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 filterPrivacy="1" codeName="ThisWorkbook" defaultThemeVersion="166925"/>
  <xr:revisionPtr revIDLastSave="17" documentId="8_{8A325E2F-BEF8-45F8-B1E3-3A62582E8DAB}" xr6:coauthVersionLast="47" xr6:coauthVersionMax="47" xr10:uidLastSave="{B5A5756D-F3B2-4905-A053-B7AE44CF5D90}"/>
  <bookViews>
    <workbookView xWindow="-120" yWindow="-120" windowWidth="29040" windowHeight="15720" xr2:uid="{880645D7-3A1E-4643-A410-8C5FB44646D0}"/>
  </bookViews>
  <sheets>
    <sheet name="Cover" sheetId="20" r:id="rId1"/>
    <sheet name="Conceptual model" sheetId="22" r:id="rId2"/>
    <sheet name="F_Inputs" sheetId="88" r:id="rId3"/>
    <sheet name="Inp_PR24_SWB" sheetId="41" r:id="rId4"/>
    <sheet name="Inp_PR24_BRL" sheetId="1" r:id="rId5"/>
    <sheet name="Inp_PR24_SBB" sheetId="42" r:id="rId6"/>
    <sheet name="InpT" sheetId="27" r:id="rId7"/>
    <sheet name="InpC" sheetId="2" r:id="rId8"/>
    <sheet name="Eff" sheetId="64" r:id="rId9"/>
    <sheet name="DSR_BRL" sheetId="11" r:id="rId10"/>
    <sheet name="DSR_SWB" sheetId="43" r:id="rId11"/>
    <sheet name="DR_BRL" sheetId="13" r:id="rId12"/>
    <sheet name="DR_SWB" sheetId="45" r:id="rId13"/>
    <sheet name="TPSR" sheetId="14" r:id="rId14"/>
    <sheet name="OR" sheetId="35" r:id="rId15"/>
    <sheet name="DSDC_BRL" sheetId="4" r:id="rId16"/>
    <sheet name="DSDC_SWB" sheetId="46" r:id="rId17"/>
    <sheet name="TPC_BRL" sheetId="15" r:id="rId18"/>
    <sheet name="TPC_SWB" sheetId="47" r:id="rId19"/>
    <sheet name="Summaries_PR24_BRL" sheetId="6" r:id="rId20"/>
    <sheet name="Summaries_PR24_SWB" sheetId="49" r:id="rId21"/>
    <sheet name="Summaries_PR24_SBB" sheetId="50" r:id="rId22"/>
    <sheet name="CAPEX_OPEX_split" sheetId="19" r:id="rId23"/>
    <sheet name="IC_chall" sheetId="31" r:id="rId24"/>
    <sheet name="DR_TOTEX_BRL" sheetId="25" r:id="rId25"/>
    <sheet name="DR_TOTEX_SWB" sheetId="54" r:id="rId26"/>
    <sheet name="TP_TOTEX" sheetId="26" r:id="rId27"/>
    <sheet name="Summaries_PR24_PC_BRL" sheetId="52" r:id="rId28"/>
    <sheet name="Summaries_PR24_PC_SWB" sheetId="51" r:id="rId29"/>
    <sheet name="Summaries_PR24_PC_SBB" sheetId="32" r:id="rId30"/>
    <sheet name="Reasonableness_PC" sheetId="34" r:id="rId31"/>
    <sheet name="Output_Agg" sheetId="37" r:id="rId32"/>
    <sheet name="F_Outputs" sheetId="68" r:id="rId33"/>
    <sheet name="Dictionary" sheetId="73" r:id="rId34"/>
    <sheet name="Time" sheetId="7" r:id="rId35"/>
    <sheet name="Check" sheetId="8" r:id="rId36"/>
  </sheets>
  <definedNames>
    <definedName name="\0" localSheetId="8">#REF!</definedName>
    <definedName name="\0">#REF!</definedName>
    <definedName name="\A" localSheetId="8">#REF!</definedName>
    <definedName name="\A">#REF!</definedName>
    <definedName name="\C" localSheetId="8">#REF!</definedName>
    <definedName name="\C">#REF!</definedName>
    <definedName name="\P">#REF!</definedName>
    <definedName name="\Q">#REF!</definedName>
    <definedName name="\V">#REF!</definedName>
    <definedName name="\X">#REF!</definedName>
    <definedName name="\Z">#REF!</definedName>
    <definedName name="____net1" localSheetId="8" hidden="1">{"NET",#N/A,FALSE,"401C11"}</definedName>
    <definedName name="____net1" localSheetId="6" hidden="1">{"NET",#N/A,FALSE,"401C11"}</definedName>
    <definedName name="____net1" hidden="1">{"NET",#N/A,FALSE,"401C11"}</definedName>
    <definedName name="___INDEX_SHEET___ASAP_Utilities">#REF!</definedName>
    <definedName name="__123Graph_A" hidden="1">#REF!</definedName>
    <definedName name="__123Graph_AHSIZE" hidden="1">#REF!</definedName>
    <definedName name="__123Graph_B" hidden="1">#REF!</definedName>
    <definedName name="__123Graph_BHSIZE" hidden="1">#REF!</definedName>
    <definedName name="__123Graph_C" hidden="1">#REF!</definedName>
    <definedName name="__123Graph_CHSIZE" hidden="1">#REF!</definedName>
    <definedName name="__123Graph_X" hidden="1">#REF!</definedName>
    <definedName name="__123Graph_XHSIZE" hidden="1">#REF!</definedName>
    <definedName name="__net1" localSheetId="8" hidden="1">{"NET",#N/A,FALSE,"401C11"}</definedName>
    <definedName name="__net1" localSheetId="6" hidden="1">{"NET",#N/A,FALSE,"401C11"}</definedName>
    <definedName name="__net1" hidden="1">{"NET",#N/A,FALSE,"401C11"}</definedName>
    <definedName name="_1___Data_table_for_graph___Leakage___AR4__AR3__AR2__AR1_and_Ofwat_leakage_targets">#REF!</definedName>
    <definedName name="_1__Data_table_for_graph___meter_penetration___AR4__AR3__AR2__and_AR1">#REF!</definedName>
    <definedName name="_1__Graph___meter_penetration___AR4__AR3__AR2__and_AR1">#REF!</definedName>
    <definedName name="_1_0__123Grap" hidden="1">#REF!</definedName>
    <definedName name="_1_123Grap" hidden="1">#REF!</definedName>
    <definedName name="_1_8_4_Step2">#REF!</definedName>
    <definedName name="_123Graph_F" hidden="1">#REF!</definedName>
    <definedName name="_1st_model_column_flag" localSheetId="1">#REF!</definedName>
    <definedName name="_1st_model_column_flag">#REF!</definedName>
    <definedName name="_2__Graph___Leakage_AR4__AR3__AR2__AR1_and_Ofwat_leakage_targets">#REF!</definedName>
    <definedName name="_2__Graph___meter_penetration___AR4__AR3__AR2__and_AR1">#REF!</definedName>
    <definedName name="_2_0__123Grap" hidden="1">#REF!</definedName>
    <definedName name="_2_123Grap" hidden="1">#REF!</definedName>
    <definedName name="_2020_25_RCV___nominal.ADDN1" localSheetId="1">#REF!</definedName>
    <definedName name="_2020_25_RCV___nominal.ADDN1">#REF!</definedName>
    <definedName name="_2020_25_RCV___nominal.ADDN1.BEG" localSheetId="1">#REF!</definedName>
    <definedName name="_2020_25_RCV___nominal.ADDN1.BEG">#REF!</definedName>
    <definedName name="_2020_25_RCV___nominal.ADDN2" localSheetId="1">#REF!</definedName>
    <definedName name="_2020_25_RCV___nominal.ADDN2">#REF!</definedName>
    <definedName name="_2020_25_RCV___nominal.ADDN2.BEG" localSheetId="1">#REF!</definedName>
    <definedName name="_2020_25_RCV___nominal.ADDN2.BEG">#REF!</definedName>
    <definedName name="_2020_25_RCV___nominal.BR" localSheetId="1">#REF!</definedName>
    <definedName name="_2020_25_RCV___nominal.BR">#REF!</definedName>
    <definedName name="_2020_25_RCV___nominal.BR.BEG" localSheetId="1">#REF!</definedName>
    <definedName name="_2020_25_RCV___nominal.BR.BEG">#REF!</definedName>
    <definedName name="_2020_25_RCV___nominal.WN" localSheetId="1">#REF!</definedName>
    <definedName name="_2020_25_RCV___nominal.WN">#REF!</definedName>
    <definedName name="_2020_25_RCV___nominal.WN.BEG" localSheetId="1">#REF!</definedName>
    <definedName name="_2020_25_RCV___nominal.WN.BEG">#REF!</definedName>
    <definedName name="_2020_25_RCV___nominal.WR" localSheetId="1">#REF!</definedName>
    <definedName name="_2020_25_RCV___nominal.WR">#REF!</definedName>
    <definedName name="_2020_25_RCV___nominal.WR.BEG" localSheetId="1">#REF!</definedName>
    <definedName name="_2020_25_RCV___nominal.WR.BEG">#REF!</definedName>
    <definedName name="_2020_25_RCV___nominal.WWN" localSheetId="1">#REF!</definedName>
    <definedName name="_2020_25_RCV___nominal.WWN">#REF!</definedName>
    <definedName name="_2020_25_RCV___nominal.WWN.BEG" localSheetId="1">#REF!</definedName>
    <definedName name="_2020_25_RCV___nominal.WWN.BEG">#REF!</definedName>
    <definedName name="_2020_25_RCV___not_negative_check.ADDN1" localSheetId="1">#REF!</definedName>
    <definedName name="_2020_25_RCV___not_negative_check.ADDN1">#REF!</definedName>
    <definedName name="_2020_25_RCV___not_negative_check.ADDN2" localSheetId="1">#REF!</definedName>
    <definedName name="_2020_25_RCV___not_negative_check.ADDN2">#REF!</definedName>
    <definedName name="_2020_25_RCV___not_negative_check.BR" localSheetId="1">#REF!</definedName>
    <definedName name="_2020_25_RCV___not_negative_check.BR">#REF!</definedName>
    <definedName name="_2020_25_RCV___not_negative_check.WN" localSheetId="1">#REF!</definedName>
    <definedName name="_2020_25_RCV___not_negative_check.WN">#REF!</definedName>
    <definedName name="_2020_25_RCV___not_negative_check.WR" localSheetId="1">#REF!</definedName>
    <definedName name="_2020_25_RCV___not_negative_check.WR">#REF!</definedName>
    <definedName name="_2020_25_RCV___not_negative_check.WWN" localSheetId="1">#REF!</definedName>
    <definedName name="_2020_25_RCV___not_negative_check.WWN">#REF!</definedName>
    <definedName name="_2020_25_RCV___not_negative_check_overall.ADDN1" localSheetId="1">#REF!</definedName>
    <definedName name="_2020_25_RCV___not_negative_check_overall.ADDN1">#REF!</definedName>
    <definedName name="_2020_25_RCV___not_negative_check_overall.ADDN2" localSheetId="1">#REF!</definedName>
    <definedName name="_2020_25_RCV___not_negative_check_overall.ADDN2">#REF!</definedName>
    <definedName name="_2020_25_RCV___not_negative_check_overall.BR" localSheetId="1">#REF!</definedName>
    <definedName name="_2020_25_RCV___not_negative_check_overall.BR">#REF!</definedName>
    <definedName name="_2020_25_RCV___not_negative_check_overall.WN" localSheetId="1">#REF!</definedName>
    <definedName name="_2020_25_RCV___not_negative_check_overall.WN">#REF!</definedName>
    <definedName name="_2020_25_RCV___not_negative_check_overall.WR" localSheetId="1">#REF!</definedName>
    <definedName name="_2020_25_RCV___not_negative_check_overall.WR">#REF!</definedName>
    <definedName name="_2020_25_RCV___not_negative_check_overall.WWN" localSheetId="1">#REF!</definedName>
    <definedName name="_2020_25_RCV___not_negative_check_overall.WWN">#REF!</definedName>
    <definedName name="_2020_25_RCV___opening_plus_movement___nominal.ADDN1" localSheetId="1">#REF!</definedName>
    <definedName name="_2020_25_RCV___opening_plus_movement___nominal.ADDN1">#REF!</definedName>
    <definedName name="_2020_25_RCV___opening_plus_movement___nominal.ADDN2" localSheetId="1">#REF!</definedName>
    <definedName name="_2020_25_RCV___opening_plus_movement___nominal.ADDN2">#REF!</definedName>
    <definedName name="_2020_25_RCV___opening_plus_movement___nominal.BR" localSheetId="1">#REF!</definedName>
    <definedName name="_2020_25_RCV___opening_plus_movement___nominal.BR">#REF!</definedName>
    <definedName name="_2020_25_RCV___opening_plus_movement___nominal.WN" localSheetId="1">#REF!</definedName>
    <definedName name="_2020_25_RCV___opening_plus_movement___nominal.WN">#REF!</definedName>
    <definedName name="_2020_25_RCV___opening_plus_movement___nominal.WR" localSheetId="1">#REF!</definedName>
    <definedName name="_2020_25_RCV___opening_plus_movement___nominal.WR">#REF!</definedName>
    <definedName name="_2020_25_RCV___opening_plus_movement___nominal.WWN" localSheetId="1">#REF!</definedName>
    <definedName name="_2020_25_RCV___opening_plus_movement___nominal.WWN">#REF!</definedName>
    <definedName name="_2020_25_RCV___real.ADDN1" localSheetId="1">#REF!</definedName>
    <definedName name="_2020_25_RCV___real.ADDN1">#REF!</definedName>
    <definedName name="_2020_25_RCV___real.ADDN2" localSheetId="1">#REF!</definedName>
    <definedName name="_2020_25_RCV___real.ADDN2">#REF!</definedName>
    <definedName name="_2020_25_RCV___real.BR" localSheetId="1">#REF!</definedName>
    <definedName name="_2020_25_RCV___real.BR">#REF!</definedName>
    <definedName name="_2020_25_RCV___real.WN" localSheetId="1">#REF!</definedName>
    <definedName name="_2020_25_RCV___real.WN">#REF!</definedName>
    <definedName name="_2020_25_RCV___real.WR" localSheetId="1">#REF!</definedName>
    <definedName name="_2020_25_RCV___real.WR">#REF!</definedName>
    <definedName name="_2020_25_RCV___real.WWN" localSheetId="1">#REF!</definedName>
    <definedName name="_2020_25_RCV___real.WWN">#REF!</definedName>
    <definedName name="_2020_25_RCV_initial_balance___nominal.ADDN1" localSheetId="1">#REF!</definedName>
    <definedName name="_2020_25_RCV_initial_balance___nominal.ADDN1">#REF!</definedName>
    <definedName name="_2020_25_RCV_initial_balance___nominal.ADDN2" localSheetId="1">#REF!</definedName>
    <definedName name="_2020_25_RCV_initial_balance___nominal.ADDN2">#REF!</definedName>
    <definedName name="_2020_25_RCV_initial_balance___nominal.BR" localSheetId="1">#REF!</definedName>
    <definedName name="_2020_25_RCV_initial_balance___nominal.BR">#REF!</definedName>
    <definedName name="_2020_25_RCV_initial_balance___nominal.WN" localSheetId="1">#REF!</definedName>
    <definedName name="_2020_25_RCV_initial_balance___nominal.WN">#REF!</definedName>
    <definedName name="_2020_25_RCV_initial_balance___nominal.WR" localSheetId="1">#REF!</definedName>
    <definedName name="_2020_25_RCV_initial_balance___nominal.WR">#REF!</definedName>
    <definedName name="_2020_25_RCV_initial_balance___nominal.WWN" localSheetId="1">#REF!</definedName>
    <definedName name="_2020_25_RCV_initial_balance___nominal.WWN">#REF!</definedName>
    <definedName name="_2020_25_RCV_initial_balance___not_negative_check.ADDN1" localSheetId="1">#REF!</definedName>
    <definedName name="_2020_25_RCV_initial_balance___not_negative_check.ADDN1">#REF!</definedName>
    <definedName name="_2020_25_RCV_initial_balance___not_negative_check.ADDN2" localSheetId="1">#REF!</definedName>
    <definedName name="_2020_25_RCV_initial_balance___not_negative_check.ADDN2">#REF!</definedName>
    <definedName name="_2020_25_RCV_initial_balance___not_negative_check.BR" localSheetId="1">#REF!</definedName>
    <definedName name="_2020_25_RCV_initial_balance___not_negative_check.BR">#REF!</definedName>
    <definedName name="_2020_25_RCV_initial_balance___not_negative_check.WN" localSheetId="1">#REF!</definedName>
    <definedName name="_2020_25_RCV_initial_balance___not_negative_check.WN">#REF!</definedName>
    <definedName name="_2020_25_RCV_initial_balance___not_negative_check.WR" localSheetId="1">#REF!</definedName>
    <definedName name="_2020_25_RCV_initial_balance___not_negative_check.WR">#REF!</definedName>
    <definedName name="_2020_25_RCV_initial_balance___not_negative_check.WWN" localSheetId="1">#REF!</definedName>
    <definedName name="_2020_25_RCV_initial_balance___not_negative_check.WWN">#REF!</definedName>
    <definedName name="_2020_25_RCV_initial_balance___not_negative_check_overall.ADDN1" localSheetId="1">#REF!</definedName>
    <definedName name="_2020_25_RCV_initial_balance___not_negative_check_overall.ADDN1">#REF!</definedName>
    <definedName name="_2020_25_RCV_initial_balance___not_negative_check_overall.ADDN2" localSheetId="1">#REF!</definedName>
    <definedName name="_2020_25_RCV_initial_balance___not_negative_check_overall.ADDN2">#REF!</definedName>
    <definedName name="_2020_25_RCV_initial_balance___not_negative_check_overall.BR" localSheetId="1">#REF!</definedName>
    <definedName name="_2020_25_RCV_initial_balance___not_negative_check_overall.BR">#REF!</definedName>
    <definedName name="_2020_25_RCV_initial_balance___not_negative_check_overall.WN" localSheetId="1">#REF!</definedName>
    <definedName name="_2020_25_RCV_initial_balance___not_negative_check_overall.WN">#REF!</definedName>
    <definedName name="_2020_25_RCV_initial_balance___not_negative_check_overall.WR" localSheetId="1">#REF!</definedName>
    <definedName name="_2020_25_RCV_initial_balance___not_negative_check_overall.WR">#REF!</definedName>
    <definedName name="_2020_25_RCV_initial_balance___not_negative_check_overall.WWN" localSheetId="1">#REF!</definedName>
    <definedName name="_2020_25_RCV_initial_balance___not_negative_check_overall.WWN">#REF!</definedName>
    <definedName name="_2020_25_RCV_initial_balance___wholesale___nominal" localSheetId="1">#REF!</definedName>
    <definedName name="_2020_25_RCV_initial_balance___wholesale___nominal">#REF!</definedName>
    <definedName name="_2020_25_RCV_run_off___nominal.ADDN1" localSheetId="1">#REF!</definedName>
    <definedName name="_2020_25_RCV_run_off___nominal.ADDN1">#REF!</definedName>
    <definedName name="_2020_25_RCV_run_off___nominal.ADDN2" localSheetId="1">#REF!</definedName>
    <definedName name="_2020_25_RCV_run_off___nominal.ADDN2">#REF!</definedName>
    <definedName name="_2020_25_RCV_run_off___nominal.BR" localSheetId="1">#REF!</definedName>
    <definedName name="_2020_25_RCV_run_off___nominal.BR">#REF!</definedName>
    <definedName name="_2020_25_RCV_run_off___nominal.WN" localSheetId="1">#REF!</definedName>
    <definedName name="_2020_25_RCV_run_off___nominal.WN">#REF!</definedName>
    <definedName name="_2020_25_RCV_run_off___nominal.WR" localSheetId="1">#REF!</definedName>
    <definedName name="_2020_25_RCV_run_off___nominal.WR">#REF!</definedName>
    <definedName name="_2020_25_RCV_run_off___nominal.WWN" localSheetId="1">#REF!</definedName>
    <definedName name="_2020_25_RCV_run_off___nominal.WWN">#REF!</definedName>
    <definedName name="_2020_25_RCV_run_off___real.ADDN1" localSheetId="1">#REF!</definedName>
    <definedName name="_2020_25_RCV_run_off___real.ADDN1">#REF!</definedName>
    <definedName name="_2020_25_RCV_run_off___real.ADDN2" localSheetId="1">#REF!</definedName>
    <definedName name="_2020_25_RCV_run_off___real.ADDN2">#REF!</definedName>
    <definedName name="_2020_25_RCV_run_off___real.BR" localSheetId="1">#REF!</definedName>
    <definedName name="_2020_25_RCV_run_off___real.BR">#REF!</definedName>
    <definedName name="_2020_25_RCV_run_off___real.WN" localSheetId="1">#REF!</definedName>
    <definedName name="_2020_25_RCV_run_off___real.WN">#REF!</definedName>
    <definedName name="_2020_25_RCV_run_off___real.WR" localSheetId="1">#REF!</definedName>
    <definedName name="_2020_25_RCV_run_off___real.WR">#REF!</definedName>
    <definedName name="_2020_25_RCV_run_off___real.WWN" localSheetId="1">#REF!</definedName>
    <definedName name="_2020_25_RCV_run_off___real.WWN">#REF!</definedName>
    <definedName name="_3__Table_of_Leakage__Ml_d__percent_change_since_AR3__AR2__AR1">#REF!</definedName>
    <definedName name="_3__Table_of_meter_penetration_percent_change_since_AR3__AR2_and_AR1">#REF!</definedName>
    <definedName name="_3_0_S" hidden="1">#REF!</definedName>
    <definedName name="_3_123Grap" hidden="1">#REF!</definedName>
    <definedName name="_3_8_4_Step2">#REF!</definedName>
    <definedName name="_34_123Grap" hidden="1">#REF!</definedName>
    <definedName name="_42S" hidden="1">#REF!</definedName>
    <definedName name="_4S" hidden="1">#REF!</definedName>
    <definedName name="_5_0__123Grap" hidden="1">#REF!</definedName>
    <definedName name="_6_0_S" hidden="1">#REF!</definedName>
    <definedName name="_6_123Grap" hidden="1">#REF!</definedName>
    <definedName name="_8_123Grap" hidden="1">#REF!</definedName>
    <definedName name="_8S" hidden="1">#REF!</definedName>
    <definedName name="_Amp1">#REF!</definedName>
    <definedName name="_AtRisk_SimSetting_AutomaticallyGenerateReports">FALSE</definedName>
    <definedName name="_AtRisk_SimSetting_AutomaticResultsDisplayMode">0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MacroRecalculationBehavior">0</definedName>
    <definedName name="_AtRisk_SimSetting_RandomNumberGenerator">0</definedName>
    <definedName name="_AtRisk_SimSetting_ReportOptionCustomItemsCount">0</definedName>
    <definedName name="_AtRisk_SimSetting_ReportOptionDataMode">1</definedName>
    <definedName name="_AtRisk_SimSetting_ReportOptionReportMultiSimType">1</definedName>
    <definedName name="_AtRisk_SimSetting_ReportOptionReportPlacement">1</definedName>
    <definedName name="_AtRisk_SimSetting_ReportOptionReportSelection">257</definedName>
    <definedName name="_AtRisk_SimSetting_ReportOptionReportsFileType">1</definedName>
    <definedName name="_AtRisk_SimSetting_ReportOptionSelectiveQR">FALSE</definedName>
    <definedName name="_AtRisk_SimSetting_ReportsList">257</definedName>
    <definedName name="_AtRisk_SimSetting_ShowSimulationProgressWindow">TRUE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ActiveSimulationNumber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BYr3">#REF!</definedName>
    <definedName name="_Dec02">#REF!</definedName>
    <definedName name="_Dist_Values" hidden="1">#REF!</definedName>
    <definedName name="_Feb03">#REF!</definedName>
    <definedName name="_Fill" hidden="1">#REF!</definedName>
    <definedName name="_xlnm._FilterDatabase" localSheetId="4" hidden="1">Inp_PR24_BRL!$H$4:$N$177</definedName>
    <definedName name="_xlnm._FilterDatabase" localSheetId="5" hidden="1">Inp_PR24_SBB!$H$4:$N$177</definedName>
    <definedName name="_xlnm._FilterDatabase" localSheetId="3" hidden="1">Inp_PR24_SWB!$H$4:$N$177</definedName>
    <definedName name="_ftn1" localSheetId="19">Summaries_PR24_BRL!#REF!</definedName>
    <definedName name="_ftn1" localSheetId="27">Summaries_PR24_PC_BRL!#REF!</definedName>
    <definedName name="_ftn1" localSheetId="29">Summaries_PR24_PC_SBB!#REF!</definedName>
    <definedName name="_ftn1" localSheetId="28">Summaries_PR24_PC_SWB!#REF!</definedName>
    <definedName name="_ftn1" localSheetId="21">Summaries_PR24_SBB!#REF!</definedName>
    <definedName name="_ftn1" localSheetId="20">Summaries_PR24_SWB!#REF!</definedName>
    <definedName name="_ftnref1" localSheetId="19">Summaries_PR24_BRL!#REF!</definedName>
    <definedName name="_ftnref1" localSheetId="27">Summaries_PR24_PC_BRL!#REF!</definedName>
    <definedName name="_ftnref1" localSheetId="29">Summaries_PR24_PC_SBB!#REF!</definedName>
    <definedName name="_ftnref1" localSheetId="28">Summaries_PR24_PC_SWB!#REF!</definedName>
    <definedName name="_ftnref1" localSheetId="21">Summaries_PR24_SBB!#REF!</definedName>
    <definedName name="_ftnref1" localSheetId="20">Summaries_PR24_SWB!#REF!</definedName>
    <definedName name="_Jan03">#REF!</definedName>
    <definedName name="_Key1" localSheetId="8" hidden="1">#REF!</definedName>
    <definedName name="_Key1" hidden="1">#REF!</definedName>
    <definedName name="_Key2" localSheetId="8" hidden="1">#REF!</definedName>
    <definedName name="_Key2" hidden="1">#REF!</definedName>
    <definedName name="_mQg3710">OFFSET(#REF!,0,#REF!,1,#REF!)</definedName>
    <definedName name="_mQg3810">OFFSET(#REF!,0,#REF!,1,#REF!)</definedName>
    <definedName name="_mQg57">OFFSET(#REF!,0,#REF!,1,#REF!)</definedName>
    <definedName name="_net1" localSheetId="8" hidden="1">{"NET",#N/A,FALSE,"401C11"}</definedName>
    <definedName name="_net1" localSheetId="6" hidden="1">{"NET",#N/A,FALSE,"401C11"}</definedName>
    <definedName name="_net1" hidden="1">{"NET",#N/A,FALSE,"401C11"}</definedName>
    <definedName name="_Order1">255</definedName>
    <definedName name="_Order2">255</definedName>
    <definedName name="_Sort" hidden="1">#REF!</definedName>
    <definedName name="_SYr3">#REF!</definedName>
    <definedName name="_UYr3">#REF!</definedName>
    <definedName name="a">#REF!</definedName>
    <definedName name="A_A_H" localSheetId="8">#REF!</definedName>
    <definedName name="A_A_H">#REF!</definedName>
    <definedName name="A_A_L" localSheetId="8">#REF!</definedName>
    <definedName name="A_A_L">#REF!</definedName>
    <definedName name="A_A_M" localSheetId="8">#REF!</definedName>
    <definedName name="A_A_M">#REF!</definedName>
    <definedName name="A_AL_W">#REF!</definedName>
    <definedName name="A_AW_H">#REF!</definedName>
    <definedName name="A_AW_L">#REF!</definedName>
    <definedName name="A_AW_M">#REF!</definedName>
    <definedName name="A_E">#REF!</definedName>
    <definedName name="A_G">#REF!</definedName>
    <definedName name="A_H">#REF!</definedName>
    <definedName name="A_H_No">#REF!</definedName>
    <definedName name="A_L">#REF!</definedName>
    <definedName name="A_L_No">#REF!</definedName>
    <definedName name="A_M">#REF!</definedName>
    <definedName name="A_M_No">#REF!</definedName>
    <definedName name="A_N_No">#REF!</definedName>
    <definedName name="A_W">#REF!</definedName>
    <definedName name="aa" localSheetId="8" hidden="1">{"CHARGE",#N/A,FALSE,"401C11"}</definedName>
    <definedName name="aa" localSheetId="6" hidden="1">{"CHARGE",#N/A,FALSE,"401C11"}</definedName>
    <definedName name="aa" hidden="1">{"CHARGE",#N/A,FALSE,"401C11"}</definedName>
    <definedName name="AAA">#REF!</definedName>
    <definedName name="aaaa" localSheetId="8" hidden="1">{"CHARGE",#N/A,FALSE,"401C11"}</definedName>
    <definedName name="aaaa" localSheetId="6" hidden="1">{"CHARGE",#N/A,FALSE,"401C11"}</definedName>
    <definedName name="aaaa" hidden="1">{"CHARGE",#N/A,FALSE,"401C11"}</definedName>
    <definedName name="ABC">#REF!</definedName>
    <definedName name="AccessDatabase" hidden="1">"C:\Budgets\2003\NM and VS BP forecast 2003 NM37 VS197 311002 v1.mdb"</definedName>
    <definedName name="Active_____of_dividends_issued_as_scrip_shares" localSheetId="1">#REF!</definedName>
    <definedName name="Active_____of_dividends_issued_as_scrip_shares">#REF!</definedName>
    <definedName name="Active_____of_ILD" localSheetId="1">#REF!</definedName>
    <definedName name="Active_____of_ILD">#REF!</definedName>
    <definedName name="Active_____of_ordinary_dividends_paid_as_interim_dividend" localSheetId="1">#REF!</definedName>
    <definedName name="Active_____of_ordinary_dividends_paid_as_interim_dividend">#REF!</definedName>
    <definedName name="Active___2020_25_RCV_opening_balance___real.ADDN1" localSheetId="1">#REF!</definedName>
    <definedName name="Active___2020_25_RCV_opening_balance___real.ADDN1">#REF!</definedName>
    <definedName name="Active___2020_25_RCV_opening_balance___real.ADDN2" localSheetId="1">#REF!</definedName>
    <definedName name="Active___2020_25_RCV_opening_balance___real.ADDN2">#REF!</definedName>
    <definedName name="Active___2020_25_RCV_opening_balance___real.BR" localSheetId="1">#REF!</definedName>
    <definedName name="Active___2020_25_RCV_opening_balance___real.BR">#REF!</definedName>
    <definedName name="Active___2020_25_RCV_opening_balance___real.WN" localSheetId="1">#REF!</definedName>
    <definedName name="Active___2020_25_RCV_opening_balance___real.WN">#REF!</definedName>
    <definedName name="Active___2020_25_RCV_opening_balance___real.WR" localSheetId="1">#REF!</definedName>
    <definedName name="Active___2020_25_RCV_opening_balance___real.WR">#REF!</definedName>
    <definedName name="Active___2020_25_RCV_opening_balance___real.WWN" localSheetId="1">#REF!</definedName>
    <definedName name="Active___2020_25_RCV_opening_balance___real.WWN">#REF!</definedName>
    <definedName name="Active___accounting_charge_included_in_regulatory_accounts_for_Defined_Contribution_schemes___charge_for_DC_schemes___control___real.ADDN1" localSheetId="1">#REF!</definedName>
    <definedName name="Active___accounting_charge_included_in_regulatory_accounts_for_Defined_Contribution_schemes___charge_for_DC_schemes___control___real.ADDN1">#REF!</definedName>
    <definedName name="Active___accounting_charge_included_in_regulatory_accounts_for_Defined_Contribution_schemes___charge_for_DC_schemes___control___real.ADDN2" localSheetId="1">#REF!</definedName>
    <definedName name="Active___accounting_charge_included_in_regulatory_accounts_for_Defined_Contribution_schemes___charge_for_DC_schemes___control___real.ADDN2">#REF!</definedName>
    <definedName name="Active___accounting_charge_included_in_regulatory_accounts_for_Defined_Contribution_schemes___charge_for_DC_schemes___control___real.BR" localSheetId="1">#REF!</definedName>
    <definedName name="Active___accounting_charge_included_in_regulatory_accounts_for_Defined_Contribution_schemes___charge_for_DC_schemes___control___real.BR">#REF!</definedName>
    <definedName name="Active___accounting_charge_included_in_regulatory_accounts_for_Defined_Contribution_schemes___charge_for_DC_schemes___control___real.WN" localSheetId="1">#REF!</definedName>
    <definedName name="Active___accounting_charge_included_in_regulatory_accounts_for_Defined_Contribution_schemes___charge_for_DC_schemes___control___real.WN">#REF!</definedName>
    <definedName name="Active___accounting_charge_included_in_regulatory_accounts_for_Defined_Contribution_schemes___charge_for_DC_schemes___control___real.WR" localSheetId="1">#REF!</definedName>
    <definedName name="Active___accounting_charge_included_in_regulatory_accounts_for_Defined_Contribution_schemes___charge_for_DC_schemes___control___real.WR">#REF!</definedName>
    <definedName name="Active___accounting_charge_included_in_regulatory_accounts_for_Defined_Contribution_schemes___charge_for_DC_schemes___control___real.WWN" localSheetId="1">#REF!</definedName>
    <definedName name="Active___accounting_charge_included_in_regulatory_accounts_for_Defined_Contribution_schemes___charge_for_DC_schemes___control___real.WWN">#REF!</definedName>
    <definedName name="Active___actual_opening_Fixed_rate_debt___nominal.ADDN1" localSheetId="1">#REF!</definedName>
    <definedName name="Active___actual_opening_Fixed_rate_debt___nominal.ADDN1">#REF!</definedName>
    <definedName name="Active___actual_opening_Fixed_rate_debt___nominal.ADDN2" localSheetId="1">#REF!</definedName>
    <definedName name="Active___actual_opening_Fixed_rate_debt___nominal.ADDN2">#REF!</definedName>
    <definedName name="Active___actual_opening_Fixed_rate_debt___nominal.BR" localSheetId="1">#REF!</definedName>
    <definedName name="Active___actual_opening_Fixed_rate_debt___nominal.BR">#REF!</definedName>
    <definedName name="Active___actual_opening_Fixed_rate_debt___nominal.WN" localSheetId="1">#REF!</definedName>
    <definedName name="Active___actual_opening_Fixed_rate_debt___nominal.WN">#REF!</definedName>
    <definedName name="Active___actual_opening_Fixed_rate_debt___nominal.WR" localSheetId="1">#REF!</definedName>
    <definedName name="Active___actual_opening_Fixed_rate_debt___nominal.WR">#REF!</definedName>
    <definedName name="Active___actual_opening_Fixed_rate_debt___nominal.WWN" localSheetId="1">#REF!</definedName>
    <definedName name="Active___actual_opening_Fixed_rate_debt___nominal.WWN">#REF!</definedName>
    <definedName name="Active___actual_opening_Floating_rate_debt___nominal.ADDN1" localSheetId="1">#REF!</definedName>
    <definedName name="Active___actual_opening_Floating_rate_debt___nominal.ADDN1">#REF!</definedName>
    <definedName name="Active___actual_opening_Floating_rate_debt___nominal.ADDN2" localSheetId="1">#REF!</definedName>
    <definedName name="Active___actual_opening_Floating_rate_debt___nominal.ADDN2">#REF!</definedName>
    <definedName name="Active___actual_opening_Floating_rate_debt___nominal.BR" localSheetId="1">#REF!</definedName>
    <definedName name="Active___actual_opening_Floating_rate_debt___nominal.BR">#REF!</definedName>
    <definedName name="Active___actual_opening_Floating_rate_debt___nominal.WN" localSheetId="1">#REF!</definedName>
    <definedName name="Active___actual_opening_Floating_rate_debt___nominal.WN">#REF!</definedName>
    <definedName name="Active___actual_opening_Floating_rate_debt___nominal.WR" localSheetId="1">#REF!</definedName>
    <definedName name="Active___actual_opening_Floating_rate_debt___nominal.WR">#REF!</definedName>
    <definedName name="Active___actual_opening_Floating_rate_debt___nominal.WWN" localSheetId="1">#REF!</definedName>
    <definedName name="Active___actual_opening_Floating_rate_debt___nominal.WWN">#REF!</definedName>
    <definedName name="Active___actual_opening_index_linked_debt___nominal.ADDN1" localSheetId="1">#REF!</definedName>
    <definedName name="Active___actual_opening_index_linked_debt___nominal.ADDN1">#REF!</definedName>
    <definedName name="Active___actual_opening_index_linked_debt___nominal.ADDN2" localSheetId="1">#REF!</definedName>
    <definedName name="Active___actual_opening_index_linked_debt___nominal.ADDN2">#REF!</definedName>
    <definedName name="Active___actual_opening_index_linked_debt___nominal.BR" localSheetId="1">#REF!</definedName>
    <definedName name="Active___actual_opening_index_linked_debt___nominal.BR">#REF!</definedName>
    <definedName name="Active___actual_opening_index_linked_debt___nominal.WN" localSheetId="1">#REF!</definedName>
    <definedName name="Active___actual_opening_index_linked_debt___nominal.WN">#REF!</definedName>
    <definedName name="Active___actual_opening_index_linked_debt___nominal.WR" localSheetId="1">#REF!</definedName>
    <definedName name="Active___actual_opening_index_linked_debt___nominal.WR">#REF!</definedName>
    <definedName name="Active___actual_opening_index_linked_debt___nominal.WWN" localSheetId="1">#REF!</definedName>
    <definedName name="Active___actual_opening_index_linked_debt___nominal.WWN">#REF!</definedName>
    <definedName name="Active___adjustment_to_tax_payment___control___nominal.ADDN1" localSheetId="1">#REF!</definedName>
    <definedName name="Active___adjustment_to_tax_payment___control___nominal.ADDN1">#REF!</definedName>
    <definedName name="Active___adjustment_to_tax_payment___control___nominal.ADDN2" localSheetId="1">#REF!</definedName>
    <definedName name="Active___adjustment_to_tax_payment___control___nominal.ADDN2">#REF!</definedName>
    <definedName name="Active___adjustment_to_tax_payment___control___nominal.BR" localSheetId="1">#REF!</definedName>
    <definedName name="Active___adjustment_to_tax_payment___control___nominal.BR">#REF!</definedName>
    <definedName name="Active___adjustment_to_tax_payment___control___nominal.WN" localSheetId="1">#REF!</definedName>
    <definedName name="Active___adjustment_to_tax_payment___control___nominal.WN">#REF!</definedName>
    <definedName name="Active___adjustment_to_tax_payment___control___nominal.WR" localSheetId="1">#REF!</definedName>
    <definedName name="Active___adjustment_to_tax_payment___control___nominal.WR">#REF!</definedName>
    <definedName name="Active___adjustment_to_tax_payment___control___nominal.WWN" localSheetId="1">#REF!</definedName>
    <definedName name="Active___adjustment_to_tax_payment___control___nominal.WWN">#REF!</definedName>
    <definedName name="Active___Adjustment_to_Wholesale_revenue_requirement___real.ADDN1" localSheetId="1">#REF!</definedName>
    <definedName name="Active___Adjustment_to_Wholesale_revenue_requirement___real.ADDN1">#REF!</definedName>
    <definedName name="Active___Adjustment_to_Wholesale_revenue_requirement___real.ADDN2" localSheetId="1">#REF!</definedName>
    <definedName name="Active___Adjustment_to_Wholesale_revenue_requirement___real.ADDN2">#REF!</definedName>
    <definedName name="Active___Adjustment_to_Wholesale_revenue_requirement___real.BR" localSheetId="1">#REF!</definedName>
    <definedName name="Active___Adjustment_to_Wholesale_revenue_requirement___real.BR">#REF!</definedName>
    <definedName name="Active___Adjustment_to_Wholesale_revenue_requirement___real.WN" localSheetId="1">#REF!</definedName>
    <definedName name="Active___Adjustment_to_Wholesale_revenue_requirement___real.WN">#REF!</definedName>
    <definedName name="Active___Adjustment_to_Wholesale_revenue_requirement___real.WR" localSheetId="1">#REF!</definedName>
    <definedName name="Active___Adjustment_to_Wholesale_revenue_requirement___real.WR">#REF!</definedName>
    <definedName name="Active___Adjustment_to_Wholesale_revenue_requirement___real.WWN" localSheetId="1">#REF!</definedName>
    <definedName name="Active___Adjustment_to_Wholesale_revenue_requirement___real.WWN">#REF!</definedName>
    <definedName name="Active___Allowable_depreciation_on_capitalised_revenue_expenditure__infra___non_infra____control___nominal.ADDN1" localSheetId="1">#REF!</definedName>
    <definedName name="Active___Allowable_depreciation_on_capitalised_revenue_expenditure__infra___non_infra____control___nominal.ADDN1">#REF!</definedName>
    <definedName name="Active___Allowable_depreciation_on_capitalised_revenue_expenditure__infra___non_infra____control___nominal.ADDN2" localSheetId="1">#REF!</definedName>
    <definedName name="Active___Allowable_depreciation_on_capitalised_revenue_expenditure__infra___non_infra____control___nominal.ADDN2">#REF!</definedName>
    <definedName name="Active___Allowable_depreciation_on_capitalised_revenue_expenditure__infra___non_infra____control___nominal.BR" localSheetId="1">#REF!</definedName>
    <definedName name="Active___Allowable_depreciation_on_capitalised_revenue_expenditure__infra___non_infra____control___nominal.BR">#REF!</definedName>
    <definedName name="Active___Allowable_depreciation_on_capitalised_revenue_expenditure__infra___non_infra____control___nominal.WN" localSheetId="1">#REF!</definedName>
    <definedName name="Active___Allowable_depreciation_on_capitalised_revenue_expenditure__infra___non_infra____control___nominal.WN">#REF!</definedName>
    <definedName name="Active___Allowable_depreciation_on_capitalised_revenue_expenditure__infra___non_infra____control___nominal.WR" localSheetId="1">#REF!</definedName>
    <definedName name="Active___Allowable_depreciation_on_capitalised_revenue_expenditure__infra___non_infra____control___nominal.WR">#REF!</definedName>
    <definedName name="Active___Allowable_depreciation_on_capitalised_revenue_expenditure__infra___non_infra____control___nominal.WWN" localSheetId="1">#REF!</definedName>
    <definedName name="Active___Allowable_depreciation_on_capitalised_revenue_expenditure__infra___non_infra____control___nominal.WWN">#REF!</definedName>
    <definedName name="Active___Allowed_depreciation___Business___nominal" localSheetId="1">#REF!</definedName>
    <definedName name="Active___Allowed_depreciation___Business___nominal">#REF!</definedName>
    <definedName name="Active___Alternative_revenue_value___nominal.ADDN1" localSheetId="1">#REF!</definedName>
    <definedName name="Active___Alternative_revenue_value___nominal.ADDN1">#REF!</definedName>
    <definedName name="Active___Alternative_revenue_value___nominal.ADDN2" localSheetId="1">#REF!</definedName>
    <definedName name="Active___Alternative_revenue_value___nominal.ADDN2">#REF!</definedName>
    <definedName name="Active___Alternative_revenue_value___nominal.BR" localSheetId="1">#REF!</definedName>
    <definedName name="Active___Alternative_revenue_value___nominal.BR">#REF!</definedName>
    <definedName name="Active___Alternative_revenue_value___nominal.WN" localSheetId="1">#REF!</definedName>
    <definedName name="Active___Alternative_revenue_value___nominal.WN">#REF!</definedName>
    <definedName name="Active___Alternative_revenue_value___nominal.WR" localSheetId="1">#REF!</definedName>
    <definedName name="Active___Alternative_revenue_value___nominal.WR">#REF!</definedName>
    <definedName name="Active___Alternative_revenue_value___nominal.WWN" localSheetId="1">#REF!</definedName>
    <definedName name="Active___Alternative_revenue_value___nominal.WWN">#REF!</definedName>
    <definedName name="Active___Alternative_revenue_value___real.ADDN1" localSheetId="1">#REF!</definedName>
    <definedName name="Active___Alternative_revenue_value___real.ADDN1">#REF!</definedName>
    <definedName name="Active___Alternative_revenue_value___real.ADDN2" localSheetId="1">#REF!</definedName>
    <definedName name="Active___Alternative_revenue_value___real.ADDN2">#REF!</definedName>
    <definedName name="Active___Alternative_revenue_value___real.BR" localSheetId="1">#REF!</definedName>
    <definedName name="Active___Alternative_revenue_value___real.BR">#REF!</definedName>
    <definedName name="Active___Alternative_revenue_value___real.WN" localSheetId="1">#REF!</definedName>
    <definedName name="Active___Alternative_revenue_value___real.WN">#REF!</definedName>
    <definedName name="Active___Alternative_revenue_value___real.WR" localSheetId="1">#REF!</definedName>
    <definedName name="Active___Alternative_revenue_value___real.WR">#REF!</definedName>
    <definedName name="Active___Alternative_revenue_value___real.WWN" localSheetId="1">#REF!</definedName>
    <definedName name="Active___Alternative_revenue_value___real.WWN">#REF!</definedName>
    <definedName name="Active___bank_interest_rate__receivable_.ADDN1" localSheetId="1">#REF!</definedName>
    <definedName name="Active___bank_interest_rate__receivable_.ADDN1">#REF!</definedName>
    <definedName name="Active___bank_interest_rate__receivable_.ADDN2" localSheetId="1">#REF!</definedName>
    <definedName name="Active___bank_interest_rate__receivable_.ADDN2">#REF!</definedName>
    <definedName name="Active___bank_interest_rate__receivable_.BR" localSheetId="1">#REF!</definedName>
    <definedName name="Active___bank_interest_rate__receivable_.BR">#REF!</definedName>
    <definedName name="Active___bank_interest_rate__receivable_.WN" localSheetId="1">#REF!</definedName>
    <definedName name="Active___bank_interest_rate__receivable_.WN">#REF!</definedName>
    <definedName name="Active___bank_interest_rate__receivable_.WR" localSheetId="1">#REF!</definedName>
    <definedName name="Active___bank_interest_rate__receivable_.WR">#REF!</definedName>
    <definedName name="Active___bank_interest_rate__receivable_.WWN" localSheetId="1">#REF!</definedName>
    <definedName name="Active___bank_interest_rate__receivable_.WWN">#REF!</definedName>
    <definedName name="Active___Base_revenue_for_2024_25___real.ADDN1" localSheetId="1">#REF!</definedName>
    <definedName name="Active___Base_revenue_for_2024_25___real.ADDN1">#REF!</definedName>
    <definedName name="Active___Base_revenue_for_2024_25___real.ADDN2" localSheetId="1">#REF!</definedName>
    <definedName name="Active___Base_revenue_for_2024_25___real.ADDN2">#REF!</definedName>
    <definedName name="Active___Base_revenue_for_2024_25___real.BR" localSheetId="1">#REF!</definedName>
    <definedName name="Active___Base_revenue_for_2024_25___real.BR">#REF!</definedName>
    <definedName name="Active___Base_revenue_for_2024_25___real.WN" localSheetId="1">#REF!</definedName>
    <definedName name="Active___Base_revenue_for_2024_25___real.WN">#REF!</definedName>
    <definedName name="Active___Base_revenue_for_2024_25___real.WR" localSheetId="1">#REF!</definedName>
    <definedName name="Active___Base_revenue_for_2024_25___real.WR">#REF!</definedName>
    <definedName name="Active___Base_revenue_for_2024_25___real.WWN" localSheetId="1">#REF!</definedName>
    <definedName name="Active___Base_revenue_for_2024_25___real.WWN">#REF!</definedName>
    <definedName name="Active___Blended_interest_rate_on_change_in_borrowings" localSheetId="1">#REF!</definedName>
    <definedName name="Active___Blended_interest_rate_on_change_in_borrowings">#REF!</definedName>
    <definedName name="Active___Busines_retail_Advance_receipts_creditor_days_unmeasured" localSheetId="1">#REF!</definedName>
    <definedName name="Active___Busines_retail_Advance_receipts_creditor_days_unmeasured">#REF!</definedName>
    <definedName name="Active___Busines_retail_Measured_income_accrual_rate" localSheetId="1">#REF!</definedName>
    <definedName name="Active___Busines_retail_Measured_income_accrual_rate">#REF!</definedName>
    <definedName name="Active___Business__retail_total_allowed_depreciation___real" localSheetId="1">#REF!</definedName>
    <definedName name="Active___Business__retail_total_allowed_depreciation___real">#REF!</definedName>
    <definedName name="Active___Business_Advance_Receipts_Weighting___Unmeasured" localSheetId="1">#REF!</definedName>
    <definedName name="Active___Business_Advance_Receipts_Weighting___Unmeasured">#REF!</definedName>
    <definedName name="Active___Business_Measured_income_accrual_Opening_balance___nominal" localSheetId="1">#REF!</definedName>
    <definedName name="Active___Business_Measured_income_accrual_Opening_balance___nominal">#REF!</definedName>
    <definedName name="Active___Business_measured_income_proportion_of_total_Business_income" localSheetId="1">#REF!</definedName>
    <definedName name="Active___Business_measured_income_proportion_of_total_Business_income">#REF!</definedName>
    <definedName name="Active___Business_retail_average_cost_per_customer_in_Tariff_Band__Welsh_companies____real.1" localSheetId="1">#REF!</definedName>
    <definedName name="Active___Business_retail_average_cost_per_customer_in_Tariff_Band__Welsh_companies____real.1">#REF!</definedName>
    <definedName name="Active___Business_retail_average_cost_per_customer_in_Tariff_Band__Welsh_companies____real.2" localSheetId="1">#REF!</definedName>
    <definedName name="Active___Business_retail_average_cost_per_customer_in_Tariff_Band__Welsh_companies____real.2">#REF!</definedName>
    <definedName name="Active___Business_retail_average_cost_per_customer_in_Tariff_Band__Welsh_companies____real.3" localSheetId="1">#REF!</definedName>
    <definedName name="Active___Business_retail_average_cost_per_customer_in_Tariff_Band__Welsh_companies____real.3">#REF!</definedName>
    <definedName name="Active___Business_retail_margin___Override" localSheetId="1">#REF!</definedName>
    <definedName name="Active___Business_retail_margin___Override">#REF!</definedName>
    <definedName name="Active___Business_retail_revenue_adjustment___real" localSheetId="1">#REF!</definedName>
    <definedName name="Active___Business_retail_revenue_adjustment___real">#REF!</definedName>
    <definedName name="Active___Business_retail_revenue_override___nominal" localSheetId="1">#REF!</definedName>
    <definedName name="Active___Business_retail_revenue_override___nominal">#REF!</definedName>
    <definedName name="Active___business_weighted_average_debtor_days" localSheetId="1">#REF!</definedName>
    <definedName name="Active___business_weighted_average_debtor_days">#REF!</definedName>
    <definedName name="Active___Capex_creditor_days" localSheetId="1">#REF!</definedName>
    <definedName name="Active___Capex_creditor_days">#REF!</definedName>
    <definedName name="Active___Capital_expenditure___proportion_of_new_capital_expenditure_qualifying_for_the_main_rate_pool___control.ADDN1" localSheetId="1">#REF!</definedName>
    <definedName name="Active___Capital_expenditure___proportion_of_new_capital_expenditure_qualifying_for_the_main_rate_pool___control.ADDN1">#REF!</definedName>
    <definedName name="Active___Capital_expenditure___proportion_of_new_capital_expenditure_qualifying_for_the_main_rate_pool___control.ADDN2" localSheetId="1">#REF!</definedName>
    <definedName name="Active___Capital_expenditure___proportion_of_new_capital_expenditure_qualifying_for_the_main_rate_pool___control.ADDN2">#REF!</definedName>
    <definedName name="Active___Capital_expenditure___proportion_of_new_capital_expenditure_qualifying_for_the_main_rate_pool___control.BR" localSheetId="1">#REF!</definedName>
    <definedName name="Active___Capital_expenditure___proportion_of_new_capital_expenditure_qualifying_for_the_main_rate_pool___control.BR">#REF!</definedName>
    <definedName name="Active___Capital_expenditure___proportion_of_new_capital_expenditure_qualifying_for_the_main_rate_pool___control.WN" localSheetId="1">#REF!</definedName>
    <definedName name="Active___Capital_expenditure___proportion_of_new_capital_expenditure_qualifying_for_the_main_rate_pool___control.WN">#REF!</definedName>
    <definedName name="Active___Capital_expenditure___proportion_of_new_capital_expenditure_qualifying_for_the_main_rate_pool___control.WR" localSheetId="1">#REF!</definedName>
    <definedName name="Active___Capital_expenditure___proportion_of_new_capital_expenditure_qualifying_for_the_main_rate_pool___control.WR">#REF!</definedName>
    <definedName name="Active___Capital_expenditure___proportion_of_new_capital_expenditure_qualifying_for_the_main_rate_pool___control.WWN" localSheetId="1">#REF!</definedName>
    <definedName name="Active___Capital_expenditure___proportion_of_new_capital_expenditure_qualifying_for_the_main_rate_pool___control.WWN">#REF!</definedName>
    <definedName name="Active___Capital_expenditure___proportion_of_new_capital_expenditure_qualifying_for_the_special_rate_pool___control.ADDN1" localSheetId="1">#REF!</definedName>
    <definedName name="Active___Capital_expenditure___proportion_of_new_capital_expenditure_qualifying_for_the_special_rate_pool___control.ADDN1">#REF!</definedName>
    <definedName name="Active___Capital_expenditure___proportion_of_new_capital_expenditure_qualifying_for_the_special_rate_pool___control.ADDN2" localSheetId="1">#REF!</definedName>
    <definedName name="Active___Capital_expenditure___proportion_of_new_capital_expenditure_qualifying_for_the_special_rate_pool___control.ADDN2">#REF!</definedName>
    <definedName name="Active___Capital_expenditure___proportion_of_new_capital_expenditure_qualifying_for_the_special_rate_pool___control.BR" localSheetId="1">#REF!</definedName>
    <definedName name="Active___Capital_expenditure___proportion_of_new_capital_expenditure_qualifying_for_the_special_rate_pool___control.BR">#REF!</definedName>
    <definedName name="Active___Capital_expenditure___proportion_of_new_capital_expenditure_qualifying_for_the_special_rate_pool___control.WN" localSheetId="1">#REF!</definedName>
    <definedName name="Active___Capital_expenditure___proportion_of_new_capital_expenditure_qualifying_for_the_special_rate_pool___control.WN">#REF!</definedName>
    <definedName name="Active___Capital_expenditure___proportion_of_new_capital_expenditure_qualifying_for_the_special_rate_pool___control.WR" localSheetId="1">#REF!</definedName>
    <definedName name="Active___Capital_expenditure___proportion_of_new_capital_expenditure_qualifying_for_the_special_rate_pool___control.WR">#REF!</definedName>
    <definedName name="Active___Capital_expenditure___proportion_of_new_capital_expenditure_qualifying_for_the_special_rate_pool___control.WWN" localSheetId="1">#REF!</definedName>
    <definedName name="Active___Capital_expenditure___proportion_of_new_capital_expenditure_qualifying_for_the_special_rate_pool___control.WWN">#REF!</definedName>
    <definedName name="Active___Capital_expenditure_on_assets_principally_used_by_business_retail___real" localSheetId="1">#REF!</definedName>
    <definedName name="Active___Capital_expenditure_on_assets_principally_used_by_business_retail___real">#REF!</definedName>
    <definedName name="Active___Capital_expenditure_on_assets_principally_used_by_residential_retail___real" localSheetId="1">#REF!</definedName>
    <definedName name="Active___Capital_expenditure_on_assets_principally_used_by_residential_retail___real">#REF!</definedName>
    <definedName name="Active___Capital_expenditure_writing_down_allowance_main_rate_pool" localSheetId="1">#REF!</definedName>
    <definedName name="Active___Capital_expenditure_writing_down_allowance_main_rate_pool">#REF!</definedName>
    <definedName name="Active___Capital_expenditure_writing_down_allowance_main_rate_pool___first_year_rate" localSheetId="1">#REF!</definedName>
    <definedName name="Active___Capital_expenditure_writing_down_allowance_main_rate_pool___first_year_rate">#REF!</definedName>
    <definedName name="Active___Capital_expenditure_writing_down_allowance_special_rate_pool" localSheetId="1">#REF!</definedName>
    <definedName name="Active___Capital_expenditure_writing_down_allowance_special_rate_pool">#REF!</definedName>
    <definedName name="Active___Capital_expenditure_writing_down_allowance_special_rate_pool___first_year_rate" localSheetId="1">#REF!</definedName>
    <definedName name="Active___Capital_expenditure_writing_down_allowance_special_rate_pool___first_year_rate">#REF!</definedName>
    <definedName name="Active___Capital_expenditure_writing_down_allowance_structures_and_buildings_rate_pool" localSheetId="1">#REF!</definedName>
    <definedName name="Active___Capital_expenditure_writing_down_allowance_structures_and_buildings_rate_pool">#REF!</definedName>
    <definedName name="Active___Capital_expenditure_writing_down_allowance_structures_and_buildings_rate_pool___first_year_rate" localSheetId="1">#REF!</definedName>
    <definedName name="Active___Capital_expenditure_writing_down_allowance_structures_and_buildings_rate_pool___first_year_rate">#REF!</definedName>
    <definedName name="Active___Cash_and_cash_equivalents_actual_initial_balance___control___nominal.ADDN1" localSheetId="1">#REF!</definedName>
    <definedName name="Active___Cash_and_cash_equivalents_actual_initial_balance___control___nominal.ADDN1">#REF!</definedName>
    <definedName name="Active___Cash_and_cash_equivalents_actual_initial_balance___control___nominal.ADDN2" localSheetId="1">#REF!</definedName>
    <definedName name="Active___Cash_and_cash_equivalents_actual_initial_balance___control___nominal.ADDN2">#REF!</definedName>
    <definedName name="Active___Cash_and_cash_equivalents_actual_initial_balance___control___nominal.BR" localSheetId="1">#REF!</definedName>
    <definedName name="Active___Cash_and_cash_equivalents_actual_initial_balance___control___nominal.BR">#REF!</definedName>
    <definedName name="Active___Cash_and_cash_equivalents_actual_initial_balance___control___nominal.WN" localSheetId="1">#REF!</definedName>
    <definedName name="Active___Cash_and_cash_equivalents_actual_initial_balance___control___nominal.WN">#REF!</definedName>
    <definedName name="Active___Cash_and_cash_equivalents_actual_initial_balance___control___nominal.WR" localSheetId="1">#REF!</definedName>
    <definedName name="Active___Cash_and_cash_equivalents_actual_initial_balance___control___nominal.WR">#REF!</definedName>
    <definedName name="Active___Cash_and_cash_equivalents_actual_initial_balance___control___nominal.WWN" localSheetId="1">#REF!</definedName>
    <definedName name="Active___Cash_and_cash_equivalents_actual_initial_balance___control___nominal.WWN">#REF!</definedName>
    <definedName name="Active___Cash_and_cash_equivalents_actual_initial_balance___wholesale___nominal" localSheetId="1">#REF!</definedName>
    <definedName name="Active___Cash_and_cash_equivalents_actual_initial_balance___wholesale___nominal">#REF!</definedName>
    <definedName name="Active___Cash_contributions__DB_schemes__ongoing____actual_and_forecast___control___real.ADDN1" localSheetId="1">#REF!</definedName>
    <definedName name="Active___Cash_contributions__DB_schemes__ongoing____actual_and_forecast___control___real.ADDN1">#REF!</definedName>
    <definedName name="Active___Cash_contributions__DB_schemes__ongoing____actual_and_forecast___control___real.ADDN2" localSheetId="1">#REF!</definedName>
    <definedName name="Active___Cash_contributions__DB_schemes__ongoing____actual_and_forecast___control___real.ADDN2">#REF!</definedName>
    <definedName name="Active___Cash_contributions__DB_schemes__ongoing____actual_and_forecast___control___real.BR" localSheetId="1">#REF!</definedName>
    <definedName name="Active___Cash_contributions__DB_schemes__ongoing____actual_and_forecast___control___real.BR">#REF!</definedName>
    <definedName name="Active___Cash_contributions__DB_schemes__ongoing____actual_and_forecast___control___real.WN" localSheetId="1">#REF!</definedName>
    <definedName name="Active___Cash_contributions__DB_schemes__ongoing____actual_and_forecast___control___real.WN">#REF!</definedName>
    <definedName name="Active___Cash_contributions__DB_schemes__ongoing____actual_and_forecast___control___real.WR" localSheetId="1">#REF!</definedName>
    <definedName name="Active___Cash_contributions__DB_schemes__ongoing____actual_and_forecast___control___real.WR">#REF!</definedName>
    <definedName name="Active___Cash_contributions__DB_schemes__ongoing____actual_and_forecast___control___real.WWN" localSheetId="1">#REF!</definedName>
    <definedName name="Active___Cash_contributions__DB_schemes__ongoing____actual_and_forecast___control___real.WWN">#REF!</definedName>
    <definedName name="Active___Charge_for_DB_schemes___residential_retail___charge_for_DB_schemes___control___real.ADDN1" localSheetId="1">#REF!</definedName>
    <definedName name="Active___Charge_for_DB_schemes___residential_retail___charge_for_DB_schemes___control___real.ADDN1">#REF!</definedName>
    <definedName name="Active___Charge_for_DB_schemes___residential_retail___charge_for_DB_schemes___control___real.ADDN2" localSheetId="1">#REF!</definedName>
    <definedName name="Active___Charge_for_DB_schemes___residential_retail___charge_for_DB_schemes___control___real.ADDN2">#REF!</definedName>
    <definedName name="Active___Charge_for_DB_schemes___residential_retail___charge_for_DB_schemes___control___real.BR" localSheetId="1">#REF!</definedName>
    <definedName name="Active___Charge_for_DB_schemes___residential_retail___charge_for_DB_schemes___control___real.BR">#REF!</definedName>
    <definedName name="Active___Charge_for_DB_schemes___residential_retail___charge_for_DB_schemes___control___real.WN" localSheetId="1">#REF!</definedName>
    <definedName name="Active___Charge_for_DB_schemes___residential_retail___charge_for_DB_schemes___control___real.WN">#REF!</definedName>
    <definedName name="Active___Charge_for_DB_schemes___residential_retail___charge_for_DB_schemes___control___real.WR" localSheetId="1">#REF!</definedName>
    <definedName name="Active___Charge_for_DB_schemes___residential_retail___charge_for_DB_schemes___control___real.WR">#REF!</definedName>
    <definedName name="Active___Charge_for_DB_schemes___residential_retail___charge_for_DB_schemes___control___real.WWN" localSheetId="1">#REF!</definedName>
    <definedName name="Active___Charge_for_DB_schemes___residential_retail___charge_for_DB_schemes___control___real.WWN">#REF!</definedName>
    <definedName name="Active___Consumer_price_index__including_housing_costs____Consumer_Price_Index__with_housing__for_April" localSheetId="1">#REF!</definedName>
    <definedName name="Active___Consumer_price_index__including_housing_costs____Consumer_Price_Index__with_housing__for_April">#REF!</definedName>
    <definedName name="Active___Consumer_price_index__including_housing_costs____Consumer_Price_Index__with_housing__for_August" localSheetId="1">#REF!</definedName>
    <definedName name="Active___Consumer_price_index__including_housing_costs____Consumer_Price_Index__with_housing__for_August">#REF!</definedName>
    <definedName name="Active___Consumer_price_index__including_housing_costs____Consumer_Price_Index__with_housing__for_December" localSheetId="1">#REF!</definedName>
    <definedName name="Active___Consumer_price_index__including_housing_costs____Consumer_Price_Index__with_housing__for_December">#REF!</definedName>
    <definedName name="Active___Consumer_price_index__including_housing_costs____Consumer_Price_Index__with_housing__for_February" localSheetId="1">#REF!</definedName>
    <definedName name="Active___Consumer_price_index__including_housing_costs____Consumer_Price_Index__with_housing__for_February">#REF!</definedName>
    <definedName name="Active___Consumer_price_index__including_housing_costs____Consumer_Price_Index__with_housing__for_January" localSheetId="1">#REF!</definedName>
    <definedName name="Active___Consumer_price_index__including_housing_costs____Consumer_Price_Index__with_housing__for_January">#REF!</definedName>
    <definedName name="Active___Consumer_price_index__including_housing_costs____Consumer_Price_Index__with_housing__for_July" localSheetId="1">#REF!</definedName>
    <definedName name="Active___Consumer_price_index__including_housing_costs____Consumer_Price_Index__with_housing__for_July">#REF!</definedName>
    <definedName name="Active___Consumer_price_index__including_housing_costs____Consumer_Price_Index__with_housing__for_June" localSheetId="1">#REF!</definedName>
    <definedName name="Active___Consumer_price_index__including_housing_costs____Consumer_Price_Index__with_housing__for_June">#REF!</definedName>
    <definedName name="Active___Consumer_price_index__including_housing_costs____Consumer_Price_Index__with_housing__for_March" localSheetId="1">#REF!</definedName>
    <definedName name="Active___Consumer_price_index__including_housing_costs____Consumer_Price_Index__with_housing__for_March">#REF!</definedName>
    <definedName name="Active___Consumer_price_index__including_housing_costs____Consumer_Price_Index__with_housing__for_May" localSheetId="1">#REF!</definedName>
    <definedName name="Active___Consumer_price_index__including_housing_costs____Consumer_Price_Index__with_housing__for_May">#REF!</definedName>
    <definedName name="Active___Consumer_price_index__including_housing_costs____Consumer_Price_Index__with_housing__for_November" localSheetId="1">#REF!</definedName>
    <definedName name="Active___Consumer_price_index__including_housing_costs____Consumer_Price_Index__with_housing__for_November">#REF!</definedName>
    <definedName name="Active___Consumer_price_index__including_housing_costs____Consumer_Price_Index__with_housing__for_November___Constant" localSheetId="1">#REF!</definedName>
    <definedName name="Active___Consumer_price_index__including_housing_costs____Consumer_Price_Index__with_housing__for_November___Constant">#REF!</definedName>
    <definedName name="Active___Consumer_price_index__including_housing_costs____Consumer_Price_Index__with_housing__for_October" localSheetId="1">#REF!</definedName>
    <definedName name="Active___Consumer_price_index__including_housing_costs____Consumer_Price_Index__with_housing__for_October">#REF!</definedName>
    <definedName name="Active___Consumer_price_index__including_housing_costs____Consumer_Price_Index__with_housing__for_September" localSheetId="1">#REF!</definedName>
    <definedName name="Active___Consumer_price_index__including_housing_costs____Consumer_Price_Index__with_housing__for_September">#REF!</definedName>
    <definedName name="Active___Cost_to_serve_metered_dual_customers___real" localSheetId="1">#REF!</definedName>
    <definedName name="Active___Cost_to_serve_metered_dual_customers___real">#REF!</definedName>
    <definedName name="Active___Cost_to_serve_metered_sewerage_customers___real" localSheetId="1">#REF!</definedName>
    <definedName name="Active___Cost_to_serve_metered_sewerage_customers___real">#REF!</definedName>
    <definedName name="Active___Cost_to_serve_metered_water_customers___real" localSheetId="1">#REF!</definedName>
    <definedName name="Active___Cost_to_serve_metered_water_customers___real">#REF!</definedName>
    <definedName name="Active___Cost_to_serve_per_unmetered_water_customers___real" localSheetId="1">#REF!</definedName>
    <definedName name="Active___Cost_to_serve_per_unmetered_water_customers___real">#REF!</definedName>
    <definedName name="Active___Cost_to_serve_unmetered_dual_customers___real" localSheetId="1">#REF!</definedName>
    <definedName name="Active___Cost_to_serve_unmetered_dual_customers___real">#REF!</definedName>
    <definedName name="Active___Cost_to_serve_unmetered_sewerage_customers___real" localSheetId="1">#REF!</definedName>
    <definedName name="Active___Cost_to_serve_unmetered_sewerage_customers___real">#REF!</definedName>
    <definedName name="Active___CPI_H____2022_23___April" localSheetId="1">#REF!</definedName>
    <definedName name="Active___CPI_H____2022_23___April">#REF!</definedName>
    <definedName name="Active___CPI_H____2022_23___August" localSheetId="1">#REF!</definedName>
    <definedName name="Active___CPI_H____2022_23___August">#REF!</definedName>
    <definedName name="Active___CPI_H____2022_23___December" localSheetId="1">#REF!</definedName>
    <definedName name="Active___CPI_H____2022_23___December">#REF!</definedName>
    <definedName name="Active___CPI_H____2022_23___February" localSheetId="1">#REF!</definedName>
    <definedName name="Active___CPI_H____2022_23___February">#REF!</definedName>
    <definedName name="Active___CPI_H____2022_23___January" localSheetId="1">#REF!</definedName>
    <definedName name="Active___CPI_H____2022_23___January">#REF!</definedName>
    <definedName name="Active___CPI_H____2022_23___July" localSheetId="1">#REF!</definedName>
    <definedName name="Active___CPI_H____2022_23___July">#REF!</definedName>
    <definedName name="Active___CPI_H____2022_23___June" localSheetId="1">#REF!</definedName>
    <definedName name="Active___CPI_H____2022_23___June">#REF!</definedName>
    <definedName name="Active___CPI_H____2022_23___March" localSheetId="1">#REF!</definedName>
    <definedName name="Active___CPI_H____2022_23___March">#REF!</definedName>
    <definedName name="Active___CPI_H____2022_23___May" localSheetId="1">#REF!</definedName>
    <definedName name="Active___CPI_H____2022_23___May">#REF!</definedName>
    <definedName name="Active___CPI_H____2022_23___November" localSheetId="1">#REF!</definedName>
    <definedName name="Active___CPI_H____2022_23___November">#REF!</definedName>
    <definedName name="Active___CPI_H____2022_23___October" localSheetId="1">#REF!</definedName>
    <definedName name="Active___CPI_H____2022_23___October">#REF!</definedName>
    <definedName name="Active___CPI_H____2022_23___September" localSheetId="1">#REF!</definedName>
    <definedName name="Active___CPI_H____2022_23___September">#REF!</definedName>
    <definedName name="Active___Current_tax_liabilities___Appointee_b_f___nominal" localSheetId="1">#REF!</definedName>
    <definedName name="Active___Current_tax_liabilities___Appointee_b_f___nominal">#REF!</definedName>
    <definedName name="Active___Debtors_other___nominal" localSheetId="1">#REF!</definedName>
    <definedName name="Active___Debtors_other___nominal">#REF!</definedName>
    <definedName name="Active___Depreciation_b_f___control___active___nominal.ADDN1" localSheetId="1">#REF!</definedName>
    <definedName name="Active___Depreciation_b_f___control___active___nominal.ADDN1">#REF!</definedName>
    <definedName name="Active___Depreciation_b_f___control___active___nominal.ADDN2" localSheetId="1">#REF!</definedName>
    <definedName name="Active___Depreciation_b_f___control___active___nominal.ADDN2">#REF!</definedName>
    <definedName name="Active___Depreciation_b_f___control___active___nominal.BR" localSheetId="1">#REF!</definedName>
    <definedName name="Active___Depreciation_b_f___control___active___nominal.BR">#REF!</definedName>
    <definedName name="Active___Depreciation_b_f___control___active___nominal.WN" localSheetId="1">#REF!</definedName>
    <definedName name="Active___Depreciation_b_f___control___active___nominal.WN">#REF!</definedName>
    <definedName name="Active___Depreciation_b_f___control___active___nominal.WR" localSheetId="1">#REF!</definedName>
    <definedName name="Active___Depreciation_b_f___control___active___nominal.WR">#REF!</definedName>
    <definedName name="Active___Depreciation_b_f___control___active___nominal.WWN" localSheetId="1">#REF!</definedName>
    <definedName name="Active___Depreciation_b_f___control___active___nominal.WWN">#REF!</definedName>
    <definedName name="Active___Disallowable_expenditure___Change_in_general_provisions___control___nominal.ADDN1" localSheetId="1">#REF!</definedName>
    <definedName name="Active___Disallowable_expenditure___Change_in_general_provisions___control___nominal.ADDN1">#REF!</definedName>
    <definedName name="Active___Disallowable_expenditure___Change_in_general_provisions___control___nominal.ADDN2" localSheetId="1">#REF!</definedName>
    <definedName name="Active___Disallowable_expenditure___Change_in_general_provisions___control___nominal.ADDN2">#REF!</definedName>
    <definedName name="Active___Disallowable_expenditure___Change_in_general_provisions___control___nominal.BR" localSheetId="1">#REF!</definedName>
    <definedName name="Active___Disallowable_expenditure___Change_in_general_provisions___control___nominal.BR">#REF!</definedName>
    <definedName name="Active___Disallowable_expenditure___Change_in_general_provisions___control___nominal.WN" localSheetId="1">#REF!</definedName>
    <definedName name="Active___Disallowable_expenditure___Change_in_general_provisions___control___nominal.WN">#REF!</definedName>
    <definedName name="Active___Disallowable_expenditure___Change_in_general_provisions___control___nominal.WR" localSheetId="1">#REF!</definedName>
    <definedName name="Active___Disallowable_expenditure___Change_in_general_provisions___control___nominal.WR">#REF!</definedName>
    <definedName name="Active___Disallowable_expenditure___Change_in_general_provisions___control___nominal.WWN" localSheetId="1">#REF!</definedName>
    <definedName name="Active___Disallowable_expenditure___Change_in_general_provisions___control___nominal.WWN">#REF!</definedName>
    <definedName name="Active___Discount_rate_for_reprofiling_allowed_revenue.ADDN1" localSheetId="1">#REF!</definedName>
    <definedName name="Active___Discount_rate_for_reprofiling_allowed_revenue.ADDN1">#REF!</definedName>
    <definedName name="Active___Discount_rate_for_reprofiling_allowed_revenue.ADDN2" localSheetId="1">#REF!</definedName>
    <definedName name="Active___Discount_rate_for_reprofiling_allowed_revenue.ADDN2">#REF!</definedName>
    <definedName name="Active___Discount_rate_for_reprofiling_allowed_revenue.BR" localSheetId="1">#REF!</definedName>
    <definedName name="Active___Discount_rate_for_reprofiling_allowed_revenue.BR">#REF!</definedName>
    <definedName name="Active___Discount_rate_for_reprofiling_allowed_revenue.WN" localSheetId="1">#REF!</definedName>
    <definedName name="Active___Discount_rate_for_reprofiling_allowed_revenue.WN">#REF!</definedName>
    <definedName name="Active___Discount_rate_for_reprofiling_allowed_revenue.WR" localSheetId="1">#REF!</definedName>
    <definedName name="Active___Discount_rate_for_reprofiling_allowed_revenue.WR">#REF!</definedName>
    <definedName name="Active___Discount_rate_for_reprofiling_allowed_revenue.WWN" localSheetId="1">#REF!</definedName>
    <definedName name="Active___Discount_rate_for_reprofiling_allowed_revenue.WWN">#REF!</definedName>
    <definedName name="Active___Dividend_creditors_wholesale_retail_split____business_retail___nominal" localSheetId="1">#REF!</definedName>
    <definedName name="Active___Dividend_creditors_wholesale_retail_split____business_retail___nominal">#REF!</definedName>
    <definedName name="Active___Dividend_creditors_wholesale_retail_split___Dividend_creditors___residential_retail___nominal" localSheetId="1">#REF!</definedName>
    <definedName name="Active___Dividend_creditors_wholesale_retail_split___Dividend_creditors___residential_retail___nominal">#REF!</definedName>
    <definedName name="Active___dividend_yield" localSheetId="1">#REF!</definedName>
    <definedName name="Active___dividend_yield">#REF!</definedName>
    <definedName name="Active___Expenditure___Total_residential_retail_costs___Residential_measured___Water_and_Wastewater___nominal" localSheetId="1">#REF!</definedName>
    <definedName name="Active___Expenditure___Total_residential_retail_costs___Residential_measured___Water_and_Wastewater___nominal">#REF!</definedName>
    <definedName name="Active___Expenditure___Total_residential_retail_costs___Residential_unmeasured___Water_and_Wastewater___nominal" localSheetId="1">#REF!</definedName>
    <definedName name="Active___Expenditure___Total_residential_retail_costs___Residential_unmeasured___Water_and_Wastewater___nominal">#REF!</definedName>
    <definedName name="Active___Finance_lease_depreciation___control___nominal.ADDN1" localSheetId="1">#REF!</definedName>
    <definedName name="Active___Finance_lease_depreciation___control___nominal.ADDN1">#REF!</definedName>
    <definedName name="Active___Finance_lease_depreciation___control___nominal.ADDN2" localSheetId="1">#REF!</definedName>
    <definedName name="Active___Finance_lease_depreciation___control___nominal.ADDN2">#REF!</definedName>
    <definedName name="Active___Finance_lease_depreciation___control___nominal.BR" localSheetId="1">#REF!</definedName>
    <definedName name="Active___Finance_lease_depreciation___control___nominal.BR">#REF!</definedName>
    <definedName name="Active___Finance_lease_depreciation___control___nominal.WN" localSheetId="1">#REF!</definedName>
    <definedName name="Active___Finance_lease_depreciation___control___nominal.WN">#REF!</definedName>
    <definedName name="Active___Finance_lease_depreciation___control___nominal.WR" localSheetId="1">#REF!</definedName>
    <definedName name="Active___Finance_lease_depreciation___control___nominal.WR">#REF!</definedName>
    <definedName name="Active___Finance_lease_depreciation___control___nominal.WWN" localSheetId="1">#REF!</definedName>
    <definedName name="Active___Finance_lease_depreciation___control___nominal.WWN">#REF!</definedName>
    <definedName name="Active___Fixed_asset_net_book_value_at_31_March___business_retail___nominal" localSheetId="1">#REF!</definedName>
    <definedName name="Active___Fixed_asset_net_book_value_at_31_March___business_retail___nominal">#REF!</definedName>
    <definedName name="Active___Fixed_asset_net_book_value_at_31_March___residential_retail___nominal" localSheetId="1">#REF!</definedName>
    <definedName name="Active___Fixed_asset_net_book_value_at_31_March___residential_retail___nominal">#REF!</definedName>
    <definedName name="Active___Fixed_assets_b_f___control___active___nominal.ADDN1" localSheetId="1">#REF!</definedName>
    <definedName name="Active___Fixed_assets_b_f___control___active___nominal.ADDN1">#REF!</definedName>
    <definedName name="Active___Fixed_assets_b_f___control___active___nominal.ADDN2" localSheetId="1">#REF!</definedName>
    <definedName name="Active___Fixed_assets_b_f___control___active___nominal.ADDN2">#REF!</definedName>
    <definedName name="Active___Fixed_assets_b_f___control___active___nominal.BR" localSheetId="1">#REF!</definedName>
    <definedName name="Active___Fixed_assets_b_f___control___active___nominal.BR">#REF!</definedName>
    <definedName name="Active___Fixed_assets_b_f___control___active___nominal.WN" localSheetId="1">#REF!</definedName>
    <definedName name="Active___Fixed_assets_b_f___control___active___nominal.WN">#REF!</definedName>
    <definedName name="Active___Fixed_assets_b_f___control___active___nominal.WR" localSheetId="1">#REF!</definedName>
    <definedName name="Active___Fixed_assets_b_f___control___active___nominal.WR">#REF!</definedName>
    <definedName name="Active___Fixed_assets_b_f___control___active___nominal.WWN" localSheetId="1">#REF!</definedName>
    <definedName name="Active___Fixed_assets_b_f___control___active___nominal.WWN">#REF!</definedName>
    <definedName name="Active___Grants_and_contributions___capex___non_price_control___real.ADDN1" localSheetId="1">#REF!</definedName>
    <definedName name="Active___Grants_and_contributions___capex___non_price_control___real.ADDN1">#REF!</definedName>
    <definedName name="Active___Grants_and_contributions___capex___non_price_control___real.ADDN2" localSheetId="1">#REF!</definedName>
    <definedName name="Active___Grants_and_contributions___capex___non_price_control___real.ADDN2">#REF!</definedName>
    <definedName name="Active___Grants_and_contributions___capex___non_price_control___real.BR" localSheetId="1">#REF!</definedName>
    <definedName name="Active___Grants_and_contributions___capex___non_price_control___real.BR">#REF!</definedName>
    <definedName name="Active___Grants_and_contributions___capex___non_price_control___real.WN" localSheetId="1">#REF!</definedName>
    <definedName name="Active___Grants_and_contributions___capex___non_price_control___real.WN">#REF!</definedName>
    <definedName name="Active___Grants_and_contributions___capex___non_price_control___real.WR" localSheetId="1">#REF!</definedName>
    <definedName name="Active___Grants_and_contributions___capex___non_price_control___real.WR">#REF!</definedName>
    <definedName name="Active___Grants_and_contributions___capex___non_price_control___real.WWN" localSheetId="1">#REF!</definedName>
    <definedName name="Active___Grants_and_contributions___capex___non_price_control___real.WWN">#REF!</definedName>
    <definedName name="Active___Grants_and_contributions___opex___non_price_control___real.ADDN1" localSheetId="1">#REF!</definedName>
    <definedName name="Active___Grants_and_contributions___opex___non_price_control___real.ADDN1">#REF!</definedName>
    <definedName name="Active___Grants_and_contributions___opex___non_price_control___real.ADDN2" localSheetId="1">#REF!</definedName>
    <definedName name="Active___Grants_and_contributions___opex___non_price_control___real.ADDN2">#REF!</definedName>
    <definedName name="Active___Grants_and_contributions___opex___non_price_control___real.BR" localSheetId="1">#REF!</definedName>
    <definedName name="Active___Grants_and_contributions___opex___non_price_control___real.BR">#REF!</definedName>
    <definedName name="Active___Grants_and_contributions___opex___non_price_control___real.WN" localSheetId="1">#REF!</definedName>
    <definedName name="Active___Grants_and_contributions___opex___non_price_control___real.WN">#REF!</definedName>
    <definedName name="Active___Grants_and_contributions___opex___non_price_control___real.WR" localSheetId="1">#REF!</definedName>
    <definedName name="Active___Grants_and_contributions___opex___non_price_control___real.WR">#REF!</definedName>
    <definedName name="Active___Grants_and_contributions___opex___non_price_control___real.WWN" localSheetId="1">#REF!</definedName>
    <definedName name="Active___Grants_and_contributions___opex___non_price_control___real.WWN">#REF!</definedName>
    <definedName name="Active___Grants_and_contributions_net_of_income_offset___capex___price_control___real.ADDN1" localSheetId="1">#REF!</definedName>
    <definedName name="Active___Grants_and_contributions_net_of_income_offset___capex___price_control___real.ADDN1">#REF!</definedName>
    <definedName name="Active___Grants_and_contributions_net_of_income_offset___capex___price_control___real.ADDN2" localSheetId="1">#REF!</definedName>
    <definedName name="Active___Grants_and_contributions_net_of_income_offset___capex___price_control___real.ADDN2">#REF!</definedName>
    <definedName name="Active___Grants_and_contributions_net_of_income_offset___capex___price_control___real.BR" localSheetId="1">#REF!</definedName>
    <definedName name="Active___Grants_and_contributions_net_of_income_offset___capex___price_control___real.BR">#REF!</definedName>
    <definedName name="Active___Grants_and_contributions_net_of_income_offset___capex___price_control___real.WN" localSheetId="1">#REF!</definedName>
    <definedName name="Active___Grants_and_contributions_net_of_income_offset___capex___price_control___real.WN">#REF!</definedName>
    <definedName name="Active___Grants_and_contributions_net_of_income_offset___capex___price_control___real.WR" localSheetId="1">#REF!</definedName>
    <definedName name="Active___Grants_and_contributions_net_of_income_offset___capex___price_control___real.WR">#REF!</definedName>
    <definedName name="Active___Grants_and_contributions_net_of_income_offset___capex___price_control___real.WWN" localSheetId="1">#REF!</definedName>
    <definedName name="Active___Grants_and_contributions_net_of_income_offset___capex___price_control___real.WWN">#REF!</definedName>
    <definedName name="Active___Grants_and_contributions_net_of_income_offset___opex___price_control___real.ADDN1" localSheetId="1">#REF!</definedName>
    <definedName name="Active___Grants_and_contributions_net_of_income_offset___opex___price_control___real.ADDN1">#REF!</definedName>
    <definedName name="Active___Grants_and_contributions_net_of_income_offset___opex___price_control___real.ADDN2" localSheetId="1">#REF!</definedName>
    <definedName name="Active___Grants_and_contributions_net_of_income_offset___opex___price_control___real.ADDN2">#REF!</definedName>
    <definedName name="Active___Grants_and_contributions_net_of_income_offset___opex___price_control___real.BR" localSheetId="1">#REF!</definedName>
    <definedName name="Active___Grants_and_contributions_net_of_income_offset___opex___price_control___real.BR">#REF!</definedName>
    <definedName name="Active___Grants_and_contributions_net_of_income_offset___opex___price_control___real.WN" localSheetId="1">#REF!</definedName>
    <definedName name="Active___Grants_and_contributions_net_of_income_offset___opex___price_control___real.WN">#REF!</definedName>
    <definedName name="Active___Grants_and_contributions_net_of_income_offset___opex___price_control___real.WR" localSheetId="1">#REF!</definedName>
    <definedName name="Active___Grants_and_contributions_net_of_income_offset___opex___price_control___real.WR">#REF!</definedName>
    <definedName name="Active___Grants_and_contributions_net_of_income_offset___opex___price_control___real.WWN" localSheetId="1">#REF!</definedName>
    <definedName name="Active___Grants_and_contributions_net_of_income_offset___opex___price_control___real.WWN">#REF!</definedName>
    <definedName name="Active___Gross_capital_expenditure_including_g_c___including_cost_sharing___real.ADDN1" localSheetId="1">#REF!</definedName>
    <definedName name="Active___Gross_capital_expenditure_including_g_c___including_cost_sharing___real.ADDN1">#REF!</definedName>
    <definedName name="Active___Gross_capital_expenditure_including_g_c___including_cost_sharing___real.ADDN2" localSheetId="1">#REF!</definedName>
    <definedName name="Active___Gross_capital_expenditure_including_g_c___including_cost_sharing___real.ADDN2">#REF!</definedName>
    <definedName name="Active___Gross_capital_expenditure_including_g_c___including_cost_sharing___real.BR" localSheetId="1">#REF!</definedName>
    <definedName name="Active___Gross_capital_expenditure_including_g_c___including_cost_sharing___real.BR">#REF!</definedName>
    <definedName name="Active___Gross_capital_expenditure_including_g_c___including_cost_sharing___real.WN" localSheetId="1">#REF!</definedName>
    <definedName name="Active___Gross_capital_expenditure_including_g_c___including_cost_sharing___real.WN">#REF!</definedName>
    <definedName name="Active___Gross_capital_expenditure_including_g_c___including_cost_sharing___real.WR" localSheetId="1">#REF!</definedName>
    <definedName name="Active___Gross_capital_expenditure_including_g_c___including_cost_sharing___real.WR">#REF!</definedName>
    <definedName name="Active___Gross_capital_expenditure_including_g_c___including_cost_sharing___real.WWN" localSheetId="1">#REF!</definedName>
    <definedName name="Active___Gross_capital_expenditure_including_g_c___including_cost_sharing___real.WWN">#REF!</definedName>
    <definedName name="Active___HH_Advance_receipts_creditor_days_measured" localSheetId="1">#REF!</definedName>
    <definedName name="Active___HH_Advance_receipts_creditor_days_measured">#REF!</definedName>
    <definedName name="Active___HH_Advance_receipts_creditor_days_unmeasured" localSheetId="1">#REF!</definedName>
    <definedName name="Active___HH_Advance_receipts_creditor_days_unmeasured">#REF!</definedName>
    <definedName name="Active___HH_Measured_income_accrual___nominal" localSheetId="1">#REF!</definedName>
    <definedName name="Active___HH_Measured_income_accrual___nominal">#REF!</definedName>
    <definedName name="Active___HH_Measured_income_accrual_rate" localSheetId="1">#REF!</definedName>
    <definedName name="Active___HH_Measured_income_accrual_rate">#REF!</definedName>
    <definedName name="Active___HH_measured_trade_debtors" localSheetId="1">#REF!</definedName>
    <definedName name="Active___HH_measured_trade_debtors">#REF!</definedName>
    <definedName name="Active___HH_measured_trade_receivables___net___nominal" localSheetId="1">#REF!</definedName>
    <definedName name="Active___HH_measured_trade_receivables___net___nominal">#REF!</definedName>
    <definedName name="Active___HH_unmeasured_trade_debtors" localSheetId="1">#REF!</definedName>
    <definedName name="Active___HH_unmeasured_trade_debtors">#REF!</definedName>
    <definedName name="Active___HH_unmeasured_trade_receivables___nominal" localSheetId="1">#REF!</definedName>
    <definedName name="Active___HH_unmeasured_trade_receivables___nominal">#REF!</definedName>
    <definedName name="Active___Households_connected_for_sewerage_only___metered" localSheetId="1">#REF!</definedName>
    <definedName name="Active___Households_connected_for_sewerage_only___metered">#REF!</definedName>
    <definedName name="Active___Households_connected_for_sewerage_only___unmetered" localSheetId="1">#REF!</definedName>
    <definedName name="Active___Households_connected_for_sewerage_only___unmetered">#REF!</definedName>
    <definedName name="Active___Households_connected_for_water_and_sewerage___metered" localSheetId="1">#REF!</definedName>
    <definedName name="Active___Households_connected_for_water_and_sewerage___metered">#REF!</definedName>
    <definedName name="Active___Households_connected_for_water_and_sewerage___unmetered" localSheetId="1">#REF!</definedName>
    <definedName name="Active___Households_connected_for_water_and_sewerage___unmetered">#REF!</definedName>
    <definedName name="Active___Households_connected_for_water_only___metered" localSheetId="1">#REF!</definedName>
    <definedName name="Active___Households_connected_for_water_only___metered">#REF!</definedName>
    <definedName name="Active___Households_connected_for_water_only___unmetered" localSheetId="1">#REF!</definedName>
    <definedName name="Active___Households_connected_for_water_only___unmetered">#REF!</definedName>
    <definedName name="Active___Innovation___Water_efficiency_funding___real.ADDN1" localSheetId="1">#REF!</definedName>
    <definedName name="Active___Innovation___Water_efficiency_funding___real.ADDN1">#REF!</definedName>
    <definedName name="Active___Innovation___Water_efficiency_funding___real.ADDN2" localSheetId="1">#REF!</definedName>
    <definedName name="Active___Innovation___Water_efficiency_funding___real.ADDN2">#REF!</definedName>
    <definedName name="Active___Innovation___Water_efficiency_funding___real.BR" localSheetId="1">#REF!</definedName>
    <definedName name="Active___Innovation___Water_efficiency_funding___real.BR">#REF!</definedName>
    <definedName name="Active___Innovation___Water_efficiency_funding___real.WN" localSheetId="1">#REF!</definedName>
    <definedName name="Active___Innovation___Water_efficiency_funding___real.WN">#REF!</definedName>
    <definedName name="Active___Innovation___Water_efficiency_funding___real.WR" localSheetId="1">#REF!</definedName>
    <definedName name="Active___Innovation___Water_efficiency_funding___real.WR">#REF!</definedName>
    <definedName name="Active___Innovation___Water_efficiency_funding___real.WWN" localSheetId="1">#REF!</definedName>
    <definedName name="Active___Innovation___Water_efficiency_funding___real.WWN">#REF!</definedName>
    <definedName name="Active___Innovation_funding___real.ADDN1" localSheetId="1">#REF!</definedName>
    <definedName name="Active___Innovation_funding___real.ADDN1">#REF!</definedName>
    <definedName name="Active___Innovation_funding___real.ADDN2" localSheetId="1">#REF!</definedName>
    <definedName name="Active___Innovation_funding___real.ADDN2">#REF!</definedName>
    <definedName name="Active___Innovation_funding___real.BR" localSheetId="1">#REF!</definedName>
    <definedName name="Active___Innovation_funding___real.BR">#REF!</definedName>
    <definedName name="Active___Innovation_funding___real.WN" localSheetId="1">#REF!</definedName>
    <definedName name="Active___Innovation_funding___real.WN">#REF!</definedName>
    <definedName name="Active___Innovation_funding___real.WR" localSheetId="1">#REF!</definedName>
    <definedName name="Active___Innovation_funding___real.WR">#REF!</definedName>
    <definedName name="Active___Innovation_funding___real.WWN" localSheetId="1">#REF!</definedName>
    <definedName name="Active___Innovation_funding___real.WWN">#REF!</definedName>
    <definedName name="Active___Interest_rate___Business___Active" localSheetId="1">#REF!</definedName>
    <definedName name="Active___Interest_rate___Business___Active">#REF!</definedName>
    <definedName name="Active___Interest_rate___Residential" localSheetId="1">#REF!</definedName>
    <definedName name="Active___Interest_rate___Residential">#REF!</definedName>
    <definedName name="Active___interest_rate_on_CPIH_index_linked_loans.ADDN1" localSheetId="1">#REF!</definedName>
    <definedName name="Active___interest_rate_on_CPIH_index_linked_loans.ADDN1">#REF!</definedName>
    <definedName name="Active___interest_rate_on_CPIH_index_linked_loans.ADDN2" localSheetId="1">#REF!</definedName>
    <definedName name="Active___interest_rate_on_CPIH_index_linked_loans.ADDN2">#REF!</definedName>
    <definedName name="Active___interest_rate_on_CPIH_index_linked_loans.BR" localSheetId="1">#REF!</definedName>
    <definedName name="Active___interest_rate_on_CPIH_index_linked_loans.BR">#REF!</definedName>
    <definedName name="Active___interest_rate_on_CPIH_index_linked_loans.WN" localSheetId="1">#REF!</definedName>
    <definedName name="Active___interest_rate_on_CPIH_index_linked_loans.WN">#REF!</definedName>
    <definedName name="Active___interest_rate_on_CPIH_index_linked_loans.WR" localSheetId="1">#REF!</definedName>
    <definedName name="Active___interest_rate_on_CPIH_index_linked_loans.WR">#REF!</definedName>
    <definedName name="Active___interest_rate_on_CPIH_index_linked_loans.WWN" localSheetId="1">#REF!</definedName>
    <definedName name="Active___interest_rate_on_CPIH_index_linked_loans.WWN">#REF!</definedName>
    <definedName name="Active___interest_rate_on_fixed_rate_debt.ADDN1" localSheetId="1">#REF!</definedName>
    <definedName name="Active___interest_rate_on_fixed_rate_debt.ADDN1">#REF!</definedName>
    <definedName name="Active___interest_rate_on_fixed_rate_debt.ADDN2" localSheetId="1">#REF!</definedName>
    <definedName name="Active___interest_rate_on_fixed_rate_debt.ADDN2">#REF!</definedName>
    <definedName name="Active___interest_rate_on_fixed_rate_debt.BR" localSheetId="1">#REF!</definedName>
    <definedName name="Active___interest_rate_on_fixed_rate_debt.BR">#REF!</definedName>
    <definedName name="Active___interest_rate_on_fixed_rate_debt.WN" localSheetId="1">#REF!</definedName>
    <definedName name="Active___interest_rate_on_fixed_rate_debt.WN">#REF!</definedName>
    <definedName name="Active___interest_rate_on_fixed_rate_debt.WR" localSheetId="1">#REF!</definedName>
    <definedName name="Active___interest_rate_on_fixed_rate_debt.WR">#REF!</definedName>
    <definedName name="Active___interest_rate_on_fixed_rate_debt.WWN" localSheetId="1">#REF!</definedName>
    <definedName name="Active___interest_rate_on_fixed_rate_debt.WWN">#REF!</definedName>
    <definedName name="Active___interest_rate_on_RPI_index_linked_loans.ADDN1" localSheetId="1">#REF!</definedName>
    <definedName name="Active___interest_rate_on_RPI_index_linked_loans.ADDN1">#REF!</definedName>
    <definedName name="Active___interest_rate_on_RPI_index_linked_loans.ADDN2" localSheetId="1">#REF!</definedName>
    <definedName name="Active___interest_rate_on_RPI_index_linked_loans.ADDN2">#REF!</definedName>
    <definedName name="Active___interest_rate_on_RPI_index_linked_loans.BR" localSheetId="1">#REF!</definedName>
    <definedName name="Active___interest_rate_on_RPI_index_linked_loans.BR">#REF!</definedName>
    <definedName name="Active___interest_rate_on_RPI_index_linked_loans.WN" localSheetId="1">#REF!</definedName>
    <definedName name="Active___interest_rate_on_RPI_index_linked_loans.WN">#REF!</definedName>
    <definedName name="Active___interest_rate_on_RPI_index_linked_loans.WR" localSheetId="1">#REF!</definedName>
    <definedName name="Active___interest_rate_on_RPI_index_linked_loans.WR">#REF!</definedName>
    <definedName name="Active___interest_rate_on_RPI_index_linked_loans.WWN" localSheetId="1">#REF!</definedName>
    <definedName name="Active___interest_rate_on_RPI_index_linked_loans.WWN">#REF!</definedName>
    <definedName name="Active___Inventories_balance___control___nominal.ADDN1" localSheetId="1">#REF!</definedName>
    <definedName name="Active___Inventories_balance___control___nominal.ADDN1">#REF!</definedName>
    <definedName name="Active___Inventories_balance___control___nominal.ADDN2" localSheetId="1">#REF!</definedName>
    <definedName name="Active___Inventories_balance___control___nominal.ADDN2">#REF!</definedName>
    <definedName name="Active___Inventories_balance___control___nominal.BR" localSheetId="1">#REF!</definedName>
    <definedName name="Active___Inventories_balance___control___nominal.BR">#REF!</definedName>
    <definedName name="Active___Inventories_balance___control___nominal.WN" localSheetId="1">#REF!</definedName>
    <definedName name="Active___Inventories_balance___control___nominal.WN">#REF!</definedName>
    <definedName name="Active___Inventories_balance___control___nominal.WR" localSheetId="1">#REF!</definedName>
    <definedName name="Active___Inventories_balance___control___nominal.WR">#REF!</definedName>
    <definedName name="Active___Inventories_balance___control___nominal.WWN" localSheetId="1">#REF!</definedName>
    <definedName name="Active___Inventories_balance___control___nominal.WWN">#REF!</definedName>
    <definedName name="Active___IRE_totex_adjustment_for_ACICR__Ofwat____nominal.ADDN1" localSheetId="1">#REF!</definedName>
    <definedName name="Active___IRE_totex_adjustment_for_ACICR__Ofwat____nominal.ADDN1">#REF!</definedName>
    <definedName name="Active___IRE_totex_adjustment_for_ACICR__Ofwat____nominal.ADDN2" localSheetId="1">#REF!</definedName>
    <definedName name="Active___IRE_totex_adjustment_for_ACICR__Ofwat____nominal.ADDN2">#REF!</definedName>
    <definedName name="Active___IRE_totex_adjustment_for_ACICR__Ofwat____nominal.BR" localSheetId="1">#REF!</definedName>
    <definedName name="Active___IRE_totex_adjustment_for_ACICR__Ofwat____nominal.BR">#REF!</definedName>
    <definedName name="Active___IRE_totex_adjustment_for_ACICR__Ofwat____nominal.WN" localSheetId="1">#REF!</definedName>
    <definedName name="Active___IRE_totex_adjustment_for_ACICR__Ofwat____nominal.WN">#REF!</definedName>
    <definedName name="Active___IRE_totex_adjustment_for_ACICR__Ofwat____nominal.WR" localSheetId="1">#REF!</definedName>
    <definedName name="Active___IRE_totex_adjustment_for_ACICR__Ofwat____nominal.WR">#REF!</definedName>
    <definedName name="Active___IRE_totex_adjustment_for_ACICR__Ofwat____nominal.WWN" localSheetId="1">#REF!</definedName>
    <definedName name="Active___IRE_totex_adjustment_for_ACICR__Ofwat____nominal.WWN">#REF!</definedName>
    <definedName name="Active___IRE_totex_adjustment_for_ACICR__Ofwat____real.ADDN1" localSheetId="1">#REF!</definedName>
    <definedName name="Active___IRE_totex_adjustment_for_ACICR__Ofwat____real.ADDN1">#REF!</definedName>
    <definedName name="Active___IRE_totex_adjustment_for_ACICR__Ofwat____real.ADDN2" localSheetId="1">#REF!</definedName>
    <definedName name="Active___IRE_totex_adjustment_for_ACICR__Ofwat____real.ADDN2">#REF!</definedName>
    <definedName name="Active___IRE_totex_adjustment_for_ACICR__Ofwat____real.BR" localSheetId="1">#REF!</definedName>
    <definedName name="Active___IRE_totex_adjustment_for_ACICR__Ofwat____real.BR">#REF!</definedName>
    <definedName name="Active___IRE_totex_adjustment_for_ACICR__Ofwat____real.WN" localSheetId="1">#REF!</definedName>
    <definedName name="Active___IRE_totex_adjustment_for_ACICR__Ofwat____real.WN">#REF!</definedName>
    <definedName name="Active___IRE_totex_adjustment_for_ACICR__Ofwat____real.WR" localSheetId="1">#REF!</definedName>
    <definedName name="Active___IRE_totex_adjustment_for_ACICR__Ofwat____real.WR">#REF!</definedName>
    <definedName name="Active___IRE_totex_adjustment_for_ACICR__Ofwat____real.WWN" localSheetId="1">#REF!</definedName>
    <definedName name="Active___IRE_totex_adjustment_for_ACICR__Ofwat____real.WWN">#REF!</definedName>
    <definedName name="Active___Long_term_CPI_H__assumed_percentage_increase" localSheetId="1">#REF!</definedName>
    <definedName name="Active___Long_term_CPI_H__assumed_percentage_increase">#REF!</definedName>
    <definedName name="Active___Measured_charge___business.ADDN1" localSheetId="1">#REF!</definedName>
    <definedName name="Active___Measured_charge___business.ADDN1">#REF!</definedName>
    <definedName name="Active___Measured_charge___business.ADDN2" localSheetId="1">#REF!</definedName>
    <definedName name="Active___Measured_charge___business.ADDN2">#REF!</definedName>
    <definedName name="Active___Measured_charge___business.BR" localSheetId="1">#REF!</definedName>
    <definedName name="Active___Measured_charge___business.BR">#REF!</definedName>
    <definedName name="Active___Measured_charge___business.WN" localSheetId="1">#REF!</definedName>
    <definedName name="Active___Measured_charge___business.WN">#REF!</definedName>
    <definedName name="Active___Measured_charge___business.WR" localSheetId="1">#REF!</definedName>
    <definedName name="Active___Measured_charge___business.WR">#REF!</definedName>
    <definedName name="Active___Measured_charge___business.WWN" localSheetId="1">#REF!</definedName>
    <definedName name="Active___Measured_charge___business.WWN">#REF!</definedName>
    <definedName name="Active___Measured_charge___residential.ADDN1" localSheetId="1">#REF!</definedName>
    <definedName name="Active___Measured_charge___residential.ADDN1">#REF!</definedName>
    <definedName name="Active___Measured_charge___residential.ADDN2" localSheetId="1">#REF!</definedName>
    <definedName name="Active___Measured_charge___residential.ADDN2">#REF!</definedName>
    <definedName name="Active___Measured_charge___residential.BR" localSheetId="1">#REF!</definedName>
    <definedName name="Active___Measured_charge___residential.BR">#REF!</definedName>
    <definedName name="Active___Measured_charge___residential.WN" localSheetId="1">#REF!</definedName>
    <definedName name="Active___Measured_charge___residential.WN">#REF!</definedName>
    <definedName name="Active___Measured_charge___residential.WR" localSheetId="1">#REF!</definedName>
    <definedName name="Active___Measured_charge___residential.WR">#REF!</definedName>
    <definedName name="Active___Measured_charge___residential.WWN" localSheetId="1">#REF!</definedName>
    <definedName name="Active___Measured_charge___residential.WWN">#REF!</definedName>
    <definedName name="Active___Movement_in_intangible_asset_and_investments_balance___control___nominal.ADDN1" localSheetId="1">#REF!</definedName>
    <definedName name="Active___Movement_in_intangible_asset_and_investments_balance___control___nominal.ADDN1">#REF!</definedName>
    <definedName name="Active___Movement_in_intangible_asset_and_investments_balance___control___nominal.ADDN2" localSheetId="1">#REF!</definedName>
    <definedName name="Active___Movement_in_intangible_asset_and_investments_balance___control___nominal.ADDN2">#REF!</definedName>
    <definedName name="Active___Movement_in_intangible_asset_and_investments_balance___control___nominal.BR" localSheetId="1">#REF!</definedName>
    <definedName name="Active___Movement_in_intangible_asset_and_investments_balance___control___nominal.BR">#REF!</definedName>
    <definedName name="Active___Movement_in_intangible_asset_and_investments_balance___control___nominal.WN" localSheetId="1">#REF!</definedName>
    <definedName name="Active___Movement_in_intangible_asset_and_investments_balance___control___nominal.WN">#REF!</definedName>
    <definedName name="Active___Movement_in_intangible_asset_and_investments_balance___control___nominal.WR" localSheetId="1">#REF!</definedName>
    <definedName name="Active___Movement_in_intangible_asset_and_investments_balance___control___nominal.WR">#REF!</definedName>
    <definedName name="Active___Movement_in_intangible_asset_and_investments_balance___control___nominal.WWN" localSheetId="1">#REF!</definedName>
    <definedName name="Active___Movement_in_intangible_asset_and_investments_balance___control___nominal.WWN">#REF!</definedName>
    <definedName name="Active___Movement_in_other_liabilities___control___nominal.ADDN1" localSheetId="1">#REF!</definedName>
    <definedName name="Active___Movement_in_other_liabilities___control___nominal.ADDN1">#REF!</definedName>
    <definedName name="Active___Movement_in_other_liabilities___control___nominal.ADDN2" localSheetId="1">#REF!</definedName>
    <definedName name="Active___Movement_in_other_liabilities___control___nominal.ADDN2">#REF!</definedName>
    <definedName name="Active___Movement_in_other_liabilities___control___nominal.BR" localSheetId="1">#REF!</definedName>
    <definedName name="Active___Movement_in_other_liabilities___control___nominal.BR">#REF!</definedName>
    <definedName name="Active___Movement_in_other_liabilities___control___nominal.WN" localSheetId="1">#REF!</definedName>
    <definedName name="Active___Movement_in_other_liabilities___control___nominal.WN">#REF!</definedName>
    <definedName name="Active___Movement_in_other_liabilities___control___nominal.WR" localSheetId="1">#REF!</definedName>
    <definedName name="Active___Movement_in_other_liabilities___control___nominal.WR">#REF!</definedName>
    <definedName name="Active___Movement_in_other_liabilities___control___nominal.WWN" localSheetId="1">#REF!</definedName>
    <definedName name="Active___Movement_in_other_liabilities___control___nominal.WWN">#REF!</definedName>
    <definedName name="Active___Movement_in_Pensions___control___nominal.ADDN1" localSheetId="1">#REF!</definedName>
    <definedName name="Active___Movement_in_Pensions___control___nominal.ADDN1">#REF!</definedName>
    <definedName name="Active___Movement_in_Pensions___control___nominal.ADDN2" localSheetId="1">#REF!</definedName>
    <definedName name="Active___Movement_in_Pensions___control___nominal.ADDN2">#REF!</definedName>
    <definedName name="Active___Movement_in_Pensions___control___nominal.BR" localSheetId="1">#REF!</definedName>
    <definedName name="Active___Movement_in_Pensions___control___nominal.BR">#REF!</definedName>
    <definedName name="Active___Movement_in_Pensions___control___nominal.WN" localSheetId="1">#REF!</definedName>
    <definedName name="Active___Movement_in_Pensions___control___nominal.WN">#REF!</definedName>
    <definedName name="Active___Movement_in_Pensions___control___nominal.WR" localSheetId="1">#REF!</definedName>
    <definedName name="Active___Movement_in_Pensions___control___nominal.WR">#REF!</definedName>
    <definedName name="Active___Movement_in_Pensions___control___nominal.WWN" localSheetId="1">#REF!</definedName>
    <definedName name="Active___Movement_in_Pensions___control___nominal.WWN">#REF!</definedName>
    <definedName name="Active___Movement_in_provisions___control___nominal.ADDN1" localSheetId="1">#REF!</definedName>
    <definedName name="Active___Movement_in_provisions___control___nominal.ADDN1">#REF!</definedName>
    <definedName name="Active___Movement_in_provisions___control___nominal.ADDN2" localSheetId="1">#REF!</definedName>
    <definedName name="Active___Movement_in_provisions___control___nominal.ADDN2">#REF!</definedName>
    <definedName name="Active___Movement_in_provisions___control___nominal.BR" localSheetId="1">#REF!</definedName>
    <definedName name="Active___Movement_in_provisions___control___nominal.BR">#REF!</definedName>
    <definedName name="Active___Movement_in_provisions___control___nominal.WN" localSheetId="1">#REF!</definedName>
    <definedName name="Active___Movement_in_provisions___control___nominal.WN">#REF!</definedName>
    <definedName name="Active___Movement_in_provisions___control___nominal.WR" localSheetId="1">#REF!</definedName>
    <definedName name="Active___Movement_in_provisions___control___nominal.WR">#REF!</definedName>
    <definedName name="Active___Movement_in_provisions___control___nominal.WWN" localSheetId="1">#REF!</definedName>
    <definedName name="Active___Movement_in_provisions___control___nominal.WWN">#REF!</definedName>
    <definedName name="Active___movement_in_trade_debtor___business___nominal" localSheetId="1">#REF!</definedName>
    <definedName name="Active___movement_in_trade_debtor___business___nominal">#REF!</definedName>
    <definedName name="Active___new_capital_expenditure___proportion_of_new_capital_expenditure_not_qualifying_for_capital_allowance_deductions.ADDN1" localSheetId="1">#REF!</definedName>
    <definedName name="Active___new_capital_expenditure___proportion_of_new_capital_expenditure_not_qualifying_for_capital_allowance_deductions.ADDN1">#REF!</definedName>
    <definedName name="Active___new_capital_expenditure___proportion_of_new_capital_expenditure_not_qualifying_for_capital_allowance_deductions.ADDN2" localSheetId="1">#REF!</definedName>
    <definedName name="Active___new_capital_expenditure___proportion_of_new_capital_expenditure_not_qualifying_for_capital_allowance_deductions.ADDN2">#REF!</definedName>
    <definedName name="Active___new_capital_expenditure___proportion_of_new_capital_expenditure_not_qualifying_for_capital_allowance_deductions.BR" localSheetId="1">#REF!</definedName>
    <definedName name="Active___new_capital_expenditure___proportion_of_new_capital_expenditure_not_qualifying_for_capital_allowance_deductions.BR">#REF!</definedName>
    <definedName name="Active___new_capital_expenditure___proportion_of_new_capital_expenditure_not_qualifying_for_capital_allowance_deductions.WN" localSheetId="1">#REF!</definedName>
    <definedName name="Active___new_capital_expenditure___proportion_of_new_capital_expenditure_not_qualifying_for_capital_allowance_deductions.WN">#REF!</definedName>
    <definedName name="Active___new_capital_expenditure___proportion_of_new_capital_expenditure_not_qualifying_for_capital_allowance_deductions.WR" localSheetId="1">#REF!</definedName>
    <definedName name="Active___new_capital_expenditure___proportion_of_new_capital_expenditure_not_qualifying_for_capital_allowance_deductions.WR">#REF!</definedName>
    <definedName name="Active___new_capital_expenditure___proportion_of_new_capital_expenditure_not_qualifying_for_capital_allowance_deductions.WWN" localSheetId="1">#REF!</definedName>
    <definedName name="Active___new_capital_expenditure___proportion_of_new_capital_expenditure_not_qualifying_for_capital_allowance_deductions.WWN">#REF!</definedName>
    <definedName name="Active___New_capital_expenditure___proportion_of_new_capital_expenditure_qualifying_for_the_structures_and_buildings_pool___control.ADDN1" localSheetId="1">#REF!</definedName>
    <definedName name="Active___New_capital_expenditure___proportion_of_new_capital_expenditure_qualifying_for_the_structures_and_buildings_pool___control.ADDN1">#REF!</definedName>
    <definedName name="Active___New_capital_expenditure___proportion_of_new_capital_expenditure_qualifying_for_the_structures_and_buildings_pool___control.ADDN2" localSheetId="1">#REF!</definedName>
    <definedName name="Active___New_capital_expenditure___proportion_of_new_capital_expenditure_qualifying_for_the_structures_and_buildings_pool___control.ADDN2">#REF!</definedName>
    <definedName name="Active___New_capital_expenditure___proportion_of_new_capital_expenditure_qualifying_for_the_structures_and_buildings_pool___control.BR" localSheetId="1">#REF!</definedName>
    <definedName name="Active___New_capital_expenditure___proportion_of_new_capital_expenditure_qualifying_for_the_structures_and_buildings_pool___control.BR">#REF!</definedName>
    <definedName name="Active___New_capital_expenditure___proportion_of_new_capital_expenditure_qualifying_for_the_structures_and_buildings_pool___control.WN" localSheetId="1">#REF!</definedName>
    <definedName name="Active___New_capital_expenditure___proportion_of_new_capital_expenditure_qualifying_for_the_structures_and_buildings_pool___control.WN">#REF!</definedName>
    <definedName name="Active___New_capital_expenditure___proportion_of_new_capital_expenditure_qualifying_for_the_structures_and_buildings_pool___control.WR" localSheetId="1">#REF!</definedName>
    <definedName name="Active___New_capital_expenditure___proportion_of_new_capital_expenditure_qualifying_for_the_structures_and_buildings_pool___control.WR">#REF!</definedName>
    <definedName name="Active___New_capital_expenditure___proportion_of_new_capital_expenditure_qualifying_for_the_structures_and_buildings_pool___control.WWN" localSheetId="1">#REF!</definedName>
    <definedName name="Active___New_capital_expenditure___proportion_of_new_capital_expenditure_qualifying_for_the_structures_and_buildings_pool___control.WWN">#REF!</definedName>
    <definedName name="Active___Non_price_control_income___principal_services___real.ADDN1" localSheetId="1">#REF!</definedName>
    <definedName name="Active___Non_price_control_income___principal_services___real.ADDN1">#REF!</definedName>
    <definedName name="Active___Non_price_control_income___principal_services___real.ADDN2" localSheetId="1">#REF!</definedName>
    <definedName name="Active___Non_price_control_income___principal_services___real.ADDN2">#REF!</definedName>
    <definedName name="Active___Non_price_control_income___principal_services___real.BR" localSheetId="1">#REF!</definedName>
    <definedName name="Active___Non_price_control_income___principal_services___real.BR">#REF!</definedName>
    <definedName name="Active___Non_price_control_income___principal_services___real.WN" localSheetId="1">#REF!</definedName>
    <definedName name="Active___Non_price_control_income___principal_services___real.WN">#REF!</definedName>
    <definedName name="Active___Non_price_control_income___principal_services___real.WR" localSheetId="1">#REF!</definedName>
    <definedName name="Active___Non_price_control_income___principal_services___real.WR">#REF!</definedName>
    <definedName name="Active___Non_price_control_income___principal_services___real.WWN" localSheetId="1">#REF!</definedName>
    <definedName name="Active___Non_price_control_income___principal_services___real.WWN">#REF!</definedName>
    <definedName name="Active___Non_price_control_income___third_party_services___Bulk_supplies___contract_not_qualifying_for_water_trading_incentives___signed_before_1_April_2020___real.ADDN1" localSheetId="1">#REF!</definedName>
    <definedName name="Active___Non_price_control_income___third_party_services___Bulk_supplies___contract_not_qualifying_for_water_trading_incentives___signed_before_1_April_2020___real.ADDN1">#REF!</definedName>
    <definedName name="Active___Non_price_control_income___third_party_services___Bulk_supplies___contract_not_qualifying_for_water_trading_incentives___signed_before_1_April_2020___real.ADDN2" localSheetId="1">#REF!</definedName>
    <definedName name="Active___Non_price_control_income___third_party_services___Bulk_supplies___contract_not_qualifying_for_water_trading_incentives___signed_before_1_April_2020___real.ADDN2">#REF!</definedName>
    <definedName name="Active___Non_price_control_income___third_party_services___Bulk_supplies___contract_not_qualifying_for_water_trading_incentives___signed_before_1_April_2020___real.BR" localSheetId="1">#REF!</definedName>
    <definedName name="Active___Non_price_control_income___third_party_services___Bulk_supplies___contract_not_qualifying_for_water_trading_incentives___signed_before_1_April_2020___real.BR">#REF!</definedName>
    <definedName name="Active___Non_price_control_income___third_party_services___Bulk_supplies___contract_not_qualifying_for_water_trading_incentives___signed_before_1_April_2020___real.WN" localSheetId="1">#REF!</definedName>
    <definedName name="Active___Non_price_control_income___third_party_services___Bulk_supplies___contract_not_qualifying_for_water_trading_incentives___signed_before_1_April_2020___real.WN">#REF!</definedName>
    <definedName name="Active___Non_price_control_income___third_party_services___Bulk_supplies___contract_not_qualifying_for_water_trading_incentives___signed_before_1_April_2020___real.WR" localSheetId="1">#REF!</definedName>
    <definedName name="Active___Non_price_control_income___third_party_services___Bulk_supplies___contract_not_qualifying_for_water_trading_incentives___signed_before_1_April_2020___real.WR">#REF!</definedName>
    <definedName name="Active___Non_price_control_income___third_party_services___Bulk_supplies___contract_not_qualifying_for_water_trading_incentives___signed_before_1_April_2020___real.WWN" localSheetId="1">#REF!</definedName>
    <definedName name="Active___Non_price_control_income___third_party_services___Bulk_supplies___contract_not_qualifying_for_water_trading_incentives___signed_before_1_April_2020___real.WWN">#REF!</definedName>
    <definedName name="Active___Non_price_control_income___third_party_services___Bulk_supplies___contract_qualifying_for_water_trading_incentives___on_or_after_1_April_2020___real.ADDN1" localSheetId="1">#REF!</definedName>
    <definedName name="Active___Non_price_control_income___third_party_services___Bulk_supplies___contract_qualifying_for_water_trading_incentives___on_or_after_1_April_2020___real.ADDN1">#REF!</definedName>
    <definedName name="Active___Non_price_control_income___third_party_services___Bulk_supplies___contract_qualifying_for_water_trading_incentives___on_or_after_1_April_2020___real.ADDN2" localSheetId="1">#REF!</definedName>
    <definedName name="Active___Non_price_control_income___third_party_services___Bulk_supplies___contract_qualifying_for_water_trading_incentives___on_or_after_1_April_2020___real.ADDN2">#REF!</definedName>
    <definedName name="Active___Non_price_control_income___third_party_services___Bulk_supplies___contract_qualifying_for_water_trading_incentives___on_or_after_1_April_2020___real.BR" localSheetId="1">#REF!</definedName>
    <definedName name="Active___Non_price_control_income___third_party_services___Bulk_supplies___contract_qualifying_for_water_trading_incentives___on_or_after_1_April_2020___real.BR">#REF!</definedName>
    <definedName name="Active___Non_price_control_income___third_party_services___Bulk_supplies___contract_qualifying_for_water_trading_incentives___on_or_after_1_April_2020___real.WN" localSheetId="1">#REF!</definedName>
    <definedName name="Active___Non_price_control_income___third_party_services___Bulk_supplies___contract_qualifying_for_water_trading_incentives___on_or_after_1_April_2020___real.WN">#REF!</definedName>
    <definedName name="Active___Non_price_control_income___third_party_services___Bulk_supplies___contract_qualifying_for_water_trading_incentives___on_or_after_1_April_2020___real.WR" localSheetId="1">#REF!</definedName>
    <definedName name="Active___Non_price_control_income___third_party_services___Bulk_supplies___contract_qualifying_for_water_trading_incentives___on_or_after_1_April_2020___real.WR">#REF!</definedName>
    <definedName name="Active___Non_price_control_income___third_party_services___Bulk_supplies___contract_qualifying_for_water_trading_incentives___on_or_after_1_April_2020___real.WWN" localSheetId="1">#REF!</definedName>
    <definedName name="Active___Non_price_control_income___third_party_services___Bulk_supplies___contract_qualifying_for_water_trading_incentives___on_or_after_1_April_2020___real.WWN">#REF!</definedName>
    <definedName name="Active___Non_price_control_income___third_party_services___Bulk_supplies___General___real.ADDN1" localSheetId="1">#REF!</definedName>
    <definedName name="Active___Non_price_control_income___third_party_services___Bulk_supplies___General___real.ADDN1">#REF!</definedName>
    <definedName name="Active___Non_price_control_income___third_party_services___Bulk_supplies___General___real.ADDN2" localSheetId="1">#REF!</definedName>
    <definedName name="Active___Non_price_control_income___third_party_services___Bulk_supplies___General___real.ADDN2">#REF!</definedName>
    <definedName name="Active___Non_price_control_income___third_party_services___Bulk_supplies___General___real.BR" localSheetId="1">#REF!</definedName>
    <definedName name="Active___Non_price_control_income___third_party_services___Bulk_supplies___General___real.BR">#REF!</definedName>
    <definedName name="Active___Non_price_control_income___third_party_services___Bulk_supplies___General___real.WN" localSheetId="1">#REF!</definedName>
    <definedName name="Active___Non_price_control_income___third_party_services___Bulk_supplies___General___real.WN">#REF!</definedName>
    <definedName name="Active___Non_price_control_income___third_party_services___Bulk_supplies___General___real.WR" localSheetId="1">#REF!</definedName>
    <definedName name="Active___Non_price_control_income___third_party_services___Bulk_supplies___General___real.WR">#REF!</definedName>
    <definedName name="Active___Non_price_control_income___third_party_services___Bulk_supplies___General___real.WWN" localSheetId="1">#REF!</definedName>
    <definedName name="Active___Non_price_control_income___third_party_services___Bulk_supplies___General___real.WWN">#REF!</definedName>
    <definedName name="Active___Non_price_control_income___third_party_services___other___real.ADDN1" localSheetId="1">#REF!</definedName>
    <definedName name="Active___Non_price_control_income___third_party_services___other___real.ADDN1">#REF!</definedName>
    <definedName name="Active___Non_price_control_income___third_party_services___other___real.ADDN2" localSheetId="1">#REF!</definedName>
    <definedName name="Active___Non_price_control_income___third_party_services___other___real.ADDN2">#REF!</definedName>
    <definedName name="Active___Non_price_control_income___third_party_services___other___real.BR" localSheetId="1">#REF!</definedName>
    <definedName name="Active___Non_price_control_income___third_party_services___other___real.BR">#REF!</definedName>
    <definedName name="Active___Non_price_control_income___third_party_services___other___real.WN" localSheetId="1">#REF!</definedName>
    <definedName name="Active___Non_price_control_income___third_party_services___other___real.WN">#REF!</definedName>
    <definedName name="Active___Non_price_control_income___third_party_services___other___real.WR" localSheetId="1">#REF!</definedName>
    <definedName name="Active___Non_price_control_income___third_party_services___other___real.WR">#REF!</definedName>
    <definedName name="Active___Non_price_control_income___third_party_services___other___real.WWN" localSheetId="1">#REF!</definedName>
    <definedName name="Active___Non_price_control_income___third_party_services___other___real.WWN">#REF!</definedName>
    <definedName name="Active___Notional_target_gearing___control.ADDN1" localSheetId="1">#REF!</definedName>
    <definedName name="Active___Notional_target_gearing___control.ADDN1">#REF!</definedName>
    <definedName name="Active___Notional_target_gearing___control.ADDN2" localSheetId="1">#REF!</definedName>
    <definedName name="Active___Notional_target_gearing___control.ADDN2">#REF!</definedName>
    <definedName name="Active___Notional_target_gearing___control.BR" localSheetId="1">#REF!</definedName>
    <definedName name="Active___Notional_target_gearing___control.BR">#REF!</definedName>
    <definedName name="Active___Notional_target_gearing___control.WN" localSheetId="1">#REF!</definedName>
    <definedName name="Active___Notional_target_gearing___control.WN">#REF!</definedName>
    <definedName name="Active___Notional_target_gearing___control.WR" localSheetId="1">#REF!</definedName>
    <definedName name="Active___Notional_target_gearing___control.WR">#REF!</definedName>
    <definedName name="Active___Notional_target_gearing___control.WWN" localSheetId="1">#REF!</definedName>
    <definedName name="Active___Notional_target_gearing___control.WWN">#REF!</definedName>
    <definedName name="Active___opening_business_debtors_measured___nominal" localSheetId="1">#REF!</definedName>
    <definedName name="Active___opening_business_debtors_measured___nominal">#REF!</definedName>
    <definedName name="Active___opening_business_debtors_unmeasured___nominal" localSheetId="1">#REF!</definedName>
    <definedName name="Active___opening_business_debtors_unmeasured___nominal">#REF!</definedName>
    <definedName name="Active___Opening_business_retail_measured_advance_receipts___nominal" localSheetId="1">#REF!</definedName>
    <definedName name="Active___Opening_business_retail_measured_advance_receipts___nominal">#REF!</definedName>
    <definedName name="Active___Opening_business_retail_unmeasured_advance_receipts___nominal" localSheetId="1">#REF!</definedName>
    <definedName name="Active___Opening_business_retail_unmeasured_advance_receipts___nominal">#REF!</definedName>
    <definedName name="Active___Opening_Called_up_share_capital_balance___control___nominal.ADDN1" localSheetId="1">#REF!</definedName>
    <definedName name="Active___Opening_Called_up_share_capital_balance___control___nominal.ADDN1">#REF!</definedName>
    <definedName name="Active___Opening_Called_up_share_capital_balance___control___nominal.ADDN2" localSheetId="1">#REF!</definedName>
    <definedName name="Active___Opening_Called_up_share_capital_balance___control___nominal.ADDN2">#REF!</definedName>
    <definedName name="Active___Opening_Called_up_share_capital_balance___control___nominal.BR" localSheetId="1">#REF!</definedName>
    <definedName name="Active___Opening_Called_up_share_capital_balance___control___nominal.BR">#REF!</definedName>
    <definedName name="Active___Opening_Called_up_share_capital_balance___control___nominal.WN" localSheetId="1">#REF!</definedName>
    <definedName name="Active___Opening_Called_up_share_capital_balance___control___nominal.WN">#REF!</definedName>
    <definedName name="Active___Opening_Called_up_share_capital_balance___control___nominal.WR" localSheetId="1">#REF!</definedName>
    <definedName name="Active___Opening_Called_up_share_capital_balance___control___nominal.WR">#REF!</definedName>
    <definedName name="Active___Opening_Called_up_share_capital_balance___control___nominal.WWN" localSheetId="1">#REF!</definedName>
    <definedName name="Active___Opening_Called_up_share_capital_balance___control___nominal.WWN">#REF!</definedName>
    <definedName name="Active___Opening_Capex_creditors_balance___control___nominal.ADDN1" localSheetId="1">#REF!</definedName>
    <definedName name="Active___Opening_Capex_creditors_balance___control___nominal.ADDN1">#REF!</definedName>
    <definedName name="Active___Opening_Capex_creditors_balance___control___nominal.ADDN2" localSheetId="1">#REF!</definedName>
    <definedName name="Active___Opening_Capex_creditors_balance___control___nominal.ADDN2">#REF!</definedName>
    <definedName name="Active___Opening_Capex_creditors_balance___control___nominal.BR" localSheetId="1">#REF!</definedName>
    <definedName name="Active___Opening_Capex_creditors_balance___control___nominal.BR">#REF!</definedName>
    <definedName name="Active___Opening_Capex_creditors_balance___control___nominal.WN" localSheetId="1">#REF!</definedName>
    <definedName name="Active___Opening_Capex_creditors_balance___control___nominal.WN">#REF!</definedName>
    <definedName name="Active___Opening_Capex_creditors_balance___control___nominal.WR" localSheetId="1">#REF!</definedName>
    <definedName name="Active___Opening_Capex_creditors_balance___control___nominal.WR">#REF!</definedName>
    <definedName name="Active___Opening_Capex_creditors_balance___control___nominal.WWN" localSheetId="1">#REF!</definedName>
    <definedName name="Active___Opening_Capex_creditors_balance___control___nominal.WWN">#REF!</definedName>
    <definedName name="Active___Opening_Capital_allowance_balance___main_rate_pool___new_capital_expenditure___control___nominal.ADDN1" localSheetId="1">#REF!</definedName>
    <definedName name="Active___Opening_Capital_allowance_balance___main_rate_pool___new_capital_expenditure___control___nominal.ADDN1">#REF!</definedName>
    <definedName name="Active___Opening_Capital_allowance_balance___main_rate_pool___new_capital_expenditure___control___nominal.ADDN2" localSheetId="1">#REF!</definedName>
    <definedName name="Active___Opening_Capital_allowance_balance___main_rate_pool___new_capital_expenditure___control___nominal.ADDN2">#REF!</definedName>
    <definedName name="Active___Opening_Capital_allowance_balance___main_rate_pool___new_capital_expenditure___control___nominal.BR" localSheetId="1">#REF!</definedName>
    <definedName name="Active___Opening_Capital_allowance_balance___main_rate_pool___new_capital_expenditure___control___nominal.BR">#REF!</definedName>
    <definedName name="Active___Opening_Capital_allowance_balance___main_rate_pool___new_capital_expenditure___control___nominal.WN" localSheetId="1">#REF!</definedName>
    <definedName name="Active___Opening_Capital_allowance_balance___main_rate_pool___new_capital_expenditure___control___nominal.WN">#REF!</definedName>
    <definedName name="Active___Opening_Capital_allowance_balance___main_rate_pool___new_capital_expenditure___control___nominal.WR" localSheetId="1">#REF!</definedName>
    <definedName name="Active___Opening_Capital_allowance_balance___main_rate_pool___new_capital_expenditure___control___nominal.WR">#REF!</definedName>
    <definedName name="Active___Opening_Capital_allowance_balance___main_rate_pool___new_capital_expenditure___control___nominal.WWN" localSheetId="1">#REF!</definedName>
    <definedName name="Active___Opening_Capital_allowance_balance___main_rate_pool___new_capital_expenditure___control___nominal.WWN">#REF!</definedName>
    <definedName name="Active___Opening_Capital_allowance_balance___special_rate_pool___Capital_expenditure___control___nominal.ADDN1" localSheetId="1">#REF!</definedName>
    <definedName name="Active___Opening_Capital_allowance_balance___special_rate_pool___Capital_expenditure___control___nominal.ADDN1">#REF!</definedName>
    <definedName name="Active___Opening_Capital_allowance_balance___special_rate_pool___Capital_expenditure___control___nominal.ADDN2" localSheetId="1">#REF!</definedName>
    <definedName name="Active___Opening_Capital_allowance_balance___special_rate_pool___Capital_expenditure___control___nominal.ADDN2">#REF!</definedName>
    <definedName name="Active___Opening_Capital_allowance_balance___special_rate_pool___Capital_expenditure___control___nominal.BR" localSheetId="1">#REF!</definedName>
    <definedName name="Active___Opening_Capital_allowance_balance___special_rate_pool___Capital_expenditure___control___nominal.BR">#REF!</definedName>
    <definedName name="Active___Opening_Capital_allowance_balance___special_rate_pool___Capital_expenditure___control___nominal.WN" localSheetId="1">#REF!</definedName>
    <definedName name="Active___Opening_Capital_allowance_balance___special_rate_pool___Capital_expenditure___control___nominal.WN">#REF!</definedName>
    <definedName name="Active___Opening_Capital_allowance_balance___special_rate_pool___Capital_expenditure___control___nominal.WR" localSheetId="1">#REF!</definedName>
    <definedName name="Active___Opening_Capital_allowance_balance___special_rate_pool___Capital_expenditure___control___nominal.WR">#REF!</definedName>
    <definedName name="Active___Opening_Capital_allowance_balance___special_rate_pool___Capital_expenditure___control___nominal.WWN" localSheetId="1">#REF!</definedName>
    <definedName name="Active___Opening_Capital_allowance_balance___special_rate_pool___Capital_expenditure___control___nominal.WWN">#REF!</definedName>
    <definedName name="Active___Opening_Capital_allowance_balance___structures_and_buildings_pool___Capital_expenditure___control___nominal.ADDN1" localSheetId="1">#REF!</definedName>
    <definedName name="Active___Opening_Capital_allowance_balance___structures_and_buildings_pool___Capital_expenditure___control___nominal.ADDN1">#REF!</definedName>
    <definedName name="Active___Opening_Capital_allowance_balance___structures_and_buildings_pool___Capital_expenditure___control___nominal.ADDN2" localSheetId="1">#REF!</definedName>
    <definedName name="Active___Opening_Capital_allowance_balance___structures_and_buildings_pool___Capital_expenditure___control___nominal.ADDN2">#REF!</definedName>
    <definedName name="Active___Opening_Capital_allowance_balance___structures_and_buildings_pool___Capital_expenditure___control___nominal.BR" localSheetId="1">#REF!</definedName>
    <definedName name="Active___Opening_Capital_allowance_balance___structures_and_buildings_pool___Capital_expenditure___control___nominal.BR">#REF!</definedName>
    <definedName name="Active___Opening_Capital_allowance_balance___structures_and_buildings_pool___Capital_expenditure___control___nominal.WN" localSheetId="1">#REF!</definedName>
    <definedName name="Active___Opening_Capital_allowance_balance___structures_and_buildings_pool___Capital_expenditure___control___nominal.WN">#REF!</definedName>
    <definedName name="Active___Opening_Capital_allowance_balance___structures_and_buildings_pool___Capital_expenditure___control___nominal.WR" localSheetId="1">#REF!</definedName>
    <definedName name="Active___Opening_Capital_allowance_balance___structures_and_buildings_pool___Capital_expenditure___control___nominal.WR">#REF!</definedName>
    <definedName name="Active___Opening_Capital_allowance_balance___structures_and_buildings_pool___Capital_expenditure___control___nominal.WWN" localSheetId="1">#REF!</definedName>
    <definedName name="Active___Opening_Capital_allowance_balance___structures_and_buildings_pool___Capital_expenditure___control___nominal.WWN">#REF!</definedName>
    <definedName name="Active___Opening_cash_balance___Appointee___nominal" localSheetId="1">#REF!</definedName>
    <definedName name="Active___Opening_cash_balance___Appointee___nominal">#REF!</definedName>
    <definedName name="Active___opening_current_tax_liabilities___control___nominal.ADDN1" localSheetId="1">#REF!</definedName>
    <definedName name="Active___opening_current_tax_liabilities___control___nominal.ADDN1">#REF!</definedName>
    <definedName name="Active___opening_current_tax_liabilities___control___nominal.ADDN2" localSheetId="1">#REF!</definedName>
    <definedName name="Active___opening_current_tax_liabilities___control___nominal.ADDN2">#REF!</definedName>
    <definedName name="Active___opening_current_tax_liabilities___control___nominal.BR" localSheetId="1">#REF!</definedName>
    <definedName name="Active___opening_current_tax_liabilities___control___nominal.BR">#REF!</definedName>
    <definedName name="Active___opening_current_tax_liabilities___control___nominal.WN" localSheetId="1">#REF!</definedName>
    <definedName name="Active___opening_current_tax_liabilities___control___nominal.WN">#REF!</definedName>
    <definedName name="Active___opening_current_tax_liabilities___control___nominal.WR" localSheetId="1">#REF!</definedName>
    <definedName name="Active___opening_current_tax_liabilities___control___nominal.WR">#REF!</definedName>
    <definedName name="Active___opening_current_tax_liabilities___control___nominal.WWN" localSheetId="1">#REF!</definedName>
    <definedName name="Active___opening_current_tax_liabilities___control___nominal.WWN">#REF!</definedName>
    <definedName name="Active___Opening_Deferred_tax_balance___control___nominal.ADDN1" localSheetId="1">#REF!</definedName>
    <definedName name="Active___Opening_Deferred_tax_balance___control___nominal.ADDN1">#REF!</definedName>
    <definedName name="Active___Opening_Deferred_tax_balance___control___nominal.ADDN2" localSheetId="1">#REF!</definedName>
    <definedName name="Active___Opening_Deferred_tax_balance___control___nominal.ADDN2">#REF!</definedName>
    <definedName name="Active___Opening_Deferred_tax_balance___control___nominal.BR" localSheetId="1">#REF!</definedName>
    <definedName name="Active___Opening_Deferred_tax_balance___control___nominal.BR">#REF!</definedName>
    <definedName name="Active___Opening_Deferred_tax_balance___control___nominal.WN" localSheetId="1">#REF!</definedName>
    <definedName name="Active___Opening_Deferred_tax_balance___control___nominal.WN">#REF!</definedName>
    <definedName name="Active___Opening_Deferred_tax_balance___control___nominal.WR" localSheetId="1">#REF!</definedName>
    <definedName name="Active___Opening_Deferred_tax_balance___control___nominal.WR">#REF!</definedName>
    <definedName name="Active___Opening_Deferred_tax_balance___control___nominal.WWN" localSheetId="1">#REF!</definedName>
    <definedName name="Active___Opening_Deferred_tax_balance___control___nominal.WWN">#REF!</definedName>
    <definedName name="Active___Opening_Dividend_cashflow_balance___control___nominal.ADDN1" localSheetId="1">#REF!</definedName>
    <definedName name="Active___Opening_Dividend_cashflow_balance___control___nominal.ADDN1">#REF!</definedName>
    <definedName name="Active___Opening_Dividend_cashflow_balance___control___nominal.ADDN2" localSheetId="1">#REF!</definedName>
    <definedName name="Active___Opening_Dividend_cashflow_balance___control___nominal.ADDN2">#REF!</definedName>
    <definedName name="Active___Opening_Dividend_cashflow_balance___control___nominal.BR" localSheetId="1">#REF!</definedName>
    <definedName name="Active___Opening_Dividend_cashflow_balance___control___nominal.BR">#REF!</definedName>
    <definedName name="Active___Opening_Dividend_cashflow_balance___control___nominal.WN" localSheetId="1">#REF!</definedName>
    <definedName name="Active___Opening_Dividend_cashflow_balance___control___nominal.WN">#REF!</definedName>
    <definedName name="Active___Opening_Dividend_cashflow_balance___control___nominal.WR" localSheetId="1">#REF!</definedName>
    <definedName name="Active___Opening_Dividend_cashflow_balance___control___nominal.WR">#REF!</definedName>
    <definedName name="Active___Opening_Dividend_cashflow_balance___control___nominal.WWN" localSheetId="1">#REF!</definedName>
    <definedName name="Active___Opening_Dividend_cashflow_balance___control___nominal.WWN">#REF!</definedName>
    <definedName name="Active___Opening_Dividend_creditors_balance___control___nominal.ADDN1" localSheetId="1">#REF!</definedName>
    <definedName name="Active___Opening_Dividend_creditors_balance___control___nominal.ADDN1">#REF!</definedName>
    <definedName name="Active___Opening_Dividend_creditors_balance___control___nominal.ADDN2" localSheetId="1">#REF!</definedName>
    <definedName name="Active___Opening_Dividend_creditors_balance___control___nominal.ADDN2">#REF!</definedName>
    <definedName name="Active___Opening_Dividend_creditors_balance___control___nominal.BR" localSheetId="1">#REF!</definedName>
    <definedName name="Active___Opening_Dividend_creditors_balance___control___nominal.BR">#REF!</definedName>
    <definedName name="Active___Opening_Dividend_creditors_balance___control___nominal.WN" localSheetId="1">#REF!</definedName>
    <definedName name="Active___Opening_Dividend_creditors_balance___control___nominal.WN">#REF!</definedName>
    <definedName name="Active___Opening_Dividend_creditors_balance___control___nominal.WR" localSheetId="1">#REF!</definedName>
    <definedName name="Active___Opening_Dividend_creditors_balance___control___nominal.WR">#REF!</definedName>
    <definedName name="Active___Opening_Dividend_creditors_balance___control___nominal.WWN" localSheetId="1">#REF!</definedName>
    <definedName name="Active___Opening_Dividend_creditors_balance___control___nominal.WWN">#REF!</definedName>
    <definedName name="Active___Opening_household_measured_advance_receipts___nominal" localSheetId="1">#REF!</definedName>
    <definedName name="Active___Opening_household_measured_advance_receipts___nominal">#REF!</definedName>
    <definedName name="Active___Opening_household_unmeasured_advance_receipts___nominal" localSheetId="1">#REF!</definedName>
    <definedName name="Active___Opening_household_unmeasured_advance_receipts___nominal">#REF!</definedName>
    <definedName name="Active___opening_Intangible_asset_and_investments_balance___control___nominal.ADDN1" localSheetId="1">#REF!</definedName>
    <definedName name="Active___opening_Intangible_asset_and_investments_balance___control___nominal.ADDN1">#REF!</definedName>
    <definedName name="Active___opening_Intangible_asset_and_investments_balance___control___nominal.ADDN2" localSheetId="1">#REF!</definedName>
    <definedName name="Active___opening_Intangible_asset_and_investments_balance___control___nominal.ADDN2">#REF!</definedName>
    <definedName name="Active___opening_Intangible_asset_and_investments_balance___control___nominal.BR" localSheetId="1">#REF!</definedName>
    <definedName name="Active___opening_Intangible_asset_and_investments_balance___control___nominal.BR">#REF!</definedName>
    <definedName name="Active___opening_Intangible_asset_and_investments_balance___control___nominal.WN" localSheetId="1">#REF!</definedName>
    <definedName name="Active___opening_Intangible_asset_and_investments_balance___control___nominal.WN">#REF!</definedName>
    <definedName name="Active___opening_Intangible_asset_and_investments_balance___control___nominal.WR" localSheetId="1">#REF!</definedName>
    <definedName name="Active___opening_Intangible_asset_and_investments_balance___control___nominal.WR">#REF!</definedName>
    <definedName name="Active___opening_Intangible_asset_and_investments_balance___control___nominal.WWN" localSheetId="1">#REF!</definedName>
    <definedName name="Active___opening_Intangible_asset_and_investments_balance___control___nominal.WWN">#REF!</definedName>
    <definedName name="Active___Opening_Non_distributable_reserves_balance___control___nominal.ADDN1" localSheetId="1">#REF!</definedName>
    <definedName name="Active___Opening_Non_distributable_reserves_balance___control___nominal.ADDN1">#REF!</definedName>
    <definedName name="Active___Opening_Non_distributable_reserves_balance___control___nominal.ADDN2" localSheetId="1">#REF!</definedName>
    <definedName name="Active___Opening_Non_distributable_reserves_balance___control___nominal.ADDN2">#REF!</definedName>
    <definedName name="Active___Opening_Non_distributable_reserves_balance___control___nominal.BR" localSheetId="1">#REF!</definedName>
    <definedName name="Active___Opening_Non_distributable_reserves_balance___control___nominal.BR">#REF!</definedName>
    <definedName name="Active___Opening_Non_distributable_reserves_balance___control___nominal.WN" localSheetId="1">#REF!</definedName>
    <definedName name="Active___Opening_Non_distributable_reserves_balance___control___nominal.WN">#REF!</definedName>
    <definedName name="Active___Opening_Non_distributable_reserves_balance___control___nominal.WR" localSheetId="1">#REF!</definedName>
    <definedName name="Active___Opening_Non_distributable_reserves_balance___control___nominal.WR">#REF!</definedName>
    <definedName name="Active___Opening_Non_distributable_reserves_balance___control___nominal.WWN" localSheetId="1">#REF!</definedName>
    <definedName name="Active___Opening_Non_distributable_reserves_balance___control___nominal.WWN">#REF!</definedName>
    <definedName name="Active___Opening_Other_creditors_balance___control___nominal.ADDN1" localSheetId="1">#REF!</definedName>
    <definedName name="Active___Opening_Other_creditors_balance___control___nominal.ADDN1">#REF!</definedName>
    <definedName name="Active___Opening_Other_creditors_balance___control___nominal.ADDN2" localSheetId="1">#REF!</definedName>
    <definedName name="Active___Opening_Other_creditors_balance___control___nominal.ADDN2">#REF!</definedName>
    <definedName name="Active___Opening_Other_creditors_balance___control___nominal.BR" localSheetId="1">#REF!</definedName>
    <definedName name="Active___Opening_Other_creditors_balance___control___nominal.BR">#REF!</definedName>
    <definedName name="Active___Opening_Other_creditors_balance___control___nominal.WN" localSheetId="1">#REF!</definedName>
    <definedName name="Active___Opening_Other_creditors_balance___control___nominal.WN">#REF!</definedName>
    <definedName name="Active___Opening_Other_creditors_balance___control___nominal.WR" localSheetId="1">#REF!</definedName>
    <definedName name="Active___Opening_Other_creditors_balance___control___nominal.WR">#REF!</definedName>
    <definedName name="Active___Opening_Other_creditors_balance___control___nominal.WWN" localSheetId="1">#REF!</definedName>
    <definedName name="Active___Opening_Other_creditors_balance___control___nominal.WWN">#REF!</definedName>
    <definedName name="Active___Opening_Other_debtors_balance___control___nominal.ADDN1" localSheetId="1">#REF!</definedName>
    <definedName name="Active___Opening_Other_debtors_balance___control___nominal.ADDN1">#REF!</definedName>
    <definedName name="Active___Opening_Other_debtors_balance___control___nominal.ADDN2" localSheetId="1">#REF!</definedName>
    <definedName name="Active___Opening_Other_debtors_balance___control___nominal.ADDN2">#REF!</definedName>
    <definedName name="Active___Opening_Other_debtors_balance___control___nominal.BR" localSheetId="1">#REF!</definedName>
    <definedName name="Active___Opening_Other_debtors_balance___control___nominal.BR">#REF!</definedName>
    <definedName name="Active___Opening_Other_debtors_balance___control___nominal.WN" localSheetId="1">#REF!</definedName>
    <definedName name="Active___Opening_Other_debtors_balance___control___nominal.WN">#REF!</definedName>
    <definedName name="Active___Opening_Other_debtors_balance___control___nominal.WR" localSheetId="1">#REF!</definedName>
    <definedName name="Active___Opening_Other_debtors_balance___control___nominal.WR">#REF!</definedName>
    <definedName name="Active___Opening_Other_debtors_balance___control___nominal.WWN" localSheetId="1">#REF!</definedName>
    <definedName name="Active___Opening_Other_debtors_balance___control___nominal.WWN">#REF!</definedName>
    <definedName name="Active___Opening_Other_liabilities_balance___control___nominal.ADDN1" localSheetId="1">#REF!</definedName>
    <definedName name="Active___Opening_Other_liabilities_balance___control___nominal.ADDN1">#REF!</definedName>
    <definedName name="Active___Opening_Other_liabilities_balance___control___nominal.ADDN2" localSheetId="1">#REF!</definedName>
    <definedName name="Active___Opening_Other_liabilities_balance___control___nominal.ADDN2">#REF!</definedName>
    <definedName name="Active___Opening_Other_liabilities_balance___control___nominal.BR" localSheetId="1">#REF!</definedName>
    <definedName name="Active___Opening_Other_liabilities_balance___control___nominal.BR">#REF!</definedName>
    <definedName name="Active___Opening_Other_liabilities_balance___control___nominal.WN" localSheetId="1">#REF!</definedName>
    <definedName name="Active___Opening_Other_liabilities_balance___control___nominal.WN">#REF!</definedName>
    <definedName name="Active___Opening_Other_liabilities_balance___control___nominal.WR" localSheetId="1">#REF!</definedName>
    <definedName name="Active___Opening_Other_liabilities_balance___control___nominal.WR">#REF!</definedName>
    <definedName name="Active___Opening_Other_liabilities_balance___control___nominal.WWN" localSheetId="1">#REF!</definedName>
    <definedName name="Active___Opening_Other_liabilities_balance___control___nominal.WWN">#REF!</definedName>
    <definedName name="Active___Opening_Provisions_balance___control___nominal.ADDN1" localSheetId="1">#REF!</definedName>
    <definedName name="Active___Opening_Provisions_balance___control___nominal.ADDN1">#REF!</definedName>
    <definedName name="Active___Opening_Provisions_balance___control___nominal.ADDN2" localSheetId="1">#REF!</definedName>
    <definedName name="Active___Opening_Provisions_balance___control___nominal.ADDN2">#REF!</definedName>
    <definedName name="Active___Opening_Provisions_balance___control___nominal.BR" localSheetId="1">#REF!</definedName>
    <definedName name="Active___Opening_Provisions_balance___control___nominal.BR">#REF!</definedName>
    <definedName name="Active___Opening_Provisions_balance___control___nominal.WN" localSheetId="1">#REF!</definedName>
    <definedName name="Active___Opening_Provisions_balance___control___nominal.WN">#REF!</definedName>
    <definedName name="Active___Opening_Provisions_balance___control___nominal.WR" localSheetId="1">#REF!</definedName>
    <definedName name="Active___Opening_Provisions_balance___control___nominal.WR">#REF!</definedName>
    <definedName name="Active___Opening_Provisions_balance___control___nominal.WWN" localSheetId="1">#REF!</definedName>
    <definedName name="Active___Opening_Provisions_balance___control___nominal.WWN">#REF!</definedName>
    <definedName name="Active___Opening_retained_cash_balance___Business___nominal" localSheetId="1">#REF!</definedName>
    <definedName name="Active___Opening_retained_cash_balance___Business___nominal">#REF!</definedName>
    <definedName name="Active___Opening_retained_cash_balance___Residential___nominal" localSheetId="1">#REF!</definedName>
    <definedName name="Active___Opening_retained_cash_balance___Residential___nominal">#REF!</definedName>
    <definedName name="Active___Opening_retained_cash_balance___Retail___nominal" localSheetId="1">#REF!</definedName>
    <definedName name="Active___Opening_retained_cash_balance___Retail___nominal">#REF!</definedName>
    <definedName name="Active___Opening_retained_earnings_balance___Business___nominal" localSheetId="1">#REF!</definedName>
    <definedName name="Active___Opening_retained_earnings_balance___Business___nominal">#REF!</definedName>
    <definedName name="Active___opening_retained_earnings_balance___control___nominal.ADDN1" localSheetId="1">#REF!</definedName>
    <definedName name="Active___opening_retained_earnings_balance___control___nominal.ADDN1">#REF!</definedName>
    <definedName name="Active___opening_retained_earnings_balance___control___nominal.ADDN2" localSheetId="1">#REF!</definedName>
    <definedName name="Active___opening_retained_earnings_balance___control___nominal.ADDN2">#REF!</definedName>
    <definedName name="Active___opening_retained_earnings_balance___control___nominal.BR" localSheetId="1">#REF!</definedName>
    <definedName name="Active___opening_retained_earnings_balance___control___nominal.BR">#REF!</definedName>
    <definedName name="Active___opening_retained_earnings_balance___control___nominal.WN" localSheetId="1">#REF!</definedName>
    <definedName name="Active___opening_retained_earnings_balance___control___nominal.WN">#REF!</definedName>
    <definedName name="Active___opening_retained_earnings_balance___control___nominal.WR" localSheetId="1">#REF!</definedName>
    <definedName name="Active___opening_retained_earnings_balance___control___nominal.WR">#REF!</definedName>
    <definedName name="Active___opening_retained_earnings_balance___control___nominal.WWN" localSheetId="1">#REF!</definedName>
    <definedName name="Active___opening_retained_earnings_balance___control___nominal.WWN">#REF!</definedName>
    <definedName name="Active___opening_retained_earnings_balance___Retail___nominal" localSheetId="1">#REF!</definedName>
    <definedName name="Active___opening_retained_earnings_balance___Retail___nominal">#REF!</definedName>
    <definedName name="Active___opening_retained_earnings_balance___wholesale___nominal" localSheetId="1">#REF!</definedName>
    <definedName name="Active___opening_retained_earnings_balance___wholesale___nominal">#REF!</definedName>
    <definedName name="Active___Opening_Retirement_benefit_asset____liabilities__balance___control___nominal.ADDN1" localSheetId="1">#REF!</definedName>
    <definedName name="Active___Opening_Retirement_benefit_asset____liabilities__balance___control___nominal.ADDN1">#REF!</definedName>
    <definedName name="Active___Opening_Retirement_benefit_asset____liabilities__balance___control___nominal.ADDN2" localSheetId="1">#REF!</definedName>
    <definedName name="Active___Opening_Retirement_benefit_asset____liabilities__balance___control___nominal.ADDN2">#REF!</definedName>
    <definedName name="Active___Opening_Retirement_benefit_asset____liabilities__balance___control___nominal.BR" localSheetId="1">#REF!</definedName>
    <definedName name="Active___Opening_Retirement_benefit_asset____liabilities__balance___control___nominal.BR">#REF!</definedName>
    <definedName name="Active___Opening_Retirement_benefit_asset____liabilities__balance___control___nominal.WN" localSheetId="1">#REF!</definedName>
    <definedName name="Active___Opening_Retirement_benefit_asset____liabilities__balance___control___nominal.WN">#REF!</definedName>
    <definedName name="Active___Opening_Retirement_benefit_asset____liabilities__balance___control___nominal.WR" localSheetId="1">#REF!</definedName>
    <definedName name="Active___Opening_Retirement_benefit_asset____liabilities__balance___control___nominal.WR">#REF!</definedName>
    <definedName name="Active___Opening_Retirement_benefit_asset____liabilities__balance___control___nominal.WWN" localSheetId="1">#REF!</definedName>
    <definedName name="Active___Opening_Retirement_benefit_asset____liabilities__balance___control___nominal.WWN">#REF!</definedName>
    <definedName name="Active___opening_Tax_loss_balance___wholesale___nominal.ADDN1" localSheetId="1">#REF!</definedName>
    <definedName name="Active___opening_Tax_loss_balance___wholesale___nominal.ADDN1">#REF!</definedName>
    <definedName name="Active___opening_Tax_loss_balance___wholesale___nominal.ADDN2" localSheetId="1">#REF!</definedName>
    <definedName name="Active___opening_Tax_loss_balance___wholesale___nominal.ADDN2">#REF!</definedName>
    <definedName name="Active___opening_Tax_loss_balance___wholesale___nominal.BR" localSheetId="1">#REF!</definedName>
    <definedName name="Active___opening_Tax_loss_balance___wholesale___nominal.BR">#REF!</definedName>
    <definedName name="Active___opening_Tax_loss_balance___wholesale___nominal.WN" localSheetId="1">#REF!</definedName>
    <definedName name="Active___opening_Tax_loss_balance___wholesale___nominal.WN">#REF!</definedName>
    <definedName name="Active___opening_Tax_loss_balance___wholesale___nominal.WR" localSheetId="1">#REF!</definedName>
    <definedName name="Active___opening_Tax_loss_balance___wholesale___nominal.WR">#REF!</definedName>
    <definedName name="Active___opening_Tax_loss_balance___wholesale___nominal.WWN" localSheetId="1">#REF!</definedName>
    <definedName name="Active___opening_Tax_loss_balance___wholesale___nominal.WWN">#REF!</definedName>
    <definedName name="Active___Opening_trade_and_other_payables___Wholesale_creditors___business_retail___nominal" localSheetId="1">#REF!</definedName>
    <definedName name="Active___Opening_trade_and_other_payables___Wholesale_creditors___business_retail___nominal">#REF!</definedName>
    <definedName name="Active___Opening_Trade_creditors_balance___control___nominal.ADDN1" localSheetId="1">#REF!</definedName>
    <definedName name="Active___Opening_Trade_creditors_balance___control___nominal.ADDN1">#REF!</definedName>
    <definedName name="Active___Opening_Trade_creditors_balance___control___nominal.ADDN2" localSheetId="1">#REF!</definedName>
    <definedName name="Active___Opening_Trade_creditors_balance___control___nominal.ADDN2">#REF!</definedName>
    <definedName name="Active___Opening_Trade_creditors_balance___control___nominal.BR" localSheetId="1">#REF!</definedName>
    <definedName name="Active___Opening_Trade_creditors_balance___control___nominal.BR">#REF!</definedName>
    <definedName name="Active___Opening_Trade_creditors_balance___control___nominal.WN" localSheetId="1">#REF!</definedName>
    <definedName name="Active___Opening_Trade_creditors_balance___control___nominal.WN">#REF!</definedName>
    <definedName name="Active___Opening_Trade_creditors_balance___control___nominal.WR" localSheetId="1">#REF!</definedName>
    <definedName name="Active___Opening_Trade_creditors_balance___control___nominal.WR">#REF!</definedName>
    <definedName name="Active___Opening_Trade_creditors_balance___control___nominal.WWN" localSheetId="1">#REF!</definedName>
    <definedName name="Active___Opening_Trade_creditors_balance___control___nominal.WWN">#REF!</definedName>
    <definedName name="Active___Opening_Trade_debtors_balance___control___nominal.ADDN1" localSheetId="1">#REF!</definedName>
    <definedName name="Active___Opening_Trade_debtors_balance___control___nominal.ADDN1">#REF!</definedName>
    <definedName name="Active___Opening_Trade_debtors_balance___control___nominal.ADDN2" localSheetId="1">#REF!</definedName>
    <definedName name="Active___Opening_Trade_debtors_balance___control___nominal.ADDN2">#REF!</definedName>
    <definedName name="Active___Opening_Trade_debtors_balance___control___nominal.BR" localSheetId="1">#REF!</definedName>
    <definedName name="Active___Opening_Trade_debtors_balance___control___nominal.BR">#REF!</definedName>
    <definedName name="Active___Opening_Trade_debtors_balance___control___nominal.WN" localSheetId="1">#REF!</definedName>
    <definedName name="Active___Opening_Trade_debtors_balance___control___nominal.WN">#REF!</definedName>
    <definedName name="Active___Opening_Trade_debtors_balance___control___nominal.WR" localSheetId="1">#REF!</definedName>
    <definedName name="Active___Opening_Trade_debtors_balance___control___nominal.WR">#REF!</definedName>
    <definedName name="Active___Opening_Trade_debtors_balance___control___nominal.WWN" localSheetId="1">#REF!</definedName>
    <definedName name="Active___Opening_Trade_debtors_balance___control___nominal.WWN">#REF!</definedName>
    <definedName name="Active___operating_costs_associated_with_equity_issuance___real.ADDN1" localSheetId="1">#REF!</definedName>
    <definedName name="Active___operating_costs_associated_with_equity_issuance___real.ADDN1">#REF!</definedName>
    <definedName name="Active___operating_costs_associated_with_equity_issuance___real.ADDN2" localSheetId="1">#REF!</definedName>
    <definedName name="Active___operating_costs_associated_with_equity_issuance___real.ADDN2">#REF!</definedName>
    <definedName name="Active___operating_costs_associated_with_equity_issuance___real.BR" localSheetId="1">#REF!</definedName>
    <definedName name="Active___operating_costs_associated_with_equity_issuance___real.BR">#REF!</definedName>
    <definedName name="Active___operating_costs_associated_with_equity_issuance___real.WN" localSheetId="1">#REF!</definedName>
    <definedName name="Active___operating_costs_associated_with_equity_issuance___real.WN">#REF!</definedName>
    <definedName name="Active___operating_costs_associated_with_equity_issuance___real.WR" localSheetId="1">#REF!</definedName>
    <definedName name="Active___operating_costs_associated_with_equity_issuance___real.WR">#REF!</definedName>
    <definedName name="Active___operating_costs_associated_with_equity_issuance___real.WWN" localSheetId="1">#REF!</definedName>
    <definedName name="Active___operating_costs_associated_with_equity_issuance___real.WWN">#REF!</definedName>
    <definedName name="Active___Ordinary_dividend_override___nominal" localSheetId="1">#REF!</definedName>
    <definedName name="Active___Ordinary_dividend_override___nominal">#REF!</definedName>
    <definedName name="Active___Ordinary_shares_issued___control___nominal.ADDN1" localSheetId="1">#REF!</definedName>
    <definedName name="Active___Ordinary_shares_issued___control___nominal.ADDN1">#REF!</definedName>
    <definedName name="Active___Ordinary_shares_issued___control___nominal.ADDN2" localSheetId="1">#REF!</definedName>
    <definedName name="Active___Ordinary_shares_issued___control___nominal.ADDN2">#REF!</definedName>
    <definedName name="Active___Ordinary_shares_issued___control___nominal.BR" localSheetId="1">#REF!</definedName>
    <definedName name="Active___Ordinary_shares_issued___control___nominal.BR">#REF!</definedName>
    <definedName name="Active___Ordinary_shares_issued___control___nominal.WN" localSheetId="1">#REF!</definedName>
    <definedName name="Active___Ordinary_shares_issued___control___nominal.WN">#REF!</definedName>
    <definedName name="Active___Ordinary_shares_issued___control___nominal.WR" localSheetId="1">#REF!</definedName>
    <definedName name="Active___Ordinary_shares_issued___control___nominal.WR">#REF!</definedName>
    <definedName name="Active___Ordinary_shares_issued___control___nominal.WWN" localSheetId="1">#REF!</definedName>
    <definedName name="Active___Ordinary_shares_issued___control___nominal.WWN">#REF!</definedName>
    <definedName name="Active___Other_adjustments_to_taxable_profits___control___nominal.ADDN1" localSheetId="1">#REF!</definedName>
    <definedName name="Active___Other_adjustments_to_taxable_profits___control___nominal.ADDN1">#REF!</definedName>
    <definedName name="Active___Other_adjustments_to_taxable_profits___control___nominal.ADDN2" localSheetId="1">#REF!</definedName>
    <definedName name="Active___Other_adjustments_to_taxable_profits___control___nominal.ADDN2">#REF!</definedName>
    <definedName name="Active___Other_adjustments_to_taxable_profits___control___nominal.BR" localSheetId="1">#REF!</definedName>
    <definedName name="Active___Other_adjustments_to_taxable_profits___control___nominal.BR">#REF!</definedName>
    <definedName name="Active___Other_adjustments_to_taxable_profits___control___nominal.WN" localSheetId="1">#REF!</definedName>
    <definedName name="Active___Other_adjustments_to_taxable_profits___control___nominal.WN">#REF!</definedName>
    <definedName name="Active___Other_adjustments_to_taxable_profits___control___nominal.WR" localSheetId="1">#REF!</definedName>
    <definedName name="Active___Other_adjustments_to_taxable_profits___control___nominal.WR">#REF!</definedName>
    <definedName name="Active___Other_adjustments_to_taxable_profits___control___nominal.WWN" localSheetId="1">#REF!</definedName>
    <definedName name="Active___Other_adjustments_to_taxable_profits___control___nominal.WWN">#REF!</definedName>
    <definedName name="Active___Other_creditors_target_balance___control___nominal.ADDN1" localSheetId="1">#REF!</definedName>
    <definedName name="Active___Other_creditors_target_balance___control___nominal.ADDN1">#REF!</definedName>
    <definedName name="Active___Other_creditors_target_balance___control___nominal.ADDN2" localSheetId="1">#REF!</definedName>
    <definedName name="Active___Other_creditors_target_balance___control___nominal.ADDN2">#REF!</definedName>
    <definedName name="Active___Other_creditors_target_balance___control___nominal.BR" localSheetId="1">#REF!</definedName>
    <definedName name="Active___Other_creditors_target_balance___control___nominal.BR">#REF!</definedName>
    <definedName name="Active___Other_creditors_target_balance___control___nominal.WN" localSheetId="1">#REF!</definedName>
    <definedName name="Active___Other_creditors_target_balance___control___nominal.WN">#REF!</definedName>
    <definedName name="Active___Other_creditors_target_balance___control___nominal.WR" localSheetId="1">#REF!</definedName>
    <definedName name="Active___Other_creditors_target_balance___control___nominal.WR">#REF!</definedName>
    <definedName name="Active___Other_creditors_target_balance___control___nominal.WWN" localSheetId="1">#REF!</definedName>
    <definedName name="Active___Other_creditors_target_balance___control___nominal.WWN">#REF!</definedName>
    <definedName name="Active___other_debtors_target_balance___control___nominal.ADDN1" localSheetId="1">#REF!</definedName>
    <definedName name="Active___other_debtors_target_balance___control___nominal.ADDN1">#REF!</definedName>
    <definedName name="Active___other_debtors_target_balance___control___nominal.ADDN2" localSheetId="1">#REF!</definedName>
    <definedName name="Active___other_debtors_target_balance___control___nominal.ADDN2">#REF!</definedName>
    <definedName name="Active___other_debtors_target_balance___control___nominal.BR" localSheetId="1">#REF!</definedName>
    <definedName name="Active___other_debtors_target_balance___control___nominal.BR">#REF!</definedName>
    <definedName name="Active___other_debtors_target_balance___control___nominal.WN" localSheetId="1">#REF!</definedName>
    <definedName name="Active___other_debtors_target_balance___control___nominal.WN">#REF!</definedName>
    <definedName name="Active___other_debtors_target_balance___control___nominal.WR" localSheetId="1">#REF!</definedName>
    <definedName name="Active___other_debtors_target_balance___control___nominal.WR">#REF!</definedName>
    <definedName name="Active___other_debtors_target_balance___control___nominal.WWN" localSheetId="1">#REF!</definedName>
    <definedName name="Active___other_debtors_target_balance___control___nominal.WWN">#REF!</definedName>
    <definedName name="Active___Other_operating_income___real.ADDN1" localSheetId="1">#REF!</definedName>
    <definedName name="Active___Other_operating_income___real.ADDN1">#REF!</definedName>
    <definedName name="Active___Other_operating_income___real.ADDN2" localSheetId="1">#REF!</definedName>
    <definedName name="Active___Other_operating_income___real.ADDN2">#REF!</definedName>
    <definedName name="Active___Other_operating_income___real.BR" localSheetId="1">#REF!</definedName>
    <definedName name="Active___Other_operating_income___real.BR">#REF!</definedName>
    <definedName name="Active___Other_operating_income___real.WN" localSheetId="1">#REF!</definedName>
    <definedName name="Active___Other_operating_income___real.WN">#REF!</definedName>
    <definedName name="Active___Other_operating_income___real.WR" localSheetId="1">#REF!</definedName>
    <definedName name="Active___Other_operating_income___real.WR">#REF!</definedName>
    <definedName name="Active___Other_operating_income___real.WWN" localSheetId="1">#REF!</definedName>
    <definedName name="Active___Other_operating_income___real.WWN">#REF!</definedName>
    <definedName name="Active___Other_price_control_income___Third_party_revenue___real.ADDN1" localSheetId="1">#REF!</definedName>
    <definedName name="Active___Other_price_control_income___Third_party_revenue___real.ADDN1">#REF!</definedName>
    <definedName name="Active___Other_price_control_income___Third_party_revenue___real.ADDN2" localSheetId="1">#REF!</definedName>
    <definedName name="Active___Other_price_control_income___Third_party_revenue___real.ADDN2">#REF!</definedName>
    <definedName name="Active___Other_price_control_income___Third_party_revenue___real.BR" localSheetId="1">#REF!</definedName>
    <definedName name="Active___Other_price_control_income___Third_party_revenue___real.BR">#REF!</definedName>
    <definedName name="Active___Other_price_control_income___Third_party_revenue___real.WN" localSheetId="1">#REF!</definedName>
    <definedName name="Active___Other_price_control_income___Third_party_revenue___real.WN">#REF!</definedName>
    <definedName name="Active___Other_price_control_income___Third_party_revenue___real.WR" localSheetId="1">#REF!</definedName>
    <definedName name="Active___Other_price_control_income___Third_party_revenue___real.WR">#REF!</definedName>
    <definedName name="Active___Other_price_control_income___Third_party_revenue___real.WWN" localSheetId="1">#REF!</definedName>
    <definedName name="Active___Other_price_control_income___Third_party_revenue___real.WWN">#REF!</definedName>
    <definedName name="Active___Other_taxable_income___Amortisation_on_grants_and_contributions___control___nominal.ADDN1" localSheetId="1">#REF!</definedName>
    <definedName name="Active___Other_taxable_income___Amortisation_on_grants_and_contributions___control___nominal.ADDN1">#REF!</definedName>
    <definedName name="Active___Other_taxable_income___Amortisation_on_grants_and_contributions___control___nominal.ADDN2" localSheetId="1">#REF!</definedName>
    <definedName name="Active___Other_taxable_income___Amortisation_on_grants_and_contributions___control___nominal.ADDN2">#REF!</definedName>
    <definedName name="Active___Other_taxable_income___Amortisation_on_grants_and_contributions___control___nominal.BR" localSheetId="1">#REF!</definedName>
    <definedName name="Active___Other_taxable_income___Amortisation_on_grants_and_contributions___control___nominal.BR">#REF!</definedName>
    <definedName name="Active___Other_taxable_income___Amortisation_on_grants_and_contributions___control___nominal.WN" localSheetId="1">#REF!</definedName>
    <definedName name="Active___Other_taxable_income___Amortisation_on_grants_and_contributions___control___nominal.WN">#REF!</definedName>
    <definedName name="Active___Other_taxable_income___Amortisation_on_grants_and_contributions___control___nominal.WR" localSheetId="1">#REF!</definedName>
    <definedName name="Active___Other_taxable_income___Amortisation_on_grants_and_contributions___control___nominal.WR">#REF!</definedName>
    <definedName name="Active___Other_taxable_income___Amortisation_on_grants_and_contributions___control___nominal.WWN" localSheetId="1">#REF!</definedName>
    <definedName name="Active___Other_taxable_income___Amortisation_on_grants_and_contributions___control___nominal.WWN">#REF!</definedName>
    <definedName name="Active___Other_taxable_income___Grants_and_contributions_taxable_on_receipt___control___nominal.ADDN1" localSheetId="1">#REF!</definedName>
    <definedName name="Active___Other_taxable_income___Grants_and_contributions_taxable_on_receipt___control___nominal.ADDN1">#REF!</definedName>
    <definedName name="Active___Other_taxable_income___Grants_and_contributions_taxable_on_receipt___control___nominal.ADDN2" localSheetId="1">#REF!</definedName>
    <definedName name="Active___Other_taxable_income___Grants_and_contributions_taxable_on_receipt___control___nominal.ADDN2">#REF!</definedName>
    <definedName name="Active___Other_taxable_income___Grants_and_contributions_taxable_on_receipt___control___nominal.BR" localSheetId="1">#REF!</definedName>
    <definedName name="Active___Other_taxable_income___Grants_and_contributions_taxable_on_receipt___control___nominal.BR">#REF!</definedName>
    <definedName name="Active___Other_taxable_income___Grants_and_contributions_taxable_on_receipt___control___nominal.WN" localSheetId="1">#REF!</definedName>
    <definedName name="Active___Other_taxable_income___Grants_and_contributions_taxable_on_receipt___control___nominal.WN">#REF!</definedName>
    <definedName name="Active___Other_taxable_income___Grants_and_contributions_taxable_on_receipt___control___nominal.WR" localSheetId="1">#REF!</definedName>
    <definedName name="Active___Other_taxable_income___Grants_and_contributions_taxable_on_receipt___control___nominal.WR">#REF!</definedName>
    <definedName name="Active___Other_taxable_income___Grants_and_contributions_taxable_on_receipt___control___nominal.WWN" localSheetId="1">#REF!</definedName>
    <definedName name="Active___Other_taxable_income___Grants_and_contributions_taxable_on_receipt___control___nominal.WWN">#REF!</definedName>
    <definedName name="Active___overdraft_interest_rate.ADDN1" localSheetId="1">#REF!</definedName>
    <definedName name="Active___overdraft_interest_rate.ADDN1">#REF!</definedName>
    <definedName name="Active___overdraft_interest_rate.ADDN2" localSheetId="1">#REF!</definedName>
    <definedName name="Active___overdraft_interest_rate.ADDN2">#REF!</definedName>
    <definedName name="Active___overdraft_interest_rate.BR" localSheetId="1">#REF!</definedName>
    <definedName name="Active___overdraft_interest_rate.BR">#REF!</definedName>
    <definedName name="Active___overdraft_interest_rate.WN" localSheetId="1">#REF!</definedName>
    <definedName name="Active___overdraft_interest_rate.WN">#REF!</definedName>
    <definedName name="Active___overdraft_interest_rate.WR" localSheetId="1">#REF!</definedName>
    <definedName name="Active___overdraft_interest_rate.WR">#REF!</definedName>
    <definedName name="Active___overdraft_interest_rate.WWN" localSheetId="1">#REF!</definedName>
    <definedName name="Active___overdraft_interest_rate.WWN">#REF!</definedName>
    <definedName name="Active___P_L_expenditure_not_allowable_as_a_deduction_from_taxable_trading_profits___control___nominal.ADDN1" localSheetId="1">#REF!</definedName>
    <definedName name="Active___P_L_expenditure_not_allowable_as_a_deduction_from_taxable_trading_profits___control___nominal.ADDN1">#REF!</definedName>
    <definedName name="Active___P_L_expenditure_not_allowable_as_a_deduction_from_taxable_trading_profits___control___nominal.ADDN2" localSheetId="1">#REF!</definedName>
    <definedName name="Active___P_L_expenditure_not_allowable_as_a_deduction_from_taxable_trading_profits___control___nominal.ADDN2">#REF!</definedName>
    <definedName name="Active___P_L_expenditure_not_allowable_as_a_deduction_from_taxable_trading_profits___control___nominal.BR" localSheetId="1">#REF!</definedName>
    <definedName name="Active___P_L_expenditure_not_allowable_as_a_deduction_from_taxable_trading_profits___control___nominal.BR">#REF!</definedName>
    <definedName name="Active___P_L_expenditure_not_allowable_as_a_deduction_from_taxable_trading_profits___control___nominal.WN" localSheetId="1">#REF!</definedName>
    <definedName name="Active___P_L_expenditure_not_allowable_as_a_deduction_from_taxable_trading_profits___control___nominal.WN">#REF!</definedName>
    <definedName name="Active___P_L_expenditure_not_allowable_as_a_deduction_from_taxable_trading_profits___control___nominal.WR" localSheetId="1">#REF!</definedName>
    <definedName name="Active___P_L_expenditure_not_allowable_as_a_deduction_from_taxable_trading_profits___control___nominal.WR">#REF!</definedName>
    <definedName name="Active___P_L_expenditure_not_allowable_as_a_deduction_from_taxable_trading_profits___control___nominal.WWN" localSheetId="1">#REF!</definedName>
    <definedName name="Active___P_L_expenditure_not_allowable_as_a_deduction_from_taxable_trading_profits___control___nominal.WWN">#REF!</definedName>
    <definedName name="Active___P_L_expenditure_relating_to_renewals_not_allowable_as_a_deduction_from_taxable_trading_profits___control___nominal.ADDN1" localSheetId="1">#REF!</definedName>
    <definedName name="Active___P_L_expenditure_relating_to_renewals_not_allowable_as_a_deduction_from_taxable_trading_profits___control___nominal.ADDN1">#REF!</definedName>
    <definedName name="Active___P_L_expenditure_relating_to_renewals_not_allowable_as_a_deduction_from_taxable_trading_profits___control___nominal.ADDN2" localSheetId="1">#REF!</definedName>
    <definedName name="Active___P_L_expenditure_relating_to_renewals_not_allowable_as_a_deduction_from_taxable_trading_profits___control___nominal.ADDN2">#REF!</definedName>
    <definedName name="Active___P_L_expenditure_relating_to_renewals_not_allowable_as_a_deduction_from_taxable_trading_profits___control___nominal.BR" localSheetId="1">#REF!</definedName>
    <definedName name="Active___P_L_expenditure_relating_to_renewals_not_allowable_as_a_deduction_from_taxable_trading_profits___control___nominal.BR">#REF!</definedName>
    <definedName name="Active___P_L_expenditure_relating_to_renewals_not_allowable_as_a_deduction_from_taxable_trading_profits___control___nominal.WN" localSheetId="1">#REF!</definedName>
    <definedName name="Active___P_L_expenditure_relating_to_renewals_not_allowable_as_a_deduction_from_taxable_trading_profits___control___nominal.WN">#REF!</definedName>
    <definedName name="Active___P_L_expenditure_relating_to_renewals_not_allowable_as_a_deduction_from_taxable_trading_profits___control___nominal.WR" localSheetId="1">#REF!</definedName>
    <definedName name="Active___P_L_expenditure_relating_to_renewals_not_allowable_as_a_deduction_from_taxable_trading_profits___control___nominal.WR">#REF!</definedName>
    <definedName name="Active___P_L_expenditure_relating_to_renewals_not_allowable_as_a_deduction_from_taxable_trading_profits___control___nominal.WWN" localSheetId="1">#REF!</definedName>
    <definedName name="Active___P_L_expenditure_relating_to_renewals_not_allowable_as_a_deduction_from_taxable_trading_profits___control___nominal.WWN">#REF!</definedName>
    <definedName name="Active___PAYG_rate___Total_PAYG_rate.ADDN1" localSheetId="1">#REF!</definedName>
    <definedName name="Active___PAYG_rate___Total_PAYG_rate.ADDN1">#REF!</definedName>
    <definedName name="Active___PAYG_rate___Total_PAYG_rate.ADDN2" localSheetId="1">#REF!</definedName>
    <definedName name="Active___PAYG_rate___Total_PAYG_rate.ADDN2">#REF!</definedName>
    <definedName name="Active___PAYG_rate___Total_PAYG_rate.BR" localSheetId="1">#REF!</definedName>
    <definedName name="Active___PAYG_rate___Total_PAYG_rate.BR">#REF!</definedName>
    <definedName name="Active___PAYG_rate___Total_PAYG_rate.WN" localSheetId="1">#REF!</definedName>
    <definedName name="Active___PAYG_rate___Total_PAYG_rate.WN">#REF!</definedName>
    <definedName name="Active___PAYG_rate___Total_PAYG_rate.WR" localSheetId="1">#REF!</definedName>
    <definedName name="Active___PAYG_rate___Total_PAYG_rate.WR">#REF!</definedName>
    <definedName name="Active___PAYG_rate___Total_PAYG_rate.WWN" localSheetId="1">#REF!</definedName>
    <definedName name="Active___PAYG_rate___Total_PAYG_rate.WWN">#REF!</definedName>
    <definedName name="Active___Pension_deficit_recovery____real.ADDN1" localSheetId="1">#REF!</definedName>
    <definedName name="Active___Pension_deficit_recovery____real.ADDN1">#REF!</definedName>
    <definedName name="Active___Pension_deficit_recovery____real.ADDN2" localSheetId="1">#REF!</definedName>
    <definedName name="Active___Pension_deficit_recovery____real.ADDN2">#REF!</definedName>
    <definedName name="Active___Pension_deficit_recovery____real.BR" localSheetId="1">#REF!</definedName>
    <definedName name="Active___Pension_deficit_recovery____real.BR">#REF!</definedName>
    <definedName name="Active___Pension_deficit_recovery____real.WN" localSheetId="1">#REF!</definedName>
    <definedName name="Active___Pension_deficit_recovery____real.WN">#REF!</definedName>
    <definedName name="Active___Pension_deficit_recovery____real.WR" localSheetId="1">#REF!</definedName>
    <definedName name="Active___Pension_deficit_recovery____real.WR">#REF!</definedName>
    <definedName name="Active___Pension_deficit_recovery____real.WWN" localSheetId="1">#REF!</definedName>
    <definedName name="Active___Pension_deficit_recovery____real.WWN">#REF!</definedName>
    <definedName name="Active___Percentage_earnings_distributed_as_dividends" localSheetId="1">#REF!</definedName>
    <definedName name="Active___Percentage_earnings_distributed_as_dividends">#REF!</definedName>
    <definedName name="Active___Post_financeability_adjustments_eligible_for_tax_uplift___real.ADDN1" localSheetId="1">#REF!</definedName>
    <definedName name="Active___Post_financeability_adjustments_eligible_for_tax_uplift___real.ADDN1">#REF!</definedName>
    <definedName name="Active___Post_financeability_adjustments_eligible_for_tax_uplift___real.ADDN2" localSheetId="1">#REF!</definedName>
    <definedName name="Active___Post_financeability_adjustments_eligible_for_tax_uplift___real.ADDN2">#REF!</definedName>
    <definedName name="Active___Post_financeability_adjustments_eligible_for_tax_uplift___real.BR" localSheetId="1">#REF!</definedName>
    <definedName name="Active___Post_financeability_adjustments_eligible_for_tax_uplift___real.BR">#REF!</definedName>
    <definedName name="Active___Post_financeability_adjustments_eligible_for_tax_uplift___real.WN" localSheetId="1">#REF!</definedName>
    <definedName name="Active___Post_financeability_adjustments_eligible_for_tax_uplift___real.WN">#REF!</definedName>
    <definedName name="Active___Post_financeability_adjustments_eligible_for_tax_uplift___real.WR" localSheetId="1">#REF!</definedName>
    <definedName name="Active___Post_financeability_adjustments_eligible_for_tax_uplift___real.WR">#REF!</definedName>
    <definedName name="Active___Post_financeability_adjustments_eligible_for_tax_uplift___real.WWN" localSheetId="1">#REF!</definedName>
    <definedName name="Active___Post_financeability_adjustments_eligible_for_tax_uplift___real.WWN">#REF!</definedName>
    <definedName name="Active___Post_financeability_adjustments_not_eligible_for_tax_uplift___real.ADDN1" localSheetId="1">#REF!</definedName>
    <definedName name="Active___Post_financeability_adjustments_not_eligible_for_tax_uplift___real.ADDN1">#REF!</definedName>
    <definedName name="Active___Post_financeability_adjustments_not_eligible_for_tax_uplift___real.ADDN2" localSheetId="1">#REF!</definedName>
    <definedName name="Active___Post_financeability_adjustments_not_eligible_for_tax_uplift___real.ADDN2">#REF!</definedName>
    <definedName name="Active___Post_financeability_adjustments_not_eligible_for_tax_uplift___real.BR" localSheetId="1">#REF!</definedName>
    <definedName name="Active___Post_financeability_adjustments_not_eligible_for_tax_uplift___real.BR">#REF!</definedName>
    <definedName name="Active___Post_financeability_adjustments_not_eligible_for_tax_uplift___real.WN" localSheetId="1">#REF!</definedName>
    <definedName name="Active___Post_financeability_adjustments_not_eligible_for_tax_uplift___real.WN">#REF!</definedName>
    <definedName name="Active___Post_financeability_adjustments_not_eligible_for_tax_uplift___real.WR" localSheetId="1">#REF!</definedName>
    <definedName name="Active___Post_financeability_adjustments_not_eligible_for_tax_uplift___real.WR">#REF!</definedName>
    <definedName name="Active___Post_financeability_adjustments_not_eligible_for_tax_uplift___real.WWN" localSheetId="1">#REF!</definedName>
    <definedName name="Active___Post_financeability_adjustments_not_eligible_for_tax_uplift___real.WWN">#REF!</definedName>
    <definedName name="Active___Pre_2020_RCV_opening_balance___real.ADDN1" localSheetId="1">#REF!</definedName>
    <definedName name="Active___Pre_2020_RCV_opening_balance___real.ADDN1">#REF!</definedName>
    <definedName name="Active___Pre_2020_RCV_opening_balance___real.ADDN2" localSheetId="1">#REF!</definedName>
    <definedName name="Active___Pre_2020_RCV_opening_balance___real.ADDN2">#REF!</definedName>
    <definedName name="Active___Pre_2020_RCV_opening_balance___real.BR" localSheetId="1">#REF!</definedName>
    <definedName name="Active___Pre_2020_RCV_opening_balance___real.BR">#REF!</definedName>
    <definedName name="Active___Pre_2020_RCV_opening_balance___real.WN" localSheetId="1">#REF!</definedName>
    <definedName name="Active___Pre_2020_RCV_opening_balance___real.WN">#REF!</definedName>
    <definedName name="Active___Pre_2020_RCV_opening_balance___real.WR" localSheetId="1">#REF!</definedName>
    <definedName name="Active___Pre_2020_RCV_opening_balance___real.WR">#REF!</definedName>
    <definedName name="Active___Pre_2020_RCV_opening_balance___real.WWN" localSheetId="1">#REF!</definedName>
    <definedName name="Active___Pre_2020_RCV_opening_balance___real.WWN">#REF!</definedName>
    <definedName name="Active___Pre_2025_RCV_Run_off_rate.ADDN1" localSheetId="1">#REF!</definedName>
    <definedName name="Active___Pre_2025_RCV_Run_off_rate.ADDN1">#REF!</definedName>
    <definedName name="Active___Pre_2025_RCV_Run_off_rate.ADDN2" localSheetId="1">#REF!</definedName>
    <definedName name="Active___Pre_2025_RCV_Run_off_rate.ADDN2">#REF!</definedName>
    <definedName name="Active___Pre_2025_RCV_Run_off_rate.BR" localSheetId="1">#REF!</definedName>
    <definedName name="Active___Pre_2025_RCV_Run_off_rate.BR">#REF!</definedName>
    <definedName name="Active___Pre_2025_RCV_Run_off_rate.WN" localSheetId="1">#REF!</definedName>
    <definedName name="Active___Pre_2025_RCV_Run_off_rate.WN">#REF!</definedName>
    <definedName name="Active___Pre_2025_RCV_Run_off_rate.WR" localSheetId="1">#REF!</definedName>
    <definedName name="Active___Pre_2025_RCV_Run_off_rate.WR">#REF!</definedName>
    <definedName name="Active___Pre_2025_RCV_Run_off_rate.WWN" localSheetId="1">#REF!</definedName>
    <definedName name="Active___Pre_2025_RCV_Run_off_rate.WWN">#REF!</definedName>
    <definedName name="Active___Price_control_income___third_party_services___Rechargeable_works___real.ADDN1" localSheetId="1">#REF!</definedName>
    <definedName name="Active___Price_control_income___third_party_services___Rechargeable_works___real.ADDN1">#REF!</definedName>
    <definedName name="Active___Price_control_income___third_party_services___Rechargeable_works___real.ADDN2" localSheetId="1">#REF!</definedName>
    <definedName name="Active___Price_control_income___third_party_services___Rechargeable_works___real.ADDN2">#REF!</definedName>
    <definedName name="Active___Price_control_income___third_party_services___Rechargeable_works___real.BR" localSheetId="1">#REF!</definedName>
    <definedName name="Active___Price_control_income___third_party_services___Rechargeable_works___real.BR">#REF!</definedName>
    <definedName name="Active___Price_control_income___third_party_services___Rechargeable_works___real.WN" localSheetId="1">#REF!</definedName>
    <definedName name="Active___Price_control_income___third_party_services___Rechargeable_works___real.WN">#REF!</definedName>
    <definedName name="Active___Price_control_income___third_party_services___Rechargeable_works___real.WR" localSheetId="1">#REF!</definedName>
    <definedName name="Active___Price_control_income___third_party_services___Rechargeable_works___real.WR">#REF!</definedName>
    <definedName name="Active___Price_control_income___third_party_services___Rechargeable_works___real.WWN" localSheetId="1">#REF!</definedName>
    <definedName name="Active___Price_control_income___third_party_services___Rechargeable_works___real.WWN">#REF!</definedName>
    <definedName name="Active___Prior_period_company_residential_apportionment" localSheetId="1">#REF!</definedName>
    <definedName name="Active___Prior_period_company_residential_apportionment">#REF!</definedName>
    <definedName name="Active___Proportion_of_capitalised_revenue_expenditure__infra___non_infra_.ADDN1" localSheetId="1">#REF!</definedName>
    <definedName name="Active___Proportion_of_capitalised_revenue_expenditure__infra___non_infra_.ADDN1">#REF!</definedName>
    <definedName name="Active___Proportion_of_capitalised_revenue_expenditure__infra___non_infra_.ADDN2" localSheetId="1">#REF!</definedName>
    <definedName name="Active___Proportion_of_capitalised_revenue_expenditure__infra___non_infra_.ADDN2">#REF!</definedName>
    <definedName name="Active___Proportion_of_capitalised_revenue_expenditure__infra___non_infra_.BR" localSheetId="1">#REF!</definedName>
    <definedName name="Active___Proportion_of_capitalised_revenue_expenditure__infra___non_infra_.BR">#REF!</definedName>
    <definedName name="Active___Proportion_of_capitalised_revenue_expenditure__infra___non_infra_.WN" localSheetId="1">#REF!</definedName>
    <definedName name="Active___Proportion_of_capitalised_revenue_expenditure__infra___non_infra_.WN">#REF!</definedName>
    <definedName name="Active___Proportion_of_capitalised_revenue_expenditure__infra___non_infra_.WR" localSheetId="1">#REF!</definedName>
    <definedName name="Active___Proportion_of_capitalised_revenue_expenditure__infra___non_infra_.WR">#REF!</definedName>
    <definedName name="Active___Proportion_of_capitalised_revenue_expenditure__infra___non_infra_.WWN" localSheetId="1">#REF!</definedName>
    <definedName name="Active___Proportion_of_capitalised_revenue_expenditure__infra___non_infra_.WWN">#REF!</definedName>
    <definedName name="Active___proportion_of_new_capital_expenditure_qualifying_for_a_full_deduction.ADDN1" localSheetId="1">#REF!</definedName>
    <definedName name="Active___proportion_of_new_capital_expenditure_qualifying_for_a_full_deduction.ADDN1">#REF!</definedName>
    <definedName name="Active___proportion_of_new_capital_expenditure_qualifying_for_a_full_deduction.ADDN2" localSheetId="1">#REF!</definedName>
    <definedName name="Active___proportion_of_new_capital_expenditure_qualifying_for_a_full_deduction.ADDN2">#REF!</definedName>
    <definedName name="Active___proportion_of_new_capital_expenditure_qualifying_for_a_full_deduction.BR" localSheetId="1">#REF!</definedName>
    <definedName name="Active___proportion_of_new_capital_expenditure_qualifying_for_a_full_deduction.BR">#REF!</definedName>
    <definedName name="Active___proportion_of_new_capital_expenditure_qualifying_for_a_full_deduction.WN" localSheetId="1">#REF!</definedName>
    <definedName name="Active___proportion_of_new_capital_expenditure_qualifying_for_a_full_deduction.WN">#REF!</definedName>
    <definedName name="Active___proportion_of_new_capital_expenditure_qualifying_for_a_full_deduction.WR" localSheetId="1">#REF!</definedName>
    <definedName name="Active___proportion_of_new_capital_expenditure_qualifying_for_a_full_deduction.WR">#REF!</definedName>
    <definedName name="Active___proportion_of_new_capital_expenditure_qualifying_for_a_full_deduction.WWN" localSheetId="1">#REF!</definedName>
    <definedName name="Active___proportion_of_new_capital_expenditure_qualifying_for_a_full_deduction.WWN">#REF!</definedName>
    <definedName name="Active___Proportion_of_new_capital_expenditure_qualifying_for_high_level_deduction_main_rate_pool.ADDN1" localSheetId="1">#REF!</definedName>
    <definedName name="Active___Proportion_of_new_capital_expenditure_qualifying_for_high_level_deduction_main_rate_pool.ADDN1">#REF!</definedName>
    <definedName name="Active___Proportion_of_new_capital_expenditure_qualifying_for_high_level_deduction_main_rate_pool.ADDN2" localSheetId="1">#REF!</definedName>
    <definedName name="Active___Proportion_of_new_capital_expenditure_qualifying_for_high_level_deduction_main_rate_pool.ADDN2">#REF!</definedName>
    <definedName name="Active___Proportion_of_new_capital_expenditure_qualifying_for_high_level_deduction_main_rate_pool.BR" localSheetId="1">#REF!</definedName>
    <definedName name="Active___Proportion_of_new_capital_expenditure_qualifying_for_high_level_deduction_main_rate_pool.BR">#REF!</definedName>
    <definedName name="Active___Proportion_of_new_capital_expenditure_qualifying_for_high_level_deduction_main_rate_pool.WN" localSheetId="1">#REF!</definedName>
    <definedName name="Active___Proportion_of_new_capital_expenditure_qualifying_for_high_level_deduction_main_rate_pool.WN">#REF!</definedName>
    <definedName name="Active___Proportion_of_new_capital_expenditure_qualifying_for_high_level_deduction_main_rate_pool.WR" localSheetId="1">#REF!</definedName>
    <definedName name="Active___Proportion_of_new_capital_expenditure_qualifying_for_high_level_deduction_main_rate_pool.WR">#REF!</definedName>
    <definedName name="Active___Proportion_of_new_capital_expenditure_qualifying_for_high_level_deduction_main_rate_pool.WWN" localSheetId="1">#REF!</definedName>
    <definedName name="Active___Proportion_of_new_capital_expenditure_qualifying_for_high_level_deduction_main_rate_pool.WWN">#REF!</definedName>
    <definedName name="Active___Proportion_of_new_capital_expenditure_qualifying_for_high_level_deduction_special_rate_pool.ADDN1" localSheetId="1">#REF!</definedName>
    <definedName name="Active___Proportion_of_new_capital_expenditure_qualifying_for_high_level_deduction_special_rate_pool.ADDN1">#REF!</definedName>
    <definedName name="Active___Proportion_of_new_capital_expenditure_qualifying_for_high_level_deduction_special_rate_pool.ADDN2" localSheetId="1">#REF!</definedName>
    <definedName name="Active___Proportion_of_new_capital_expenditure_qualifying_for_high_level_deduction_special_rate_pool.ADDN2">#REF!</definedName>
    <definedName name="Active___Proportion_of_new_capital_expenditure_qualifying_for_high_level_deduction_special_rate_pool.BR" localSheetId="1">#REF!</definedName>
    <definedName name="Active___Proportion_of_new_capital_expenditure_qualifying_for_high_level_deduction_special_rate_pool.BR">#REF!</definedName>
    <definedName name="Active___Proportion_of_new_capital_expenditure_qualifying_for_high_level_deduction_special_rate_pool.WN" localSheetId="1">#REF!</definedName>
    <definedName name="Active___Proportion_of_new_capital_expenditure_qualifying_for_high_level_deduction_special_rate_pool.WN">#REF!</definedName>
    <definedName name="Active___Proportion_of_new_capital_expenditure_qualifying_for_high_level_deduction_special_rate_pool.WR" localSheetId="1">#REF!</definedName>
    <definedName name="Active___Proportion_of_new_capital_expenditure_qualifying_for_high_level_deduction_special_rate_pool.WR">#REF!</definedName>
    <definedName name="Active___Proportion_of_new_capital_expenditure_qualifying_for_high_level_deduction_special_rate_pool.WWN" localSheetId="1">#REF!</definedName>
    <definedName name="Active___Proportion_of_new_capital_expenditure_qualifying_for_high_level_deduction_special_rate_pool.WWN">#REF!</definedName>
    <definedName name="Active___Proportion_of_new_capital_expenditure_qualifying_for_high_level_deduction_structures_and_buildings_rate_pool.ADDN1" localSheetId="1">#REF!</definedName>
    <definedName name="Active___Proportion_of_new_capital_expenditure_qualifying_for_high_level_deduction_structures_and_buildings_rate_pool.ADDN1">#REF!</definedName>
    <definedName name="Active___Proportion_of_new_capital_expenditure_qualifying_for_high_level_deduction_structures_and_buildings_rate_pool.ADDN2" localSheetId="1">#REF!</definedName>
    <definedName name="Active___Proportion_of_new_capital_expenditure_qualifying_for_high_level_deduction_structures_and_buildings_rate_pool.ADDN2">#REF!</definedName>
    <definedName name="Active___Proportion_of_new_capital_expenditure_qualifying_for_high_level_deduction_structures_and_buildings_rate_pool.BR" localSheetId="1">#REF!</definedName>
    <definedName name="Active___Proportion_of_new_capital_expenditure_qualifying_for_high_level_deduction_structures_and_buildings_rate_pool.BR">#REF!</definedName>
    <definedName name="Active___Proportion_of_new_capital_expenditure_qualifying_for_high_level_deduction_structures_and_buildings_rate_pool.WN" localSheetId="1">#REF!</definedName>
    <definedName name="Active___Proportion_of_new_capital_expenditure_qualifying_for_high_level_deduction_structures_and_buildings_rate_pool.WN">#REF!</definedName>
    <definedName name="Active___Proportion_of_new_capital_expenditure_qualifying_for_high_level_deduction_structures_and_buildings_rate_pool.WR" localSheetId="1">#REF!</definedName>
    <definedName name="Active___Proportion_of_new_capital_expenditure_qualifying_for_high_level_deduction_structures_and_buildings_rate_pool.WR">#REF!</definedName>
    <definedName name="Active___Proportion_of_new_capital_expenditure_qualifying_for_high_level_deduction_structures_and_buildings_rate_pool.WWN" localSheetId="1">#REF!</definedName>
    <definedName name="Active___Proportion_of_new_capital_expenditure_qualifying_for_high_level_deduction_structures_and_buildings_rate_pool.WWN">#REF!</definedName>
    <definedName name="Active___Proportion_of_RPI_linked_debt" localSheetId="1">#REF!</definedName>
    <definedName name="Active___Proportion_of_RPI_linked_debt">#REF!</definedName>
    <definedName name="Active___proportion_of_taxable_profits_available_for_tax_loss_utilisation" localSheetId="1">#REF!</definedName>
    <definedName name="Active___proportion_of_taxable_profits_available_for_tax_loss_utilisation">#REF!</definedName>
    <definedName name="Active___QAA_reward__penalty____real.ADDN1" localSheetId="1">#REF!</definedName>
    <definedName name="Active___QAA_reward__penalty____real.ADDN1">#REF!</definedName>
    <definedName name="Active___QAA_reward__penalty____real.ADDN2" localSheetId="1">#REF!</definedName>
    <definedName name="Active___QAA_reward__penalty____real.ADDN2">#REF!</definedName>
    <definedName name="Active___QAA_reward__penalty____real.BR" localSheetId="1">#REF!</definedName>
    <definedName name="Active___QAA_reward__penalty____real.BR">#REF!</definedName>
    <definedName name="Active___QAA_reward__penalty____real.WN" localSheetId="1">#REF!</definedName>
    <definedName name="Active___QAA_reward__penalty____real.WN">#REF!</definedName>
    <definedName name="Active___QAA_reward__penalty____real.WR" localSheetId="1">#REF!</definedName>
    <definedName name="Active___QAA_reward__penalty____real.WR">#REF!</definedName>
    <definedName name="Active___QAA_reward__penalty____real.WWN" localSheetId="1">#REF!</definedName>
    <definedName name="Active___QAA_reward__penalty____real.WWN">#REF!</definedName>
    <definedName name="Active___real_dividend_growth" localSheetId="1">#REF!</definedName>
    <definedName name="Active___real_dividend_growth">#REF!</definedName>
    <definedName name="Active___Reprofiling_revenue___real.ADDN1" localSheetId="1">#REF!</definedName>
    <definedName name="Active___Reprofiling_revenue___real.ADDN1">#REF!</definedName>
    <definedName name="Active___Reprofiling_revenue___real.ADDN2" localSheetId="1">#REF!</definedName>
    <definedName name="Active___Reprofiling_revenue___real.ADDN2">#REF!</definedName>
    <definedName name="Active___Reprofiling_revenue___real.BR" localSheetId="1">#REF!</definedName>
    <definedName name="Active___Reprofiling_revenue___real.BR">#REF!</definedName>
    <definedName name="Active___Reprofiling_revenue___real.WN" localSheetId="1">#REF!</definedName>
    <definedName name="Active___Reprofiling_revenue___real.WN">#REF!</definedName>
    <definedName name="Active___Reprofiling_revenue___real.WR" localSheetId="1">#REF!</definedName>
    <definedName name="Active___Reprofiling_revenue___real.WR">#REF!</definedName>
    <definedName name="Active___Reprofiling_revenue___real.WWN" localSheetId="1">#REF!</definedName>
    <definedName name="Active___Reprofiling_revenue___real.WWN">#REF!</definedName>
    <definedName name="Active___Residential_net_margin_for_company" localSheetId="1">#REF!</definedName>
    <definedName name="Active___Residential_net_margin_for_company">#REF!</definedName>
    <definedName name="Active___Residential_Retail_allowed_depreciation__post_efficiency_challenge_and_adjustments____real" localSheetId="1">#REF!</definedName>
    <definedName name="Active___Residential_Retail_allowed_depreciation__post_efficiency_challenge_and_adjustments____real">#REF!</definedName>
    <definedName name="Active___Residential_retail_costs__opex_plus_depn__exc_3rd_party_services____measured___Wastewater_only___nominal" localSheetId="1">#REF!</definedName>
    <definedName name="Active___Residential_retail_costs__opex_plus_depn__exc_3rd_party_services____measured___Wastewater_only___nominal">#REF!</definedName>
    <definedName name="Active___Residential_retail_costs__opex_plus_depn__exc_3rd_party_services____measured___Water_only___nominal" localSheetId="1">#REF!</definedName>
    <definedName name="Active___Residential_retail_costs__opex_plus_depn__exc_3rd_party_services____measured___Water_only___nominal">#REF!</definedName>
    <definedName name="Active___Residential_retail_costs__opex_plus_depn__exc_3rd_party_services____unmeasured___Wastewater_only___nominal" localSheetId="1">#REF!</definedName>
    <definedName name="Active___Residential_retail_costs__opex_plus_depn__exc_3rd_party_services____unmeasured___Wastewater_only___nominal">#REF!</definedName>
    <definedName name="Active___Residential_retail_costs__opex_plus_depn__exc_3rd_party_services____unmeasured___Water_only___nominal" localSheetId="1">#REF!</definedName>
    <definedName name="Active___Residential_retail_costs__opex_plus_depn__exc_3rd_party_services____unmeasured___Water_only___nominal">#REF!</definedName>
    <definedName name="Active___Residential_retail_revenue_adjustment___real" localSheetId="1">#REF!</definedName>
    <definedName name="Active___Residential_retail_revenue_adjustment___real">#REF!</definedName>
    <definedName name="Active___Retail___Corporation_tax_creditor_b_f___nominal" localSheetId="1">#REF!</definedName>
    <definedName name="Active___Retail___Corporation_tax_creditor_b_f___nominal">#REF!</definedName>
    <definedName name="Active___Retail___Retail_creditor_months__Payment_terms___Business_retail_pays_wholesaler_in_arrears__advance_" localSheetId="1">#REF!</definedName>
    <definedName name="Active___Retail___Retail_creditor_months__Payment_terms___Business_retail_pays_wholesaler_in_arrears__advance_">#REF!</definedName>
    <definedName name="Active___Retail___Retail_creditor_months__Payment_terms___Residential_retail_pays_wholesaler_in_arrears__advance_" localSheetId="1">#REF!</definedName>
    <definedName name="Active___Retail___Retail_creditor_months__Payment_terms___Residential_retail_pays_wholesaler_in_arrears__advance_">#REF!</definedName>
    <definedName name="Active___Retirement_benefit_asset____liability__balance___Business___nominal" localSheetId="1">#REF!</definedName>
    <definedName name="Active___Retirement_benefit_asset____liability__balance___Business___nominal">#REF!</definedName>
    <definedName name="Active___Retirement_benefit_asset____liability__balance___Residential___nominal" localSheetId="1">#REF!</definedName>
    <definedName name="Active___Retirement_benefit_asset____liability__balance___Residential___nominal">#REF!</definedName>
    <definedName name="Active___Run_off_rate_for_Post_2025_RCV.ADDN1" localSheetId="1">#REF!</definedName>
    <definedName name="Active___Run_off_rate_for_Post_2025_RCV.ADDN1">#REF!</definedName>
    <definedName name="Active___Run_off_rate_for_Post_2025_RCV.ADDN2" localSheetId="1">#REF!</definedName>
    <definedName name="Active___Run_off_rate_for_Post_2025_RCV.ADDN2">#REF!</definedName>
    <definedName name="Active___Run_off_rate_for_Post_2025_RCV.BR" localSheetId="1">#REF!</definedName>
    <definedName name="Active___Run_off_rate_for_Post_2025_RCV.BR">#REF!</definedName>
    <definedName name="Active___Run_off_rate_for_Post_2025_RCV.WN" localSheetId="1">#REF!</definedName>
    <definedName name="Active___Run_off_rate_for_Post_2025_RCV.WN">#REF!</definedName>
    <definedName name="Active___Run_off_rate_for_Post_2025_RCV.WR" localSheetId="1">#REF!</definedName>
    <definedName name="Active___Run_off_rate_for_Post_2025_RCV.WR">#REF!</definedName>
    <definedName name="Active___Run_off_rate_for_Post_2025_RCV.WWN" localSheetId="1">#REF!</definedName>
    <definedName name="Active___Run_off_rate_for_Post_2025_RCV.WWN">#REF!</definedName>
    <definedName name="Active___Statutory_Corporation_tax_rate" localSheetId="1">#REF!</definedName>
    <definedName name="Active___Statutory_Corporation_tax_rate">#REF!</definedName>
    <definedName name="Active___Tariff_Band___Forecast_allocated_wholesale_charge___nominal.1" localSheetId="1">#REF!</definedName>
    <definedName name="Active___Tariff_Band___Forecast_allocated_wholesale_charge___nominal.1">#REF!</definedName>
    <definedName name="Active___Tariff_Band___Forecast_allocated_wholesale_charge___nominal.2" localSheetId="1">#REF!</definedName>
    <definedName name="Active___Tariff_Band___Forecast_allocated_wholesale_charge___nominal.2">#REF!</definedName>
    <definedName name="Active___Tariff_Band___Forecast_allocated_wholesale_charge___nominal.3" localSheetId="1">#REF!</definedName>
    <definedName name="Active___Tariff_Band___Forecast_allocated_wholesale_charge___nominal.3">#REF!</definedName>
    <definedName name="Active___tariff_band___net_margin_percentage.1" localSheetId="1">#REF!</definedName>
    <definedName name="Active___tariff_band___net_margin_percentage.1">#REF!</definedName>
    <definedName name="Active___tariff_band___net_margin_percentage.2" localSheetId="1">#REF!</definedName>
    <definedName name="Active___tariff_band___net_margin_percentage.2">#REF!</definedName>
    <definedName name="Active___tariff_band___net_margin_percentage.3" localSheetId="1">#REF!</definedName>
    <definedName name="Active___tariff_band___net_margin_percentage.3">#REF!</definedName>
    <definedName name="Active___Tariff_Band___Number_of_customers___Tariff_Band.1" localSheetId="1">#REF!</definedName>
    <definedName name="Active___Tariff_Band___Number_of_customers___Tariff_Band.1">#REF!</definedName>
    <definedName name="Active___Tariff_Band___Number_of_customers___Tariff_Band.2" localSheetId="1">#REF!</definedName>
    <definedName name="Active___Tariff_Band___Number_of_customers___Tariff_Band.2">#REF!</definedName>
    <definedName name="Active___Tariff_Band___Number_of_customers___Tariff_Band.3" localSheetId="1">#REF!</definedName>
    <definedName name="Active___Tariff_Band___Number_of_customers___Tariff_Band.3">#REF!</definedName>
    <definedName name="Active___tax_cashflow_initial_balance___wholesale___nominal.ADDN1" localSheetId="1">#REF!</definedName>
    <definedName name="Active___tax_cashflow_initial_balance___wholesale___nominal.ADDN1">#REF!</definedName>
    <definedName name="Active___tax_cashflow_initial_balance___wholesale___nominal.ADDN2" localSheetId="1">#REF!</definedName>
    <definedName name="Active___tax_cashflow_initial_balance___wholesale___nominal.ADDN2">#REF!</definedName>
    <definedName name="Active___tax_cashflow_initial_balance___wholesale___nominal.BR" localSheetId="1">#REF!</definedName>
    <definedName name="Active___tax_cashflow_initial_balance___wholesale___nominal.BR">#REF!</definedName>
    <definedName name="Active___tax_cashflow_initial_balance___wholesale___nominal.WN" localSheetId="1">#REF!</definedName>
    <definedName name="Active___tax_cashflow_initial_balance___wholesale___nominal.WN">#REF!</definedName>
    <definedName name="Active___tax_cashflow_initial_balance___wholesale___nominal.WR" localSheetId="1">#REF!</definedName>
    <definedName name="Active___tax_cashflow_initial_balance___wholesale___nominal.WR">#REF!</definedName>
    <definedName name="Active___tax_cashflow_initial_balance___wholesale___nominal.WWN" localSheetId="1">#REF!</definedName>
    <definedName name="Active___tax_cashflow_initial_balance___wholesale___nominal.WWN">#REF!</definedName>
    <definedName name="Active___Tax_loss_allowance___nominal" localSheetId="1">#REF!</definedName>
    <definedName name="Active___Tax_loss_allowance___nominal">#REF!</definedName>
    <definedName name="Active___Tonnes_of_dry_solid___BR" localSheetId="1">#REF!</definedName>
    <definedName name="Active___Tonnes_of_dry_solid___BR">#REF!</definedName>
    <definedName name="Active___Total_Additional_control_customers_WN" localSheetId="1">#REF!</definedName>
    <definedName name="Active___Total_Additional_control_customers_WN">#REF!</definedName>
    <definedName name="Active___Total_Additional_control_customers_WR" localSheetId="1">#REF!</definedName>
    <definedName name="Active___Total_Additional_control_customers_WR">#REF!</definedName>
    <definedName name="Active___Total_direct_procurement_from_customers___infrastructure_cost____control___real.ADDN1" localSheetId="1">#REF!</definedName>
    <definedName name="Active___Total_direct_procurement_from_customers___infrastructure_cost____control___real.ADDN1">#REF!</definedName>
    <definedName name="Active___Total_direct_procurement_from_customers___infrastructure_cost____control___real.ADDN2" localSheetId="1">#REF!</definedName>
    <definedName name="Active___Total_direct_procurement_from_customers___infrastructure_cost____control___real.ADDN2">#REF!</definedName>
    <definedName name="Active___Total_direct_procurement_from_customers___infrastructure_cost____control___real.BR" localSheetId="1">#REF!</definedName>
    <definedName name="Active___Total_direct_procurement_from_customers___infrastructure_cost____control___real.BR">#REF!</definedName>
    <definedName name="Active___Total_direct_procurement_from_customers___infrastructure_cost____control___real.WN" localSheetId="1">#REF!</definedName>
    <definedName name="Active___Total_direct_procurement_from_customers___infrastructure_cost____control___real.WN">#REF!</definedName>
    <definedName name="Active___Total_direct_procurement_from_customers___infrastructure_cost____control___real.WR" localSheetId="1">#REF!</definedName>
    <definedName name="Active___Total_direct_procurement_from_customers___infrastructure_cost____control___real.WR">#REF!</definedName>
    <definedName name="Active___Total_direct_procurement_from_customers___infrastructure_cost____control___real.WWN" localSheetId="1">#REF!</definedName>
    <definedName name="Active___Total_direct_procurement_from_customers___infrastructure_cost____control___real.WWN">#REF!</definedName>
    <definedName name="Active___Total_direct_procurement_from_customers___infrastructure_cost_1___real.ADDN1" localSheetId="1">#REF!</definedName>
    <definedName name="Active___Total_direct_procurement_from_customers___infrastructure_cost_1___real.ADDN1">#REF!</definedName>
    <definedName name="Active___Total_direct_procurement_from_customers___infrastructure_cost_1___real.ADDN2" localSheetId="1">#REF!</definedName>
    <definedName name="Active___Total_direct_procurement_from_customers___infrastructure_cost_1___real.ADDN2">#REF!</definedName>
    <definedName name="Active___Total_direct_procurement_from_customers___infrastructure_cost_1___real.BR" localSheetId="1">#REF!</definedName>
    <definedName name="Active___Total_direct_procurement_from_customers___infrastructure_cost_1___real.BR">#REF!</definedName>
    <definedName name="Active___Total_direct_procurement_from_customers___infrastructure_cost_1___real.WN" localSheetId="1">#REF!</definedName>
    <definedName name="Active___Total_direct_procurement_from_customers___infrastructure_cost_1___real.WN">#REF!</definedName>
    <definedName name="Active___Total_direct_procurement_from_customers___infrastructure_cost_1___real.WR" localSheetId="1">#REF!</definedName>
    <definedName name="Active___Total_direct_procurement_from_customers___infrastructure_cost_1___real.WR">#REF!</definedName>
    <definedName name="Active___Total_direct_procurement_from_customers___infrastructure_cost_1___real.WWN" localSheetId="1">#REF!</definedName>
    <definedName name="Active___Total_direct_procurement_from_customers___infrastructure_cost_1___real.WWN">#REF!</definedName>
    <definedName name="Active___Total_direct_procurement_from_customers___infrastructure_cost_2___real.ADDN1" localSheetId="1">#REF!</definedName>
    <definedName name="Active___Total_direct_procurement_from_customers___infrastructure_cost_2___real.ADDN1">#REF!</definedName>
    <definedName name="Active___Total_direct_procurement_from_customers___infrastructure_cost_2___real.ADDN2" localSheetId="1">#REF!</definedName>
    <definedName name="Active___Total_direct_procurement_from_customers___infrastructure_cost_2___real.ADDN2">#REF!</definedName>
    <definedName name="Active___Total_direct_procurement_from_customers___infrastructure_cost_2___real.BR" localSheetId="1">#REF!</definedName>
    <definedName name="Active___Total_direct_procurement_from_customers___infrastructure_cost_2___real.BR">#REF!</definedName>
    <definedName name="Active___Total_direct_procurement_from_customers___infrastructure_cost_2___real.WN" localSheetId="1">#REF!</definedName>
    <definedName name="Active___Total_direct_procurement_from_customers___infrastructure_cost_2___real.WN">#REF!</definedName>
    <definedName name="Active___Total_direct_procurement_from_customers___infrastructure_cost_2___real.WR" localSheetId="1">#REF!</definedName>
    <definedName name="Active___Total_direct_procurement_from_customers___infrastructure_cost_2___real.WR">#REF!</definedName>
    <definedName name="Active___Total_direct_procurement_from_customers___infrastructure_cost_2___real.WWN" localSheetId="1">#REF!</definedName>
    <definedName name="Active___Total_direct_procurement_from_customers___infrastructure_cost_2___real.WWN">#REF!</definedName>
    <definedName name="Active___Total_direct_procurement_from_customers___infrastructure_cost_3___real.ADDN1" localSheetId="1">#REF!</definedName>
    <definedName name="Active___Total_direct_procurement_from_customers___infrastructure_cost_3___real.ADDN1">#REF!</definedName>
    <definedName name="Active___Total_direct_procurement_from_customers___infrastructure_cost_3___real.ADDN2" localSheetId="1">#REF!</definedName>
    <definedName name="Active___Total_direct_procurement_from_customers___infrastructure_cost_3___real.ADDN2">#REF!</definedName>
    <definedName name="Active___Total_direct_procurement_from_customers___infrastructure_cost_3___real.BR" localSheetId="1">#REF!</definedName>
    <definedName name="Active___Total_direct_procurement_from_customers___infrastructure_cost_3___real.BR">#REF!</definedName>
    <definedName name="Active___Total_direct_procurement_from_customers___infrastructure_cost_3___real.WN" localSheetId="1">#REF!</definedName>
    <definedName name="Active___Total_direct_procurement_from_customers___infrastructure_cost_3___real.WN">#REF!</definedName>
    <definedName name="Active___Total_direct_procurement_from_customers___infrastructure_cost_3___real.WR" localSheetId="1">#REF!</definedName>
    <definedName name="Active___Total_direct_procurement_from_customers___infrastructure_cost_3___real.WR">#REF!</definedName>
    <definedName name="Active___Total_direct_procurement_from_customers___infrastructure_cost_3___real.WWN" localSheetId="1">#REF!</definedName>
    <definedName name="Active___Total_direct_procurement_from_customers___infrastructure_cost_3___real.WWN">#REF!</definedName>
    <definedName name="Active___Total_direct_procurement_from_customers___infrastructure_cost_4___real.ADDN1" localSheetId="1">#REF!</definedName>
    <definedName name="Active___Total_direct_procurement_from_customers___infrastructure_cost_4___real.ADDN1">#REF!</definedName>
    <definedName name="Active___Total_direct_procurement_from_customers___infrastructure_cost_4___real.ADDN2" localSheetId="1">#REF!</definedName>
    <definedName name="Active___Total_direct_procurement_from_customers___infrastructure_cost_4___real.ADDN2">#REF!</definedName>
    <definedName name="Active___Total_direct_procurement_from_customers___infrastructure_cost_4___real.BR" localSheetId="1">#REF!</definedName>
    <definedName name="Active___Total_direct_procurement_from_customers___infrastructure_cost_4___real.BR">#REF!</definedName>
    <definedName name="Active___Total_direct_procurement_from_customers___infrastructure_cost_4___real.WN" localSheetId="1">#REF!</definedName>
    <definedName name="Active___Total_direct_procurement_from_customers___infrastructure_cost_4___real.WN">#REF!</definedName>
    <definedName name="Active___Total_direct_procurement_from_customers___infrastructure_cost_4___real.WR" localSheetId="1">#REF!</definedName>
    <definedName name="Active___Total_direct_procurement_from_customers___infrastructure_cost_4___real.WR">#REF!</definedName>
    <definedName name="Active___Total_direct_procurement_from_customers___infrastructure_cost_4___real.WWN" localSheetId="1">#REF!</definedName>
    <definedName name="Active___Total_direct_procurement_from_customers___infrastructure_cost_4___real.WWN">#REF!</definedName>
    <definedName name="Active___Total_direct_procurement_from_customers___infrastructure_cost_5___real.ADDN1" localSheetId="1">#REF!</definedName>
    <definedName name="Active___Total_direct_procurement_from_customers___infrastructure_cost_5___real.ADDN1">#REF!</definedName>
    <definedName name="Active___Total_direct_procurement_from_customers___infrastructure_cost_5___real.ADDN2" localSheetId="1">#REF!</definedName>
    <definedName name="Active___Total_direct_procurement_from_customers___infrastructure_cost_5___real.ADDN2">#REF!</definedName>
    <definedName name="Active___Total_direct_procurement_from_customers___infrastructure_cost_5___real.BR" localSheetId="1">#REF!</definedName>
    <definedName name="Active___Total_direct_procurement_from_customers___infrastructure_cost_5___real.BR">#REF!</definedName>
    <definedName name="Active___Total_direct_procurement_from_customers___infrastructure_cost_5___real.WN" localSheetId="1">#REF!</definedName>
    <definedName name="Active___Total_direct_procurement_from_customers___infrastructure_cost_5___real.WN">#REF!</definedName>
    <definedName name="Active___Total_direct_procurement_from_customers___infrastructure_cost_5___real.WR" localSheetId="1">#REF!</definedName>
    <definedName name="Active___Total_direct_procurement_from_customers___infrastructure_cost_5___real.WR">#REF!</definedName>
    <definedName name="Active___Total_direct_procurement_from_customers___infrastructure_cost_5___real.WWN" localSheetId="1">#REF!</definedName>
    <definedName name="Active___Total_direct_procurement_from_customers___infrastructure_cost_5___real.WWN">#REF!</definedName>
    <definedName name="Active___Total_direct_procurement_from_customers___infrastructure_cost_6___real.ADDN1" localSheetId="1">#REF!</definedName>
    <definedName name="Active___Total_direct_procurement_from_customers___infrastructure_cost_6___real.ADDN1">#REF!</definedName>
    <definedName name="Active___Total_direct_procurement_from_customers___infrastructure_cost_6___real.ADDN2" localSheetId="1">#REF!</definedName>
    <definedName name="Active___Total_direct_procurement_from_customers___infrastructure_cost_6___real.ADDN2">#REF!</definedName>
    <definedName name="Active___Total_direct_procurement_from_customers___infrastructure_cost_6___real.BR" localSheetId="1">#REF!</definedName>
    <definedName name="Active___Total_direct_procurement_from_customers___infrastructure_cost_6___real.BR">#REF!</definedName>
    <definedName name="Active___Total_direct_procurement_from_customers___infrastructure_cost_6___real.WN" localSheetId="1">#REF!</definedName>
    <definedName name="Active___Total_direct_procurement_from_customers___infrastructure_cost_6___real.WN">#REF!</definedName>
    <definedName name="Active___Total_direct_procurement_from_customers___infrastructure_cost_6___real.WR" localSheetId="1">#REF!</definedName>
    <definedName name="Active___Total_direct_procurement_from_customers___infrastructure_cost_6___real.WR">#REF!</definedName>
    <definedName name="Active___Total_direct_procurement_from_customers___infrastructure_cost_6___real.WWN" localSheetId="1">#REF!</definedName>
    <definedName name="Active___Total_direct_procurement_from_customers___infrastructure_cost_6___real.WWN">#REF!</definedName>
    <definedName name="Active___Total_gross_operational_expenditure___including_cost_sharing___real.ADDN1" localSheetId="1">#REF!</definedName>
    <definedName name="Active___Total_gross_operational_expenditure___including_cost_sharing___real.ADDN1">#REF!</definedName>
    <definedName name="Active___Total_gross_operational_expenditure___including_cost_sharing___real.ADDN2" localSheetId="1">#REF!</definedName>
    <definedName name="Active___Total_gross_operational_expenditure___including_cost_sharing___real.ADDN2">#REF!</definedName>
    <definedName name="Active___Total_gross_operational_expenditure___including_cost_sharing___real.BR" localSheetId="1">#REF!</definedName>
    <definedName name="Active___Total_gross_operational_expenditure___including_cost_sharing___real.BR">#REF!</definedName>
    <definedName name="Active___Total_gross_operational_expenditure___including_cost_sharing___real.WN" localSheetId="1">#REF!</definedName>
    <definedName name="Active___Total_gross_operational_expenditure___including_cost_sharing___real.WN">#REF!</definedName>
    <definedName name="Active___Total_gross_operational_expenditure___including_cost_sharing___real.WR" localSheetId="1">#REF!</definedName>
    <definedName name="Active___Total_gross_operational_expenditure___including_cost_sharing___real.WR">#REF!</definedName>
    <definedName name="Active___Total_gross_operational_expenditure___including_cost_sharing___real.WWN" localSheetId="1">#REF!</definedName>
    <definedName name="Active___Total_gross_operational_expenditure___including_cost_sharing___real.WWN">#REF!</definedName>
    <definedName name="Active___Total_other_price_control_income___real.ADDN1" localSheetId="1">#REF!</definedName>
    <definedName name="Active___Total_other_price_control_income___real.ADDN1">#REF!</definedName>
    <definedName name="Active___Total_other_price_control_income___real.ADDN2" localSheetId="1">#REF!</definedName>
    <definedName name="Active___Total_other_price_control_income___real.ADDN2">#REF!</definedName>
    <definedName name="Active___Total_other_price_control_income___real.BR" localSheetId="1">#REF!</definedName>
    <definedName name="Active___Total_other_price_control_income___real.BR">#REF!</definedName>
    <definedName name="Active___Total_other_price_control_income___real.WN" localSheetId="1">#REF!</definedName>
    <definedName name="Active___Total_other_price_control_income___real.WN">#REF!</definedName>
    <definedName name="Active___Total_other_price_control_income___real.WR" localSheetId="1">#REF!</definedName>
    <definedName name="Active___Total_other_price_control_income___real.WR">#REF!</definedName>
    <definedName name="Active___Total_other_price_control_income___real.WWN" localSheetId="1">#REF!</definedName>
    <definedName name="Active___Total_other_price_control_income___real.WWN">#REF!</definedName>
    <definedName name="Active___Trade_and_other_payables___Retail_other_payables___nominal" localSheetId="1">#REF!</definedName>
    <definedName name="Active___Trade_and_other_payables___Retail_other_payables___nominal">#REF!</definedName>
    <definedName name="Active___Trade_and_other_payables___Retail_trade_payables___nominal" localSheetId="1">#REF!</definedName>
    <definedName name="Active___Trade_and_other_payables___Retail_trade_payables___nominal">#REF!</definedName>
    <definedName name="Active___Trade_and_other_payables___Wholesale_creditors___residential_retail___nominal" localSheetId="1">#REF!</definedName>
    <definedName name="Active___Trade_and_other_payables___Wholesale_creditors___residential_retail___nominal">#REF!</definedName>
    <definedName name="Active___Unmeasured_charge___business.ADDN1" localSheetId="1">#REF!</definedName>
    <definedName name="Active___Unmeasured_charge___business.ADDN1">#REF!</definedName>
    <definedName name="Active___Unmeasured_charge___business.ADDN2" localSheetId="1">#REF!</definedName>
    <definedName name="Active___Unmeasured_charge___business.ADDN2">#REF!</definedName>
    <definedName name="Active___Unmeasured_charge___business.BR" localSheetId="1">#REF!</definedName>
    <definedName name="Active___Unmeasured_charge___business.BR">#REF!</definedName>
    <definedName name="Active___Unmeasured_charge___business.WN" localSheetId="1">#REF!</definedName>
    <definedName name="Active___Unmeasured_charge___business.WN">#REF!</definedName>
    <definedName name="Active___Unmeasured_charge___business.WR" localSheetId="1">#REF!</definedName>
    <definedName name="Active___Unmeasured_charge___business.WR">#REF!</definedName>
    <definedName name="Active___Unmeasured_charge___business.WWN" localSheetId="1">#REF!</definedName>
    <definedName name="Active___Unmeasured_charge___business.WWN">#REF!</definedName>
    <definedName name="Active___Unmeasured_charge___residential.ADDN1" localSheetId="1">#REF!</definedName>
    <definedName name="Active___Unmeasured_charge___residential.ADDN1">#REF!</definedName>
    <definedName name="Active___Unmeasured_charge___residential.ADDN2" localSheetId="1">#REF!</definedName>
    <definedName name="Active___Unmeasured_charge___residential.ADDN2">#REF!</definedName>
    <definedName name="Active___Unmeasured_charge___residential.BR" localSheetId="1">#REF!</definedName>
    <definedName name="Active___Unmeasured_charge___residential.BR">#REF!</definedName>
    <definedName name="Active___Unmeasured_charge___residential.WN" localSheetId="1">#REF!</definedName>
    <definedName name="Active___Unmeasured_charge___residential.WN">#REF!</definedName>
    <definedName name="Active___Unmeasured_charge___residential.WR" localSheetId="1">#REF!</definedName>
    <definedName name="Active___Unmeasured_charge___residential.WR">#REF!</definedName>
    <definedName name="Active___Unmeasured_charge___residential.WWN" localSheetId="1">#REF!</definedName>
    <definedName name="Active___Unmeasured_charge___residential.WWN">#REF!</definedName>
    <definedName name="Active___Water_efficiency_funding___real.ADDN1" localSheetId="1">#REF!</definedName>
    <definedName name="Active___Water_efficiency_funding___real.ADDN1">#REF!</definedName>
    <definedName name="Active___Water_efficiency_funding___real.ADDN2" localSheetId="1">#REF!</definedName>
    <definedName name="Active___Water_efficiency_funding___real.ADDN2">#REF!</definedName>
    <definedName name="Active___Water_efficiency_funding___real.BR" localSheetId="1">#REF!</definedName>
    <definedName name="Active___Water_efficiency_funding___real.BR">#REF!</definedName>
    <definedName name="Active___Water_efficiency_funding___real.WN" localSheetId="1">#REF!</definedName>
    <definedName name="Active___Water_efficiency_funding___real.WN">#REF!</definedName>
    <definedName name="Active___Water_efficiency_funding___real.WR" localSheetId="1">#REF!</definedName>
    <definedName name="Active___Water_efficiency_funding___real.WR">#REF!</definedName>
    <definedName name="Active___Water_efficiency_funding___real.WWN" localSheetId="1">#REF!</definedName>
    <definedName name="Active___Water_efficiency_funding___real.WWN">#REF!</definedName>
    <definedName name="Active___Wholesale___Trade_creditor_days___control.ADDN1" localSheetId="1">#REF!</definedName>
    <definedName name="Active___Wholesale___Trade_creditor_days___control.ADDN1">#REF!</definedName>
    <definedName name="Active___Wholesale___Trade_creditor_days___control.ADDN2" localSheetId="1">#REF!</definedName>
    <definedName name="Active___Wholesale___Trade_creditor_days___control.ADDN2">#REF!</definedName>
    <definedName name="Active___Wholesale___Trade_creditor_days___control.BR" localSheetId="1">#REF!</definedName>
    <definedName name="Active___Wholesale___Trade_creditor_days___control.BR">#REF!</definedName>
    <definedName name="Active___Wholesale___Trade_creditor_days___control.WN" localSheetId="1">#REF!</definedName>
    <definedName name="Active___Wholesale___Trade_creditor_days___control.WN">#REF!</definedName>
    <definedName name="Active___Wholesale___Trade_creditor_days___control.WR" localSheetId="1">#REF!</definedName>
    <definedName name="Active___Wholesale___Trade_creditor_days___control.WR">#REF!</definedName>
    <definedName name="Active___Wholesale___Trade_creditor_days___control.WWN" localSheetId="1">#REF!</definedName>
    <definedName name="Active___Wholesale___Trade_creditor_days___control.WWN">#REF!</definedName>
    <definedName name="Active___Wholesale_and_retail_line_item_split___actual_company_structure___Retained_profits___residential_retail___nominal" localSheetId="1">#REF!</definedName>
    <definedName name="Active___Wholesale_and_retail_line_item_split___actual_company_structure___Retained_profits___residential_retail___nominal">#REF!</definedName>
    <definedName name="Active___Wholesale_and_retail_line_item_split___Capex_creditor___business_retail___nominal" localSheetId="1">#REF!</definedName>
    <definedName name="Active___Wholesale_and_retail_line_item_split___Capex_creditor___business_retail___nominal">#REF!</definedName>
    <definedName name="Active___Wholesale_and_retail_line_item_split___capex_creditors___residential_retail___nominal" localSheetId="1">#REF!</definedName>
    <definedName name="Active___Wholesale_and_retail_line_item_split___capex_creditors___residential_retail___nominal">#REF!</definedName>
    <definedName name="Active___Wholesale_DB_pension_cash_excess_over_charge___control___real.ADDN1" localSheetId="1">#REF!</definedName>
    <definedName name="Active___Wholesale_DB_pension_cash_excess_over_charge___control___real.ADDN1">#REF!</definedName>
    <definedName name="Active___Wholesale_DB_pension_cash_excess_over_charge___control___real.ADDN2" localSheetId="1">#REF!</definedName>
    <definedName name="Active___Wholesale_DB_pension_cash_excess_over_charge___control___real.ADDN2">#REF!</definedName>
    <definedName name="Active___Wholesale_DB_pension_cash_excess_over_charge___control___real.BR" localSheetId="1">#REF!</definedName>
    <definedName name="Active___Wholesale_DB_pension_cash_excess_over_charge___control___real.BR">#REF!</definedName>
    <definedName name="Active___Wholesale_DB_pension_cash_excess_over_charge___control___real.WN" localSheetId="1">#REF!</definedName>
    <definedName name="Active___Wholesale_DB_pension_cash_excess_over_charge___control___real.WN">#REF!</definedName>
    <definedName name="Active___Wholesale_DB_pension_cash_excess_over_charge___control___real.WR" localSheetId="1">#REF!</definedName>
    <definedName name="Active___Wholesale_DB_pension_cash_excess_over_charge___control___real.WR">#REF!</definedName>
    <definedName name="Active___Wholesale_DB_pension_cash_excess_over_charge___control___real.WWN" localSheetId="1">#REF!</definedName>
    <definedName name="Active___Wholesale_DB_pension_cash_excess_over_charge___control___real.WWN">#REF!</definedName>
    <definedName name="Active___Wholesale_fixed_asset_life__post_override____control.ADDN1" localSheetId="1">#REF!</definedName>
    <definedName name="Active___Wholesale_fixed_asset_life__post_override____control.ADDN1">#REF!</definedName>
    <definedName name="Active___Wholesale_fixed_asset_life__post_override____control.ADDN2" localSheetId="1">#REF!</definedName>
    <definedName name="Active___Wholesale_fixed_asset_life__post_override____control.ADDN2">#REF!</definedName>
    <definedName name="Active___Wholesale_fixed_asset_life__post_override____control.BR" localSheetId="1">#REF!</definedName>
    <definedName name="Active___Wholesale_fixed_asset_life__post_override____control.BR">#REF!</definedName>
    <definedName name="Active___Wholesale_fixed_asset_life__post_override____control.WN" localSheetId="1">#REF!</definedName>
    <definedName name="Active___Wholesale_fixed_asset_life__post_override____control.WN">#REF!</definedName>
    <definedName name="Active___Wholesale_fixed_asset_life__post_override____control.WR" localSheetId="1">#REF!</definedName>
    <definedName name="Active___Wholesale_fixed_asset_life__post_override____control.WR">#REF!</definedName>
    <definedName name="Active___Wholesale_fixed_asset_life__post_override____control.WWN" localSheetId="1">#REF!</definedName>
    <definedName name="Active___Wholesale_fixed_asset_life__post_override____control.WWN">#REF!</definedName>
    <definedName name="Active___Wholesale_WACC___notional___Cost_of_debt___nominal.ADDN1" localSheetId="1">#REF!</definedName>
    <definedName name="Active___Wholesale_WACC___notional___Cost_of_debt___nominal.ADDN1">#REF!</definedName>
    <definedName name="Active___Wholesale_WACC___notional___Cost_of_debt___nominal.ADDN2" localSheetId="1">#REF!</definedName>
    <definedName name="Active___Wholesale_WACC___notional___Cost_of_debt___nominal.ADDN2">#REF!</definedName>
    <definedName name="Active___Wholesale_WACC___notional___Cost_of_debt___nominal.BR" localSheetId="1">#REF!</definedName>
    <definedName name="Active___Wholesale_WACC___notional___Cost_of_debt___nominal.BR">#REF!</definedName>
    <definedName name="Active___Wholesale_WACC___notional___Cost_of_debt___nominal.WN" localSheetId="1">#REF!</definedName>
    <definedName name="Active___Wholesale_WACC___notional___Cost_of_debt___nominal.WN">#REF!</definedName>
    <definedName name="Active___Wholesale_WACC___notional___Cost_of_debt___nominal.WR" localSheetId="1">#REF!</definedName>
    <definedName name="Active___Wholesale_WACC___notional___Cost_of_debt___nominal.WR">#REF!</definedName>
    <definedName name="Active___Wholesale_WACC___notional___Cost_of_debt___nominal.WWN" localSheetId="1">#REF!</definedName>
    <definedName name="Active___Wholesale_WACC___notional___Cost_of_debt___nominal.WWN">#REF!</definedName>
    <definedName name="Active___Wholesale_WACC___notional___Equity___nominal.ADDN1" localSheetId="1">#REF!</definedName>
    <definedName name="Active___Wholesale_WACC___notional___Equity___nominal.ADDN1">#REF!</definedName>
    <definedName name="Active___Wholesale_WACC___notional___Equity___nominal.ADDN2" localSheetId="1">#REF!</definedName>
    <definedName name="Active___Wholesale_WACC___notional___Equity___nominal.ADDN2">#REF!</definedName>
    <definedName name="Active___Wholesale_WACC___notional___Equity___nominal.BR" localSheetId="1">#REF!</definedName>
    <definedName name="Active___Wholesale_WACC___notional___Equity___nominal.BR">#REF!</definedName>
    <definedName name="Active___Wholesale_WACC___notional___Equity___nominal.WN" localSheetId="1">#REF!</definedName>
    <definedName name="Active___Wholesale_WACC___notional___Equity___nominal.WN">#REF!</definedName>
    <definedName name="Active___Wholesale_WACC___notional___Equity___nominal.WR" localSheetId="1">#REF!</definedName>
    <definedName name="Active___Wholesale_WACC___notional___Equity___nominal.WR">#REF!</definedName>
    <definedName name="Active___Wholesale_WACC___notional___Equity___nominal.WWN" localSheetId="1">#REF!</definedName>
    <definedName name="Active___Wholesale_WACC___notional___Equity___nominal.WWN">#REF!</definedName>
    <definedName name="Active___Wholesale_WACC___notional___Gearing___nominal.ADDN1" localSheetId="1">#REF!</definedName>
    <definedName name="Active___Wholesale_WACC___notional___Gearing___nominal.ADDN1">#REF!</definedName>
    <definedName name="Active___Wholesale_WACC___notional___Gearing___nominal.ADDN2" localSheetId="1">#REF!</definedName>
    <definedName name="Active___Wholesale_WACC___notional___Gearing___nominal.ADDN2">#REF!</definedName>
    <definedName name="Active___Wholesale_WACC___notional___Gearing___nominal.BR" localSheetId="1">#REF!</definedName>
    <definedName name="Active___Wholesale_WACC___notional___Gearing___nominal.BR">#REF!</definedName>
    <definedName name="Active___Wholesale_WACC___notional___Gearing___nominal.WN" localSheetId="1">#REF!</definedName>
    <definedName name="Active___Wholesale_WACC___notional___Gearing___nominal.WN">#REF!</definedName>
    <definedName name="Active___Wholesale_WACC___notional___Gearing___nominal.WR" localSheetId="1">#REF!</definedName>
    <definedName name="Active___Wholesale_WACC___notional___Gearing___nominal.WR">#REF!</definedName>
    <definedName name="Active___Wholesale_WACC___notional___Gearing___nominal.WWN" localSheetId="1">#REF!</definedName>
    <definedName name="Active___Wholesale_WACC___notional___Gearing___nominal.WWN">#REF!</definedName>
    <definedName name="Active___Year_on_year___change___CPI_H___Financial_year_average_indices_year_on_year__" localSheetId="1">#REF!</definedName>
    <definedName name="Active___Year_on_year___change___CPI_H___Financial_year_average_indices_year_on_year__">#REF!</definedName>
    <definedName name="Active__RPI_CPIH_wedge_for_RPI_ILD_indexation_rate" localSheetId="1">#REF!</definedName>
    <definedName name="Active__RPI_CPIH_wedge_for_RPI_ILD_indexation_rate">#REF!</definedName>
    <definedName name="Acts2005">#REF!</definedName>
    <definedName name="Actual_opening_Fixed_rate_debt___wholesale___nominal" localSheetId="1">#REF!</definedName>
    <definedName name="Actual_opening_Fixed_rate_debt___wholesale___nominal" localSheetId="8">#REF!</definedName>
    <definedName name="Actual_opening_Fixed_rate_debt___wholesale___nominal">#REF!</definedName>
    <definedName name="Actual_opening_index_linked_debt___wholesale___nominal" localSheetId="1">#REF!</definedName>
    <definedName name="Actual_opening_index_linked_debt___wholesale___nominal">#REF!</definedName>
    <definedName name="Actuals">#REF!</definedName>
    <definedName name="Actuals_Old">#REF!</definedName>
    <definedName name="Actuals9293Prices">#REF!</definedName>
    <definedName name="Actuals9798">#REF!</definedName>
    <definedName name="adbr" localSheetId="8" hidden="1">{"CHARGE",#N/A,FALSE,"401C11"}</definedName>
    <definedName name="adbr" localSheetId="6" hidden="1">{"CHARGE",#N/A,FALSE,"401C11"}</definedName>
    <definedName name="adbr" hidden="1">{"CHARGE",#N/A,FALSE,"401C11"}</definedName>
    <definedName name="Additional_control_1___Allowed_Revenues___real" localSheetId="1">#REF!</definedName>
    <definedName name="Additional_control_1___Allowed_Revenues___real">#REF!</definedName>
    <definedName name="Additional_control_1___K___periodic" localSheetId="1">#REF!</definedName>
    <definedName name="Additional_control_1___K___periodic">#REF!</definedName>
    <definedName name="Additional_control_1_allowed_revenue_build_up___check" localSheetId="1">#REF!</definedName>
    <definedName name="Additional_control_1_allowed_revenue_build_up___check">#REF!</definedName>
    <definedName name="Additional_control_1_allowed_revenue_build_up___check_overall" localSheetId="1">#REF!</definedName>
    <definedName name="Additional_control_1_allowed_revenue_build_up___check_overall">#REF!</definedName>
    <definedName name="Additional_control_2___Allowed_Revenues___real" localSheetId="1">#REF!</definedName>
    <definedName name="Additional_control_2___Allowed_Revenues___real">#REF!</definedName>
    <definedName name="Additional_control_2___K___periodic" localSheetId="1">#REF!</definedName>
    <definedName name="Additional_control_2___K___periodic">#REF!</definedName>
    <definedName name="Additional_control_2_allowed_revenue_build_up___check" localSheetId="1">#REF!</definedName>
    <definedName name="Additional_control_2_allowed_revenue_build_up___check">#REF!</definedName>
    <definedName name="Additional_control_2_allowed_revenue_build_up___check_overall" localSheetId="1">#REF!</definedName>
    <definedName name="Additional_control_2_allowed_revenue_build_up___check_overall">#REF!</definedName>
    <definedName name="Additional_WoC_Modelled" localSheetId="1">#REF!</definedName>
    <definedName name="Additional_WoC_Modelled">#REF!</definedName>
    <definedName name="Additions_to_capital_allowance___main_rate_pool___new_capital_expenditure___nominal.ADDN1" localSheetId="1">#REF!</definedName>
    <definedName name="Additions_to_capital_allowance___main_rate_pool___new_capital_expenditure___nominal.ADDN1">#REF!</definedName>
    <definedName name="Additions_to_capital_allowance___main_rate_pool___new_capital_expenditure___nominal.ADDN2" localSheetId="1">#REF!</definedName>
    <definedName name="Additions_to_capital_allowance___main_rate_pool___new_capital_expenditure___nominal.ADDN2">#REF!</definedName>
    <definedName name="Additions_to_capital_allowance___main_rate_pool___new_capital_expenditure___nominal.BR" localSheetId="1">#REF!</definedName>
    <definedName name="Additions_to_capital_allowance___main_rate_pool___new_capital_expenditure___nominal.BR">#REF!</definedName>
    <definedName name="Additions_to_capital_allowance___main_rate_pool___new_capital_expenditure___nominal.WN" localSheetId="1">#REF!</definedName>
    <definedName name="Additions_to_capital_allowance___main_rate_pool___new_capital_expenditure___nominal.WN">#REF!</definedName>
    <definedName name="Additions_to_capital_allowance___main_rate_pool___new_capital_expenditure___nominal.WR" localSheetId="1">#REF!</definedName>
    <definedName name="Additions_to_capital_allowance___main_rate_pool___new_capital_expenditure___nominal.WR">#REF!</definedName>
    <definedName name="Additions_to_capital_allowance___main_rate_pool___new_capital_expenditure___nominal.WWN" localSheetId="1">#REF!</definedName>
    <definedName name="Additions_to_capital_allowance___main_rate_pool___new_capital_expenditure___nominal.WWN">#REF!</definedName>
    <definedName name="Additions_to_capital_allowance___special_rate_pool___new_capital_expenditure____nominal.ADDN1" localSheetId="1">#REF!</definedName>
    <definedName name="Additions_to_capital_allowance___special_rate_pool___new_capital_expenditure____nominal.ADDN1">#REF!</definedName>
    <definedName name="Additions_to_capital_allowance___special_rate_pool___new_capital_expenditure____nominal.ADDN2" localSheetId="1">#REF!</definedName>
    <definedName name="Additions_to_capital_allowance___special_rate_pool___new_capital_expenditure____nominal.ADDN2">#REF!</definedName>
    <definedName name="Additions_to_capital_allowance___special_rate_pool___new_capital_expenditure____nominal.BR" localSheetId="1">#REF!</definedName>
    <definedName name="Additions_to_capital_allowance___special_rate_pool___new_capital_expenditure____nominal.BR">#REF!</definedName>
    <definedName name="Additions_to_capital_allowance___special_rate_pool___new_capital_expenditure____nominal.WN" localSheetId="1">#REF!</definedName>
    <definedName name="Additions_to_capital_allowance___special_rate_pool___new_capital_expenditure____nominal.WN">#REF!</definedName>
    <definedName name="Additions_to_capital_allowance___special_rate_pool___new_capital_expenditure____nominal.WR" localSheetId="1">#REF!</definedName>
    <definedName name="Additions_to_capital_allowance___special_rate_pool___new_capital_expenditure____nominal.WR">#REF!</definedName>
    <definedName name="Additions_to_capital_allowance___special_rate_pool___new_capital_expenditure____nominal.WWN" localSheetId="1">#REF!</definedName>
    <definedName name="Additions_to_capital_allowance___special_rate_pool___new_capital_expenditure____nominal.WWN">#REF!</definedName>
    <definedName name="Additions_to_capital_allowance___structures_and_buildings_pool___new_capital_expenditure___nominal.ADDN1" localSheetId="1">#REF!</definedName>
    <definedName name="Additions_to_capital_allowance___structures_and_buildings_pool___new_capital_expenditure___nominal.ADDN1">#REF!</definedName>
    <definedName name="Additions_to_capital_allowance___structures_and_buildings_pool___new_capital_expenditure___nominal.ADDN2" localSheetId="1">#REF!</definedName>
    <definedName name="Additions_to_capital_allowance___structures_and_buildings_pool___new_capital_expenditure___nominal.ADDN2">#REF!</definedName>
    <definedName name="Additions_to_capital_allowance___structures_and_buildings_pool___new_capital_expenditure___nominal.BR" localSheetId="1">#REF!</definedName>
    <definedName name="Additions_to_capital_allowance___structures_and_buildings_pool___new_capital_expenditure___nominal.BR">#REF!</definedName>
    <definedName name="Additions_to_capital_allowance___structures_and_buildings_pool___new_capital_expenditure___nominal.WN" localSheetId="1">#REF!</definedName>
    <definedName name="Additions_to_capital_allowance___structures_and_buildings_pool___new_capital_expenditure___nominal.WN">#REF!</definedName>
    <definedName name="Additions_to_capital_allowance___structures_and_buildings_pool___new_capital_expenditure___nominal.WR" localSheetId="1">#REF!</definedName>
    <definedName name="Additions_to_capital_allowance___structures_and_buildings_pool___new_capital_expenditure___nominal.WR">#REF!</definedName>
    <definedName name="Additions_to_capital_allowance___structures_and_buildings_pool___new_capital_expenditure___nominal.WWN" localSheetId="1">#REF!</definedName>
    <definedName name="Additions_to_capital_allowance___structures_and_buildings_pool___new_capital_expenditure___nominal.WWN">#REF!</definedName>
    <definedName name="Addn_average_bill___5yr_average___nominal" localSheetId="1">#REF!</definedName>
    <definedName name="Addn_average_bill___5yr_average___nominal">#REF!</definedName>
    <definedName name="Addn_average_bill___5yr_average___real" localSheetId="1">#REF!</definedName>
    <definedName name="Addn_average_bill___5yr_average___real">#REF!</definedName>
    <definedName name="Addn_average_bill___WoC___nominal" localSheetId="1">#REF!</definedName>
    <definedName name="Addn_average_bill___WoC___nominal">#REF!</definedName>
    <definedName name="Addn_average_bill___WoC___real" localSheetId="1">#REF!</definedName>
    <definedName name="Addn_average_bill___WoC___real">#REF!</definedName>
    <definedName name="Addn_average_bill_growth___nominal" localSheetId="1">#REF!</definedName>
    <definedName name="Addn_average_bill_growth___nominal">#REF!</definedName>
    <definedName name="Addn_average_bill_growth___real" localSheetId="1">#REF!</definedName>
    <definedName name="Addn_average_bill_growth___real">#REF!</definedName>
    <definedName name="AddRWD">#REF!</definedName>
    <definedName name="AddRWD2">#REF!</definedName>
    <definedName name="AddRWDI">#REF!</definedName>
    <definedName name="AddSC">#REF!</definedName>
    <definedName name="AddSC2">#REF!</definedName>
    <definedName name="AddSCI">#REF!</definedName>
    <definedName name="AddSLD">#REF!</definedName>
    <definedName name="AddSLD2">#REF!</definedName>
    <definedName name="AddSLDI">#REF!</definedName>
    <definedName name="AddSLT">#REF!</definedName>
    <definedName name="AddSLT2">#REF!</definedName>
    <definedName name="AddSLTI">#REF!</definedName>
    <definedName name="AddST">#REF!</definedName>
    <definedName name="AddST2">#REF!</definedName>
    <definedName name="AddSTI">#REF!</definedName>
    <definedName name="AddTWD">#REF!</definedName>
    <definedName name="AddTWI">#REF!</definedName>
    <definedName name="AddWR">#REF!</definedName>
    <definedName name="AddWR2">#REF!</definedName>
    <definedName name="AddWRI">#REF!</definedName>
    <definedName name="AddWT">#REF!</definedName>
    <definedName name="AddWT2">#REF!</definedName>
    <definedName name="AddWTD2">#REF!</definedName>
    <definedName name="AddWTI">#REF!</definedName>
    <definedName name="Adjusted_cash_interest_cover_ratio____control__Alternative_.ADDN1" localSheetId="1">#REF!</definedName>
    <definedName name="Adjusted_cash_interest_cover_ratio____control__Alternative_.ADDN1" localSheetId="8">#REF!</definedName>
    <definedName name="Adjusted_cash_interest_cover_ratio____control__Alternative_.ADDN1">#REF!</definedName>
    <definedName name="Adjusted_cash_interest_cover_ratio____control__Alternative_.ADDN2" localSheetId="1">#REF!</definedName>
    <definedName name="Adjusted_cash_interest_cover_ratio____control__Alternative_.ADDN2">#REF!</definedName>
    <definedName name="Adjusted_cash_interest_cover_ratio____control__Alternative_.BR" localSheetId="1">#REF!</definedName>
    <definedName name="Adjusted_cash_interest_cover_ratio____control__Alternative_.BR">#REF!</definedName>
    <definedName name="Adjusted_cash_interest_cover_ratio____control__Alternative_.WN" localSheetId="1">#REF!</definedName>
    <definedName name="Adjusted_cash_interest_cover_ratio____control__Alternative_.WN">#REF!</definedName>
    <definedName name="Adjusted_cash_interest_cover_ratio____control__Alternative_.WR" localSheetId="1">#REF!</definedName>
    <definedName name="Adjusted_cash_interest_cover_ratio____control__Alternative_.WR">#REF!</definedName>
    <definedName name="Adjusted_cash_interest_cover_ratio____control__Alternative_.WWN" localSheetId="1">#REF!</definedName>
    <definedName name="Adjusted_cash_interest_cover_ratio____control__Alternative_.WWN">#REF!</definedName>
    <definedName name="Adjusted_cash_interest_cover_ratio___Post_Fin_adj___Appointee__Alternative_" localSheetId="1">#REF!</definedName>
    <definedName name="Adjusted_cash_interest_cover_ratio___Post_Fin_adj___Appointee__Alternative_">#REF!</definedName>
    <definedName name="Adjusted_cash_interest_cover_ratio__Alternative____Appointee" localSheetId="1">#REF!</definedName>
    <definedName name="Adjusted_cash_interest_cover_ratio__Alternative____Appointee">#REF!</definedName>
    <definedName name="Adjusted_cash_interest_cover_ratio__Alternative____weighted_average___Appointee" localSheetId="1">#REF!</definedName>
    <definedName name="Adjusted_cash_interest_cover_ratio__Alternative____weighted_average___Appointee">#REF!</definedName>
    <definedName name="Adjusted_cash_interest_cover_ratio__Ofwat____Appointee" localSheetId="1">#REF!</definedName>
    <definedName name="Adjusted_cash_interest_cover_ratio__Ofwat____Appointee">#REF!</definedName>
    <definedName name="Adjusted_cash_interest_cover_ratio__Ofwat____control.ADDN1" localSheetId="1">#REF!</definedName>
    <definedName name="Adjusted_cash_interest_cover_ratio__Ofwat____control.ADDN1">#REF!</definedName>
    <definedName name="Adjusted_cash_interest_cover_ratio__Ofwat____control.ADDN2" localSheetId="1">#REF!</definedName>
    <definedName name="Adjusted_cash_interest_cover_ratio__Ofwat____control.ADDN2">#REF!</definedName>
    <definedName name="Adjusted_cash_interest_cover_ratio__Ofwat____control.BR" localSheetId="1">#REF!</definedName>
    <definedName name="Adjusted_cash_interest_cover_ratio__Ofwat____control.BR">#REF!</definedName>
    <definedName name="Adjusted_cash_interest_cover_ratio__Ofwat____control.WN" localSheetId="1">#REF!</definedName>
    <definedName name="Adjusted_cash_interest_cover_ratio__Ofwat____control.WN">#REF!</definedName>
    <definedName name="Adjusted_cash_interest_cover_ratio__Ofwat____control.WR" localSheetId="1">#REF!</definedName>
    <definedName name="Adjusted_cash_interest_cover_ratio__Ofwat____control.WR">#REF!</definedName>
    <definedName name="Adjusted_cash_interest_cover_ratio__Ofwat____control.WWN" localSheetId="1">#REF!</definedName>
    <definedName name="Adjusted_cash_interest_cover_ratio__Ofwat____control.WWN">#REF!</definedName>
    <definedName name="Adjusted_cash_interest_cover_ratio__Ofwat____Post_Fin_adj___Appointee" localSheetId="1">#REF!</definedName>
    <definedName name="Adjusted_cash_interest_cover_ratio__Ofwat____Post_Fin_adj___Appointee">#REF!</definedName>
    <definedName name="Adjusted_cash_interest_cover_ratio__Ofwat____weighted_average___Appointee" localSheetId="1">#REF!</definedName>
    <definedName name="Adjusted_cash_interest_cover_ratio__Ofwat____weighted_average___Appointee">#REF!</definedName>
    <definedName name="Adjusted_opening_fixed_rate_debt___nominal.ADDN1" localSheetId="1">#REF!</definedName>
    <definedName name="Adjusted_opening_fixed_rate_debt___nominal.ADDN1">#REF!</definedName>
    <definedName name="Adjusted_opening_fixed_rate_debt___nominal.ADDN2" localSheetId="1">#REF!</definedName>
    <definedName name="Adjusted_opening_fixed_rate_debt___nominal.ADDN2">#REF!</definedName>
    <definedName name="Adjusted_opening_fixed_rate_debt___nominal.BR" localSheetId="1">#REF!</definedName>
    <definedName name="Adjusted_opening_fixed_rate_debt___nominal.BR">#REF!</definedName>
    <definedName name="Adjusted_opening_fixed_rate_debt___nominal.WN" localSheetId="1">#REF!</definedName>
    <definedName name="Adjusted_opening_fixed_rate_debt___nominal.WN">#REF!</definedName>
    <definedName name="Adjusted_opening_fixed_rate_debt___nominal.WR" localSheetId="1">#REF!</definedName>
    <definedName name="Adjusted_opening_fixed_rate_debt___nominal.WR">#REF!</definedName>
    <definedName name="Adjusted_opening_fixed_rate_debt___nominal.WWN" localSheetId="1">#REF!</definedName>
    <definedName name="Adjusted_opening_fixed_rate_debt___nominal.WWN">#REF!</definedName>
    <definedName name="Adjusted_opening_ILD___nominal.ADDN1" localSheetId="1">#REF!</definedName>
    <definedName name="Adjusted_opening_ILD___nominal.ADDN1">#REF!</definedName>
    <definedName name="Adjusted_opening_ILD___nominal.ADDN2" localSheetId="1">#REF!</definedName>
    <definedName name="Adjusted_opening_ILD___nominal.ADDN2">#REF!</definedName>
    <definedName name="Adjusted_opening_ILD___nominal.BR" localSheetId="1">#REF!</definedName>
    <definedName name="Adjusted_opening_ILD___nominal.BR">#REF!</definedName>
    <definedName name="Adjusted_opening_ILD___nominal.WN" localSheetId="1">#REF!</definedName>
    <definedName name="Adjusted_opening_ILD___nominal.WN">#REF!</definedName>
    <definedName name="Adjusted_opening_ILD___nominal.WR" localSheetId="1">#REF!</definedName>
    <definedName name="Adjusted_opening_ILD___nominal.WR">#REF!</definedName>
    <definedName name="Adjusted_opening_ILD___nominal.WWN" localSheetId="1">#REF!</definedName>
    <definedName name="Adjusted_opening_ILD___nominal.WWN">#REF!</definedName>
    <definedName name="Adjusted_taxable_profit__loss__wholesale_available_for_tax_loss_utilisation" localSheetId="1">#REF!</definedName>
    <definedName name="Adjusted_taxable_profit__loss__wholesale_available_for_tax_loss_utilisation">#REF!</definedName>
    <definedName name="Adjusted_taxable_profit__loss__wholesale_available_for_tax_loss_utilisation___post_financeability___nominal" localSheetId="1">#REF!</definedName>
    <definedName name="Adjusted_taxable_profit__loss__wholesale_available_for_tax_loss_utilisation___post_financeability___nominal">#REF!</definedName>
    <definedName name="Adjustment_factor_for_dual_service_bills___bill_module" localSheetId="1">#REF!</definedName>
    <definedName name="Adjustment_factor_for_dual_service_bills___bill_module">#REF!</definedName>
    <definedName name="Adjustment_factor_for_single_service_bills___bill_module" localSheetId="1">#REF!</definedName>
    <definedName name="Adjustment_factor_for_single_service_bills___bill_module">#REF!</definedName>
    <definedName name="Adjustment_for_mid_year_cashflow_in_discounting_years" localSheetId="1">#REF!</definedName>
    <definedName name="Adjustment_for_mid_year_cashflow_in_discounting_years">#REF!</definedName>
    <definedName name="Adjustment_for_pension_contributions___nominal.ADDN1" localSheetId="1">#REF!</definedName>
    <definedName name="Adjustment_for_pension_contributions___nominal.ADDN1">#REF!</definedName>
    <definedName name="Adjustment_for_pension_contributions___nominal.ADDN2" localSheetId="1">#REF!</definedName>
    <definedName name="Adjustment_for_pension_contributions___nominal.ADDN2">#REF!</definedName>
    <definedName name="Adjustment_for_pension_contributions___nominal.BR" localSheetId="1">#REF!</definedName>
    <definedName name="Adjustment_for_pension_contributions___nominal.BR">#REF!</definedName>
    <definedName name="Adjustment_for_pension_contributions___nominal.WN" localSheetId="1">#REF!</definedName>
    <definedName name="Adjustment_for_pension_contributions___nominal.WN">#REF!</definedName>
    <definedName name="Adjustment_for_pension_contributions___nominal.WR" localSheetId="1">#REF!</definedName>
    <definedName name="Adjustment_for_pension_contributions___nominal.WR">#REF!</definedName>
    <definedName name="Adjustment_for_pension_contributions___nominal.WWN" localSheetId="1">#REF!</definedName>
    <definedName name="Adjustment_for_pension_contributions___nominal.WWN">#REF!</definedName>
    <definedName name="Adjustment_for_pension_contributions___wholesale___nominal" localSheetId="1">#REF!</definedName>
    <definedName name="Adjustment_for_pension_contributions___wholesale___nominal">#REF!</definedName>
    <definedName name="Adjustment_to_net_debt_for_post_financeability_adjustments___nominal" localSheetId="1">#REF!</definedName>
    <definedName name="Adjustment_to_net_debt_for_post_financeability_adjustments___nominal">#REF!</definedName>
    <definedName name="Adjustment_to_opening_fixed_rate_debt___nominal.ADDN1" localSheetId="1">#REF!</definedName>
    <definedName name="Adjustment_to_opening_fixed_rate_debt___nominal.ADDN1">#REF!</definedName>
    <definedName name="Adjustment_to_opening_fixed_rate_debt___nominal.ADDN2" localSheetId="1">#REF!</definedName>
    <definedName name="Adjustment_to_opening_fixed_rate_debt___nominal.ADDN2">#REF!</definedName>
    <definedName name="Adjustment_to_opening_fixed_rate_debt___nominal.BR" localSheetId="1">#REF!</definedName>
    <definedName name="Adjustment_to_opening_fixed_rate_debt___nominal.BR">#REF!</definedName>
    <definedName name="Adjustment_to_opening_fixed_rate_debt___nominal.WN" localSheetId="1">#REF!</definedName>
    <definedName name="Adjustment_to_opening_fixed_rate_debt___nominal.WN">#REF!</definedName>
    <definedName name="Adjustment_to_opening_fixed_rate_debt___nominal.WR" localSheetId="1">#REF!</definedName>
    <definedName name="Adjustment_to_opening_fixed_rate_debt___nominal.WR">#REF!</definedName>
    <definedName name="Adjustment_to_opening_fixed_rate_debt___nominal.WWN" localSheetId="1">#REF!</definedName>
    <definedName name="Adjustment_to_opening_fixed_rate_debt___nominal.WWN">#REF!</definedName>
    <definedName name="Adjustment_to_remove_post_financeability_tax_uplift_double_count___real.ADDN1" localSheetId="1">#REF!</definedName>
    <definedName name="Adjustment_to_remove_post_financeability_tax_uplift_double_count___real.ADDN1">#REF!</definedName>
    <definedName name="Adjustment_to_remove_post_financeability_tax_uplift_double_count___real.ADDN2" localSheetId="1">#REF!</definedName>
    <definedName name="Adjustment_to_remove_post_financeability_tax_uplift_double_count___real.ADDN2">#REF!</definedName>
    <definedName name="Adjustment_to_remove_post_financeability_tax_uplift_double_count___real.BR" localSheetId="1">#REF!</definedName>
    <definedName name="Adjustment_to_remove_post_financeability_tax_uplift_double_count___real.BR">#REF!</definedName>
    <definedName name="Adjustment_to_remove_post_financeability_tax_uplift_double_count___real.WN" localSheetId="1">#REF!</definedName>
    <definedName name="Adjustment_to_remove_post_financeability_tax_uplift_double_count___real.WN">#REF!</definedName>
    <definedName name="Adjustment_to_remove_post_financeability_tax_uplift_double_count___real.WR" localSheetId="1">#REF!</definedName>
    <definedName name="Adjustment_to_remove_post_financeability_tax_uplift_double_count___real.WR">#REF!</definedName>
    <definedName name="Adjustment_to_remove_post_financeability_tax_uplift_double_count___real.WWN" localSheetId="1">#REF!</definedName>
    <definedName name="Adjustment_to_remove_post_financeability_tax_uplift_double_count___real.WWN">#REF!</definedName>
    <definedName name="Adjustment_to_taxable_profit_loss_due_to_post_financeability_revenues___nominal.ADDN1" localSheetId="1">#REF!</definedName>
    <definedName name="Adjustment_to_taxable_profit_loss_due_to_post_financeability_revenues___nominal.ADDN1">#REF!</definedName>
    <definedName name="Adjustment_to_taxable_profit_loss_due_to_post_financeability_revenues___nominal.ADDN2" localSheetId="1">#REF!</definedName>
    <definedName name="Adjustment_to_taxable_profit_loss_due_to_post_financeability_revenues___nominal.ADDN2">#REF!</definedName>
    <definedName name="Adjustment_to_taxable_profit_loss_due_to_post_financeability_revenues___nominal.BR" localSheetId="1">#REF!</definedName>
    <definedName name="Adjustment_to_taxable_profit_loss_due_to_post_financeability_revenues___nominal.BR">#REF!</definedName>
    <definedName name="Adjustment_to_taxable_profit_loss_due_to_post_financeability_revenues___nominal.WN" localSheetId="1">#REF!</definedName>
    <definedName name="Adjustment_to_taxable_profit_loss_due_to_post_financeability_revenues___nominal.WN">#REF!</definedName>
    <definedName name="Adjustment_to_taxable_profit_loss_due_to_post_financeability_revenues___nominal.WR" localSheetId="1">#REF!</definedName>
    <definedName name="Adjustment_to_taxable_profit_loss_due_to_post_financeability_revenues___nominal.WR">#REF!</definedName>
    <definedName name="Adjustment_to_taxable_profit_loss_due_to_post_financeability_revenues___nominal.WWN" localSheetId="1">#REF!</definedName>
    <definedName name="Adjustment_to_taxable_profit_loss_due_to_post_financeability_revenues___nominal.WWN">#REF!</definedName>
    <definedName name="Adjustment_to_taxable_profit_loss_due_to_post_financeability_revenues___wholesale___nominal" localSheetId="1">#REF!</definedName>
    <definedName name="Adjustment_to_taxable_profit_loss_due_to_post_financeability_revenues___wholesale___nominal">#REF!</definedName>
    <definedName name="Adjustment_to_Wholesale_revenue_requirement___nominal.ADDN1" localSheetId="1">#REF!</definedName>
    <definedName name="Adjustment_to_Wholesale_revenue_requirement___nominal.ADDN1">#REF!</definedName>
    <definedName name="Adjustment_to_Wholesale_revenue_requirement___nominal.ADDN2" localSheetId="1">#REF!</definedName>
    <definedName name="Adjustment_to_Wholesale_revenue_requirement___nominal.ADDN2">#REF!</definedName>
    <definedName name="Adjustment_to_Wholesale_revenue_requirement___nominal.BR" localSheetId="1">#REF!</definedName>
    <definedName name="Adjustment_to_Wholesale_revenue_requirement___nominal.BR">#REF!</definedName>
    <definedName name="Adjustment_to_Wholesale_revenue_requirement___nominal.WN" localSheetId="1">#REF!</definedName>
    <definedName name="Adjustment_to_Wholesale_revenue_requirement___nominal.WN">#REF!</definedName>
    <definedName name="Adjustment_to_Wholesale_revenue_requirement___nominal.WR" localSheetId="1">#REF!</definedName>
    <definedName name="Adjustment_to_Wholesale_revenue_requirement___nominal.WR">#REF!</definedName>
    <definedName name="Adjustment_to_Wholesale_revenue_requirement___nominal.WWN" localSheetId="1">#REF!</definedName>
    <definedName name="Adjustment_to_Wholesale_revenue_requirement___nominal.WWN">#REF!</definedName>
    <definedName name="Adjustment_to_Wholesale_revenue_requirement___real___ADDN1" localSheetId="1">#REF!</definedName>
    <definedName name="Adjustment_to_Wholesale_revenue_requirement___real___ADDN1">#REF!</definedName>
    <definedName name="Adjustment_to_Wholesale_revenue_requirement___real___ADDN2" localSheetId="1">#REF!</definedName>
    <definedName name="Adjustment_to_Wholesale_revenue_requirement___real___ADDN2">#REF!</definedName>
    <definedName name="Adjustment_to_Wholesale_revenue_requirement___real___BR" localSheetId="1">#REF!</definedName>
    <definedName name="Adjustment_to_Wholesale_revenue_requirement___real___BR">#REF!</definedName>
    <definedName name="Adjustment_to_Wholesale_revenue_requirement___real___WN" localSheetId="1">#REF!</definedName>
    <definedName name="Adjustment_to_Wholesale_revenue_requirement___real___WN">#REF!</definedName>
    <definedName name="Adjustment_to_Wholesale_revenue_requirement___real___WR" localSheetId="1">#REF!</definedName>
    <definedName name="Adjustment_to_Wholesale_revenue_requirement___real___WR">#REF!</definedName>
    <definedName name="Adjustment_to_Wholesale_revenue_requirement___real___WWN" localSheetId="1">#REF!</definedName>
    <definedName name="Adjustment_to_Wholesale_revenue_requirement___real___WWN">#REF!</definedName>
    <definedName name="Advance_receipts_measured_balance___Business___nominal" localSheetId="1">#REF!</definedName>
    <definedName name="Advance_receipts_measured_balance___Business___nominal">#REF!</definedName>
    <definedName name="Advance_receipts_measured_balance___Business___nominal.BEG" localSheetId="1">#REF!</definedName>
    <definedName name="Advance_receipts_measured_balance___Business___nominal.BEG">#REF!</definedName>
    <definedName name="Advance_receipts_measured_balance___Residential___nominal" localSheetId="1">#REF!</definedName>
    <definedName name="Advance_receipts_measured_balance___Residential___nominal">#REF!</definedName>
    <definedName name="Advance_receipts_measured_balance___Residential___nominal.BEG" localSheetId="1">#REF!</definedName>
    <definedName name="Advance_receipts_measured_balance___Residential___nominal.BEG">#REF!</definedName>
    <definedName name="Advance_receipts_measured_balance___Retail___nominal" localSheetId="1">#REF!</definedName>
    <definedName name="Advance_receipts_measured_balance___Retail___nominal">#REF!</definedName>
    <definedName name="Advance_receipts_measured_movement___business___nominal" localSheetId="1">#REF!</definedName>
    <definedName name="Advance_receipts_measured_movement___business___nominal">#REF!</definedName>
    <definedName name="Advance_receipts_measured_movement___residential___nominal" localSheetId="1">#REF!</definedName>
    <definedName name="Advance_receipts_measured_movement___residential___nominal">#REF!</definedName>
    <definedName name="Advance_receipts_measured_target_balance___business___nominal" localSheetId="1">#REF!</definedName>
    <definedName name="Advance_receipts_measured_target_balance___business___nominal">#REF!</definedName>
    <definedName name="Advance_receipts_measured_target_balance___residential___nominal" localSheetId="1">#REF!</definedName>
    <definedName name="Advance_receipts_measured_target_balance___residential___nominal">#REF!</definedName>
    <definedName name="Advance_receipts_unmeasured_balance___Business___nominal" localSheetId="1">#REF!</definedName>
    <definedName name="Advance_receipts_unmeasured_balance___Business___nominal">#REF!</definedName>
    <definedName name="Advance_receipts_unmeasured_balance___Business___nominal.BEG" localSheetId="1">#REF!</definedName>
    <definedName name="Advance_receipts_unmeasured_balance___Business___nominal.BEG">#REF!</definedName>
    <definedName name="Advance_receipts_unmeasured_balance___Residential___nominal" localSheetId="1">#REF!</definedName>
    <definedName name="Advance_receipts_unmeasured_balance___Residential___nominal">#REF!</definedName>
    <definedName name="Advance_receipts_unmeasured_balance___Residential___nominal.BEG" localSheetId="1">#REF!</definedName>
    <definedName name="Advance_receipts_unmeasured_balance___Residential___nominal.BEG">#REF!</definedName>
    <definedName name="Advance_receipts_unmeasured_balance___Retail___nominal" localSheetId="1">#REF!</definedName>
    <definedName name="Advance_receipts_unmeasured_balance___Retail___nominal">#REF!</definedName>
    <definedName name="Advance_receipts_unmeasured_movement___business___nominal" localSheetId="1">#REF!</definedName>
    <definedName name="Advance_receipts_unmeasured_movement___business___nominal">#REF!</definedName>
    <definedName name="Advance_receipts_unmeasured_movement___residential___nominal" localSheetId="1">#REF!</definedName>
    <definedName name="Advance_receipts_unmeasured_movement___residential___nominal">#REF!</definedName>
    <definedName name="Advance_receipts_unmeasured_target_balance___business___nominal" localSheetId="1">#REF!</definedName>
    <definedName name="Advance_receipts_unmeasured_target_balance___business___nominal">#REF!</definedName>
    <definedName name="Advance_receipts_unmeasured_target_balance___residential___nominal" localSheetId="1">#REF!</definedName>
    <definedName name="Advance_receipts_unmeasured_target_balance___residential___nominal">#REF!</definedName>
    <definedName name="AFWapr">#REF!</definedName>
    <definedName name="AFWBPtrans">#REF!</definedName>
    <definedName name="AFWtransition" localSheetId="8">#REF!</definedName>
    <definedName name="AFWtransition">#REF!</definedName>
    <definedName name="Alerts_breached_any_period" localSheetId="1">#REF!</definedName>
    <definedName name="Alerts_breached_any_period" localSheetId="8">#REF!</definedName>
    <definedName name="Alerts_breached_any_period">#REF!</definedName>
    <definedName name="All_Raw_Data">OFFSET(#REF!,0,0,COUNTA(#REF!),COUNTA(#REF!))</definedName>
    <definedName name="ALLCMS">#REF!</definedName>
    <definedName name="Allowable_deductions_to_taxable_profit____loss____control___nominal.ADDN1" localSheetId="1">#REF!</definedName>
    <definedName name="Allowable_deductions_to_taxable_profit____loss____control___nominal.ADDN1">#REF!</definedName>
    <definedName name="Allowable_deductions_to_taxable_profit____loss____control___nominal.ADDN2" localSheetId="1">#REF!</definedName>
    <definedName name="Allowable_deductions_to_taxable_profit____loss____control___nominal.ADDN2">#REF!</definedName>
    <definedName name="Allowable_deductions_to_taxable_profit____loss____control___nominal.BR" localSheetId="1">#REF!</definedName>
    <definedName name="Allowable_deductions_to_taxable_profit____loss____control___nominal.BR">#REF!</definedName>
    <definedName name="Allowable_deductions_to_taxable_profit____loss____control___nominal.WN" localSheetId="1">#REF!</definedName>
    <definedName name="Allowable_deductions_to_taxable_profit____loss____control___nominal.WN">#REF!</definedName>
    <definedName name="Allowable_deductions_to_taxable_profit____loss____control___nominal.WR" localSheetId="1">#REF!</definedName>
    <definedName name="Allowable_deductions_to_taxable_profit____loss____control___nominal.WR">#REF!</definedName>
    <definedName name="Allowable_deductions_to_taxable_profit____loss____control___nominal.WWN" localSheetId="1">#REF!</definedName>
    <definedName name="Allowable_deductions_to_taxable_profit____loss____control___nominal.WWN">#REF!</definedName>
    <definedName name="Allowable_deductions_to_taxable_profit____loss____nominal" localSheetId="1">#REF!</definedName>
    <definedName name="Allowable_deductions_to_taxable_profit____loss____nominal">#REF!</definedName>
    <definedName name="Allowable_deductions_to_taxable_profit____loss____post_financeability___control___nominal.ADDN1" localSheetId="1">#REF!</definedName>
    <definedName name="Allowable_deductions_to_taxable_profit____loss____post_financeability___control___nominal.ADDN1">#REF!</definedName>
    <definedName name="Allowable_deductions_to_taxable_profit____loss____post_financeability___control___nominal.ADDN2" localSheetId="1">#REF!</definedName>
    <definedName name="Allowable_deductions_to_taxable_profit____loss____post_financeability___control___nominal.ADDN2">#REF!</definedName>
    <definedName name="Allowable_deductions_to_taxable_profit____loss____post_financeability___control___nominal.BR" localSheetId="1">#REF!</definedName>
    <definedName name="Allowable_deductions_to_taxable_profit____loss____post_financeability___control___nominal.BR">#REF!</definedName>
    <definedName name="Allowable_deductions_to_taxable_profit____loss____post_financeability___control___nominal.WN" localSheetId="1">#REF!</definedName>
    <definedName name="Allowable_deductions_to_taxable_profit____loss____post_financeability___control___nominal.WN">#REF!</definedName>
    <definedName name="Allowable_deductions_to_taxable_profit____loss____post_financeability___control___nominal.WR" localSheetId="1">#REF!</definedName>
    <definedName name="Allowable_deductions_to_taxable_profit____loss____post_financeability___control___nominal.WR">#REF!</definedName>
    <definedName name="Allowable_deductions_to_taxable_profit____loss____post_financeability___control___nominal.WWN" localSheetId="1">#REF!</definedName>
    <definedName name="Allowable_deductions_to_taxable_profit____loss____post_financeability___control___nominal.WWN">#REF!</definedName>
    <definedName name="Allowable_deductions_to_taxable_profit____loss____post_financeability___nominal" localSheetId="1">#REF!</definedName>
    <definedName name="Allowable_deductions_to_taxable_profit____loss____post_financeability___nominal">#REF!</definedName>
    <definedName name="Allowance_per_measured_dual_service_customer__Thousands__inc_DPC_margin___real" localSheetId="1">#REF!</definedName>
    <definedName name="Allowance_per_measured_dual_service_customer__Thousands__inc_DPC_margin___real">#REF!</definedName>
    <definedName name="Allowance_per_measured_dual_service_customer_inc_DPC_margin_______nominal" localSheetId="1">#REF!</definedName>
    <definedName name="Allowance_per_measured_dual_service_customer_inc_DPC_margin_______nominal">#REF!</definedName>
    <definedName name="Allowance_per_measured_dual_service_customer_inc_DPC_margin_______real" localSheetId="1">#REF!</definedName>
    <definedName name="Allowance_per_measured_dual_service_customer_inc_DPC_margin_______real">#REF!</definedName>
    <definedName name="Allowance_per_measured_dual_service_customer_inc_DPC_margin___post_financeability_adjustments_______nominal" localSheetId="1">#REF!</definedName>
    <definedName name="Allowance_per_measured_dual_service_customer_inc_DPC_margin___post_financeability_adjustments_______nominal">#REF!</definedName>
    <definedName name="Allowance_per_measured_dual_service_customer_inc_DPC_margin___post_financeability_adjustments_______real" localSheetId="1">#REF!</definedName>
    <definedName name="Allowance_per_measured_dual_service_customer_inc_DPC_margin___post_financeability_adjustments_______real">#REF!</definedName>
    <definedName name="Allowance_per_measured_sewerage_customer__Thousands__inc_DPC_margin___real" localSheetId="1">#REF!</definedName>
    <definedName name="Allowance_per_measured_sewerage_customer__Thousands__inc_DPC_margin___real">#REF!</definedName>
    <definedName name="Allowance_per_measured_sewerage_customer_inc_DPC_margin_______nominal" localSheetId="1">#REF!</definedName>
    <definedName name="Allowance_per_measured_sewerage_customer_inc_DPC_margin_______nominal">#REF!</definedName>
    <definedName name="Allowance_per_measured_sewerage_customer_inc_DPC_margin_______real" localSheetId="1">#REF!</definedName>
    <definedName name="Allowance_per_measured_sewerage_customer_inc_DPC_margin_______real">#REF!</definedName>
    <definedName name="Allowance_per_measured_sewerage_customer_inc_DPC_margin___post_financeability_adjustments_______nominal" localSheetId="1">#REF!</definedName>
    <definedName name="Allowance_per_measured_sewerage_customer_inc_DPC_margin___post_financeability_adjustments_______nominal">#REF!</definedName>
    <definedName name="Allowance_per_measured_sewerage_customer_inc_DPC_margin___post_financeability_adjustments_______real" localSheetId="1">#REF!</definedName>
    <definedName name="Allowance_per_measured_sewerage_customer_inc_DPC_margin___post_financeability_adjustments_______real">#REF!</definedName>
    <definedName name="Allowance_per_measured_water_customer__Thousands__inc_DPC_margin___real" localSheetId="1">#REF!</definedName>
    <definedName name="Allowance_per_measured_water_customer__Thousands__inc_DPC_margin___real">#REF!</definedName>
    <definedName name="Allowance_per_measured_water_customer_inc_DPC_margin_______nominal" localSheetId="1">#REF!</definedName>
    <definedName name="Allowance_per_measured_water_customer_inc_DPC_margin_______nominal">#REF!</definedName>
    <definedName name="Allowance_per_measured_water_customer_inc_DPC_margin_______real" localSheetId="1">#REF!</definedName>
    <definedName name="Allowance_per_measured_water_customer_inc_DPC_margin_______real">#REF!</definedName>
    <definedName name="Allowance_per_measured_water_customer_inc_DPC_margin___post_financeability_______nominal" localSheetId="1">#REF!</definedName>
    <definedName name="Allowance_per_measured_water_customer_inc_DPC_margin___post_financeability_______nominal">#REF!</definedName>
    <definedName name="Allowance_per_measured_water_customer_inc_DPC_margin___post_financeability_______real" localSheetId="1">#REF!</definedName>
    <definedName name="Allowance_per_measured_water_customer_inc_DPC_margin___post_financeability_______real">#REF!</definedName>
    <definedName name="Allowance_per_unmeasured_dual_customer__Thousands__inc_DPC_margin___real" localSheetId="1">#REF!</definedName>
    <definedName name="Allowance_per_unmeasured_dual_customer__Thousands__inc_DPC_margin___real">#REF!</definedName>
    <definedName name="Allowance_per_unmeasured_dual_customer_inc_DPC_margin_______nominal" localSheetId="1">#REF!</definedName>
    <definedName name="Allowance_per_unmeasured_dual_customer_inc_DPC_margin_______nominal">#REF!</definedName>
    <definedName name="Allowance_per_unmeasured_dual_customer_inc_DPC_margin_______real" localSheetId="1">#REF!</definedName>
    <definedName name="Allowance_per_unmeasured_dual_customer_inc_DPC_margin_______real">#REF!</definedName>
    <definedName name="Allowance_per_unmeasured_dual_customer_inc_DPC_margin___post_financeability_adjustments_______nominal" localSheetId="1">#REF!</definedName>
    <definedName name="Allowance_per_unmeasured_dual_customer_inc_DPC_margin___post_financeability_adjustments_______nominal">#REF!</definedName>
    <definedName name="Allowance_per_unmeasured_dual_customer_inc_DPC_margin___post_financeability_adjustments_______real" localSheetId="1">#REF!</definedName>
    <definedName name="Allowance_per_unmeasured_dual_customer_inc_DPC_margin___post_financeability_adjustments_______real">#REF!</definedName>
    <definedName name="Allowance_per_unmeasured_sewerage_customer__Thousands__inc_DPC_margin___real" localSheetId="1">#REF!</definedName>
    <definedName name="Allowance_per_unmeasured_sewerage_customer__Thousands__inc_DPC_margin___real">#REF!</definedName>
    <definedName name="Allowance_per_unmeasured_sewerage_customer_inc_DPC_margin_______nominal" localSheetId="1">#REF!</definedName>
    <definedName name="Allowance_per_unmeasured_sewerage_customer_inc_DPC_margin_______nominal">#REF!</definedName>
    <definedName name="Allowance_per_unmeasured_sewerage_customer_inc_DPC_margin_______real" localSheetId="1">#REF!</definedName>
    <definedName name="Allowance_per_unmeasured_sewerage_customer_inc_DPC_margin_______real">#REF!</definedName>
    <definedName name="Allowance_per_unmeasured_sewerage_customer_inc_DPC_margin___post_financeability_adjustments_______nominal" localSheetId="1">#REF!</definedName>
    <definedName name="Allowance_per_unmeasured_sewerage_customer_inc_DPC_margin___post_financeability_adjustments_______nominal">#REF!</definedName>
    <definedName name="Allowance_per_unmeasured_sewerage_customer_inc_DPC_margin___post_financeability_adjustments_______real" localSheetId="1">#REF!</definedName>
    <definedName name="Allowance_per_unmeasured_sewerage_customer_inc_DPC_margin___post_financeability_adjustments_______real">#REF!</definedName>
    <definedName name="Allowance_per_unmeasured_water_customer__Thousands__inc_DPC_margin___real" localSheetId="1">#REF!</definedName>
    <definedName name="Allowance_per_unmeasured_water_customer__Thousands__inc_DPC_margin___real">#REF!</definedName>
    <definedName name="Allowance_per_unmeasured_water_customer_inc_DPC_margin_______nominal" localSheetId="1">#REF!</definedName>
    <definedName name="Allowance_per_unmeasured_water_customer_inc_DPC_margin_______nominal">#REF!</definedName>
    <definedName name="Allowance_per_unmeasured_water_customer_inc_DPC_margin_______real" localSheetId="1">#REF!</definedName>
    <definedName name="Allowance_per_unmeasured_water_customer_inc_DPC_margin_______real">#REF!</definedName>
    <definedName name="Allowance_per_unmeasured_water_customer_inc_DPC_margin___post_financeability_adjustments_______nominal" localSheetId="1">#REF!</definedName>
    <definedName name="Allowance_per_unmeasured_water_customer_inc_DPC_margin___post_financeability_adjustments_______nominal">#REF!</definedName>
    <definedName name="Allowance_per_unmeasured_water_customer_inc_DPC_margin___post_financeability_adjustments_______real" localSheetId="1">#REF!</definedName>
    <definedName name="Allowance_per_unmeasured_water_customer_inc_DPC_margin___post_financeability_adjustments_______real">#REF!</definedName>
    <definedName name="Allowed_depreciation___Business___nominal" localSheetId="1">#REF!</definedName>
    <definedName name="Allowed_depreciation___Business___nominal">#REF!</definedName>
    <definedName name="Allowed_depreciation___Business___nominal___POS" localSheetId="1">#REF!</definedName>
    <definedName name="Allowed_depreciation___Business___nominal___POS">#REF!</definedName>
    <definedName name="Allowed_depreciation___Post_efficiency_challenge_and_adjustment__Retail_depreciation_Business____nominal" localSheetId="1">#REF!</definedName>
    <definedName name="Allowed_depreciation___Post_efficiency_challenge_and_adjustment__Retail_depreciation_Business____nominal">#REF!</definedName>
    <definedName name="Allowed_depreciation___Residential___nominal" localSheetId="1">#REF!</definedName>
    <definedName name="Allowed_depreciation___Residential___nominal">#REF!</definedName>
    <definedName name="Allowed_depreciation___Residential___nominal.NEG" localSheetId="1">#REF!</definedName>
    <definedName name="Allowed_depreciation___Residential___nominal.NEG">#REF!</definedName>
    <definedName name="Allowed_depreciation__post_efficiency_challenge_and_adjustments____nominal" localSheetId="1">#REF!</definedName>
    <definedName name="Allowed_depreciation__post_efficiency_challenge_and_adjustments____nominal">#REF!</definedName>
    <definedName name="Allowed_revenue_adds_up_on_exec_summary" localSheetId="1">#REF!</definedName>
    <definedName name="Allowed_revenue_adds_up_on_exec_summary">#REF!</definedName>
    <definedName name="Allowed_revenue_adds_up_on_exec_summary_overall" localSheetId="1">#REF!</definedName>
    <definedName name="Allowed_revenue_adds_up_on_exec_summary_overall">#REF!</definedName>
    <definedName name="Allowed_revenue_including_DPC_adds_up_on_exec_summary" localSheetId="1">#REF!</definedName>
    <definedName name="Allowed_revenue_including_DPC_adds_up_on_exec_summary">#REF!</definedName>
    <definedName name="Allowed_revenue_including_DPC_adds_up_on_exec_summary_overall" localSheetId="1">#REF!</definedName>
    <definedName name="Allowed_revenue_including_DPC_adds_up_on_exec_summary_overall">#REF!</definedName>
    <definedName name="Allowed_Revenues____nominal.ADDN1" localSheetId="1">#REF!</definedName>
    <definedName name="Allowed_Revenues____nominal.ADDN1">#REF!</definedName>
    <definedName name="Allowed_Revenues____nominal.ADDN2" localSheetId="1">#REF!</definedName>
    <definedName name="Allowed_Revenues____nominal.ADDN2">#REF!</definedName>
    <definedName name="Allowed_Revenues____nominal.BR" localSheetId="1">#REF!</definedName>
    <definedName name="Allowed_Revenues____nominal.BR">#REF!</definedName>
    <definedName name="Allowed_Revenues____nominal.WN" localSheetId="1">#REF!</definedName>
    <definedName name="Allowed_Revenues____nominal.WN">#REF!</definedName>
    <definedName name="Allowed_Revenues____nominal.WR" localSheetId="1">#REF!</definedName>
    <definedName name="Allowed_Revenues____nominal.WR">#REF!</definedName>
    <definedName name="Allowed_Revenues____nominal.WWN" localSheetId="1">#REF!</definedName>
    <definedName name="Allowed_Revenues____nominal.WWN">#REF!</definedName>
    <definedName name="Allowed_revenues___control___real.ADDN1" localSheetId="1">#REF!</definedName>
    <definedName name="Allowed_revenues___control___real.ADDN1">#REF!</definedName>
    <definedName name="Allowed_revenues___control___real.ADDN2" localSheetId="1">#REF!</definedName>
    <definedName name="Allowed_revenues___control___real.ADDN2">#REF!</definedName>
    <definedName name="Allowed_revenues___control___real.BR" localSheetId="1">#REF!</definedName>
    <definedName name="Allowed_revenues___control___real.BR">#REF!</definedName>
    <definedName name="Allowed_revenues___control___real.WN" localSheetId="1">#REF!</definedName>
    <definedName name="Allowed_revenues___control___real.WN">#REF!</definedName>
    <definedName name="Allowed_revenues___control___real.WR" localSheetId="1">#REF!</definedName>
    <definedName name="Allowed_revenues___control___real.WR">#REF!</definedName>
    <definedName name="Allowed_revenues___control___real.WWN" localSheetId="1">#REF!</definedName>
    <definedName name="Allowed_revenues___control___real.WWN">#REF!</definedName>
    <definedName name="Allowed_Revenues___percentage_movement____control.ADDN1" localSheetId="1">#REF!</definedName>
    <definedName name="Allowed_Revenues___percentage_movement____control.ADDN1">#REF!</definedName>
    <definedName name="Allowed_Revenues___percentage_movement____control.ADDN2" localSheetId="1">#REF!</definedName>
    <definedName name="Allowed_Revenues___percentage_movement____control.ADDN2">#REF!</definedName>
    <definedName name="Allowed_Revenues___percentage_movement____control.BR" localSheetId="1">#REF!</definedName>
    <definedName name="Allowed_Revenues___percentage_movement____control.BR">#REF!</definedName>
    <definedName name="Allowed_Revenues___percentage_movement____control.WN" localSheetId="1">#REF!</definedName>
    <definedName name="Allowed_Revenues___percentage_movement____control.WN">#REF!</definedName>
    <definedName name="Allowed_Revenues___percentage_movement____control.WR" localSheetId="1">#REF!</definedName>
    <definedName name="Allowed_Revenues___percentage_movement____control.WR">#REF!</definedName>
    <definedName name="Allowed_Revenues___percentage_movement____control.WWN" localSheetId="1">#REF!</definedName>
    <definedName name="Allowed_Revenues___percentage_movement____control.WWN">#REF!</definedName>
    <definedName name="Allowed_Revenues___real.ADDN1" localSheetId="1">#REF!</definedName>
    <definedName name="Allowed_Revenues___real.ADDN1">#REF!</definedName>
    <definedName name="Allowed_Revenues___real.ADDN2" localSheetId="1">#REF!</definedName>
    <definedName name="Allowed_Revenues___real.ADDN2">#REF!</definedName>
    <definedName name="Allowed_Revenues___real.BR" localSheetId="1">#REF!</definedName>
    <definedName name="Allowed_Revenues___real.BR">#REF!</definedName>
    <definedName name="Allowed_Revenues___real.WN" localSheetId="1">#REF!</definedName>
    <definedName name="Allowed_Revenues___real.WN">#REF!</definedName>
    <definedName name="Allowed_Revenues___real.WR" localSheetId="1">#REF!</definedName>
    <definedName name="Allowed_Revenues___real.WR">#REF!</definedName>
    <definedName name="Allowed_Revenues___real.WWN" localSheetId="1">#REF!</definedName>
    <definedName name="Allowed_Revenues___real.WWN">#REF!</definedName>
    <definedName name="Allowed_Revenues__post_revenue_solving_adjustment_____control___real.ADDN1" localSheetId="1">#REF!</definedName>
    <definedName name="Allowed_Revenues__post_revenue_solving_adjustment_____control___real.ADDN1">#REF!</definedName>
    <definedName name="Allowed_Revenues__post_revenue_solving_adjustment_____control___real.ADDN2" localSheetId="1">#REF!</definedName>
    <definedName name="Allowed_Revenues__post_revenue_solving_adjustment_____control___real.ADDN2">#REF!</definedName>
    <definedName name="Allowed_Revenues__post_revenue_solving_adjustment_____control___real.BR" localSheetId="1">#REF!</definedName>
    <definedName name="Allowed_Revenues__post_revenue_solving_adjustment_____control___real.BR">#REF!</definedName>
    <definedName name="Allowed_Revenues__post_revenue_solving_adjustment_____control___real.WN" localSheetId="1">#REF!</definedName>
    <definedName name="Allowed_Revenues__post_revenue_solving_adjustment_____control___real.WN">#REF!</definedName>
    <definedName name="Allowed_Revenues__post_revenue_solving_adjustment_____control___real.WR" localSheetId="1">#REF!</definedName>
    <definedName name="Allowed_Revenues__post_revenue_solving_adjustment_____control___real.WR">#REF!</definedName>
    <definedName name="Allowed_Revenues__post_revenue_solving_adjustment_____control___real.WWN" localSheetId="1">#REF!</definedName>
    <definedName name="Allowed_Revenues__post_revenue_solving_adjustment_____control___real.WWN">#REF!</definedName>
    <definedName name="Allowed_revenues_inc_other_price_control_income___real___ADDN1" localSheetId="1">#REF!</definedName>
    <definedName name="Allowed_revenues_inc_other_price_control_income___real___ADDN1">#REF!</definedName>
    <definedName name="Allowed_revenues_inc_other_price_control_income___real___ADDN2" localSheetId="1">#REF!</definedName>
    <definedName name="Allowed_revenues_inc_other_price_control_income___real___ADDN2">#REF!</definedName>
    <definedName name="Allowed_revenues_inc_other_price_control_income___real___BR" localSheetId="1">#REF!</definedName>
    <definedName name="Allowed_revenues_inc_other_price_control_income___real___BR">#REF!</definedName>
    <definedName name="Allowed_revenues_inc_other_price_control_income___real___WN" localSheetId="1">#REF!</definedName>
    <definedName name="Allowed_revenues_inc_other_price_control_income___real___WN">#REF!</definedName>
    <definedName name="Allowed_revenues_inc_other_price_control_income___real___WR" localSheetId="1">#REF!</definedName>
    <definedName name="Allowed_revenues_inc_other_price_control_income___real___WR">#REF!</definedName>
    <definedName name="Allowed_revenues_inc_other_price_control_income___real___WWN" localSheetId="1">#REF!</definedName>
    <definedName name="Allowed_revenues_inc_other_price_control_income___real___WWN">#REF!</definedName>
    <definedName name="Allowed_Revenues_including_post_financeability___real.ADDN1" localSheetId="1">#REF!</definedName>
    <definedName name="Allowed_Revenues_including_post_financeability___real.ADDN1">#REF!</definedName>
    <definedName name="Allowed_Revenues_including_post_financeability___real.ADDN2" localSheetId="1">#REF!</definedName>
    <definedName name="Allowed_Revenues_including_post_financeability___real.ADDN2">#REF!</definedName>
    <definedName name="Allowed_Revenues_including_post_financeability___real.BR" localSheetId="1">#REF!</definedName>
    <definedName name="Allowed_Revenues_including_post_financeability___real.BR">#REF!</definedName>
    <definedName name="Allowed_Revenues_including_post_financeability___real.WN" localSheetId="1">#REF!</definedName>
    <definedName name="Allowed_Revenues_including_post_financeability___real.WN">#REF!</definedName>
    <definedName name="Allowed_Revenues_including_post_financeability___real.WR" localSheetId="1">#REF!</definedName>
    <definedName name="Allowed_Revenues_including_post_financeability___real.WR">#REF!</definedName>
    <definedName name="Allowed_Revenues_including_post_financeability___real.WWN" localSheetId="1">#REF!</definedName>
    <definedName name="Allowed_Revenues_including_post_financeability___real.WWN">#REF!</definedName>
    <definedName name="Allowed_revenues_including_post_financeability_adjustments___nominal.ADDN1" localSheetId="1">#REF!</definedName>
    <definedName name="Allowed_revenues_including_post_financeability_adjustments___nominal.ADDN1">#REF!</definedName>
    <definedName name="Allowed_revenues_including_post_financeability_adjustments___nominal.ADDN2" localSheetId="1">#REF!</definedName>
    <definedName name="Allowed_revenues_including_post_financeability_adjustments___nominal.ADDN2">#REF!</definedName>
    <definedName name="Allowed_revenues_including_post_financeability_adjustments___nominal.BR" localSheetId="1">#REF!</definedName>
    <definedName name="Allowed_revenues_including_post_financeability_adjustments___nominal.BR">#REF!</definedName>
    <definedName name="Allowed_revenues_including_post_financeability_adjustments___nominal.WN" localSheetId="1">#REF!</definedName>
    <definedName name="Allowed_revenues_including_post_financeability_adjustments___nominal.WN">#REF!</definedName>
    <definedName name="Allowed_revenues_including_post_financeability_adjustments___nominal.WR" localSheetId="1">#REF!</definedName>
    <definedName name="Allowed_revenues_including_post_financeability_adjustments___nominal.WR">#REF!</definedName>
    <definedName name="Allowed_revenues_including_post_financeability_adjustments___nominal.WWN" localSheetId="1">#REF!</definedName>
    <definedName name="Allowed_revenues_including_post_financeability_adjustments___nominal.WWN">#REF!</definedName>
    <definedName name="Allowed_revenues_includingbase_revenues_for_growth_calculations___nominal.ADDN1" localSheetId="1">#REF!</definedName>
    <definedName name="Allowed_revenues_includingbase_revenues_for_growth_calculations___nominal.ADDN1">#REF!</definedName>
    <definedName name="Allowed_revenues_includingbase_revenues_for_growth_calculations___nominal.ADDN2" localSheetId="1">#REF!</definedName>
    <definedName name="Allowed_revenues_includingbase_revenues_for_growth_calculations___nominal.ADDN2">#REF!</definedName>
    <definedName name="Allowed_revenues_includingbase_revenues_for_growth_calculations___nominal.BR" localSheetId="1">#REF!</definedName>
    <definedName name="Allowed_revenues_includingbase_revenues_for_growth_calculations___nominal.BR">#REF!</definedName>
    <definedName name="Allowed_revenues_includingbase_revenues_for_growth_calculations___nominal.WN" localSheetId="1">#REF!</definedName>
    <definedName name="Allowed_revenues_includingbase_revenues_for_growth_calculations___nominal.WN">#REF!</definedName>
    <definedName name="Allowed_revenues_includingbase_revenues_for_growth_calculations___nominal.WR" localSheetId="1">#REF!</definedName>
    <definedName name="Allowed_revenues_includingbase_revenues_for_growth_calculations___nominal.WR">#REF!</definedName>
    <definedName name="Allowed_revenues_includingbase_revenues_for_growth_calculations___nominal.WWN" localSheetId="1">#REF!</definedName>
    <definedName name="Allowed_revenues_includingbase_revenues_for_growth_calculations___nominal.WWN">#REF!</definedName>
    <definedName name="Alternative_area_total_Residentials_connected___control__WN_" localSheetId="1">#REF!</definedName>
    <definedName name="Alternative_area_total_Residentials_connected___control__WN_">#REF!</definedName>
    <definedName name="Alternative_area_total_Residentials_connected___control__WR_" localSheetId="1">#REF!</definedName>
    <definedName name="Alternative_area_total_Residentials_connected___control__WR_">#REF!</definedName>
    <definedName name="Alternative_area_WaSC_average_bill___real" localSheetId="1">#REF!</definedName>
    <definedName name="Alternative_area_WaSC_average_bill___real">#REF!</definedName>
    <definedName name="AMP_duration" localSheetId="1">#REF!</definedName>
    <definedName name="AMP_duration">#REF!</definedName>
    <definedName name="AMP_period_flag" localSheetId="1">#REF!</definedName>
    <definedName name="AMP_period_flag">#REF!</definedName>
    <definedName name="ANHapr">#REF!</definedName>
    <definedName name="ANHBPtrans">#REF!</definedName>
    <definedName name="ANHtransition" localSheetId="8">#REF!</definedName>
    <definedName name="ANHtransition">#REF!</definedName>
    <definedName name="Annual___movement_in_CPI_H_" localSheetId="1">#REF!</definedName>
    <definedName name="Annual___movement_in_CPI_H_" localSheetId="8">#REF!</definedName>
    <definedName name="Annual___movement_in_CPI_H_">#REF!</definedName>
    <definedName name="Annual_percentage_increase__deflated_using_Nov_Nov_CPI_H______control.ADDN1" localSheetId="1">#REF!</definedName>
    <definedName name="Annual_percentage_increase__deflated_using_Nov_Nov_CPI_H______control.ADDN1">#REF!</definedName>
    <definedName name="Annual_percentage_increase__deflated_using_Nov_Nov_CPI_H______control.ADDN2" localSheetId="1">#REF!</definedName>
    <definedName name="Annual_percentage_increase__deflated_using_Nov_Nov_CPI_H______control.ADDN2">#REF!</definedName>
    <definedName name="Annual_percentage_increase__deflated_using_Nov_Nov_CPI_H______control.BR" localSheetId="1">#REF!</definedName>
    <definedName name="Annual_percentage_increase__deflated_using_Nov_Nov_CPI_H______control.BR">#REF!</definedName>
    <definedName name="Annual_percentage_increase__deflated_using_Nov_Nov_CPI_H______control.WN" localSheetId="1">#REF!</definedName>
    <definedName name="Annual_percentage_increase__deflated_using_Nov_Nov_CPI_H______control.WN">#REF!</definedName>
    <definedName name="Annual_percentage_increase__deflated_using_Nov_Nov_CPI_H______control.WR" localSheetId="1">#REF!</definedName>
    <definedName name="Annual_percentage_increase__deflated_using_Nov_Nov_CPI_H______control.WR">#REF!</definedName>
    <definedName name="Annual_percentage_increase__deflated_using_Nov_Nov_CPI_H______control.WWN" localSheetId="1">#REF!</definedName>
    <definedName name="Annual_percentage_increase__deflated_using_Nov_Nov_CPI_H______control.WWN">#REF!</definedName>
    <definedName name="AP2Manager">#REF!</definedName>
    <definedName name="APbyDEL">#REF!</definedName>
    <definedName name="App1bdata">#REF!</definedName>
    <definedName name="App1bIDnrs">#REF!</definedName>
    <definedName name="App1data">#REF!</definedName>
    <definedName name="App1IDnrs">#REF!</definedName>
    <definedName name="application" localSheetId="8">#REF!</definedName>
    <definedName name="application">#REF!</definedName>
    <definedName name="Appointee_balance_sheet_balances" localSheetId="1">#REF!</definedName>
    <definedName name="Appointee_balance_sheet_balances" localSheetId="8">#REF!</definedName>
    <definedName name="Appointee_balance_sheet_balances">#REF!</definedName>
    <definedName name="Appointee_balance_sheet_balances_overall" localSheetId="1">#REF!</definedName>
    <definedName name="Appointee_balance_sheet_balances_overall">#REF!</definedName>
    <definedName name="Appointee_Base_Regulated_Equity___nominal" localSheetId="1">#REF!</definedName>
    <definedName name="Appointee_Base_Regulated_Equity___nominal">#REF!</definedName>
    <definedName name="Appointee_net_debt_adjustment_for_post_financeability___nominal" localSheetId="1">#REF!</definedName>
    <definedName name="Appointee_net_debt_adjustment_for_post_financeability___nominal">#REF!</definedName>
    <definedName name="Appointee_Total_Base_RoRE___nominal" localSheetId="1">#REF!</definedName>
    <definedName name="Appointee_Total_Base_RoRE___nominal">#REF!</definedName>
    <definedName name="Appointee_Total_Revenues___real" localSheetId="1">#REF!</definedName>
    <definedName name="Appointee_Total_Revenues___real">#REF!</definedName>
    <definedName name="Appointee_Total_Revenues_inclusive_of_DPC_margin___real" localSheetId="1">#REF!</definedName>
    <definedName name="Appointee_Total_Revenues_inclusive_of_DPC_margin___real">#REF!</definedName>
    <definedName name="Apportioned_DPC_cost_per_customer___real.1" localSheetId="1">#REF!</definedName>
    <definedName name="Apportioned_DPC_cost_per_customer___real.1">#REF!</definedName>
    <definedName name="Apportioned_DPC_cost_per_customer___real.2" localSheetId="1">#REF!</definedName>
    <definedName name="Apportioned_DPC_cost_per_customer___real.2">#REF!</definedName>
    <definedName name="Apportioned_DPC_cost_per_customer___real.3" localSheetId="1">#REF!</definedName>
    <definedName name="Apportioned_DPC_cost_per_customer___real.3">#REF!</definedName>
    <definedName name="Apportioned_DPC_costs___real.1" localSheetId="1">#REF!</definedName>
    <definedName name="Apportioned_DPC_costs___real.1">#REF!</definedName>
    <definedName name="Apportioned_DPC_costs___real.2" localSheetId="1">#REF!</definedName>
    <definedName name="Apportioned_DPC_costs___real.2">#REF!</definedName>
    <definedName name="Apportioned_DPC_costs___real.3" localSheetId="1">#REF!</definedName>
    <definedName name="Apportioned_DPC_costs___real.3">#REF!</definedName>
    <definedName name="Apportioned_DPC_costs_margin___real.1" localSheetId="1">#REF!</definedName>
    <definedName name="Apportioned_DPC_costs_margin___real.1">#REF!</definedName>
    <definedName name="Apportioned_DPC_costs_margin___real.2" localSheetId="1">#REF!</definedName>
    <definedName name="Apportioned_DPC_costs_margin___real.2">#REF!</definedName>
    <definedName name="Apportioned_DPC_costs_margin___real.3" localSheetId="1">#REF!</definedName>
    <definedName name="Apportioned_DPC_costs_margin___real.3">#REF!</definedName>
    <definedName name="Apportioned_negative_tax___nominal.ADDN1" localSheetId="1">#REF!</definedName>
    <definedName name="Apportioned_negative_tax___nominal.ADDN1">#REF!</definedName>
    <definedName name="Apportioned_negative_tax___nominal.ADDN2" localSheetId="1">#REF!</definedName>
    <definedName name="Apportioned_negative_tax___nominal.ADDN2">#REF!</definedName>
    <definedName name="Apportioned_negative_tax___nominal.BR" localSheetId="1">#REF!</definedName>
    <definedName name="Apportioned_negative_tax___nominal.BR">#REF!</definedName>
    <definedName name="Apportioned_negative_tax___nominal.WN" localSheetId="1">#REF!</definedName>
    <definedName name="Apportioned_negative_tax___nominal.WN">#REF!</definedName>
    <definedName name="Apportioned_negative_tax___nominal.WR" localSheetId="1">#REF!</definedName>
    <definedName name="Apportioned_negative_tax___nominal.WR">#REF!</definedName>
    <definedName name="Apportioned_negative_tax___nominal.WWN" localSheetId="1">#REF!</definedName>
    <definedName name="Apportioned_negative_tax___nominal.WWN">#REF!</definedName>
    <definedName name="Apportioned_negative_tax___post_financeability___nominal.ADDN1" localSheetId="1">#REF!</definedName>
    <definedName name="Apportioned_negative_tax___post_financeability___nominal.ADDN1">#REF!</definedName>
    <definedName name="Apportioned_negative_tax___post_financeability___nominal.ADDN2" localSheetId="1">#REF!</definedName>
    <definedName name="Apportioned_negative_tax___post_financeability___nominal.ADDN2">#REF!</definedName>
    <definedName name="Apportioned_negative_tax___post_financeability___nominal.BR" localSheetId="1">#REF!</definedName>
    <definedName name="Apportioned_negative_tax___post_financeability___nominal.BR">#REF!</definedName>
    <definedName name="Apportioned_negative_tax___post_financeability___nominal.WN" localSheetId="1">#REF!</definedName>
    <definedName name="Apportioned_negative_tax___post_financeability___nominal.WN">#REF!</definedName>
    <definedName name="Apportioned_negative_tax___post_financeability___nominal.WR" localSheetId="1">#REF!</definedName>
    <definedName name="Apportioned_negative_tax___post_financeability___nominal.WR">#REF!</definedName>
    <definedName name="Apportioned_negative_tax___post_financeability___nominal.WWN" localSheetId="1">#REF!</definedName>
    <definedName name="Apportioned_negative_tax___post_financeability___nominal.WWN">#REF!</definedName>
    <definedName name="Apportioned_Total_wholesale_revenue_impact_of_post_financeability___Business___nominal" localSheetId="1">#REF!</definedName>
    <definedName name="Apportioned_Total_wholesale_revenue_impact_of_post_financeability___Business___nominal">#REF!</definedName>
    <definedName name="Apportioned_Total_wholesale_revenue_impact_of_post_financeability___Business___real" localSheetId="1">#REF!</definedName>
    <definedName name="Apportioned_Total_wholesale_revenue_impact_of_post_financeability___Business___real">#REF!</definedName>
    <definedName name="Apportioned_Total_wholesale_revenue_impact_of_post_financeability___Residential___nominal" localSheetId="1">#REF!</definedName>
    <definedName name="Apportioned_Total_wholesale_revenue_impact_of_post_financeability___Residential___nominal">#REF!</definedName>
    <definedName name="Apportioned_wholesale_charge_for_Business_retail___nominal" localSheetId="1">#REF!</definedName>
    <definedName name="Apportioned_wholesale_charge_for_Business_retail___nominal">#REF!</definedName>
    <definedName name="Apportioned_wholesale_charge_for_Business_retail__in_millions____nominal" localSheetId="1">#REF!</definedName>
    <definedName name="Apportioned_wholesale_charge_for_Business_retail__in_millions____nominal">#REF!</definedName>
    <definedName name="Apportioned_wholesale_charge_for_Business_retail__in_millions____nominal.NEG" localSheetId="1">#REF!</definedName>
    <definedName name="Apportioned_wholesale_charge_for_Business_retail__in_millions____nominal.NEG">#REF!</definedName>
    <definedName name="Apportioned_wholesale_charge_for_Residential_retail___nominal" localSheetId="1">#REF!</definedName>
    <definedName name="Apportioned_wholesale_charge_for_Residential_retail___nominal">#REF!</definedName>
    <definedName name="APR19inrw">#REF!</definedName>
    <definedName name="APR19inrww">#REF!</definedName>
    <definedName name="APR19sgc">#REF!</definedName>
    <definedName name="APR19smi">#REF!</definedName>
    <definedName name="APR19smni">#REF!</definedName>
    <definedName name="APR19soi">#REF!</definedName>
    <definedName name="APR19soni">#REF!</definedName>
    <definedName name="APR19stps">#REF!</definedName>
    <definedName name="APR19wgc">#REF!</definedName>
    <definedName name="APR19wmi">#REF!</definedName>
    <definedName name="APR19wmni">#REF!</definedName>
    <definedName name="APR19woi">#REF!</definedName>
    <definedName name="APR19woni">#REF!</definedName>
    <definedName name="APR19wtps">#REF!</definedName>
    <definedName name="APRChoices" localSheetId="1">#REF!</definedName>
    <definedName name="APRChoices" localSheetId="8">#REF!</definedName>
    <definedName name="APRChoices" localSheetId="6">#REF!</definedName>
    <definedName name="APRChoices">InpC!#REF!</definedName>
    <definedName name="APRinrw">#REF!</definedName>
    <definedName name="APRinrww">#REF!</definedName>
    <definedName name="APRsgc">#REF!</definedName>
    <definedName name="APRsmi">#REF!</definedName>
    <definedName name="APRsmni">#REF!</definedName>
    <definedName name="APRsoi">#REF!</definedName>
    <definedName name="APRsoni">#REF!</definedName>
    <definedName name="APRstps">#REF!</definedName>
    <definedName name="APRwgc">#REF!</definedName>
    <definedName name="APRwmi">#REF!</definedName>
    <definedName name="APRwmni">#REF!</definedName>
    <definedName name="APRwoi">#REF!</definedName>
    <definedName name="APRwoni">#REF!</definedName>
    <definedName name="APRwtps">#REF!</definedName>
    <definedName name="APs">OFFSET(#REF!,0,#REF!,#REF!,1)</definedName>
    <definedName name="Artic_Diesel_0_Laden_km">#REF!</definedName>
    <definedName name="Artic_Diesel_100_Laden_km">#REF!</definedName>
    <definedName name="Artic_Diesel_25_Laden_km">#REF!</definedName>
    <definedName name="Artic_Diesel_50_Laden_km">#REF!</definedName>
    <definedName name="Artic_Diesel_75_Laden_km">#REF!</definedName>
    <definedName name="Artic_Diesel_Average_CO2">#REF!</definedName>
    <definedName name="Artic_Diesel_Average_km">#REF!</definedName>
    <definedName name="Artic_Diesel_Average_Tonne_km">#REF!</definedName>
    <definedName name="Artic_Diesel_Average_Tonne_km_CO2">#REF!</definedName>
    <definedName name="Artic_Diesel_Heavy_0_Laden_CO2">#REF!</definedName>
    <definedName name="Artic_Diesel_Heavy_0_Laden_km">#REF!</definedName>
    <definedName name="Artic_Diesel_Heavy_100_Laden_CO2">#REF!</definedName>
    <definedName name="Artic_Diesel_Heavy_100_Laden_km">#REF!</definedName>
    <definedName name="Artic_Diesel_Heavy_50_Laden_CO2">#REF!</definedName>
    <definedName name="Artic_Diesel_Heavy_50_Laden_km">#REF!</definedName>
    <definedName name="Artic_Diesel_Heavy_Ave_Laden_CO2">#REF!</definedName>
    <definedName name="Artic_Diesel_Heavy_Ave_Laden_km">#REF!</definedName>
    <definedName name="Artic_Diesel_Heavy_Tonne_km">#REF!</definedName>
    <definedName name="Artic_Diesel_Heavy_Tonne_km_CO2">#REF!</definedName>
    <definedName name="Artic_Diesel_Light_0_Laden_CO2">#REF!</definedName>
    <definedName name="Artic_Diesel_Light_0_Laden_km">#REF!</definedName>
    <definedName name="Artic_Diesel_Light_100_Laden_CO2">#REF!</definedName>
    <definedName name="Artic_Diesel_Light_100_Laden_km">#REF!</definedName>
    <definedName name="Artic_Diesel_Light_50_Laden_CO2">#REF!</definedName>
    <definedName name="Artic_Diesel_Light_50_Laden_km">#REF!</definedName>
    <definedName name="Artic_Diesel_Light_Ave_Laden_CO2">#REF!</definedName>
    <definedName name="Artic_Diesel_Light_Ave_Laden_km">#REF!</definedName>
    <definedName name="Artic_Diesel_Light_Tonne_km">#REF!</definedName>
    <definedName name="Artic_Diesel_Light_Tonne_km_CO2">#REF!</definedName>
    <definedName name="Artic_Diesel_Lorry_0_Laden_FE">#REF!</definedName>
    <definedName name="Artic_Diesel_Lorry_100_Laden_FE">#REF!</definedName>
    <definedName name="Artic_Diesel_Lorry_25_Laden_FE">#REF!</definedName>
    <definedName name="Artic_Diesel_Lorry_50_Laden_FE">#REF!</definedName>
    <definedName name="Artic_Diesel_Lorry_75_Laden_FE">#REF!</definedName>
    <definedName name="At_cost_wholesale_fixed_assets_depreciable_basis_balance___control___nominal.ADDN1" localSheetId="1">#REF!</definedName>
    <definedName name="At_cost_wholesale_fixed_assets_depreciable_basis_balance___control___nominal.ADDN1" localSheetId="8">#REF!</definedName>
    <definedName name="At_cost_wholesale_fixed_assets_depreciable_basis_balance___control___nominal.ADDN1" localSheetId="6">#REF!</definedName>
    <definedName name="At_cost_wholesale_fixed_assets_depreciable_basis_balance___control___nominal.ADDN1">#REF!</definedName>
    <definedName name="At_cost_wholesale_fixed_assets_depreciable_basis_balance___control___nominal.ADDN1.BEG" localSheetId="1">#REF!</definedName>
    <definedName name="At_cost_wholesale_fixed_assets_depreciable_basis_balance___control___nominal.ADDN1.BEG">#REF!</definedName>
    <definedName name="At_cost_wholesale_fixed_assets_depreciable_basis_balance___control___nominal.ADDN2" localSheetId="1">#REF!</definedName>
    <definedName name="At_cost_wholesale_fixed_assets_depreciable_basis_balance___control___nominal.ADDN2">#REF!</definedName>
    <definedName name="At_cost_wholesale_fixed_assets_depreciable_basis_balance___control___nominal.ADDN2.BEG" localSheetId="1">#REF!</definedName>
    <definedName name="At_cost_wholesale_fixed_assets_depreciable_basis_balance___control___nominal.ADDN2.BEG">#REF!</definedName>
    <definedName name="At_cost_wholesale_fixed_assets_depreciable_basis_balance___control___nominal.BR" localSheetId="1">#REF!</definedName>
    <definedName name="At_cost_wholesale_fixed_assets_depreciable_basis_balance___control___nominal.BR">#REF!</definedName>
    <definedName name="At_cost_wholesale_fixed_assets_depreciable_basis_balance___control___nominal.BR.BEG" localSheetId="1">#REF!</definedName>
    <definedName name="At_cost_wholesale_fixed_assets_depreciable_basis_balance___control___nominal.BR.BEG">#REF!</definedName>
    <definedName name="At_cost_wholesale_fixed_assets_depreciable_basis_balance___control___nominal.WN" localSheetId="1">#REF!</definedName>
    <definedName name="At_cost_wholesale_fixed_assets_depreciable_basis_balance___control___nominal.WN">#REF!</definedName>
    <definedName name="At_cost_wholesale_fixed_assets_depreciable_basis_balance___control___nominal.WN.BEG" localSheetId="1">#REF!</definedName>
    <definedName name="At_cost_wholesale_fixed_assets_depreciable_basis_balance___control___nominal.WN.BEG">#REF!</definedName>
    <definedName name="At_cost_wholesale_fixed_assets_depreciable_basis_balance___control___nominal.WR" localSheetId="1">#REF!</definedName>
    <definedName name="At_cost_wholesale_fixed_assets_depreciable_basis_balance___control___nominal.WR">#REF!</definedName>
    <definedName name="At_cost_wholesale_fixed_assets_depreciable_basis_balance___control___nominal.WR.BEG" localSheetId="1">#REF!</definedName>
    <definedName name="At_cost_wholesale_fixed_assets_depreciable_basis_balance___control___nominal.WR.BEG">#REF!</definedName>
    <definedName name="At_cost_wholesale_fixed_assets_depreciable_basis_balance___control___nominal.WWN" localSheetId="1">#REF!</definedName>
    <definedName name="At_cost_wholesale_fixed_assets_depreciable_basis_balance___control___nominal.WWN">#REF!</definedName>
    <definedName name="At_cost_wholesale_fixed_assets_depreciable_basis_balance___control___nominal.WWN.BEG" localSheetId="1">#REF!</definedName>
    <definedName name="At_cost_wholesale_fixed_assets_depreciable_basis_balance___control___nominal.WWN.BEG">#REF!</definedName>
    <definedName name="At_cost_wholesale_fixed_assets_initial_balance___control___nominal.ADDN1" localSheetId="1">#REF!</definedName>
    <definedName name="At_cost_wholesale_fixed_assets_initial_balance___control___nominal.ADDN1">#REF!</definedName>
    <definedName name="At_cost_wholesale_fixed_assets_initial_balance___control___nominal.ADDN2" localSheetId="1">#REF!</definedName>
    <definedName name="At_cost_wholesale_fixed_assets_initial_balance___control___nominal.ADDN2">#REF!</definedName>
    <definedName name="At_cost_wholesale_fixed_assets_initial_balance___control___nominal.BR" localSheetId="1">#REF!</definedName>
    <definedName name="At_cost_wholesale_fixed_assets_initial_balance___control___nominal.BR">#REF!</definedName>
    <definedName name="At_cost_wholesale_fixed_assets_initial_balance___control___nominal.WN" localSheetId="1">#REF!</definedName>
    <definedName name="At_cost_wholesale_fixed_assets_initial_balance___control___nominal.WN">#REF!</definedName>
    <definedName name="At_cost_wholesale_fixed_assets_initial_balance___control___nominal.WR" localSheetId="1">#REF!</definedName>
    <definedName name="At_cost_wholesale_fixed_assets_initial_balance___control___nominal.WR">#REF!</definedName>
    <definedName name="At_cost_wholesale_fixed_assets_initial_balance___control___nominal.WWN" localSheetId="1">#REF!</definedName>
    <definedName name="At_cost_wholesale_fixed_assets_initial_balance___control___nominal.WWN">#REF!</definedName>
    <definedName name="At_cost_wholesale_fixed_assets_initial_balance_adj.___control___nominal.ADDN1" localSheetId="1">#REF!</definedName>
    <definedName name="At_cost_wholesale_fixed_assets_initial_balance_adj.___control___nominal.ADDN1">#REF!</definedName>
    <definedName name="At_cost_wholesale_fixed_assets_initial_balance_adj.___control___nominal.ADDN2" localSheetId="1">#REF!</definedName>
    <definedName name="At_cost_wholesale_fixed_assets_initial_balance_adj.___control___nominal.ADDN2">#REF!</definedName>
    <definedName name="At_cost_wholesale_fixed_assets_initial_balance_adj.___control___nominal.BR" localSheetId="1">#REF!</definedName>
    <definedName name="At_cost_wholesale_fixed_assets_initial_balance_adj.___control___nominal.BR">#REF!</definedName>
    <definedName name="At_cost_wholesale_fixed_assets_initial_balance_adj.___control___nominal.WN" localSheetId="1">#REF!</definedName>
    <definedName name="At_cost_wholesale_fixed_assets_initial_balance_adj.___control___nominal.WN">#REF!</definedName>
    <definedName name="At_cost_wholesale_fixed_assets_initial_balance_adj.___control___nominal.WR" localSheetId="1">#REF!</definedName>
    <definedName name="At_cost_wholesale_fixed_assets_initial_balance_adj.___control___nominal.WR">#REF!</definedName>
    <definedName name="At_cost_wholesale_fixed_assets_initial_balance_adj.___control___nominal.WWN" localSheetId="1">#REF!</definedName>
    <definedName name="At_cost_wholesale_fixed_assets_initial_balance_adj.___control___nominal.WWN">#REF!</definedName>
    <definedName name="Ave_Diesel_CO2">#REF!</definedName>
    <definedName name="Ave_Diesel_Miles">#REF!</definedName>
    <definedName name="Ave_Mbike_CO2">#REF!</definedName>
    <definedName name="Ave_Mbike_Miles">#REF!</definedName>
    <definedName name="Ave_Petrol_CO2">#REF!</definedName>
    <definedName name="Ave_Petrol_Miles">#REF!</definedName>
    <definedName name="Average_Bus_CO2">#REF!</definedName>
    <definedName name="Average_Bus_Coach_CO2">#REF!</definedName>
    <definedName name="Average_Bus_Coach_Pass_km">#REF!</definedName>
    <definedName name="Average_Bus_Pass_km">#REF!</definedName>
    <definedName name="Average_CPI_H____base_index___2022_23" localSheetId="1">#REF!</definedName>
    <definedName name="Average_CPI_H____base_index___2022_23" localSheetId="8">#REF!</definedName>
    <definedName name="Average_CPI_H____base_index___2022_23" localSheetId="6">#REF!</definedName>
    <definedName name="Average_CPI_H____base_index___2022_23">#REF!</definedName>
    <definedName name="Average_household_bill_for_single_wholesale_service___additional_control_1___real" localSheetId="1">#REF!</definedName>
    <definedName name="Average_household_bill_for_single_wholesale_service___additional_control_1___real">#REF!</definedName>
    <definedName name="Average_household_bill_for_single_wholesale_service___additional_control_1___real___growth" localSheetId="1">#REF!</definedName>
    <definedName name="Average_household_bill_for_single_wholesale_service___additional_control_1___real___growth">#REF!</definedName>
    <definedName name="Average_household_bill_for_single_wholesale_service___additional_control_2___real" localSheetId="1">#REF!</definedName>
    <definedName name="Average_household_bill_for_single_wholesale_service___additional_control_2___real">#REF!</definedName>
    <definedName name="Average_household_bill_for_single_wholesale_service___additional_control_2___real___growth" localSheetId="1">#REF!</definedName>
    <definedName name="Average_household_bill_for_single_wholesale_service___additional_control_2___real___growth">#REF!</definedName>
    <definedName name="Average_household_bill_for_single_wholesale_service___bio_resources___real" localSheetId="1">#REF!</definedName>
    <definedName name="Average_household_bill_for_single_wholesale_service___bio_resources___real">#REF!</definedName>
    <definedName name="Average_household_bill_for_single_wholesale_service___bioresources___real___growth" localSheetId="1">#REF!</definedName>
    <definedName name="Average_household_bill_for_single_wholesale_service___bioresources___real___growth">#REF!</definedName>
    <definedName name="Average_household_bill_for_single_wholesale_service___real.ADDN1" localSheetId="1">#REF!</definedName>
    <definedName name="Average_household_bill_for_single_wholesale_service___real.ADDN1">#REF!</definedName>
    <definedName name="Average_household_bill_for_single_wholesale_service___real.ADDN2" localSheetId="1">#REF!</definedName>
    <definedName name="Average_household_bill_for_single_wholesale_service___real.ADDN2">#REF!</definedName>
    <definedName name="Average_household_bill_for_single_wholesale_service___real.BR" localSheetId="1">#REF!</definedName>
    <definedName name="Average_household_bill_for_single_wholesale_service___real.BR">#REF!</definedName>
    <definedName name="Average_household_bill_for_single_wholesale_service___real.WN" localSheetId="1">#REF!</definedName>
    <definedName name="Average_household_bill_for_single_wholesale_service___real.WN">#REF!</definedName>
    <definedName name="Average_household_bill_for_single_wholesale_service___real.WR" localSheetId="1">#REF!</definedName>
    <definedName name="Average_household_bill_for_single_wholesale_service___real.WR">#REF!</definedName>
    <definedName name="Average_household_bill_for_single_wholesale_service___real.WWN" localSheetId="1">#REF!</definedName>
    <definedName name="Average_household_bill_for_single_wholesale_service___real.WWN">#REF!</definedName>
    <definedName name="Average_household_bill_for_single_wholesale_service___real___growth.ADDN1" localSheetId="1">#REF!</definedName>
    <definedName name="Average_household_bill_for_single_wholesale_service___real___growth.ADDN1">#REF!</definedName>
    <definedName name="Average_household_bill_for_single_wholesale_service___real___growth.ADDN2" localSheetId="1">#REF!</definedName>
    <definedName name="Average_household_bill_for_single_wholesale_service___real___growth.ADDN2">#REF!</definedName>
    <definedName name="Average_household_bill_for_single_wholesale_service___real___growth.BR" localSheetId="1">#REF!</definedName>
    <definedName name="Average_household_bill_for_single_wholesale_service___real___growth.BR">#REF!</definedName>
    <definedName name="Average_household_bill_for_single_wholesale_service___real___growth.WN" localSheetId="1">#REF!</definedName>
    <definedName name="Average_household_bill_for_single_wholesale_service___real___growth.WN">#REF!</definedName>
    <definedName name="Average_household_bill_for_single_wholesale_service___real___growth.WR" localSheetId="1">#REF!</definedName>
    <definedName name="Average_household_bill_for_single_wholesale_service___real___growth.WR">#REF!</definedName>
    <definedName name="Average_household_bill_for_single_wholesale_service___real___growth.WWN" localSheetId="1">#REF!</definedName>
    <definedName name="Average_household_bill_for_single_wholesale_service___real___growth.WWN">#REF!</definedName>
    <definedName name="Average_household_bill_for_single_wholesale_service___wastewater_network___real" localSheetId="1">#REF!</definedName>
    <definedName name="Average_household_bill_for_single_wholesale_service___wastewater_network___real">#REF!</definedName>
    <definedName name="Average_household_bill_for_single_wholesale_service___wastewater_network___real___growth" localSheetId="1">#REF!</definedName>
    <definedName name="Average_household_bill_for_single_wholesale_service___wastewater_network___real___growth">#REF!</definedName>
    <definedName name="Average_household_bill_for_single_wholesale_service___water_network____real" localSheetId="1">#REF!</definedName>
    <definedName name="Average_household_bill_for_single_wholesale_service___water_network____real">#REF!</definedName>
    <definedName name="Average_household_bill_for_single_wholesale_service___water_network___real___growth" localSheetId="1">#REF!</definedName>
    <definedName name="Average_household_bill_for_single_wholesale_service___water_network___real___growth">#REF!</definedName>
    <definedName name="Average_household_bill_for_single_wholesale_service___water_resources___real" localSheetId="1">#REF!</definedName>
    <definedName name="Average_household_bill_for_single_wholesale_service___water_resources___real">#REF!</definedName>
    <definedName name="Average_household_bill_for_single_wholesale_service___water_resources___real___growth" localSheetId="1">#REF!</definedName>
    <definedName name="Average_household_bill_for_single_wholesale_service___water_resources___real___growth">#REF!</definedName>
    <definedName name="Average_LPG_CNG_CO2">#REF!</definedName>
    <definedName name="Average_LPG_CNG_Miles">#REF!</definedName>
    <definedName name="Average_net_debt_for_RoRE_calculation___Appointee___nominal" localSheetId="1">#REF!</definedName>
    <definedName name="Average_net_debt_for_RoRE_calculation___Appointee___nominal" localSheetId="8">#REF!</definedName>
    <definedName name="Average_net_debt_for_RoRE_calculation___Appointee___nominal" localSheetId="6">#REF!</definedName>
    <definedName name="Average_net_debt_for_RoRE_calculation___Appointee___nominal">#REF!</definedName>
    <definedName name="Average_net_debt_for_RoRE_calculation___control___nominal.ADDN1" localSheetId="1">#REF!</definedName>
    <definedName name="Average_net_debt_for_RoRE_calculation___control___nominal.ADDN1">#REF!</definedName>
    <definedName name="Average_net_debt_for_RoRE_calculation___control___nominal.ADDN2" localSheetId="1">#REF!</definedName>
    <definedName name="Average_net_debt_for_RoRE_calculation___control___nominal.ADDN2">#REF!</definedName>
    <definedName name="Average_net_debt_for_RoRE_calculation___control___nominal.BR" localSheetId="1">#REF!</definedName>
    <definedName name="Average_net_debt_for_RoRE_calculation___control___nominal.BR">#REF!</definedName>
    <definedName name="Average_net_debt_for_RoRE_calculation___control___nominal.WN" localSheetId="1">#REF!</definedName>
    <definedName name="Average_net_debt_for_RoRE_calculation___control___nominal.WN">#REF!</definedName>
    <definedName name="Average_net_debt_for_RoRE_calculation___control___nominal.WR" localSheetId="1">#REF!</definedName>
    <definedName name="Average_net_debt_for_RoRE_calculation___control___nominal.WR">#REF!</definedName>
    <definedName name="Average_net_debt_for_RoRE_calculation___control___nominal.WWN" localSheetId="1">#REF!</definedName>
    <definedName name="Average_net_debt_for_RoRE_calculation___control___nominal.WWN">#REF!</definedName>
    <definedName name="Average_of_2020_25_RCV___nominal.ADDN1" localSheetId="1">#REF!</definedName>
    <definedName name="Average_of_2020_25_RCV___nominal.ADDN1">#REF!</definedName>
    <definedName name="Average_of_2020_25_RCV___nominal.ADDN2" localSheetId="1">#REF!</definedName>
    <definedName name="Average_of_2020_25_RCV___nominal.ADDN2">#REF!</definedName>
    <definedName name="Average_of_2020_25_RCV___nominal.BR" localSheetId="1">#REF!</definedName>
    <definedName name="Average_of_2020_25_RCV___nominal.BR">#REF!</definedName>
    <definedName name="Average_of_2020_25_RCV___nominal.WN" localSheetId="1">#REF!</definedName>
    <definedName name="Average_of_2020_25_RCV___nominal.WN">#REF!</definedName>
    <definedName name="Average_of_2020_25_RCV___nominal.WR" localSheetId="1">#REF!</definedName>
    <definedName name="Average_of_2020_25_RCV___nominal.WR">#REF!</definedName>
    <definedName name="Average_of_2020_25_RCV___nominal.WWN" localSheetId="1">#REF!</definedName>
    <definedName name="Average_of_2020_25_RCV___nominal.WWN">#REF!</definedName>
    <definedName name="Average_of_Post_2025_RCV___nominal.ADDN1" localSheetId="1">#REF!</definedName>
    <definedName name="Average_of_Post_2025_RCV___nominal.ADDN1">#REF!</definedName>
    <definedName name="Average_of_Post_2025_RCV___nominal.ADDN2" localSheetId="1">#REF!</definedName>
    <definedName name="Average_of_Post_2025_RCV___nominal.ADDN2">#REF!</definedName>
    <definedName name="Average_of_Post_2025_RCV___nominal.BR" localSheetId="1">#REF!</definedName>
    <definedName name="Average_of_Post_2025_RCV___nominal.BR">#REF!</definedName>
    <definedName name="Average_of_Post_2025_RCV___nominal.WN" localSheetId="1">#REF!</definedName>
    <definedName name="Average_of_Post_2025_RCV___nominal.WN">#REF!</definedName>
    <definedName name="Average_of_Post_2025_RCV___nominal.WR" localSheetId="1">#REF!</definedName>
    <definedName name="Average_of_Post_2025_RCV___nominal.WR">#REF!</definedName>
    <definedName name="Average_of_Post_2025_RCV___nominal.WWN" localSheetId="1">#REF!</definedName>
    <definedName name="Average_of_Post_2025_RCV___nominal.WWN">#REF!</definedName>
    <definedName name="Average_of_Pre_2020_RCV___nominal.ADDN1" localSheetId="1">#REF!</definedName>
    <definedName name="Average_of_Pre_2020_RCV___nominal.ADDN1">#REF!</definedName>
    <definedName name="Average_of_Pre_2020_RCV___nominal.ADDN2" localSheetId="1">#REF!</definedName>
    <definedName name="Average_of_Pre_2020_RCV___nominal.ADDN2">#REF!</definedName>
    <definedName name="Average_of_Pre_2020_RCV___nominal.BR" localSheetId="1">#REF!</definedName>
    <definedName name="Average_of_Pre_2020_RCV___nominal.BR">#REF!</definedName>
    <definedName name="Average_of_Pre_2020_RCV___nominal.WN" localSheetId="1">#REF!</definedName>
    <definedName name="Average_of_Pre_2020_RCV___nominal.WN">#REF!</definedName>
    <definedName name="Average_of_Pre_2020_RCV___nominal.WR" localSheetId="1">#REF!</definedName>
    <definedName name="Average_of_Pre_2020_RCV___nominal.WR">#REF!</definedName>
    <definedName name="Average_of_Pre_2020_RCV___nominal.WWN" localSheetId="1">#REF!</definedName>
    <definedName name="Average_of_Pre_2020_RCV___nominal.WWN">#REF!</definedName>
    <definedName name="Average_of_RCV___ADDN1__nominal" localSheetId="1">#REF!</definedName>
    <definedName name="Average_of_RCV___ADDN1__nominal">#REF!</definedName>
    <definedName name="Average_of_RCV___ADDN2___nominal" localSheetId="1">#REF!</definedName>
    <definedName name="Average_of_RCV___ADDN2___nominal">#REF!</definedName>
    <definedName name="Average_of_RCV___Appointee___Fcst___nominal" localSheetId="1">#REF!</definedName>
    <definedName name="Average_of_RCV___Appointee___Fcst___nominal">#REF!</definedName>
    <definedName name="Average_of_RCV___Appointee___nominal" localSheetId="1">#REF!</definedName>
    <definedName name="Average_of_RCV___Appointee___nominal">#REF!</definedName>
    <definedName name="Average_of_RCV___BR___nominal" localSheetId="1">#REF!</definedName>
    <definedName name="Average_of_RCV___BR___nominal">#REF!</definedName>
    <definedName name="Average_of_RCV___control___nominal.ADDN1" localSheetId="1">#REF!</definedName>
    <definedName name="Average_of_RCV___control___nominal.ADDN1">#REF!</definedName>
    <definedName name="Average_of_RCV___control___nominal.ADDN2" localSheetId="1">#REF!</definedName>
    <definedName name="Average_of_RCV___control___nominal.ADDN2">#REF!</definedName>
    <definedName name="Average_of_RCV___control___nominal.BR" localSheetId="1">#REF!</definedName>
    <definedName name="Average_of_RCV___control___nominal.BR">#REF!</definedName>
    <definedName name="Average_of_RCV___control___nominal.WN" localSheetId="1">#REF!</definedName>
    <definedName name="Average_of_RCV___control___nominal.WN">#REF!</definedName>
    <definedName name="Average_of_RCV___control___nominal.WR" localSheetId="1">#REF!</definedName>
    <definedName name="Average_of_RCV___control___nominal.WR">#REF!</definedName>
    <definedName name="Average_of_RCV___control___nominal.WWN" localSheetId="1">#REF!</definedName>
    <definedName name="Average_of_RCV___control___nominal.WWN">#REF!</definedName>
    <definedName name="Average_of_RCV___forecast____control___nominal.ADDN1" localSheetId="1">#REF!</definedName>
    <definedName name="Average_of_RCV___forecast____control___nominal.ADDN1">#REF!</definedName>
    <definedName name="Average_of_RCV___forecast____control___nominal.ADDN2" localSheetId="1">#REF!</definedName>
    <definedName name="Average_of_RCV___forecast____control___nominal.ADDN2">#REF!</definedName>
    <definedName name="Average_of_RCV___forecast____control___nominal.BR" localSheetId="1">#REF!</definedName>
    <definedName name="Average_of_RCV___forecast____control___nominal.BR">#REF!</definedName>
    <definedName name="Average_of_RCV___forecast____control___nominal.WN" localSheetId="1">#REF!</definedName>
    <definedName name="Average_of_RCV___forecast____control___nominal.WN">#REF!</definedName>
    <definedName name="Average_of_RCV___forecast____control___nominal.WR" localSheetId="1">#REF!</definedName>
    <definedName name="Average_of_RCV___forecast____control___nominal.WR">#REF!</definedName>
    <definedName name="Average_of_RCV___forecast____control___nominal.WWN" localSheetId="1">#REF!</definedName>
    <definedName name="Average_of_RCV___forecast____control___nominal.WWN">#REF!</definedName>
    <definedName name="Average_of_RCV___Wholesale___nominal" localSheetId="1">#REF!</definedName>
    <definedName name="Average_of_RCV___Wholesale___nominal">#REF!</definedName>
    <definedName name="Average_of_RCV___WN___nominal" localSheetId="1">#REF!</definedName>
    <definedName name="Average_of_RCV___WN___nominal">#REF!</definedName>
    <definedName name="Average_of_RCV___WR___nominal" localSheetId="1">#REF!</definedName>
    <definedName name="Average_of_RCV___WR___nominal">#REF!</definedName>
    <definedName name="Average_of_RCV___WWN___nominal" localSheetId="1">#REF!</definedName>
    <definedName name="Average_of_RCV___WWN___nominal">#REF!</definedName>
    <definedName name="Average_post_2025_RCV_additions___nominal.ADDN1" localSheetId="1">#REF!</definedName>
    <definedName name="Average_post_2025_RCV_additions___nominal.ADDN1">#REF!</definedName>
    <definedName name="Average_post_2025_RCV_additions___nominal.ADDN2" localSheetId="1">#REF!</definedName>
    <definedName name="Average_post_2025_RCV_additions___nominal.ADDN2">#REF!</definedName>
    <definedName name="Average_post_2025_RCV_additions___nominal.BR" localSheetId="1">#REF!</definedName>
    <definedName name="Average_post_2025_RCV_additions___nominal.BR">#REF!</definedName>
    <definedName name="Average_post_2025_RCV_additions___nominal.WN" localSheetId="1">#REF!</definedName>
    <definedName name="Average_post_2025_RCV_additions___nominal.WN">#REF!</definedName>
    <definedName name="Average_post_2025_RCV_additions___nominal.WR" localSheetId="1">#REF!</definedName>
    <definedName name="Average_post_2025_RCV_additions___nominal.WR">#REF!</definedName>
    <definedName name="Average_post_2025_RCV_additions___nominal.WWN" localSheetId="1">#REF!</definedName>
    <definedName name="Average_post_2025_RCV_additions___nominal.WWN">#REF!</definedName>
    <definedName name="Average_post_2025_RCV_additions___Wholesale___nominal" localSheetId="1">#REF!</definedName>
    <definedName name="Average_post_2025_RCV_additions___Wholesale___nominal">#REF!</definedName>
    <definedName name="Average_retail_service_revenue___tariff_band___nominal.1" localSheetId="1">#REF!</definedName>
    <definedName name="Average_retail_service_revenue___tariff_band___nominal.1">#REF!</definedName>
    <definedName name="Average_retail_service_revenue___tariff_band___nominal.2" localSheetId="1">#REF!</definedName>
    <definedName name="Average_retail_service_revenue___tariff_band___nominal.2">#REF!</definedName>
    <definedName name="Average_retail_service_revenue___tariff_band___nominal.3" localSheetId="1">#REF!</definedName>
    <definedName name="Average_retail_service_revenue___tariff_band___nominal.3">#REF!</definedName>
    <definedName name="Average_Van_CO2">#REF!</definedName>
    <definedName name="Average_Van_Miles">#REF!</definedName>
    <definedName name="AVON" localSheetId="8">#REF!</definedName>
    <definedName name="AVON" localSheetId="6">#REF!</definedName>
    <definedName name="AVON">#REF!</definedName>
    <definedName name="AW_H" localSheetId="6">#REF!</definedName>
    <definedName name="AW_H">#REF!</definedName>
    <definedName name="AW_H_No" localSheetId="6">#REF!</definedName>
    <definedName name="AW_H_No">#REF!</definedName>
    <definedName name="AW_L">#REF!</definedName>
    <definedName name="AW_L_No">#REF!</definedName>
    <definedName name="AW_M">#REF!</definedName>
    <definedName name="AW_M_No">#REF!</definedName>
    <definedName name="AW_N_No">#REF!</definedName>
    <definedName name="AYL">#REF!</definedName>
    <definedName name="b" localSheetId="8" hidden="1">{"CHARGE",#N/A,FALSE,"401C11"}</definedName>
    <definedName name="b" localSheetId="6" hidden="1">{"CHARGE",#N/A,FALSE,"401C11"}</definedName>
    <definedName name="b" hidden="1">{"CHARGE",#N/A,FALSE,"401C11"}</definedName>
    <definedName name="B_NFIN_All">#REF!</definedName>
    <definedName name="BAN">#REF!</definedName>
    <definedName name="BAS">#REF!</definedName>
    <definedName name="Base_Regulated_Equity___control___nominal.ADDN1" localSheetId="1">#REF!</definedName>
    <definedName name="Base_Regulated_Equity___control___nominal.ADDN1" localSheetId="8">#REF!</definedName>
    <definedName name="Base_Regulated_Equity___control___nominal.ADDN1" localSheetId="6">#REF!</definedName>
    <definedName name="Base_Regulated_Equity___control___nominal.ADDN1">#REF!</definedName>
    <definedName name="Base_Regulated_Equity___control___nominal.ADDN2" localSheetId="1">#REF!</definedName>
    <definedName name="Base_Regulated_Equity___control___nominal.ADDN2">#REF!</definedName>
    <definedName name="Base_Regulated_Equity___control___nominal.BR" localSheetId="1">#REF!</definedName>
    <definedName name="Base_Regulated_Equity___control___nominal.BR">#REF!</definedName>
    <definedName name="Base_Regulated_Equity___control___nominal.WN" localSheetId="1">#REF!</definedName>
    <definedName name="Base_Regulated_Equity___control___nominal.WN">#REF!</definedName>
    <definedName name="Base_Regulated_Equity___control___nominal.WR" localSheetId="1">#REF!</definedName>
    <definedName name="Base_Regulated_Equity___control___nominal.WR">#REF!</definedName>
    <definedName name="Base_Regulated_Equity___control___nominal.WWN" localSheetId="1">#REF!</definedName>
    <definedName name="Base_Regulated_Equity___control___nominal.WWN">#REF!</definedName>
    <definedName name="Base_Regulated_Equity___issued_equity___nominal" localSheetId="1">#REF!</definedName>
    <definedName name="Base_Regulated_Equity___issued_equity___nominal">#REF!</definedName>
    <definedName name="Base_Regulated_Equity___issued_equity___real" localSheetId="1">#REF!</definedName>
    <definedName name="Base_Regulated_Equity___issued_equity___real">#REF!</definedName>
    <definedName name="Base_revenue_for_2024_25___nominal.ADDN1" localSheetId="1">#REF!</definedName>
    <definedName name="Base_revenue_for_2024_25___nominal.ADDN1">#REF!</definedName>
    <definedName name="Base_revenue_for_2024_25___nominal.ADDN2" localSheetId="1">#REF!</definedName>
    <definedName name="Base_revenue_for_2024_25___nominal.ADDN2">#REF!</definedName>
    <definedName name="Base_revenue_for_2024_25___nominal.BR" localSheetId="1">#REF!</definedName>
    <definedName name="Base_revenue_for_2024_25___nominal.BR">#REF!</definedName>
    <definedName name="Base_revenue_for_2024_25___nominal.WN" localSheetId="1">#REF!</definedName>
    <definedName name="Base_revenue_for_2024_25___nominal.WN">#REF!</definedName>
    <definedName name="Base_revenue_for_2024_25___nominal.WR" localSheetId="1">#REF!</definedName>
    <definedName name="Base_revenue_for_2024_25___nominal.WR">#REF!</definedName>
    <definedName name="Base_revenue_for_2024_25___nominal.WWN" localSheetId="1">#REF!</definedName>
    <definedName name="Base_revenue_for_2024_25___nominal.WWN">#REF!</definedName>
    <definedName name="Base_RoRE_Appointee___nominal" localSheetId="1">#REF!</definedName>
    <definedName name="Base_RoRE_Appointee___nominal">#REF!</definedName>
    <definedName name="Base_RoRE_on_2020_25_RCV_bf_balance___control___nominal.ADDN1" localSheetId="1">#REF!</definedName>
    <definedName name="Base_RoRE_on_2020_25_RCV_bf_balance___control___nominal.ADDN1">#REF!</definedName>
    <definedName name="Base_RoRE_on_2020_25_RCV_bf_balance___control___nominal.ADDN2" localSheetId="1">#REF!</definedName>
    <definedName name="Base_RoRE_on_2020_25_RCV_bf_balance___control___nominal.ADDN2">#REF!</definedName>
    <definedName name="Base_RoRE_on_2020_25_RCV_bf_balance___control___nominal.BR" localSheetId="1">#REF!</definedName>
    <definedName name="Base_RoRE_on_2020_25_RCV_bf_balance___control___nominal.BR">#REF!</definedName>
    <definedName name="Base_RoRE_on_2020_25_RCV_bf_balance___control___nominal.WN" localSheetId="1">#REF!</definedName>
    <definedName name="Base_RoRE_on_2020_25_RCV_bf_balance___control___nominal.WN">#REF!</definedName>
    <definedName name="Base_RoRE_on_2020_25_RCV_bf_balance___control___nominal.WR" localSheetId="1">#REF!</definedName>
    <definedName name="Base_RoRE_on_2020_25_RCV_bf_balance___control___nominal.WR">#REF!</definedName>
    <definedName name="Base_RoRE_on_2020_25_RCV_bf_balance___control___nominal.WWN" localSheetId="1">#REF!</definedName>
    <definedName name="Base_RoRE_on_2020_25_RCV_bf_balance___control___nominal.WWN">#REF!</definedName>
    <definedName name="Base_RoRE_on_Post_2025_RCV_balance___control___nominal.ADDN1" localSheetId="1">#REF!</definedName>
    <definedName name="Base_RoRE_on_Post_2025_RCV_balance___control___nominal.ADDN1">#REF!</definedName>
    <definedName name="Base_RoRE_on_Post_2025_RCV_balance___control___nominal.ADDN2" localSheetId="1">#REF!</definedName>
    <definedName name="Base_RoRE_on_Post_2025_RCV_balance___control___nominal.ADDN2">#REF!</definedName>
    <definedName name="Base_RoRE_on_Post_2025_RCV_balance___control___nominal.BR" localSheetId="1">#REF!</definedName>
    <definedName name="Base_RoRE_on_Post_2025_RCV_balance___control___nominal.BR">#REF!</definedName>
    <definedName name="Base_RoRE_on_Post_2025_RCV_balance___control___nominal.WN" localSheetId="1">#REF!</definedName>
    <definedName name="Base_RoRE_on_Post_2025_RCV_balance___control___nominal.WN">#REF!</definedName>
    <definedName name="Base_RoRE_on_Post_2025_RCV_balance___control___nominal.WR" localSheetId="1">#REF!</definedName>
    <definedName name="Base_RoRE_on_Post_2025_RCV_balance___control___nominal.WR">#REF!</definedName>
    <definedName name="Base_RoRE_on_Post_2025_RCV_balance___control___nominal.WWN" localSheetId="1">#REF!</definedName>
    <definedName name="Base_RoRE_on_Post_2025_RCV_balance___control___nominal.WWN">#REF!</definedName>
    <definedName name="Base_RoRE_on_Pre_2020_RCV_bf_balance___control___nominal.ADDN1" localSheetId="1">#REF!</definedName>
    <definedName name="Base_RoRE_on_Pre_2020_RCV_bf_balance___control___nominal.ADDN1">#REF!</definedName>
    <definedName name="Base_RoRE_on_Pre_2020_RCV_bf_balance___control___nominal.ADDN2" localSheetId="1">#REF!</definedName>
    <definedName name="Base_RoRE_on_Pre_2020_RCV_bf_balance___control___nominal.ADDN2">#REF!</definedName>
    <definedName name="Base_RoRE_on_Pre_2020_RCV_bf_balance___control___nominal.BR" localSheetId="1">#REF!</definedName>
    <definedName name="Base_RoRE_on_Pre_2020_RCV_bf_balance___control___nominal.BR">#REF!</definedName>
    <definedName name="Base_RoRE_on_Pre_2020_RCV_bf_balance___control___nominal.WN" localSheetId="1">#REF!</definedName>
    <definedName name="Base_RoRE_on_Pre_2020_RCV_bf_balance___control___nominal.WN">#REF!</definedName>
    <definedName name="Base_RoRE_on_Pre_2020_RCV_bf_balance___control___nominal.WR" localSheetId="1">#REF!</definedName>
    <definedName name="Base_RoRE_on_Pre_2020_RCV_bf_balance___control___nominal.WR">#REF!</definedName>
    <definedName name="Base_RoRE_on_Pre_2020_RCV_bf_balance___control___nominal.WWN" localSheetId="1">#REF!</definedName>
    <definedName name="Base_RoRE_on_Pre_2020_RCV_bf_balance___control___nominal.WWN">#REF!</definedName>
    <definedName name="Base_RoRE_percentage___control.ADDN1" localSheetId="1">#REF!</definedName>
    <definedName name="Base_RoRE_percentage___control.ADDN1">#REF!</definedName>
    <definedName name="Base_RoRE_percentage___control.ADDN2" localSheetId="1">#REF!</definedName>
    <definedName name="Base_RoRE_percentage___control.ADDN2">#REF!</definedName>
    <definedName name="Base_RoRE_percentage___control.BR" localSheetId="1">#REF!</definedName>
    <definedName name="Base_RoRE_percentage___control.BR">#REF!</definedName>
    <definedName name="Base_RoRE_percentage___control.WN" localSheetId="1">#REF!</definedName>
    <definedName name="Base_RoRE_percentage___control.WN">#REF!</definedName>
    <definedName name="Base_RoRE_percentage___control.WR" localSheetId="1">#REF!</definedName>
    <definedName name="Base_RoRE_percentage___control.WR">#REF!</definedName>
    <definedName name="Base_RoRE_percentage___control.WWN" localSheetId="1">#REF!</definedName>
    <definedName name="Base_RoRE_percentage___control.WWN">#REF!</definedName>
    <definedName name="Base_RoRE_Wholesale___nominal" localSheetId="1">#REF!</definedName>
    <definedName name="Base_RoRE_Wholesale___nominal">#REF!</definedName>
    <definedName name="BASE_YEAR">#REF!</definedName>
    <definedName name="BaseCaseIndicator">InpC!$Q$7:$V$7</definedName>
    <definedName name="BEDS" localSheetId="8">#REF!</definedName>
    <definedName name="BEDS" localSheetId="6">#REF!</definedName>
    <definedName name="BEDS">#REF!</definedName>
    <definedName name="BenchmarkAll">#REF!</definedName>
    <definedName name="BenchmarkAPbyDel">#REF!</definedName>
    <definedName name="BenchmarkTitle">#REF!</definedName>
    <definedName name="BERKS" localSheetId="8">#REF!</definedName>
    <definedName name="BERKS" localSheetId="6">#REF!</definedName>
    <definedName name="BERKS">#REF!</definedName>
    <definedName name="BIC" localSheetId="8">#REF!</definedName>
    <definedName name="BIC">#REF!</definedName>
    <definedName name="BIC_Staging_unloaded" xml:space="preserve"> OFFSET(#REF!, 0, 0, COUNTA(#REF!), COUNTA(#REF!))</definedName>
    <definedName name="BIC_Staging_unloaded_header">#REF!</definedName>
    <definedName name="Bill_s_Demand_Planner" localSheetId="8">#REF!</definedName>
    <definedName name="Bill_s_Demand_Planner" localSheetId="6">#REF!</definedName>
    <definedName name="Bill_s_Demand_Planner">#REF!</definedName>
    <definedName name="Bio_resources___Allowed_Revenues___real" localSheetId="1">#REF!</definedName>
    <definedName name="Bio_resources___Allowed_Revenues___real" localSheetId="6">#REF!</definedName>
    <definedName name="Bio_resources___Allowed_Revenues___real">#REF!</definedName>
    <definedName name="Bio_resources___TDS_revenue___tonne___real" localSheetId="1">#REF!</definedName>
    <definedName name="Bio_resources___TDS_revenue___tonne___real">#REF!</definedName>
    <definedName name="Bio_resources___TDS_revenue_average___real" localSheetId="1">#REF!</definedName>
    <definedName name="Bio_resources___TDS_revenue_average___real">#REF!</definedName>
    <definedName name="Bio_resources___TDS_Revenues___real" localSheetId="1">#REF!</definedName>
    <definedName name="Bio_resources___TDS_Revenues___real">#REF!</definedName>
    <definedName name="Biodiesel_Admin">#REF!</definedName>
    <definedName name="Biodiesel_Drink">#REF!</definedName>
    <definedName name="Biodiesel_EF_CO2">#REF!</definedName>
    <definedName name="Biodiesel_Sewage">#REF!</definedName>
    <definedName name="Biodiesel_Sludge">#REF!</definedName>
    <definedName name="Biogas_EF_CH4_Vol">#REF!</definedName>
    <definedName name="Biogas_EF_N2O_Vol">#REF!</definedName>
    <definedName name="Biogas_Sludge_CHP">#REF!</definedName>
    <definedName name="Biogas_volume">#REF!</definedName>
    <definedName name="Biogas_Volume_Estimate">#REF!</definedName>
    <definedName name="Biogas2_EF_CH4_Vol">#REF!</definedName>
    <definedName name="Bioresources_allowed_revenue_build_up___check" localSheetId="1">#REF!</definedName>
    <definedName name="Bioresources_allowed_revenue_build_up___check" localSheetId="8">#REF!</definedName>
    <definedName name="Bioresources_allowed_revenue_build_up___check" localSheetId="6">#REF!</definedName>
    <definedName name="Bioresources_allowed_revenue_build_up___check">#REF!</definedName>
    <definedName name="Bioresources_allowed_revenue_build_up___check_overall" localSheetId="1">#REF!</definedName>
    <definedName name="Bioresources_allowed_revenue_build_up___check_overall">#REF!</definedName>
    <definedName name="Black_Cab_CO2">#REF!</definedName>
    <definedName name="Black_Cab_Pass_km">#REF!</definedName>
    <definedName name="BMGHIndex" hidden="1">"O"</definedName>
    <definedName name="BON_InputData">#REF!</definedName>
    <definedName name="BOW">#REF!</definedName>
    <definedName name="BRA">#REF!</definedName>
    <definedName name="BRLapr">#REF!</definedName>
    <definedName name="BRLBPtrans">#REF!</definedName>
    <definedName name="BRLtransition" localSheetId="8">#REF!</definedName>
    <definedName name="BRLtransition">#REF!</definedName>
    <definedName name="BSD" localSheetId="8">#REF!</definedName>
    <definedName name="BSD">#REF!</definedName>
    <definedName name="BUCKS" localSheetId="8">#REF!</definedName>
    <definedName name="BUCKS" localSheetId="6">#REF!</definedName>
    <definedName name="BUCKS">#REF!</definedName>
    <definedName name="Bus_CO2">#REF!</definedName>
    <definedName name="Bus_Pass_km">#REF!</definedName>
    <definedName name="Busines_Advance_receipts_lag_factor_unmeasured___adjusted" localSheetId="1">#REF!</definedName>
    <definedName name="Busines_Advance_receipts_lag_factor_unmeasured___adjusted" localSheetId="8">#REF!</definedName>
    <definedName name="Busines_Advance_receipts_lag_factor_unmeasured___adjusted" localSheetId="6">#REF!</definedName>
    <definedName name="Busines_Advance_receipts_lag_factor_unmeasured___adjusted">#REF!</definedName>
    <definedName name="Business_Advance_receipts_lag_factor_measured" localSheetId="1">#REF!</definedName>
    <definedName name="Business_Advance_receipts_lag_factor_measured">#REF!</definedName>
    <definedName name="Business_Advance_receipts_lag_factor_measured___adjusted" localSheetId="1">#REF!</definedName>
    <definedName name="Business_Advance_receipts_lag_factor_measured___adjusted">#REF!</definedName>
    <definedName name="Business_advance_receipts_measured___nominal___b_f" localSheetId="1">#REF!</definedName>
    <definedName name="Business_advance_receipts_measured___nominal___b_f">#REF!</definedName>
    <definedName name="Business_advance_receipts_unmeasured___nominal___b_f" localSheetId="1">#REF!</definedName>
    <definedName name="Business_advance_receipts_unmeasured___nominal___b_f">#REF!</definedName>
    <definedName name="Business_advance_receipts_weighting___measured" localSheetId="1">#REF!</definedName>
    <definedName name="Business_advance_receipts_weighting___measured">#REF!</definedName>
    <definedName name="Business_advance_receipts_weighting___unmeasured" localSheetId="1">#REF!</definedName>
    <definedName name="Business_advance_receipts_weighting___unmeasured">#REF!</definedName>
    <definedName name="Business_aggregate_net_margin__" localSheetId="1">#REF!</definedName>
    <definedName name="Business_aggregate_net_margin__">#REF!</definedName>
    <definedName name="Business_aggregate_net_margin___nominal" localSheetId="1">#REF!</definedName>
    <definedName name="Business_aggregate_net_margin___nominal">#REF!</definedName>
    <definedName name="Business_apportioned_direct_procurement_from_customers___infrastructure_cost___real___Total" localSheetId="1">#REF!</definedName>
    <definedName name="Business_apportioned_direct_procurement_from_customers___infrastructure_cost___real___Total">#REF!</definedName>
    <definedName name="Business_creditor_lag_factor" localSheetId="1">#REF!</definedName>
    <definedName name="Business_creditor_lag_factor">#REF!</definedName>
    <definedName name="Business_creditor_target_balance___nominal" localSheetId="1">#REF!</definedName>
    <definedName name="Business_creditor_target_balance___nominal">#REF!</definedName>
    <definedName name="Business_debtor_lag_factor" localSheetId="1">#REF!</definedName>
    <definedName name="Business_debtor_lag_factor">#REF!</definedName>
    <definedName name="Business_debtor_target_balance___nominal" localSheetId="1">#REF!</definedName>
    <definedName name="Business_debtor_target_balance___nominal">#REF!</definedName>
    <definedName name="Business_Headroom____of_net_margin_" localSheetId="1">#REF!</definedName>
    <definedName name="Business_Headroom____of_net_margin_">#REF!</definedName>
    <definedName name="Business_net_margin_tariff_band___nominal.1" localSheetId="1">#REF!</definedName>
    <definedName name="Business_net_margin_tariff_band___nominal.1">#REF!</definedName>
    <definedName name="Business_net_margin_tariff_band___nominal.2" localSheetId="1">#REF!</definedName>
    <definedName name="Business_net_margin_tariff_band___nominal.2">#REF!</definedName>
    <definedName name="Business_net_margin_tariff_band___nominal.3" localSheetId="1">#REF!</definedName>
    <definedName name="Business_net_margin_tariff_band___nominal.3">#REF!</definedName>
    <definedName name="Business_retail_adjustment___Tariff_Band___real.1" localSheetId="1">#REF!</definedName>
    <definedName name="Business_retail_adjustment___Tariff_Band___real.1">#REF!</definedName>
    <definedName name="Business_retail_adjustment___Tariff_Band___real.2" localSheetId="1">#REF!</definedName>
    <definedName name="Business_retail_adjustment___Tariff_Band___real.2">#REF!</definedName>
    <definedName name="Business_retail_adjustment___Tariff_Band___real.3" localSheetId="1">#REF!</definedName>
    <definedName name="Business_retail_adjustment___Tariff_Band___real.3">#REF!</definedName>
    <definedName name="Business_retail_adjustment_excluding_margin___Tariff_Band___real.1" localSheetId="1">#REF!</definedName>
    <definedName name="Business_retail_adjustment_excluding_margin___Tariff_Band___real.1">#REF!</definedName>
    <definedName name="Business_retail_adjustment_excluding_margin___Tariff_Band___real.2" localSheetId="1">#REF!</definedName>
    <definedName name="Business_retail_adjustment_excluding_margin___Tariff_Band___real.2">#REF!</definedName>
    <definedName name="Business_retail_adjustment_excluding_margin___Tariff_Band___real.3" localSheetId="1">#REF!</definedName>
    <definedName name="Business_retail_adjustment_excluding_margin___Tariff_Band___real.3">#REF!</definedName>
    <definedName name="Business_retail_Advance_receipts_creditor_days_measured" localSheetId="1">#REF!</definedName>
    <definedName name="Business_retail_Advance_receipts_creditor_days_measured">#REF!</definedName>
    <definedName name="Business_retail_Advance_receipts_lag_factor_unmeasured" localSheetId="1">#REF!</definedName>
    <definedName name="Business_retail_Advance_receipts_lag_factor_unmeasured">#REF!</definedName>
    <definedName name="Business_retail_apportionment" localSheetId="1">#REF!</definedName>
    <definedName name="Business_retail_apportionment">#REF!</definedName>
    <definedName name="Business_retail_impact_of_post_financeability_adjustment___nominal" localSheetId="1">#REF!</definedName>
    <definedName name="Business_retail_impact_of_post_financeability_adjustment___nominal">#REF!</definedName>
    <definedName name="Business_retail_impact_of_post_financeability_adjustment_excluding_wholesale___nominal" localSheetId="1">#REF!</definedName>
    <definedName name="Business_retail_impact_of_post_financeability_adjustment_excluding_wholesale___nominal">#REF!</definedName>
    <definedName name="Business_retail_revenue_____nominal" localSheetId="1">#REF!</definedName>
    <definedName name="Business_retail_revenue_____nominal">#REF!</definedName>
    <definedName name="Business_retail_revenue__m___nominal" localSheetId="1">#REF!</definedName>
    <definedName name="Business_retail_revenue__m___nominal">#REF!</definedName>
    <definedName name="Business_retail_revenue_adjustment___nominal" localSheetId="1">#REF!</definedName>
    <definedName name="Business_retail_revenue_adjustment___nominal">#REF!</definedName>
    <definedName name="Business_retail_revenue_override_flag" localSheetId="1">#REF!</definedName>
    <definedName name="Business_retail_revenue_override_flag">#REF!</definedName>
    <definedName name="Business_retail_service_revenue___nominal" localSheetId="1">#REF!</definedName>
    <definedName name="Business_retail_service_revenue___nominal">#REF!</definedName>
    <definedName name="Business_retail_service_revenue___real" localSheetId="1">#REF!</definedName>
    <definedName name="Business_retail_service_revenue___real">#REF!</definedName>
    <definedName name="Business_retail_service_revenue__exc_post_financeability____real" localSheetId="1">#REF!</definedName>
    <definedName name="Business_retail_service_revenue__exc_post_financeability____real">#REF!</definedName>
    <definedName name="Business_revenue_received___nominal" localSheetId="1">#REF!</definedName>
    <definedName name="Business_revenue_received___nominal">#REF!</definedName>
    <definedName name="Business_tax_charge____of_net_margin_" localSheetId="1">#REF!</definedName>
    <definedName name="Business_tax_charge____of_net_margin_">#REF!</definedName>
    <definedName name="Business_tax_charge_by_band___nominal.1" localSheetId="1">#REF!</definedName>
    <definedName name="Business_tax_charge_by_band___nominal.1">#REF!</definedName>
    <definedName name="Business_tax_charge_by_band___nominal.2" localSheetId="1">#REF!</definedName>
    <definedName name="Business_tax_charge_by_band___nominal.2">#REF!</definedName>
    <definedName name="Business_tax_charge_by_band___nominal.3" localSheetId="1">#REF!</definedName>
    <definedName name="Business_tax_charge_by_band___nominal.3">#REF!</definedName>
    <definedName name="Business_wholesale_cost_paid___nominal" localSheetId="1">#REF!</definedName>
    <definedName name="Business_wholesale_cost_paid___nominal">#REF!</definedName>
    <definedName name="Business_working_capital_interest____of_net_margin___interest_received_" localSheetId="1">#REF!</definedName>
    <definedName name="Business_working_capital_interest____of_net_margin___interest_received_">#REF!</definedName>
    <definedName name="Business_working_capital_interest_by_tariff_band___nominal.1" localSheetId="1">#REF!</definedName>
    <definedName name="Business_working_capital_interest_by_tariff_band___nominal.1">#REF!</definedName>
    <definedName name="Business_working_capital_interest_by_tariff_band___nominal.2" localSheetId="1">#REF!</definedName>
    <definedName name="Business_working_capital_interest_by_tariff_band___nominal.2">#REF!</definedName>
    <definedName name="Business_working_capital_interest_by_tariff_band___nominal.3" localSheetId="1">#REF!</definedName>
    <definedName name="Business_working_capital_interest_by_tariff_band___nominal.3">#REF!</definedName>
    <definedName name="BW_FIN_All">#REF!</definedName>
    <definedName name="BWW_FIN_All">#REF!</definedName>
    <definedName name="BZNHOME">#REF!</definedName>
    <definedName name="C_ISF">#REF!</definedName>
    <definedName name="C_Leakage">#REF!</definedName>
    <definedName name="C_MRepair">#REF!</definedName>
    <definedName name="C_PCC">#REF!</definedName>
    <definedName name="C_PI">#REF!</definedName>
    <definedName name="C_PSR">#REF!</definedName>
    <definedName name="C_RSFinS">#REF!</definedName>
    <definedName name="C_RSRinD">#REF!</definedName>
    <definedName name="C_SC">#REF!</definedName>
    <definedName name="C_TWC">#REF!</definedName>
    <definedName name="C_UOutage">#REF!</definedName>
    <definedName name="C_WQC">#REF!</definedName>
    <definedName name="C_WSI">#REF!</definedName>
    <definedName name="Called_up_share_capital__including_share_premium_balance___Appointee___nominal" localSheetId="1">#REF!</definedName>
    <definedName name="Called_up_share_capital__including_share_premium_balance___Appointee___nominal" localSheetId="8">#REF!</definedName>
    <definedName name="Called_up_share_capital__including_share_premium_balance___Appointee___nominal" localSheetId="6">#REF!</definedName>
    <definedName name="Called_up_share_capital__including_share_premium_balance___Appointee___nominal">#REF!</definedName>
    <definedName name="Called_up_share_capital__including_share_premium_balance___Appointee___nominal.BEG" localSheetId="1">#REF!</definedName>
    <definedName name="Called_up_share_capital__including_share_premium_balance___Appointee___nominal.BEG">#REF!</definedName>
    <definedName name="Called_up_share_capital_balance___control___nominal.ADDN1" localSheetId="1">#REF!</definedName>
    <definedName name="Called_up_share_capital_balance___control___nominal.ADDN1">#REF!</definedName>
    <definedName name="Called_up_share_capital_balance___control___nominal.ADDN1.BEG" localSheetId="1">#REF!</definedName>
    <definedName name="Called_up_share_capital_balance___control___nominal.ADDN1.BEG">#REF!</definedName>
    <definedName name="Called_up_share_capital_balance___control___nominal.ADDN2" localSheetId="1">#REF!</definedName>
    <definedName name="Called_up_share_capital_balance___control___nominal.ADDN2">#REF!</definedName>
    <definedName name="Called_up_share_capital_balance___control___nominal.ADDN2.BEG" localSheetId="1">#REF!</definedName>
    <definedName name="Called_up_share_capital_balance___control___nominal.ADDN2.BEG">#REF!</definedName>
    <definedName name="Called_up_share_capital_balance___control___nominal.BR" localSheetId="1">#REF!</definedName>
    <definedName name="Called_up_share_capital_balance___control___nominal.BR">#REF!</definedName>
    <definedName name="Called_up_share_capital_balance___control___nominal.BR.BEG" localSheetId="1">#REF!</definedName>
    <definedName name="Called_up_share_capital_balance___control___nominal.BR.BEG">#REF!</definedName>
    <definedName name="Called_up_share_capital_balance___control___nominal.WN" localSheetId="1">#REF!</definedName>
    <definedName name="Called_up_share_capital_balance___control___nominal.WN">#REF!</definedName>
    <definedName name="Called_up_share_capital_balance___control___nominal.WN.BEG" localSheetId="1">#REF!</definedName>
    <definedName name="Called_up_share_capital_balance___control___nominal.WN.BEG">#REF!</definedName>
    <definedName name="Called_up_share_capital_balance___control___nominal.WR" localSheetId="1">#REF!</definedName>
    <definedName name="Called_up_share_capital_balance___control___nominal.WR">#REF!</definedName>
    <definedName name="Called_up_share_capital_balance___control___nominal.WR.BEG" localSheetId="1">#REF!</definedName>
    <definedName name="Called_up_share_capital_balance___control___nominal.WR.BEG">#REF!</definedName>
    <definedName name="Called_up_share_capital_balance___control___nominal.WWN" localSheetId="1">#REF!</definedName>
    <definedName name="Called_up_share_capital_balance___control___nominal.WWN">#REF!</definedName>
    <definedName name="Called_up_share_capital_balance___control___nominal.WWN.BEG" localSheetId="1">#REF!</definedName>
    <definedName name="Called_up_share_capital_balance___control___nominal.WWN.BEG">#REF!</definedName>
    <definedName name="Called_up_share_capital_balance___Wholesale___nominal" localSheetId="1">#REF!</definedName>
    <definedName name="Called_up_share_capital_balance___Wholesale___nominal">#REF!</definedName>
    <definedName name="CAMBS">#REF!</definedName>
    <definedName name="CAPACT">#REF!</definedName>
    <definedName name="CAPCALC2">#REF!</definedName>
    <definedName name="Capex___Appointee___nominal" localSheetId="1">#REF!</definedName>
    <definedName name="Capex___Appointee___nominal" localSheetId="8">#REF!</definedName>
    <definedName name="Capex___Appointee___nominal" localSheetId="6">#REF!</definedName>
    <definedName name="Capex___Appointee___nominal">#REF!</definedName>
    <definedName name="Capex___Appointee___nominal.NEG" localSheetId="1">#REF!</definedName>
    <definedName name="Capex___Appointee___nominal.NEG">#REF!</definedName>
    <definedName name="Capex_creditor_balance___Appointee___nominal" localSheetId="1">#REF!</definedName>
    <definedName name="Capex_creditor_balance___Appointee___nominal">#REF!</definedName>
    <definedName name="Capex_creditor_balance___Business___nominal" localSheetId="1">#REF!</definedName>
    <definedName name="Capex_creditor_balance___Business___nominal">#REF!</definedName>
    <definedName name="Capex_creditor_balance___Business___nominal.BEG" localSheetId="1">#REF!</definedName>
    <definedName name="Capex_creditor_balance___Business___nominal.BEG">#REF!</definedName>
    <definedName name="Capex_creditor_balance___residential___nominal" localSheetId="1">#REF!</definedName>
    <definedName name="Capex_creditor_balance___residential___nominal">#REF!</definedName>
    <definedName name="Capex_creditor_balance___residential___nominal.BEG" localSheetId="1">#REF!</definedName>
    <definedName name="Capex_creditor_balance___residential___nominal.BEG">#REF!</definedName>
    <definedName name="Capex_creditor_balance___Retail___nominal" localSheetId="1">#REF!</definedName>
    <definedName name="Capex_creditor_balance___Retail___nominal">#REF!</definedName>
    <definedName name="Capex_creditor_lag_factor" localSheetId="1">#REF!</definedName>
    <definedName name="Capex_creditor_lag_factor">#REF!</definedName>
    <definedName name="Capex_creditor_target_balance___business___nominal" localSheetId="1">#REF!</definedName>
    <definedName name="Capex_creditor_target_balance___business___nominal">#REF!</definedName>
    <definedName name="Capex_creditor_target_balance___control___nominal.ADDN1" localSheetId="1">#REF!</definedName>
    <definedName name="Capex_creditor_target_balance___control___nominal.ADDN1">#REF!</definedName>
    <definedName name="Capex_creditor_target_balance___control___nominal.ADDN2" localSheetId="1">#REF!</definedName>
    <definedName name="Capex_creditor_target_balance___control___nominal.ADDN2">#REF!</definedName>
    <definedName name="Capex_creditor_target_balance___control___nominal.BR" localSheetId="1">#REF!</definedName>
    <definedName name="Capex_creditor_target_balance___control___nominal.BR">#REF!</definedName>
    <definedName name="Capex_creditor_target_balance___control___nominal.WN" localSheetId="1">#REF!</definedName>
    <definedName name="Capex_creditor_target_balance___control___nominal.WN">#REF!</definedName>
    <definedName name="Capex_creditor_target_balance___control___nominal.WR" localSheetId="1">#REF!</definedName>
    <definedName name="Capex_creditor_target_balance___control___nominal.WR">#REF!</definedName>
    <definedName name="Capex_creditor_target_balance___control___nominal.WWN" localSheetId="1">#REF!</definedName>
    <definedName name="Capex_creditor_target_balance___control___nominal.WWN">#REF!</definedName>
    <definedName name="Capex_creditor_target_balance___residential___nominal" localSheetId="1">#REF!</definedName>
    <definedName name="Capex_creditor_target_balance___residential___nominal">#REF!</definedName>
    <definedName name="Capex_creditors_balance___control.ADDN1" localSheetId="1">#REF!</definedName>
    <definedName name="Capex_creditors_balance___control.ADDN1">#REF!</definedName>
    <definedName name="Capex_creditors_balance___control.ADDN2" localSheetId="1">#REF!</definedName>
    <definedName name="Capex_creditors_balance___control.ADDN2">#REF!</definedName>
    <definedName name="Capex_creditors_balance___control.BR" localSheetId="1">#REF!</definedName>
    <definedName name="Capex_creditors_balance___control.BR">#REF!</definedName>
    <definedName name="Capex_creditors_balance___control.WN" localSheetId="1">#REF!</definedName>
    <definedName name="Capex_creditors_balance___control.WN">#REF!</definedName>
    <definedName name="Capex_creditors_balance___control.WR" localSheetId="1">#REF!</definedName>
    <definedName name="Capex_creditors_balance___control.WR">#REF!</definedName>
    <definedName name="Capex_creditors_balance___control.WWN" localSheetId="1">#REF!</definedName>
    <definedName name="Capex_creditors_balance___control.WWN">#REF!</definedName>
    <definedName name="Capex_creditors_balance___control___nominal.ADDN1" localSheetId="1">#REF!</definedName>
    <definedName name="Capex_creditors_balance___control___nominal.ADDN1">#REF!</definedName>
    <definedName name="Capex_creditors_balance___control___nominal.ADDN1.BEG" localSheetId="1">#REF!</definedName>
    <definedName name="Capex_creditors_balance___control___nominal.ADDN1.BEG">#REF!</definedName>
    <definedName name="Capex_creditors_balance___control___nominal.ADDN2" localSheetId="1">#REF!</definedName>
    <definedName name="Capex_creditors_balance___control___nominal.ADDN2">#REF!</definedName>
    <definedName name="Capex_creditors_balance___control___nominal.ADDN2.BEG" localSheetId="1">#REF!</definedName>
    <definedName name="Capex_creditors_balance___control___nominal.ADDN2.BEG">#REF!</definedName>
    <definedName name="Capex_creditors_balance___control___nominal.BR" localSheetId="1">#REF!</definedName>
    <definedName name="Capex_creditors_balance___control___nominal.BR">#REF!</definedName>
    <definedName name="Capex_creditors_balance___control___nominal.BR.BEG" localSheetId="1">#REF!</definedName>
    <definedName name="Capex_creditors_balance___control___nominal.BR.BEG">#REF!</definedName>
    <definedName name="Capex_creditors_balance___control___nominal.WN" localSheetId="1">#REF!</definedName>
    <definedName name="Capex_creditors_balance___control___nominal.WN">#REF!</definedName>
    <definedName name="Capex_creditors_balance___control___nominal.WN.BEG" localSheetId="1">#REF!</definedName>
    <definedName name="Capex_creditors_balance___control___nominal.WN.BEG">#REF!</definedName>
    <definedName name="Capex_creditors_balance___control___nominal.WR" localSheetId="1">#REF!</definedName>
    <definedName name="Capex_creditors_balance___control___nominal.WR">#REF!</definedName>
    <definedName name="Capex_creditors_balance___control___nominal.WR.BEG" localSheetId="1">#REF!</definedName>
    <definedName name="Capex_creditors_balance___control___nominal.WR.BEG">#REF!</definedName>
    <definedName name="Capex_creditors_balance___control___nominal.WWN" localSheetId="1">#REF!</definedName>
    <definedName name="Capex_creditors_balance___control___nominal.WWN">#REF!</definedName>
    <definedName name="Capex_creditors_balance___control___nominal.WWN.BEG" localSheetId="1">#REF!</definedName>
    <definedName name="Capex_creditors_balance___control___nominal.WWN.BEG">#REF!</definedName>
    <definedName name="Capex_creditors_balance___Wholesale___nominal" localSheetId="1">#REF!</definedName>
    <definedName name="Capex_creditors_balance___Wholesale___nominal">#REF!</definedName>
    <definedName name="Capex_grants_and_contributions___nominal.ADDN1" localSheetId="1">#REF!</definedName>
    <definedName name="Capex_grants_and_contributions___nominal.ADDN1">#REF!</definedName>
    <definedName name="Capex_grants_and_contributions___nominal.ADDN2" localSheetId="1">#REF!</definedName>
    <definedName name="Capex_grants_and_contributions___nominal.ADDN2">#REF!</definedName>
    <definedName name="Capex_grants_and_contributions___nominal.BR" localSheetId="1">#REF!</definedName>
    <definedName name="Capex_grants_and_contributions___nominal.BR">#REF!</definedName>
    <definedName name="Capex_grants_and_contributions___nominal.WN" localSheetId="1">#REF!</definedName>
    <definedName name="Capex_grants_and_contributions___nominal.WN">#REF!</definedName>
    <definedName name="Capex_grants_and_contributions___nominal.WR" localSheetId="1">#REF!</definedName>
    <definedName name="Capex_grants_and_contributions___nominal.WR">#REF!</definedName>
    <definedName name="Capex_grants_and_contributions___nominal.WWN" localSheetId="1">#REF!</definedName>
    <definedName name="Capex_grants_and_contributions___nominal.WWN">#REF!</definedName>
    <definedName name="Capex_grants_and_contributions___real.ADDN1" localSheetId="1">#REF!</definedName>
    <definedName name="Capex_grants_and_contributions___real.ADDN1">#REF!</definedName>
    <definedName name="Capex_grants_and_contributions___real.ADDN2" localSheetId="1">#REF!</definedName>
    <definedName name="Capex_grants_and_contributions___real.ADDN2">#REF!</definedName>
    <definedName name="Capex_grants_and_contributions___real.BR" localSheetId="1">#REF!</definedName>
    <definedName name="Capex_grants_and_contributions___real.BR">#REF!</definedName>
    <definedName name="Capex_grants_and_contributions___real.WN" localSheetId="1">#REF!</definedName>
    <definedName name="Capex_grants_and_contributions___real.WN">#REF!</definedName>
    <definedName name="Capex_grants_and_contributions___real.WR" localSheetId="1">#REF!</definedName>
    <definedName name="Capex_grants_and_contributions___real.WR">#REF!</definedName>
    <definedName name="Capex_grants_and_contributions___real.WWN" localSheetId="1">#REF!</definedName>
    <definedName name="Capex_grants_and_contributions___real.WWN">#REF!</definedName>
    <definedName name="Capital_allowance___structures_and_buldings_pool___control___nominal.ADDN1" localSheetId="1">#REF!</definedName>
    <definedName name="Capital_allowance___structures_and_buldings_pool___control___nominal.ADDN1">#REF!</definedName>
    <definedName name="Capital_allowance___structures_and_buldings_pool___control___nominal.ADDN2" localSheetId="1">#REF!</definedName>
    <definedName name="Capital_allowance___structures_and_buldings_pool___control___nominal.ADDN2">#REF!</definedName>
    <definedName name="Capital_allowance___structures_and_buldings_pool___control___nominal.BR" localSheetId="1">#REF!</definedName>
    <definedName name="Capital_allowance___structures_and_buldings_pool___control___nominal.BR">#REF!</definedName>
    <definedName name="Capital_allowance___structures_and_buldings_pool___control___nominal.WN" localSheetId="1">#REF!</definedName>
    <definedName name="Capital_allowance___structures_and_buldings_pool___control___nominal.WN">#REF!</definedName>
    <definedName name="Capital_allowance___structures_and_buldings_pool___control___nominal.WR" localSheetId="1">#REF!</definedName>
    <definedName name="Capital_allowance___structures_and_buldings_pool___control___nominal.WR">#REF!</definedName>
    <definedName name="Capital_allowance___structures_and_buldings_pool___control___nominal.WWN" localSheetId="1">#REF!</definedName>
    <definedName name="Capital_allowance___structures_and_buldings_pool___control___nominal.WWN">#REF!</definedName>
    <definedName name="Capital_allowance_balance___main_rate_pool___capital_expenditure___nominal.ADDN1" localSheetId="1">#REF!</definedName>
    <definedName name="Capital_allowance_balance___main_rate_pool___capital_expenditure___nominal.ADDN1">#REF!</definedName>
    <definedName name="Capital_allowance_balance___main_rate_pool___capital_expenditure___nominal.ADDN1.BEG" localSheetId="1">#REF!</definedName>
    <definedName name="Capital_allowance_balance___main_rate_pool___capital_expenditure___nominal.ADDN1.BEG">#REF!</definedName>
    <definedName name="Capital_allowance_balance___main_rate_pool___capital_expenditure___nominal.ADDN2" localSheetId="1">#REF!</definedName>
    <definedName name="Capital_allowance_balance___main_rate_pool___capital_expenditure___nominal.ADDN2">#REF!</definedName>
    <definedName name="Capital_allowance_balance___main_rate_pool___capital_expenditure___nominal.ADDN2.BEG" localSheetId="1">#REF!</definedName>
    <definedName name="Capital_allowance_balance___main_rate_pool___capital_expenditure___nominal.ADDN2.BEG">#REF!</definedName>
    <definedName name="Capital_allowance_balance___main_rate_pool___capital_expenditure___nominal.BR" localSheetId="1">#REF!</definedName>
    <definedName name="Capital_allowance_balance___main_rate_pool___capital_expenditure___nominal.BR">#REF!</definedName>
    <definedName name="Capital_allowance_balance___main_rate_pool___capital_expenditure___nominal.BR.BEG" localSheetId="1">#REF!</definedName>
    <definedName name="Capital_allowance_balance___main_rate_pool___capital_expenditure___nominal.BR.BEG">#REF!</definedName>
    <definedName name="Capital_allowance_balance___main_rate_pool___capital_expenditure___nominal.WN" localSheetId="1">#REF!</definedName>
    <definedName name="Capital_allowance_balance___main_rate_pool___capital_expenditure___nominal.WN">#REF!</definedName>
    <definedName name="Capital_allowance_balance___main_rate_pool___capital_expenditure___nominal.WN.BEG" localSheetId="1">#REF!</definedName>
    <definedName name="Capital_allowance_balance___main_rate_pool___capital_expenditure___nominal.WN.BEG">#REF!</definedName>
    <definedName name="Capital_allowance_balance___main_rate_pool___capital_expenditure___nominal.WR" localSheetId="1">#REF!</definedName>
    <definedName name="Capital_allowance_balance___main_rate_pool___capital_expenditure___nominal.WR">#REF!</definedName>
    <definedName name="Capital_allowance_balance___main_rate_pool___capital_expenditure___nominal.WR.BEG" localSheetId="1">#REF!</definedName>
    <definedName name="Capital_allowance_balance___main_rate_pool___capital_expenditure___nominal.WR.BEG">#REF!</definedName>
    <definedName name="Capital_allowance_balance___main_rate_pool___capital_expenditure___nominal.WWN" localSheetId="1">#REF!</definedName>
    <definedName name="Capital_allowance_balance___main_rate_pool___capital_expenditure___nominal.WWN">#REF!</definedName>
    <definedName name="Capital_allowance_balance___main_rate_pool___capital_expenditure___nominal.WWN.BEG" localSheetId="1">#REF!</definedName>
    <definedName name="Capital_allowance_balance___main_rate_pool___capital_expenditure___nominal.WWN.BEG">#REF!</definedName>
    <definedName name="Capital_allowance_balance___special_rate_pool___capital_expenditure___nominal.ADDN1" localSheetId="1">#REF!</definedName>
    <definedName name="Capital_allowance_balance___special_rate_pool___capital_expenditure___nominal.ADDN1">#REF!</definedName>
    <definedName name="Capital_allowance_balance___special_rate_pool___capital_expenditure___nominal.ADDN1.BEG" localSheetId="1">#REF!</definedName>
    <definedName name="Capital_allowance_balance___special_rate_pool___capital_expenditure___nominal.ADDN1.BEG">#REF!</definedName>
    <definedName name="Capital_allowance_balance___special_rate_pool___capital_expenditure___nominal.ADDN2" localSheetId="1">#REF!</definedName>
    <definedName name="Capital_allowance_balance___special_rate_pool___capital_expenditure___nominal.ADDN2">#REF!</definedName>
    <definedName name="Capital_allowance_balance___special_rate_pool___capital_expenditure___nominal.ADDN2.BEG" localSheetId="1">#REF!</definedName>
    <definedName name="Capital_allowance_balance___special_rate_pool___capital_expenditure___nominal.ADDN2.BEG">#REF!</definedName>
    <definedName name="Capital_allowance_balance___special_rate_pool___capital_expenditure___nominal.BR" localSheetId="1">#REF!</definedName>
    <definedName name="Capital_allowance_balance___special_rate_pool___capital_expenditure___nominal.BR">#REF!</definedName>
    <definedName name="Capital_allowance_balance___special_rate_pool___capital_expenditure___nominal.BR.BEG" localSheetId="1">#REF!</definedName>
    <definedName name="Capital_allowance_balance___special_rate_pool___capital_expenditure___nominal.BR.BEG">#REF!</definedName>
    <definedName name="Capital_allowance_balance___special_rate_pool___capital_expenditure___nominal.WN" localSheetId="1">#REF!</definedName>
    <definedName name="Capital_allowance_balance___special_rate_pool___capital_expenditure___nominal.WN">#REF!</definedName>
    <definedName name="Capital_allowance_balance___special_rate_pool___capital_expenditure___nominal.WN.BEG" localSheetId="1">#REF!</definedName>
    <definedName name="Capital_allowance_balance___special_rate_pool___capital_expenditure___nominal.WN.BEG">#REF!</definedName>
    <definedName name="Capital_allowance_balance___special_rate_pool___capital_expenditure___nominal.WR" localSheetId="1">#REF!</definedName>
    <definedName name="Capital_allowance_balance___special_rate_pool___capital_expenditure___nominal.WR">#REF!</definedName>
    <definedName name="Capital_allowance_balance___special_rate_pool___capital_expenditure___nominal.WR.BEG" localSheetId="1">#REF!</definedName>
    <definedName name="Capital_allowance_balance___special_rate_pool___capital_expenditure___nominal.WR.BEG">#REF!</definedName>
    <definedName name="Capital_allowance_balance___special_rate_pool___capital_expenditure___nominal.WWN" localSheetId="1">#REF!</definedName>
    <definedName name="Capital_allowance_balance___special_rate_pool___capital_expenditure___nominal.WWN">#REF!</definedName>
    <definedName name="Capital_allowance_balance___special_rate_pool___capital_expenditure___nominal.WWN.BEG" localSheetId="1">#REF!</definedName>
    <definedName name="Capital_allowance_balance___special_rate_pool___capital_expenditure___nominal.WWN.BEG">#REF!</definedName>
    <definedName name="Capital_allowance_balance___structures_and_buildings_pool___new_capital_expenditure___nominal.ADDN1" localSheetId="1">#REF!</definedName>
    <definedName name="Capital_allowance_balance___structures_and_buildings_pool___new_capital_expenditure___nominal.ADDN1">#REF!</definedName>
    <definedName name="Capital_allowance_balance___structures_and_buildings_pool___new_capital_expenditure___nominal.ADDN1.BEG" localSheetId="1">#REF!</definedName>
    <definedName name="Capital_allowance_balance___structures_and_buildings_pool___new_capital_expenditure___nominal.ADDN1.BEG">#REF!</definedName>
    <definedName name="Capital_allowance_balance___structures_and_buildings_pool___new_capital_expenditure___nominal.ADDN2" localSheetId="1">#REF!</definedName>
    <definedName name="Capital_allowance_balance___structures_and_buildings_pool___new_capital_expenditure___nominal.ADDN2">#REF!</definedName>
    <definedName name="Capital_allowance_balance___structures_and_buildings_pool___new_capital_expenditure___nominal.ADDN2.BEG" localSheetId="1">#REF!</definedName>
    <definedName name="Capital_allowance_balance___structures_and_buildings_pool___new_capital_expenditure___nominal.ADDN2.BEG">#REF!</definedName>
    <definedName name="Capital_allowance_balance___structures_and_buildings_pool___new_capital_expenditure___nominal.BR" localSheetId="1">#REF!</definedName>
    <definedName name="Capital_allowance_balance___structures_and_buildings_pool___new_capital_expenditure___nominal.BR">#REF!</definedName>
    <definedName name="Capital_allowance_balance___structures_and_buildings_pool___new_capital_expenditure___nominal.BR.BEG" localSheetId="1">#REF!</definedName>
    <definedName name="Capital_allowance_balance___structures_and_buildings_pool___new_capital_expenditure___nominal.BR.BEG">#REF!</definedName>
    <definedName name="Capital_allowance_balance___structures_and_buildings_pool___new_capital_expenditure___nominal.WN" localSheetId="1">#REF!</definedName>
    <definedName name="Capital_allowance_balance___structures_and_buildings_pool___new_capital_expenditure___nominal.WN">#REF!</definedName>
    <definedName name="Capital_allowance_balance___structures_and_buildings_pool___new_capital_expenditure___nominal.WN.BEG" localSheetId="1">#REF!</definedName>
    <definedName name="Capital_allowance_balance___structures_and_buildings_pool___new_capital_expenditure___nominal.WN.BEG">#REF!</definedName>
    <definedName name="Capital_allowance_balance___structures_and_buildings_pool___new_capital_expenditure___nominal.WR" localSheetId="1">#REF!</definedName>
    <definedName name="Capital_allowance_balance___structures_and_buildings_pool___new_capital_expenditure___nominal.WR">#REF!</definedName>
    <definedName name="Capital_allowance_balance___structures_and_buildings_pool___new_capital_expenditure___nominal.WR.BEG" localSheetId="1">#REF!</definedName>
    <definedName name="Capital_allowance_balance___structures_and_buildings_pool___new_capital_expenditure___nominal.WR.BEG">#REF!</definedName>
    <definedName name="Capital_allowance_balance___structures_and_buildings_pool___new_capital_expenditure___nominal.WWN" localSheetId="1">#REF!</definedName>
    <definedName name="Capital_allowance_balance___structures_and_buildings_pool___new_capital_expenditure___nominal.WWN">#REF!</definedName>
    <definedName name="Capital_allowance_balance___structures_and_buildings_pool___new_capital_expenditure___nominal.WWN.BEG" localSheetId="1">#REF!</definedName>
    <definedName name="Capital_allowance_balance___structures_and_buildings_pool___new_capital_expenditure___nominal.WWN.BEG">#REF!</definedName>
    <definedName name="Capital_allowances___control___nominal.ADDN1" localSheetId="1">#REF!</definedName>
    <definedName name="Capital_allowances___control___nominal.ADDN1">#REF!</definedName>
    <definedName name="Capital_allowances___control___nominal.ADDN2" localSheetId="1">#REF!</definedName>
    <definedName name="Capital_allowances___control___nominal.ADDN2">#REF!</definedName>
    <definedName name="Capital_allowances___control___nominal.BR" localSheetId="1">#REF!</definedName>
    <definedName name="Capital_allowances___control___nominal.BR">#REF!</definedName>
    <definedName name="Capital_allowances___control___nominal.WN" localSheetId="1">#REF!</definedName>
    <definedName name="Capital_allowances___control___nominal.WN">#REF!</definedName>
    <definedName name="Capital_allowances___control___nominal.WR" localSheetId="1">#REF!</definedName>
    <definedName name="Capital_allowances___control___nominal.WR">#REF!</definedName>
    <definedName name="Capital_allowances___control___nominal.WWN" localSheetId="1">#REF!</definedName>
    <definedName name="Capital_allowances___control___nominal.WWN">#REF!</definedName>
    <definedName name="Capital_allowances___existing_expenditure___main_rate_pool___control___nominal.ADDN1" localSheetId="1">#REF!</definedName>
    <definedName name="Capital_allowances___existing_expenditure___main_rate_pool___control___nominal.ADDN1">#REF!</definedName>
    <definedName name="Capital_allowances___existing_expenditure___main_rate_pool___control___nominal.ADDN2" localSheetId="1">#REF!</definedName>
    <definedName name="Capital_allowances___existing_expenditure___main_rate_pool___control___nominal.ADDN2">#REF!</definedName>
    <definedName name="Capital_allowances___existing_expenditure___main_rate_pool___control___nominal.BR" localSheetId="1">#REF!</definedName>
    <definedName name="Capital_allowances___existing_expenditure___main_rate_pool___control___nominal.BR">#REF!</definedName>
    <definedName name="Capital_allowances___existing_expenditure___main_rate_pool___control___nominal.WN" localSheetId="1">#REF!</definedName>
    <definedName name="Capital_allowances___existing_expenditure___main_rate_pool___control___nominal.WN">#REF!</definedName>
    <definedName name="Capital_allowances___existing_expenditure___main_rate_pool___control___nominal.WR" localSheetId="1">#REF!</definedName>
    <definedName name="Capital_allowances___existing_expenditure___main_rate_pool___control___nominal.WR">#REF!</definedName>
    <definedName name="Capital_allowances___existing_expenditure___main_rate_pool___control___nominal.WWN" localSheetId="1">#REF!</definedName>
    <definedName name="Capital_allowances___existing_expenditure___main_rate_pool___control___nominal.WWN">#REF!</definedName>
    <definedName name="Capital_allowances___existing_expenditure___special_rate_pool___control___nominal.ADDN1" localSheetId="1">#REF!</definedName>
    <definedName name="Capital_allowances___existing_expenditure___special_rate_pool___control___nominal.ADDN1">#REF!</definedName>
    <definedName name="Capital_allowances___existing_expenditure___special_rate_pool___control___nominal.ADDN2" localSheetId="1">#REF!</definedName>
    <definedName name="Capital_allowances___existing_expenditure___special_rate_pool___control___nominal.ADDN2">#REF!</definedName>
    <definedName name="Capital_allowances___existing_expenditure___special_rate_pool___control___nominal.BR" localSheetId="1">#REF!</definedName>
    <definedName name="Capital_allowances___existing_expenditure___special_rate_pool___control___nominal.BR">#REF!</definedName>
    <definedName name="Capital_allowances___existing_expenditure___special_rate_pool___control___nominal.WN" localSheetId="1">#REF!</definedName>
    <definedName name="Capital_allowances___existing_expenditure___special_rate_pool___control___nominal.WN">#REF!</definedName>
    <definedName name="Capital_allowances___existing_expenditure___special_rate_pool___control___nominal.WR" localSheetId="1">#REF!</definedName>
    <definedName name="Capital_allowances___existing_expenditure___special_rate_pool___control___nominal.WR">#REF!</definedName>
    <definedName name="Capital_allowances___existing_expenditure___special_rate_pool___control___nominal.WWN" localSheetId="1">#REF!</definedName>
    <definedName name="Capital_allowances___existing_expenditure___special_rate_pool___control___nominal.WWN">#REF!</definedName>
    <definedName name="Capital_allowances___existing_expenditure___structures_and_buildings_pool___control___nominal.ADDN1" localSheetId="1">#REF!</definedName>
    <definedName name="Capital_allowances___existing_expenditure___structures_and_buildings_pool___control___nominal.ADDN1">#REF!</definedName>
    <definedName name="Capital_allowances___existing_expenditure___structures_and_buildings_pool___control___nominal.ADDN2" localSheetId="1">#REF!</definedName>
    <definedName name="Capital_allowances___existing_expenditure___structures_and_buildings_pool___control___nominal.ADDN2">#REF!</definedName>
    <definedName name="Capital_allowances___existing_expenditure___structures_and_buildings_pool___control___nominal.BR" localSheetId="1">#REF!</definedName>
    <definedName name="Capital_allowances___existing_expenditure___structures_and_buildings_pool___control___nominal.BR">#REF!</definedName>
    <definedName name="Capital_allowances___existing_expenditure___structures_and_buildings_pool___control___nominal.WN" localSheetId="1">#REF!</definedName>
    <definedName name="Capital_allowances___existing_expenditure___structures_and_buildings_pool___control___nominal.WN">#REF!</definedName>
    <definedName name="Capital_allowances___existing_expenditure___structures_and_buildings_pool___control___nominal.WR" localSheetId="1">#REF!</definedName>
    <definedName name="Capital_allowances___existing_expenditure___structures_and_buildings_pool___control___nominal.WR">#REF!</definedName>
    <definedName name="Capital_allowances___existing_expenditure___structures_and_buildings_pool___control___nominal.WWN" localSheetId="1">#REF!</definedName>
    <definedName name="Capital_allowances___existing_expenditure___structures_and_buildings_pool___control___nominal.WWN">#REF!</definedName>
    <definedName name="Capital_allowances___main_rate_pool___control___nominal.ADDN1" localSheetId="1">#REF!</definedName>
    <definedName name="Capital_allowances___main_rate_pool___control___nominal.ADDN1">#REF!</definedName>
    <definedName name="Capital_allowances___main_rate_pool___control___nominal.ADDN2" localSheetId="1">#REF!</definedName>
    <definedName name="Capital_allowances___main_rate_pool___control___nominal.ADDN2">#REF!</definedName>
    <definedName name="Capital_allowances___main_rate_pool___control___nominal.BR" localSheetId="1">#REF!</definedName>
    <definedName name="Capital_allowances___main_rate_pool___control___nominal.BR">#REF!</definedName>
    <definedName name="Capital_allowances___main_rate_pool___control___nominal.WN" localSheetId="1">#REF!</definedName>
    <definedName name="Capital_allowances___main_rate_pool___control___nominal.WN">#REF!</definedName>
    <definedName name="Capital_allowances___main_rate_pool___control___nominal.WR" localSheetId="1">#REF!</definedName>
    <definedName name="Capital_allowances___main_rate_pool___control___nominal.WR">#REF!</definedName>
    <definedName name="Capital_allowances___main_rate_pool___control___nominal.WWN" localSheetId="1">#REF!</definedName>
    <definedName name="Capital_allowances___main_rate_pool___control___nominal.WWN">#REF!</definedName>
    <definedName name="Capital_allowances___new_expenditure___main_rate_pool___control___nominal.ADDN1" localSheetId="1">#REF!</definedName>
    <definedName name="Capital_allowances___new_expenditure___main_rate_pool___control___nominal.ADDN1">#REF!</definedName>
    <definedName name="Capital_allowances___new_expenditure___main_rate_pool___control___nominal.ADDN2" localSheetId="1">#REF!</definedName>
    <definedName name="Capital_allowances___new_expenditure___main_rate_pool___control___nominal.ADDN2">#REF!</definedName>
    <definedName name="Capital_allowances___new_expenditure___main_rate_pool___control___nominal.BR" localSheetId="1">#REF!</definedName>
    <definedName name="Capital_allowances___new_expenditure___main_rate_pool___control___nominal.BR">#REF!</definedName>
    <definedName name="Capital_allowances___new_expenditure___main_rate_pool___control___nominal.WN" localSheetId="1">#REF!</definedName>
    <definedName name="Capital_allowances___new_expenditure___main_rate_pool___control___nominal.WN">#REF!</definedName>
    <definedName name="Capital_allowances___new_expenditure___main_rate_pool___control___nominal.WR" localSheetId="1">#REF!</definedName>
    <definedName name="Capital_allowances___new_expenditure___main_rate_pool___control___nominal.WR">#REF!</definedName>
    <definedName name="Capital_allowances___new_expenditure___main_rate_pool___control___nominal.WWN" localSheetId="1">#REF!</definedName>
    <definedName name="Capital_allowances___new_expenditure___main_rate_pool___control___nominal.WWN">#REF!</definedName>
    <definedName name="Capital_allowances___new_expenditure___special_rate_pool___control___nominal.ADDN1" localSheetId="1">#REF!</definedName>
    <definedName name="Capital_allowances___new_expenditure___special_rate_pool___control___nominal.ADDN1">#REF!</definedName>
    <definedName name="Capital_allowances___new_expenditure___special_rate_pool___control___nominal.ADDN2" localSheetId="1">#REF!</definedName>
    <definedName name="Capital_allowances___new_expenditure___special_rate_pool___control___nominal.ADDN2">#REF!</definedName>
    <definedName name="Capital_allowances___new_expenditure___special_rate_pool___control___nominal.BR" localSheetId="1">#REF!</definedName>
    <definedName name="Capital_allowances___new_expenditure___special_rate_pool___control___nominal.BR">#REF!</definedName>
    <definedName name="Capital_allowances___new_expenditure___special_rate_pool___control___nominal.WN" localSheetId="1">#REF!</definedName>
    <definedName name="Capital_allowances___new_expenditure___special_rate_pool___control___nominal.WN">#REF!</definedName>
    <definedName name="Capital_allowances___new_expenditure___special_rate_pool___control___nominal.WR" localSheetId="1">#REF!</definedName>
    <definedName name="Capital_allowances___new_expenditure___special_rate_pool___control___nominal.WR">#REF!</definedName>
    <definedName name="Capital_allowances___new_expenditure___special_rate_pool___control___nominal.WWN" localSheetId="1">#REF!</definedName>
    <definedName name="Capital_allowances___new_expenditure___special_rate_pool___control___nominal.WWN">#REF!</definedName>
    <definedName name="Capital_allowances___new_expenditure___structures_and_buildings_pool___control___nominal.ADDN1" localSheetId="1">#REF!</definedName>
    <definedName name="Capital_allowances___new_expenditure___structures_and_buildings_pool___control___nominal.ADDN1">#REF!</definedName>
    <definedName name="Capital_allowances___new_expenditure___structures_and_buildings_pool___control___nominal.ADDN2" localSheetId="1">#REF!</definedName>
    <definedName name="Capital_allowances___new_expenditure___structures_and_buildings_pool___control___nominal.ADDN2">#REF!</definedName>
    <definedName name="Capital_allowances___new_expenditure___structures_and_buildings_pool___control___nominal.BR" localSheetId="1">#REF!</definedName>
    <definedName name="Capital_allowances___new_expenditure___structures_and_buildings_pool___control___nominal.BR">#REF!</definedName>
    <definedName name="Capital_allowances___new_expenditure___structures_and_buildings_pool___control___nominal.WN" localSheetId="1">#REF!</definedName>
    <definedName name="Capital_allowances___new_expenditure___structures_and_buildings_pool___control___nominal.WN">#REF!</definedName>
    <definedName name="Capital_allowances___new_expenditure___structures_and_buildings_pool___control___nominal.WR" localSheetId="1">#REF!</definedName>
    <definedName name="Capital_allowances___new_expenditure___structures_and_buildings_pool___control___nominal.WR">#REF!</definedName>
    <definedName name="Capital_allowances___new_expenditure___structures_and_buildings_pool___control___nominal.WWN" localSheetId="1">#REF!</definedName>
    <definedName name="Capital_allowances___new_expenditure___structures_and_buildings_pool___control___nominal.WWN">#REF!</definedName>
    <definedName name="Capital_allowances___special_rate_pool___control___nominal.ADDN1" localSheetId="1">#REF!</definedName>
    <definedName name="Capital_allowances___special_rate_pool___control___nominal.ADDN1">#REF!</definedName>
    <definedName name="Capital_allowances___special_rate_pool___control___nominal.ADDN2" localSheetId="1">#REF!</definedName>
    <definedName name="Capital_allowances___special_rate_pool___control___nominal.ADDN2">#REF!</definedName>
    <definedName name="Capital_allowances___special_rate_pool___control___nominal.BR" localSheetId="1">#REF!</definedName>
    <definedName name="Capital_allowances___special_rate_pool___control___nominal.BR">#REF!</definedName>
    <definedName name="Capital_allowances___special_rate_pool___control___nominal.WN" localSheetId="1">#REF!</definedName>
    <definedName name="Capital_allowances___special_rate_pool___control___nominal.WN">#REF!</definedName>
    <definedName name="Capital_allowances___special_rate_pool___control___nominal.WR" localSheetId="1">#REF!</definedName>
    <definedName name="Capital_allowances___special_rate_pool___control___nominal.WR">#REF!</definedName>
    <definedName name="Capital_allowances___special_rate_pool___control___nominal.WWN" localSheetId="1">#REF!</definedName>
    <definedName name="Capital_allowances___special_rate_pool___control___nominal.WWN">#REF!</definedName>
    <definedName name="Capital_allowances___Wholesale___nominal" localSheetId="1">#REF!</definedName>
    <definedName name="Capital_allowances___Wholesale___nominal">#REF!</definedName>
    <definedName name="Capital_expenditure___Business___nominal" localSheetId="1">#REF!</definedName>
    <definedName name="Capital_expenditure___Business___nominal">#REF!</definedName>
    <definedName name="Capital_expenditure___Business___nominal___POS" localSheetId="1">#REF!</definedName>
    <definedName name="Capital_expenditure___Business___nominal___POS">#REF!</definedName>
    <definedName name="Capital_expenditure___Residential___nominal" localSheetId="1">#REF!</definedName>
    <definedName name="Capital_expenditure___Residential___nominal">#REF!</definedName>
    <definedName name="Capital_expenditure___Residential___nominal.NEG" localSheetId="1">#REF!</definedName>
    <definedName name="Capital_expenditure___Residential___nominal.NEG">#REF!</definedName>
    <definedName name="Capital_expenditure___Retail___nominal" localSheetId="1">#REF!</definedName>
    <definedName name="Capital_expenditure___Retail___nominal">#REF!</definedName>
    <definedName name="Capital_expenditure___Retail___nominal___POS" localSheetId="1">#REF!</definedName>
    <definedName name="Capital_expenditure___Retail___nominal___POS">#REF!</definedName>
    <definedName name="Capital_expenditure_proportions_lines_sum_to_100_.ADDN1" localSheetId="1">#REF!</definedName>
    <definedName name="Capital_expenditure_proportions_lines_sum_to_100_.ADDN1">#REF!</definedName>
    <definedName name="Capital_expenditure_proportions_lines_sum_to_100_.ADDN2" localSheetId="1">#REF!</definedName>
    <definedName name="Capital_expenditure_proportions_lines_sum_to_100_.ADDN2">#REF!</definedName>
    <definedName name="Capital_expenditure_proportions_lines_sum_to_100_.BR" localSheetId="1">#REF!</definedName>
    <definedName name="Capital_expenditure_proportions_lines_sum_to_100_.BR">#REF!</definedName>
    <definedName name="Capital_expenditure_proportions_lines_sum_to_100_.WN" localSheetId="1">#REF!</definedName>
    <definedName name="Capital_expenditure_proportions_lines_sum_to_100_.WN">#REF!</definedName>
    <definedName name="Capital_expenditure_proportions_lines_sum_to_100_.WR" localSheetId="1">#REF!</definedName>
    <definedName name="Capital_expenditure_proportions_lines_sum_to_100_.WR">#REF!</definedName>
    <definedName name="Capital_expenditure_proportions_lines_sum_to_100_.WWN" localSheetId="1">#REF!</definedName>
    <definedName name="Capital_expenditure_proportions_lines_sum_to_100_.WWN">#REF!</definedName>
    <definedName name="Capital_expenditure_proportions_lines_sum_to_100__overall.ADDN1" localSheetId="1">#REF!</definedName>
    <definedName name="Capital_expenditure_proportions_lines_sum_to_100__overall.ADDN1">#REF!</definedName>
    <definedName name="Capital_expenditure_proportions_lines_sum_to_100__overall.ADDN2" localSheetId="1">#REF!</definedName>
    <definedName name="Capital_expenditure_proportions_lines_sum_to_100__overall.ADDN2">#REF!</definedName>
    <definedName name="Capital_expenditure_proportions_lines_sum_to_100__overall.BR" localSheetId="1">#REF!</definedName>
    <definedName name="Capital_expenditure_proportions_lines_sum_to_100__overall.BR">#REF!</definedName>
    <definedName name="Capital_expenditure_proportions_lines_sum_to_100__overall.WN" localSheetId="1">#REF!</definedName>
    <definedName name="Capital_expenditure_proportions_lines_sum_to_100__overall.WN">#REF!</definedName>
    <definedName name="Capital_expenditure_proportions_lines_sum_to_100__overall.WR" localSheetId="1">#REF!</definedName>
    <definedName name="Capital_expenditure_proportions_lines_sum_to_100__overall.WR">#REF!</definedName>
    <definedName name="Capital_expenditure_proportions_lines_sum_to_100__overall.WWN" localSheetId="1">#REF!</definedName>
    <definedName name="Capital_expenditure_proportions_lines_sum_to_100__overall.WWN">#REF!</definedName>
    <definedName name="CAPWD">#REF!</definedName>
    <definedName name="CASH" localSheetId="8">#REF!</definedName>
    <definedName name="CASH" localSheetId="6">#REF!</definedName>
    <definedName name="CASH">#REF!</definedName>
    <definedName name="Cash_and_cash_equivalents_actual_initial_balance___wholesale___nominal" localSheetId="1">#REF!</definedName>
    <definedName name="Cash_and_cash_equivalents_actual_initial_balance___wholesale___nominal" localSheetId="6">#REF!</definedName>
    <definedName name="Cash_and_cash_equivalents_actual_initial_balance___wholesale___nominal">#REF!</definedName>
    <definedName name="Cash_associated_with_revenue_adjustment___nominal.ADDN1" localSheetId="1">#REF!</definedName>
    <definedName name="Cash_associated_with_revenue_adjustment___nominal.ADDN1">#REF!</definedName>
    <definedName name="Cash_associated_with_revenue_adjustment___nominal.ADDN1.BEG" localSheetId="1">#REF!</definedName>
    <definedName name="Cash_associated_with_revenue_adjustment___nominal.ADDN1.BEG">#REF!</definedName>
    <definedName name="Cash_associated_with_revenue_adjustment___nominal.ADDN2" localSheetId="1">#REF!</definedName>
    <definedName name="Cash_associated_with_revenue_adjustment___nominal.ADDN2">#REF!</definedName>
    <definedName name="Cash_associated_with_revenue_adjustment___nominal.ADDN2.BEG" localSheetId="1">#REF!</definedName>
    <definedName name="Cash_associated_with_revenue_adjustment___nominal.ADDN2.BEG">#REF!</definedName>
    <definedName name="Cash_associated_with_revenue_adjustment___nominal.BR" localSheetId="1">#REF!</definedName>
    <definedName name="Cash_associated_with_revenue_adjustment___nominal.BR">#REF!</definedName>
    <definedName name="Cash_associated_with_revenue_adjustment___nominal.BR.BEG" localSheetId="1">#REF!</definedName>
    <definedName name="Cash_associated_with_revenue_adjustment___nominal.BR.BEG">#REF!</definedName>
    <definedName name="Cash_associated_with_revenue_adjustment___nominal.WN" localSheetId="1">#REF!</definedName>
    <definedName name="Cash_associated_with_revenue_adjustment___nominal.WN">#REF!</definedName>
    <definedName name="Cash_associated_with_revenue_adjustment___nominal.WN.BEG" localSheetId="1">#REF!</definedName>
    <definedName name="Cash_associated_with_revenue_adjustment___nominal.WN.BEG">#REF!</definedName>
    <definedName name="Cash_associated_with_revenue_adjustment___nominal.WR" localSheetId="1">#REF!</definedName>
    <definedName name="Cash_associated_with_revenue_adjustment___nominal.WR">#REF!</definedName>
    <definedName name="Cash_associated_with_revenue_adjustment___nominal.WR.BEG" localSheetId="1">#REF!</definedName>
    <definedName name="Cash_associated_with_revenue_adjustment___nominal.WR.BEG">#REF!</definedName>
    <definedName name="Cash_associated_with_revenue_adjustment___nominal.WWN" localSheetId="1">#REF!</definedName>
    <definedName name="Cash_associated_with_revenue_adjustment___nominal.WWN">#REF!</definedName>
    <definedName name="Cash_associated_with_revenue_adjustment___nominal.WWN.BEG" localSheetId="1">#REF!</definedName>
    <definedName name="Cash_associated_with_revenue_adjustment___nominal.WWN.BEG">#REF!</definedName>
    <definedName name="Cash_flow_available_for_dividends___Business___nominal" localSheetId="1">#REF!</definedName>
    <definedName name="Cash_flow_available_for_dividends___Business___nominal">#REF!</definedName>
    <definedName name="Cash_flow_available_for_dividends___Residential___nominal" localSheetId="1">#REF!</definedName>
    <definedName name="Cash_flow_available_for_dividends___Residential___nominal">#REF!</definedName>
    <definedName name="Cash_interest_cover___Appointee" localSheetId="1">#REF!</definedName>
    <definedName name="Cash_interest_cover___Appointee">#REF!</definedName>
    <definedName name="Cash_interest_cover___control.ADDN1" localSheetId="1">#REF!</definedName>
    <definedName name="Cash_interest_cover___control.ADDN1">#REF!</definedName>
    <definedName name="Cash_interest_cover___control.ADDN2" localSheetId="1">#REF!</definedName>
    <definedName name="Cash_interest_cover___control.ADDN2">#REF!</definedName>
    <definedName name="Cash_interest_cover___control.BR" localSheetId="1">#REF!</definedName>
    <definedName name="Cash_interest_cover___control.BR">#REF!</definedName>
    <definedName name="Cash_interest_cover___control.WN" localSheetId="1">#REF!</definedName>
    <definedName name="Cash_interest_cover___control.WN">#REF!</definedName>
    <definedName name="Cash_interest_cover___control.WR" localSheetId="1">#REF!</definedName>
    <definedName name="Cash_interest_cover___control.WR">#REF!</definedName>
    <definedName name="Cash_interest_cover___control.WWN" localSheetId="1">#REF!</definedName>
    <definedName name="Cash_interest_cover___control.WWN">#REF!</definedName>
    <definedName name="Cash_interest_cover___Post_Fin_adj___Appointee" localSheetId="1">#REF!</definedName>
    <definedName name="Cash_interest_cover___Post_Fin_adj___Appointee">#REF!</definedName>
    <definedName name="Cash_interest_cover___weighted_average___Appointee" localSheetId="1">#REF!</definedName>
    <definedName name="Cash_interest_cover___weighted_average___Appointee">#REF!</definedName>
    <definedName name="Cash_interest_rate___effect_of_tax_charge.ADDN1" localSheetId="1">#REF!</definedName>
    <definedName name="Cash_interest_rate___effect_of_tax_charge.ADDN1">#REF!</definedName>
    <definedName name="Cash_interest_rate___effect_of_tax_charge.ADDN2" localSheetId="1">#REF!</definedName>
    <definedName name="Cash_interest_rate___effect_of_tax_charge.ADDN2">#REF!</definedName>
    <definedName name="Cash_interest_rate___effect_of_tax_charge.BR" localSheetId="1">#REF!</definedName>
    <definedName name="Cash_interest_rate___effect_of_tax_charge.BR">#REF!</definedName>
    <definedName name="Cash_interest_rate___effect_of_tax_charge.WN" localSheetId="1">#REF!</definedName>
    <definedName name="Cash_interest_rate___effect_of_tax_charge.WN">#REF!</definedName>
    <definedName name="Cash_interest_rate___effect_of_tax_charge.WR" localSheetId="1">#REF!</definedName>
    <definedName name="Cash_interest_rate___effect_of_tax_charge.WR">#REF!</definedName>
    <definedName name="Cash_interest_rate___effect_of_tax_charge.WWN" localSheetId="1">#REF!</definedName>
    <definedName name="Cash_interest_rate___effect_of_tax_charge.WWN">#REF!</definedName>
    <definedName name="Cash_interest_receivable___payable__from_tax___dividend_calcs___control___nominal.ADDN1" localSheetId="1">#REF!</definedName>
    <definedName name="Cash_interest_receivable___payable__from_tax___dividend_calcs___control___nominal.ADDN1">#REF!</definedName>
    <definedName name="Cash_interest_receivable___payable__from_tax___dividend_calcs___control___nominal.ADDN2" localSheetId="1">#REF!</definedName>
    <definedName name="Cash_interest_receivable___payable__from_tax___dividend_calcs___control___nominal.ADDN2">#REF!</definedName>
    <definedName name="Cash_interest_receivable___payable__from_tax___dividend_calcs___control___nominal.BR" localSheetId="1">#REF!</definedName>
    <definedName name="Cash_interest_receivable___payable__from_tax___dividend_calcs___control___nominal.BR">#REF!</definedName>
    <definedName name="Cash_interest_receivable___payable__from_tax___dividend_calcs___control___nominal.WN" localSheetId="1">#REF!</definedName>
    <definedName name="Cash_interest_receivable___payable__from_tax___dividend_calcs___control___nominal.WN">#REF!</definedName>
    <definedName name="Cash_interest_receivable___payable__from_tax___dividend_calcs___control___nominal.WR" localSheetId="1">#REF!</definedName>
    <definedName name="Cash_interest_receivable___payable__from_tax___dividend_calcs___control___nominal.WR">#REF!</definedName>
    <definedName name="Cash_interest_receivable___payable__from_tax___dividend_calcs___control___nominal.WWN" localSheetId="1">#REF!</definedName>
    <definedName name="Cash_interest_receivable___payable__from_tax___dividend_calcs___control___nominal.WWN">#REF!</definedName>
    <definedName name="Cash_interest_receivable___payable__from_tax___dividend_calcs___wholesale___nominal" localSheetId="1">#REF!</definedName>
    <definedName name="Cash_interest_receivable___payable__from_tax___dividend_calcs___wholesale___nominal">#REF!</definedName>
    <definedName name="Cash_movement_not_associated_with_Tax_or_Dividend_calcs___control___nominal.ADDN1" localSheetId="1">#REF!</definedName>
    <definedName name="Cash_movement_not_associated_with_Tax_or_Dividend_calcs___control___nominal.ADDN1">#REF!</definedName>
    <definedName name="Cash_movement_not_associated_with_Tax_or_Dividend_calcs___control___nominal.ADDN2" localSheetId="1">#REF!</definedName>
    <definedName name="Cash_movement_not_associated_with_Tax_or_Dividend_calcs___control___nominal.ADDN2">#REF!</definedName>
    <definedName name="Cash_movement_not_associated_with_Tax_or_Dividend_calcs___control___nominal.BR" localSheetId="1">#REF!</definedName>
    <definedName name="Cash_movement_not_associated_with_Tax_or_Dividend_calcs___control___nominal.BR">#REF!</definedName>
    <definedName name="Cash_movement_not_associated_with_Tax_or_Dividend_calcs___control___nominal.WN" localSheetId="1">#REF!</definedName>
    <definedName name="Cash_movement_not_associated_with_Tax_or_Dividend_calcs___control___nominal.WN">#REF!</definedName>
    <definedName name="Cash_movement_not_associated_with_Tax_or_Dividend_calcs___control___nominal.WR" localSheetId="1">#REF!</definedName>
    <definedName name="Cash_movement_not_associated_with_Tax_or_Dividend_calcs___control___nominal.WR">#REF!</definedName>
    <definedName name="Cash_movement_not_associated_with_Tax_or_Dividend_calcs___control___nominal.WWN" localSheetId="1">#REF!</definedName>
    <definedName name="Cash_movement_not_associated_with_Tax_or_Dividend_calcs___control___nominal.WWN">#REF!</definedName>
    <definedName name="Cash_movement_not_associated_with_Tax_or_Dividend_calcs_balance___control___nominal.ADDN1" localSheetId="1">#REF!</definedName>
    <definedName name="Cash_movement_not_associated_with_Tax_or_Dividend_calcs_balance___control___nominal.ADDN1">#REF!</definedName>
    <definedName name="Cash_movement_not_associated_with_Tax_or_Dividend_calcs_balance___control___nominal.ADDN1.BEG" localSheetId="1">#REF!</definedName>
    <definedName name="Cash_movement_not_associated_with_Tax_or_Dividend_calcs_balance___control___nominal.ADDN1.BEG">#REF!</definedName>
    <definedName name="Cash_movement_not_associated_with_Tax_or_Dividend_calcs_balance___control___nominal.ADDN2" localSheetId="1">#REF!</definedName>
    <definedName name="Cash_movement_not_associated_with_Tax_or_Dividend_calcs_balance___control___nominal.ADDN2">#REF!</definedName>
    <definedName name="Cash_movement_not_associated_with_Tax_or_Dividend_calcs_balance___control___nominal.ADDN2.BEG" localSheetId="1">#REF!</definedName>
    <definedName name="Cash_movement_not_associated_with_Tax_or_Dividend_calcs_balance___control___nominal.ADDN2.BEG">#REF!</definedName>
    <definedName name="Cash_movement_not_associated_with_Tax_or_Dividend_calcs_balance___control___nominal.BR" localSheetId="1">#REF!</definedName>
    <definedName name="Cash_movement_not_associated_with_Tax_or_Dividend_calcs_balance___control___nominal.BR">#REF!</definedName>
    <definedName name="Cash_movement_not_associated_with_Tax_or_Dividend_calcs_balance___control___nominal.BR.BEG" localSheetId="1">#REF!</definedName>
    <definedName name="Cash_movement_not_associated_with_Tax_or_Dividend_calcs_balance___control___nominal.BR.BEG">#REF!</definedName>
    <definedName name="Cash_movement_not_associated_with_Tax_or_Dividend_calcs_balance___control___nominal.WN" localSheetId="1">#REF!</definedName>
    <definedName name="Cash_movement_not_associated_with_Tax_or_Dividend_calcs_balance___control___nominal.WN">#REF!</definedName>
    <definedName name="Cash_movement_not_associated_with_Tax_or_Dividend_calcs_balance___control___nominal.WN.BEG" localSheetId="1">#REF!</definedName>
    <definedName name="Cash_movement_not_associated_with_Tax_or_Dividend_calcs_balance___control___nominal.WN.BEG">#REF!</definedName>
    <definedName name="Cash_movement_not_associated_with_Tax_or_Dividend_calcs_balance___control___nominal.WR" localSheetId="1">#REF!</definedName>
    <definedName name="Cash_movement_not_associated_with_Tax_or_Dividend_calcs_balance___control___nominal.WR">#REF!</definedName>
    <definedName name="Cash_movement_not_associated_with_Tax_or_Dividend_calcs_balance___control___nominal.WR.BEG" localSheetId="1">#REF!</definedName>
    <definedName name="Cash_movement_not_associated_with_Tax_or_Dividend_calcs_balance___control___nominal.WR.BEG">#REF!</definedName>
    <definedName name="Cash_movement_not_associated_with_Tax_or_Dividend_calcs_balance___control___nominal.WWN" localSheetId="1">#REF!</definedName>
    <definedName name="Cash_movement_not_associated_with_Tax_or_Dividend_calcs_balance___control___nominal.WWN">#REF!</definedName>
    <definedName name="Cash_movement_not_associated_with_Tax_or_Dividend_calcs_balance___control___nominal.WWN.BEG" localSheetId="1">#REF!</definedName>
    <definedName name="Cash_movement_not_associated_with_Tax_or_Dividend_calcs_balance___control___nominal.WWN.BEG">#REF!</definedName>
    <definedName name="cat_m_1">#REF!</definedName>
    <definedName name="cat_m_2">#REF!</definedName>
    <definedName name="cat_m_3">#REF!</definedName>
    <definedName name="cat_y_1">#REF!</definedName>
    <definedName name="cat_y_2">#REF!</definedName>
    <definedName name="cat_y_3">#REF!</definedName>
    <definedName name="category_table">#REF!</definedName>
    <definedName name="CH4_CO2eq_GWP">#REF!</definedName>
    <definedName name="Change_in_accelerated_capital_allowances___control___nominal.ADDN1" localSheetId="1">#REF!</definedName>
    <definedName name="Change_in_accelerated_capital_allowances___control___nominal.ADDN1" localSheetId="8">#REF!</definedName>
    <definedName name="Change_in_accelerated_capital_allowances___control___nominal.ADDN1" localSheetId="6">#REF!</definedName>
    <definedName name="Change_in_accelerated_capital_allowances___control___nominal.ADDN1">#REF!</definedName>
    <definedName name="Change_in_accelerated_capital_allowances___control___nominal.ADDN2" localSheetId="1">#REF!</definedName>
    <definedName name="Change_in_accelerated_capital_allowances___control___nominal.ADDN2">#REF!</definedName>
    <definedName name="Change_in_accelerated_capital_allowances___control___nominal.BR" localSheetId="1">#REF!</definedName>
    <definedName name="Change_in_accelerated_capital_allowances___control___nominal.BR">#REF!</definedName>
    <definedName name="Change_in_accelerated_capital_allowances___control___nominal.WN" localSheetId="1">#REF!</definedName>
    <definedName name="Change_in_accelerated_capital_allowances___control___nominal.WN">#REF!</definedName>
    <definedName name="Change_in_accelerated_capital_allowances___control___nominal.WR" localSheetId="1">#REF!</definedName>
    <definedName name="Change_in_accelerated_capital_allowances___control___nominal.WR">#REF!</definedName>
    <definedName name="Change_in_accelerated_capital_allowances___control___nominal.WWN" localSheetId="1">#REF!</definedName>
    <definedName name="Change_in_accelerated_capital_allowances___control___nominal.WWN">#REF!</definedName>
    <definedName name="Change_in_accelerated_capital_allowances___post_financeability___control___nominal.ADDN1" localSheetId="1">#REF!</definedName>
    <definedName name="Change_in_accelerated_capital_allowances___post_financeability___control___nominal.ADDN1">#REF!</definedName>
    <definedName name="Change_in_accelerated_capital_allowances___post_financeability___control___nominal.ADDN2" localSheetId="1">#REF!</definedName>
    <definedName name="Change_in_accelerated_capital_allowances___post_financeability___control___nominal.ADDN2">#REF!</definedName>
    <definedName name="Change_in_accelerated_capital_allowances___post_financeability___control___nominal.BR" localSheetId="1">#REF!</definedName>
    <definedName name="Change_in_accelerated_capital_allowances___post_financeability___control___nominal.BR">#REF!</definedName>
    <definedName name="Change_in_accelerated_capital_allowances___post_financeability___control___nominal.WN" localSheetId="1">#REF!</definedName>
    <definedName name="Change_in_accelerated_capital_allowances___post_financeability___control___nominal.WN">#REF!</definedName>
    <definedName name="Change_in_accelerated_capital_allowances___post_financeability___control___nominal.WR" localSheetId="1">#REF!</definedName>
    <definedName name="Change_in_accelerated_capital_allowances___post_financeability___control___nominal.WR">#REF!</definedName>
    <definedName name="Change_in_accelerated_capital_allowances___post_financeability___control___nominal.WWN" localSheetId="1">#REF!</definedName>
    <definedName name="Change_in_accelerated_capital_allowances___post_financeability___control___nominal.WWN">#REF!</definedName>
    <definedName name="Change_in_net_debt_balance___control___nominal.ADDN1" localSheetId="1">#REF!</definedName>
    <definedName name="Change_in_net_debt_balance___control___nominal.ADDN1">#REF!</definedName>
    <definedName name="Change_in_net_debt_balance___control___nominal.ADDN1.BEG" localSheetId="1">#REF!</definedName>
    <definedName name="Change_in_net_debt_balance___control___nominal.ADDN1.BEG">#REF!</definedName>
    <definedName name="Change_in_net_debt_balance___control___nominal.ADDN2" localSheetId="1">#REF!</definedName>
    <definedName name="Change_in_net_debt_balance___control___nominal.ADDN2">#REF!</definedName>
    <definedName name="Change_in_net_debt_balance___control___nominal.ADDN2.BEG" localSheetId="1">#REF!</definedName>
    <definedName name="Change_in_net_debt_balance___control___nominal.ADDN2.BEG">#REF!</definedName>
    <definedName name="Change_in_net_debt_balance___control___nominal.BR" localSheetId="1">#REF!</definedName>
    <definedName name="Change_in_net_debt_balance___control___nominal.BR">#REF!</definedName>
    <definedName name="Change_in_net_debt_balance___control___nominal.BR.BEG" localSheetId="1">#REF!</definedName>
    <definedName name="Change_in_net_debt_balance___control___nominal.BR.BEG">#REF!</definedName>
    <definedName name="Change_in_net_debt_balance___control___nominal.WN" localSheetId="1">#REF!</definedName>
    <definedName name="Change_in_net_debt_balance___control___nominal.WN">#REF!</definedName>
    <definedName name="Change_in_net_debt_balance___control___nominal.WN.BEG" localSheetId="1">#REF!</definedName>
    <definedName name="Change_in_net_debt_balance___control___nominal.WN.BEG">#REF!</definedName>
    <definedName name="Change_in_net_debt_balance___control___nominal.WR" localSheetId="1">#REF!</definedName>
    <definedName name="Change_in_net_debt_balance___control___nominal.WR">#REF!</definedName>
    <definedName name="Change_in_net_debt_balance___control___nominal.WR.BEG" localSheetId="1">#REF!</definedName>
    <definedName name="Change_in_net_debt_balance___control___nominal.WR.BEG">#REF!</definedName>
    <definedName name="Change_in_net_debt_balance___control___nominal.WWN" localSheetId="1">#REF!</definedName>
    <definedName name="Change_in_net_debt_balance___control___nominal.WWN">#REF!</definedName>
    <definedName name="Change_in_net_debt_balance___control___nominal.WWN.BEG" localSheetId="1">#REF!</definedName>
    <definedName name="Change_in_net_debt_balance___control___nominal.WWN.BEG">#REF!</definedName>
    <definedName name="Change_in_net_debt_opening___control___nominal.ADDN1" localSheetId="1">#REF!</definedName>
    <definedName name="Change_in_net_debt_opening___control___nominal.ADDN1">#REF!</definedName>
    <definedName name="Change_in_net_debt_opening___control___nominal.ADDN2" localSheetId="1">#REF!</definedName>
    <definedName name="Change_in_net_debt_opening___control___nominal.ADDN2">#REF!</definedName>
    <definedName name="Change_in_net_debt_opening___control___nominal.BR" localSheetId="1">#REF!</definedName>
    <definedName name="Change_in_net_debt_opening___control___nominal.BR">#REF!</definedName>
    <definedName name="Change_in_net_debt_opening___control___nominal.WN" localSheetId="1">#REF!</definedName>
    <definedName name="Change_in_net_debt_opening___control___nominal.WN">#REF!</definedName>
    <definedName name="Change_in_net_debt_opening___control___nominal.WR" localSheetId="1">#REF!</definedName>
    <definedName name="Change_in_net_debt_opening___control___nominal.WR">#REF!</definedName>
    <definedName name="Change_in_net_debt_opening___control___nominal.WWN" localSheetId="1">#REF!</definedName>
    <definedName name="Change_in_net_debt_opening___control___nominal.WWN">#REF!</definedName>
    <definedName name="Change_in_net_debt_opening___wholesale___nominal" localSheetId="1">#REF!</definedName>
    <definedName name="Change_in_net_debt_opening___wholesale___nominal">#REF!</definedName>
    <definedName name="change1" localSheetId="8" hidden="1">{"CHARGE",#N/A,FALSE,"401C11"}</definedName>
    <definedName name="change1" localSheetId="6" hidden="1">{"CHARGE",#N/A,FALSE,"401C11"}</definedName>
    <definedName name="change1" hidden="1">{"CHARGE",#N/A,FALSE,"401C11"}</definedName>
    <definedName name="charge" localSheetId="8" hidden="1">{"CHARGE",#N/A,FALSE,"401C11"}</definedName>
    <definedName name="charge" localSheetId="6" hidden="1">{"CHARGE",#N/A,FALSE,"401C11"}</definedName>
    <definedName name="charge" hidden="1">{"CHARGE",#N/A,FALSE,"401C11"}</definedName>
    <definedName name="CHE">#REF!</definedName>
    <definedName name="Checks_breached_any_period" localSheetId="1">#REF!</definedName>
    <definedName name="Checks_breached_any_period" localSheetId="8">#REF!</definedName>
    <definedName name="Checks_breached_any_period" localSheetId="6">#REF!</definedName>
    <definedName name="Checks_breached_any_period">#REF!</definedName>
    <definedName name="CHESHIRE" localSheetId="6">#REF!</definedName>
    <definedName name="CHESHIRE">#REF!</definedName>
    <definedName name="CHK_TOL" localSheetId="35">#REF!</definedName>
    <definedName name="ChK_Tol" localSheetId="1">#REF!</definedName>
    <definedName name="CHK_TOL" localSheetId="8">#REF!</definedName>
    <definedName name="CHK_TOL" localSheetId="6">#REF!</definedName>
    <definedName name="CHK_TOL">InpC!$H$282</definedName>
    <definedName name="CHOICES" localSheetId="8">#REF!</definedName>
    <definedName name="CHOICES" localSheetId="6">#REF!</definedName>
    <definedName name="CHOICES">#REF!</definedName>
    <definedName name="CHOOSE" localSheetId="6">#REF!</definedName>
    <definedName name="CHOOSE">#REF!</definedName>
    <definedName name="CHP_Power_EF_CO2">#REF!</definedName>
    <definedName name="CIMMLookUpYr3" localSheetId="8">#REF!</definedName>
    <definedName name="CIMMLookUpYr3" localSheetId="6">#REF!</definedName>
    <definedName name="CIMMLookUpYr3">#REF!</definedName>
    <definedName name="CIMMOUTP">#REF!</definedName>
    <definedName name="CIQWBGuid" hidden="1">"0f0259b9-6046-41aa-ac9c-7befc2576c88"</definedName>
    <definedName name="CISsie">#REF!</definedName>
    <definedName name="CISsire">#REF!</definedName>
    <definedName name="CISslip">#REF!</definedName>
    <definedName name="CISslnip">#REF!</definedName>
    <definedName name="CISsmni">#REF!</definedName>
    <definedName name="CISsnie">#REF!</definedName>
    <definedName name="CISwie">#REF!</definedName>
    <definedName name="CISwire">#REF!</definedName>
    <definedName name="CISwlip">#REF!</definedName>
    <definedName name="CISwlnip">#REF!</definedName>
    <definedName name="CISwmni">#REF!</definedName>
    <definedName name="CISwnie">#REF!</definedName>
    <definedName name="Classification_of_treatment_works">#REF!</definedName>
    <definedName name="CLEVELAND" localSheetId="8">#REF!</definedName>
    <definedName name="CLEVELAND" localSheetId="6">#REF!</definedName>
    <definedName name="CLEVELAND">#REF!</definedName>
    <definedName name="CLWYD" localSheetId="6">#REF!</definedName>
    <definedName name="CLWYD">#REF!</definedName>
    <definedName name="CM_SGCI">#REF!</definedName>
    <definedName name="CM_SGCNI">#REF!</definedName>
    <definedName name="CM_SI">#REF!</definedName>
    <definedName name="CM_SMG">#REF!</definedName>
    <definedName name="CM_SOther">#REF!</definedName>
    <definedName name="CM_SPS">#REF!</definedName>
    <definedName name="CM_STW">#REF!</definedName>
    <definedName name="CM_WGCI">#REF!</definedName>
    <definedName name="CM_WGCNI">#REF!</definedName>
    <definedName name="CM_WI">#REF!</definedName>
    <definedName name="CM_WNI">#REF!</definedName>
    <definedName name="CMIRE">#REF!</definedName>
    <definedName name="CMOPEX">#REF!</definedName>
    <definedName name="CNG_EF_CO2">#REF!</definedName>
    <definedName name="CNG_Transport_Freight">#REF!</definedName>
    <definedName name="CNG_Transport_Passenger">#REF!</definedName>
    <definedName name="Coach_CO2">#REF!</definedName>
    <definedName name="Coach_Pass_km">#REF!</definedName>
    <definedName name="CodeColumnRef" localSheetId="8">#REF!</definedName>
    <definedName name="CodeColumnRef" localSheetId="6">#REF!</definedName>
    <definedName name="CodeColumnRef">#REF!</definedName>
    <definedName name="COL" localSheetId="6">#REF!</definedName>
    <definedName name="COL">#REF!</definedName>
    <definedName name="Combined_interest_apportionment___control___nominal.ADDN1" localSheetId="1">#REF!</definedName>
    <definedName name="Combined_interest_apportionment___control___nominal.ADDN1">#REF!</definedName>
    <definedName name="Combined_interest_apportionment___control___nominal.ADDN2" localSheetId="1">#REF!</definedName>
    <definedName name="Combined_interest_apportionment___control___nominal.ADDN2">#REF!</definedName>
    <definedName name="Combined_interest_apportionment___control___nominal.BR" localSheetId="1">#REF!</definedName>
    <definedName name="Combined_interest_apportionment___control___nominal.BR">#REF!</definedName>
    <definedName name="Combined_interest_apportionment___control___nominal.WN" localSheetId="1">#REF!</definedName>
    <definedName name="Combined_interest_apportionment___control___nominal.WN">#REF!</definedName>
    <definedName name="Combined_interest_apportionment___control___nominal.WR" localSheetId="1">#REF!</definedName>
    <definedName name="Combined_interest_apportionment___control___nominal.WR">#REF!</definedName>
    <definedName name="Combined_interest_apportionment___control___nominal.WWN" localSheetId="1">#REF!</definedName>
    <definedName name="Combined_interest_apportionment___control___nominal.WWN">#REF!</definedName>
    <definedName name="Company">#REF!</definedName>
    <definedName name="Company_____of_dividends_issued_as_scrip_shares" localSheetId="1">#REF!</definedName>
    <definedName name="Company_____of_dividends_issued_as_scrip_shares">#REF!</definedName>
    <definedName name="Company_____of_ILD" localSheetId="1">#REF!</definedName>
    <definedName name="Company_____of_ILD">#REF!</definedName>
    <definedName name="Company_____of_ordinary_dividends_paid_as_interim_dividend" localSheetId="1">#REF!</definedName>
    <definedName name="Company_____of_ordinary_dividends_paid_as_interim_dividend">#REF!</definedName>
    <definedName name="Company___2020_25_RCV_opening_balance___real.ADDN1" localSheetId="1">#REF!</definedName>
    <definedName name="Company___2020_25_RCV_opening_balance___real.ADDN1">#REF!</definedName>
    <definedName name="Company___2020_25_RCV_opening_balance___real.ADDN2" localSheetId="1">#REF!</definedName>
    <definedName name="Company___2020_25_RCV_opening_balance___real.ADDN2">#REF!</definedName>
    <definedName name="Company___2020_25_RCV_opening_balance___real.BR" localSheetId="1">#REF!</definedName>
    <definedName name="Company___2020_25_RCV_opening_balance___real.BR">#REF!</definedName>
    <definedName name="Company___2020_25_RCV_opening_balance___real.WN" localSheetId="1">#REF!</definedName>
    <definedName name="Company___2020_25_RCV_opening_balance___real.WN">#REF!</definedName>
    <definedName name="Company___2020_25_RCV_opening_balance___real.WR" localSheetId="1">#REF!</definedName>
    <definedName name="Company___2020_25_RCV_opening_balance___real.WR">#REF!</definedName>
    <definedName name="Company___2020_25_RCV_opening_balance___real.WWN" localSheetId="1">#REF!</definedName>
    <definedName name="Company___2020_25_RCV_opening_balance___real.WWN">#REF!</definedName>
    <definedName name="Company___accounting_charge_included_in_regulatory_accounts_for_Defined_Contribution_schemes___charge_for_DC_schemes___control___real.ADDN1" localSheetId="1">#REF!</definedName>
    <definedName name="Company___accounting_charge_included_in_regulatory_accounts_for_Defined_Contribution_schemes___charge_for_DC_schemes___control___real.ADDN1">#REF!</definedName>
    <definedName name="Company___accounting_charge_included_in_regulatory_accounts_for_Defined_Contribution_schemes___charge_for_DC_schemes___control___real.ADDN2" localSheetId="1">#REF!</definedName>
    <definedName name="Company___accounting_charge_included_in_regulatory_accounts_for_Defined_Contribution_schemes___charge_for_DC_schemes___control___real.ADDN2">#REF!</definedName>
    <definedName name="Company___accounting_charge_included_in_regulatory_accounts_for_Defined_Contribution_schemes___charge_for_DC_schemes___control___real.BR" localSheetId="1">#REF!</definedName>
    <definedName name="Company___accounting_charge_included_in_regulatory_accounts_for_Defined_Contribution_schemes___charge_for_DC_schemes___control___real.BR">#REF!</definedName>
    <definedName name="Company___accounting_charge_included_in_regulatory_accounts_for_Defined_Contribution_schemes___charge_for_DC_schemes___control___real.WN" localSheetId="1">#REF!</definedName>
    <definedName name="Company___accounting_charge_included_in_regulatory_accounts_for_Defined_Contribution_schemes___charge_for_DC_schemes___control___real.WN">#REF!</definedName>
    <definedName name="Company___accounting_charge_included_in_regulatory_accounts_for_Defined_Contribution_schemes___charge_for_DC_schemes___control___real.WR" localSheetId="1">#REF!</definedName>
    <definedName name="Company___accounting_charge_included_in_regulatory_accounts_for_Defined_Contribution_schemes___charge_for_DC_schemes___control___real.WR">#REF!</definedName>
    <definedName name="Company___accounting_charge_included_in_regulatory_accounts_for_Defined_Contribution_schemes___charge_for_DC_schemes___control___real.WWN" localSheetId="1">#REF!</definedName>
    <definedName name="Company___accounting_charge_included_in_regulatory_accounts_for_Defined_Contribution_schemes___charge_for_DC_schemes___control___real.WWN">#REF!</definedName>
    <definedName name="Company___actual_opening_Fixed_rate_debt___nominal.ADDN1" localSheetId="1">#REF!</definedName>
    <definedName name="Company___actual_opening_Fixed_rate_debt___nominal.ADDN1">#REF!</definedName>
    <definedName name="Company___actual_opening_Fixed_rate_debt___nominal.ADDN2" localSheetId="1">#REF!</definedName>
    <definedName name="Company___actual_opening_Fixed_rate_debt___nominal.ADDN2">#REF!</definedName>
    <definedName name="Company___actual_opening_Fixed_rate_debt___nominal.BR" localSheetId="1">#REF!</definedName>
    <definedName name="Company___actual_opening_Fixed_rate_debt___nominal.BR">#REF!</definedName>
    <definedName name="Company___actual_opening_Fixed_rate_debt___nominal.WN" localSheetId="1">#REF!</definedName>
    <definedName name="Company___actual_opening_Fixed_rate_debt___nominal.WN">#REF!</definedName>
    <definedName name="Company___actual_opening_Fixed_rate_debt___nominal.WR" localSheetId="1">#REF!</definedName>
    <definedName name="Company___actual_opening_Fixed_rate_debt___nominal.WR">#REF!</definedName>
    <definedName name="Company___actual_opening_Fixed_rate_debt___nominal.WWN" localSheetId="1">#REF!</definedName>
    <definedName name="Company___actual_opening_Fixed_rate_debt___nominal.WWN">#REF!</definedName>
    <definedName name="Company___actual_opening_Floating_rate_debt___nominal.ADDN1" localSheetId="1">#REF!</definedName>
    <definedName name="Company___actual_opening_Floating_rate_debt___nominal.ADDN1">#REF!</definedName>
    <definedName name="Company___actual_opening_Floating_rate_debt___nominal.ADDN2" localSheetId="1">#REF!</definedName>
    <definedName name="Company___actual_opening_Floating_rate_debt___nominal.ADDN2">#REF!</definedName>
    <definedName name="Company___actual_opening_Floating_rate_debt___nominal.BR" localSheetId="1">#REF!</definedName>
    <definedName name="Company___actual_opening_Floating_rate_debt___nominal.BR">#REF!</definedName>
    <definedName name="Company___actual_opening_Floating_rate_debt___nominal.WN" localSheetId="1">#REF!</definedName>
    <definedName name="Company___actual_opening_Floating_rate_debt___nominal.WN">#REF!</definedName>
    <definedName name="Company___actual_opening_Floating_rate_debt___nominal.WR" localSheetId="1">#REF!</definedName>
    <definedName name="Company___actual_opening_Floating_rate_debt___nominal.WR">#REF!</definedName>
    <definedName name="Company___actual_opening_Floating_rate_debt___nominal.WWN" localSheetId="1">#REF!</definedName>
    <definedName name="Company___actual_opening_Floating_rate_debt___nominal.WWN">#REF!</definedName>
    <definedName name="Company___actual_opening_index_linked_debt___nominal.ADDN1" localSheetId="1">#REF!</definedName>
    <definedName name="Company___actual_opening_index_linked_debt___nominal.ADDN1">#REF!</definedName>
    <definedName name="Company___actual_opening_index_linked_debt___nominal.ADDN2" localSheetId="1">#REF!</definedName>
    <definedName name="Company___actual_opening_index_linked_debt___nominal.ADDN2">#REF!</definedName>
    <definedName name="Company___actual_opening_index_linked_debt___nominal.BR" localSheetId="1">#REF!</definedName>
    <definedName name="Company___actual_opening_index_linked_debt___nominal.BR">#REF!</definedName>
    <definedName name="Company___actual_opening_index_linked_debt___nominal.WN" localSheetId="1">#REF!</definedName>
    <definedName name="Company___actual_opening_index_linked_debt___nominal.WN">#REF!</definedName>
    <definedName name="Company___actual_opening_index_linked_debt___nominal.WR" localSheetId="1">#REF!</definedName>
    <definedName name="Company___actual_opening_index_linked_debt___nominal.WR">#REF!</definedName>
    <definedName name="Company___actual_opening_index_linked_debt___nominal.WWN" localSheetId="1">#REF!</definedName>
    <definedName name="Company___actual_opening_index_linked_debt___nominal.WWN">#REF!</definedName>
    <definedName name="Company___adjustment_to_tax_payment.ADDN1" localSheetId="1">#REF!</definedName>
    <definedName name="Company___adjustment_to_tax_payment.ADDN1">#REF!</definedName>
    <definedName name="Company___adjustment_to_tax_payment.ADDN2" localSheetId="1">#REF!</definedName>
    <definedName name="Company___adjustment_to_tax_payment.ADDN2">#REF!</definedName>
    <definedName name="Company___adjustment_to_tax_payment.BR" localSheetId="1">#REF!</definedName>
    <definedName name="Company___adjustment_to_tax_payment.BR">#REF!</definedName>
    <definedName name="Company___adjustment_to_tax_payment.WN" localSheetId="1">#REF!</definedName>
    <definedName name="Company___adjustment_to_tax_payment.WN">#REF!</definedName>
    <definedName name="Company___adjustment_to_tax_payment.WR" localSheetId="1">#REF!</definedName>
    <definedName name="Company___adjustment_to_tax_payment.WR">#REF!</definedName>
    <definedName name="Company___adjustment_to_tax_payment.WWN" localSheetId="1">#REF!</definedName>
    <definedName name="Company___adjustment_to_tax_payment.WWN">#REF!</definedName>
    <definedName name="Company___Adjustment_to_Wholesale_revenue_requirement___real.ADDN1" localSheetId="1">#REF!</definedName>
    <definedName name="Company___Adjustment_to_Wholesale_revenue_requirement___real.ADDN1">#REF!</definedName>
    <definedName name="Company___Adjustment_to_Wholesale_revenue_requirement___real.ADDN2" localSheetId="1">#REF!</definedName>
    <definedName name="Company___Adjustment_to_Wholesale_revenue_requirement___real.ADDN2">#REF!</definedName>
    <definedName name="Company___Adjustment_to_Wholesale_revenue_requirement___real.BR" localSheetId="1">#REF!</definedName>
    <definedName name="Company___Adjustment_to_Wholesale_revenue_requirement___real.BR">#REF!</definedName>
    <definedName name="Company___Adjustment_to_Wholesale_revenue_requirement___real.WN" localSheetId="1">#REF!</definedName>
    <definedName name="Company___Adjustment_to_Wholesale_revenue_requirement___real.WN">#REF!</definedName>
    <definedName name="Company___Adjustment_to_Wholesale_revenue_requirement___real.WR" localSheetId="1">#REF!</definedName>
    <definedName name="Company___Adjustment_to_Wholesale_revenue_requirement___real.WR">#REF!</definedName>
    <definedName name="Company___Adjustment_to_Wholesale_revenue_requirement___real.WWN" localSheetId="1">#REF!</definedName>
    <definedName name="Company___Adjustment_to_Wholesale_revenue_requirement___real.WWN">#REF!</definedName>
    <definedName name="Company___allowable_depreciation_on_capitalised_revenue___control.ADDN1" localSheetId="1">#REF!</definedName>
    <definedName name="Company___allowable_depreciation_on_capitalised_revenue___control.ADDN1">#REF!</definedName>
    <definedName name="Company___allowable_depreciation_on_capitalised_revenue___control.ADDN2" localSheetId="1">#REF!</definedName>
    <definedName name="Company___allowable_depreciation_on_capitalised_revenue___control.ADDN2">#REF!</definedName>
    <definedName name="Company___allowable_depreciation_on_capitalised_revenue___control.BR" localSheetId="1">#REF!</definedName>
    <definedName name="Company___allowable_depreciation_on_capitalised_revenue___control.BR">#REF!</definedName>
    <definedName name="Company___allowable_depreciation_on_capitalised_revenue___control.WN" localSheetId="1">#REF!</definedName>
    <definedName name="Company___allowable_depreciation_on_capitalised_revenue___control.WN">#REF!</definedName>
    <definedName name="Company___allowable_depreciation_on_capitalised_revenue___control.WR" localSheetId="1">#REF!</definedName>
    <definedName name="Company___allowable_depreciation_on_capitalised_revenue___control.WR">#REF!</definedName>
    <definedName name="Company___allowable_depreciation_on_capitalised_revenue___control.WWN" localSheetId="1">#REF!</definedName>
    <definedName name="Company___allowable_depreciation_on_capitalised_revenue___control.WWN">#REF!</definedName>
    <definedName name="Company___Alternative_revenue_value___real.ADDN1" localSheetId="1">#REF!</definedName>
    <definedName name="Company___Alternative_revenue_value___real.ADDN1">#REF!</definedName>
    <definedName name="Company___Alternative_revenue_value___real.ADDN2" localSheetId="1">#REF!</definedName>
    <definedName name="Company___Alternative_revenue_value___real.ADDN2">#REF!</definedName>
    <definedName name="Company___Alternative_revenue_value___real.BR" localSheetId="1">#REF!</definedName>
    <definedName name="Company___Alternative_revenue_value___real.BR">#REF!</definedName>
    <definedName name="Company___Alternative_revenue_value___real.WN" localSheetId="1">#REF!</definedName>
    <definedName name="Company___Alternative_revenue_value___real.WN">#REF!</definedName>
    <definedName name="Company___Alternative_revenue_value___real.WR" localSheetId="1">#REF!</definedName>
    <definedName name="Company___Alternative_revenue_value___real.WR">#REF!</definedName>
    <definedName name="Company___Alternative_revenue_value___real.WWN" localSheetId="1">#REF!</definedName>
    <definedName name="Company___Alternative_revenue_value___real.WWN">#REF!</definedName>
    <definedName name="Company___Base_revenue_for_2024_25___real.ADDN1" localSheetId="1">#REF!</definedName>
    <definedName name="Company___Base_revenue_for_2024_25___real.ADDN1">#REF!</definedName>
    <definedName name="Company___Base_revenue_for_2024_25___real.ADDN2" localSheetId="1">#REF!</definedName>
    <definedName name="Company___Base_revenue_for_2024_25___real.ADDN2">#REF!</definedName>
    <definedName name="Company___Base_revenue_for_2024_25___real.BR" localSheetId="1">#REF!</definedName>
    <definedName name="Company___Base_revenue_for_2024_25___real.BR">#REF!</definedName>
    <definedName name="Company___Base_revenue_for_2024_25___real.WN" localSheetId="1">#REF!</definedName>
    <definedName name="Company___Base_revenue_for_2024_25___real.WN">#REF!</definedName>
    <definedName name="Company___Base_revenue_for_2024_25___real.WR" localSheetId="1">#REF!</definedName>
    <definedName name="Company___Base_revenue_for_2024_25___real.WR">#REF!</definedName>
    <definedName name="Company___Base_revenue_for_2024_25___real.WWN" localSheetId="1">#REF!</definedName>
    <definedName name="Company___Base_revenue_for_2024_25___real.WWN">#REF!</definedName>
    <definedName name="Company___blended_interest_rate_on_change_in_borrowings" localSheetId="1">#REF!</definedName>
    <definedName name="Company___blended_interest_rate_on_change_in_borrowings">#REF!</definedName>
    <definedName name="Company___Business__retail_total_allowed_depreciation___real" localSheetId="1">#REF!</definedName>
    <definedName name="Company___Business__retail_total_allowed_depreciation___real">#REF!</definedName>
    <definedName name="Company___Business_Advance_Receipts_Weighting___Unmeasured" localSheetId="1">#REF!</definedName>
    <definedName name="Company___Business_Advance_Receipts_Weighting___Unmeasured">#REF!</definedName>
    <definedName name="Company___Business_Measured_income_accrual_Opening_balance___nominal" localSheetId="1">#REF!</definedName>
    <definedName name="Company___Business_Measured_income_accrual_Opening_balance___nominal">#REF!</definedName>
    <definedName name="Company___Business_measured_income_proportion_of_total_Business_income" localSheetId="1">#REF!</definedName>
    <definedName name="Company___Business_measured_income_proportion_of_total_Business_income">#REF!</definedName>
    <definedName name="Company___Business_retail__Measured_income_accrual_rate" localSheetId="1">#REF!</definedName>
    <definedName name="Company___Business_retail__Measured_income_accrual_rate">#REF!</definedName>
    <definedName name="Company___Business_retail_advance_receipts_creditor_days_measured" localSheetId="1">#REF!</definedName>
    <definedName name="Company___Business_retail_advance_receipts_creditor_days_measured">#REF!</definedName>
    <definedName name="Company___Business_retail_advance_receipts_creditor_days_unmeasured" localSheetId="1">#REF!</definedName>
    <definedName name="Company___Business_retail_advance_receipts_creditor_days_unmeasured">#REF!</definedName>
    <definedName name="Company___Business_retail_average_cost_per_customer_in_Tariff_Band__Welsh_companies____real.1" localSheetId="1">#REF!</definedName>
    <definedName name="Company___Business_retail_average_cost_per_customer_in_Tariff_Band__Welsh_companies____real.1">#REF!</definedName>
    <definedName name="Company___Business_retail_average_cost_per_customer_in_Tariff_Band__Welsh_companies____real.2" localSheetId="1">#REF!</definedName>
    <definedName name="Company___Business_retail_average_cost_per_customer_in_Tariff_Band__Welsh_companies____real.2">#REF!</definedName>
    <definedName name="Company___Business_retail_average_cost_per_customer_in_Tariff_Band__Welsh_companies____real.3" localSheetId="1">#REF!</definedName>
    <definedName name="Company___Business_retail_average_cost_per_customer_in_Tariff_Band__Welsh_companies____real.3">#REF!</definedName>
    <definedName name="Company___Business_retail_margin___Override" localSheetId="1">#REF!</definedName>
    <definedName name="Company___Business_retail_margin___Override">#REF!</definedName>
    <definedName name="Company___Business_retail_revenue_adjustment___real" localSheetId="1">#REF!</definedName>
    <definedName name="Company___Business_retail_revenue_adjustment___real">#REF!</definedName>
    <definedName name="Company___Business_retail_revenue_override___nominal" localSheetId="1">#REF!</definedName>
    <definedName name="Company___Business_retail_revenue_override___nominal">#REF!</definedName>
    <definedName name="Company___business_weighted_average_debtor_days" localSheetId="1">#REF!</definedName>
    <definedName name="Company___business_weighted_average_debtor_days">#REF!</definedName>
    <definedName name="Company___Capex_creditor_days" localSheetId="1">#REF!</definedName>
    <definedName name="Company___Capex_creditor_days">#REF!</definedName>
    <definedName name="Company___Capital_expenditure___proportion_of_new_capital_expenditure_qualifying_for_the_main_rate_pool___control.ADDN1" localSheetId="1">#REF!</definedName>
    <definedName name="Company___Capital_expenditure___proportion_of_new_capital_expenditure_qualifying_for_the_main_rate_pool___control.ADDN1">#REF!</definedName>
    <definedName name="Company___Capital_expenditure___proportion_of_new_capital_expenditure_qualifying_for_the_main_rate_pool___control.ADDN2" localSheetId="1">#REF!</definedName>
    <definedName name="Company___Capital_expenditure___proportion_of_new_capital_expenditure_qualifying_for_the_main_rate_pool___control.ADDN2">#REF!</definedName>
    <definedName name="Company___Capital_expenditure___proportion_of_new_capital_expenditure_qualifying_for_the_main_rate_pool___control.BR" localSheetId="1">#REF!</definedName>
    <definedName name="Company___Capital_expenditure___proportion_of_new_capital_expenditure_qualifying_for_the_main_rate_pool___control.BR">#REF!</definedName>
    <definedName name="Company___Capital_expenditure___proportion_of_new_capital_expenditure_qualifying_for_the_main_rate_pool___control.WN" localSheetId="1">#REF!</definedName>
    <definedName name="Company___Capital_expenditure___proportion_of_new_capital_expenditure_qualifying_for_the_main_rate_pool___control.WN">#REF!</definedName>
    <definedName name="Company___Capital_expenditure___proportion_of_new_capital_expenditure_qualifying_for_the_main_rate_pool___control.WR" localSheetId="1">#REF!</definedName>
    <definedName name="Company___Capital_expenditure___proportion_of_new_capital_expenditure_qualifying_for_the_main_rate_pool___control.WR">#REF!</definedName>
    <definedName name="Company___Capital_expenditure___proportion_of_new_capital_expenditure_qualifying_for_the_main_rate_pool___control.WWN" localSheetId="1">#REF!</definedName>
    <definedName name="Company___Capital_expenditure___proportion_of_new_capital_expenditure_qualifying_for_the_main_rate_pool___control.WWN">#REF!</definedName>
    <definedName name="Company___Capital_expenditure___proportion_of_new_capital_expenditure_qualifying_for_the_special_rate_pool___control.ADDN1" localSheetId="1">#REF!</definedName>
    <definedName name="Company___Capital_expenditure___proportion_of_new_capital_expenditure_qualifying_for_the_special_rate_pool___control.ADDN1">#REF!</definedName>
    <definedName name="Company___Capital_expenditure___proportion_of_new_capital_expenditure_qualifying_for_the_special_rate_pool___control.ADDN2" localSheetId="1">#REF!</definedName>
    <definedName name="Company___Capital_expenditure___proportion_of_new_capital_expenditure_qualifying_for_the_special_rate_pool___control.ADDN2">#REF!</definedName>
    <definedName name="Company___Capital_expenditure___proportion_of_new_capital_expenditure_qualifying_for_the_special_rate_pool___control.BR" localSheetId="1">#REF!</definedName>
    <definedName name="Company___Capital_expenditure___proportion_of_new_capital_expenditure_qualifying_for_the_special_rate_pool___control.BR">#REF!</definedName>
    <definedName name="Company___Capital_expenditure___proportion_of_new_capital_expenditure_qualifying_for_the_special_rate_pool___control.WN" localSheetId="1">#REF!</definedName>
    <definedName name="Company___Capital_expenditure___proportion_of_new_capital_expenditure_qualifying_for_the_special_rate_pool___control.WN">#REF!</definedName>
    <definedName name="Company___Capital_expenditure___proportion_of_new_capital_expenditure_qualifying_for_the_special_rate_pool___control.WR" localSheetId="1">#REF!</definedName>
    <definedName name="Company___Capital_expenditure___proportion_of_new_capital_expenditure_qualifying_for_the_special_rate_pool___control.WR">#REF!</definedName>
    <definedName name="Company___Capital_expenditure___proportion_of_new_capital_expenditure_qualifying_for_the_special_rate_pool___control.WWN" localSheetId="1">#REF!</definedName>
    <definedName name="Company___Capital_expenditure___proportion_of_new_capital_expenditure_qualifying_for_the_special_rate_pool___control.WWN">#REF!</definedName>
    <definedName name="Company___Capital_expenditure___proportion_of_new_capital_expenditure_qualifying_for_the_structures_and_buildings_pool___control.ADDN1" localSheetId="1">#REF!</definedName>
    <definedName name="Company___Capital_expenditure___proportion_of_new_capital_expenditure_qualifying_for_the_structures_and_buildings_pool___control.ADDN1">#REF!</definedName>
    <definedName name="Company___Capital_expenditure___proportion_of_new_capital_expenditure_qualifying_for_the_structures_and_buildings_pool___control.ADDN2" localSheetId="1">#REF!</definedName>
    <definedName name="Company___Capital_expenditure___proportion_of_new_capital_expenditure_qualifying_for_the_structures_and_buildings_pool___control.ADDN2">#REF!</definedName>
    <definedName name="Company___Capital_expenditure___proportion_of_new_capital_expenditure_qualifying_for_the_structures_and_buildings_pool___control.BR" localSheetId="1">#REF!</definedName>
    <definedName name="Company___Capital_expenditure___proportion_of_new_capital_expenditure_qualifying_for_the_structures_and_buildings_pool___control.BR">#REF!</definedName>
    <definedName name="Company___Capital_expenditure___proportion_of_new_capital_expenditure_qualifying_for_the_structures_and_buildings_pool___control.WN" localSheetId="1">#REF!</definedName>
    <definedName name="Company___Capital_expenditure___proportion_of_new_capital_expenditure_qualifying_for_the_structures_and_buildings_pool___control.WN">#REF!</definedName>
    <definedName name="Company___Capital_expenditure___proportion_of_new_capital_expenditure_qualifying_for_the_structures_and_buildings_pool___control.WR" localSheetId="1">#REF!</definedName>
    <definedName name="Company___Capital_expenditure___proportion_of_new_capital_expenditure_qualifying_for_the_structures_and_buildings_pool___control.WR">#REF!</definedName>
    <definedName name="Company___Capital_expenditure___proportion_of_new_capital_expenditure_qualifying_for_the_structures_and_buildings_pool___control.WWN" localSheetId="1">#REF!</definedName>
    <definedName name="Company___Capital_expenditure___proportion_of_new_capital_expenditure_qualifying_for_the_structures_and_buildings_pool___control.WWN">#REF!</definedName>
    <definedName name="Company___Capital_expenditure_on_assets_principally_used_by_business_retail___real" localSheetId="1">#REF!</definedName>
    <definedName name="Company___Capital_expenditure_on_assets_principally_used_by_business_retail___real">#REF!</definedName>
    <definedName name="Company___Capital_expenditure_on_assets_principally_used_by_residential_retail___real" localSheetId="1">#REF!</definedName>
    <definedName name="Company___Capital_expenditure_on_assets_principally_used_by_residential_retail___real">#REF!</definedName>
    <definedName name="Company___Capital_expenditure_writing_down_allowance_main_rate_pool" localSheetId="1">#REF!</definedName>
    <definedName name="Company___Capital_expenditure_writing_down_allowance_main_rate_pool">#REF!</definedName>
    <definedName name="Company___Capital_expenditure_writing_down_allowance_main_rate_pool___first_year_rate" localSheetId="1">#REF!</definedName>
    <definedName name="Company___Capital_expenditure_writing_down_allowance_main_rate_pool___first_year_rate">#REF!</definedName>
    <definedName name="Company___Capital_expenditure_writing_down_allowance_special_rate_pool" localSheetId="1">#REF!</definedName>
    <definedName name="Company___Capital_expenditure_writing_down_allowance_special_rate_pool">#REF!</definedName>
    <definedName name="Company___Capital_expenditure_writing_down_allowance_special_rate_pool___first_year_rate" localSheetId="1">#REF!</definedName>
    <definedName name="Company___Capital_expenditure_writing_down_allowance_special_rate_pool___first_year_rate">#REF!</definedName>
    <definedName name="Company___Capital_expenditure_writing_down_allowance_structures_and_buildings_pool" localSheetId="1">#REF!</definedName>
    <definedName name="Company___Capital_expenditure_writing_down_allowance_structures_and_buildings_pool">#REF!</definedName>
    <definedName name="Company___Capital_expenditure_writing_down_allowance_structures_and_buildings_pool___first_year_rate" localSheetId="1">#REF!</definedName>
    <definedName name="Company___Capital_expenditure_writing_down_allowance_structures_and_buildings_pool___first_year_rate">#REF!</definedName>
    <definedName name="Company___Cash_and_cash_equivalents_actual_initial_balance___control___nominal.ADDN1" localSheetId="1">#REF!</definedName>
    <definedName name="Company___Cash_and_cash_equivalents_actual_initial_balance___control___nominal.ADDN1">#REF!</definedName>
    <definedName name="Company___Cash_and_cash_equivalents_actual_initial_balance___control___nominal.ADDN2" localSheetId="1">#REF!</definedName>
    <definedName name="Company___Cash_and_cash_equivalents_actual_initial_balance___control___nominal.ADDN2">#REF!</definedName>
    <definedName name="Company___Cash_and_cash_equivalents_actual_initial_balance___control___nominal.BR" localSheetId="1">#REF!</definedName>
    <definedName name="Company___Cash_and_cash_equivalents_actual_initial_balance___control___nominal.BR">#REF!</definedName>
    <definedName name="Company___Cash_and_cash_equivalents_actual_initial_balance___control___nominal.WN" localSheetId="1">#REF!</definedName>
    <definedName name="Company___Cash_and_cash_equivalents_actual_initial_balance___control___nominal.WN">#REF!</definedName>
    <definedName name="Company___Cash_and_cash_equivalents_actual_initial_balance___control___nominal.WR" localSheetId="1">#REF!</definedName>
    <definedName name="Company___Cash_and_cash_equivalents_actual_initial_balance___control___nominal.WR">#REF!</definedName>
    <definedName name="Company___Cash_and_cash_equivalents_actual_initial_balance___control___nominal.WWN" localSheetId="1">#REF!</definedName>
    <definedName name="Company___Cash_and_cash_equivalents_actual_initial_balance___control___nominal.WWN">#REF!</definedName>
    <definedName name="Company___cash_contributions__DB_schemes__ongoing____actual_and_forecast___control___real.ADDN1" localSheetId="1">#REF!</definedName>
    <definedName name="Company___cash_contributions__DB_schemes__ongoing____actual_and_forecast___control___real.ADDN1">#REF!</definedName>
    <definedName name="Company___cash_contributions__DB_schemes__ongoing____actual_and_forecast___control___real.ADDN2" localSheetId="1">#REF!</definedName>
    <definedName name="Company___cash_contributions__DB_schemes__ongoing____actual_and_forecast___control___real.ADDN2">#REF!</definedName>
    <definedName name="Company___cash_contributions__DB_schemes__ongoing____actual_and_forecast___control___real.BR" localSheetId="1">#REF!</definedName>
    <definedName name="Company___cash_contributions__DB_schemes__ongoing____actual_and_forecast___control___real.BR">#REF!</definedName>
    <definedName name="Company___cash_contributions__DB_schemes__ongoing____actual_and_forecast___control___real.WN" localSheetId="1">#REF!</definedName>
    <definedName name="Company___cash_contributions__DB_schemes__ongoing____actual_and_forecast___control___real.WN">#REF!</definedName>
    <definedName name="Company___cash_contributions__DB_schemes__ongoing____actual_and_forecast___control___real.WR" localSheetId="1">#REF!</definedName>
    <definedName name="Company___cash_contributions__DB_schemes__ongoing____actual_and_forecast___control___real.WR">#REF!</definedName>
    <definedName name="Company___cash_contributions__DB_schemes__ongoing____actual_and_forecast___control___real.WWN" localSheetId="1">#REF!</definedName>
    <definedName name="Company___cash_contributions__DB_schemes__ongoing____actual_and_forecast___control___real.WWN">#REF!</definedName>
    <definedName name="Company___cash_interest_rate.ADDN1" localSheetId="1">#REF!</definedName>
    <definedName name="Company___cash_interest_rate.ADDN1">#REF!</definedName>
    <definedName name="Company___cash_interest_rate.ADDN2" localSheetId="1">#REF!</definedName>
    <definedName name="Company___cash_interest_rate.ADDN2">#REF!</definedName>
    <definedName name="Company___cash_interest_rate.BR" localSheetId="1">#REF!</definedName>
    <definedName name="Company___cash_interest_rate.BR">#REF!</definedName>
    <definedName name="Company___cash_interest_rate.WN" localSheetId="1">#REF!</definedName>
    <definedName name="Company___cash_interest_rate.WN">#REF!</definedName>
    <definedName name="Company___cash_interest_rate.WR" localSheetId="1">#REF!</definedName>
    <definedName name="Company___cash_interest_rate.WR">#REF!</definedName>
    <definedName name="Company___cash_interest_rate.WWN" localSheetId="1">#REF!</definedName>
    <definedName name="Company___cash_interest_rate.WWN">#REF!</definedName>
    <definedName name="Company___Charge_for_DB_schemes___residential_retail___charge_for_DB_schemes___control___real.ADDN1" localSheetId="1">#REF!</definedName>
    <definedName name="Company___Charge_for_DB_schemes___residential_retail___charge_for_DB_schemes___control___real.ADDN1">#REF!</definedName>
    <definedName name="Company___Charge_for_DB_schemes___residential_retail___charge_for_DB_schemes___control___real.ADDN2" localSheetId="1">#REF!</definedName>
    <definedName name="Company___Charge_for_DB_schemes___residential_retail___charge_for_DB_schemes___control___real.ADDN2">#REF!</definedName>
    <definedName name="Company___Charge_for_DB_schemes___residential_retail___charge_for_DB_schemes___control___real.BR" localSheetId="1">#REF!</definedName>
    <definedName name="Company___Charge_for_DB_schemes___residential_retail___charge_for_DB_schemes___control___real.BR">#REF!</definedName>
    <definedName name="Company___Charge_for_DB_schemes___residential_retail___charge_for_DB_schemes___control___real.WN" localSheetId="1">#REF!</definedName>
    <definedName name="Company___Charge_for_DB_schemes___residential_retail___charge_for_DB_schemes___control___real.WN">#REF!</definedName>
    <definedName name="Company___Charge_for_DB_schemes___residential_retail___charge_for_DB_schemes___control___real.WR" localSheetId="1">#REF!</definedName>
    <definedName name="Company___Charge_for_DB_schemes___residential_retail___charge_for_DB_schemes___control___real.WR">#REF!</definedName>
    <definedName name="Company___Charge_for_DB_schemes___residential_retail___charge_for_DB_schemes___control___real.WWN" localSheetId="1">#REF!</definedName>
    <definedName name="Company___Charge_for_DB_schemes___residential_retail___charge_for_DB_schemes___control___real.WWN">#REF!</definedName>
    <definedName name="Company___Consumer_price_index__including_housing_costs____Consumer_Price_Index__with_housing__for_April" localSheetId="1">#REF!</definedName>
    <definedName name="Company___Consumer_price_index__including_housing_costs____Consumer_Price_Index__with_housing__for_April">#REF!</definedName>
    <definedName name="Company___Consumer_price_index__including_housing_costs____Consumer_Price_Index__with_housing__for_August" localSheetId="1">#REF!</definedName>
    <definedName name="Company___Consumer_price_index__including_housing_costs____Consumer_Price_Index__with_housing__for_August">#REF!</definedName>
    <definedName name="Company___Consumer_price_index__including_housing_costs____Consumer_Price_Index__with_housing__for_December" localSheetId="1">#REF!</definedName>
    <definedName name="Company___Consumer_price_index__including_housing_costs____Consumer_Price_Index__with_housing__for_December">#REF!</definedName>
    <definedName name="Company___Consumer_price_index__including_housing_costs____Consumer_Price_Index__with_housing__for_February" localSheetId="1">#REF!</definedName>
    <definedName name="Company___Consumer_price_index__including_housing_costs____Consumer_Price_Index__with_housing__for_February">#REF!</definedName>
    <definedName name="Company___Consumer_price_index__including_housing_costs____Consumer_Price_Index__with_housing__for_January" localSheetId="1">#REF!</definedName>
    <definedName name="Company___Consumer_price_index__including_housing_costs____Consumer_Price_Index__with_housing__for_January">#REF!</definedName>
    <definedName name="Company___Consumer_price_index__including_housing_costs____Consumer_Price_Index__with_housing__for_July" localSheetId="1">#REF!</definedName>
    <definedName name="Company___Consumer_price_index__including_housing_costs____Consumer_Price_Index__with_housing__for_July">#REF!</definedName>
    <definedName name="Company___Consumer_price_index__including_housing_costs____Consumer_Price_Index__with_housing__for_June" localSheetId="1">#REF!</definedName>
    <definedName name="Company___Consumer_price_index__including_housing_costs____Consumer_Price_Index__with_housing__for_June">#REF!</definedName>
    <definedName name="Company___Consumer_price_index__including_housing_costs____Consumer_Price_Index__with_housing__for_March" localSheetId="1">#REF!</definedName>
    <definedName name="Company___Consumer_price_index__including_housing_costs____Consumer_Price_Index__with_housing__for_March">#REF!</definedName>
    <definedName name="Company___Consumer_price_index__including_housing_costs____Consumer_Price_Index__with_housing__for_May" localSheetId="1">#REF!</definedName>
    <definedName name="Company___Consumer_price_index__including_housing_costs____Consumer_Price_Index__with_housing__for_May">#REF!</definedName>
    <definedName name="Company___Consumer_price_index__including_housing_costs____Consumer_Price_Index__with_housing__for_November" localSheetId="1">#REF!</definedName>
    <definedName name="Company___Consumer_price_index__including_housing_costs____Consumer_Price_Index__with_housing__for_November">#REF!</definedName>
    <definedName name="Company___Consumer_price_index__including_housing_costs____Consumer_Price_Index__with_housing__for_November___Constant" localSheetId="1">#REF!</definedName>
    <definedName name="Company___Consumer_price_index__including_housing_costs____Consumer_Price_Index__with_housing__for_November___Constant">#REF!</definedName>
    <definedName name="Company___Consumer_price_index__including_housing_costs____Consumer_Price_Index__with_housing__for_October" localSheetId="1">#REF!</definedName>
    <definedName name="Company___Consumer_price_index__including_housing_costs____Consumer_Price_Index__with_housing__for_October">#REF!</definedName>
    <definedName name="Company___Consumer_price_index__including_housing_costs____Consumer_Price_Index__with_housing__for_September" localSheetId="1">#REF!</definedName>
    <definedName name="Company___Consumer_price_index__including_housing_costs____Consumer_Price_Index__with_housing__for_September">#REF!</definedName>
    <definedName name="Company___Cost_to_serve_metered_dual_customers___real" localSheetId="1">#REF!</definedName>
    <definedName name="Company___Cost_to_serve_metered_dual_customers___real">#REF!</definedName>
    <definedName name="Company___Cost_to_serve_metered_sewerage_customers___real" localSheetId="1">#REF!</definedName>
    <definedName name="Company___Cost_to_serve_metered_sewerage_customers___real">#REF!</definedName>
    <definedName name="Company___Cost_to_serve_metered_water_customers___real" localSheetId="1">#REF!</definedName>
    <definedName name="Company___Cost_to_serve_metered_water_customers___real">#REF!</definedName>
    <definedName name="Company___Cost_to_serve_per_unmetered_water_customers___real" localSheetId="1">#REF!</definedName>
    <definedName name="Company___Cost_to_serve_per_unmetered_water_customers___real">#REF!</definedName>
    <definedName name="Company___Cost_to_serve_unmetered_dual_customers___real" localSheetId="1">#REF!</definedName>
    <definedName name="Company___Cost_to_serve_unmetered_dual_customers___real">#REF!</definedName>
    <definedName name="Company___Cost_to_serve_unmetered_sewerage_customers___real" localSheetId="1">#REF!</definedName>
    <definedName name="Company___Cost_to_serve_unmetered_sewerage_customers___real">#REF!</definedName>
    <definedName name="Company___CPI_H____2022_23___April" localSheetId="1">#REF!</definedName>
    <definedName name="Company___CPI_H____2022_23___April">#REF!</definedName>
    <definedName name="Company___CPI_H____2022_23___August" localSheetId="1">#REF!</definedName>
    <definedName name="Company___CPI_H____2022_23___August">#REF!</definedName>
    <definedName name="Company___CPI_H____2022_23___December" localSheetId="1">#REF!</definedName>
    <definedName name="Company___CPI_H____2022_23___December">#REF!</definedName>
    <definedName name="Company___CPI_H____2022_23___February" localSheetId="1">#REF!</definedName>
    <definedName name="Company___CPI_H____2022_23___February">#REF!</definedName>
    <definedName name="Company___CPI_H____2022_23___January" localSheetId="1">#REF!</definedName>
    <definedName name="Company___CPI_H____2022_23___January">#REF!</definedName>
    <definedName name="Company___CPI_H____2022_23___July" localSheetId="1">#REF!</definedName>
    <definedName name="Company___CPI_H____2022_23___July">#REF!</definedName>
    <definedName name="Company___CPI_H____2022_23___June" localSheetId="1">#REF!</definedName>
    <definedName name="Company___CPI_H____2022_23___June">#REF!</definedName>
    <definedName name="Company___CPI_H____2022_23___March" localSheetId="1">#REF!</definedName>
    <definedName name="Company___CPI_H____2022_23___March">#REF!</definedName>
    <definedName name="Company___CPI_H____2022_23___May" localSheetId="1">#REF!</definedName>
    <definedName name="Company___CPI_H____2022_23___May">#REF!</definedName>
    <definedName name="Company___CPI_H____2022_23___November" localSheetId="1">#REF!</definedName>
    <definedName name="Company___CPI_H____2022_23___November">#REF!</definedName>
    <definedName name="Company___CPI_H____2022_23___October" localSheetId="1">#REF!</definedName>
    <definedName name="Company___CPI_H____2022_23___October">#REF!</definedName>
    <definedName name="Company___CPI_H____2022_23___September" localSheetId="1">#REF!</definedName>
    <definedName name="Company___CPI_H____2022_23___September">#REF!</definedName>
    <definedName name="Company___Current_tax_liabilities___Appointee_b_f___nominal" localSheetId="1">#REF!</definedName>
    <definedName name="Company___Current_tax_liabilities___Appointee_b_f___nominal">#REF!</definedName>
    <definedName name="Company___Debtors_other___nominal" localSheetId="1">#REF!</definedName>
    <definedName name="Company___Debtors_other___nominal">#REF!</definedName>
    <definedName name="Company___Defined_benefit_pension_deficit_recovery_per_IN13_17___real.ADDN1" localSheetId="1">#REF!</definedName>
    <definedName name="Company___Defined_benefit_pension_deficit_recovery_per_IN13_17___real.ADDN1">#REF!</definedName>
    <definedName name="Company___Defined_benefit_pension_deficit_recovery_per_IN13_17___real.ADDN2" localSheetId="1">#REF!</definedName>
    <definedName name="Company___Defined_benefit_pension_deficit_recovery_per_IN13_17___real.ADDN2">#REF!</definedName>
    <definedName name="Company___Defined_benefit_pension_deficit_recovery_per_IN13_17___real.BR" localSheetId="1">#REF!</definedName>
    <definedName name="Company___Defined_benefit_pension_deficit_recovery_per_IN13_17___real.BR">#REF!</definedName>
    <definedName name="Company___Defined_benefit_pension_deficit_recovery_per_IN13_17___real.WN" localSheetId="1">#REF!</definedName>
    <definedName name="Company___Defined_benefit_pension_deficit_recovery_per_IN13_17___real.WN">#REF!</definedName>
    <definedName name="Company___Defined_benefit_pension_deficit_recovery_per_IN13_17___real.WR" localSheetId="1">#REF!</definedName>
    <definedName name="Company___Defined_benefit_pension_deficit_recovery_per_IN13_17___real.WR">#REF!</definedName>
    <definedName name="Company___Defined_benefit_pension_deficit_recovery_per_IN13_17___real.WWN" localSheetId="1">#REF!</definedName>
    <definedName name="Company___Defined_benefit_pension_deficit_recovery_per_IN13_17___real.WWN">#REF!</definedName>
    <definedName name="Company___Depreciation_b_f___control___active___nominal.ADDN1" localSheetId="1">#REF!</definedName>
    <definedName name="Company___Depreciation_b_f___control___active___nominal.ADDN1">#REF!</definedName>
    <definedName name="Company___Depreciation_b_f___control___active___nominal.ADDN2" localSheetId="1">#REF!</definedName>
    <definedName name="Company___Depreciation_b_f___control___active___nominal.ADDN2">#REF!</definedName>
    <definedName name="Company___Depreciation_b_f___control___active___nominal.BR" localSheetId="1">#REF!</definedName>
    <definedName name="Company___Depreciation_b_f___control___active___nominal.BR">#REF!</definedName>
    <definedName name="Company___Depreciation_b_f___control___active___nominal.WN" localSheetId="1">#REF!</definedName>
    <definedName name="Company___Depreciation_b_f___control___active___nominal.WN">#REF!</definedName>
    <definedName name="Company___Depreciation_b_f___control___active___nominal.WR" localSheetId="1">#REF!</definedName>
    <definedName name="Company___Depreciation_b_f___control___active___nominal.WR">#REF!</definedName>
    <definedName name="Company___Depreciation_b_f___control___active___nominal.WWN" localSheetId="1">#REF!</definedName>
    <definedName name="Company___Depreciation_b_f___control___active___nominal.WWN">#REF!</definedName>
    <definedName name="Company___Disallowable_expenditure___Change_in_general_provisions___control___nominal.ADDN1" localSheetId="1">#REF!</definedName>
    <definedName name="Company___Disallowable_expenditure___Change_in_general_provisions___control___nominal.ADDN1">#REF!</definedName>
    <definedName name="Company___Disallowable_expenditure___Change_in_general_provisions___control___nominal.ADDN2" localSheetId="1">#REF!</definedName>
    <definedName name="Company___Disallowable_expenditure___Change_in_general_provisions___control___nominal.ADDN2">#REF!</definedName>
    <definedName name="Company___Disallowable_expenditure___Change_in_general_provisions___control___nominal.BR" localSheetId="1">#REF!</definedName>
    <definedName name="Company___Disallowable_expenditure___Change_in_general_provisions___control___nominal.BR">#REF!</definedName>
    <definedName name="Company___Disallowable_expenditure___Change_in_general_provisions___control___nominal.WN" localSheetId="1">#REF!</definedName>
    <definedName name="Company___Disallowable_expenditure___Change_in_general_provisions___control___nominal.WN">#REF!</definedName>
    <definedName name="Company___Disallowable_expenditure___Change_in_general_provisions___control___nominal.WR" localSheetId="1">#REF!</definedName>
    <definedName name="Company___Disallowable_expenditure___Change_in_general_provisions___control___nominal.WR">#REF!</definedName>
    <definedName name="Company___Disallowable_expenditure___Change_in_general_provisions___control___nominal.WWN" localSheetId="1">#REF!</definedName>
    <definedName name="Company___Disallowable_expenditure___Change_in_general_provisions___control___nominal.WWN">#REF!</definedName>
    <definedName name="Company___Discount_rate_for_reprofiling_allowed_revenue.ADDN1" localSheetId="1">#REF!</definedName>
    <definedName name="Company___Discount_rate_for_reprofiling_allowed_revenue.ADDN1">#REF!</definedName>
    <definedName name="Company___Discount_rate_for_reprofiling_allowed_revenue.ADDN2" localSheetId="1">#REF!</definedName>
    <definedName name="Company___Discount_rate_for_reprofiling_allowed_revenue.ADDN2">#REF!</definedName>
    <definedName name="Company___Discount_rate_for_reprofiling_allowed_revenue.BR" localSheetId="1">#REF!</definedName>
    <definedName name="Company___Discount_rate_for_reprofiling_allowed_revenue.BR">#REF!</definedName>
    <definedName name="Company___Discount_rate_for_reprofiling_allowed_revenue.WN" localSheetId="1">#REF!</definedName>
    <definedName name="Company___Discount_rate_for_reprofiling_allowed_revenue.WN">#REF!</definedName>
    <definedName name="Company___Discount_rate_for_reprofiling_allowed_revenue.WR" localSheetId="1">#REF!</definedName>
    <definedName name="Company___Discount_rate_for_reprofiling_allowed_revenue.WR">#REF!</definedName>
    <definedName name="Company___Discount_rate_for_reprofiling_allowed_revenue.WWN" localSheetId="1">#REF!</definedName>
    <definedName name="Company___Discount_rate_for_reprofiling_allowed_revenue.WWN">#REF!</definedName>
    <definedName name="Company___Dividend_creditors_wholesale_retail_split___business_retail___nominal" localSheetId="1">#REF!</definedName>
    <definedName name="Company___Dividend_creditors_wholesale_retail_split___business_retail___nominal">#REF!</definedName>
    <definedName name="Company___Dividend_creditors_wholesale_retail_split___Dividend_creditors___residential_retail___nominal" localSheetId="1">#REF!</definedName>
    <definedName name="Company___Dividend_creditors_wholesale_retail_split___Dividend_creditors___residential_retail___nominal">#REF!</definedName>
    <definedName name="Company___dividend_yield" localSheetId="1">#REF!</definedName>
    <definedName name="Company___dividend_yield">#REF!</definedName>
    <definedName name="Company___Expenditure___Total_residential_retail_costs___Residential_measured___Water_and_Wastewater___nominal" localSheetId="1">#REF!</definedName>
    <definedName name="Company___Expenditure___Total_residential_retail_costs___Residential_measured___Water_and_Wastewater___nominal">#REF!</definedName>
    <definedName name="Company___Expenditure___Total_residential_retail_costs___Residential_unmeasured___Water_and_Wastewater___nominal" localSheetId="1">#REF!</definedName>
    <definedName name="Company___Expenditure___Total_residential_retail_costs___Residential_unmeasured___Water_and_Wastewater___nominal">#REF!</definedName>
    <definedName name="Company___Finance_lease_depreciation___control___nominal.ADDN1" localSheetId="1">#REF!</definedName>
    <definedName name="Company___Finance_lease_depreciation___control___nominal.ADDN1">#REF!</definedName>
    <definedName name="Company___Finance_lease_depreciation___control___nominal.ADDN2" localSheetId="1">#REF!</definedName>
    <definedName name="Company___Finance_lease_depreciation___control___nominal.ADDN2">#REF!</definedName>
    <definedName name="Company___Finance_lease_depreciation___control___nominal.BR" localSheetId="1">#REF!</definedName>
    <definedName name="Company___Finance_lease_depreciation___control___nominal.BR">#REF!</definedName>
    <definedName name="Company___Finance_lease_depreciation___control___nominal.WN" localSheetId="1">#REF!</definedName>
    <definedName name="Company___Finance_lease_depreciation___control___nominal.WN">#REF!</definedName>
    <definedName name="Company___Finance_lease_depreciation___control___nominal.WR" localSheetId="1">#REF!</definedName>
    <definedName name="Company___Finance_lease_depreciation___control___nominal.WR">#REF!</definedName>
    <definedName name="Company___Finance_lease_depreciation___control___nominal.WWN" localSheetId="1">#REF!</definedName>
    <definedName name="Company___Finance_lease_depreciation___control___nominal.WWN">#REF!</definedName>
    <definedName name="Company___Fixed_asset_net_book_value_at_31_March___business_retail___nominal" localSheetId="1">#REF!</definedName>
    <definedName name="Company___Fixed_asset_net_book_value_at_31_March___business_retail___nominal">#REF!</definedName>
    <definedName name="Company___Fixed_asset_net_book_value_at_31_March___residential_retail___nominal" localSheetId="1">#REF!</definedName>
    <definedName name="Company___Fixed_asset_net_book_value_at_31_March___residential_retail___nominal">#REF!</definedName>
    <definedName name="Company___Fixed_assets_b_f___control___active___nominal.ADDN1" localSheetId="1">#REF!</definedName>
    <definedName name="Company___Fixed_assets_b_f___control___active___nominal.ADDN1">#REF!</definedName>
    <definedName name="Company___Fixed_assets_b_f___control___active___nominal.ADDN2" localSheetId="1">#REF!</definedName>
    <definedName name="Company___Fixed_assets_b_f___control___active___nominal.ADDN2">#REF!</definedName>
    <definedName name="Company___Fixed_assets_b_f___control___active___nominal.BR" localSheetId="1">#REF!</definedName>
    <definedName name="Company___Fixed_assets_b_f___control___active___nominal.BR">#REF!</definedName>
    <definedName name="Company___Fixed_assets_b_f___control___active___nominal.WN" localSheetId="1">#REF!</definedName>
    <definedName name="Company___Fixed_assets_b_f___control___active___nominal.WN">#REF!</definedName>
    <definedName name="Company___Fixed_assets_b_f___control___active___nominal.WR" localSheetId="1">#REF!</definedName>
    <definedName name="Company___Fixed_assets_b_f___control___active___nominal.WR">#REF!</definedName>
    <definedName name="Company___Fixed_assets_b_f___control___active___nominal.WWN" localSheetId="1">#REF!</definedName>
    <definedName name="Company___Fixed_assets_b_f___control___active___nominal.WWN">#REF!</definedName>
    <definedName name="Company___Grants_and_contributions___capital_expenditure___non_price_control___real.ADDN1" localSheetId="1">#REF!</definedName>
    <definedName name="Company___Grants_and_contributions___capital_expenditure___non_price_control___real.ADDN1">#REF!</definedName>
    <definedName name="Company___Grants_and_contributions___capital_expenditure___non_price_control___real.ADDN2" localSheetId="1">#REF!</definedName>
    <definedName name="Company___Grants_and_contributions___capital_expenditure___non_price_control___real.ADDN2">#REF!</definedName>
    <definedName name="Company___Grants_and_contributions___capital_expenditure___non_price_control___real.BR" localSheetId="1">#REF!</definedName>
    <definedName name="Company___Grants_and_contributions___capital_expenditure___non_price_control___real.BR">#REF!</definedName>
    <definedName name="Company___Grants_and_contributions___capital_expenditure___non_price_control___real.WN" localSheetId="1">#REF!</definedName>
    <definedName name="Company___Grants_and_contributions___capital_expenditure___non_price_control___real.WN">#REF!</definedName>
    <definedName name="Company___Grants_and_contributions___capital_expenditure___non_price_control___real.WR" localSheetId="1">#REF!</definedName>
    <definedName name="Company___Grants_and_contributions___capital_expenditure___non_price_control___real.WR">#REF!</definedName>
    <definedName name="Company___Grants_and_contributions___capital_expenditure___non_price_control___real.WWN" localSheetId="1">#REF!</definedName>
    <definedName name="Company___Grants_and_contributions___capital_expenditure___non_price_control___real.WWN">#REF!</definedName>
    <definedName name="Company___Grants_and_contributions___operational_expenditure___non_price_control___real.ADDN1" localSheetId="1">#REF!</definedName>
    <definedName name="Company___Grants_and_contributions___operational_expenditure___non_price_control___real.ADDN1">#REF!</definedName>
    <definedName name="Company___Grants_and_contributions___operational_expenditure___non_price_control___real.ADDN2" localSheetId="1">#REF!</definedName>
    <definedName name="Company___Grants_and_contributions___operational_expenditure___non_price_control___real.ADDN2">#REF!</definedName>
    <definedName name="Company___Grants_and_contributions___operational_expenditure___non_price_control___real.BR" localSheetId="1">#REF!</definedName>
    <definedName name="Company___Grants_and_contributions___operational_expenditure___non_price_control___real.BR">#REF!</definedName>
    <definedName name="Company___Grants_and_contributions___operational_expenditure___non_price_control___real.WN" localSheetId="1">#REF!</definedName>
    <definedName name="Company___Grants_and_contributions___operational_expenditure___non_price_control___real.WN">#REF!</definedName>
    <definedName name="Company___Grants_and_contributions___operational_expenditure___non_price_control___real.WR" localSheetId="1">#REF!</definedName>
    <definedName name="Company___Grants_and_contributions___operational_expenditure___non_price_control___real.WR">#REF!</definedName>
    <definedName name="Company___Grants_and_contributions___operational_expenditure___non_price_control___real.WWN" localSheetId="1">#REF!</definedName>
    <definedName name="Company___Grants_and_contributions___operational_expenditure___non_price_control___real.WWN">#REF!</definedName>
    <definedName name="Company___Grants_and_contributions_net_of_income_offset___capital_expenditure___price_control___real.ADDN1" localSheetId="1">#REF!</definedName>
    <definedName name="Company___Grants_and_contributions_net_of_income_offset___capital_expenditure___price_control___real.ADDN1">#REF!</definedName>
    <definedName name="Company___Grants_and_contributions_net_of_income_offset___capital_expenditure___price_control___real.ADDN2" localSheetId="1">#REF!</definedName>
    <definedName name="Company___Grants_and_contributions_net_of_income_offset___capital_expenditure___price_control___real.ADDN2">#REF!</definedName>
    <definedName name="Company___Grants_and_contributions_net_of_income_offset___capital_expenditure___price_control___real.BR" localSheetId="1">#REF!</definedName>
    <definedName name="Company___Grants_and_contributions_net_of_income_offset___capital_expenditure___price_control___real.BR">#REF!</definedName>
    <definedName name="Company___Grants_and_contributions_net_of_income_offset___capital_expenditure___price_control___real.WN" localSheetId="1">#REF!</definedName>
    <definedName name="Company___Grants_and_contributions_net_of_income_offset___capital_expenditure___price_control___real.WN">#REF!</definedName>
    <definedName name="Company___Grants_and_contributions_net_of_income_offset___capital_expenditure___price_control___real.WR" localSheetId="1">#REF!</definedName>
    <definedName name="Company___Grants_and_contributions_net_of_income_offset___capital_expenditure___price_control___real.WR">#REF!</definedName>
    <definedName name="Company___Grants_and_contributions_net_of_income_offset___capital_expenditure___price_control___real.WWN" localSheetId="1">#REF!</definedName>
    <definedName name="Company___Grants_and_contributions_net_of_income_offset___capital_expenditure___price_control___real.WWN">#REF!</definedName>
    <definedName name="Company___Grants_and_contributions_net_of_income_offset___operational_expenditure___price_control___real.ADDN1" localSheetId="1">#REF!</definedName>
    <definedName name="Company___Grants_and_contributions_net_of_income_offset___operational_expenditure___price_control___real.ADDN1">#REF!</definedName>
    <definedName name="Company___Grants_and_contributions_net_of_income_offset___operational_expenditure___price_control___real.ADDN2" localSheetId="1">#REF!</definedName>
    <definedName name="Company___Grants_and_contributions_net_of_income_offset___operational_expenditure___price_control___real.ADDN2">#REF!</definedName>
    <definedName name="Company___Grants_and_contributions_net_of_income_offset___operational_expenditure___price_control___real.BR" localSheetId="1">#REF!</definedName>
    <definedName name="Company___Grants_and_contributions_net_of_income_offset___operational_expenditure___price_control___real.BR">#REF!</definedName>
    <definedName name="Company___Grants_and_contributions_net_of_income_offset___operational_expenditure___price_control___real.WN" localSheetId="1">#REF!</definedName>
    <definedName name="Company___Grants_and_contributions_net_of_income_offset___operational_expenditure___price_control___real.WN">#REF!</definedName>
    <definedName name="Company___Grants_and_contributions_net_of_income_offset___operational_expenditure___price_control___real.WR" localSheetId="1">#REF!</definedName>
    <definedName name="Company___Grants_and_contributions_net_of_income_offset___operational_expenditure___price_control___real.WR">#REF!</definedName>
    <definedName name="Company___Grants_and_contributions_net_of_income_offset___operational_expenditure___price_control___real.WWN" localSheetId="1">#REF!</definedName>
    <definedName name="Company___Grants_and_contributions_net_of_income_offset___operational_expenditure___price_control___real.WWN">#REF!</definedName>
    <definedName name="Company___Gross_capital_expenditure___real_including_g_c___including_cost_sharing.ADDN1" localSheetId="1">#REF!</definedName>
    <definedName name="Company___Gross_capital_expenditure___real_including_g_c___including_cost_sharing.ADDN1">#REF!</definedName>
    <definedName name="Company___Gross_capital_expenditure___real_including_g_c___including_cost_sharing.ADDN2" localSheetId="1">#REF!</definedName>
    <definedName name="Company___Gross_capital_expenditure___real_including_g_c___including_cost_sharing.ADDN2">#REF!</definedName>
    <definedName name="Company___Gross_capital_expenditure___real_including_g_c___including_cost_sharing.BR" localSheetId="1">#REF!</definedName>
    <definedName name="Company___Gross_capital_expenditure___real_including_g_c___including_cost_sharing.BR">#REF!</definedName>
    <definedName name="Company___Gross_capital_expenditure___real_including_g_c___including_cost_sharing.WN" localSheetId="1">#REF!</definedName>
    <definedName name="Company___Gross_capital_expenditure___real_including_g_c___including_cost_sharing.WN">#REF!</definedName>
    <definedName name="Company___Gross_capital_expenditure___real_including_g_c___including_cost_sharing.WR" localSheetId="1">#REF!</definedName>
    <definedName name="Company___Gross_capital_expenditure___real_including_g_c___including_cost_sharing.WR">#REF!</definedName>
    <definedName name="Company___Gross_capital_expenditure___real_including_g_c___including_cost_sharing.WWN" localSheetId="1">#REF!</definedName>
    <definedName name="Company___Gross_capital_expenditure___real_including_g_c___including_cost_sharing.WWN">#REF!</definedName>
    <definedName name="Company___HH_Advance_receipts_creditor_days_measured" localSheetId="1">#REF!</definedName>
    <definedName name="Company___HH_Advance_receipts_creditor_days_measured">#REF!</definedName>
    <definedName name="Company___HH_Advance_receipts_creditor_days_unmeasured" localSheetId="1">#REF!</definedName>
    <definedName name="Company___HH_Advance_receipts_creditor_days_unmeasured">#REF!</definedName>
    <definedName name="Company___HH_Measured_income_accrual___nominal" localSheetId="1">#REF!</definedName>
    <definedName name="Company___HH_Measured_income_accrual___nominal">#REF!</definedName>
    <definedName name="Company___HH_Measured_income_accrual_rate" localSheetId="1">#REF!</definedName>
    <definedName name="Company___HH_Measured_income_accrual_rate">#REF!</definedName>
    <definedName name="Company___HH_measured_trade_debtors" localSheetId="1">#REF!</definedName>
    <definedName name="Company___HH_measured_trade_debtors">#REF!</definedName>
    <definedName name="Company___HH_measured_trade_receivables___net___nominal" localSheetId="1">#REF!</definedName>
    <definedName name="Company___HH_measured_trade_receivables___net___nominal">#REF!</definedName>
    <definedName name="Company___HH_unmeasured_trade_debtors" localSheetId="1">#REF!</definedName>
    <definedName name="Company___HH_unmeasured_trade_debtors">#REF!</definedName>
    <definedName name="Company___HH_unmeasured_trade_receivables___nominal" localSheetId="1">#REF!</definedName>
    <definedName name="Company___HH_unmeasured_trade_receivables___nominal">#REF!</definedName>
    <definedName name="Company___Households_connected_for_sewerage_only___metered" localSheetId="1">#REF!</definedName>
    <definedName name="Company___Households_connected_for_sewerage_only___metered">#REF!</definedName>
    <definedName name="Company___Households_connected_for_sewerage_only___unmetered" localSheetId="1">#REF!</definedName>
    <definedName name="Company___Households_connected_for_sewerage_only___unmetered">#REF!</definedName>
    <definedName name="Company___Households_connected_for_water_and_sewerage___metered" localSheetId="1">#REF!</definedName>
    <definedName name="Company___Households_connected_for_water_and_sewerage___metered">#REF!</definedName>
    <definedName name="Company___Households_connected_for_water_and_sewerage___unmetered" localSheetId="1">#REF!</definedName>
    <definedName name="Company___Households_connected_for_water_and_sewerage___unmetered">#REF!</definedName>
    <definedName name="Company___Households_connected_for_water_only___metered" localSheetId="1">#REF!</definedName>
    <definedName name="Company___Households_connected_for_water_only___metered">#REF!</definedName>
    <definedName name="Company___Households_connected_for_water_only___unmetered" localSheetId="1">#REF!</definedName>
    <definedName name="Company___Households_connected_for_water_only___unmetered">#REF!</definedName>
    <definedName name="Company___Innovation_funding___real.ADDN1" localSheetId="1">#REF!</definedName>
    <definedName name="Company___Innovation_funding___real.ADDN1">#REF!</definedName>
    <definedName name="Company___Innovation_funding___real.ADDN2" localSheetId="1">#REF!</definedName>
    <definedName name="Company___Innovation_funding___real.ADDN2">#REF!</definedName>
    <definedName name="Company___Innovation_funding___real.BR" localSheetId="1">#REF!</definedName>
    <definedName name="Company___Innovation_funding___real.BR">#REF!</definedName>
    <definedName name="Company___Innovation_funding___real.WN" localSheetId="1">#REF!</definedName>
    <definedName name="Company___Innovation_funding___real.WN">#REF!</definedName>
    <definedName name="Company___Innovation_funding___real.WR" localSheetId="1">#REF!</definedName>
    <definedName name="Company___Innovation_funding___real.WR">#REF!</definedName>
    <definedName name="Company___Innovation_funding___real.WWN" localSheetId="1">#REF!</definedName>
    <definedName name="Company___Innovation_funding___real.WWN">#REF!</definedName>
    <definedName name="Company___Interest_rate___Business___Active" localSheetId="1">#REF!</definedName>
    <definedName name="Company___Interest_rate___Business___Active">#REF!</definedName>
    <definedName name="Company___interest_rate___residential" localSheetId="1">#REF!</definedName>
    <definedName name="Company___interest_rate___residential">#REF!</definedName>
    <definedName name="Company___interest_rate_on_CPIH_index_linked_debt.ADDN1" localSheetId="1">#REF!</definedName>
    <definedName name="Company___interest_rate_on_CPIH_index_linked_debt.ADDN1">#REF!</definedName>
    <definedName name="Company___interest_rate_on_CPIH_index_linked_debt.ADDN2" localSheetId="1">#REF!</definedName>
    <definedName name="Company___interest_rate_on_CPIH_index_linked_debt.ADDN2">#REF!</definedName>
    <definedName name="Company___interest_rate_on_CPIH_index_linked_debt.BR" localSheetId="1">#REF!</definedName>
    <definedName name="Company___interest_rate_on_CPIH_index_linked_debt.BR">#REF!</definedName>
    <definedName name="Company___interest_rate_on_CPIH_index_linked_debt.WN" localSheetId="1">#REF!</definedName>
    <definedName name="Company___interest_rate_on_CPIH_index_linked_debt.WN">#REF!</definedName>
    <definedName name="Company___interest_rate_on_CPIH_index_linked_debt.WR" localSheetId="1">#REF!</definedName>
    <definedName name="Company___interest_rate_on_CPIH_index_linked_debt.WR">#REF!</definedName>
    <definedName name="Company___interest_rate_on_CPIH_index_linked_debt.WWN" localSheetId="1">#REF!</definedName>
    <definedName name="Company___interest_rate_on_CPIH_index_linked_debt.WWN">#REF!</definedName>
    <definedName name="Company___interest_rate_on_fixed_rate_debt.ADDN1" localSheetId="1">#REF!</definedName>
    <definedName name="Company___interest_rate_on_fixed_rate_debt.ADDN1">#REF!</definedName>
    <definedName name="Company___interest_rate_on_fixed_rate_debt.ADDN2" localSheetId="1">#REF!</definedName>
    <definedName name="Company___interest_rate_on_fixed_rate_debt.ADDN2">#REF!</definedName>
    <definedName name="Company___interest_rate_on_fixed_rate_debt.BR" localSheetId="1">#REF!</definedName>
    <definedName name="Company___interest_rate_on_fixed_rate_debt.BR">#REF!</definedName>
    <definedName name="Company___interest_rate_on_fixed_rate_debt.WN" localSheetId="1">#REF!</definedName>
    <definedName name="Company___interest_rate_on_fixed_rate_debt.WN">#REF!</definedName>
    <definedName name="Company___interest_rate_on_fixed_rate_debt.WR" localSheetId="1">#REF!</definedName>
    <definedName name="Company___interest_rate_on_fixed_rate_debt.WR">#REF!</definedName>
    <definedName name="Company___interest_rate_on_fixed_rate_debt.WWN" localSheetId="1">#REF!</definedName>
    <definedName name="Company___interest_rate_on_fixed_rate_debt.WWN">#REF!</definedName>
    <definedName name="Company___interest_rate_on_RPI_index_linked_debt.ADDN1" localSheetId="1">#REF!</definedName>
    <definedName name="Company___interest_rate_on_RPI_index_linked_debt.ADDN1">#REF!</definedName>
    <definedName name="Company___interest_rate_on_RPI_index_linked_debt.ADDN2" localSheetId="1">#REF!</definedName>
    <definedName name="Company___interest_rate_on_RPI_index_linked_debt.ADDN2">#REF!</definedName>
    <definedName name="Company___interest_rate_on_RPI_index_linked_debt.BR" localSheetId="1">#REF!</definedName>
    <definedName name="Company___interest_rate_on_RPI_index_linked_debt.BR">#REF!</definedName>
    <definedName name="Company___interest_rate_on_RPI_index_linked_debt.WN" localSheetId="1">#REF!</definedName>
    <definedName name="Company___interest_rate_on_RPI_index_linked_debt.WN">#REF!</definedName>
    <definedName name="Company___interest_rate_on_RPI_index_linked_debt.WR" localSheetId="1">#REF!</definedName>
    <definedName name="Company___interest_rate_on_RPI_index_linked_debt.WR">#REF!</definedName>
    <definedName name="Company___interest_rate_on_RPI_index_linked_debt.WWN" localSheetId="1">#REF!</definedName>
    <definedName name="Company___interest_rate_on_RPI_index_linked_debt.WWN">#REF!</definedName>
    <definedName name="Company___Inventories_balance___control___nominal.ADDN1" localSheetId="1">#REF!</definedName>
    <definedName name="Company___Inventories_balance___control___nominal.ADDN1">#REF!</definedName>
    <definedName name="Company___Inventories_balance___control___nominal.ADDN2" localSheetId="1">#REF!</definedName>
    <definedName name="Company___Inventories_balance___control___nominal.ADDN2">#REF!</definedName>
    <definedName name="Company___Inventories_balance___control___nominal.BR" localSheetId="1">#REF!</definedName>
    <definedName name="Company___Inventories_balance___control___nominal.BR">#REF!</definedName>
    <definedName name="Company___Inventories_balance___control___nominal.WN" localSheetId="1">#REF!</definedName>
    <definedName name="Company___Inventories_balance___control___nominal.WN">#REF!</definedName>
    <definedName name="Company___Inventories_balance___control___nominal.WR" localSheetId="1">#REF!</definedName>
    <definedName name="Company___Inventories_balance___control___nominal.WR">#REF!</definedName>
    <definedName name="Company___Inventories_balance___control___nominal.WWN" localSheetId="1">#REF!</definedName>
    <definedName name="Company___Inventories_balance___control___nominal.WWN">#REF!</definedName>
    <definedName name="Company___IRE_totex_adjustment_for_ACICR__Ofwat____real.ADDN1" localSheetId="1">#REF!</definedName>
    <definedName name="Company___IRE_totex_adjustment_for_ACICR__Ofwat____real.ADDN1">#REF!</definedName>
    <definedName name="Company___IRE_totex_adjustment_for_ACICR__Ofwat____real.ADDN2" localSheetId="1">#REF!</definedName>
    <definedName name="Company___IRE_totex_adjustment_for_ACICR__Ofwat____real.ADDN2">#REF!</definedName>
    <definedName name="Company___IRE_totex_adjustment_for_ACICR__Ofwat____real.BR" localSheetId="1">#REF!</definedName>
    <definedName name="Company___IRE_totex_adjustment_for_ACICR__Ofwat____real.BR">#REF!</definedName>
    <definedName name="Company___IRE_totex_adjustment_for_ACICR__Ofwat____real.WN" localSheetId="1">#REF!</definedName>
    <definedName name="Company___IRE_totex_adjustment_for_ACICR__Ofwat____real.WN">#REF!</definedName>
    <definedName name="Company___IRE_totex_adjustment_for_ACICR__Ofwat____real.WR" localSheetId="1">#REF!</definedName>
    <definedName name="Company___IRE_totex_adjustment_for_ACICR__Ofwat____real.WR">#REF!</definedName>
    <definedName name="Company___IRE_totex_adjustment_for_ACICR__Ofwat____real.WWN" localSheetId="1">#REF!</definedName>
    <definedName name="Company___IRE_totex_adjustment_for_ACICR__Ofwat____real.WWN">#REF!</definedName>
    <definedName name="Company___Long_term_CPI_H__assumed_percentage_increase" localSheetId="1">#REF!</definedName>
    <definedName name="Company___Long_term_CPI_H__assumed_percentage_increase">#REF!</definedName>
    <definedName name="Company___Measured_charge___business.ADDN1" localSheetId="1">#REF!</definedName>
    <definedName name="Company___Measured_charge___business.ADDN1">#REF!</definedName>
    <definedName name="Company___Measured_charge___business.ADDN2" localSheetId="1">#REF!</definedName>
    <definedName name="Company___Measured_charge___business.ADDN2">#REF!</definedName>
    <definedName name="Company___Measured_charge___business.BR" localSheetId="1">#REF!</definedName>
    <definedName name="Company___Measured_charge___business.BR">#REF!</definedName>
    <definedName name="Company___Measured_charge___business.WN" localSheetId="1">#REF!</definedName>
    <definedName name="Company___Measured_charge___business.WN">#REF!</definedName>
    <definedName name="Company___Measured_charge___business.WR" localSheetId="1">#REF!</definedName>
    <definedName name="Company___Measured_charge___business.WR">#REF!</definedName>
    <definedName name="Company___Measured_charge___business.WWN" localSheetId="1">#REF!</definedName>
    <definedName name="Company___Measured_charge___business.WWN">#REF!</definedName>
    <definedName name="Company___Measured_charge___residential.ADDN1" localSheetId="1">#REF!</definedName>
    <definedName name="Company___Measured_charge___residential.ADDN1">#REF!</definedName>
    <definedName name="Company___Measured_charge___residential.ADDN2" localSheetId="1">#REF!</definedName>
    <definedName name="Company___Measured_charge___residential.ADDN2">#REF!</definedName>
    <definedName name="Company___Measured_charge___residential.BR" localSheetId="1">#REF!</definedName>
    <definedName name="Company___Measured_charge___residential.BR">#REF!</definedName>
    <definedName name="Company___Measured_charge___residential.WN" localSheetId="1">#REF!</definedName>
    <definedName name="Company___Measured_charge___residential.WN">#REF!</definedName>
    <definedName name="Company___Measured_charge___residential.WR" localSheetId="1">#REF!</definedName>
    <definedName name="Company___Measured_charge___residential.WR">#REF!</definedName>
    <definedName name="Company___Measured_charge___residential.WWN" localSheetId="1">#REF!</definedName>
    <definedName name="Company___Measured_charge___residential.WWN">#REF!</definedName>
    <definedName name="Company___Movement_in_intangible_asset_and_investments_balance___control___nominal.ADDN1" localSheetId="1">#REF!</definedName>
    <definedName name="Company___Movement_in_intangible_asset_and_investments_balance___control___nominal.ADDN1">#REF!</definedName>
    <definedName name="Company___Movement_in_intangible_asset_and_investments_balance___control___nominal.ADDN2" localSheetId="1">#REF!</definedName>
    <definedName name="Company___Movement_in_intangible_asset_and_investments_balance___control___nominal.ADDN2">#REF!</definedName>
    <definedName name="Company___Movement_in_intangible_asset_and_investments_balance___control___nominal.BR" localSheetId="1">#REF!</definedName>
    <definedName name="Company___Movement_in_intangible_asset_and_investments_balance___control___nominal.BR">#REF!</definedName>
    <definedName name="Company___Movement_in_intangible_asset_and_investments_balance___control___nominal.WN" localSheetId="1">#REF!</definedName>
    <definedName name="Company___Movement_in_intangible_asset_and_investments_balance___control___nominal.WN">#REF!</definedName>
    <definedName name="Company___Movement_in_intangible_asset_and_investments_balance___control___nominal.WR" localSheetId="1">#REF!</definedName>
    <definedName name="Company___Movement_in_intangible_asset_and_investments_balance___control___nominal.WR">#REF!</definedName>
    <definedName name="Company___Movement_in_intangible_asset_and_investments_balance___control___nominal.WWN" localSheetId="1">#REF!</definedName>
    <definedName name="Company___Movement_in_intangible_asset_and_investments_balance___control___nominal.WWN">#REF!</definedName>
    <definedName name="Company___Movement_in_other_liabilities___control___nominal.ADDN1" localSheetId="1">#REF!</definedName>
    <definedName name="Company___Movement_in_other_liabilities___control___nominal.ADDN1">#REF!</definedName>
    <definedName name="Company___Movement_in_other_liabilities___control___nominal.ADDN2" localSheetId="1">#REF!</definedName>
    <definedName name="Company___Movement_in_other_liabilities___control___nominal.ADDN2">#REF!</definedName>
    <definedName name="Company___Movement_in_other_liabilities___control___nominal.BR" localSheetId="1">#REF!</definedName>
    <definedName name="Company___Movement_in_other_liabilities___control___nominal.BR">#REF!</definedName>
    <definedName name="Company___Movement_in_other_liabilities___control___nominal.WN" localSheetId="1">#REF!</definedName>
    <definedName name="Company___Movement_in_other_liabilities___control___nominal.WN">#REF!</definedName>
    <definedName name="Company___Movement_in_other_liabilities___control___nominal.WR" localSheetId="1">#REF!</definedName>
    <definedName name="Company___Movement_in_other_liabilities___control___nominal.WR">#REF!</definedName>
    <definedName name="Company___Movement_in_other_liabilities___control___nominal.WWN" localSheetId="1">#REF!</definedName>
    <definedName name="Company___Movement_in_other_liabilities___control___nominal.WWN">#REF!</definedName>
    <definedName name="Company___Movement_in_provisions___control___nominal.ADDN1" localSheetId="1">#REF!</definedName>
    <definedName name="Company___Movement_in_provisions___control___nominal.ADDN1">#REF!</definedName>
    <definedName name="Company___Movement_in_provisions___control___nominal.ADDN2" localSheetId="1">#REF!</definedName>
    <definedName name="Company___Movement_in_provisions___control___nominal.ADDN2">#REF!</definedName>
    <definedName name="Company___Movement_in_provisions___control___nominal.BR" localSheetId="1">#REF!</definedName>
    <definedName name="Company___Movement_in_provisions___control___nominal.BR">#REF!</definedName>
    <definedName name="Company___Movement_in_provisions___control___nominal.WN" localSheetId="1">#REF!</definedName>
    <definedName name="Company___Movement_in_provisions___control___nominal.WN">#REF!</definedName>
    <definedName name="Company___Movement_in_provisions___control___nominal.WR" localSheetId="1">#REF!</definedName>
    <definedName name="Company___Movement_in_provisions___control___nominal.WR">#REF!</definedName>
    <definedName name="Company___Movement_in_provisions___control___nominal.WWN" localSheetId="1">#REF!</definedName>
    <definedName name="Company___Movement_in_provisions___control___nominal.WWN">#REF!</definedName>
    <definedName name="Company___movement_in_trade_debtor___business___nominal" localSheetId="1">#REF!</definedName>
    <definedName name="Company___movement_in_trade_debtor___business___nominal">#REF!</definedName>
    <definedName name="Company___Non_price_control_income___principal_services___real.ADDN1" localSheetId="1">#REF!</definedName>
    <definedName name="Company___Non_price_control_income___principal_services___real.ADDN1">#REF!</definedName>
    <definedName name="Company___Non_price_control_income___principal_services___real.ADDN2" localSheetId="1">#REF!</definedName>
    <definedName name="Company___Non_price_control_income___principal_services___real.ADDN2">#REF!</definedName>
    <definedName name="Company___Non_price_control_income___principal_services___real.BR" localSheetId="1">#REF!</definedName>
    <definedName name="Company___Non_price_control_income___principal_services___real.BR">#REF!</definedName>
    <definedName name="Company___Non_price_control_income___principal_services___real.WN" localSheetId="1">#REF!</definedName>
    <definedName name="Company___Non_price_control_income___principal_services___real.WN">#REF!</definedName>
    <definedName name="Company___Non_price_control_income___principal_services___real.WR" localSheetId="1">#REF!</definedName>
    <definedName name="Company___Non_price_control_income___principal_services___real.WR">#REF!</definedName>
    <definedName name="Company___Non_price_control_income___principal_services___real.WWN" localSheetId="1">#REF!</definedName>
    <definedName name="Company___Non_price_control_income___principal_services___real.WWN">#REF!</definedName>
    <definedName name="Company___Non_price_control_income___third_party_services___Bulk_supplies___contract_not_qualifying_for_water_trading_incentives___signed_before_1_April_2020___real.ADDN1" localSheetId="1">#REF!</definedName>
    <definedName name="Company___Non_price_control_income___third_party_services___Bulk_supplies___contract_not_qualifying_for_water_trading_incentives___signed_before_1_April_2020___real.ADDN1">#REF!</definedName>
    <definedName name="Company___Non_price_control_income___third_party_services___Bulk_supplies___contract_not_qualifying_for_water_trading_incentives___signed_before_1_April_2020___real.ADDN2" localSheetId="1">#REF!</definedName>
    <definedName name="Company___Non_price_control_income___third_party_services___Bulk_supplies___contract_not_qualifying_for_water_trading_incentives___signed_before_1_April_2020___real.ADDN2">#REF!</definedName>
    <definedName name="Company___Non_price_control_income___third_party_services___Bulk_supplies___contract_not_qualifying_for_water_trading_incentives___signed_before_1_April_2020___real.BR" localSheetId="1">#REF!</definedName>
    <definedName name="Company___Non_price_control_income___third_party_services___Bulk_supplies___contract_not_qualifying_for_water_trading_incentives___signed_before_1_April_2020___real.BR">#REF!</definedName>
    <definedName name="Company___Non_price_control_income___third_party_services___Bulk_supplies___contract_not_qualifying_for_water_trading_incentives___signed_before_1_April_2020___real.WN" localSheetId="1">#REF!</definedName>
    <definedName name="Company___Non_price_control_income___third_party_services___Bulk_supplies___contract_not_qualifying_for_water_trading_incentives___signed_before_1_April_2020___real.WN">#REF!</definedName>
    <definedName name="Company___Non_price_control_income___third_party_services___Bulk_supplies___contract_not_qualifying_for_water_trading_incentives___signed_before_1_April_2020___real.WR" localSheetId="1">#REF!</definedName>
    <definedName name="Company___Non_price_control_income___third_party_services___Bulk_supplies___contract_not_qualifying_for_water_trading_incentives___signed_before_1_April_2020___real.WR">#REF!</definedName>
    <definedName name="Company___Non_price_control_income___third_party_services___Bulk_supplies___contract_not_qualifying_for_water_trading_incentives___signed_before_1_April_2020___real.WWN" localSheetId="1">#REF!</definedName>
    <definedName name="Company___Non_price_control_income___third_party_services___Bulk_supplies___contract_not_qualifying_for_water_trading_incentives___signed_before_1_April_2020___real.WWN">#REF!</definedName>
    <definedName name="Company___Non_price_control_income___third_party_services___Bulk_supplies___contract_qualifying_for_water_trading_incentives___on_or_after_1_April_2020___real.ADDN1" localSheetId="1">#REF!</definedName>
    <definedName name="Company___Non_price_control_income___third_party_services___Bulk_supplies___contract_qualifying_for_water_trading_incentives___on_or_after_1_April_2020___real.ADDN1">#REF!</definedName>
    <definedName name="Company___Non_price_control_income___third_party_services___Bulk_supplies___contract_qualifying_for_water_trading_incentives___on_or_after_1_April_2020___real.ADDN2" localSheetId="1">#REF!</definedName>
    <definedName name="Company___Non_price_control_income___third_party_services___Bulk_supplies___contract_qualifying_for_water_trading_incentives___on_or_after_1_April_2020___real.ADDN2">#REF!</definedName>
    <definedName name="Company___Non_price_control_income___third_party_services___Bulk_supplies___contract_qualifying_for_water_trading_incentives___on_or_after_1_April_2020___real.BR" localSheetId="1">#REF!</definedName>
    <definedName name="Company___Non_price_control_income___third_party_services___Bulk_supplies___contract_qualifying_for_water_trading_incentives___on_or_after_1_April_2020___real.BR">#REF!</definedName>
    <definedName name="Company___Non_price_control_income___third_party_services___Bulk_supplies___contract_qualifying_for_water_trading_incentives___on_or_after_1_April_2020___real.WN" localSheetId="1">#REF!</definedName>
    <definedName name="Company___Non_price_control_income___third_party_services___Bulk_supplies___contract_qualifying_for_water_trading_incentives___on_or_after_1_April_2020___real.WN">#REF!</definedName>
    <definedName name="Company___Non_price_control_income___third_party_services___Bulk_supplies___contract_qualifying_for_water_trading_incentives___on_or_after_1_April_2020___real.WR" localSheetId="1">#REF!</definedName>
    <definedName name="Company___Non_price_control_income___third_party_services___Bulk_supplies___contract_qualifying_for_water_trading_incentives___on_or_after_1_April_2020___real.WR">#REF!</definedName>
    <definedName name="Company___Non_price_control_income___third_party_services___Bulk_supplies___contract_qualifying_for_water_trading_incentives___on_or_after_1_April_2020___real.WWN" localSheetId="1">#REF!</definedName>
    <definedName name="Company___Non_price_control_income___third_party_services___Bulk_supplies___contract_qualifying_for_water_trading_incentives___on_or_after_1_April_2020___real.WWN">#REF!</definedName>
    <definedName name="Company___Non_price_control_income___third_party_services___Bulk_supplies___General___real.ADDN1" localSheetId="1">#REF!</definedName>
    <definedName name="Company___Non_price_control_income___third_party_services___Bulk_supplies___General___real.ADDN1">#REF!</definedName>
    <definedName name="Company___Non_price_control_income___third_party_services___Bulk_supplies___General___real.ADDN2" localSheetId="1">#REF!</definedName>
    <definedName name="Company___Non_price_control_income___third_party_services___Bulk_supplies___General___real.ADDN2">#REF!</definedName>
    <definedName name="Company___Non_price_control_income___third_party_services___Bulk_supplies___General___real.BR" localSheetId="1">#REF!</definedName>
    <definedName name="Company___Non_price_control_income___third_party_services___Bulk_supplies___General___real.BR">#REF!</definedName>
    <definedName name="Company___Non_price_control_income___third_party_services___Bulk_supplies___General___real.WN" localSheetId="1">#REF!</definedName>
    <definedName name="Company___Non_price_control_income___third_party_services___Bulk_supplies___General___real.WN">#REF!</definedName>
    <definedName name="Company___Non_price_control_income___third_party_services___Bulk_supplies___General___real.WR" localSheetId="1">#REF!</definedName>
    <definedName name="Company___Non_price_control_income___third_party_services___Bulk_supplies___General___real.WR">#REF!</definedName>
    <definedName name="Company___Non_price_control_income___third_party_services___Bulk_supplies___General___real.WWN" localSheetId="1">#REF!</definedName>
    <definedName name="Company___Non_price_control_income___third_party_services___Bulk_supplies___General___real.WWN">#REF!</definedName>
    <definedName name="Company___Non_price_control_income___third_party_services___other___real.ADDN1" localSheetId="1">#REF!</definedName>
    <definedName name="Company___Non_price_control_income___third_party_services___other___real.ADDN1">#REF!</definedName>
    <definedName name="Company___Non_price_control_income___third_party_services___other___real.ADDN2" localSheetId="1">#REF!</definedName>
    <definedName name="Company___Non_price_control_income___third_party_services___other___real.ADDN2">#REF!</definedName>
    <definedName name="Company___Non_price_control_income___third_party_services___other___real.BR" localSheetId="1">#REF!</definedName>
    <definedName name="Company___Non_price_control_income___third_party_services___other___real.BR">#REF!</definedName>
    <definedName name="Company___Non_price_control_income___third_party_services___other___real.WN" localSheetId="1">#REF!</definedName>
    <definedName name="Company___Non_price_control_income___third_party_services___other___real.WN">#REF!</definedName>
    <definedName name="Company___Non_price_control_income___third_party_services___other___real.WR" localSheetId="1">#REF!</definedName>
    <definedName name="Company___Non_price_control_income___third_party_services___other___real.WR">#REF!</definedName>
    <definedName name="Company___Non_price_control_income___third_party_services___other___real.WWN" localSheetId="1">#REF!</definedName>
    <definedName name="Company___Non_price_control_income___third_party_services___other___real.WWN">#REF!</definedName>
    <definedName name="Company___notional_target_gearing___control.ADDN1" localSheetId="1">#REF!</definedName>
    <definedName name="Company___notional_target_gearing___control.ADDN1">#REF!</definedName>
    <definedName name="Company___notional_target_gearing___control.ADDN2" localSheetId="1">#REF!</definedName>
    <definedName name="Company___notional_target_gearing___control.ADDN2">#REF!</definedName>
    <definedName name="Company___notional_target_gearing___control.BR" localSheetId="1">#REF!</definedName>
    <definedName name="Company___notional_target_gearing___control.BR">#REF!</definedName>
    <definedName name="Company___notional_target_gearing___control.WN" localSheetId="1">#REF!</definedName>
    <definedName name="Company___notional_target_gearing___control.WN">#REF!</definedName>
    <definedName name="Company___notional_target_gearing___control.WR" localSheetId="1">#REF!</definedName>
    <definedName name="Company___notional_target_gearing___control.WR">#REF!</definedName>
    <definedName name="Company___notional_target_gearing___control.WWN" localSheetId="1">#REF!</definedName>
    <definedName name="Company___notional_target_gearing___control.WWN">#REF!</definedName>
    <definedName name="Company___opening_business_debtors_measured___nominal" localSheetId="1">#REF!</definedName>
    <definedName name="Company___opening_business_debtors_measured___nominal">#REF!</definedName>
    <definedName name="Company___opening_business_debtors_unmeasured___nominal" localSheetId="1">#REF!</definedName>
    <definedName name="Company___opening_business_debtors_unmeasured___nominal">#REF!</definedName>
    <definedName name="Company___Opening_business_retail_measured_advance_receipts___nominal" localSheetId="1">#REF!</definedName>
    <definedName name="Company___Opening_business_retail_measured_advance_receipts___nominal">#REF!</definedName>
    <definedName name="Company___Opening_business_retail_unmeasured_advance_receipts___nominal" localSheetId="1">#REF!</definedName>
    <definedName name="Company___Opening_business_retail_unmeasured_advance_receipts___nominal">#REF!</definedName>
    <definedName name="Company___Opening_Called_up_share_capital_balance___control___nominal.ADDN1" localSheetId="1">#REF!</definedName>
    <definedName name="Company___Opening_Called_up_share_capital_balance___control___nominal.ADDN1">#REF!</definedName>
    <definedName name="Company___Opening_Called_up_share_capital_balance___control___nominal.ADDN2" localSheetId="1">#REF!</definedName>
    <definedName name="Company___Opening_Called_up_share_capital_balance___control___nominal.ADDN2">#REF!</definedName>
    <definedName name="Company___Opening_Called_up_share_capital_balance___control___nominal.BR" localSheetId="1">#REF!</definedName>
    <definedName name="Company___Opening_Called_up_share_capital_balance___control___nominal.BR">#REF!</definedName>
    <definedName name="Company___Opening_Called_up_share_capital_balance___control___nominal.WN" localSheetId="1">#REF!</definedName>
    <definedName name="Company___Opening_Called_up_share_capital_balance___control___nominal.WN">#REF!</definedName>
    <definedName name="Company___Opening_Called_up_share_capital_balance___control___nominal.WR" localSheetId="1">#REF!</definedName>
    <definedName name="Company___Opening_Called_up_share_capital_balance___control___nominal.WR">#REF!</definedName>
    <definedName name="Company___Opening_Called_up_share_capital_balance___control___nominal.WWN" localSheetId="1">#REF!</definedName>
    <definedName name="Company___Opening_Called_up_share_capital_balance___control___nominal.WWN">#REF!</definedName>
    <definedName name="Company___Opening_Capex_creditors_balance___control___nominal.ADDN1" localSheetId="1">#REF!</definedName>
    <definedName name="Company___Opening_Capex_creditors_balance___control___nominal.ADDN1">#REF!</definedName>
    <definedName name="Company___Opening_Capex_creditors_balance___control___nominal.ADDN2" localSheetId="1">#REF!</definedName>
    <definedName name="Company___Opening_Capex_creditors_balance___control___nominal.ADDN2">#REF!</definedName>
    <definedName name="Company___Opening_Capex_creditors_balance___control___nominal.BR" localSheetId="1">#REF!</definedName>
    <definedName name="Company___Opening_Capex_creditors_balance___control___nominal.BR">#REF!</definedName>
    <definedName name="Company___Opening_Capex_creditors_balance___control___nominal.WN" localSheetId="1">#REF!</definedName>
    <definedName name="Company___Opening_Capex_creditors_balance___control___nominal.WN">#REF!</definedName>
    <definedName name="Company___Opening_Capex_creditors_balance___control___nominal.WR" localSheetId="1">#REF!</definedName>
    <definedName name="Company___Opening_Capex_creditors_balance___control___nominal.WR">#REF!</definedName>
    <definedName name="Company___Opening_Capex_creditors_balance___control___nominal.WWN" localSheetId="1">#REF!</definedName>
    <definedName name="Company___Opening_Capex_creditors_balance___control___nominal.WWN">#REF!</definedName>
    <definedName name="Company___Opening_Capital_allowance_balance___main_rate_pool___Capital_expenditure___control___nominal.ADDN1" localSheetId="1">#REF!</definedName>
    <definedName name="Company___Opening_Capital_allowance_balance___main_rate_pool___Capital_expenditure___control___nominal.ADDN1">#REF!</definedName>
    <definedName name="Company___Opening_Capital_allowance_balance___main_rate_pool___Capital_expenditure___control___nominal.ADDN2" localSheetId="1">#REF!</definedName>
    <definedName name="Company___Opening_Capital_allowance_balance___main_rate_pool___Capital_expenditure___control___nominal.ADDN2">#REF!</definedName>
    <definedName name="Company___Opening_Capital_allowance_balance___main_rate_pool___Capital_expenditure___control___nominal.BR" localSheetId="1">#REF!</definedName>
    <definedName name="Company___Opening_Capital_allowance_balance___main_rate_pool___Capital_expenditure___control___nominal.BR">#REF!</definedName>
    <definedName name="Company___Opening_Capital_allowance_balance___main_rate_pool___Capital_expenditure___control___nominal.WN" localSheetId="1">#REF!</definedName>
    <definedName name="Company___Opening_Capital_allowance_balance___main_rate_pool___Capital_expenditure___control___nominal.WN">#REF!</definedName>
    <definedName name="Company___Opening_Capital_allowance_balance___main_rate_pool___Capital_expenditure___control___nominal.WR" localSheetId="1">#REF!</definedName>
    <definedName name="Company___Opening_Capital_allowance_balance___main_rate_pool___Capital_expenditure___control___nominal.WR">#REF!</definedName>
    <definedName name="Company___Opening_Capital_allowance_balance___main_rate_pool___Capital_expenditure___control___nominal.WWN" localSheetId="1">#REF!</definedName>
    <definedName name="Company___Opening_Capital_allowance_balance___main_rate_pool___Capital_expenditure___control___nominal.WWN">#REF!</definedName>
    <definedName name="Company___Opening_Capital_allowance_balance___special_rate_pool___Capital_expenditure___control___nominal.ADDN1" localSheetId="1">#REF!</definedName>
    <definedName name="Company___Opening_Capital_allowance_balance___special_rate_pool___Capital_expenditure___control___nominal.ADDN1">#REF!</definedName>
    <definedName name="Company___Opening_Capital_allowance_balance___special_rate_pool___Capital_expenditure___control___nominal.ADDN2" localSheetId="1">#REF!</definedName>
    <definedName name="Company___Opening_Capital_allowance_balance___special_rate_pool___Capital_expenditure___control___nominal.ADDN2">#REF!</definedName>
    <definedName name="Company___Opening_Capital_allowance_balance___special_rate_pool___Capital_expenditure___control___nominal.BR" localSheetId="1">#REF!</definedName>
    <definedName name="Company___Opening_Capital_allowance_balance___special_rate_pool___Capital_expenditure___control___nominal.BR">#REF!</definedName>
    <definedName name="Company___Opening_Capital_allowance_balance___special_rate_pool___Capital_expenditure___control___nominal.WN" localSheetId="1">#REF!</definedName>
    <definedName name="Company___Opening_Capital_allowance_balance___special_rate_pool___Capital_expenditure___control___nominal.WN">#REF!</definedName>
    <definedName name="Company___Opening_Capital_allowance_balance___special_rate_pool___Capital_expenditure___control___nominal.WR" localSheetId="1">#REF!</definedName>
    <definedName name="Company___Opening_Capital_allowance_balance___special_rate_pool___Capital_expenditure___control___nominal.WR">#REF!</definedName>
    <definedName name="Company___Opening_Capital_allowance_balance___special_rate_pool___Capital_expenditure___control___nominal.WWN" localSheetId="1">#REF!</definedName>
    <definedName name="Company___Opening_Capital_allowance_balance___special_rate_pool___Capital_expenditure___control___nominal.WWN">#REF!</definedName>
    <definedName name="Company___Opening_Capital_allowance_balance___structures_and_buildings_pool___Capital_expenditure___control___nominal.ADDN1" localSheetId="1">#REF!</definedName>
    <definedName name="Company___Opening_Capital_allowance_balance___structures_and_buildings_pool___Capital_expenditure___control___nominal.ADDN1">#REF!</definedName>
    <definedName name="Company___Opening_Capital_allowance_balance___structures_and_buildings_pool___Capital_expenditure___control___nominal.ADDN2" localSheetId="1">#REF!</definedName>
    <definedName name="Company___Opening_Capital_allowance_balance___structures_and_buildings_pool___Capital_expenditure___control___nominal.ADDN2">#REF!</definedName>
    <definedName name="Company___Opening_Capital_allowance_balance___structures_and_buildings_pool___Capital_expenditure___control___nominal.BR" localSheetId="1">#REF!</definedName>
    <definedName name="Company___Opening_Capital_allowance_balance___structures_and_buildings_pool___Capital_expenditure___control___nominal.BR">#REF!</definedName>
    <definedName name="Company___Opening_Capital_allowance_balance___structures_and_buildings_pool___Capital_expenditure___control___nominal.WN" localSheetId="1">#REF!</definedName>
    <definedName name="Company___Opening_Capital_allowance_balance___structures_and_buildings_pool___Capital_expenditure___control___nominal.WN">#REF!</definedName>
    <definedName name="Company___Opening_Capital_allowance_balance___structures_and_buildings_pool___Capital_expenditure___control___nominal.WR" localSheetId="1">#REF!</definedName>
    <definedName name="Company___Opening_Capital_allowance_balance___structures_and_buildings_pool___Capital_expenditure___control___nominal.WR">#REF!</definedName>
    <definedName name="Company___Opening_Capital_allowance_balance___structures_and_buildings_pool___Capital_expenditure___control___nominal.WWN" localSheetId="1">#REF!</definedName>
    <definedName name="Company___Opening_Capital_allowance_balance___structures_and_buildings_pool___Capital_expenditure___control___nominal.WWN">#REF!</definedName>
    <definedName name="Company___opening_current_tax_liabilities___control___nominal.ADDN1" localSheetId="1">#REF!</definedName>
    <definedName name="Company___opening_current_tax_liabilities___control___nominal.ADDN1">#REF!</definedName>
    <definedName name="Company___opening_current_tax_liabilities___control___nominal.ADDN2" localSheetId="1">#REF!</definedName>
    <definedName name="Company___opening_current_tax_liabilities___control___nominal.ADDN2">#REF!</definedName>
    <definedName name="Company___opening_current_tax_liabilities___control___nominal.BR" localSheetId="1">#REF!</definedName>
    <definedName name="Company___opening_current_tax_liabilities___control___nominal.BR">#REF!</definedName>
    <definedName name="Company___opening_current_tax_liabilities___control___nominal.WN" localSheetId="1">#REF!</definedName>
    <definedName name="Company___opening_current_tax_liabilities___control___nominal.WN">#REF!</definedName>
    <definedName name="Company___opening_current_tax_liabilities___control___nominal.WR" localSheetId="1">#REF!</definedName>
    <definedName name="Company___opening_current_tax_liabilities___control___nominal.WR">#REF!</definedName>
    <definedName name="Company___opening_current_tax_liabilities___control___nominal.WWN" localSheetId="1">#REF!</definedName>
    <definedName name="Company___opening_current_tax_liabilities___control___nominal.WWN">#REF!</definedName>
    <definedName name="Company___opening_deferred_tax_balance___control___nominal.ADDN1" localSheetId="1">#REF!</definedName>
    <definedName name="Company___opening_deferred_tax_balance___control___nominal.ADDN1">#REF!</definedName>
    <definedName name="Company___opening_deferred_tax_balance___control___nominal.ADDN2" localSheetId="1">#REF!</definedName>
    <definedName name="Company___opening_deferred_tax_balance___control___nominal.ADDN2">#REF!</definedName>
    <definedName name="Company___opening_deferred_tax_balance___control___nominal.BR" localSheetId="1">#REF!</definedName>
    <definedName name="Company___opening_deferred_tax_balance___control___nominal.BR">#REF!</definedName>
    <definedName name="Company___opening_deferred_tax_balance___control___nominal.WN" localSheetId="1">#REF!</definedName>
    <definedName name="Company___opening_deferred_tax_balance___control___nominal.WN">#REF!</definedName>
    <definedName name="Company___opening_deferred_tax_balance___control___nominal.WR" localSheetId="1">#REF!</definedName>
    <definedName name="Company___opening_deferred_tax_balance___control___nominal.WR">#REF!</definedName>
    <definedName name="Company___opening_deferred_tax_balance___control___nominal.WWN" localSheetId="1">#REF!</definedName>
    <definedName name="Company___opening_deferred_tax_balance___control___nominal.WWN">#REF!</definedName>
    <definedName name="Company___opening_dividend_cashflow_balance___control___nominal.ADDN1" localSheetId="1">#REF!</definedName>
    <definedName name="Company___opening_dividend_cashflow_balance___control___nominal.ADDN1">#REF!</definedName>
    <definedName name="Company___opening_dividend_cashflow_balance___control___nominal.ADDN2" localSheetId="1">#REF!</definedName>
    <definedName name="Company___opening_dividend_cashflow_balance___control___nominal.ADDN2">#REF!</definedName>
    <definedName name="Company___opening_dividend_cashflow_balance___control___nominal.BR" localSheetId="1">#REF!</definedName>
    <definedName name="Company___opening_dividend_cashflow_balance___control___nominal.BR">#REF!</definedName>
    <definedName name="Company___opening_dividend_cashflow_balance___control___nominal.WN" localSheetId="1">#REF!</definedName>
    <definedName name="Company___opening_dividend_cashflow_balance___control___nominal.WN">#REF!</definedName>
    <definedName name="Company___opening_dividend_cashflow_balance___control___nominal.WR" localSheetId="1">#REF!</definedName>
    <definedName name="Company___opening_dividend_cashflow_balance___control___nominal.WR">#REF!</definedName>
    <definedName name="Company___opening_dividend_cashflow_balance___control___nominal.WWN" localSheetId="1">#REF!</definedName>
    <definedName name="Company___opening_dividend_cashflow_balance___control___nominal.WWN">#REF!</definedName>
    <definedName name="Company___Opening_Dividend_creditors_balance___control___nominal.ADDN1" localSheetId="1">#REF!</definedName>
    <definedName name="Company___Opening_Dividend_creditors_balance___control___nominal.ADDN1">#REF!</definedName>
    <definedName name="Company___Opening_Dividend_creditors_balance___control___nominal.ADDN2" localSheetId="1">#REF!</definedName>
    <definedName name="Company___Opening_Dividend_creditors_balance___control___nominal.ADDN2">#REF!</definedName>
    <definedName name="Company___Opening_Dividend_creditors_balance___control___nominal.BR" localSheetId="1">#REF!</definedName>
    <definedName name="Company___Opening_Dividend_creditors_balance___control___nominal.BR">#REF!</definedName>
    <definedName name="Company___Opening_Dividend_creditors_balance___control___nominal.WN" localSheetId="1">#REF!</definedName>
    <definedName name="Company___Opening_Dividend_creditors_balance___control___nominal.WN">#REF!</definedName>
    <definedName name="Company___Opening_Dividend_creditors_balance___control___nominal.WR" localSheetId="1">#REF!</definedName>
    <definedName name="Company___Opening_Dividend_creditors_balance___control___nominal.WR">#REF!</definedName>
    <definedName name="Company___Opening_Dividend_creditors_balance___control___nominal.WWN" localSheetId="1">#REF!</definedName>
    <definedName name="Company___Opening_Dividend_creditors_balance___control___nominal.WWN">#REF!</definedName>
    <definedName name="Company___Opening_household_measured_advance_receipts___nominal" localSheetId="1">#REF!</definedName>
    <definedName name="Company___Opening_household_measured_advance_receipts___nominal">#REF!</definedName>
    <definedName name="Company___Opening_household_unmeasured_advance_receipts___nominal" localSheetId="1">#REF!</definedName>
    <definedName name="Company___Opening_household_unmeasured_advance_receipts___nominal">#REF!</definedName>
    <definedName name="Company___opening_intangible_asset_and_investments_balance___control___nominal.ADDN1" localSheetId="1">#REF!</definedName>
    <definedName name="Company___opening_intangible_asset_and_investments_balance___control___nominal.ADDN1">#REF!</definedName>
    <definedName name="Company___opening_intangible_asset_and_investments_balance___control___nominal.ADDN2" localSheetId="1">#REF!</definedName>
    <definedName name="Company___opening_intangible_asset_and_investments_balance___control___nominal.ADDN2">#REF!</definedName>
    <definedName name="Company___opening_intangible_asset_and_investments_balance___control___nominal.BR" localSheetId="1">#REF!</definedName>
    <definedName name="Company___opening_intangible_asset_and_investments_balance___control___nominal.BR">#REF!</definedName>
    <definedName name="Company___opening_intangible_asset_and_investments_balance___control___nominal.WN" localSheetId="1">#REF!</definedName>
    <definedName name="Company___opening_intangible_asset_and_investments_balance___control___nominal.WN">#REF!</definedName>
    <definedName name="Company___opening_intangible_asset_and_investments_balance___control___nominal.WR" localSheetId="1">#REF!</definedName>
    <definedName name="Company___opening_intangible_asset_and_investments_balance___control___nominal.WR">#REF!</definedName>
    <definedName name="Company___opening_intangible_asset_and_investments_balance___control___nominal.WWN" localSheetId="1">#REF!</definedName>
    <definedName name="Company___opening_intangible_asset_and_investments_balance___control___nominal.WWN">#REF!</definedName>
    <definedName name="Company___Opening_Non_distributable_reserves_balance___control___nominal.ADDN1" localSheetId="1">#REF!</definedName>
    <definedName name="Company___Opening_Non_distributable_reserves_balance___control___nominal.ADDN1">#REF!</definedName>
    <definedName name="Company___Opening_Non_distributable_reserves_balance___control___nominal.ADDN2" localSheetId="1">#REF!</definedName>
    <definedName name="Company___Opening_Non_distributable_reserves_balance___control___nominal.ADDN2">#REF!</definedName>
    <definedName name="Company___Opening_Non_distributable_reserves_balance___control___nominal.BR" localSheetId="1">#REF!</definedName>
    <definedName name="Company___Opening_Non_distributable_reserves_balance___control___nominal.BR">#REF!</definedName>
    <definedName name="Company___Opening_Non_distributable_reserves_balance___control___nominal.WN" localSheetId="1">#REF!</definedName>
    <definedName name="Company___Opening_Non_distributable_reserves_balance___control___nominal.WN">#REF!</definedName>
    <definedName name="Company___Opening_Non_distributable_reserves_balance___control___nominal.WR" localSheetId="1">#REF!</definedName>
    <definedName name="Company___Opening_Non_distributable_reserves_balance___control___nominal.WR">#REF!</definedName>
    <definedName name="Company___Opening_Non_distributable_reserves_balance___control___nominal.WWN" localSheetId="1">#REF!</definedName>
    <definedName name="Company___Opening_Non_distributable_reserves_balance___control___nominal.WWN">#REF!</definedName>
    <definedName name="Company___Opening_Other_creditors_balance___control___nominal.ADDN1" localSheetId="1">#REF!</definedName>
    <definedName name="Company___Opening_Other_creditors_balance___control___nominal.ADDN1">#REF!</definedName>
    <definedName name="Company___Opening_Other_creditors_balance___control___nominal.ADDN2" localSheetId="1">#REF!</definedName>
    <definedName name="Company___Opening_Other_creditors_balance___control___nominal.ADDN2">#REF!</definedName>
    <definedName name="Company___Opening_Other_creditors_balance___control___nominal.BR" localSheetId="1">#REF!</definedName>
    <definedName name="Company___Opening_Other_creditors_balance___control___nominal.BR">#REF!</definedName>
    <definedName name="Company___Opening_Other_creditors_balance___control___nominal.WN" localSheetId="1">#REF!</definedName>
    <definedName name="Company___Opening_Other_creditors_balance___control___nominal.WN">#REF!</definedName>
    <definedName name="Company___Opening_Other_creditors_balance___control___nominal.WR" localSheetId="1">#REF!</definedName>
    <definedName name="Company___Opening_Other_creditors_balance___control___nominal.WR">#REF!</definedName>
    <definedName name="Company___Opening_Other_creditors_balance___control___nominal.WWN" localSheetId="1">#REF!</definedName>
    <definedName name="Company___Opening_Other_creditors_balance___control___nominal.WWN">#REF!</definedName>
    <definedName name="Company___Opening_Other_debtors_balance___control___nominal.ADDN1" localSheetId="1">#REF!</definedName>
    <definedName name="Company___Opening_Other_debtors_balance___control___nominal.ADDN1">#REF!</definedName>
    <definedName name="Company___Opening_Other_debtors_balance___control___nominal.ADDN2" localSheetId="1">#REF!</definedName>
    <definedName name="Company___Opening_Other_debtors_balance___control___nominal.ADDN2">#REF!</definedName>
    <definedName name="Company___Opening_Other_debtors_balance___control___nominal.BR" localSheetId="1">#REF!</definedName>
    <definedName name="Company___Opening_Other_debtors_balance___control___nominal.BR">#REF!</definedName>
    <definedName name="Company___Opening_Other_debtors_balance___control___nominal.WN" localSheetId="1">#REF!</definedName>
    <definedName name="Company___Opening_Other_debtors_balance___control___nominal.WN">#REF!</definedName>
    <definedName name="Company___Opening_Other_debtors_balance___control___nominal.WR" localSheetId="1">#REF!</definedName>
    <definedName name="Company___Opening_Other_debtors_balance___control___nominal.WR">#REF!</definedName>
    <definedName name="Company___Opening_Other_debtors_balance___control___nominal.WWN" localSheetId="1">#REF!</definedName>
    <definedName name="Company___Opening_Other_debtors_balance___control___nominal.WWN">#REF!</definedName>
    <definedName name="Company___Opening_Other_liabilities_balance___control___nominal.ADDN1" localSheetId="1">#REF!</definedName>
    <definedName name="Company___Opening_Other_liabilities_balance___control___nominal.ADDN1">#REF!</definedName>
    <definedName name="Company___Opening_Other_liabilities_balance___control___nominal.ADDN2" localSheetId="1">#REF!</definedName>
    <definedName name="Company___Opening_Other_liabilities_balance___control___nominal.ADDN2">#REF!</definedName>
    <definedName name="Company___Opening_Other_liabilities_balance___control___nominal.BR" localSheetId="1">#REF!</definedName>
    <definedName name="Company___Opening_Other_liabilities_balance___control___nominal.BR">#REF!</definedName>
    <definedName name="Company___Opening_Other_liabilities_balance___control___nominal.WN" localSheetId="1">#REF!</definedName>
    <definedName name="Company___Opening_Other_liabilities_balance___control___nominal.WN">#REF!</definedName>
    <definedName name="Company___Opening_Other_liabilities_balance___control___nominal.WR" localSheetId="1">#REF!</definedName>
    <definedName name="Company___Opening_Other_liabilities_balance___control___nominal.WR">#REF!</definedName>
    <definedName name="Company___Opening_Other_liabilities_balance___control___nominal.WWN" localSheetId="1">#REF!</definedName>
    <definedName name="Company___Opening_Other_liabilities_balance___control___nominal.WWN">#REF!</definedName>
    <definedName name="Company___Opening_Provisions_balance___control___nominal.ADDN1" localSheetId="1">#REF!</definedName>
    <definedName name="Company___Opening_Provisions_balance___control___nominal.ADDN1">#REF!</definedName>
    <definedName name="Company___Opening_Provisions_balance___control___nominal.ADDN2" localSheetId="1">#REF!</definedName>
    <definedName name="Company___Opening_Provisions_balance___control___nominal.ADDN2">#REF!</definedName>
    <definedName name="Company___Opening_Provisions_balance___control___nominal.BR" localSheetId="1">#REF!</definedName>
    <definedName name="Company___Opening_Provisions_balance___control___nominal.BR">#REF!</definedName>
    <definedName name="Company___Opening_Provisions_balance___control___nominal.WN" localSheetId="1">#REF!</definedName>
    <definedName name="Company___Opening_Provisions_balance___control___nominal.WN">#REF!</definedName>
    <definedName name="Company___Opening_Provisions_balance___control___nominal.WR" localSheetId="1">#REF!</definedName>
    <definedName name="Company___Opening_Provisions_balance___control___nominal.WR">#REF!</definedName>
    <definedName name="Company___Opening_Provisions_balance___control___nominal.WWN" localSheetId="1">#REF!</definedName>
    <definedName name="Company___Opening_Provisions_balance___control___nominal.WWN">#REF!</definedName>
    <definedName name="Company___Opening_retained_cash_balance___Business___nominal" localSheetId="1">#REF!</definedName>
    <definedName name="Company___Opening_retained_cash_balance___Business___nominal">#REF!</definedName>
    <definedName name="Company___Opening_retained_cash_balance___Residential___nominal" localSheetId="1">#REF!</definedName>
    <definedName name="Company___Opening_retained_cash_balance___Residential___nominal">#REF!</definedName>
    <definedName name="Company___Opening_retained_earnings_balance___Business____nominal" localSheetId="1">#REF!</definedName>
    <definedName name="Company___Opening_retained_earnings_balance___Business____nominal">#REF!</definedName>
    <definedName name="Company___opening_retained_earnings_balance___control___nominal.ADDN1" localSheetId="1">#REF!</definedName>
    <definedName name="Company___opening_retained_earnings_balance___control___nominal.ADDN1">#REF!</definedName>
    <definedName name="Company___opening_retained_earnings_balance___control___nominal.ADDN2" localSheetId="1">#REF!</definedName>
    <definedName name="Company___opening_retained_earnings_balance___control___nominal.ADDN2">#REF!</definedName>
    <definedName name="Company___opening_retained_earnings_balance___control___nominal.BR" localSheetId="1">#REF!</definedName>
    <definedName name="Company___opening_retained_earnings_balance___control___nominal.BR">#REF!</definedName>
    <definedName name="Company___opening_retained_earnings_balance___control___nominal.WN" localSheetId="1">#REF!</definedName>
    <definedName name="Company___opening_retained_earnings_balance___control___nominal.WN">#REF!</definedName>
    <definedName name="Company___opening_retained_earnings_balance___control___nominal.WR" localSheetId="1">#REF!</definedName>
    <definedName name="Company___opening_retained_earnings_balance___control___nominal.WR">#REF!</definedName>
    <definedName name="Company___opening_retained_earnings_balance___control___nominal.WWN" localSheetId="1">#REF!</definedName>
    <definedName name="Company___opening_retained_earnings_balance___control___nominal.WWN">#REF!</definedName>
    <definedName name="Company___Opening_Retirement_benefit_asset____liabilities__balance___control___nominal.ADDN1" localSheetId="1">#REF!</definedName>
    <definedName name="Company___Opening_Retirement_benefit_asset____liabilities__balance___control___nominal.ADDN1">#REF!</definedName>
    <definedName name="Company___Opening_Retirement_benefit_asset____liabilities__balance___control___nominal.ADDN2" localSheetId="1">#REF!</definedName>
    <definedName name="Company___Opening_Retirement_benefit_asset____liabilities__balance___control___nominal.ADDN2">#REF!</definedName>
    <definedName name="Company___Opening_Retirement_benefit_asset____liabilities__balance___control___nominal.BR" localSheetId="1">#REF!</definedName>
    <definedName name="Company___Opening_Retirement_benefit_asset____liabilities__balance___control___nominal.BR">#REF!</definedName>
    <definedName name="Company___Opening_Retirement_benefit_asset____liabilities__balance___control___nominal.WN" localSheetId="1">#REF!</definedName>
    <definedName name="Company___Opening_Retirement_benefit_asset____liabilities__balance___control___nominal.WN">#REF!</definedName>
    <definedName name="Company___Opening_Retirement_benefit_asset____liabilities__balance___control___nominal.WR" localSheetId="1">#REF!</definedName>
    <definedName name="Company___Opening_Retirement_benefit_asset____liabilities__balance___control___nominal.WR">#REF!</definedName>
    <definedName name="Company___Opening_Retirement_benefit_asset____liabilities__balance___control___nominal.WWN" localSheetId="1">#REF!</definedName>
    <definedName name="Company___Opening_Retirement_benefit_asset____liabilities__balance___control___nominal.WWN">#REF!</definedName>
    <definedName name="Company___opening_tax_loss_balance___wholesale.ADDN1" localSheetId="1">#REF!</definedName>
    <definedName name="Company___opening_tax_loss_balance___wholesale.ADDN1">#REF!</definedName>
    <definedName name="Company___opening_tax_loss_balance___wholesale.ADDN2" localSheetId="1">#REF!</definedName>
    <definedName name="Company___opening_tax_loss_balance___wholesale.ADDN2">#REF!</definedName>
    <definedName name="Company___opening_tax_loss_balance___wholesale.BR" localSheetId="1">#REF!</definedName>
    <definedName name="Company___opening_tax_loss_balance___wholesale.BR">#REF!</definedName>
    <definedName name="Company___opening_tax_loss_balance___wholesale.WN" localSheetId="1">#REF!</definedName>
    <definedName name="Company___opening_tax_loss_balance___wholesale.WN">#REF!</definedName>
    <definedName name="Company___opening_tax_loss_balance___wholesale.WR" localSheetId="1">#REF!</definedName>
    <definedName name="Company___opening_tax_loss_balance___wholesale.WR">#REF!</definedName>
    <definedName name="Company___opening_tax_loss_balance___wholesale.WWN" localSheetId="1">#REF!</definedName>
    <definedName name="Company___opening_tax_loss_balance___wholesale.WWN">#REF!</definedName>
    <definedName name="Company___Opening_trade_and_other_payables___Wholesale_creditors___business_retail___nominal" localSheetId="1">#REF!</definedName>
    <definedName name="Company___Opening_trade_and_other_payables___Wholesale_creditors___business_retail___nominal">#REF!</definedName>
    <definedName name="Company___Opening_Trade_creditors_balance___control___nominal.ADDN1" localSheetId="1">#REF!</definedName>
    <definedName name="Company___Opening_Trade_creditors_balance___control___nominal.ADDN1">#REF!</definedName>
    <definedName name="Company___Opening_Trade_creditors_balance___control___nominal.ADDN2" localSheetId="1">#REF!</definedName>
    <definedName name="Company___Opening_Trade_creditors_balance___control___nominal.ADDN2">#REF!</definedName>
    <definedName name="Company___Opening_Trade_creditors_balance___control___nominal.BR" localSheetId="1">#REF!</definedName>
    <definedName name="Company___Opening_Trade_creditors_balance___control___nominal.BR">#REF!</definedName>
    <definedName name="Company___Opening_Trade_creditors_balance___control___nominal.WN" localSheetId="1">#REF!</definedName>
    <definedName name="Company___Opening_Trade_creditors_balance___control___nominal.WN">#REF!</definedName>
    <definedName name="Company___Opening_Trade_creditors_balance___control___nominal.WR" localSheetId="1">#REF!</definedName>
    <definedName name="Company___Opening_Trade_creditors_balance___control___nominal.WR">#REF!</definedName>
    <definedName name="Company___Opening_Trade_creditors_balance___control___nominal.WWN" localSheetId="1">#REF!</definedName>
    <definedName name="Company___Opening_Trade_creditors_balance___control___nominal.WWN">#REF!</definedName>
    <definedName name="Company___Opening_Trade_debtors_balance___control___nominal.ADDN1" localSheetId="1">#REF!</definedName>
    <definedName name="Company___Opening_Trade_debtors_balance___control___nominal.ADDN1">#REF!</definedName>
    <definedName name="Company___Opening_Trade_debtors_balance___control___nominal.ADDN2" localSheetId="1">#REF!</definedName>
    <definedName name="Company___Opening_Trade_debtors_balance___control___nominal.ADDN2">#REF!</definedName>
    <definedName name="Company___Opening_Trade_debtors_balance___control___nominal.BR" localSheetId="1">#REF!</definedName>
    <definedName name="Company___Opening_Trade_debtors_balance___control___nominal.BR">#REF!</definedName>
    <definedName name="Company___Opening_Trade_debtors_balance___control___nominal.WN" localSheetId="1">#REF!</definedName>
    <definedName name="Company___Opening_Trade_debtors_balance___control___nominal.WN">#REF!</definedName>
    <definedName name="Company___Opening_Trade_debtors_balance___control___nominal.WR" localSheetId="1">#REF!</definedName>
    <definedName name="Company___Opening_Trade_debtors_balance___control___nominal.WR">#REF!</definedName>
    <definedName name="Company___Opening_Trade_debtors_balance___control___nominal.WWN" localSheetId="1">#REF!</definedName>
    <definedName name="Company___Opening_Trade_debtors_balance___control___nominal.WWN">#REF!</definedName>
    <definedName name="Company___operating_costs_associated_with_equity_issuance___real.ADDN1" localSheetId="1">#REF!</definedName>
    <definedName name="Company___operating_costs_associated_with_equity_issuance___real.ADDN1">#REF!</definedName>
    <definedName name="Company___operating_costs_associated_with_equity_issuance___real.ADDN2" localSheetId="1">#REF!</definedName>
    <definedName name="Company___operating_costs_associated_with_equity_issuance___real.ADDN2">#REF!</definedName>
    <definedName name="Company___operating_costs_associated_with_equity_issuance___real.BR" localSheetId="1">#REF!</definedName>
    <definedName name="Company___operating_costs_associated_with_equity_issuance___real.BR">#REF!</definedName>
    <definedName name="Company___operating_costs_associated_with_equity_issuance___real.WN" localSheetId="1">#REF!</definedName>
    <definedName name="Company___operating_costs_associated_with_equity_issuance___real.WN">#REF!</definedName>
    <definedName name="Company___operating_costs_associated_with_equity_issuance___real.WR" localSheetId="1">#REF!</definedName>
    <definedName name="Company___operating_costs_associated_with_equity_issuance___real.WR">#REF!</definedName>
    <definedName name="Company___operating_costs_associated_with_equity_issuance___real.WWN" localSheetId="1">#REF!</definedName>
    <definedName name="Company___operating_costs_associated_with_equity_issuance___real.WWN">#REF!</definedName>
    <definedName name="Company___Ordinary_dividend_override___nominal" localSheetId="1">#REF!</definedName>
    <definedName name="Company___Ordinary_dividend_override___nominal">#REF!</definedName>
    <definedName name="Company___Ordinary_shares_issued___control___nominal.ADDN1" localSheetId="1">#REF!</definedName>
    <definedName name="Company___Ordinary_shares_issued___control___nominal.ADDN1">#REF!</definedName>
    <definedName name="Company___Ordinary_shares_issued___control___nominal.ADDN2" localSheetId="1">#REF!</definedName>
    <definedName name="Company___Ordinary_shares_issued___control___nominal.ADDN2">#REF!</definedName>
    <definedName name="Company___Ordinary_shares_issued___control___nominal.BR" localSheetId="1">#REF!</definedName>
    <definedName name="Company___Ordinary_shares_issued___control___nominal.BR">#REF!</definedName>
    <definedName name="Company___Ordinary_shares_issued___control___nominal.WN" localSheetId="1">#REF!</definedName>
    <definedName name="Company___Ordinary_shares_issued___control___nominal.WN">#REF!</definedName>
    <definedName name="Company___Ordinary_shares_issued___control___nominal.WR" localSheetId="1">#REF!</definedName>
    <definedName name="Company___Ordinary_shares_issued___control___nominal.WR">#REF!</definedName>
    <definedName name="Company___Ordinary_shares_issued___control___nominal.WWN" localSheetId="1">#REF!</definedName>
    <definedName name="Company___Ordinary_shares_issued___control___nominal.WWN">#REF!</definedName>
    <definedName name="Company___Other_adjustments_to_taxable_profits___control___nominal.ADDN1" localSheetId="1">#REF!</definedName>
    <definedName name="Company___Other_adjustments_to_taxable_profits___control___nominal.ADDN1">#REF!</definedName>
    <definedName name="Company___Other_adjustments_to_taxable_profits___control___nominal.ADDN2" localSheetId="1">#REF!</definedName>
    <definedName name="Company___Other_adjustments_to_taxable_profits___control___nominal.ADDN2">#REF!</definedName>
    <definedName name="Company___Other_adjustments_to_taxable_profits___control___nominal.BR" localSheetId="1">#REF!</definedName>
    <definedName name="Company___Other_adjustments_to_taxable_profits___control___nominal.BR">#REF!</definedName>
    <definedName name="Company___Other_adjustments_to_taxable_profits___control___nominal.WN" localSheetId="1">#REF!</definedName>
    <definedName name="Company___Other_adjustments_to_taxable_profits___control___nominal.WN">#REF!</definedName>
    <definedName name="Company___Other_adjustments_to_taxable_profits___control___nominal.WR" localSheetId="1">#REF!</definedName>
    <definedName name="Company___Other_adjustments_to_taxable_profits___control___nominal.WR">#REF!</definedName>
    <definedName name="Company___Other_adjustments_to_taxable_profits___control___nominal.WWN" localSheetId="1">#REF!</definedName>
    <definedName name="Company___Other_adjustments_to_taxable_profits___control___nominal.WWN">#REF!</definedName>
    <definedName name="Company___Other_creditors_target_balance___control___nominal.ADDN1" localSheetId="1">#REF!</definedName>
    <definedName name="Company___Other_creditors_target_balance___control___nominal.ADDN1">#REF!</definedName>
    <definedName name="Company___Other_creditors_target_balance___control___nominal.ADDN2" localSheetId="1">#REF!</definedName>
    <definedName name="Company___Other_creditors_target_balance___control___nominal.ADDN2">#REF!</definedName>
    <definedName name="Company___Other_creditors_target_balance___control___nominal.BR" localSheetId="1">#REF!</definedName>
    <definedName name="Company___Other_creditors_target_balance___control___nominal.BR">#REF!</definedName>
    <definedName name="Company___Other_creditors_target_balance___control___nominal.WN" localSheetId="1">#REF!</definedName>
    <definedName name="Company___Other_creditors_target_balance___control___nominal.WN">#REF!</definedName>
    <definedName name="Company___Other_creditors_target_balance___control___nominal.WR" localSheetId="1">#REF!</definedName>
    <definedName name="Company___Other_creditors_target_balance___control___nominal.WR">#REF!</definedName>
    <definedName name="Company___Other_creditors_target_balance___control___nominal.WWN" localSheetId="1">#REF!</definedName>
    <definedName name="Company___Other_creditors_target_balance___control___nominal.WWN">#REF!</definedName>
    <definedName name="Company___other_debtors_target_balance___control___nominal.ADDN1" localSheetId="1">#REF!</definedName>
    <definedName name="Company___other_debtors_target_balance___control___nominal.ADDN1">#REF!</definedName>
    <definedName name="Company___other_debtors_target_balance___control___nominal.ADDN2" localSheetId="1">#REF!</definedName>
    <definedName name="Company___other_debtors_target_balance___control___nominal.ADDN2">#REF!</definedName>
    <definedName name="Company___other_debtors_target_balance___control___nominal.BR" localSheetId="1">#REF!</definedName>
    <definedName name="Company___other_debtors_target_balance___control___nominal.BR">#REF!</definedName>
    <definedName name="Company___other_debtors_target_balance___control___nominal.WN" localSheetId="1">#REF!</definedName>
    <definedName name="Company___other_debtors_target_balance___control___nominal.WN">#REF!</definedName>
    <definedName name="Company___other_debtors_target_balance___control___nominal.WR" localSheetId="1">#REF!</definedName>
    <definedName name="Company___other_debtors_target_balance___control___nominal.WR">#REF!</definedName>
    <definedName name="Company___other_debtors_target_balance___control___nominal.WWN" localSheetId="1">#REF!</definedName>
    <definedName name="Company___other_debtors_target_balance___control___nominal.WWN">#REF!</definedName>
    <definedName name="Company___Other_operating_income___real.ADDN1" localSheetId="1">#REF!</definedName>
    <definedName name="Company___Other_operating_income___real.ADDN1">#REF!</definedName>
    <definedName name="Company___Other_operating_income___real.ADDN2" localSheetId="1">#REF!</definedName>
    <definedName name="Company___Other_operating_income___real.ADDN2">#REF!</definedName>
    <definedName name="Company___Other_operating_income___real.BR" localSheetId="1">#REF!</definedName>
    <definedName name="Company___Other_operating_income___real.BR">#REF!</definedName>
    <definedName name="Company___Other_operating_income___real.WN" localSheetId="1">#REF!</definedName>
    <definedName name="Company___Other_operating_income___real.WN">#REF!</definedName>
    <definedName name="Company___Other_operating_income___real.WR" localSheetId="1">#REF!</definedName>
    <definedName name="Company___Other_operating_income___real.WR">#REF!</definedName>
    <definedName name="Company___Other_operating_income___real.WWN" localSheetId="1">#REF!</definedName>
    <definedName name="Company___Other_operating_income___real.WWN">#REF!</definedName>
    <definedName name="Company___Other_price_control_income___Third_party_revenue___real.ADDN1" localSheetId="1">#REF!</definedName>
    <definedName name="Company___Other_price_control_income___Third_party_revenue___real.ADDN1">#REF!</definedName>
    <definedName name="Company___Other_price_control_income___Third_party_revenue___real.ADDN2" localSheetId="1">#REF!</definedName>
    <definedName name="Company___Other_price_control_income___Third_party_revenue___real.ADDN2">#REF!</definedName>
    <definedName name="Company___Other_price_control_income___Third_party_revenue___real.BR" localSheetId="1">#REF!</definedName>
    <definedName name="Company___Other_price_control_income___Third_party_revenue___real.BR">#REF!</definedName>
    <definedName name="Company___Other_price_control_income___Third_party_revenue___real.WN" localSheetId="1">#REF!</definedName>
    <definedName name="Company___Other_price_control_income___Third_party_revenue___real.WN">#REF!</definedName>
    <definedName name="Company___Other_price_control_income___Third_party_revenue___real.WR" localSheetId="1">#REF!</definedName>
    <definedName name="Company___Other_price_control_income___Third_party_revenue___real.WR">#REF!</definedName>
    <definedName name="Company___Other_price_control_income___Third_party_revenue___real.WWN" localSheetId="1">#REF!</definedName>
    <definedName name="Company___Other_price_control_income___Third_party_revenue___real.WWN">#REF!</definedName>
    <definedName name="Company___Other_taxable_income___Amortisation_on_grants_and_contributions___control___nominal.ADDN1" localSheetId="1">#REF!</definedName>
    <definedName name="Company___Other_taxable_income___Amortisation_on_grants_and_contributions___control___nominal.ADDN1">#REF!</definedName>
    <definedName name="Company___Other_taxable_income___Amortisation_on_grants_and_contributions___control___nominal.ADDN2" localSheetId="1">#REF!</definedName>
    <definedName name="Company___Other_taxable_income___Amortisation_on_grants_and_contributions___control___nominal.ADDN2">#REF!</definedName>
    <definedName name="Company___Other_taxable_income___Amortisation_on_grants_and_contributions___control___nominal.BR" localSheetId="1">#REF!</definedName>
    <definedName name="Company___Other_taxable_income___Amortisation_on_grants_and_contributions___control___nominal.BR">#REF!</definedName>
    <definedName name="Company___Other_taxable_income___Amortisation_on_grants_and_contributions___control___nominal.WN" localSheetId="1">#REF!</definedName>
    <definedName name="Company___Other_taxable_income___Amortisation_on_grants_and_contributions___control___nominal.WN">#REF!</definedName>
    <definedName name="Company___Other_taxable_income___Amortisation_on_grants_and_contributions___control___nominal.WR" localSheetId="1">#REF!</definedName>
    <definedName name="Company___Other_taxable_income___Amortisation_on_grants_and_contributions___control___nominal.WR">#REF!</definedName>
    <definedName name="Company___Other_taxable_income___Amortisation_on_grants_and_contributions___control___nominal.WWN" localSheetId="1">#REF!</definedName>
    <definedName name="Company___Other_taxable_income___Amortisation_on_grants_and_contributions___control___nominal.WWN">#REF!</definedName>
    <definedName name="Company___Other_taxable_income___Grants_and_contributions_taxable_on_receipt___control___nominal.ADDN1" localSheetId="1">#REF!</definedName>
    <definedName name="Company___Other_taxable_income___Grants_and_contributions_taxable_on_receipt___control___nominal.ADDN1">#REF!</definedName>
    <definedName name="Company___Other_taxable_income___Grants_and_contributions_taxable_on_receipt___control___nominal.ADDN2" localSheetId="1">#REF!</definedName>
    <definedName name="Company___Other_taxable_income___Grants_and_contributions_taxable_on_receipt___control___nominal.ADDN2">#REF!</definedName>
    <definedName name="Company___Other_taxable_income___Grants_and_contributions_taxable_on_receipt___control___nominal.BR" localSheetId="1">#REF!</definedName>
    <definedName name="Company___Other_taxable_income___Grants_and_contributions_taxable_on_receipt___control___nominal.BR">#REF!</definedName>
    <definedName name="Company___Other_taxable_income___Grants_and_contributions_taxable_on_receipt___control___nominal.WN" localSheetId="1">#REF!</definedName>
    <definedName name="Company___Other_taxable_income___Grants_and_contributions_taxable_on_receipt___control___nominal.WN">#REF!</definedName>
    <definedName name="Company___Other_taxable_income___Grants_and_contributions_taxable_on_receipt___control___nominal.WR" localSheetId="1">#REF!</definedName>
    <definedName name="Company___Other_taxable_income___Grants_and_contributions_taxable_on_receipt___control___nominal.WR">#REF!</definedName>
    <definedName name="Company___Other_taxable_income___Grants_and_contributions_taxable_on_receipt___control___nominal.WWN" localSheetId="1">#REF!</definedName>
    <definedName name="Company___Other_taxable_income___Grants_and_contributions_taxable_on_receipt___control___nominal.WWN">#REF!</definedName>
    <definedName name="Company___P_L_expenditure_not_allowable_as_a_deduction_from_taxable_trading_profits___control___nominal.ADDN1" localSheetId="1">#REF!</definedName>
    <definedName name="Company___P_L_expenditure_not_allowable_as_a_deduction_from_taxable_trading_profits___control___nominal.ADDN1">#REF!</definedName>
    <definedName name="Company___P_L_expenditure_not_allowable_as_a_deduction_from_taxable_trading_profits___control___nominal.ADDN2" localSheetId="1">#REF!</definedName>
    <definedName name="Company___P_L_expenditure_not_allowable_as_a_deduction_from_taxable_trading_profits___control___nominal.ADDN2">#REF!</definedName>
    <definedName name="Company___P_L_expenditure_not_allowable_as_a_deduction_from_taxable_trading_profits___control___nominal.BR" localSheetId="1">#REF!</definedName>
    <definedName name="Company___P_L_expenditure_not_allowable_as_a_deduction_from_taxable_trading_profits___control___nominal.BR">#REF!</definedName>
    <definedName name="Company___P_L_expenditure_not_allowable_as_a_deduction_from_taxable_trading_profits___control___nominal.WN" localSheetId="1">#REF!</definedName>
    <definedName name="Company___P_L_expenditure_not_allowable_as_a_deduction_from_taxable_trading_profits___control___nominal.WN">#REF!</definedName>
    <definedName name="Company___P_L_expenditure_not_allowable_as_a_deduction_from_taxable_trading_profits___control___nominal.WR" localSheetId="1">#REF!</definedName>
    <definedName name="Company___P_L_expenditure_not_allowable_as_a_deduction_from_taxable_trading_profits___control___nominal.WR">#REF!</definedName>
    <definedName name="Company___P_L_expenditure_not_allowable_as_a_deduction_from_taxable_trading_profits___control___nominal.WWN" localSheetId="1">#REF!</definedName>
    <definedName name="Company___P_L_expenditure_not_allowable_as_a_deduction_from_taxable_trading_profits___control___nominal.WWN">#REF!</definedName>
    <definedName name="Company___P_L_expenditure_relating_to_renewals_not_allowable_as_a_deduction_from_taxable_trading_profits___control___nominal.ADDN1" localSheetId="1">#REF!</definedName>
    <definedName name="Company___P_L_expenditure_relating_to_renewals_not_allowable_as_a_deduction_from_taxable_trading_profits___control___nominal.ADDN1">#REF!</definedName>
    <definedName name="Company___P_L_expenditure_relating_to_renewals_not_allowable_as_a_deduction_from_taxable_trading_profits___control___nominal.ADDN2" localSheetId="1">#REF!</definedName>
    <definedName name="Company___P_L_expenditure_relating_to_renewals_not_allowable_as_a_deduction_from_taxable_trading_profits___control___nominal.ADDN2">#REF!</definedName>
    <definedName name="Company___P_L_expenditure_relating_to_renewals_not_allowable_as_a_deduction_from_taxable_trading_profits___control___nominal.BR" localSheetId="1">#REF!</definedName>
    <definedName name="Company___P_L_expenditure_relating_to_renewals_not_allowable_as_a_deduction_from_taxable_trading_profits___control___nominal.BR">#REF!</definedName>
    <definedName name="Company___P_L_expenditure_relating_to_renewals_not_allowable_as_a_deduction_from_taxable_trading_profits___control___nominal.WN" localSheetId="1">#REF!</definedName>
    <definedName name="Company___P_L_expenditure_relating_to_renewals_not_allowable_as_a_deduction_from_taxable_trading_profits___control___nominal.WN">#REF!</definedName>
    <definedName name="Company___P_L_expenditure_relating_to_renewals_not_allowable_as_a_deduction_from_taxable_trading_profits___control___nominal.WR" localSheetId="1">#REF!</definedName>
    <definedName name="Company___P_L_expenditure_relating_to_renewals_not_allowable_as_a_deduction_from_taxable_trading_profits___control___nominal.WR">#REF!</definedName>
    <definedName name="Company___P_L_expenditure_relating_to_renewals_not_allowable_as_a_deduction_from_taxable_trading_profits___control___nominal.WWN" localSheetId="1">#REF!</definedName>
    <definedName name="Company___P_L_expenditure_relating_to_renewals_not_allowable_as_a_deduction_from_taxable_trading_profits___control___nominal.WWN">#REF!</definedName>
    <definedName name="Company___PAYG_Rate___Total_PAYG_rate.ADDN1" localSheetId="1">#REF!</definedName>
    <definedName name="Company___PAYG_Rate___Total_PAYG_rate.ADDN1">#REF!</definedName>
    <definedName name="Company___PAYG_Rate___Total_PAYG_rate.ADDN2" localSheetId="1">#REF!</definedName>
    <definedName name="Company___PAYG_Rate___Total_PAYG_rate.ADDN2">#REF!</definedName>
    <definedName name="Company___PAYG_Rate___Total_PAYG_rate.BR" localSheetId="1">#REF!</definedName>
    <definedName name="Company___PAYG_Rate___Total_PAYG_rate.BR">#REF!</definedName>
    <definedName name="Company___PAYG_Rate___Total_PAYG_rate.WN" localSheetId="1">#REF!</definedName>
    <definedName name="Company___PAYG_Rate___Total_PAYG_rate.WN">#REF!</definedName>
    <definedName name="Company___PAYG_Rate___Total_PAYG_rate.WR" localSheetId="1">#REF!</definedName>
    <definedName name="Company___PAYG_Rate___Total_PAYG_rate.WR">#REF!</definedName>
    <definedName name="Company___PAYG_Rate___Total_PAYG_rate.WWN" localSheetId="1">#REF!</definedName>
    <definedName name="Company___PAYG_Rate___Total_PAYG_rate.WWN">#REF!</definedName>
    <definedName name="Company___Percentage_retail_earnings_distributed_as_dividends" localSheetId="1">#REF!</definedName>
    <definedName name="Company___Percentage_retail_earnings_distributed_as_dividends">#REF!</definedName>
    <definedName name="Company___Post_financeability_adjustments_eligible_for_tax_uplift___real.ADDN1" localSheetId="1">#REF!</definedName>
    <definedName name="Company___Post_financeability_adjustments_eligible_for_tax_uplift___real.ADDN1">#REF!</definedName>
    <definedName name="Company___Post_financeability_adjustments_eligible_for_tax_uplift___real.ADDN2" localSheetId="1">#REF!</definedName>
    <definedName name="Company___Post_financeability_adjustments_eligible_for_tax_uplift___real.ADDN2">#REF!</definedName>
    <definedName name="Company___Post_financeability_adjustments_eligible_for_tax_uplift___real.BR" localSheetId="1">#REF!</definedName>
    <definedName name="Company___Post_financeability_adjustments_eligible_for_tax_uplift___real.BR">#REF!</definedName>
    <definedName name="Company___Post_financeability_adjustments_eligible_for_tax_uplift___real.WN" localSheetId="1">#REF!</definedName>
    <definedName name="Company___Post_financeability_adjustments_eligible_for_tax_uplift___real.WN">#REF!</definedName>
    <definedName name="Company___Post_financeability_adjustments_eligible_for_tax_uplift___real.WR" localSheetId="1">#REF!</definedName>
    <definedName name="Company___Post_financeability_adjustments_eligible_for_tax_uplift___real.WR">#REF!</definedName>
    <definedName name="Company___Post_financeability_adjustments_eligible_for_tax_uplift___real.WWN" localSheetId="1">#REF!</definedName>
    <definedName name="Company___Post_financeability_adjustments_eligible_for_tax_uplift___real.WWN">#REF!</definedName>
    <definedName name="Company___Post_financeability_adjustments_not_eligible_for_tax_uplift___real.ADDN1" localSheetId="1">#REF!</definedName>
    <definedName name="Company___Post_financeability_adjustments_not_eligible_for_tax_uplift___real.ADDN1">#REF!</definedName>
    <definedName name="Company___Post_financeability_adjustments_not_eligible_for_tax_uplift___real.ADDN2" localSheetId="1">#REF!</definedName>
    <definedName name="Company___Post_financeability_adjustments_not_eligible_for_tax_uplift___real.ADDN2">#REF!</definedName>
    <definedName name="Company___Post_financeability_adjustments_not_eligible_for_tax_uplift___real.BR" localSheetId="1">#REF!</definedName>
    <definedName name="Company___Post_financeability_adjustments_not_eligible_for_tax_uplift___real.BR">#REF!</definedName>
    <definedName name="Company___Post_financeability_adjustments_not_eligible_for_tax_uplift___real.WN" localSheetId="1">#REF!</definedName>
    <definedName name="Company___Post_financeability_adjustments_not_eligible_for_tax_uplift___real.WN">#REF!</definedName>
    <definedName name="Company___Post_financeability_adjustments_not_eligible_for_tax_uplift___real.WR" localSheetId="1">#REF!</definedName>
    <definedName name="Company___Post_financeability_adjustments_not_eligible_for_tax_uplift___real.WR">#REF!</definedName>
    <definedName name="Company___Post_financeability_adjustments_not_eligible_for_tax_uplift___real.WWN" localSheetId="1">#REF!</definedName>
    <definedName name="Company___Post_financeability_adjustments_not_eligible_for_tax_uplift___real.WWN">#REF!</definedName>
    <definedName name="Company___Pre_2020_RCV_opening_balance___real.ADDN1" localSheetId="1">#REF!</definedName>
    <definedName name="Company___Pre_2020_RCV_opening_balance___real.ADDN1">#REF!</definedName>
    <definedName name="Company___Pre_2020_RCV_opening_balance___real.ADDN2" localSheetId="1">#REF!</definedName>
    <definedName name="Company___Pre_2020_RCV_opening_balance___real.ADDN2">#REF!</definedName>
    <definedName name="Company___Pre_2020_RCV_opening_balance___real.BR" localSheetId="1">#REF!</definedName>
    <definedName name="Company___Pre_2020_RCV_opening_balance___real.BR">#REF!</definedName>
    <definedName name="Company___Pre_2020_RCV_opening_balance___real.WN" localSheetId="1">#REF!</definedName>
    <definedName name="Company___Pre_2020_RCV_opening_balance___real.WN">#REF!</definedName>
    <definedName name="Company___Pre_2020_RCV_opening_balance___real.WR" localSheetId="1">#REF!</definedName>
    <definedName name="Company___Pre_2020_RCV_opening_balance___real.WR">#REF!</definedName>
    <definedName name="Company___Pre_2020_RCV_opening_balance___real.WWN" localSheetId="1">#REF!</definedName>
    <definedName name="Company___Pre_2020_RCV_opening_balance___real.WWN">#REF!</definedName>
    <definedName name="Company___Pre_2025_RCV_Run_off_rate.ADDN1" localSheetId="1">#REF!</definedName>
    <definedName name="Company___Pre_2025_RCV_Run_off_rate.ADDN1">#REF!</definedName>
    <definedName name="Company___Pre_2025_RCV_Run_off_rate.ADDN2" localSheetId="1">#REF!</definedName>
    <definedName name="Company___Pre_2025_RCV_Run_off_rate.ADDN2">#REF!</definedName>
    <definedName name="Company___Pre_2025_RCV_Run_off_rate.BR" localSheetId="1">#REF!</definedName>
    <definedName name="Company___Pre_2025_RCV_Run_off_rate.BR">#REF!</definedName>
    <definedName name="Company___Pre_2025_RCV_Run_off_rate.WN" localSheetId="1">#REF!</definedName>
    <definedName name="Company___Pre_2025_RCV_Run_off_rate.WN">#REF!</definedName>
    <definedName name="Company___Pre_2025_RCV_Run_off_rate.WR" localSheetId="1">#REF!</definedName>
    <definedName name="Company___Pre_2025_RCV_Run_off_rate.WR">#REF!</definedName>
    <definedName name="Company___Pre_2025_RCV_Run_off_rate.WWN" localSheetId="1">#REF!</definedName>
    <definedName name="Company___Pre_2025_RCV_Run_off_rate.WWN">#REF!</definedName>
    <definedName name="Company___Price_control_income___third_party_services___Rechargeable_works___real.ADDN1" localSheetId="1">#REF!</definedName>
    <definedName name="Company___Price_control_income___third_party_services___Rechargeable_works___real.ADDN1">#REF!</definedName>
    <definedName name="Company___Price_control_income___third_party_services___Rechargeable_works___real.ADDN2" localSheetId="1">#REF!</definedName>
    <definedName name="Company___Price_control_income___third_party_services___Rechargeable_works___real.ADDN2">#REF!</definedName>
    <definedName name="Company___Price_control_income___third_party_services___Rechargeable_works___real.BR" localSheetId="1">#REF!</definedName>
    <definedName name="Company___Price_control_income___third_party_services___Rechargeable_works___real.BR">#REF!</definedName>
    <definedName name="Company___Price_control_income___third_party_services___Rechargeable_works___real.WN" localSheetId="1">#REF!</definedName>
    <definedName name="Company___Price_control_income___third_party_services___Rechargeable_works___real.WN">#REF!</definedName>
    <definedName name="Company___Price_control_income___third_party_services___Rechargeable_works___real.WR" localSheetId="1">#REF!</definedName>
    <definedName name="Company___Price_control_income___third_party_services___Rechargeable_works___real.WR">#REF!</definedName>
    <definedName name="Company___Price_control_income___third_party_services___Rechargeable_works___real.WWN" localSheetId="1">#REF!</definedName>
    <definedName name="Company___Price_control_income___third_party_services___Rechargeable_works___real.WWN">#REF!</definedName>
    <definedName name="Company___Prior_period_company_residential_apportionment" localSheetId="1">#REF!</definedName>
    <definedName name="Company___Prior_period_company_residential_apportionment">#REF!</definedName>
    <definedName name="Company___Proportion_of_capitalised_revenue_expenditure__infra___non_infra_.ADDN1" localSheetId="1">#REF!</definedName>
    <definedName name="Company___Proportion_of_capitalised_revenue_expenditure__infra___non_infra_.ADDN1">#REF!</definedName>
    <definedName name="Company___Proportion_of_capitalised_revenue_expenditure__infra___non_infra_.ADDN2" localSheetId="1">#REF!</definedName>
    <definedName name="Company___Proportion_of_capitalised_revenue_expenditure__infra___non_infra_.ADDN2">#REF!</definedName>
    <definedName name="Company___Proportion_of_capitalised_revenue_expenditure__infra___non_infra_.BR" localSheetId="1">#REF!</definedName>
    <definedName name="Company___Proportion_of_capitalised_revenue_expenditure__infra___non_infra_.BR">#REF!</definedName>
    <definedName name="Company___Proportion_of_capitalised_revenue_expenditure__infra___non_infra_.WN" localSheetId="1">#REF!</definedName>
    <definedName name="Company___Proportion_of_capitalised_revenue_expenditure__infra___non_infra_.WN">#REF!</definedName>
    <definedName name="Company___Proportion_of_capitalised_revenue_expenditure__infra___non_infra_.WR" localSheetId="1">#REF!</definedName>
    <definedName name="Company___Proportion_of_capitalised_revenue_expenditure__infra___non_infra_.WR">#REF!</definedName>
    <definedName name="Company___Proportion_of_capitalised_revenue_expenditure__infra___non_infra_.WWN" localSheetId="1">#REF!</definedName>
    <definedName name="Company___Proportion_of_capitalised_revenue_expenditure__infra___non_infra_.WWN">#REF!</definedName>
    <definedName name="Company___proportion_of_new_capital_expenditure_not_qualifying_for_capital_allowance_deductions.ADDN1" localSheetId="1">#REF!</definedName>
    <definedName name="Company___proportion_of_new_capital_expenditure_not_qualifying_for_capital_allowance_deductions.ADDN1">#REF!</definedName>
    <definedName name="Company___proportion_of_new_capital_expenditure_not_qualifying_for_capital_allowance_deductions.ADDN2" localSheetId="1">#REF!</definedName>
    <definedName name="Company___proportion_of_new_capital_expenditure_not_qualifying_for_capital_allowance_deductions.ADDN2">#REF!</definedName>
    <definedName name="Company___proportion_of_new_capital_expenditure_not_qualifying_for_capital_allowance_deductions.BR" localSheetId="1">#REF!</definedName>
    <definedName name="Company___proportion_of_new_capital_expenditure_not_qualifying_for_capital_allowance_deductions.BR">#REF!</definedName>
    <definedName name="Company___proportion_of_new_capital_expenditure_not_qualifying_for_capital_allowance_deductions.WN" localSheetId="1">#REF!</definedName>
    <definedName name="Company___proportion_of_new_capital_expenditure_not_qualifying_for_capital_allowance_deductions.WN">#REF!</definedName>
    <definedName name="Company___proportion_of_new_capital_expenditure_not_qualifying_for_capital_allowance_deductions.WR" localSheetId="1">#REF!</definedName>
    <definedName name="Company___proportion_of_new_capital_expenditure_not_qualifying_for_capital_allowance_deductions.WR">#REF!</definedName>
    <definedName name="Company___proportion_of_new_capital_expenditure_not_qualifying_for_capital_allowance_deductions.WWN" localSheetId="1">#REF!</definedName>
    <definedName name="Company___proportion_of_new_capital_expenditure_not_qualifying_for_capital_allowance_deductions.WWN">#REF!</definedName>
    <definedName name="Company___proportion_of_new_capital_expenditure_qualifying_for_a_full_deduction.ADDN1" localSheetId="1">#REF!</definedName>
    <definedName name="Company___proportion_of_new_capital_expenditure_qualifying_for_a_full_deduction.ADDN1">#REF!</definedName>
    <definedName name="Company___proportion_of_new_capital_expenditure_qualifying_for_a_full_deduction.ADDN2" localSheetId="1">#REF!</definedName>
    <definedName name="Company___proportion_of_new_capital_expenditure_qualifying_for_a_full_deduction.ADDN2">#REF!</definedName>
    <definedName name="Company___proportion_of_new_capital_expenditure_qualifying_for_a_full_deduction.BR" localSheetId="1">#REF!</definedName>
    <definedName name="Company___proportion_of_new_capital_expenditure_qualifying_for_a_full_deduction.BR">#REF!</definedName>
    <definedName name="Company___proportion_of_new_capital_expenditure_qualifying_for_a_full_deduction.WN" localSheetId="1">#REF!</definedName>
    <definedName name="Company___proportion_of_new_capital_expenditure_qualifying_for_a_full_deduction.WN">#REF!</definedName>
    <definedName name="Company___proportion_of_new_capital_expenditure_qualifying_for_a_full_deduction.WR" localSheetId="1">#REF!</definedName>
    <definedName name="Company___proportion_of_new_capital_expenditure_qualifying_for_a_full_deduction.WR">#REF!</definedName>
    <definedName name="Company___proportion_of_new_capital_expenditure_qualifying_for_a_full_deduction.WWN" localSheetId="1">#REF!</definedName>
    <definedName name="Company___proportion_of_new_capital_expenditure_qualifying_for_a_full_deduction.WWN">#REF!</definedName>
    <definedName name="Company___Proportion_of_new_capital_expenditure_qualifying_for_high_level_deduction_main_rate_pool.ADDN1" localSheetId="1">#REF!</definedName>
    <definedName name="Company___Proportion_of_new_capital_expenditure_qualifying_for_high_level_deduction_main_rate_pool.ADDN1">#REF!</definedName>
    <definedName name="Company___Proportion_of_new_capital_expenditure_qualifying_for_high_level_deduction_main_rate_pool.ADDN2" localSheetId="1">#REF!</definedName>
    <definedName name="Company___Proportion_of_new_capital_expenditure_qualifying_for_high_level_deduction_main_rate_pool.ADDN2">#REF!</definedName>
    <definedName name="Company___Proportion_of_new_capital_expenditure_qualifying_for_high_level_deduction_main_rate_pool.BR" localSheetId="1">#REF!</definedName>
    <definedName name="Company___Proportion_of_new_capital_expenditure_qualifying_for_high_level_deduction_main_rate_pool.BR">#REF!</definedName>
    <definedName name="Company___Proportion_of_new_capital_expenditure_qualifying_for_high_level_deduction_main_rate_pool.WN" localSheetId="1">#REF!</definedName>
    <definedName name="Company___Proportion_of_new_capital_expenditure_qualifying_for_high_level_deduction_main_rate_pool.WN">#REF!</definedName>
    <definedName name="Company___Proportion_of_new_capital_expenditure_qualifying_for_high_level_deduction_main_rate_pool.WR" localSheetId="1">#REF!</definedName>
    <definedName name="Company___Proportion_of_new_capital_expenditure_qualifying_for_high_level_deduction_main_rate_pool.WR">#REF!</definedName>
    <definedName name="Company___Proportion_of_new_capital_expenditure_qualifying_for_high_level_deduction_main_rate_pool.WWN" localSheetId="1">#REF!</definedName>
    <definedName name="Company___Proportion_of_new_capital_expenditure_qualifying_for_high_level_deduction_main_rate_pool.WWN">#REF!</definedName>
    <definedName name="Company___Proportion_of_new_capital_expenditure_qualifying_for_high_level_deduction_special_rate_pool.ADDN1" localSheetId="1">#REF!</definedName>
    <definedName name="Company___Proportion_of_new_capital_expenditure_qualifying_for_high_level_deduction_special_rate_pool.ADDN1">#REF!</definedName>
    <definedName name="Company___Proportion_of_new_capital_expenditure_qualifying_for_high_level_deduction_special_rate_pool.ADDN2" localSheetId="1">#REF!</definedName>
    <definedName name="Company___Proportion_of_new_capital_expenditure_qualifying_for_high_level_deduction_special_rate_pool.ADDN2">#REF!</definedName>
    <definedName name="Company___Proportion_of_new_capital_expenditure_qualifying_for_high_level_deduction_special_rate_pool.BR" localSheetId="1">#REF!</definedName>
    <definedName name="Company___Proportion_of_new_capital_expenditure_qualifying_for_high_level_deduction_special_rate_pool.BR">#REF!</definedName>
    <definedName name="Company___Proportion_of_new_capital_expenditure_qualifying_for_high_level_deduction_special_rate_pool.WN" localSheetId="1">#REF!</definedName>
    <definedName name="Company___Proportion_of_new_capital_expenditure_qualifying_for_high_level_deduction_special_rate_pool.WN">#REF!</definedName>
    <definedName name="Company___Proportion_of_new_capital_expenditure_qualifying_for_high_level_deduction_special_rate_pool.WR" localSheetId="1">#REF!</definedName>
    <definedName name="Company___Proportion_of_new_capital_expenditure_qualifying_for_high_level_deduction_special_rate_pool.WR">#REF!</definedName>
    <definedName name="Company___Proportion_of_new_capital_expenditure_qualifying_for_high_level_deduction_special_rate_pool.WWN" localSheetId="1">#REF!</definedName>
    <definedName name="Company___Proportion_of_new_capital_expenditure_qualifying_for_high_level_deduction_special_rate_pool.WWN">#REF!</definedName>
    <definedName name="Company___Proportion_of_new_capital_expenditure_qualifying_for_high_level_deduction_structures_and_buildings_pool.ADDN1" localSheetId="1">#REF!</definedName>
    <definedName name="Company___Proportion_of_new_capital_expenditure_qualifying_for_high_level_deduction_structures_and_buildings_pool.ADDN1">#REF!</definedName>
    <definedName name="Company___Proportion_of_new_capital_expenditure_qualifying_for_high_level_deduction_structures_and_buildings_pool.ADDN2" localSheetId="1">#REF!</definedName>
    <definedName name="Company___Proportion_of_new_capital_expenditure_qualifying_for_high_level_deduction_structures_and_buildings_pool.ADDN2">#REF!</definedName>
    <definedName name="Company___Proportion_of_new_capital_expenditure_qualifying_for_high_level_deduction_structures_and_buildings_pool.BR" localSheetId="1">#REF!</definedName>
    <definedName name="Company___Proportion_of_new_capital_expenditure_qualifying_for_high_level_deduction_structures_and_buildings_pool.BR">#REF!</definedName>
    <definedName name="Company___Proportion_of_new_capital_expenditure_qualifying_for_high_level_deduction_structures_and_buildings_pool.WN" localSheetId="1">#REF!</definedName>
    <definedName name="Company___Proportion_of_new_capital_expenditure_qualifying_for_high_level_deduction_structures_and_buildings_pool.WN">#REF!</definedName>
    <definedName name="Company___Proportion_of_new_capital_expenditure_qualifying_for_high_level_deduction_structures_and_buildings_pool.WR" localSheetId="1">#REF!</definedName>
    <definedName name="Company___Proportion_of_new_capital_expenditure_qualifying_for_high_level_deduction_structures_and_buildings_pool.WR">#REF!</definedName>
    <definedName name="Company___Proportion_of_new_capital_expenditure_qualifying_for_high_level_deduction_structures_and_buildings_pool.WWN" localSheetId="1">#REF!</definedName>
    <definedName name="Company___Proportion_of_new_capital_expenditure_qualifying_for_high_level_deduction_structures_and_buildings_pool.WWN">#REF!</definedName>
    <definedName name="Company___Proportion_of_RPI_ILD" localSheetId="1">#REF!</definedName>
    <definedName name="Company___Proportion_of_RPI_ILD">#REF!</definedName>
    <definedName name="Company___proportion_of_taxable_profits_available_for_tax_loss_utilisation" localSheetId="1">#REF!</definedName>
    <definedName name="Company___proportion_of_taxable_profits_available_for_tax_loss_utilisation">#REF!</definedName>
    <definedName name="Company___QAA_reward__penalty____real.ADDN1" localSheetId="1">#REF!</definedName>
    <definedName name="Company___QAA_reward__penalty____real.ADDN1">#REF!</definedName>
    <definedName name="Company___QAA_reward__penalty____real.ADDN2" localSheetId="1">#REF!</definedName>
    <definedName name="Company___QAA_reward__penalty____real.ADDN2">#REF!</definedName>
    <definedName name="Company___QAA_reward__penalty____real.BR" localSheetId="1">#REF!</definedName>
    <definedName name="Company___QAA_reward__penalty____real.BR">#REF!</definedName>
    <definedName name="Company___QAA_reward__penalty____real.WN" localSheetId="1">#REF!</definedName>
    <definedName name="Company___QAA_reward__penalty____real.WN">#REF!</definedName>
    <definedName name="Company___QAA_reward__penalty____real.WR" localSheetId="1">#REF!</definedName>
    <definedName name="Company___QAA_reward__penalty____real.WR">#REF!</definedName>
    <definedName name="Company___QAA_reward__penalty____real.WWN" localSheetId="1">#REF!</definedName>
    <definedName name="Company___QAA_reward__penalty____real.WWN">#REF!</definedName>
    <definedName name="Company___real_dividend_growth" localSheetId="1">#REF!</definedName>
    <definedName name="Company___real_dividend_growth">#REF!</definedName>
    <definedName name="Company___Reprofiling_revenue___real.ADDN1" localSheetId="1">#REF!</definedName>
    <definedName name="Company___Reprofiling_revenue___real.ADDN1">#REF!</definedName>
    <definedName name="Company___Reprofiling_revenue___real.ADDN2" localSheetId="1">#REF!</definedName>
    <definedName name="Company___Reprofiling_revenue___real.ADDN2">#REF!</definedName>
    <definedName name="Company___Reprofiling_revenue___real.BR" localSheetId="1">#REF!</definedName>
    <definedName name="Company___Reprofiling_revenue___real.BR">#REF!</definedName>
    <definedName name="Company___Reprofiling_revenue___real.WN" localSheetId="1">#REF!</definedName>
    <definedName name="Company___Reprofiling_revenue___real.WN">#REF!</definedName>
    <definedName name="Company___Reprofiling_revenue___real.WR" localSheetId="1">#REF!</definedName>
    <definedName name="Company___Reprofiling_revenue___real.WR">#REF!</definedName>
    <definedName name="Company___Reprofiling_revenue___real.WWN" localSheetId="1">#REF!</definedName>
    <definedName name="Company___Reprofiling_revenue___real.WWN">#REF!</definedName>
    <definedName name="Company___Residential_net_margin_for_company" localSheetId="1">#REF!</definedName>
    <definedName name="Company___Residential_net_margin_for_company">#REF!</definedName>
    <definedName name="Company___Residential_Retail_allowed_depreciation__post_efficiency_challenge_and_adjustments____real" localSheetId="1">#REF!</definedName>
    <definedName name="Company___Residential_Retail_allowed_depreciation__post_efficiency_challenge_and_adjustments____real">#REF!</definedName>
    <definedName name="Company___Residential_retail_costs__opex_plus_depn__exc_3rd_party_services____measured___Wastewater_only___nominal" localSheetId="1">#REF!</definedName>
    <definedName name="Company___Residential_retail_costs__opex_plus_depn__exc_3rd_party_services____measured___Wastewater_only___nominal">#REF!</definedName>
    <definedName name="Company___Residential_retail_costs__opex_plus_depn__exc_3rd_party_services____measured___Water_only___nominal" localSheetId="1">#REF!</definedName>
    <definedName name="Company___Residential_retail_costs__opex_plus_depn__exc_3rd_party_services____measured___Water_only___nominal">#REF!</definedName>
    <definedName name="Company___Residential_retail_costs__opex_plus_depn__exc_3rd_party_services____unmeasured___Wastewater_only___nominal" localSheetId="1">#REF!</definedName>
    <definedName name="Company___Residential_retail_costs__opex_plus_depn__exc_3rd_party_services____unmeasured___Wastewater_only___nominal">#REF!</definedName>
    <definedName name="Company___Residential_retail_costs__opex_plus_depn__exc_3rd_party_services____unmeasured___Water_only___nominal" localSheetId="1">#REF!</definedName>
    <definedName name="Company___Residential_retail_costs__opex_plus_depn__exc_3rd_party_services____unmeasured___Water_only___nominal">#REF!</definedName>
    <definedName name="Company___Residential_retail_revenue_adjustment_active___real" localSheetId="1">#REF!</definedName>
    <definedName name="Company___Residential_retail_revenue_adjustment_active___real">#REF!</definedName>
    <definedName name="Company___Retail___Corporation_tax_creditor_b_f___nominal" localSheetId="1">#REF!</definedName>
    <definedName name="Company___Retail___Corporation_tax_creditor_b_f___nominal">#REF!</definedName>
    <definedName name="Company___Retail___Retail_creditor_months__Payment_terms___Business_retail_pays_wholesaler_in_arrears__advance_" localSheetId="1">#REF!</definedName>
    <definedName name="Company___Retail___Retail_creditor_months__Payment_terms___Business_retail_pays_wholesaler_in_arrears__advance_">#REF!</definedName>
    <definedName name="Company___Retail___Retail_creditor_months__Payment_terms___Residential_retail_pays_wholesaler_in_arrears__advance_" localSheetId="1">#REF!</definedName>
    <definedName name="Company___Retail___Retail_creditor_months__Payment_terms___Residential_retail_pays_wholesaler_in_arrears__advance_">#REF!</definedName>
    <definedName name="Company___Retirement_benefit_asset____liability__balance___Business___nominal" localSheetId="1">#REF!</definedName>
    <definedName name="Company___Retirement_benefit_asset____liability__balance___Business___nominal">#REF!</definedName>
    <definedName name="Company___Retirement_benefit_asset____liability__balance___Residential___nominal" localSheetId="1">#REF!</definedName>
    <definedName name="Company___Retirement_benefit_asset____liability__balance___Residential___nominal">#REF!</definedName>
    <definedName name="Company___RPI_CPIH_wedge_for_RPI_ILD_indexation_rate" localSheetId="1">#REF!</definedName>
    <definedName name="Company___RPI_CPIH_wedge_for_RPI_ILD_indexation_rate">#REF!</definedName>
    <definedName name="Company___Run_off_rate_for_Post_2025_RCV.ADDN1" localSheetId="1">#REF!</definedName>
    <definedName name="Company___Run_off_rate_for_Post_2025_RCV.ADDN1">#REF!</definedName>
    <definedName name="Company___Run_off_rate_for_Post_2025_RCV.ADDN2" localSheetId="1">#REF!</definedName>
    <definedName name="Company___Run_off_rate_for_Post_2025_RCV.ADDN2">#REF!</definedName>
    <definedName name="Company___Run_off_rate_for_Post_2025_RCV.BR" localSheetId="1">#REF!</definedName>
    <definedName name="Company___Run_off_rate_for_Post_2025_RCV.BR">#REF!</definedName>
    <definedName name="Company___Run_off_rate_for_Post_2025_RCV.WN" localSheetId="1">#REF!</definedName>
    <definedName name="Company___Run_off_rate_for_Post_2025_RCV.WN">#REF!</definedName>
    <definedName name="Company___Run_off_rate_for_Post_2025_RCV.WR" localSheetId="1">#REF!</definedName>
    <definedName name="Company___Run_off_rate_for_Post_2025_RCV.WR">#REF!</definedName>
    <definedName name="Company___Run_off_rate_for_Post_2025_RCV.WWN" localSheetId="1">#REF!</definedName>
    <definedName name="Company___Run_off_rate_for_Post_2025_RCV.WWN">#REF!</definedName>
    <definedName name="Company___Statutory_Corporation_tax_rate" localSheetId="1">#REF!</definedName>
    <definedName name="Company___Statutory_Corporation_tax_rate">#REF!</definedName>
    <definedName name="Company___Tariff_Band___Forecast_allocated_wholesale_charge___nominal.1" localSheetId="1">#REF!</definedName>
    <definedName name="Company___Tariff_Band___Forecast_allocated_wholesale_charge___nominal.1">#REF!</definedName>
    <definedName name="Company___Tariff_Band___Forecast_allocated_wholesale_charge___nominal.2" localSheetId="1">#REF!</definedName>
    <definedName name="Company___Tariff_Band___Forecast_allocated_wholesale_charge___nominal.2">#REF!</definedName>
    <definedName name="Company___Tariff_Band___Forecast_allocated_wholesale_charge___nominal.3" localSheetId="1">#REF!</definedName>
    <definedName name="Company___Tariff_Band___Forecast_allocated_wholesale_charge___nominal.3">#REF!</definedName>
    <definedName name="Company___tariff_band___net_margin_percentage.1" localSheetId="1">#REF!</definedName>
    <definedName name="Company___tariff_band___net_margin_percentage.1">#REF!</definedName>
    <definedName name="Company___tariff_band___net_margin_percentage.2" localSheetId="1">#REF!</definedName>
    <definedName name="Company___tariff_band___net_margin_percentage.2">#REF!</definedName>
    <definedName name="Company___tariff_band___net_margin_percentage.3" localSheetId="1">#REF!</definedName>
    <definedName name="Company___tariff_band___net_margin_percentage.3">#REF!</definedName>
    <definedName name="Company___Tariff_Band___Number_of_customers___Tariff_Band.1" localSheetId="1">#REF!</definedName>
    <definedName name="Company___Tariff_Band___Number_of_customers___Tariff_Band.1">#REF!</definedName>
    <definedName name="Company___Tariff_Band___Number_of_customers___Tariff_Band.2" localSheetId="1">#REF!</definedName>
    <definedName name="Company___Tariff_Band___Number_of_customers___Tariff_Band.2">#REF!</definedName>
    <definedName name="Company___Tariff_Band___Number_of_customers___Tariff_Band.3" localSheetId="1">#REF!</definedName>
    <definedName name="Company___Tariff_Band___Number_of_customers___Tariff_Band.3">#REF!</definedName>
    <definedName name="Company___tax_cashflow_initial_balance.ADDN1" localSheetId="1">#REF!</definedName>
    <definedName name="Company___tax_cashflow_initial_balance.ADDN1">#REF!</definedName>
    <definedName name="Company___tax_cashflow_initial_balance.ADDN2" localSheetId="1">#REF!</definedName>
    <definedName name="Company___tax_cashflow_initial_balance.ADDN2">#REF!</definedName>
    <definedName name="Company___tax_cashflow_initial_balance.BR" localSheetId="1">#REF!</definedName>
    <definedName name="Company___tax_cashflow_initial_balance.BR">#REF!</definedName>
    <definedName name="Company___tax_cashflow_initial_balance.WN" localSheetId="1">#REF!</definedName>
    <definedName name="Company___tax_cashflow_initial_balance.WN">#REF!</definedName>
    <definedName name="Company___tax_cashflow_initial_balance.WR" localSheetId="1">#REF!</definedName>
    <definedName name="Company___tax_cashflow_initial_balance.WR">#REF!</definedName>
    <definedName name="Company___tax_cashflow_initial_balance.WWN" localSheetId="1">#REF!</definedName>
    <definedName name="Company___tax_cashflow_initial_balance.WWN">#REF!</definedName>
    <definedName name="Company___Tax_loss_allowance___nominal" localSheetId="1">#REF!</definedName>
    <definedName name="Company___Tax_loss_allowance___nominal">#REF!</definedName>
    <definedName name="Company___Tonnes_of_dry_solid___BR" localSheetId="1">#REF!</definedName>
    <definedName name="Company___Tonnes_of_dry_solid___BR">#REF!</definedName>
    <definedName name="Company___Total_Additional_control_customers_WN" localSheetId="1">#REF!</definedName>
    <definedName name="Company___Total_Additional_control_customers_WN">#REF!</definedName>
    <definedName name="Company___Total_Additional_control_customers_WR" localSheetId="1">#REF!</definedName>
    <definedName name="Company___Total_Additional_control_customers_WR">#REF!</definedName>
    <definedName name="Company___Total_direct_procurement_from_customers___infrastructure_cost_1___real.ADDN1" localSheetId="1">#REF!</definedName>
    <definedName name="Company___Total_direct_procurement_from_customers___infrastructure_cost_1___real.ADDN1">#REF!</definedName>
    <definedName name="Company___Total_direct_procurement_from_customers___infrastructure_cost_1___real.ADDN2" localSheetId="1">#REF!</definedName>
    <definedName name="Company___Total_direct_procurement_from_customers___infrastructure_cost_1___real.ADDN2">#REF!</definedName>
    <definedName name="Company___Total_direct_procurement_from_customers___infrastructure_cost_1___real.BR" localSheetId="1">#REF!</definedName>
    <definedName name="Company___Total_direct_procurement_from_customers___infrastructure_cost_1___real.BR">#REF!</definedName>
    <definedName name="Company___Total_direct_procurement_from_customers___infrastructure_cost_1___real.WN" localSheetId="1">#REF!</definedName>
    <definedName name="Company___Total_direct_procurement_from_customers___infrastructure_cost_1___real.WN">#REF!</definedName>
    <definedName name="Company___Total_direct_procurement_from_customers___infrastructure_cost_1___real.WR" localSheetId="1">#REF!</definedName>
    <definedName name="Company___Total_direct_procurement_from_customers___infrastructure_cost_1___real.WR">#REF!</definedName>
    <definedName name="Company___Total_direct_procurement_from_customers___infrastructure_cost_1___real.WWN" localSheetId="1">#REF!</definedName>
    <definedName name="Company___Total_direct_procurement_from_customers___infrastructure_cost_1___real.WWN">#REF!</definedName>
    <definedName name="Company___Total_direct_procurement_from_customers___infrastructure_cost_2___real.ADDN1" localSheetId="1">#REF!</definedName>
    <definedName name="Company___Total_direct_procurement_from_customers___infrastructure_cost_2___real.ADDN1">#REF!</definedName>
    <definedName name="Company___Total_direct_procurement_from_customers___infrastructure_cost_2___real.ADDN2" localSheetId="1">#REF!</definedName>
    <definedName name="Company___Total_direct_procurement_from_customers___infrastructure_cost_2___real.ADDN2">#REF!</definedName>
    <definedName name="Company___Total_direct_procurement_from_customers___infrastructure_cost_2___real.BR" localSheetId="1">#REF!</definedName>
    <definedName name="Company___Total_direct_procurement_from_customers___infrastructure_cost_2___real.BR">#REF!</definedName>
    <definedName name="Company___Total_direct_procurement_from_customers___infrastructure_cost_2___real.WN" localSheetId="1">#REF!</definedName>
    <definedName name="Company___Total_direct_procurement_from_customers___infrastructure_cost_2___real.WN">#REF!</definedName>
    <definedName name="Company___Total_direct_procurement_from_customers___infrastructure_cost_2___real.WR" localSheetId="1">#REF!</definedName>
    <definedName name="Company___Total_direct_procurement_from_customers___infrastructure_cost_2___real.WR">#REF!</definedName>
    <definedName name="Company___Total_direct_procurement_from_customers___infrastructure_cost_2___real.WWN" localSheetId="1">#REF!</definedName>
    <definedName name="Company___Total_direct_procurement_from_customers___infrastructure_cost_2___real.WWN">#REF!</definedName>
    <definedName name="Company___Total_direct_procurement_from_customers___infrastructure_cost_3___real.ADDN1" localSheetId="1">#REF!</definedName>
    <definedName name="Company___Total_direct_procurement_from_customers___infrastructure_cost_3___real.ADDN1">#REF!</definedName>
    <definedName name="Company___Total_direct_procurement_from_customers___infrastructure_cost_3___real.ADDN2" localSheetId="1">#REF!</definedName>
    <definedName name="Company___Total_direct_procurement_from_customers___infrastructure_cost_3___real.ADDN2">#REF!</definedName>
    <definedName name="Company___Total_direct_procurement_from_customers___infrastructure_cost_3___real.BR" localSheetId="1">#REF!</definedName>
    <definedName name="Company___Total_direct_procurement_from_customers___infrastructure_cost_3___real.BR">#REF!</definedName>
    <definedName name="Company___Total_direct_procurement_from_customers___infrastructure_cost_3___real.WN" localSheetId="1">#REF!</definedName>
    <definedName name="Company___Total_direct_procurement_from_customers___infrastructure_cost_3___real.WN">#REF!</definedName>
    <definedName name="Company___Total_direct_procurement_from_customers___infrastructure_cost_3___real.WR" localSheetId="1">#REF!</definedName>
    <definedName name="Company___Total_direct_procurement_from_customers___infrastructure_cost_3___real.WR">#REF!</definedName>
    <definedName name="Company___Total_direct_procurement_from_customers___infrastructure_cost_3___real.WWN" localSheetId="1">#REF!</definedName>
    <definedName name="Company___Total_direct_procurement_from_customers___infrastructure_cost_3___real.WWN">#REF!</definedName>
    <definedName name="Company___Total_direct_procurement_from_customers___infrastructure_cost_4___real.ADDN1" localSheetId="1">#REF!</definedName>
    <definedName name="Company___Total_direct_procurement_from_customers___infrastructure_cost_4___real.ADDN1">#REF!</definedName>
    <definedName name="Company___Total_direct_procurement_from_customers___infrastructure_cost_4___real.ADDN2" localSheetId="1">#REF!</definedName>
    <definedName name="Company___Total_direct_procurement_from_customers___infrastructure_cost_4___real.ADDN2">#REF!</definedName>
    <definedName name="Company___Total_direct_procurement_from_customers___infrastructure_cost_4___real.BR" localSheetId="1">#REF!</definedName>
    <definedName name="Company___Total_direct_procurement_from_customers___infrastructure_cost_4___real.BR">#REF!</definedName>
    <definedName name="Company___Total_direct_procurement_from_customers___infrastructure_cost_4___real.WN" localSheetId="1">#REF!</definedName>
    <definedName name="Company___Total_direct_procurement_from_customers___infrastructure_cost_4___real.WN">#REF!</definedName>
    <definedName name="Company___Total_direct_procurement_from_customers___infrastructure_cost_4___real.WR" localSheetId="1">#REF!</definedName>
    <definedName name="Company___Total_direct_procurement_from_customers___infrastructure_cost_4___real.WR">#REF!</definedName>
    <definedName name="Company___Total_direct_procurement_from_customers___infrastructure_cost_4___real.WWN" localSheetId="1">#REF!</definedName>
    <definedName name="Company___Total_direct_procurement_from_customers___infrastructure_cost_4___real.WWN">#REF!</definedName>
    <definedName name="Company___Total_direct_procurement_from_customers___infrastructure_cost_5___real.ADDN1" localSheetId="1">#REF!</definedName>
    <definedName name="Company___Total_direct_procurement_from_customers___infrastructure_cost_5___real.ADDN1">#REF!</definedName>
    <definedName name="Company___Total_direct_procurement_from_customers___infrastructure_cost_5___real.ADDN2" localSheetId="1">#REF!</definedName>
    <definedName name="Company___Total_direct_procurement_from_customers___infrastructure_cost_5___real.ADDN2">#REF!</definedName>
    <definedName name="Company___Total_direct_procurement_from_customers___infrastructure_cost_5___real.BR" localSheetId="1">#REF!</definedName>
    <definedName name="Company___Total_direct_procurement_from_customers___infrastructure_cost_5___real.BR">#REF!</definedName>
    <definedName name="Company___Total_direct_procurement_from_customers___infrastructure_cost_5___real.WN" localSheetId="1">#REF!</definedName>
    <definedName name="Company___Total_direct_procurement_from_customers___infrastructure_cost_5___real.WN">#REF!</definedName>
    <definedName name="Company___Total_direct_procurement_from_customers___infrastructure_cost_5___real.WR" localSheetId="1">#REF!</definedName>
    <definedName name="Company___Total_direct_procurement_from_customers___infrastructure_cost_5___real.WR">#REF!</definedName>
    <definedName name="Company___Total_direct_procurement_from_customers___infrastructure_cost_5___real.WWN" localSheetId="1">#REF!</definedName>
    <definedName name="Company___Total_direct_procurement_from_customers___infrastructure_cost_5___real.WWN">#REF!</definedName>
    <definedName name="Company___Total_direct_procurement_from_customers___infrastructure_cost_6___real.ADDN1" localSheetId="1">#REF!</definedName>
    <definedName name="Company___Total_direct_procurement_from_customers___infrastructure_cost_6___real.ADDN1">#REF!</definedName>
    <definedName name="Company___Total_direct_procurement_from_customers___infrastructure_cost_6___real.ADDN2" localSheetId="1">#REF!</definedName>
    <definedName name="Company___Total_direct_procurement_from_customers___infrastructure_cost_6___real.ADDN2">#REF!</definedName>
    <definedName name="Company___Total_direct_procurement_from_customers___infrastructure_cost_6___real.BR" localSheetId="1">#REF!</definedName>
    <definedName name="Company___Total_direct_procurement_from_customers___infrastructure_cost_6___real.BR">#REF!</definedName>
    <definedName name="Company___Total_direct_procurement_from_customers___infrastructure_cost_6___real.WN" localSheetId="1">#REF!</definedName>
    <definedName name="Company___Total_direct_procurement_from_customers___infrastructure_cost_6___real.WN">#REF!</definedName>
    <definedName name="Company___Total_direct_procurement_from_customers___infrastructure_cost_6___real.WR" localSheetId="1">#REF!</definedName>
    <definedName name="Company___Total_direct_procurement_from_customers___infrastructure_cost_6___real.WR">#REF!</definedName>
    <definedName name="Company___Total_direct_procurement_from_customers___infrastructure_cost_6___real.WWN" localSheetId="1">#REF!</definedName>
    <definedName name="Company___Total_direct_procurement_from_customers___infrastructure_cost_6___real.WWN">#REF!</definedName>
    <definedName name="Company___Total_gross_operational_expenditure___real___including_cost_sharing___real.ADDN1" localSheetId="1">#REF!</definedName>
    <definedName name="Company___Total_gross_operational_expenditure___real___including_cost_sharing___real.ADDN1">#REF!</definedName>
    <definedName name="Company___Total_gross_operational_expenditure___real___including_cost_sharing___real.ADDN2" localSheetId="1">#REF!</definedName>
    <definedName name="Company___Total_gross_operational_expenditure___real___including_cost_sharing___real.ADDN2">#REF!</definedName>
    <definedName name="Company___Total_gross_operational_expenditure___real___including_cost_sharing___real.BR" localSheetId="1">#REF!</definedName>
    <definedName name="Company___Total_gross_operational_expenditure___real___including_cost_sharing___real.BR">#REF!</definedName>
    <definedName name="Company___Total_gross_operational_expenditure___real___including_cost_sharing___real.WN" localSheetId="1">#REF!</definedName>
    <definedName name="Company___Total_gross_operational_expenditure___real___including_cost_sharing___real.WN">#REF!</definedName>
    <definedName name="Company___Total_gross_operational_expenditure___real___including_cost_sharing___real.WR" localSheetId="1">#REF!</definedName>
    <definedName name="Company___Total_gross_operational_expenditure___real___including_cost_sharing___real.WR">#REF!</definedName>
    <definedName name="Company___Total_gross_operational_expenditure___real___including_cost_sharing___real.WWN" localSheetId="1">#REF!</definedName>
    <definedName name="Company___Total_gross_operational_expenditure___real___including_cost_sharing___real.WWN">#REF!</definedName>
    <definedName name="Company___Trade_and_other_payables___Retail_other_payables___nominal" localSheetId="1">#REF!</definedName>
    <definedName name="Company___Trade_and_other_payables___Retail_other_payables___nominal">#REF!</definedName>
    <definedName name="Company___Trade_and_other_payables___Retail_trade_payables___nominal" localSheetId="1">#REF!</definedName>
    <definedName name="Company___Trade_and_other_payables___Retail_trade_payables___nominal">#REF!</definedName>
    <definedName name="Company___Trade_and_other_payables___Wholesale_creditors___residential_retail___nominal" localSheetId="1">#REF!</definedName>
    <definedName name="Company___Trade_and_other_payables___Wholesale_creditors___residential_retail___nominal">#REF!</definedName>
    <definedName name="Company___Unmeasured_charge___business.ADDN1" localSheetId="1">#REF!</definedName>
    <definedName name="Company___Unmeasured_charge___business.ADDN1">#REF!</definedName>
    <definedName name="Company___Unmeasured_charge___business.ADDN2" localSheetId="1">#REF!</definedName>
    <definedName name="Company___Unmeasured_charge___business.ADDN2">#REF!</definedName>
    <definedName name="Company___Unmeasured_charge___business.BR" localSheetId="1">#REF!</definedName>
    <definedName name="Company___Unmeasured_charge___business.BR">#REF!</definedName>
    <definedName name="Company___Unmeasured_charge___business.WN" localSheetId="1">#REF!</definedName>
    <definedName name="Company___Unmeasured_charge___business.WN">#REF!</definedName>
    <definedName name="Company___Unmeasured_charge___business.WR" localSheetId="1">#REF!</definedName>
    <definedName name="Company___Unmeasured_charge___business.WR">#REF!</definedName>
    <definedName name="Company___Unmeasured_charge___business.WWN" localSheetId="1">#REF!</definedName>
    <definedName name="Company___Unmeasured_charge___business.WWN">#REF!</definedName>
    <definedName name="Company___Unmeasured_charge___residential.ADDN1" localSheetId="1">#REF!</definedName>
    <definedName name="Company___Unmeasured_charge___residential.ADDN1">#REF!</definedName>
    <definedName name="Company___Unmeasured_charge___residential.ADDN2" localSheetId="1">#REF!</definedName>
    <definedName name="Company___Unmeasured_charge___residential.ADDN2">#REF!</definedName>
    <definedName name="Company___Unmeasured_charge___residential.BR" localSheetId="1">#REF!</definedName>
    <definedName name="Company___Unmeasured_charge___residential.BR">#REF!</definedName>
    <definedName name="Company___Unmeasured_charge___residential.WN" localSheetId="1">#REF!</definedName>
    <definedName name="Company___Unmeasured_charge___residential.WN">#REF!</definedName>
    <definedName name="Company___Unmeasured_charge___residential.WR" localSheetId="1">#REF!</definedName>
    <definedName name="Company___Unmeasured_charge___residential.WR">#REF!</definedName>
    <definedName name="Company___Unmeasured_charge___residential.WWN" localSheetId="1">#REF!</definedName>
    <definedName name="Company___Unmeasured_charge___residential.WWN">#REF!</definedName>
    <definedName name="Company___Water_efficiency_funding___real.ADDN1" localSheetId="1">#REF!</definedName>
    <definedName name="Company___Water_efficiency_funding___real.ADDN1">#REF!</definedName>
    <definedName name="Company___Water_efficiency_funding___real.ADDN2" localSheetId="1">#REF!</definedName>
    <definedName name="Company___Water_efficiency_funding___real.ADDN2">#REF!</definedName>
    <definedName name="Company___Water_efficiency_funding___real.BR" localSheetId="1">#REF!</definedName>
    <definedName name="Company___Water_efficiency_funding___real.BR">#REF!</definedName>
    <definedName name="Company___Water_efficiency_funding___real.WN" localSheetId="1">#REF!</definedName>
    <definedName name="Company___Water_efficiency_funding___real.WN">#REF!</definedName>
    <definedName name="Company___Water_efficiency_funding___real.WR" localSheetId="1">#REF!</definedName>
    <definedName name="Company___Water_efficiency_funding___real.WR">#REF!</definedName>
    <definedName name="Company___Water_efficiency_funding___real.WWN" localSheetId="1">#REF!</definedName>
    <definedName name="Company___Water_efficiency_funding___real.WWN">#REF!</definedName>
    <definedName name="Company___Wholesale___Trade_creditor_days___control.ADDN1" localSheetId="1">#REF!</definedName>
    <definedName name="Company___Wholesale___Trade_creditor_days___control.ADDN1">#REF!</definedName>
    <definedName name="Company___Wholesale___Trade_creditor_days___control.ADDN2" localSheetId="1">#REF!</definedName>
    <definedName name="Company___Wholesale___Trade_creditor_days___control.ADDN2">#REF!</definedName>
    <definedName name="Company___Wholesale___Trade_creditor_days___control.BR" localSheetId="1">#REF!</definedName>
    <definedName name="Company___Wholesale___Trade_creditor_days___control.BR">#REF!</definedName>
    <definedName name="Company___Wholesale___Trade_creditor_days___control.WN" localSheetId="1">#REF!</definedName>
    <definedName name="Company___Wholesale___Trade_creditor_days___control.WN">#REF!</definedName>
    <definedName name="Company___Wholesale___Trade_creditor_days___control.WR" localSheetId="1">#REF!</definedName>
    <definedName name="Company___Wholesale___Trade_creditor_days___control.WR">#REF!</definedName>
    <definedName name="Company___Wholesale___Trade_creditor_days___control.WWN" localSheetId="1">#REF!</definedName>
    <definedName name="Company___Wholesale___Trade_creditor_days___control.WWN">#REF!</definedName>
    <definedName name="Company___Wholesale_and_retail_line_item_split___actual_company_structure___Retained_profits___residential_retail___nominal" localSheetId="1">#REF!</definedName>
    <definedName name="Company___Wholesale_and_retail_line_item_split___actual_company_structure___Retained_profits___residential_retail___nominal">#REF!</definedName>
    <definedName name="Company___Wholesale_and_retail_line_item_split___Capex_creditor___business_retail___nominal" localSheetId="1">#REF!</definedName>
    <definedName name="Company___Wholesale_and_retail_line_item_split___Capex_creditor___business_retail___nominal">#REF!</definedName>
    <definedName name="Company___Wholesale_and_retail_line_item_split___capex_creditors___residential_retail___nominal" localSheetId="1">#REF!</definedName>
    <definedName name="Company___Wholesale_and_retail_line_item_split___capex_creditors___residential_retail___nominal">#REF!</definedName>
    <definedName name="Company___Wholesale_DB_pension_cash_excess_over_charge___control___real.ADDN1" localSheetId="1">#REF!</definedName>
    <definedName name="Company___Wholesale_DB_pension_cash_excess_over_charge___control___real.ADDN1">#REF!</definedName>
    <definedName name="Company___Wholesale_DB_pension_cash_excess_over_charge___control___real.ADDN2" localSheetId="1">#REF!</definedName>
    <definedName name="Company___Wholesale_DB_pension_cash_excess_over_charge___control___real.ADDN2">#REF!</definedName>
    <definedName name="Company___Wholesale_DB_pension_cash_excess_over_charge___control___real.BR" localSheetId="1">#REF!</definedName>
    <definedName name="Company___Wholesale_DB_pension_cash_excess_over_charge___control___real.BR">#REF!</definedName>
    <definedName name="Company___Wholesale_DB_pension_cash_excess_over_charge___control___real.WN" localSheetId="1">#REF!</definedName>
    <definedName name="Company___Wholesale_DB_pension_cash_excess_over_charge___control___real.WN">#REF!</definedName>
    <definedName name="Company___Wholesale_DB_pension_cash_excess_over_charge___control___real.WR" localSheetId="1">#REF!</definedName>
    <definedName name="Company___Wholesale_DB_pension_cash_excess_over_charge___control___real.WR">#REF!</definedName>
    <definedName name="Company___Wholesale_DB_pension_cash_excess_over_charge___control___real.WWN" localSheetId="1">#REF!</definedName>
    <definedName name="Company___Wholesale_DB_pension_cash_excess_over_charge___control___real.WWN">#REF!</definedName>
    <definedName name="Company___Wholesale_fixed_asset_life__post_override____control.ADDN1" localSheetId="1">#REF!</definedName>
    <definedName name="Company___Wholesale_fixed_asset_life__post_override____control.ADDN1">#REF!</definedName>
    <definedName name="Company___Wholesale_fixed_asset_life__post_override____control.ADDN2" localSheetId="1">#REF!</definedName>
    <definedName name="Company___Wholesale_fixed_asset_life__post_override____control.ADDN2">#REF!</definedName>
    <definedName name="Company___Wholesale_fixed_asset_life__post_override____control.BR" localSheetId="1">#REF!</definedName>
    <definedName name="Company___Wholesale_fixed_asset_life__post_override____control.BR">#REF!</definedName>
    <definedName name="Company___Wholesale_fixed_asset_life__post_override____control.WN" localSheetId="1">#REF!</definedName>
    <definedName name="Company___Wholesale_fixed_asset_life__post_override____control.WN">#REF!</definedName>
    <definedName name="Company___Wholesale_fixed_asset_life__post_override____control.WR" localSheetId="1">#REF!</definedName>
    <definedName name="Company___Wholesale_fixed_asset_life__post_override____control.WR">#REF!</definedName>
    <definedName name="Company___Wholesale_fixed_asset_life__post_override____control.WWN" localSheetId="1">#REF!</definedName>
    <definedName name="Company___Wholesale_fixed_asset_life__post_override____control.WWN">#REF!</definedName>
    <definedName name="Company___Wholesale_WACC___notional___Cost_of_debt___nominal.ADDN1" localSheetId="1">#REF!</definedName>
    <definedName name="Company___Wholesale_WACC___notional___Cost_of_debt___nominal.ADDN1">#REF!</definedName>
    <definedName name="Company___Wholesale_WACC___notional___Cost_of_debt___nominal.ADDN2" localSheetId="1">#REF!</definedName>
    <definedName name="Company___Wholesale_WACC___notional___Cost_of_debt___nominal.ADDN2">#REF!</definedName>
    <definedName name="Company___Wholesale_WACC___notional___Cost_of_debt___nominal.BR" localSheetId="1">#REF!</definedName>
    <definedName name="Company___Wholesale_WACC___notional___Cost_of_debt___nominal.BR">#REF!</definedName>
    <definedName name="Company___Wholesale_WACC___notional___Cost_of_debt___nominal.WN" localSheetId="1">#REF!</definedName>
    <definedName name="Company___Wholesale_WACC___notional___Cost_of_debt___nominal.WN">#REF!</definedName>
    <definedName name="Company___Wholesale_WACC___notional___Cost_of_debt___nominal.WR" localSheetId="1">#REF!</definedName>
    <definedName name="Company___Wholesale_WACC___notional___Cost_of_debt___nominal.WR">#REF!</definedName>
    <definedName name="Company___Wholesale_WACC___notional___Cost_of_debt___nominal.WWN" localSheetId="1">#REF!</definedName>
    <definedName name="Company___Wholesale_WACC___notional___Cost_of_debt___nominal.WWN">#REF!</definedName>
    <definedName name="Company___Wholesale_WACC___notional___Equity___nominal.ADDN1" localSheetId="1">#REF!</definedName>
    <definedName name="Company___Wholesale_WACC___notional___Equity___nominal.ADDN1">#REF!</definedName>
    <definedName name="Company___Wholesale_WACC___notional___Equity___nominal.ADDN2" localSheetId="1">#REF!</definedName>
    <definedName name="Company___Wholesale_WACC___notional___Equity___nominal.ADDN2">#REF!</definedName>
    <definedName name="Company___Wholesale_WACC___notional___Equity___nominal.BR" localSheetId="1">#REF!</definedName>
    <definedName name="Company___Wholesale_WACC___notional___Equity___nominal.BR">#REF!</definedName>
    <definedName name="Company___Wholesale_WACC___notional___Equity___nominal.WN" localSheetId="1">#REF!</definedName>
    <definedName name="Company___Wholesale_WACC___notional___Equity___nominal.WN">#REF!</definedName>
    <definedName name="Company___Wholesale_WACC___notional___Equity___nominal.WR" localSheetId="1">#REF!</definedName>
    <definedName name="Company___Wholesale_WACC___notional___Equity___nominal.WR">#REF!</definedName>
    <definedName name="Company___Wholesale_WACC___notional___Equity___nominal.WWN" localSheetId="1">#REF!</definedName>
    <definedName name="Company___Wholesale_WACC___notional___Equity___nominal.WWN">#REF!</definedName>
    <definedName name="Company___Wholesale_WACC___notional___Gearing___nominal.ADDN1" localSheetId="1">#REF!</definedName>
    <definedName name="Company___Wholesale_WACC___notional___Gearing___nominal.ADDN1">#REF!</definedName>
    <definedName name="Company___Wholesale_WACC___notional___Gearing___nominal.ADDN2" localSheetId="1">#REF!</definedName>
    <definedName name="Company___Wholesale_WACC___notional___Gearing___nominal.ADDN2">#REF!</definedName>
    <definedName name="Company___Wholesale_WACC___notional___Gearing___nominal.BR" localSheetId="1">#REF!</definedName>
    <definedName name="Company___Wholesale_WACC___notional___Gearing___nominal.BR">#REF!</definedName>
    <definedName name="Company___Wholesale_WACC___notional___Gearing___nominal.WN" localSheetId="1">#REF!</definedName>
    <definedName name="Company___Wholesale_WACC___notional___Gearing___nominal.WN">#REF!</definedName>
    <definedName name="Company___Wholesale_WACC___notional___Gearing___nominal.WR" localSheetId="1">#REF!</definedName>
    <definedName name="Company___Wholesale_WACC___notional___Gearing___nominal.WR">#REF!</definedName>
    <definedName name="Company___Wholesale_WACC___notional___Gearing___nominal.WWN" localSheetId="1">#REF!</definedName>
    <definedName name="Company___Wholesale_WACC___notional___Gearing___nominal.WWN">#REF!</definedName>
    <definedName name="Company___Year_on_year___change___CPI_H___Financial_year_average_indices_year_on_year__" localSheetId="1">#REF!</definedName>
    <definedName name="Company___Year_on_year___change___CPI_H___Financial_year_average_indices_year_on_year__">#REF!</definedName>
    <definedName name="COMPANY_ACRONYM">#REF!</definedName>
    <definedName name="Company_exited_the_retail_market_switch" localSheetId="1">#REF!</definedName>
    <definedName name="Company_exited_the_retail_market_switch">#REF!</definedName>
    <definedName name="Company_is_WoC" localSheetId="1">#REF!</definedName>
    <definedName name="Company_is_WoC">#REF!</definedName>
    <definedName name="CompanyCode">#REF!</definedName>
    <definedName name="CompanyDesc">#REF!</definedName>
    <definedName name="CompanyName">#REF!</definedName>
    <definedName name="CompanyNumber">#REF!</definedName>
    <definedName name="Constants" localSheetId="1">#REF!</definedName>
    <definedName name="Constants">#REF!</definedName>
    <definedName name="Contract_year" localSheetId="1">#REF!</definedName>
    <definedName name="Contract_year">#REF!</definedName>
    <definedName name="Contributions_from_connection_charges_and_revenue_from_infrastructure_charges___forecast____control___real.ADDN1" localSheetId="1">#REF!</definedName>
    <definedName name="Contributions_from_connection_charges_and_revenue_from_infrastructure_charges___forecast____control___real.ADDN1">#REF!</definedName>
    <definedName name="Contributions_from_connection_charges_and_revenue_from_infrastructure_charges___forecast____control___real.ADDN2" localSheetId="1">#REF!</definedName>
    <definedName name="Contributions_from_connection_charges_and_revenue_from_infrastructure_charges___forecast____control___real.ADDN2">#REF!</definedName>
    <definedName name="Contributions_from_connection_charges_and_revenue_from_infrastructure_charges___forecast____control___real.BR" localSheetId="1">#REF!</definedName>
    <definedName name="Contributions_from_connection_charges_and_revenue_from_infrastructure_charges___forecast____control___real.BR">#REF!</definedName>
    <definedName name="Contributions_from_connection_charges_and_revenue_from_infrastructure_charges___forecast____control___real.WN" localSheetId="1">#REF!</definedName>
    <definedName name="Contributions_from_connection_charges_and_revenue_from_infrastructure_charges___forecast____control___real.WN">#REF!</definedName>
    <definedName name="Contributions_from_connection_charges_and_revenue_from_infrastructure_charges___forecast____control___real.WR" localSheetId="1">#REF!</definedName>
    <definedName name="Contributions_from_connection_charges_and_revenue_from_infrastructure_charges___forecast____control___real.WR">#REF!</definedName>
    <definedName name="Contributions_from_connection_charges_and_revenue_from_infrastructure_charges___forecast____control___real.WWN" localSheetId="1">#REF!</definedName>
    <definedName name="Contributions_from_connection_charges_and_revenue_from_infrastructure_charges___forecast____control___real.WWN">#REF!</definedName>
    <definedName name="Control___K___periodic.ADDN1" localSheetId="1">#REF!</definedName>
    <definedName name="Control___K___periodic.ADDN1">#REF!</definedName>
    <definedName name="Control___K___periodic.ADDN2" localSheetId="1">#REF!</definedName>
    <definedName name="Control___K___periodic.ADDN2">#REF!</definedName>
    <definedName name="Control___K___periodic.BR" localSheetId="1">#REF!</definedName>
    <definedName name="Control___K___periodic.BR">#REF!</definedName>
    <definedName name="Control___K___periodic.WN" localSheetId="1">#REF!</definedName>
    <definedName name="Control___K___periodic.WN">#REF!</definedName>
    <definedName name="Control___K___periodic.WR" localSheetId="1">#REF!</definedName>
    <definedName name="Control___K___periodic.WR">#REF!</definedName>
    <definedName name="Control___K___periodic.WWN" localSheetId="1">#REF!</definedName>
    <definedName name="Control___K___periodic.WWN">#REF!</definedName>
    <definedName name="Control__growth_calculated_over_5_years_period____K___simple_average.ADDN1" localSheetId="1">#REF!</definedName>
    <definedName name="Control__growth_calculated_over_5_years_period____K___simple_average.ADDN1">#REF!</definedName>
    <definedName name="Control__growth_calculated_over_5_years_period____K___simple_average.ADDN2" localSheetId="1">#REF!</definedName>
    <definedName name="Control__growth_calculated_over_5_years_period____K___simple_average.ADDN2">#REF!</definedName>
    <definedName name="Control__growth_calculated_over_5_years_period____K___simple_average.BR" localSheetId="1">#REF!</definedName>
    <definedName name="Control__growth_calculated_over_5_years_period____K___simple_average.BR">#REF!</definedName>
    <definedName name="Control__growth_calculated_over_5_years_period____K___simple_average.WN" localSheetId="1">#REF!</definedName>
    <definedName name="Control__growth_calculated_over_5_years_period____K___simple_average.WN">#REF!</definedName>
    <definedName name="Control__growth_calculated_over_5_years_period____K___simple_average.WR" localSheetId="1">#REF!</definedName>
    <definedName name="Control__growth_calculated_over_5_years_period____K___simple_average.WR">#REF!</definedName>
    <definedName name="Control__growth_calculated_over_5_years_period____K___simple_average.WWN" localSheetId="1">#REF!</definedName>
    <definedName name="Control__growth_calculated_over_5_years_period____K___simple_average.WWN">#REF!</definedName>
    <definedName name="Control_in_use_flag.ADDN1" localSheetId="1">#REF!</definedName>
    <definedName name="Control_in_use_flag.ADDN1">#REF!</definedName>
    <definedName name="Control_in_use_flag.ADDN2" localSheetId="1">#REF!</definedName>
    <definedName name="Control_in_use_flag.ADDN2">#REF!</definedName>
    <definedName name="Control_in_use_flag.BR" localSheetId="1">#REF!</definedName>
    <definedName name="Control_in_use_flag.BR">#REF!</definedName>
    <definedName name="Control_in_use_flag.WN" localSheetId="1">#REF!</definedName>
    <definedName name="Control_in_use_flag.WN">#REF!</definedName>
    <definedName name="Control_in_use_flag.WR" localSheetId="1">#REF!</definedName>
    <definedName name="Control_in_use_flag.WR">#REF!</definedName>
    <definedName name="Control_in_use_flag.WWN" localSheetId="1">#REF!</definedName>
    <definedName name="Control_in_use_flag.WWN">#REF!</definedName>
    <definedName name="Control_is_sewerage.ADDN1" localSheetId="1">#REF!</definedName>
    <definedName name="Control_is_sewerage.ADDN1">#REF!</definedName>
    <definedName name="Control_is_sewerage.ADDN2" localSheetId="1">#REF!</definedName>
    <definedName name="Control_is_sewerage.ADDN2">#REF!</definedName>
    <definedName name="Control_is_sewerage.BR" localSheetId="1">#REF!</definedName>
    <definedName name="Control_is_sewerage.BR">#REF!</definedName>
    <definedName name="Control_is_sewerage.WN" localSheetId="1">#REF!</definedName>
    <definedName name="Control_is_sewerage.WN">#REF!</definedName>
    <definedName name="Control_is_sewerage.WR" localSheetId="1">#REF!</definedName>
    <definedName name="Control_is_sewerage.WR">#REF!</definedName>
    <definedName name="Control_is_sewerage.WWN" localSheetId="1">#REF!</definedName>
    <definedName name="Control_is_sewerage.WWN">#REF!</definedName>
    <definedName name="Control_is_water.ADDN1" localSheetId="1">#REF!</definedName>
    <definedName name="Control_is_water.ADDN1">#REF!</definedName>
    <definedName name="Control_is_water.ADDN2" localSheetId="1">#REF!</definedName>
    <definedName name="Control_is_water.ADDN2">#REF!</definedName>
    <definedName name="Control_is_water.BR" localSheetId="1">#REF!</definedName>
    <definedName name="Control_is_water.BR">#REF!</definedName>
    <definedName name="Control_is_water.WN" localSheetId="1">#REF!</definedName>
    <definedName name="Control_is_water.WN">#REF!</definedName>
    <definedName name="Control_is_water.WR" localSheetId="1">#REF!</definedName>
    <definedName name="Control_is_water.WR">#REF!</definedName>
    <definedName name="Control_is_water.WWN" localSheetId="1">#REF!</definedName>
    <definedName name="Control_is_water.WWN">#REF!</definedName>
    <definedName name="Control_level_revenue_requirement_incl._tax_charge___nominal.ADDN1" localSheetId="1">#REF!</definedName>
    <definedName name="Control_level_revenue_requirement_incl._tax_charge___nominal.ADDN1">#REF!</definedName>
    <definedName name="Control_level_revenue_requirement_incl._tax_charge___nominal.ADDN2" localSheetId="1">#REF!</definedName>
    <definedName name="Control_level_revenue_requirement_incl._tax_charge___nominal.ADDN2">#REF!</definedName>
    <definedName name="Control_level_revenue_requirement_incl._tax_charge___nominal.BR" localSheetId="1">#REF!</definedName>
    <definedName name="Control_level_revenue_requirement_incl._tax_charge___nominal.BR">#REF!</definedName>
    <definedName name="Control_level_revenue_requirement_incl._tax_charge___nominal.WN" localSheetId="1">#REF!</definedName>
    <definedName name="Control_level_revenue_requirement_incl._tax_charge___nominal.WN">#REF!</definedName>
    <definedName name="Control_level_revenue_requirement_incl._tax_charge___nominal.WR" localSheetId="1">#REF!</definedName>
    <definedName name="Control_level_revenue_requirement_incl._tax_charge___nominal.WR">#REF!</definedName>
    <definedName name="Control_level_revenue_requirement_incl._tax_charge___nominal.WWN" localSheetId="1">#REF!</definedName>
    <definedName name="Control_level_revenue_requirement_incl._tax_charge___nominal.WWN">#REF!</definedName>
    <definedName name="Control_level_tax_due___post_financeability___check" localSheetId="1">#REF!</definedName>
    <definedName name="Control_level_tax_due___post_financeability___check">#REF!</definedName>
    <definedName name="Control_level_tax_due___post_financeability___check_overall" localSheetId="1">#REF!</definedName>
    <definedName name="Control_level_tax_due___post_financeability___check_overall">#REF!</definedName>
    <definedName name="Control_level_tax_due_check" localSheetId="1">#REF!</definedName>
    <definedName name="Control_level_tax_due_check">#REF!</definedName>
    <definedName name="Control_level_tax_due_check_overall" localSheetId="1">#REF!</definedName>
    <definedName name="Control_level_tax_due_check_overall">#REF!</definedName>
    <definedName name="COPI">#REF!</definedName>
    <definedName name="COPI_0203" localSheetId="8">#REF!</definedName>
    <definedName name="COPI_0203" localSheetId="6">#REF!</definedName>
    <definedName name="COPI_0203">#REF!</definedName>
    <definedName name="COPI_0708" localSheetId="6">#REF!</definedName>
    <definedName name="COPI_0708">#REF!</definedName>
    <definedName name="COPI2" localSheetId="6">#REF!</definedName>
    <definedName name="COPI2">#REF!</definedName>
    <definedName name="CORNWALL">#REF!</definedName>
    <definedName name="Corporation_tax_paid___Business___nominal" localSheetId="1">#REF!</definedName>
    <definedName name="Corporation_tax_paid___Business___nominal">#REF!</definedName>
    <definedName name="Corporation_tax_paid___Business___nominal.NEG" localSheetId="1">#REF!</definedName>
    <definedName name="Corporation_tax_paid___Business___nominal.NEG">#REF!</definedName>
    <definedName name="Corporation_tax_paid___Residential___nominal" localSheetId="1">#REF!</definedName>
    <definedName name="Corporation_tax_paid___Residential___nominal">#REF!</definedName>
    <definedName name="Corporation_tax_paid___Residential___nominal.NEG" localSheetId="1">#REF!</definedName>
    <definedName name="Corporation_tax_paid___Residential___nominal.NEG">#REF!</definedName>
    <definedName name="Cost_of_equity__used_in_WACC____control___real_CPIH.ADDN1" localSheetId="1">#REF!</definedName>
    <definedName name="Cost_of_equity__used_in_WACC____control___real_CPIH.ADDN1">#REF!</definedName>
    <definedName name="Cost_of_equity__used_in_WACC____control___real_CPIH.ADDN2" localSheetId="1">#REF!</definedName>
    <definedName name="Cost_of_equity__used_in_WACC____control___real_CPIH.ADDN2">#REF!</definedName>
    <definedName name="Cost_of_equity__used_in_WACC____control___real_CPIH.BR" localSheetId="1">#REF!</definedName>
    <definedName name="Cost_of_equity__used_in_WACC____control___real_CPIH.BR">#REF!</definedName>
    <definedName name="Cost_of_equity__used_in_WACC____control___real_CPIH.WN" localSheetId="1">#REF!</definedName>
    <definedName name="Cost_of_equity__used_in_WACC____control___real_CPIH.WN">#REF!</definedName>
    <definedName name="Cost_of_equity__used_in_WACC____control___real_CPIH.WR" localSheetId="1">#REF!</definedName>
    <definedName name="Cost_of_equity__used_in_WACC____control___real_CPIH.WR">#REF!</definedName>
    <definedName name="Cost_of_equity__used_in_WACC____control___real_CPIH.WWN" localSheetId="1">#REF!</definedName>
    <definedName name="Cost_of_equity__used_in_WACC____control___real_CPIH.WWN">#REF!</definedName>
    <definedName name="Cost_to_serve_all_Residential_retail_customers___nominal" localSheetId="1">#REF!</definedName>
    <definedName name="Cost_to_serve_all_Residential_retail_customers___nominal">#REF!</definedName>
    <definedName name="Cost_to_serve_measured_dual_customers___nominal" localSheetId="1">#REF!</definedName>
    <definedName name="Cost_to_serve_measured_dual_customers___nominal">#REF!</definedName>
    <definedName name="Cost_to_serve_measured_sewerage_customers___nominal" localSheetId="1">#REF!</definedName>
    <definedName name="Cost_to_serve_measured_sewerage_customers___nominal">#REF!</definedName>
    <definedName name="Cost_to_serve_measured_water_customers___nominal" localSheetId="1">#REF!</definedName>
    <definedName name="Cost_to_serve_measured_water_customers___nominal">#REF!</definedName>
    <definedName name="Cost_to_serve_per_metered_dual_customers___Adjusted___real" localSheetId="1">#REF!</definedName>
    <definedName name="Cost_to_serve_per_metered_dual_customers___Adjusted___real">#REF!</definedName>
    <definedName name="Cost_to_serve_per_metered_sewerage_customers___Adjusted___real" localSheetId="1">#REF!</definedName>
    <definedName name="Cost_to_serve_per_metered_sewerage_customers___Adjusted___real">#REF!</definedName>
    <definedName name="Cost_to_serve_per_metered_water_customers___Adjusted___real" localSheetId="1">#REF!</definedName>
    <definedName name="Cost_to_serve_per_metered_water_customers___Adjusted___real">#REF!</definedName>
    <definedName name="Cost_to_serve_per_unmetered_dual_customers___Adjusted___real" localSheetId="1">#REF!</definedName>
    <definedName name="Cost_to_serve_per_unmetered_dual_customers___Adjusted___real">#REF!</definedName>
    <definedName name="Cost_to_serve_per_unmetered_sewerage_customers___Adjusted___real" localSheetId="1">#REF!</definedName>
    <definedName name="Cost_to_serve_per_unmetered_sewerage_customers___Adjusted___real">#REF!</definedName>
    <definedName name="Cost_to_serve_per_unmetered_water_customers___Adjusted___real" localSheetId="1">#REF!</definedName>
    <definedName name="Cost_to_serve_per_unmetered_water_customers___Adjusted___real">#REF!</definedName>
    <definedName name="Cost_to_serve_unmeasured_dual_customers___nominal" localSheetId="1">#REF!</definedName>
    <definedName name="Cost_to_serve_unmeasured_dual_customers___nominal">#REF!</definedName>
    <definedName name="Cost_to_serve_unmeasured_sewerage_customers___nominal" localSheetId="1">#REF!</definedName>
    <definedName name="Cost_to_serve_unmeasured_sewerage_customers___nominal">#REF!</definedName>
    <definedName name="Cost_to_serve_unmeasured_water_customers___nominal" localSheetId="1">#REF!</definedName>
    <definedName name="Cost_to_serve_unmeasured_water_customers___nominal">#REF!</definedName>
    <definedName name="CostBase94">#REF!</definedName>
    <definedName name="CostBase98">#REF!</definedName>
    <definedName name="Costs_associated_with_post_financeability_adjustments___nominal.ADDN1" localSheetId="1">#REF!</definedName>
    <definedName name="Costs_associated_with_post_financeability_adjustments___nominal.ADDN1" localSheetId="8">#REF!</definedName>
    <definedName name="Costs_associated_with_post_financeability_adjustments___nominal.ADDN1" localSheetId="6">#REF!</definedName>
    <definedName name="Costs_associated_with_post_financeability_adjustments___nominal.ADDN1">#REF!</definedName>
    <definedName name="Costs_associated_with_post_financeability_adjustments___nominal.ADDN2" localSheetId="1">#REF!</definedName>
    <definedName name="Costs_associated_with_post_financeability_adjustments___nominal.ADDN2">#REF!</definedName>
    <definedName name="Costs_associated_with_post_financeability_adjustments___nominal.BR" localSheetId="1">#REF!</definedName>
    <definedName name="Costs_associated_with_post_financeability_adjustments___nominal.BR">#REF!</definedName>
    <definedName name="Costs_associated_with_post_financeability_adjustments___nominal.WN" localSheetId="1">#REF!</definedName>
    <definedName name="Costs_associated_with_post_financeability_adjustments___nominal.WN">#REF!</definedName>
    <definedName name="Costs_associated_with_post_financeability_adjustments___nominal.WR" localSheetId="1">#REF!</definedName>
    <definedName name="Costs_associated_with_post_financeability_adjustments___nominal.WR">#REF!</definedName>
    <definedName name="Costs_associated_with_post_financeability_adjustments___nominal.WWN" localSheetId="1">#REF!</definedName>
    <definedName name="Costs_associated_with_post_financeability_adjustments___nominal.WWN">#REF!</definedName>
    <definedName name="Costs_associated_with_post_financeability_adjustments___wholesale___nominal" localSheetId="1">#REF!</definedName>
    <definedName name="Costs_associated_with_post_financeability_adjustments___wholesale___nominal">#REF!</definedName>
    <definedName name="CPI_H___April___index" localSheetId="1">#REF!</definedName>
    <definedName name="CPI_H___April___index">#REF!</definedName>
    <definedName name="CPI_H___August___index" localSheetId="1">#REF!</definedName>
    <definedName name="CPI_H___August___index">#REF!</definedName>
    <definedName name="CPI_H___Basket_year___cumulative___increase_from_base_year_basket_value__November_" localSheetId="1">#REF!</definedName>
    <definedName name="CPI_H___Basket_year___cumulative___increase_from_base_year_basket_value__November_">#REF!</definedName>
    <definedName name="CPI_H___December___index" localSheetId="1">#REF!</definedName>
    <definedName name="CPI_H___December___index">#REF!</definedName>
    <definedName name="CPI_H___February___index" localSheetId="1">#REF!</definedName>
    <definedName name="CPI_H___February___index">#REF!</definedName>
    <definedName name="CPI_H___Fin_year_average___inflate_from_base_year_2022_2023_average___CALC" localSheetId="1">#REF!</definedName>
    <definedName name="CPI_H___Fin_year_average___inflate_from_base_year_2022_2023_average___CALC">#REF!</definedName>
    <definedName name="CPI_H___Fin_year_average___inflate_from_base_year_2022_23_average" localSheetId="1">#REF!</definedName>
    <definedName name="CPI_H___Fin_year_average___inflate_from_base_year_2022_23_average">#REF!</definedName>
    <definedName name="CPI_H___Fin_year_average___percentage_increase" localSheetId="1">#REF!</definedName>
    <definedName name="CPI_H___Fin_year_average___percentage_increase">#REF!</definedName>
    <definedName name="CPI_H___Financial_year_average___index" localSheetId="1">#REF!</definedName>
    <definedName name="CPI_H___Financial_year_average___index">#REF!</definedName>
    <definedName name="CPI_H___January___index" localSheetId="1">#REF!</definedName>
    <definedName name="CPI_H___January___index">#REF!</definedName>
    <definedName name="CPI_H___July___index" localSheetId="1">#REF!</definedName>
    <definedName name="CPI_H___July___index">#REF!</definedName>
    <definedName name="CPI_H___June___index" localSheetId="1">#REF!</definedName>
    <definedName name="CPI_H___June___index">#REF!</definedName>
    <definedName name="CPI_H___March___index" localSheetId="1">#REF!</definedName>
    <definedName name="CPI_H___March___index">#REF!</definedName>
    <definedName name="CPI_H___May___index" localSheetId="1">#REF!</definedName>
    <definedName name="CPI_H___May___index">#REF!</definedName>
    <definedName name="CPI_H___November___index" localSheetId="1">#REF!</definedName>
    <definedName name="CPI_H___November___index">#REF!</definedName>
    <definedName name="CPI_H___October___index" localSheetId="1">#REF!</definedName>
    <definedName name="CPI_H___October___index">#REF!</definedName>
    <definedName name="CPI_H___September__index" localSheetId="1">#REF!</definedName>
    <definedName name="CPI_H___September__index">#REF!</definedName>
    <definedName name="CPI_H__Base_year__November___indexation_factor___CALC" localSheetId="1">#REF!</definedName>
    <definedName name="CPI_H__Base_year__November___indexation_factor___CALC">#REF!</definedName>
    <definedName name="CPI_H__Growth_from_24_25_FYE_to_25_26_FYA" localSheetId="1">#REF!</definedName>
    <definedName name="CPI_H__Growth_from_24_25_FYE_to_25_26_FYA">#REF!</definedName>
    <definedName name="CPIH_ILD_adjustments_POS_only___nominal.ADDN1" localSheetId="1">#REF!</definedName>
    <definedName name="CPIH_ILD_adjustments_POS_only___nominal.ADDN1">#REF!</definedName>
    <definedName name="CPIH_ILD_adjustments_POS_only___nominal.ADDN2" localSheetId="1">#REF!</definedName>
    <definedName name="CPIH_ILD_adjustments_POS_only___nominal.ADDN2">#REF!</definedName>
    <definedName name="CPIH_ILD_adjustments_POS_only___nominal.BR" localSheetId="1">#REF!</definedName>
    <definedName name="CPIH_ILD_adjustments_POS_only___nominal.BR">#REF!</definedName>
    <definedName name="CPIH_ILD_adjustments_POS_only___nominal.WN" localSheetId="1">#REF!</definedName>
    <definedName name="CPIH_ILD_adjustments_POS_only___nominal.WN">#REF!</definedName>
    <definedName name="CPIH_ILD_adjustments_POS_only___nominal.WR" localSheetId="1">#REF!</definedName>
    <definedName name="CPIH_ILD_adjustments_POS_only___nominal.WR">#REF!</definedName>
    <definedName name="CPIH_ILD_adjustments_POS_only___nominal.WWN" localSheetId="1">#REF!</definedName>
    <definedName name="CPIH_ILD_adjustments_POS_only___nominal.WWN">#REF!</definedName>
    <definedName name="CPIH_ILD_indexation_rate" localSheetId="1">#REF!</definedName>
    <definedName name="CPIH_ILD_indexation_rate">#REF!</definedName>
    <definedName name="CPIH_Index_linked_debt___nominal.ADDN1" localSheetId="1">#REF!</definedName>
    <definedName name="CPIH_Index_linked_debt___nominal.ADDN1">#REF!</definedName>
    <definedName name="CPIH_Index_linked_debt___nominal.ADDN1.BEG" localSheetId="1">#REF!</definedName>
    <definedName name="CPIH_Index_linked_debt___nominal.ADDN1.BEG">#REF!</definedName>
    <definedName name="CPIH_Index_linked_debt___nominal.ADDN2" localSheetId="1">#REF!</definedName>
    <definedName name="CPIH_Index_linked_debt___nominal.ADDN2">#REF!</definedName>
    <definedName name="CPIH_Index_linked_debt___nominal.ADDN2.BEG" localSheetId="1">#REF!</definedName>
    <definedName name="CPIH_Index_linked_debt___nominal.ADDN2.BEG">#REF!</definedName>
    <definedName name="CPIH_Index_linked_debt___nominal.BR" localSheetId="1">#REF!</definedName>
    <definedName name="CPIH_Index_linked_debt___nominal.BR">#REF!</definedName>
    <definedName name="CPIH_Index_linked_debt___nominal.BR.BEG" localSheetId="1">#REF!</definedName>
    <definedName name="CPIH_Index_linked_debt___nominal.BR.BEG">#REF!</definedName>
    <definedName name="CPIH_Index_linked_debt___nominal.WN" localSheetId="1">#REF!</definedName>
    <definedName name="CPIH_Index_linked_debt___nominal.WN">#REF!</definedName>
    <definedName name="CPIH_Index_linked_debt___nominal.WN.BEG" localSheetId="1">#REF!</definedName>
    <definedName name="CPIH_Index_linked_debt___nominal.WN.BEG">#REF!</definedName>
    <definedName name="CPIH_Index_linked_debt___nominal.WR" localSheetId="1">#REF!</definedName>
    <definedName name="CPIH_Index_linked_debt___nominal.WR">#REF!</definedName>
    <definedName name="CPIH_Index_linked_debt___nominal.WR.BEG" localSheetId="1">#REF!</definedName>
    <definedName name="CPIH_Index_linked_debt___nominal.WR.BEG">#REF!</definedName>
    <definedName name="CPIH_Index_linked_debt___nominal.WWN" localSheetId="1">#REF!</definedName>
    <definedName name="CPIH_Index_linked_debt___nominal.WWN">#REF!</definedName>
    <definedName name="CPIH_Index_linked_debt___nominal.WWN.BEG" localSheetId="1">#REF!</definedName>
    <definedName name="CPIH_Index_linked_debt___nominal.WWN.BEG">#REF!</definedName>
    <definedName name="CPIH_Index_linked_debt_indexation___nominal.ADDN1" localSheetId="1">#REF!</definedName>
    <definedName name="CPIH_Index_linked_debt_indexation___nominal.ADDN1">#REF!</definedName>
    <definedName name="CPIH_Index_linked_debt_indexation___nominal.ADDN2" localSheetId="1">#REF!</definedName>
    <definedName name="CPIH_Index_linked_debt_indexation___nominal.ADDN2">#REF!</definedName>
    <definedName name="CPIH_Index_linked_debt_indexation___nominal.BR" localSheetId="1">#REF!</definedName>
    <definedName name="CPIH_Index_linked_debt_indexation___nominal.BR">#REF!</definedName>
    <definedName name="CPIH_Index_linked_debt_indexation___nominal.WN" localSheetId="1">#REF!</definedName>
    <definedName name="CPIH_Index_linked_debt_indexation___nominal.WN">#REF!</definedName>
    <definedName name="CPIH_Index_linked_debt_indexation___nominal.WR" localSheetId="1">#REF!</definedName>
    <definedName name="CPIH_Index_linked_debt_indexation___nominal.WR">#REF!</definedName>
    <definedName name="CPIH_Index_linked_debt_indexation___nominal.WWN" localSheetId="1">#REF!</definedName>
    <definedName name="CPIH_Index_linked_debt_indexation___nominal.WWN">#REF!</definedName>
    <definedName name="CPIH_Interest_on_Index_linked_loans___control___nominal.ADDN1" localSheetId="1">#REF!</definedName>
    <definedName name="CPIH_Interest_on_Index_linked_loans___control___nominal.ADDN1">#REF!</definedName>
    <definedName name="CPIH_Interest_on_Index_linked_loans___control___nominal.ADDN2" localSheetId="1">#REF!</definedName>
    <definedName name="CPIH_Interest_on_Index_linked_loans___control___nominal.ADDN2">#REF!</definedName>
    <definedName name="CPIH_Interest_on_Index_linked_loans___control___nominal.BR" localSheetId="1">#REF!</definedName>
    <definedName name="CPIH_Interest_on_Index_linked_loans___control___nominal.BR">#REF!</definedName>
    <definedName name="CPIH_Interest_on_Index_linked_loans___control___nominal.WN" localSheetId="1">#REF!</definedName>
    <definedName name="CPIH_Interest_on_Index_linked_loans___control___nominal.WN">#REF!</definedName>
    <definedName name="CPIH_Interest_on_Index_linked_loans___control___nominal.WR" localSheetId="1">#REF!</definedName>
    <definedName name="CPIH_Interest_on_Index_linked_loans___control___nominal.WR">#REF!</definedName>
    <definedName name="CPIH_Interest_on_Index_linked_loans___control___nominal.WWN" localSheetId="1">#REF!</definedName>
    <definedName name="CPIH_Interest_on_Index_linked_loans___control___nominal.WWN">#REF!</definedName>
    <definedName name="CPIH_opening_index_linked_debt___nominal.ADDN1" localSheetId="1">#REF!</definedName>
    <definedName name="CPIH_opening_index_linked_debt___nominal.ADDN1">#REF!</definedName>
    <definedName name="CPIH_opening_index_linked_debt___nominal.ADDN2" localSheetId="1">#REF!</definedName>
    <definedName name="CPIH_opening_index_linked_debt___nominal.ADDN2">#REF!</definedName>
    <definedName name="CPIH_opening_index_linked_debt___nominal.BR" localSheetId="1">#REF!</definedName>
    <definedName name="CPIH_opening_index_linked_debt___nominal.BR">#REF!</definedName>
    <definedName name="CPIH_opening_index_linked_debt___nominal.WN" localSheetId="1">#REF!</definedName>
    <definedName name="CPIH_opening_index_linked_debt___nominal.WN">#REF!</definedName>
    <definedName name="CPIH_opening_index_linked_debt___nominal.WR" localSheetId="1">#REF!</definedName>
    <definedName name="CPIH_opening_index_linked_debt___nominal.WR">#REF!</definedName>
    <definedName name="CPIH_opening_index_linked_debt___nominal.WWN" localSheetId="1">#REF!</definedName>
    <definedName name="CPIH_opening_index_linked_debt___nominal.WWN">#REF!</definedName>
    <definedName name="Creditor_balance___Business___nominal" localSheetId="1">#REF!</definedName>
    <definedName name="Creditor_balance___Business___nominal">#REF!</definedName>
    <definedName name="Creditor_balance___Residential___nominal" localSheetId="1">#REF!</definedName>
    <definedName name="Creditor_balance___Residential___nominal">#REF!</definedName>
    <definedName name="Creditor_balance___Retail___nominal" localSheetId="1">#REF!</definedName>
    <definedName name="Creditor_balance___Retail___nominal">#REF!</definedName>
    <definedName name="CRW">#REF!</definedName>
    <definedName name="CUMBRIA" localSheetId="8">#REF!</definedName>
    <definedName name="CUMBRIA" localSheetId="6">#REF!</definedName>
    <definedName name="CUMBRIA">#REF!</definedName>
    <definedName name="Currency" localSheetId="1">#REF!</definedName>
    <definedName name="Currency" localSheetId="6">#REF!</definedName>
    <definedName name="Currency">#REF!</definedName>
    <definedName name="Current_assets___Appointee___nominal" localSheetId="1">#REF!</definedName>
    <definedName name="Current_assets___Appointee___nominal">#REF!</definedName>
    <definedName name="Current_Capex_by_Subline">#REF!</definedName>
    <definedName name="current_period">#REF!</definedName>
    <definedName name="Current_Tax___Retail___nominal" localSheetId="1">#REF!</definedName>
    <definedName name="Current_Tax___Retail___nominal">#REF!</definedName>
    <definedName name="Current_Tax___Retail___nominal.NEG" localSheetId="1">#REF!</definedName>
    <definedName name="Current_Tax___Retail___nominal.NEG">#REF!</definedName>
    <definedName name="Current_tax_charge___Appointee___nominal" localSheetId="1">#REF!</definedName>
    <definedName name="Current_tax_charge___Appointee___nominal">#REF!</definedName>
    <definedName name="Current_tax_charge___Appointee___nominal.NEG" localSheetId="1">#REF!</definedName>
    <definedName name="Current_tax_charge___Appointee___nominal.NEG">#REF!</definedName>
    <definedName name="Current_tax_charge___Business___nominal" localSheetId="1">#REF!</definedName>
    <definedName name="Current_tax_charge___Business___nominal">#REF!</definedName>
    <definedName name="Current_tax_charge___Business___nominal.NEG" localSheetId="1">#REF!</definedName>
    <definedName name="Current_tax_charge___Business___nominal.NEG">#REF!</definedName>
    <definedName name="Current_tax_charge___Residential___nominal" localSheetId="1">#REF!</definedName>
    <definedName name="Current_tax_charge___Residential___nominal">#REF!</definedName>
    <definedName name="Current_tax_charge___Residential___nominal.NEG" localSheetId="1">#REF!</definedName>
    <definedName name="Current_tax_charge___Residential___nominal.NEG">#REF!</definedName>
    <definedName name="Current_tax_liabilities___control___nominal.ADDN1" localSheetId="1">#REF!</definedName>
    <definedName name="Current_tax_liabilities___control___nominal.ADDN1">#REF!</definedName>
    <definedName name="Current_tax_liabilities___control___nominal.ADDN1.BEG" localSheetId="1">#REF!</definedName>
    <definedName name="Current_tax_liabilities___control___nominal.ADDN1.BEG">#REF!</definedName>
    <definedName name="Current_tax_liabilities___control___nominal.ADDN2" localSheetId="1">#REF!</definedName>
    <definedName name="Current_tax_liabilities___control___nominal.ADDN2">#REF!</definedName>
    <definedName name="Current_tax_liabilities___control___nominal.ADDN2.BEG" localSheetId="1">#REF!</definedName>
    <definedName name="Current_tax_liabilities___control___nominal.ADDN2.BEG">#REF!</definedName>
    <definedName name="Current_tax_liabilities___control___nominal.BR" localSheetId="1">#REF!</definedName>
    <definedName name="Current_tax_liabilities___control___nominal.BR">#REF!</definedName>
    <definedName name="Current_tax_liabilities___control___nominal.BR.BEG" localSheetId="1">#REF!</definedName>
    <definedName name="Current_tax_liabilities___control___nominal.BR.BEG">#REF!</definedName>
    <definedName name="Current_tax_liabilities___control___nominal.WN" localSheetId="1">#REF!</definedName>
    <definedName name="Current_tax_liabilities___control___nominal.WN">#REF!</definedName>
    <definedName name="Current_tax_liabilities___control___nominal.WN.BEG" localSheetId="1">#REF!</definedName>
    <definedName name="Current_tax_liabilities___control___nominal.WN.BEG">#REF!</definedName>
    <definedName name="Current_tax_liabilities___control___nominal.WR" localSheetId="1">#REF!</definedName>
    <definedName name="Current_tax_liabilities___control___nominal.WR">#REF!</definedName>
    <definedName name="Current_tax_liabilities___control___nominal.WR.BEG" localSheetId="1">#REF!</definedName>
    <definedName name="Current_tax_liabilities___control___nominal.WR.BEG">#REF!</definedName>
    <definedName name="Current_tax_liabilities___control___nominal.WWN" localSheetId="1">#REF!</definedName>
    <definedName name="Current_tax_liabilities___control___nominal.WWN">#REF!</definedName>
    <definedName name="Current_tax_liabilities___control___nominal.WWN.BEG" localSheetId="1">#REF!</definedName>
    <definedName name="Current_tax_liabilities___control___nominal.WWN.BEG">#REF!</definedName>
    <definedName name="Current_tax_liabilities___Wholesale___nominal" localSheetId="1">#REF!</definedName>
    <definedName name="Current_tax_liabilities___Wholesale___nominal">#REF!</definedName>
    <definedName name="Current_tax_liabilities_balance___Appointee___nominal" localSheetId="1">#REF!</definedName>
    <definedName name="Current_tax_liabilities_balance___Appointee___nominal">#REF!</definedName>
    <definedName name="Current_tax_liabilities_balance___Appointee___nominal.BEG" localSheetId="1">#REF!</definedName>
    <definedName name="Current_tax_liabilities_balance___Appointee___nominal.BEG">#REF!</definedName>
    <definedName name="CURRENT_YEAR">#REF!</definedName>
    <definedName name="CWDSpreadsheet23APRILSTUDIES">#REF!</definedName>
    <definedName name="da" hidden="1">#REF!</definedName>
    <definedName name="DATA">#REF!</definedName>
    <definedName name="_xlnm.Database">#REF!</definedName>
    <definedName name="DatasetCode">#REF!</definedName>
    <definedName name="DatasetName">#REF!</definedName>
    <definedName name="Days_in_a_year" localSheetId="1">#REF!</definedName>
    <definedName name="Days_in_a_year">#REF!</definedName>
    <definedName name="Days_in_year" localSheetId="1">#REF!</definedName>
    <definedName name="Days_in_year">#REF!</definedName>
    <definedName name="days_years_conversion">#REF!</definedName>
    <definedName name="DB_pension_cash_contributions___control___nominal.ADDN1" localSheetId="1">#REF!</definedName>
    <definedName name="DB_pension_cash_contributions___control___nominal.ADDN1" localSheetId="8">#REF!</definedName>
    <definedName name="DB_pension_cash_contributions___control___nominal.ADDN1" localSheetId="6">#REF!</definedName>
    <definedName name="DB_pension_cash_contributions___control___nominal.ADDN1">#REF!</definedName>
    <definedName name="DB_pension_cash_contributions___control___nominal.ADDN2" localSheetId="1">#REF!</definedName>
    <definedName name="DB_pension_cash_contributions___control___nominal.ADDN2">#REF!</definedName>
    <definedName name="DB_pension_cash_contributions___control___nominal.BR" localSheetId="1">#REF!</definedName>
    <definedName name="DB_pension_cash_contributions___control___nominal.BR">#REF!</definedName>
    <definedName name="DB_pension_cash_contributions___control___nominal.WN" localSheetId="1">#REF!</definedName>
    <definedName name="DB_pension_cash_contributions___control___nominal.WN">#REF!</definedName>
    <definedName name="DB_pension_cash_contributions___control___nominal.WR" localSheetId="1">#REF!</definedName>
    <definedName name="DB_pension_cash_contributions___control___nominal.WR">#REF!</definedName>
    <definedName name="DB_pension_cash_contributions___control___nominal.WWN" localSheetId="1">#REF!</definedName>
    <definedName name="DB_pension_cash_contributions___control___nominal.WWN">#REF!</definedName>
    <definedName name="DB_pension_cash_contributions___control___post_financeability___nominal.ADDN1" localSheetId="1">#REF!</definedName>
    <definedName name="DB_pension_cash_contributions___control___post_financeability___nominal.ADDN1">#REF!</definedName>
    <definedName name="DB_pension_cash_contributions___control___post_financeability___nominal.ADDN2" localSheetId="1">#REF!</definedName>
    <definedName name="DB_pension_cash_contributions___control___post_financeability___nominal.ADDN2">#REF!</definedName>
    <definedName name="DB_pension_cash_contributions___control___post_financeability___nominal.BR" localSheetId="1">#REF!</definedName>
    <definedName name="DB_pension_cash_contributions___control___post_financeability___nominal.BR">#REF!</definedName>
    <definedName name="DB_pension_cash_contributions___control___post_financeability___nominal.WN" localSheetId="1">#REF!</definedName>
    <definedName name="DB_pension_cash_contributions___control___post_financeability___nominal.WN">#REF!</definedName>
    <definedName name="DB_pension_cash_contributions___control___post_financeability___nominal.WR" localSheetId="1">#REF!</definedName>
    <definedName name="DB_pension_cash_contributions___control___post_financeability___nominal.WR">#REF!</definedName>
    <definedName name="DB_pension_cash_contributions___control___post_financeability___nominal.WWN" localSheetId="1">#REF!</definedName>
    <definedName name="DB_pension_cash_contributions___control___post_financeability___nominal.WWN">#REF!</definedName>
    <definedName name="DB_pension_contributions_in_excess_of_accounting_chagre___post_financeability___control___nominal.ADDN1" localSheetId="1">#REF!</definedName>
    <definedName name="DB_pension_contributions_in_excess_of_accounting_chagre___post_financeability___control___nominal.ADDN1">#REF!</definedName>
    <definedName name="DB_pension_contributions_in_excess_of_accounting_chagre___post_financeability___control___nominal.ADDN2" localSheetId="1">#REF!</definedName>
    <definedName name="DB_pension_contributions_in_excess_of_accounting_chagre___post_financeability___control___nominal.ADDN2">#REF!</definedName>
    <definedName name="DB_pension_contributions_in_excess_of_accounting_chagre___post_financeability___control___nominal.BR" localSheetId="1">#REF!</definedName>
    <definedName name="DB_pension_contributions_in_excess_of_accounting_chagre___post_financeability___control___nominal.BR">#REF!</definedName>
    <definedName name="DB_pension_contributions_in_excess_of_accounting_chagre___post_financeability___control___nominal.WN" localSheetId="1">#REF!</definedName>
    <definedName name="DB_pension_contributions_in_excess_of_accounting_chagre___post_financeability___control___nominal.WN">#REF!</definedName>
    <definedName name="DB_pension_contributions_in_excess_of_accounting_chagre___post_financeability___control___nominal.WR" localSheetId="1">#REF!</definedName>
    <definedName name="DB_pension_contributions_in_excess_of_accounting_chagre___post_financeability___control___nominal.WR">#REF!</definedName>
    <definedName name="DB_pension_contributions_in_excess_of_accounting_chagre___post_financeability___control___nominal.WWN" localSheetId="1">#REF!</definedName>
    <definedName name="DB_pension_contributions_in_excess_of_accounting_chagre___post_financeability___control___nominal.WWN">#REF!</definedName>
    <definedName name="DB_pension_contributions_in_excess_of_accounting_charge___control___nominal.ADDN1" localSheetId="1">#REF!</definedName>
    <definedName name="DB_pension_contributions_in_excess_of_accounting_charge___control___nominal.ADDN1">#REF!</definedName>
    <definedName name="DB_pension_contributions_in_excess_of_accounting_charge___control___nominal.ADDN2" localSheetId="1">#REF!</definedName>
    <definedName name="DB_pension_contributions_in_excess_of_accounting_charge___control___nominal.ADDN2">#REF!</definedName>
    <definedName name="DB_pension_contributions_in_excess_of_accounting_charge___control___nominal.BR" localSheetId="1">#REF!</definedName>
    <definedName name="DB_pension_contributions_in_excess_of_accounting_charge___control___nominal.BR">#REF!</definedName>
    <definedName name="DB_pension_contributions_in_excess_of_accounting_charge___control___nominal.WN" localSheetId="1">#REF!</definedName>
    <definedName name="DB_pension_contributions_in_excess_of_accounting_charge___control___nominal.WN">#REF!</definedName>
    <definedName name="DB_pension_contributions_in_excess_of_accounting_charge___control___nominal.WR" localSheetId="1">#REF!</definedName>
    <definedName name="DB_pension_contributions_in_excess_of_accounting_charge___control___nominal.WR">#REF!</definedName>
    <definedName name="DB_pension_contributions_in_excess_of_accounting_charge___control___nominal.WWN" localSheetId="1">#REF!</definedName>
    <definedName name="DB_pension_contributions_in_excess_of_accounting_charge___control___nominal.WWN">#REF!</definedName>
    <definedName name="Debt_balance___Appointee___nominal" localSheetId="1">#REF!</definedName>
    <definedName name="Debt_balance___Appointee___nominal">#REF!</definedName>
    <definedName name="Debtor_balance___Business___nominal" localSheetId="1">#REF!</definedName>
    <definedName name="Debtor_balance___Business___nominal">#REF!</definedName>
    <definedName name="Debtor_balance___Business___nominal.BEG" localSheetId="1">#REF!</definedName>
    <definedName name="Debtor_balance___Business___nominal.BEG">#REF!</definedName>
    <definedName name="Debtor_balance___Residential___nominal" localSheetId="1">#REF!</definedName>
    <definedName name="Debtor_balance___Residential___nominal">#REF!</definedName>
    <definedName name="Debtor_balance___Residential___nominal.BEG" localSheetId="1">#REF!</definedName>
    <definedName name="Debtor_balance___Residential___nominal.BEG">#REF!</definedName>
    <definedName name="Debtor_balance___Retail___nominal" localSheetId="1">#REF!</definedName>
    <definedName name="Debtor_balance___Retail___nominal">#REF!</definedName>
    <definedName name="Debtors_other___business___nominal" localSheetId="1">#REF!</definedName>
    <definedName name="Debtors_other___business___nominal">#REF!</definedName>
    <definedName name="Debtors_other___Residential___nominal" localSheetId="1">#REF!</definedName>
    <definedName name="Debtors_other___Residential___nominal">#REF!</definedName>
    <definedName name="Deferred_tax___Wholesale___nominal" localSheetId="1">#REF!</definedName>
    <definedName name="Deferred_tax___Wholesale___nominal">#REF!</definedName>
    <definedName name="Deferred_tax___Wholesale___nominal.NEG" localSheetId="1">#REF!</definedName>
    <definedName name="Deferred_tax___Wholesale___nominal.NEG">#REF!</definedName>
    <definedName name="Deferred_tax_balance___Appointee___nominal" localSheetId="1">#REF!</definedName>
    <definedName name="Deferred_tax_balance___Appointee___nominal">#REF!</definedName>
    <definedName name="Deferred_tax_balance___Appointee___nominal.NEG" localSheetId="1">#REF!</definedName>
    <definedName name="Deferred_tax_balance___Appointee___nominal.NEG">#REF!</definedName>
    <definedName name="Deferred_tax_balance___control___nominal.ADDN1" localSheetId="1">#REF!</definedName>
    <definedName name="Deferred_tax_balance___control___nominal.ADDN1">#REF!</definedName>
    <definedName name="Deferred_tax_balance___control___nominal.ADDN1.BEG" localSheetId="1">#REF!</definedName>
    <definedName name="Deferred_tax_balance___control___nominal.ADDN1.BEG">#REF!</definedName>
    <definedName name="Deferred_tax_balance___control___nominal.ADDN1.NEG" localSheetId="1">#REF!</definedName>
    <definedName name="Deferred_tax_balance___control___nominal.ADDN1.NEG">#REF!</definedName>
    <definedName name="Deferred_tax_balance___control___nominal.ADDN2" localSheetId="1">#REF!</definedName>
    <definedName name="Deferred_tax_balance___control___nominal.ADDN2">#REF!</definedName>
    <definedName name="Deferred_tax_balance___control___nominal.ADDN2.BEG" localSheetId="1">#REF!</definedName>
    <definedName name="Deferred_tax_balance___control___nominal.ADDN2.BEG">#REF!</definedName>
    <definedName name="Deferred_tax_balance___control___nominal.ADDN2.NEG" localSheetId="1">#REF!</definedName>
    <definedName name="Deferred_tax_balance___control___nominal.ADDN2.NEG">#REF!</definedName>
    <definedName name="Deferred_tax_balance___control___nominal.BR" localSheetId="1">#REF!</definedName>
    <definedName name="Deferred_tax_balance___control___nominal.BR">#REF!</definedName>
    <definedName name="Deferred_tax_balance___control___nominal.BR.BEG" localSheetId="1">#REF!</definedName>
    <definedName name="Deferred_tax_balance___control___nominal.BR.BEG">#REF!</definedName>
    <definedName name="Deferred_tax_balance___control___nominal.BR.NEG" localSheetId="1">#REF!</definedName>
    <definedName name="Deferred_tax_balance___control___nominal.BR.NEG">#REF!</definedName>
    <definedName name="Deferred_tax_balance___control___nominal.WN" localSheetId="1">#REF!</definedName>
    <definedName name="Deferred_tax_balance___control___nominal.WN">#REF!</definedName>
    <definedName name="Deferred_tax_balance___control___nominal.WN.BEG" localSheetId="1">#REF!</definedName>
    <definedName name="Deferred_tax_balance___control___nominal.WN.BEG">#REF!</definedName>
    <definedName name="Deferred_tax_balance___control___nominal.WN.NEG" localSheetId="1">#REF!</definedName>
    <definedName name="Deferred_tax_balance___control___nominal.WN.NEG">#REF!</definedName>
    <definedName name="Deferred_tax_balance___control___nominal.WR" localSheetId="1">#REF!</definedName>
    <definedName name="Deferred_tax_balance___control___nominal.WR">#REF!</definedName>
    <definedName name="Deferred_tax_balance___control___nominal.WR.BEG" localSheetId="1">#REF!</definedName>
    <definedName name="Deferred_tax_balance___control___nominal.WR.BEG">#REF!</definedName>
    <definedName name="Deferred_tax_balance___control___nominal.WR.NEG" localSheetId="1">#REF!</definedName>
    <definedName name="Deferred_tax_balance___control___nominal.WR.NEG">#REF!</definedName>
    <definedName name="Deferred_tax_balance___control___nominal.WWN" localSheetId="1">#REF!</definedName>
    <definedName name="Deferred_tax_balance___control___nominal.WWN">#REF!</definedName>
    <definedName name="Deferred_tax_balance___control___nominal.WWN.BEG" localSheetId="1">#REF!</definedName>
    <definedName name="Deferred_tax_balance___control___nominal.WWN.BEG">#REF!</definedName>
    <definedName name="Deferred_tax_balance___control___nominal.WWN.NEG" localSheetId="1">#REF!</definedName>
    <definedName name="Deferred_tax_balance___control___nominal.WWN.NEG">#REF!</definedName>
    <definedName name="Deferred_tax_balance___post_financeability___control___nominal.ADDN1" localSheetId="1">#REF!</definedName>
    <definedName name="Deferred_tax_balance___post_financeability___control___nominal.ADDN1">#REF!</definedName>
    <definedName name="Deferred_tax_balance___post_financeability___control___nominal.ADDN1.BEG" localSheetId="1">#REF!</definedName>
    <definedName name="Deferred_tax_balance___post_financeability___control___nominal.ADDN1.BEG">#REF!</definedName>
    <definedName name="Deferred_tax_balance___post_financeability___control___nominal.ADDN2" localSheetId="1">#REF!</definedName>
    <definedName name="Deferred_tax_balance___post_financeability___control___nominal.ADDN2">#REF!</definedName>
    <definedName name="Deferred_tax_balance___post_financeability___control___nominal.ADDN2.BEG" localSheetId="1">#REF!</definedName>
    <definedName name="Deferred_tax_balance___post_financeability___control___nominal.ADDN2.BEG">#REF!</definedName>
    <definedName name="Deferred_tax_balance___post_financeability___control___nominal.BR" localSheetId="1">#REF!</definedName>
    <definedName name="Deferred_tax_balance___post_financeability___control___nominal.BR">#REF!</definedName>
    <definedName name="Deferred_tax_balance___post_financeability___control___nominal.BR.BEG" localSheetId="1">#REF!</definedName>
    <definedName name="Deferred_tax_balance___post_financeability___control___nominal.BR.BEG">#REF!</definedName>
    <definedName name="Deferred_tax_balance___post_financeability___control___nominal.WN" localSheetId="1">#REF!</definedName>
    <definedName name="Deferred_tax_balance___post_financeability___control___nominal.WN">#REF!</definedName>
    <definedName name="Deferred_tax_balance___post_financeability___control___nominal.WN.BEG" localSheetId="1">#REF!</definedName>
    <definedName name="Deferred_tax_balance___post_financeability___control___nominal.WN.BEG">#REF!</definedName>
    <definedName name="Deferred_tax_balance___post_financeability___control___nominal.WR" localSheetId="1">#REF!</definedName>
    <definedName name="Deferred_tax_balance___post_financeability___control___nominal.WR">#REF!</definedName>
    <definedName name="Deferred_tax_balance___post_financeability___control___nominal.WR.BEG" localSheetId="1">#REF!</definedName>
    <definedName name="Deferred_tax_balance___post_financeability___control___nominal.WR.BEG">#REF!</definedName>
    <definedName name="Deferred_tax_balance___post_financeability___control___nominal.WWN" localSheetId="1">#REF!</definedName>
    <definedName name="Deferred_tax_balance___post_financeability___control___nominal.WWN">#REF!</definedName>
    <definedName name="Deferred_tax_balance___post_financeability___control___nominal.WWN.BEG" localSheetId="1">#REF!</definedName>
    <definedName name="Deferred_tax_balance___post_financeability___control___nominal.WWN.BEG">#REF!</definedName>
    <definedName name="Deferred_tax_from_change_in_tax_rate.ADDN1" localSheetId="1">#REF!</definedName>
    <definedName name="Deferred_tax_from_change_in_tax_rate.ADDN1">#REF!</definedName>
    <definedName name="Deferred_tax_from_change_in_tax_rate.ADDN2" localSheetId="1">#REF!</definedName>
    <definedName name="Deferred_tax_from_change_in_tax_rate.ADDN2">#REF!</definedName>
    <definedName name="Deferred_tax_from_change_in_tax_rate.BR" localSheetId="1">#REF!</definedName>
    <definedName name="Deferred_tax_from_change_in_tax_rate.BR">#REF!</definedName>
    <definedName name="Deferred_tax_from_change_in_tax_rate.WN" localSheetId="1">#REF!</definedName>
    <definedName name="Deferred_tax_from_change_in_tax_rate.WN">#REF!</definedName>
    <definedName name="Deferred_tax_from_change_in_tax_rate.WR" localSheetId="1">#REF!</definedName>
    <definedName name="Deferred_tax_from_change_in_tax_rate.WR">#REF!</definedName>
    <definedName name="Deferred_tax_from_change_in_tax_rate.WWN" localSheetId="1">#REF!</definedName>
    <definedName name="Deferred_tax_from_change_in_tax_rate.WWN">#REF!</definedName>
    <definedName name="Deferred_tax_from_change_in_tax_rate___post_financeability___nominal.ADDN1" localSheetId="1">#REF!</definedName>
    <definedName name="Deferred_tax_from_change_in_tax_rate___post_financeability___nominal.ADDN1">#REF!</definedName>
    <definedName name="Deferred_tax_from_change_in_tax_rate___post_financeability___nominal.ADDN2" localSheetId="1">#REF!</definedName>
    <definedName name="Deferred_tax_from_change_in_tax_rate___post_financeability___nominal.ADDN2">#REF!</definedName>
    <definedName name="Deferred_tax_from_change_in_tax_rate___post_financeability___nominal.BR" localSheetId="1">#REF!</definedName>
    <definedName name="Deferred_tax_from_change_in_tax_rate___post_financeability___nominal.BR">#REF!</definedName>
    <definedName name="Deferred_tax_from_change_in_tax_rate___post_financeability___nominal.WN" localSheetId="1">#REF!</definedName>
    <definedName name="Deferred_tax_from_change_in_tax_rate___post_financeability___nominal.WN">#REF!</definedName>
    <definedName name="Deferred_tax_from_change_in_tax_rate___post_financeability___nominal.WR" localSheetId="1">#REF!</definedName>
    <definedName name="Deferred_tax_from_change_in_tax_rate___post_financeability___nominal.WR">#REF!</definedName>
    <definedName name="Deferred_tax_from_change_in_tax_rate___post_financeability___nominal.WWN" localSheetId="1">#REF!</definedName>
    <definedName name="Deferred_tax_from_change_in_tax_rate___post_financeability___nominal.WWN">#REF!</definedName>
    <definedName name="Deferred_tax_from_temporary_difference.ADDN1" localSheetId="1">#REF!</definedName>
    <definedName name="Deferred_tax_from_temporary_difference.ADDN1">#REF!</definedName>
    <definedName name="Deferred_tax_from_temporary_difference.ADDN2" localSheetId="1">#REF!</definedName>
    <definedName name="Deferred_tax_from_temporary_difference.ADDN2">#REF!</definedName>
    <definedName name="Deferred_tax_from_temporary_difference.BR" localSheetId="1">#REF!</definedName>
    <definedName name="Deferred_tax_from_temporary_difference.BR">#REF!</definedName>
    <definedName name="Deferred_tax_from_temporary_difference.WN" localSheetId="1">#REF!</definedName>
    <definedName name="Deferred_tax_from_temporary_difference.WN">#REF!</definedName>
    <definedName name="Deferred_tax_from_temporary_difference.WR" localSheetId="1">#REF!</definedName>
    <definedName name="Deferred_tax_from_temporary_difference.WR">#REF!</definedName>
    <definedName name="Deferred_tax_from_temporary_difference.WWN" localSheetId="1">#REF!</definedName>
    <definedName name="Deferred_tax_from_temporary_difference.WWN">#REF!</definedName>
    <definedName name="Deferred_tax_from_temporary_difference___post_financeability___nominal.ADDN1" localSheetId="1">#REF!</definedName>
    <definedName name="Deferred_tax_from_temporary_difference___post_financeability___nominal.ADDN1">#REF!</definedName>
    <definedName name="Deferred_tax_from_temporary_difference___post_financeability___nominal.ADDN2" localSheetId="1">#REF!</definedName>
    <definedName name="Deferred_tax_from_temporary_difference___post_financeability___nominal.ADDN2">#REF!</definedName>
    <definedName name="Deferred_tax_from_temporary_difference___post_financeability___nominal.BR" localSheetId="1">#REF!</definedName>
    <definedName name="Deferred_tax_from_temporary_difference___post_financeability___nominal.BR">#REF!</definedName>
    <definedName name="Deferred_tax_from_temporary_difference___post_financeability___nominal.WN" localSheetId="1">#REF!</definedName>
    <definedName name="Deferred_tax_from_temporary_difference___post_financeability___nominal.WN">#REF!</definedName>
    <definedName name="Deferred_tax_from_temporary_difference___post_financeability___nominal.WR" localSheetId="1">#REF!</definedName>
    <definedName name="Deferred_tax_from_temporary_difference___post_financeability___nominal.WR">#REF!</definedName>
    <definedName name="Deferred_tax_from_temporary_difference___post_financeability___nominal.WWN" localSheetId="1">#REF!</definedName>
    <definedName name="Deferred_tax_from_temporary_difference___post_financeability___nominal.WWN">#REF!</definedName>
    <definedName name="Denitrification_N_Fraction_Lost">#REF!</definedName>
    <definedName name="Depreciation___Appointee___nominal" localSheetId="1">#REF!</definedName>
    <definedName name="Depreciation___Appointee___nominal" localSheetId="8">#REF!</definedName>
    <definedName name="Depreciation___Appointee___nominal" localSheetId="6">#REF!</definedName>
    <definedName name="Depreciation___Appointee___nominal">#REF!</definedName>
    <definedName name="Depreciation___Appointee___nominal.NEG" localSheetId="1">#REF!</definedName>
    <definedName name="Depreciation___Appointee___nominal.NEG">#REF!</definedName>
    <definedName name="DERBYSHIRE">#REF!</definedName>
    <definedName name="desc2prog">#REF!</definedName>
    <definedName name="DescriptionColumnRef">#REF!</definedName>
    <definedName name="DETR">#REF!</definedName>
    <definedName name="DEVON">#REF!</definedName>
    <definedName name="DID">#REF!</definedName>
    <definedName name="Diesel_Admin">#REF!</definedName>
    <definedName name="Diesel_Admin_Exp">#REF!</definedName>
    <definedName name="Diesel_Drink">#REF!</definedName>
    <definedName name="Diesel_Drink_Exp">#REF!</definedName>
    <definedName name="Diesel_EF_CO2">#REF!</definedName>
    <definedName name="Diesel_Sewage">#REF!</definedName>
    <definedName name="Diesel_Sewage_Exp">#REF!</definedName>
    <definedName name="Diesel_Sludge">#REF!</definedName>
    <definedName name="Diesel_Sludge_Exp">#REF!</definedName>
    <definedName name="Diesel_Transport_Freight">#REF!</definedName>
    <definedName name="Diesel_Transport_Passenger">#REF!</definedName>
    <definedName name="Diesel_Van_CO2">#REF!</definedName>
    <definedName name="Diesel_Van_Miles">#REF!</definedName>
    <definedName name="Dig_Sec_Enclosed">#REF!</definedName>
    <definedName name="Disallowable_expenditure___Change_in_general_provisions___wholesale___nominal" localSheetId="1">#REF!</definedName>
    <definedName name="Disallowable_expenditure___Change_in_general_provisions___wholesale___nominal" localSheetId="8">#REF!</definedName>
    <definedName name="Disallowable_expenditure___Change_in_general_provisions___wholesale___nominal" localSheetId="6">#REF!</definedName>
    <definedName name="Disallowable_expenditure___Change_in_general_provisions___wholesale___nominal">#REF!</definedName>
    <definedName name="Discounted_2020_25_RCV_closing_balance___nominal.ADDN1" localSheetId="1">#REF!</definedName>
    <definedName name="Discounted_2020_25_RCV_closing_balance___nominal.ADDN1">#REF!</definedName>
    <definedName name="Discounted_2020_25_RCV_closing_balance___nominal.ADDN2" localSheetId="1">#REF!</definedName>
    <definedName name="Discounted_2020_25_RCV_closing_balance___nominal.ADDN2">#REF!</definedName>
    <definedName name="Discounted_2020_25_RCV_closing_balance___nominal.BR" localSheetId="1">#REF!</definedName>
    <definedName name="Discounted_2020_25_RCV_closing_balance___nominal.BR">#REF!</definedName>
    <definedName name="Discounted_2020_25_RCV_closing_balance___nominal.WN" localSheetId="1">#REF!</definedName>
    <definedName name="Discounted_2020_25_RCV_closing_balance___nominal.WN">#REF!</definedName>
    <definedName name="Discounted_2020_25_RCV_closing_balance___nominal.WR" localSheetId="1">#REF!</definedName>
    <definedName name="Discounted_2020_25_RCV_closing_balance___nominal.WR">#REF!</definedName>
    <definedName name="Discounted_2020_25_RCV_closing_balance___nominal.WWN" localSheetId="1">#REF!</definedName>
    <definedName name="Discounted_2020_25_RCV_closing_balance___nominal.WWN">#REF!</definedName>
    <definedName name="Discounted_average_of_2020_25_RCV___nominal.ADDN1" localSheetId="1">#REF!</definedName>
    <definedName name="Discounted_average_of_2020_25_RCV___nominal.ADDN1">#REF!</definedName>
    <definedName name="Discounted_average_of_2020_25_RCV___nominal.ADDN2" localSheetId="1">#REF!</definedName>
    <definedName name="Discounted_average_of_2020_25_RCV___nominal.ADDN2">#REF!</definedName>
    <definedName name="Discounted_average_of_2020_25_RCV___nominal.BR" localSheetId="1">#REF!</definedName>
    <definedName name="Discounted_average_of_2020_25_RCV___nominal.BR">#REF!</definedName>
    <definedName name="Discounted_average_of_2020_25_RCV___nominal.WN" localSheetId="1">#REF!</definedName>
    <definedName name="Discounted_average_of_2020_25_RCV___nominal.WN">#REF!</definedName>
    <definedName name="Discounted_average_of_2020_25_RCV___nominal.WR" localSheetId="1">#REF!</definedName>
    <definedName name="Discounted_average_of_2020_25_RCV___nominal.WR">#REF!</definedName>
    <definedName name="Discounted_average_of_2020_25_RCV___nominal.WWN" localSheetId="1">#REF!</definedName>
    <definedName name="Discounted_average_of_2020_25_RCV___nominal.WWN">#REF!</definedName>
    <definedName name="Discounted_average_of_Post_2025_RCV___nominal.ADDN1" localSheetId="1">#REF!</definedName>
    <definedName name="Discounted_average_of_Post_2025_RCV___nominal.ADDN1">#REF!</definedName>
    <definedName name="Discounted_average_of_Post_2025_RCV___nominal.ADDN2" localSheetId="1">#REF!</definedName>
    <definedName name="Discounted_average_of_Post_2025_RCV___nominal.ADDN2">#REF!</definedName>
    <definedName name="Discounted_average_of_Post_2025_RCV___nominal.BR" localSheetId="1">#REF!</definedName>
    <definedName name="Discounted_average_of_Post_2025_RCV___nominal.BR">#REF!</definedName>
    <definedName name="Discounted_average_of_Post_2025_RCV___nominal.WN" localSheetId="1">#REF!</definedName>
    <definedName name="Discounted_average_of_Post_2025_RCV___nominal.WN">#REF!</definedName>
    <definedName name="Discounted_average_of_Post_2025_RCV___nominal.WR" localSheetId="1">#REF!</definedName>
    <definedName name="Discounted_average_of_Post_2025_RCV___nominal.WR">#REF!</definedName>
    <definedName name="Discounted_average_of_Post_2025_RCV___nominal.WWN" localSheetId="1">#REF!</definedName>
    <definedName name="Discounted_average_of_Post_2025_RCV___nominal.WWN">#REF!</definedName>
    <definedName name="Discounted_average_of_Pre_2020_RCV___nominal.ADDN1" localSheetId="1">#REF!</definedName>
    <definedName name="Discounted_average_of_Pre_2020_RCV___nominal.ADDN1">#REF!</definedName>
    <definedName name="Discounted_average_of_Pre_2020_RCV___nominal.ADDN2" localSheetId="1">#REF!</definedName>
    <definedName name="Discounted_average_of_Pre_2020_RCV___nominal.ADDN2">#REF!</definedName>
    <definedName name="Discounted_average_of_Pre_2020_RCV___nominal.BR" localSheetId="1">#REF!</definedName>
    <definedName name="Discounted_average_of_Pre_2020_RCV___nominal.BR">#REF!</definedName>
    <definedName name="Discounted_average_of_Pre_2020_RCV___nominal.WN" localSheetId="1">#REF!</definedName>
    <definedName name="Discounted_average_of_Pre_2020_RCV___nominal.WN">#REF!</definedName>
    <definedName name="Discounted_average_of_Pre_2020_RCV___nominal.WR" localSheetId="1">#REF!</definedName>
    <definedName name="Discounted_average_of_Pre_2020_RCV___nominal.WR">#REF!</definedName>
    <definedName name="Discounted_average_of_Pre_2020_RCV___nominal.WWN" localSheetId="1">#REF!</definedName>
    <definedName name="Discounted_average_of_Pre_2020_RCV___nominal.WWN">#REF!</definedName>
    <definedName name="Discounted_Post_2025_RCV_closing_balance___nominal.ADDN1" localSheetId="1">#REF!</definedName>
    <definedName name="Discounted_Post_2025_RCV_closing_balance___nominal.ADDN1">#REF!</definedName>
    <definedName name="Discounted_Post_2025_RCV_closing_balance___nominal.ADDN2" localSheetId="1">#REF!</definedName>
    <definedName name="Discounted_Post_2025_RCV_closing_balance___nominal.ADDN2">#REF!</definedName>
    <definedName name="Discounted_Post_2025_RCV_closing_balance___nominal.BR" localSheetId="1">#REF!</definedName>
    <definedName name="Discounted_Post_2025_RCV_closing_balance___nominal.BR">#REF!</definedName>
    <definedName name="Discounted_Post_2025_RCV_closing_balance___nominal.WN" localSheetId="1">#REF!</definedName>
    <definedName name="Discounted_Post_2025_RCV_closing_balance___nominal.WN">#REF!</definedName>
    <definedName name="Discounted_Post_2025_RCV_closing_balance___nominal.WR" localSheetId="1">#REF!</definedName>
    <definedName name="Discounted_Post_2025_RCV_closing_balance___nominal.WR">#REF!</definedName>
    <definedName name="Discounted_Post_2025_RCV_closing_balance___nominal.WWN" localSheetId="1">#REF!</definedName>
    <definedName name="Discounted_Post_2025_RCV_closing_balance___nominal.WWN">#REF!</definedName>
    <definedName name="Discounted_Pre_2020_RCV_closing_balance___nominal.ADDN1" localSheetId="1">#REF!</definedName>
    <definedName name="Discounted_Pre_2020_RCV_closing_balance___nominal.ADDN1">#REF!</definedName>
    <definedName name="Discounted_Pre_2020_RCV_closing_balance___nominal.ADDN2" localSheetId="1">#REF!</definedName>
    <definedName name="Discounted_Pre_2020_RCV_closing_balance___nominal.ADDN2">#REF!</definedName>
    <definedName name="Discounted_Pre_2020_RCV_closing_balance___nominal.BR" localSheetId="1">#REF!</definedName>
    <definedName name="Discounted_Pre_2020_RCV_closing_balance___nominal.BR">#REF!</definedName>
    <definedName name="Discounted_Pre_2020_RCV_closing_balance___nominal.WN" localSheetId="1">#REF!</definedName>
    <definedName name="Discounted_Pre_2020_RCV_closing_balance___nominal.WN">#REF!</definedName>
    <definedName name="Discounted_Pre_2020_RCV_closing_balance___nominal.WR" localSheetId="1">#REF!</definedName>
    <definedName name="Discounted_Pre_2020_RCV_closing_balance___nominal.WR">#REF!</definedName>
    <definedName name="Discounted_Pre_2020_RCV_closing_balance___nominal.WWN" localSheetId="1">#REF!</definedName>
    <definedName name="Discounted_Pre_2020_RCV_closing_balance___nominal.WWN">#REF!</definedName>
    <definedName name="Discounted_revenue___real" localSheetId="1">#REF!</definedName>
    <definedName name="Discounted_revenue___real">#REF!</definedName>
    <definedName name="Discounted_TDS" localSheetId="1">#REF!</definedName>
    <definedName name="Discounted_TDS">#REF!</definedName>
    <definedName name="DistInput">#REF!</definedName>
    <definedName name="Dividend___Appointee___nominal" localSheetId="1">#REF!</definedName>
    <definedName name="Dividend___Appointee___nominal" localSheetId="8">#REF!</definedName>
    <definedName name="Dividend___Appointee___nominal" localSheetId="6">#REF!</definedName>
    <definedName name="Dividend___Appointee___nominal">#REF!</definedName>
    <definedName name="Dividend___Appointee___nominal.NEG" localSheetId="1">#REF!</definedName>
    <definedName name="Dividend___Appointee___nominal.NEG">#REF!</definedName>
    <definedName name="Dividend___Appointee___real" localSheetId="1">#REF!</definedName>
    <definedName name="Dividend___Appointee___real">#REF!</definedName>
    <definedName name="Dividend___Wholesale___nominal" localSheetId="1">#REF!</definedName>
    <definedName name="Dividend___Wholesale___nominal">#REF!</definedName>
    <definedName name="Dividend___Wholesale___nominal.NEG" localSheetId="1">#REF!</definedName>
    <definedName name="Dividend___Wholesale___nominal.NEG">#REF!</definedName>
    <definedName name="Dividend___Wholesale___real" localSheetId="1">#REF!</definedName>
    <definedName name="Dividend___Wholesale___real">#REF!</definedName>
    <definedName name="Dividend_cashflow_balance___control___nominal.ADDN1" localSheetId="1">#REF!</definedName>
    <definedName name="Dividend_cashflow_balance___control___nominal.ADDN1">#REF!</definedName>
    <definedName name="Dividend_cashflow_balance___control___nominal.ADDN1.BEG" localSheetId="1">#REF!</definedName>
    <definedName name="Dividend_cashflow_balance___control___nominal.ADDN1.BEG">#REF!</definedName>
    <definedName name="Dividend_cashflow_balance___control___nominal.ADDN2" localSheetId="1">#REF!</definedName>
    <definedName name="Dividend_cashflow_balance___control___nominal.ADDN2">#REF!</definedName>
    <definedName name="Dividend_cashflow_balance___control___nominal.ADDN2.BEG" localSheetId="1">#REF!</definedName>
    <definedName name="Dividend_cashflow_balance___control___nominal.ADDN2.BEG">#REF!</definedName>
    <definedName name="Dividend_cashflow_balance___control___nominal.BR" localSheetId="1">#REF!</definedName>
    <definedName name="Dividend_cashflow_balance___control___nominal.BR">#REF!</definedName>
    <definedName name="Dividend_cashflow_balance___control___nominal.BR.BEG" localSheetId="1">#REF!</definedName>
    <definedName name="Dividend_cashflow_balance___control___nominal.BR.BEG">#REF!</definedName>
    <definedName name="Dividend_cashflow_balance___control___nominal.WN" localSheetId="1">#REF!</definedName>
    <definedName name="Dividend_cashflow_balance___control___nominal.WN">#REF!</definedName>
    <definedName name="Dividend_cashflow_balance___control___nominal.WN.BEG" localSheetId="1">#REF!</definedName>
    <definedName name="Dividend_cashflow_balance___control___nominal.WN.BEG">#REF!</definedName>
    <definedName name="Dividend_cashflow_balance___control___nominal.WR" localSheetId="1">#REF!</definedName>
    <definedName name="Dividend_cashflow_balance___control___nominal.WR">#REF!</definedName>
    <definedName name="Dividend_cashflow_balance___control___nominal.WR.BEG" localSheetId="1">#REF!</definedName>
    <definedName name="Dividend_cashflow_balance___control___nominal.WR.BEG">#REF!</definedName>
    <definedName name="Dividend_cashflow_balance___control___nominal.WWN" localSheetId="1">#REF!</definedName>
    <definedName name="Dividend_cashflow_balance___control___nominal.WWN">#REF!</definedName>
    <definedName name="Dividend_cashflow_balance___control___nominal.WWN.BEG" localSheetId="1">#REF!</definedName>
    <definedName name="Dividend_cashflow_balance___control___nominal.WWN.BEG">#REF!</definedName>
    <definedName name="Dividend_cover___Appointee" localSheetId="1">#REF!</definedName>
    <definedName name="Dividend_cover___Appointee">#REF!</definedName>
    <definedName name="Dividend_cover___Appointee___Post_Fin_adj___Appointee" localSheetId="1">#REF!</definedName>
    <definedName name="Dividend_cover___Appointee___Post_Fin_adj___Appointee">#REF!</definedName>
    <definedName name="Dividend_creditor_balance___Appointee___nominal" localSheetId="1">#REF!</definedName>
    <definedName name="Dividend_creditor_balance___Appointee___nominal">#REF!</definedName>
    <definedName name="Dividend_creditor_balance___Appointee___nominal.BEG" localSheetId="1">#REF!</definedName>
    <definedName name="Dividend_creditor_balance___Appointee___nominal.BEG">#REF!</definedName>
    <definedName name="Dividend_creditor_balance___Business___nominal" localSheetId="1">#REF!</definedName>
    <definedName name="Dividend_creditor_balance___Business___nominal">#REF!</definedName>
    <definedName name="Dividend_creditor_balance___Business___nominal.BEG" localSheetId="1">#REF!</definedName>
    <definedName name="Dividend_creditor_balance___Business___nominal.BEG">#REF!</definedName>
    <definedName name="Dividend_creditor_balance___Residential___nominal" localSheetId="1">#REF!</definedName>
    <definedName name="Dividend_creditor_balance___Residential___nominal">#REF!</definedName>
    <definedName name="Dividend_creditor_balance___Residential___nominal.BEG" localSheetId="1">#REF!</definedName>
    <definedName name="Dividend_creditor_balance___Residential___nominal.BEG">#REF!</definedName>
    <definedName name="Dividend_creditor_balance___Retail___nominal" localSheetId="1">#REF!</definedName>
    <definedName name="Dividend_creditor_balance___Retail___nominal">#REF!</definedName>
    <definedName name="Dividend_creditors_balance___control___nominal.ADDN1" localSheetId="1">#REF!</definedName>
    <definedName name="Dividend_creditors_balance___control___nominal.ADDN1">#REF!</definedName>
    <definedName name="Dividend_creditors_balance___control___nominal.ADDN1.BEG" localSheetId="1">#REF!</definedName>
    <definedName name="Dividend_creditors_balance___control___nominal.ADDN1.BEG">#REF!</definedName>
    <definedName name="Dividend_creditors_balance___control___nominal.ADDN2" localSheetId="1">#REF!</definedName>
    <definedName name="Dividend_creditors_balance___control___nominal.ADDN2">#REF!</definedName>
    <definedName name="Dividend_creditors_balance___control___nominal.ADDN2.BEG" localSheetId="1">#REF!</definedName>
    <definedName name="Dividend_creditors_balance___control___nominal.ADDN2.BEG">#REF!</definedName>
    <definedName name="Dividend_creditors_balance___control___nominal.BR" localSheetId="1">#REF!</definedName>
    <definedName name="Dividend_creditors_balance___control___nominal.BR">#REF!</definedName>
    <definedName name="Dividend_creditors_balance___control___nominal.BR.BEG" localSheetId="1">#REF!</definedName>
    <definedName name="Dividend_creditors_balance___control___nominal.BR.BEG">#REF!</definedName>
    <definedName name="Dividend_creditors_balance___control___nominal.WN" localSheetId="1">#REF!</definedName>
    <definedName name="Dividend_creditors_balance___control___nominal.WN">#REF!</definedName>
    <definedName name="Dividend_creditors_balance___control___nominal.WN.BEG" localSheetId="1">#REF!</definedName>
    <definedName name="Dividend_creditors_balance___control___nominal.WN.BEG">#REF!</definedName>
    <definedName name="Dividend_creditors_balance___control___nominal.WR" localSheetId="1">#REF!</definedName>
    <definedName name="Dividend_creditors_balance___control___nominal.WR">#REF!</definedName>
    <definedName name="Dividend_creditors_balance___control___nominal.WR.BEG" localSheetId="1">#REF!</definedName>
    <definedName name="Dividend_creditors_balance___control___nominal.WR.BEG">#REF!</definedName>
    <definedName name="Dividend_creditors_balance___control___nominal.WWN" localSheetId="1">#REF!</definedName>
    <definedName name="Dividend_creditors_balance___control___nominal.WWN">#REF!</definedName>
    <definedName name="Dividend_creditors_balance___control___nominal.WWN.BEG" localSheetId="1">#REF!</definedName>
    <definedName name="Dividend_creditors_balance___control___nominal.WWN.BEG">#REF!</definedName>
    <definedName name="Dividend_creditors_balance___Wholesale___nominal" localSheetId="1">#REF!</definedName>
    <definedName name="Dividend_creditors_balance___Wholesale___nominal">#REF!</definedName>
    <definedName name="Dividend_interest___control___nominal.ADDN1" localSheetId="1">#REF!</definedName>
    <definedName name="Dividend_interest___control___nominal.ADDN1">#REF!</definedName>
    <definedName name="Dividend_interest___control___nominal.ADDN2" localSheetId="1">#REF!</definedName>
    <definedName name="Dividend_interest___control___nominal.ADDN2">#REF!</definedName>
    <definedName name="Dividend_interest___control___nominal.BR" localSheetId="1">#REF!</definedName>
    <definedName name="Dividend_interest___control___nominal.BR">#REF!</definedName>
    <definedName name="Dividend_interest___control___nominal.WN" localSheetId="1">#REF!</definedName>
    <definedName name="Dividend_interest___control___nominal.WN">#REF!</definedName>
    <definedName name="Dividend_interest___control___nominal.WR" localSheetId="1">#REF!</definedName>
    <definedName name="Dividend_interest___control___nominal.WR">#REF!</definedName>
    <definedName name="Dividend_interest___control___nominal.WWN" localSheetId="1">#REF!</definedName>
    <definedName name="Dividend_interest___control___nominal.WWN">#REF!</definedName>
    <definedName name="Dividend_paid___Appointee___nominal" localSheetId="1">#REF!</definedName>
    <definedName name="Dividend_paid___Appointee___nominal">#REF!</definedName>
    <definedName name="Dividend_paid___Appointee___nominal.NEG" localSheetId="1">#REF!</definedName>
    <definedName name="Dividend_paid___Appointee___nominal.NEG">#REF!</definedName>
    <definedName name="Dividend_paid___Business___nominal" localSheetId="1">#REF!</definedName>
    <definedName name="Dividend_paid___Business___nominal">#REF!</definedName>
    <definedName name="Dividend_paid___Business___nominal.NEG" localSheetId="1">#REF!</definedName>
    <definedName name="Dividend_paid___Business___nominal.NEG">#REF!</definedName>
    <definedName name="Dividend_paid___Residential___nominal" localSheetId="1">#REF!</definedName>
    <definedName name="Dividend_paid___Residential___nominal">#REF!</definedName>
    <definedName name="Dividend_paid___Residential___nominal.NEG" localSheetId="1">#REF!</definedName>
    <definedName name="Dividend_paid___Residential___nominal.NEG">#REF!</definedName>
    <definedName name="Dividend_yield___Appointee" localSheetId="1">#REF!</definedName>
    <definedName name="Dividend_yield___Appointee">#REF!</definedName>
    <definedName name="Dividends___Retail___nominal" localSheetId="1">#REF!</definedName>
    <definedName name="Dividends___Retail___nominal">#REF!</definedName>
    <definedName name="Dividends___Retail___nominal.NEG" localSheetId="1">#REF!</definedName>
    <definedName name="Dividends___Retail___nominal.NEG">#REF!</definedName>
    <definedName name="Dividends_due___Business___nominal" localSheetId="1">#REF!</definedName>
    <definedName name="Dividends_due___Business___nominal">#REF!</definedName>
    <definedName name="Dividends_due___Business___nominal.NEG" localSheetId="1">#REF!</definedName>
    <definedName name="Dividends_due___Business___nominal.NEG">#REF!</definedName>
    <definedName name="Dividends_due___Residential___nominal" localSheetId="1">#REF!</definedName>
    <definedName name="Dividends_due___Residential___nominal">#REF!</definedName>
    <definedName name="Dividends_due___Residential___nominal.NEG" localSheetId="1">#REF!</definedName>
    <definedName name="Dividends_due___Residential___nominal.NEG">#REF!</definedName>
    <definedName name="Dividends_equal_100____check" localSheetId="1">#REF!</definedName>
    <definedName name="Dividends_equal_100____check">#REF!</definedName>
    <definedName name="Dividends_equal_100____check_overall" localSheetId="1">#REF!</definedName>
    <definedName name="Dividends_equal_100____check_overall">#REF!</definedName>
    <definedName name="dnonames">#REF!</definedName>
    <definedName name="dog" localSheetId="8" hidden="1">{"NET",#N/A,FALSE,"401C11"}</definedName>
    <definedName name="dog" localSheetId="6" hidden="1">{"NET",#N/A,FALSE,"401C11"}</definedName>
    <definedName name="dog" hidden="1">{"NET",#N/A,FALSE,"401C11"}</definedName>
    <definedName name="Dom_Freight_Tonne_km">#REF!</definedName>
    <definedName name="Dom_Freight_Tonne_km_CO2">#REF!</definedName>
    <definedName name="Dom_Passenger_km">#REF!</definedName>
    <definedName name="DORSET" localSheetId="8">#REF!</definedName>
    <definedName name="DORSET" localSheetId="6">#REF!</definedName>
    <definedName name="DORSET">#REF!</definedName>
    <definedName name="DR">#REF!</definedName>
    <definedName name="DURHAM" localSheetId="8">#REF!</definedName>
    <definedName name="DURHAM" localSheetId="6">#REF!</definedName>
    <definedName name="DURHAM">#REF!</definedName>
    <definedName name="DVWBPinputs">#REF!</definedName>
    <definedName name="DVWBPtrans">#REF!</definedName>
    <definedName name="DVWtransition" localSheetId="8">#REF!</definedName>
    <definedName name="DVWtransition">#REF!</definedName>
    <definedName name="DYFED" localSheetId="8">#REF!</definedName>
    <definedName name="DYFED">#REF!</definedName>
    <definedName name="dynG2AltProg">OFFSET(#REF!,0,#REF!,1,#REF!)</definedName>
    <definedName name="dynG2BC">OFFSET(#REF!,0,#REF!,1,#REF!)</definedName>
    <definedName name="dynG2Briefed">OFFSET(#REF!,0,#REF!,1,#REF!)</definedName>
    <definedName name="dynG2FivePlusSeven">OFFSET(#REF!,0,#REF!,1,#REF!)</definedName>
    <definedName name="dynG2InDel">OFFSET(#REF!,0,#REF!,1,#REF!)</definedName>
    <definedName name="dynG2InStudy">OFFSET(#REF!,0,#REF!,1,#REF!)</definedName>
    <definedName name="dynG2Labels">OFFSET(#REF!,0,#REF!,1,#REF!)</definedName>
    <definedName name="dynG2Unbriefed">OFFSET(#REF!,0,#REF!,1,#REF!)</definedName>
    <definedName name="dynGBriefed">OFFSET(#REF!,0,0,1,#REF!)</definedName>
    <definedName name="dynGControl">OFFSET(#REF!,0,#REF!,1,#REF!)</definedName>
    <definedName name="dynGFivePlusSeven">OFFSET(#REF!,0,0,1,#REF!)</definedName>
    <definedName name="dynGInDel">OFFSET(#REF!,0,0,1,#REF!)</definedName>
    <definedName name="dynGInDelivery">OFFSET(#REF!,0,#REF!,1,#REF!)</definedName>
    <definedName name="dynGInStudy">OFFSET(#REF!,0,#REF!,1,#REF!)</definedName>
    <definedName name="dynGLabels">OFFSET(#REF!,0,0,2,#REF!)</definedName>
    <definedName name="dynGNames">OFFSET(#REF!,0,#REF!,2,#REF!)</definedName>
    <definedName name="dynGPostBDA">OFFSET(#REF!,0,#REF!,1,#REF!)</definedName>
    <definedName name="dynGUnbriefed">OFFSET(#REF!,0,#REF!,1,#REF!)</definedName>
    <definedName name="E" localSheetId="6">#REF!</definedName>
    <definedName name="E">#REF!</definedName>
    <definedName name="E_No">#REF!</definedName>
    <definedName name="E_SUSSEX">#REF!</definedName>
    <definedName name="EAcat">#REF!</definedName>
    <definedName name="EAcat2004">#REF!</definedName>
    <definedName name="Earnings_after_tax__EAT____Business___nominal" localSheetId="1">#REF!</definedName>
    <definedName name="Earnings_after_tax__EAT____Business___nominal" localSheetId="8">#REF!</definedName>
    <definedName name="Earnings_after_tax__EAT____Business___nominal" localSheetId="6">#REF!</definedName>
    <definedName name="Earnings_after_tax__EAT____Business___nominal">#REF!</definedName>
    <definedName name="Earnings_after_tax__EAT____control___nominal.ADDN1" localSheetId="1">#REF!</definedName>
    <definedName name="Earnings_after_tax__EAT____control___nominal.ADDN1">#REF!</definedName>
    <definedName name="Earnings_after_tax__EAT____control___nominal.ADDN2" localSheetId="1">#REF!</definedName>
    <definedName name="Earnings_after_tax__EAT____control___nominal.ADDN2">#REF!</definedName>
    <definedName name="Earnings_after_tax__EAT____control___nominal.BR" localSheetId="1">#REF!</definedName>
    <definedName name="Earnings_after_tax__EAT____control___nominal.BR">#REF!</definedName>
    <definedName name="Earnings_after_tax__EAT____control___nominal.WN" localSheetId="1">#REF!</definedName>
    <definedName name="Earnings_after_tax__EAT____control___nominal.WN">#REF!</definedName>
    <definedName name="Earnings_after_tax__EAT____control___nominal.WR" localSheetId="1">#REF!</definedName>
    <definedName name="Earnings_after_tax__EAT____control___nominal.WR">#REF!</definedName>
    <definedName name="Earnings_after_tax__EAT____control___nominal.WWN" localSheetId="1">#REF!</definedName>
    <definedName name="Earnings_after_tax__EAT____control___nominal.WWN">#REF!</definedName>
    <definedName name="Earnings_after_tax__EAT____Residential___nominal" localSheetId="1">#REF!</definedName>
    <definedName name="Earnings_after_tax__EAT____Residential___nominal">#REF!</definedName>
    <definedName name="Earnings_after_tax__EAT____Retail___nominal" localSheetId="1">#REF!</definedName>
    <definedName name="Earnings_after_tax__EAT____Retail___nominal">#REF!</definedName>
    <definedName name="Earnings_after_tax__EAT____wholesale___nominal" localSheetId="1">#REF!</definedName>
    <definedName name="Earnings_after_tax__EAT____wholesale___nominal">#REF!</definedName>
    <definedName name="Earnings_available_for_dividends___business___nominal" localSheetId="1">#REF!</definedName>
    <definedName name="Earnings_available_for_dividends___business___nominal">#REF!</definedName>
    <definedName name="Earnings_available_for_dividends___Residential___nominal" localSheetId="1">#REF!</definedName>
    <definedName name="Earnings_available_for_dividends___Residential___nominal">#REF!</definedName>
    <definedName name="Earnings_before_interest_and_tax__EBIT____Business___nominal" localSheetId="1">#REF!</definedName>
    <definedName name="Earnings_before_interest_and_tax__EBIT____Business___nominal">#REF!</definedName>
    <definedName name="Earnings_before_interest_and_tax__EBIT____control___nominal.ADDN1" localSheetId="1">#REF!</definedName>
    <definedName name="Earnings_before_interest_and_tax__EBIT____control___nominal.ADDN1">#REF!</definedName>
    <definedName name="Earnings_before_interest_and_tax__EBIT____control___nominal.ADDN2" localSheetId="1">#REF!</definedName>
    <definedName name="Earnings_before_interest_and_tax__EBIT____control___nominal.ADDN2">#REF!</definedName>
    <definedName name="Earnings_before_interest_and_tax__EBIT____control___nominal.BR" localSheetId="1">#REF!</definedName>
    <definedName name="Earnings_before_interest_and_tax__EBIT____control___nominal.BR">#REF!</definedName>
    <definedName name="Earnings_before_interest_and_tax__EBIT____control___nominal.WN" localSheetId="1">#REF!</definedName>
    <definedName name="Earnings_before_interest_and_tax__EBIT____control___nominal.WN">#REF!</definedName>
    <definedName name="Earnings_before_interest_and_tax__EBIT____control___nominal.WR" localSheetId="1">#REF!</definedName>
    <definedName name="Earnings_before_interest_and_tax__EBIT____control___nominal.WR">#REF!</definedName>
    <definedName name="Earnings_before_interest_and_tax__EBIT____control___nominal.WWN" localSheetId="1">#REF!</definedName>
    <definedName name="Earnings_before_interest_and_tax__EBIT____control___nominal.WWN">#REF!</definedName>
    <definedName name="Earnings_before_interest_and_tax__EBIT____Residential___nominal" localSheetId="1">#REF!</definedName>
    <definedName name="Earnings_before_interest_and_tax__EBIT____Residential___nominal">#REF!</definedName>
    <definedName name="Earnings_before_interest_and_tax__EBIT____Retail___nominal" localSheetId="1">#REF!</definedName>
    <definedName name="Earnings_before_interest_and_tax__EBIT____Retail___nominal">#REF!</definedName>
    <definedName name="Earnings_before_interest_and_tax__EBIT____wholesale" localSheetId="1">#REF!</definedName>
    <definedName name="Earnings_before_interest_and_tax__EBIT____wholesale">#REF!</definedName>
    <definedName name="Earnings_before_tax___Business___nominal" localSheetId="1">#REF!</definedName>
    <definedName name="Earnings_before_tax___Business___nominal">#REF!</definedName>
    <definedName name="Earnings_before_tax__EBT____Business___nominal" localSheetId="1">#REF!</definedName>
    <definedName name="Earnings_before_tax__EBT____Business___nominal">#REF!</definedName>
    <definedName name="Earnings_before_tax__EBT____control___nominal.ADDN1" localSheetId="1">#REF!</definedName>
    <definedName name="Earnings_before_tax__EBT____control___nominal.ADDN1">#REF!</definedName>
    <definedName name="Earnings_before_tax__EBT____control___nominal.ADDN2" localSheetId="1">#REF!</definedName>
    <definedName name="Earnings_before_tax__EBT____control___nominal.ADDN2">#REF!</definedName>
    <definedName name="Earnings_before_tax__EBT____control___nominal.BR" localSheetId="1">#REF!</definedName>
    <definedName name="Earnings_before_tax__EBT____control___nominal.BR">#REF!</definedName>
    <definedName name="Earnings_before_tax__EBT____control___nominal.WN" localSheetId="1">#REF!</definedName>
    <definedName name="Earnings_before_tax__EBT____control___nominal.WN">#REF!</definedName>
    <definedName name="Earnings_before_tax__EBT____control___nominal.WR" localSheetId="1">#REF!</definedName>
    <definedName name="Earnings_before_tax__EBT____control___nominal.WR">#REF!</definedName>
    <definedName name="Earnings_before_tax__EBT____control___nominal.WWN" localSheetId="1">#REF!</definedName>
    <definedName name="Earnings_before_tax__EBT____control___nominal.WWN">#REF!</definedName>
    <definedName name="earnings_before_tax__EBT____Residential___nominal" localSheetId="1">#REF!</definedName>
    <definedName name="earnings_before_tax__EBT____Residential___nominal">#REF!</definedName>
    <definedName name="Earnings_before_tax__EBT____Retail___nominal" localSheetId="1">#REF!</definedName>
    <definedName name="Earnings_before_tax__EBT____Retail___nominal">#REF!</definedName>
    <definedName name="Earnings_before_tax__EBT____Wholesale___nominal" localSheetId="1">#REF!</definedName>
    <definedName name="Earnings_before_tax__EBT____Wholesale___nominal">#REF!</definedName>
    <definedName name="EAsummary">#REF!</definedName>
    <definedName name="EAsummary2004">#REF!</definedName>
    <definedName name="EAto">#REF!</definedName>
    <definedName name="EBIT_less_current_tax_charge___Appointee___nominal" localSheetId="1">#REF!</definedName>
    <definedName name="EBIT_less_current_tax_charge___Appointee___nominal" localSheetId="8">#REF!</definedName>
    <definedName name="EBIT_less_current_tax_charge___Appointee___nominal" localSheetId="6">#REF!</definedName>
    <definedName name="EBIT_less_current_tax_charge___Appointee___nominal">#REF!</definedName>
    <definedName name="EBIT_less_current_tax_charge___control___nominal.ADDN1" localSheetId="1">#REF!</definedName>
    <definedName name="EBIT_less_current_tax_charge___control___nominal.ADDN1">#REF!</definedName>
    <definedName name="EBIT_less_current_tax_charge___control___nominal.ADDN2" localSheetId="1">#REF!</definedName>
    <definedName name="EBIT_less_current_tax_charge___control___nominal.ADDN2">#REF!</definedName>
    <definedName name="EBIT_less_current_tax_charge___control___nominal.BR" localSheetId="1">#REF!</definedName>
    <definedName name="EBIT_less_current_tax_charge___control___nominal.BR">#REF!</definedName>
    <definedName name="EBIT_less_current_tax_charge___control___nominal.WN" localSheetId="1">#REF!</definedName>
    <definedName name="EBIT_less_current_tax_charge___control___nominal.WN">#REF!</definedName>
    <definedName name="EBIT_less_current_tax_charge___control___nominal.WR" localSheetId="1">#REF!</definedName>
    <definedName name="EBIT_less_current_tax_charge___control___nominal.WR">#REF!</definedName>
    <definedName name="EBIT_less_current_tax_charge___control___nominal.WWN" localSheetId="1">#REF!</definedName>
    <definedName name="EBIT_less_current_tax_charge___control___nominal.WWN">#REF!</definedName>
    <definedName name="EBIT_less_current_tax_charge__building_blocks_method____Appointee___nominal" localSheetId="1">#REF!</definedName>
    <definedName name="EBIT_less_current_tax_charge__building_blocks_method____Appointee___nominal">#REF!</definedName>
    <definedName name="EBIT_less_current_tax_charge__building_blocks_method____Wholesale___nominal" localSheetId="1">#REF!</definedName>
    <definedName name="EBIT_less_current_tax_charge__building_blocks_method____Wholesale___nominal">#REF!</definedName>
    <definedName name="EBITDA___Appointee___nominal" localSheetId="1">#REF!</definedName>
    <definedName name="EBITDA___Appointee___nominal">#REF!</definedName>
    <definedName name="EBITDA___Business___nominal" localSheetId="1">#REF!</definedName>
    <definedName name="EBITDA___Business___nominal">#REF!</definedName>
    <definedName name="EBITDA___control___nominal.ADDN1" localSheetId="1">#REF!</definedName>
    <definedName name="EBITDA___control___nominal.ADDN1">#REF!</definedName>
    <definedName name="EBITDA___control___nominal.ADDN2" localSheetId="1">#REF!</definedName>
    <definedName name="EBITDA___control___nominal.ADDN2">#REF!</definedName>
    <definedName name="EBITDA___control___nominal.BR" localSheetId="1">#REF!</definedName>
    <definedName name="EBITDA___control___nominal.BR">#REF!</definedName>
    <definedName name="EBITDA___control___nominal.WN" localSheetId="1">#REF!</definedName>
    <definedName name="EBITDA___control___nominal.WN">#REF!</definedName>
    <definedName name="EBITDA___control___nominal.WR" localSheetId="1">#REF!</definedName>
    <definedName name="EBITDA___control___nominal.WR">#REF!</definedName>
    <definedName name="EBITDA___control___nominal.WWN" localSheetId="1">#REF!</definedName>
    <definedName name="EBITDA___control___nominal.WWN">#REF!</definedName>
    <definedName name="EBITDA___Finstat_Wholesale___nominal" localSheetId="1">#REF!</definedName>
    <definedName name="EBITDA___Finstat_Wholesale___nominal">#REF!</definedName>
    <definedName name="EBITDA___Residential___nominal" localSheetId="1">#REF!</definedName>
    <definedName name="EBITDA___Residential___nominal">#REF!</definedName>
    <definedName name="EBITDA___Retail___nominal" localSheetId="1">#REF!</definedName>
    <definedName name="EBITDA___Retail___nominal">#REF!</definedName>
    <definedName name="Eff">#REF!</definedName>
    <definedName name="Effective_Tax_Rate.ADDN1" localSheetId="1">#REF!</definedName>
    <definedName name="Effective_Tax_Rate.ADDN1">#REF!</definedName>
    <definedName name="Effective_Tax_Rate.ADDN2" localSheetId="1">#REF!</definedName>
    <definedName name="Effective_Tax_Rate.ADDN2">#REF!</definedName>
    <definedName name="Effective_Tax_Rate.BR" localSheetId="1">#REF!</definedName>
    <definedName name="Effective_Tax_Rate.BR">#REF!</definedName>
    <definedName name="Effective_Tax_Rate.WN" localSheetId="1">#REF!</definedName>
    <definedName name="Effective_Tax_Rate.WN">#REF!</definedName>
    <definedName name="Effective_Tax_Rate.WR" localSheetId="1">#REF!</definedName>
    <definedName name="Effective_Tax_Rate.WR">#REF!</definedName>
    <definedName name="Effective_Tax_Rate.WWN" localSheetId="1">#REF!</definedName>
    <definedName name="Effective_Tax_Rate.WWN">#REF!</definedName>
    <definedName name="EHY">#REF!</definedName>
    <definedName name="ELECTRICITY">#REF!</definedName>
    <definedName name="End_of_AMP_period_flag" localSheetId="1">#REF!</definedName>
    <definedName name="End_of_AMP_period_flag" localSheetId="8">#REF!</definedName>
    <definedName name="End_of_AMP_period_flag" localSheetId="6">#REF!</definedName>
    <definedName name="End_of_AMP_period_flag">#REF!</definedName>
    <definedName name="End_of_AMP_period_flag_date" localSheetId="1">#REF!</definedName>
    <definedName name="End_of_AMP_period_flag_date">#REF!</definedName>
    <definedName name="EndYearRef">#REF!</definedName>
    <definedName name="Equity_dividends_paid___control___nominal.ADDN1" localSheetId="1">#REF!</definedName>
    <definedName name="Equity_dividends_paid___control___nominal.ADDN1">#REF!</definedName>
    <definedName name="Equity_dividends_paid___control___nominal.ADDN1.NEG" localSheetId="1">#REF!</definedName>
    <definedName name="Equity_dividends_paid___control___nominal.ADDN1.NEG">#REF!</definedName>
    <definedName name="Equity_dividends_paid___control___nominal.ADDN2" localSheetId="1">#REF!</definedName>
    <definedName name="Equity_dividends_paid___control___nominal.ADDN2">#REF!</definedName>
    <definedName name="Equity_dividends_paid___control___nominal.ADDN2.NEG" localSheetId="1">#REF!</definedName>
    <definedName name="Equity_dividends_paid___control___nominal.ADDN2.NEG">#REF!</definedName>
    <definedName name="Equity_dividends_paid___control___nominal.BR" localSheetId="1">#REF!</definedName>
    <definedName name="Equity_dividends_paid___control___nominal.BR">#REF!</definedName>
    <definedName name="Equity_dividends_paid___control___nominal.BR.NEG" localSheetId="1">#REF!</definedName>
    <definedName name="Equity_dividends_paid___control___nominal.BR.NEG">#REF!</definedName>
    <definedName name="Equity_dividends_paid___control___nominal.WN" localSheetId="1">#REF!</definedName>
    <definedName name="Equity_dividends_paid___control___nominal.WN">#REF!</definedName>
    <definedName name="Equity_dividends_paid___control___nominal.WN.NEG" localSheetId="1">#REF!</definedName>
    <definedName name="Equity_dividends_paid___control___nominal.WN.NEG">#REF!</definedName>
    <definedName name="Equity_dividends_paid___control___nominal.WR" localSheetId="1">#REF!</definedName>
    <definedName name="Equity_dividends_paid___control___nominal.WR">#REF!</definedName>
    <definedName name="Equity_dividends_paid___control___nominal.WR.NEG" localSheetId="1">#REF!</definedName>
    <definedName name="Equity_dividends_paid___control___nominal.WR.NEG">#REF!</definedName>
    <definedName name="Equity_dividends_paid___control___nominal.WWN" localSheetId="1">#REF!</definedName>
    <definedName name="Equity_dividends_paid___control___nominal.WWN">#REF!</definedName>
    <definedName name="Equity_dividends_paid___control___nominal.WWN.NEG" localSheetId="1">#REF!</definedName>
    <definedName name="Equity_dividends_paid___control___nominal.WWN.NEG">#REF!</definedName>
    <definedName name="Equity_dividends_paid___Retail___nominal" localSheetId="1">#REF!</definedName>
    <definedName name="Equity_dividends_paid___Retail___nominal">#REF!</definedName>
    <definedName name="Equity_dividends_paid___Retail___nominal.NEG" localSheetId="1">#REF!</definedName>
    <definedName name="Equity_dividends_paid___Retail___nominal.NEG">#REF!</definedName>
    <definedName name="ESSEX">#REF!</definedName>
    <definedName name="Estimate_Adjust_Factor">#REF!</definedName>
    <definedName name="EV__LASTREFTIME__" hidden="1">40339.4799074074</definedName>
    <definedName name="Excess_fast_money___Appointee___nominal" localSheetId="1">#REF!</definedName>
    <definedName name="Excess_fast_money___Appointee___nominal">#REF!</definedName>
    <definedName name="Excess_fast_money___control___nominal.ADDN1" localSheetId="1">#REF!</definedName>
    <definedName name="Excess_fast_money___control___nominal.ADDN1">#REF!</definedName>
    <definedName name="Excess_fast_money___control___nominal.ADDN2" localSheetId="1">#REF!</definedName>
    <definedName name="Excess_fast_money___control___nominal.ADDN2">#REF!</definedName>
    <definedName name="Excess_fast_money___control___nominal.BR" localSheetId="1">#REF!</definedName>
    <definedName name="Excess_fast_money___control___nominal.BR">#REF!</definedName>
    <definedName name="Excess_fast_money___control___nominal.WN" localSheetId="1">#REF!</definedName>
    <definedName name="Excess_fast_money___control___nominal.WN">#REF!</definedName>
    <definedName name="Excess_fast_money___control___nominal.WR" localSheetId="1">#REF!</definedName>
    <definedName name="Excess_fast_money___control___nominal.WR">#REF!</definedName>
    <definedName name="Excess_fast_money___control___nominal.WWN" localSheetId="1">#REF!</definedName>
    <definedName name="Excess_fast_money___control___nominal.WWN">#REF!</definedName>
    <definedName name="Exited_company_balance_sheet_check" localSheetId="1">#REF!</definedName>
    <definedName name="Exited_company_balance_sheet_check">#REF!</definedName>
    <definedName name="Exited_company_balance_sheet_check_overall" localSheetId="1">#REF!</definedName>
    <definedName name="Exited_company_balance_sheet_check_overall">#REF!</definedName>
    <definedName name="Exited_company_by_period" localSheetId="1">#REF!</definedName>
    <definedName name="Exited_company_by_period">#REF!</definedName>
    <definedName name="Exited_Company_Residential_apportionment_CALC" localSheetId="1">#REF!</definedName>
    <definedName name="Exited_Company_Residential_apportionment_CALC">#REF!</definedName>
    <definedName name="Expensed_capital_allowance___new_capital_expenditure___control___nominal.ADDN1" localSheetId="1">#REF!</definedName>
    <definedName name="Expensed_capital_allowance___new_capital_expenditure___control___nominal.ADDN1">#REF!</definedName>
    <definedName name="Expensed_capital_allowance___new_capital_expenditure___control___nominal.ADDN2" localSheetId="1">#REF!</definedName>
    <definedName name="Expensed_capital_allowance___new_capital_expenditure___control___nominal.ADDN2">#REF!</definedName>
    <definedName name="Expensed_capital_allowance___new_capital_expenditure___control___nominal.BR" localSheetId="1">#REF!</definedName>
    <definedName name="Expensed_capital_allowance___new_capital_expenditure___control___nominal.BR">#REF!</definedName>
    <definedName name="Expensed_capital_allowance___new_capital_expenditure___control___nominal.WN" localSheetId="1">#REF!</definedName>
    <definedName name="Expensed_capital_allowance___new_capital_expenditure___control___nominal.WN">#REF!</definedName>
    <definedName name="Expensed_capital_allowance___new_capital_expenditure___control___nominal.WR" localSheetId="1">#REF!</definedName>
    <definedName name="Expensed_capital_allowance___new_capital_expenditure___control___nominal.WR">#REF!</definedName>
    <definedName name="Expensed_capital_allowance___new_capital_expenditure___control___nominal.WWN" localSheetId="1">#REF!</definedName>
    <definedName name="Expensed_capital_allowance___new_capital_expenditure___control___nominal.WWN">#REF!</definedName>
    <definedName name="Expired" hidden="1">FALSE</definedName>
    <definedName name="Export_NGasCHP_Admin">#REF!</definedName>
    <definedName name="Export_NGasCHP_Drink">#REF!</definedName>
    <definedName name="Export_NGasCHP_Sewage">#REF!</definedName>
    <definedName name="F" localSheetId="8">{"bal",#N/A,FALSE,"working papers";"income",#N/A,FALSE,"working papers"}</definedName>
    <definedName name="F" localSheetId="6">{"bal",#N/A,FALSE,"working papers";"income",#N/A,FALSE,"working papers"}</definedName>
    <definedName name="F">{"bal",#N/A,FALSE,"working papers";"income",#N/A,FALSE,"working papers"}</definedName>
    <definedName name="fdraf" localSheetId="8">{"bal",#N/A,FALSE,"working papers";"income",#N/A,FALSE,"working papers"}</definedName>
    <definedName name="fdraf" localSheetId="6">{"bal",#N/A,FALSE,"working papers";"income",#N/A,FALSE,"working papers"}</definedName>
    <definedName name="fdraf">{"bal",#N/A,FALSE,"working papers";"income",#N/A,FALSE,"working papers"}</definedName>
    <definedName name="Fdraft" localSheetId="8">{"bal",#N/A,FALSE,"working papers";"income",#N/A,FALSE,"working papers"}</definedName>
    <definedName name="Fdraft" localSheetId="6">{"bal",#N/A,FALSE,"working papers";"income",#N/A,FALSE,"working papers"}</definedName>
    <definedName name="Fdraft">{"bal",#N/A,FALSE,"working papers";"income",#N/A,FALSE,"working papers"}</definedName>
    <definedName name="fe">#REF!</definedName>
    <definedName name="Ferry_RoPax_Pass_CO2">#REF!</definedName>
    <definedName name="Ferry_RoPax_Pass_km">#REF!</definedName>
    <definedName name="fewrew" localSheetId="8">#REF!</definedName>
    <definedName name="fewrew" localSheetId="6">#REF!</definedName>
    <definedName name="fewrew">#REF!</definedName>
    <definedName name="FFO_less_dividends_declared___Appointee___nominal" localSheetId="1">#REF!</definedName>
    <definedName name="FFO_less_dividends_declared___Appointee___nominal" localSheetId="6">#REF!</definedName>
    <definedName name="FFO_less_dividends_declared___Appointee___nominal">#REF!</definedName>
    <definedName name="file_LTDS">#REF!</definedName>
    <definedName name="file_LTDS_2nd">#REF!</definedName>
    <definedName name="file_totex">#REF!</definedName>
    <definedName name="Final_2003_04_Income_Apportioned_Use_May_onwards">#REF!</definedName>
    <definedName name="Final_allowed_revenue__deflated_using_Nov_Nov_CPI_H______control___real.ADDN1" localSheetId="1">#REF!</definedName>
    <definedName name="Final_allowed_revenue__deflated_using_Nov_Nov_CPI_H______control___real.ADDN1">#REF!</definedName>
    <definedName name="Final_allowed_revenue__deflated_using_Nov_Nov_CPI_H______control___real.ADDN2" localSheetId="1">#REF!</definedName>
    <definedName name="Final_allowed_revenue__deflated_using_Nov_Nov_CPI_H______control___real.ADDN2">#REF!</definedName>
    <definedName name="Final_allowed_revenue__deflated_using_Nov_Nov_CPI_H______control___real.BR" localSheetId="1">#REF!</definedName>
    <definedName name="Final_allowed_revenue__deflated_using_Nov_Nov_CPI_H______control___real.BR">#REF!</definedName>
    <definedName name="Final_allowed_revenue__deflated_using_Nov_Nov_CPI_H______control___real.WN" localSheetId="1">#REF!</definedName>
    <definedName name="Final_allowed_revenue__deflated_using_Nov_Nov_CPI_H______control___real.WN">#REF!</definedName>
    <definedName name="Final_allowed_revenue__deflated_using_Nov_Nov_CPI_H______control___real.WR" localSheetId="1">#REF!</definedName>
    <definedName name="Final_allowed_revenue__deflated_using_Nov_Nov_CPI_H______control___real.WR">#REF!</definedName>
    <definedName name="Final_allowed_revenue__deflated_using_Nov_Nov_CPI_H______control___real.WWN" localSheetId="1">#REF!</definedName>
    <definedName name="Final_allowed_revenue__deflated_using_Nov_Nov_CPI_H______control___real.WWN">#REF!</definedName>
    <definedName name="Final_allowed_revenue_percentage__deflated_using_Nov_Nov_CPI_H______control.ADDN1" localSheetId="1">#REF!</definedName>
    <definedName name="Final_allowed_revenue_percentage__deflated_using_Nov_Nov_CPI_H______control.ADDN1">#REF!</definedName>
    <definedName name="Final_allowed_revenue_percentage__deflated_using_Nov_Nov_CPI_H______control.ADDN2" localSheetId="1">#REF!</definedName>
    <definedName name="Final_allowed_revenue_percentage__deflated_using_Nov_Nov_CPI_H______control.ADDN2">#REF!</definedName>
    <definedName name="Final_allowed_revenue_percentage__deflated_using_Nov_Nov_CPI_H______control.BR" localSheetId="1">#REF!</definedName>
    <definedName name="Final_allowed_revenue_percentage__deflated_using_Nov_Nov_CPI_H______control.BR">#REF!</definedName>
    <definedName name="Final_allowed_revenue_percentage__deflated_using_Nov_Nov_CPI_H______control.WN" localSheetId="1">#REF!</definedName>
    <definedName name="Final_allowed_revenue_percentage__deflated_using_Nov_Nov_CPI_H______control.WN">#REF!</definedName>
    <definedName name="Final_allowed_revenue_percentage__deflated_using_Nov_Nov_CPI_H______control.WR" localSheetId="1">#REF!</definedName>
    <definedName name="Final_allowed_revenue_percentage__deflated_using_Nov_Nov_CPI_H______control.WR">#REF!</definedName>
    <definedName name="Final_allowed_revenue_percentage__deflated_using_Nov_Nov_CPI_H______control.WWN" localSheetId="1">#REF!</definedName>
    <definedName name="Final_allowed_revenue_percentage__deflated_using_Nov_Nov_CPI_H______control.WWN">#REF!</definedName>
    <definedName name="Finance_lease_depreciation___Wholesale___nominal" localSheetId="1">#REF!</definedName>
    <definedName name="Finance_lease_depreciation___Wholesale___nominal">#REF!</definedName>
    <definedName name="Financial_year_end_month" localSheetId="1">#REF!</definedName>
    <definedName name="Financial_year_end_month">#REF!</definedName>
    <definedName name="FinancialIndicators">#REF!</definedName>
    <definedName name="FinancialIndicators_Enable">#REF!</definedName>
    <definedName name="FinancialIndicators_Headings">#REF!</definedName>
    <definedName name="FinancialIndicators_Max">#REF!</definedName>
    <definedName name="FinancialIndicators_Min">#REF!</definedName>
    <definedName name="FinancialIndicators_Tolerance">#REF!</definedName>
    <definedName name="FinPayts">#REF!</definedName>
    <definedName name="FinRate">#REF!</definedName>
    <definedName name="FinStat___BS___Appointee___check" localSheetId="1">#REF!</definedName>
    <definedName name="FinStat___BS___Appointee___check" localSheetId="8">#REF!</definedName>
    <definedName name="FinStat___BS___Appointee___check" localSheetId="6">#REF!</definedName>
    <definedName name="FinStat___BS___Appointee___check">#REF!</definedName>
    <definedName name="FinStat___BS___Appointee___check_overall" localSheetId="1">#REF!</definedName>
    <definedName name="FinStat___BS___Appointee___check_overall">#REF!</definedName>
    <definedName name="FinStat___BS___Control___check.ADDN1" localSheetId="1">#REF!</definedName>
    <definedName name="FinStat___BS___Control___check.ADDN1">#REF!</definedName>
    <definedName name="FinStat___BS___Control___check.ADDN2" localSheetId="1">#REF!</definedName>
    <definedName name="FinStat___BS___Control___check.ADDN2">#REF!</definedName>
    <definedName name="FinStat___BS___Control___check.BR" localSheetId="1">#REF!</definedName>
    <definedName name="FinStat___BS___Control___check.BR">#REF!</definedName>
    <definedName name="FinStat___BS___Control___check.WN" localSheetId="1">#REF!</definedName>
    <definedName name="FinStat___BS___Control___check.WN">#REF!</definedName>
    <definedName name="FinStat___BS___Control___check.WR" localSheetId="1">#REF!</definedName>
    <definedName name="FinStat___BS___Control___check.WR">#REF!</definedName>
    <definedName name="FinStat___BS___Control___check.WWN" localSheetId="1">#REF!</definedName>
    <definedName name="FinStat___BS___Control___check.WWN">#REF!</definedName>
    <definedName name="FinStat___BS___Control___check_overall.ADDN1" localSheetId="1">#REF!</definedName>
    <definedName name="FinStat___BS___Control___check_overall.ADDN1">#REF!</definedName>
    <definedName name="FinStat___BS___Control___check_overall.ADDN2" localSheetId="1">#REF!</definedName>
    <definedName name="FinStat___BS___Control___check_overall.ADDN2">#REF!</definedName>
    <definedName name="FinStat___BS___Control___check_overall.BR" localSheetId="1">#REF!</definedName>
    <definedName name="FinStat___BS___Control___check_overall.BR">#REF!</definedName>
    <definedName name="FinStat___BS___Control___check_overall.WN" localSheetId="1">#REF!</definedName>
    <definedName name="FinStat___BS___Control___check_overall.WN">#REF!</definedName>
    <definedName name="FinStat___BS___Control___check_overall.WR" localSheetId="1">#REF!</definedName>
    <definedName name="FinStat___BS___Control___check_overall.WR">#REF!</definedName>
    <definedName name="FinStat___BS___Control___check_overall.WWN" localSheetId="1">#REF!</definedName>
    <definedName name="FinStat___BS___Control___check_overall.WWN">#REF!</definedName>
    <definedName name="FinStat___BS___Retail___check" localSheetId="1">#REF!</definedName>
    <definedName name="FinStat___BS___Retail___check">#REF!</definedName>
    <definedName name="FinStat___BS___Retail___check_overall" localSheetId="1">#REF!</definedName>
    <definedName name="FinStat___BS___Retail___check_overall">#REF!</definedName>
    <definedName name="FinStat___BS___Retail_Business___check" localSheetId="1">#REF!</definedName>
    <definedName name="FinStat___BS___Retail_Business___check">#REF!</definedName>
    <definedName name="FinStat___BS___Retail_Business___check_overall" localSheetId="1">#REF!</definedName>
    <definedName name="FinStat___BS___Retail_Business___check_overall">#REF!</definedName>
    <definedName name="FinStat___BS___Retail_Residential___check" localSheetId="1">#REF!</definedName>
    <definedName name="FinStat___BS___Retail_Residential___check">#REF!</definedName>
    <definedName name="FinStat___BS___Retail_Residential___check_overall" localSheetId="1">#REF!</definedName>
    <definedName name="FinStat___BS___Retail_Residential___check_overall">#REF!</definedName>
    <definedName name="FinStat___BS___Wholesale___check" localSheetId="1">#REF!</definedName>
    <definedName name="FinStat___BS___Wholesale___check">#REF!</definedName>
    <definedName name="FinStat___BS___Wholesale___check_overall" localSheetId="1">#REF!</definedName>
    <definedName name="FinStat___BS___Wholesale___check_overall">#REF!</definedName>
    <definedName name="FinStat___BS_NCA_not_negative___Appointee___check" localSheetId="1">#REF!</definedName>
    <definedName name="FinStat___BS_NCA_not_negative___Appointee___check">#REF!</definedName>
    <definedName name="FinStat___BS_NCA_not_negative___Appointee___check_overall" localSheetId="1">#REF!</definedName>
    <definedName name="FinStat___BS_NCA_not_negative___Appointee___check_overall">#REF!</definedName>
    <definedName name="FinStat___BS_NCA_not_negative___Control___check.ADDN1" localSheetId="1">#REF!</definedName>
    <definedName name="FinStat___BS_NCA_not_negative___Control___check.ADDN1">#REF!</definedName>
    <definedName name="FinStat___BS_NCA_not_negative___Control___check.ADDN2" localSheetId="1">#REF!</definedName>
    <definedName name="FinStat___BS_NCA_not_negative___Control___check.ADDN2">#REF!</definedName>
    <definedName name="FinStat___BS_NCA_not_negative___Control___check.BR" localSheetId="1">#REF!</definedName>
    <definedName name="FinStat___BS_NCA_not_negative___Control___check.BR">#REF!</definedName>
    <definedName name="FinStat___BS_NCA_not_negative___Control___check.WN" localSheetId="1">#REF!</definedName>
    <definedName name="FinStat___BS_NCA_not_negative___Control___check.WN">#REF!</definedName>
    <definedName name="FinStat___BS_NCA_not_negative___Control___check.WR" localSheetId="1">#REF!</definedName>
    <definedName name="FinStat___BS_NCA_not_negative___Control___check.WR">#REF!</definedName>
    <definedName name="FinStat___BS_NCA_not_negative___Control___check.WWN" localSheetId="1">#REF!</definedName>
    <definedName name="FinStat___BS_NCA_not_negative___Control___check.WWN">#REF!</definedName>
    <definedName name="FinStat___BS_NCA_not_negative___Control___check_overall.ADDN1" localSheetId="1">#REF!</definedName>
    <definedName name="FinStat___BS_NCA_not_negative___Control___check_overall.ADDN1">#REF!</definedName>
    <definedName name="FinStat___BS_NCA_not_negative___Control___check_overall.ADDN2" localSheetId="1">#REF!</definedName>
    <definedName name="FinStat___BS_NCA_not_negative___Control___check_overall.ADDN2">#REF!</definedName>
    <definedName name="FinStat___BS_NCA_not_negative___Control___check_overall.BR" localSheetId="1">#REF!</definedName>
    <definedName name="FinStat___BS_NCA_not_negative___Control___check_overall.BR">#REF!</definedName>
    <definedName name="FinStat___BS_NCA_not_negative___Control___check_overall.WN" localSheetId="1">#REF!</definedName>
    <definedName name="FinStat___BS_NCA_not_negative___Control___check_overall.WN">#REF!</definedName>
    <definedName name="FinStat___BS_NCA_not_negative___Control___check_overall.WR" localSheetId="1">#REF!</definedName>
    <definedName name="FinStat___BS_NCA_not_negative___Control___check_overall.WR">#REF!</definedName>
    <definedName name="FinStat___BS_NCA_not_negative___Control___check_overall.WWN" localSheetId="1">#REF!</definedName>
    <definedName name="FinStat___BS_NCA_not_negative___Control___check_overall.WWN">#REF!</definedName>
    <definedName name="FinStat___BS_Total_assets_not_negative___Retail_Business___check" localSheetId="1">#REF!</definedName>
    <definedName name="FinStat___BS_Total_assets_not_negative___Retail_Business___check">#REF!</definedName>
    <definedName name="FinStat___BS_Total_assets_not_negative___Retail_Business___check_overall" localSheetId="1">#REF!</definedName>
    <definedName name="FinStat___BS_Total_assets_not_negative___Retail_Business___check_overall">#REF!</definedName>
    <definedName name="FinStat___BS_Total_assets_not_negative___Retail_Residential___check" localSheetId="1">#REF!</definedName>
    <definedName name="FinStat___BS_Total_assets_not_negative___Retail_Residential___check">#REF!</definedName>
    <definedName name="FinStat___BS_Total_assets_not_negative___Retail_Residential___check_overall" localSheetId="1">#REF!</definedName>
    <definedName name="FinStat___BS_Total_assets_not_negative___Retail_Residential___check_overall">#REF!</definedName>
    <definedName name="FinStat___CF___Appointee___check" localSheetId="1">#REF!</definedName>
    <definedName name="FinStat___CF___Appointee___check">#REF!</definedName>
    <definedName name="FinStat___CF___Appointee___check_overall" localSheetId="1">#REF!</definedName>
    <definedName name="FinStat___CF___Appointee___check_overall">#REF!</definedName>
    <definedName name="FinStat___CF___Control___check.ADDN1" localSheetId="1">#REF!</definedName>
    <definedName name="FinStat___CF___Control___check.ADDN1">#REF!</definedName>
    <definedName name="FinStat___CF___Control___check.ADDN2" localSheetId="1">#REF!</definedName>
    <definedName name="FinStat___CF___Control___check.ADDN2">#REF!</definedName>
    <definedName name="FinStat___CF___Control___check.BR" localSheetId="1">#REF!</definedName>
    <definedName name="FinStat___CF___Control___check.BR">#REF!</definedName>
    <definedName name="FinStat___CF___Control___check.WN" localSheetId="1">#REF!</definedName>
    <definedName name="FinStat___CF___Control___check.WN">#REF!</definedName>
    <definedName name="FinStat___CF___Control___check.WR" localSheetId="1">#REF!</definedName>
    <definedName name="FinStat___CF___Control___check.WR">#REF!</definedName>
    <definedName name="FinStat___CF___Control___check.WWN" localSheetId="1">#REF!</definedName>
    <definedName name="FinStat___CF___Control___check.WWN">#REF!</definedName>
    <definedName name="FinStat___CF___Control___check_overall.ADDN1" localSheetId="1">#REF!</definedName>
    <definedName name="FinStat___CF___Control___check_overall.ADDN1">#REF!</definedName>
    <definedName name="FinStat___CF___Control___check_overall.ADDN2" localSheetId="1">#REF!</definedName>
    <definedName name="FinStat___CF___Control___check_overall.ADDN2">#REF!</definedName>
    <definedName name="FinStat___CF___Control___check_overall.BR" localSheetId="1">#REF!</definedName>
    <definedName name="FinStat___CF___Control___check_overall.BR">#REF!</definedName>
    <definedName name="FinStat___CF___Control___check_overall.WN" localSheetId="1">#REF!</definedName>
    <definedName name="FinStat___CF___Control___check_overall.WN">#REF!</definedName>
    <definedName name="FinStat___CF___Control___check_overall.WR" localSheetId="1">#REF!</definedName>
    <definedName name="FinStat___CF___Control___check_overall.WR">#REF!</definedName>
    <definedName name="FinStat___CF___Control___check_overall.WWN" localSheetId="1">#REF!</definedName>
    <definedName name="FinStat___CF___Control___check_overall.WWN">#REF!</definedName>
    <definedName name="FinStat___CF___Retail___check" localSheetId="1">#REF!</definedName>
    <definedName name="FinStat___CF___Retail___check">#REF!</definedName>
    <definedName name="FinStat___CF___Retail___check_overall" localSheetId="1">#REF!</definedName>
    <definedName name="FinStat___CF___Retail___check_overall">#REF!</definedName>
    <definedName name="FinStat___CF___Retail_Business___check" localSheetId="1">#REF!</definedName>
    <definedName name="FinStat___CF___Retail_Business___check">#REF!</definedName>
    <definedName name="FinStat___CF___Retail_Business___check_overall" localSheetId="1">#REF!</definedName>
    <definedName name="FinStat___CF___Retail_Business___check_overall">#REF!</definedName>
    <definedName name="FinStat___CF___Retail_Residential___check" localSheetId="1">#REF!</definedName>
    <definedName name="FinStat___CF___Retail_Residential___check">#REF!</definedName>
    <definedName name="FinStat___CF___Retail_Residential___check_overall" localSheetId="1">#REF!</definedName>
    <definedName name="FinStat___CF___Retail_Residential___check_overall">#REF!</definedName>
    <definedName name="FinStat___CF___Wholesale___check" localSheetId="1">#REF!</definedName>
    <definedName name="FinStat___CF___Wholesale___check">#REF!</definedName>
    <definedName name="FinStat___CF___Wholesale___check_overall" localSheetId="1">#REF!</definedName>
    <definedName name="FinStat___CF___Wholesale___check_overall">#REF!</definedName>
    <definedName name="FinStat___PL___Appointee___check" localSheetId="1">#REF!</definedName>
    <definedName name="FinStat___PL___Appointee___check">#REF!</definedName>
    <definedName name="FinStat___PL___Appointee___check_overall" localSheetId="1">#REF!</definedName>
    <definedName name="FinStat___PL___Appointee___check_overall">#REF!</definedName>
    <definedName name="FinStat___PL___Control___check.ADDN1" localSheetId="1">#REF!</definedName>
    <definedName name="FinStat___PL___Control___check.ADDN1">#REF!</definedName>
    <definedName name="FinStat___PL___Control___check.ADDN2" localSheetId="1">#REF!</definedName>
    <definedName name="FinStat___PL___Control___check.ADDN2">#REF!</definedName>
    <definedName name="FinStat___PL___Control___check.BR" localSheetId="1">#REF!</definedName>
    <definedName name="FinStat___PL___Control___check.BR">#REF!</definedName>
    <definedName name="FinStat___PL___Control___check.WN" localSheetId="1">#REF!</definedName>
    <definedName name="FinStat___PL___Control___check.WN">#REF!</definedName>
    <definedName name="FinStat___PL___Control___check.WR" localSheetId="1">#REF!</definedName>
    <definedName name="FinStat___PL___Control___check.WR">#REF!</definedName>
    <definedName name="FinStat___PL___Control___check.WWN" localSheetId="1">#REF!</definedName>
    <definedName name="FinStat___PL___Control___check.WWN">#REF!</definedName>
    <definedName name="FinStat___PL___Control___check_overall.ADDN1" localSheetId="1">#REF!</definedName>
    <definedName name="FinStat___PL___Control___check_overall.ADDN1">#REF!</definedName>
    <definedName name="FinStat___PL___Control___check_overall.ADDN2" localSheetId="1">#REF!</definedName>
    <definedName name="FinStat___PL___Control___check_overall.ADDN2">#REF!</definedName>
    <definedName name="FinStat___PL___Control___check_overall.BR" localSheetId="1">#REF!</definedName>
    <definedName name="FinStat___PL___Control___check_overall.BR">#REF!</definedName>
    <definedName name="FinStat___PL___Control___check_overall.WN" localSheetId="1">#REF!</definedName>
    <definedName name="FinStat___PL___Control___check_overall.WN">#REF!</definedName>
    <definedName name="FinStat___PL___Control___check_overall.WR" localSheetId="1">#REF!</definedName>
    <definedName name="FinStat___PL___Control___check_overall.WR">#REF!</definedName>
    <definedName name="FinStat___PL___Control___check_overall.WWN" localSheetId="1">#REF!</definedName>
    <definedName name="FinStat___PL___Control___check_overall.WWN">#REF!</definedName>
    <definedName name="FinStat___PL___Retail___check" localSheetId="1">#REF!</definedName>
    <definedName name="FinStat___PL___Retail___check">#REF!</definedName>
    <definedName name="FinStat___PL___Retail___check_overall" localSheetId="1">#REF!</definedName>
    <definedName name="FinStat___PL___Retail___check_overall">#REF!</definedName>
    <definedName name="FinStat___PL___Retail_Business___check" localSheetId="1">#REF!</definedName>
    <definedName name="FinStat___PL___Retail_Business___check">#REF!</definedName>
    <definedName name="FinStat___PL___Retail_Business___check_overall" localSheetId="1">#REF!</definedName>
    <definedName name="FinStat___PL___Retail_Business___check_overall">#REF!</definedName>
    <definedName name="FinStat___PL___Retail_Residential___check" localSheetId="1">#REF!</definedName>
    <definedName name="FinStat___PL___Retail_Residential___check">#REF!</definedName>
    <definedName name="FinStat___PL___Retail_Residential___check_overall" localSheetId="1">#REF!</definedName>
    <definedName name="FinStat___PL___Retail_Residential___check_overall">#REF!</definedName>
    <definedName name="FinStat___PL___Wholesale___check" localSheetId="1">#REF!</definedName>
    <definedName name="FinStat___PL___Wholesale___check">#REF!</definedName>
    <definedName name="FinStat___PL___Wholesale___check_overall" localSheetId="1">#REF!</definedName>
    <definedName name="FinStat___PL___Wholesale___check_overall">#REF!</definedName>
    <definedName name="FinTerm">#REF!</definedName>
    <definedName name="First_post_forecast_period_flag" localSheetId="1">#REF!</definedName>
    <definedName name="First_post_forecast_period_flag" localSheetId="8">#REF!</definedName>
    <definedName name="First_post_forecast_period_flag" localSheetId="6">#REF!</definedName>
    <definedName name="First_post_forecast_period_flag">#REF!</definedName>
    <definedName name="FirstQuinquennium" localSheetId="6">#REF!</definedName>
    <definedName name="FirstQuinquennium">#REF!</definedName>
    <definedName name="FirstRow" localSheetId="1">#REF!</definedName>
    <definedName name="FirstRow">#REF!</definedName>
    <definedName name="FirstTime" localSheetId="1">#REF!</definedName>
    <definedName name="FirstTime">#REF!</definedName>
    <definedName name="Fixed_asset_balance___Business___nominal" localSheetId="1">#REF!</definedName>
    <definedName name="Fixed_asset_balance___Business___nominal">#REF!</definedName>
    <definedName name="Fixed_asset_balance___Business___nominal.BEG" localSheetId="1">#REF!</definedName>
    <definedName name="Fixed_asset_balance___Business___nominal.BEG">#REF!</definedName>
    <definedName name="Fixed_asset_balance___Residential___nominal" localSheetId="1">#REF!</definedName>
    <definedName name="Fixed_asset_balance___Residential___nominal">#REF!</definedName>
    <definedName name="Fixed_asset_balance___Residential___nominal.BEG" localSheetId="1">#REF!</definedName>
    <definedName name="Fixed_asset_balance___Residential___nominal.BEG">#REF!</definedName>
    <definedName name="Fixed_asset_balance___Wholesale___nominal" localSheetId="1">#REF!</definedName>
    <definedName name="Fixed_asset_balance___Wholesale___nominal">#REF!</definedName>
    <definedName name="Fixed_asset_depreciation___Wholesale___nominal" localSheetId="1">#REF!</definedName>
    <definedName name="Fixed_asset_depreciation___Wholesale___nominal">#REF!</definedName>
    <definedName name="Fixed_asset_ongoing_capex___Wholesale___nominal" localSheetId="1">#REF!</definedName>
    <definedName name="Fixed_asset_ongoing_capex___Wholesale___nominal">#REF!</definedName>
    <definedName name="Fixed_asset_ongoing_capex___Wholesale___nominal.NEG" localSheetId="1">#REF!</definedName>
    <definedName name="Fixed_asset_ongoing_capex___Wholesale___nominal.NEG">#REF!</definedName>
    <definedName name="Fixed_Assets_balance___Appointee___nominal" localSheetId="1">#REF!</definedName>
    <definedName name="Fixed_Assets_balance___Appointee___nominal">#REF!</definedName>
    <definedName name="Fixed_rate_debt___nominal.ADDN1" localSheetId="1">#REF!</definedName>
    <definedName name="Fixed_rate_debt___nominal.ADDN1">#REF!</definedName>
    <definedName name="Fixed_rate_debt___nominal.ADDN1.BEG" localSheetId="1">#REF!</definedName>
    <definedName name="Fixed_rate_debt___nominal.ADDN1.BEG">#REF!</definedName>
    <definedName name="Fixed_rate_debt___nominal.ADDN2" localSheetId="1">#REF!</definedName>
    <definedName name="Fixed_rate_debt___nominal.ADDN2">#REF!</definedName>
    <definedName name="Fixed_rate_debt___nominal.ADDN2.BEG" localSheetId="1">#REF!</definedName>
    <definedName name="Fixed_rate_debt___nominal.ADDN2.BEG">#REF!</definedName>
    <definedName name="Fixed_rate_debt___nominal.BR" localSheetId="1">#REF!</definedName>
    <definedName name="Fixed_rate_debt___nominal.BR">#REF!</definedName>
    <definedName name="Fixed_rate_debt___nominal.BR.BEG" localSheetId="1">#REF!</definedName>
    <definedName name="Fixed_rate_debt___nominal.BR.BEG">#REF!</definedName>
    <definedName name="Fixed_rate_debt___nominal.WN" localSheetId="1">#REF!</definedName>
    <definedName name="Fixed_rate_debt___nominal.WN">#REF!</definedName>
    <definedName name="Fixed_rate_debt___nominal.WN.BEG" localSheetId="1">#REF!</definedName>
    <definedName name="Fixed_rate_debt___nominal.WN.BEG">#REF!</definedName>
    <definedName name="Fixed_rate_debt___nominal.WR" localSheetId="1">#REF!</definedName>
    <definedName name="Fixed_rate_debt___nominal.WR">#REF!</definedName>
    <definedName name="Fixed_rate_debt___nominal.WR.BEG" localSheetId="1">#REF!</definedName>
    <definedName name="Fixed_rate_debt___nominal.WR.BEG">#REF!</definedName>
    <definedName name="Fixed_rate_debt___nominal.WWN" localSheetId="1">#REF!</definedName>
    <definedName name="Fixed_rate_debt___nominal.WWN">#REF!</definedName>
    <definedName name="Fixed_rate_debt___nominal.WWN.BEG" localSheetId="1">#REF!</definedName>
    <definedName name="Fixed_rate_debt___nominal.WWN.BEG">#REF!</definedName>
    <definedName name="Fixed_rate_debt_adjustments___nominal.ADDN1" localSheetId="1">#REF!</definedName>
    <definedName name="Fixed_rate_debt_adjustments___nominal.ADDN1">#REF!</definedName>
    <definedName name="Fixed_rate_debt_adjustments___nominal.ADDN2" localSheetId="1">#REF!</definedName>
    <definedName name="Fixed_rate_debt_adjustments___nominal.ADDN2">#REF!</definedName>
    <definedName name="Fixed_rate_debt_adjustments___nominal.BR" localSheetId="1">#REF!</definedName>
    <definedName name="Fixed_rate_debt_adjustments___nominal.BR">#REF!</definedName>
    <definedName name="Fixed_rate_debt_adjustments___nominal.WN" localSheetId="1">#REF!</definedName>
    <definedName name="Fixed_rate_debt_adjustments___nominal.WN">#REF!</definedName>
    <definedName name="Fixed_rate_debt_adjustments___nominal.WR" localSheetId="1">#REF!</definedName>
    <definedName name="Fixed_rate_debt_adjustments___nominal.WR">#REF!</definedName>
    <definedName name="Fixed_rate_debt_adjustments___nominal.WWN" localSheetId="1">#REF!</definedName>
    <definedName name="Fixed_rate_debt_adjustments___nominal.WWN">#REF!</definedName>
    <definedName name="FLE">#REF!</definedName>
    <definedName name="FOLLOWING_YEAR" localSheetId="8">#REF!</definedName>
    <definedName name="FOLLOWING_YEAR" localSheetId="6">#REF!</definedName>
    <definedName name="FOLLOWING_YEAR">#REF!</definedName>
    <definedName name="Forecast_duration" localSheetId="1">#REF!</definedName>
    <definedName name="Forecast_duration" localSheetId="6">#REF!</definedName>
    <definedName name="Forecast_duration">#REF!</definedName>
    <definedName name="Forecast_end_period_flag" localSheetId="1">#REF!</definedName>
    <definedName name="Forecast_end_period_flag">#REF!</definedName>
    <definedName name="Forecast_end_period_flag_date" localSheetId="1">#REF!</definedName>
    <definedName name="Forecast_end_period_flag_date">#REF!</definedName>
    <definedName name="Forecast_period_flag" localSheetId="1">#REF!</definedName>
    <definedName name="Forecast_period_flag">#REF!</definedName>
    <definedName name="Forecast_period_flag_total" localSheetId="1">#REF!</definedName>
    <definedName name="Forecast_period_flag_total">#REF!</definedName>
    <definedName name="Forecast_start_date__first_day_of_financial_year_" localSheetId="1">#REF!</definedName>
    <definedName name="Forecast_start_date__first_day_of_financial_year_">#REF!</definedName>
    <definedName name="Forecast_start_period_flag" localSheetId="1">#REF!</definedName>
    <definedName name="Forecast_start_period_flag">#REF!</definedName>
    <definedName name="Foutput" hidden="1">#REF!</definedName>
    <definedName name="Fraction_ozone_pure_O2">#REF!</definedName>
    <definedName name="Freight_Average_Van_CO2">#REF!</definedName>
    <definedName name="Freight_Average_Van_km">#REF!</definedName>
    <definedName name="Freight_Average_Van_Tonne_CO2">#REF!</definedName>
    <definedName name="Freight_Average_Van_Tonne_km">#REF!</definedName>
    <definedName name="Freight_Diesel_Van_CO2">#REF!</definedName>
    <definedName name="Freight_Diesel_Van_km">#REF!</definedName>
    <definedName name="Freight_Diesel_Van_Tonne_CO2">#REF!</definedName>
    <definedName name="Freight_Diesel_Van_Tonne_km">#REF!</definedName>
    <definedName name="Freight_LH_CO2">#REF!</definedName>
    <definedName name="Freight_LPG_CNG_Van_CO2">#REF!</definedName>
    <definedName name="Freight_LPG_CNG_Van_km">#REF!</definedName>
    <definedName name="Freight_LPG_CNG_Van_Tonne_CO2">#REF!</definedName>
    <definedName name="Freight_LPG_CNG_Van_Tonne_km">#REF!</definedName>
    <definedName name="Freight_Petrol_Van_CO2">#REF!</definedName>
    <definedName name="Freight_Petrol_Van_km">#REF!</definedName>
    <definedName name="Freight_Petrol_Van_Tonne_CO2">#REF!</definedName>
    <definedName name="Freight_Petrol_Van_Tonne_km">#REF!</definedName>
    <definedName name="Freight_Rail_CO2">#REF!</definedName>
    <definedName name="Freight_SH_CO2">#REF!</definedName>
    <definedName name="freq_m_1" localSheetId="8">#REF!</definedName>
    <definedName name="freq_m_1" localSheetId="6">#REF!</definedName>
    <definedName name="freq_m_1">#REF!</definedName>
    <definedName name="freq_m_2" localSheetId="6">#REF!</definedName>
    <definedName name="freq_m_2">#REF!</definedName>
    <definedName name="freq_m_3" localSheetId="6">#REF!</definedName>
    <definedName name="freq_m_3">#REF!</definedName>
    <definedName name="freq_y_1">#REF!</definedName>
    <definedName name="freq_y_2">#REF!</definedName>
    <definedName name="freq_y_3">#REF!</definedName>
    <definedName name="frequency_table">#REF!</definedName>
    <definedName name="fsdfffd" hidden="1">#REF!</definedName>
    <definedName name="fsdfsd" hidden="1">#REF!</definedName>
    <definedName name="fsfds" hidden="1">#REF!</definedName>
    <definedName name="fsfsd" hidden="1">#REF!</definedName>
    <definedName name="FTEOH" localSheetId="1">#REF!</definedName>
    <definedName name="FTEOH">#REF!</definedName>
    <definedName name="Funds_from_operations___Appointee___nominal" localSheetId="1">#REF!</definedName>
    <definedName name="Funds_from_operations___Appointee___nominal">#REF!</definedName>
    <definedName name="Funds_from_operations___control___nominal.ADDN1" localSheetId="1">#REF!</definedName>
    <definedName name="Funds_from_operations___control___nominal.ADDN1">#REF!</definedName>
    <definedName name="Funds_from_operations___control___nominal.ADDN2" localSheetId="1">#REF!</definedName>
    <definedName name="Funds_from_operations___control___nominal.ADDN2">#REF!</definedName>
    <definedName name="Funds_from_operations___control___nominal.BR" localSheetId="1">#REF!</definedName>
    <definedName name="Funds_from_operations___control___nominal.BR">#REF!</definedName>
    <definedName name="Funds_from_operations___control___nominal.WN" localSheetId="1">#REF!</definedName>
    <definedName name="Funds_from_operations___control___nominal.WN">#REF!</definedName>
    <definedName name="Funds_from_operations___control___nominal.WR" localSheetId="1">#REF!</definedName>
    <definedName name="Funds_from_operations___control___nominal.WR">#REF!</definedName>
    <definedName name="Funds_from_operations___control___nominal.WWN" localSheetId="1">#REF!</definedName>
    <definedName name="Funds_from_operations___control___nominal.WWN">#REF!</definedName>
    <definedName name="Funds_from_operations___net_debt___Post_Fin_adj___Appointee" localSheetId="1">#REF!</definedName>
    <definedName name="Funds_from_operations___net_debt___Post_Fin_adj___Appointee">#REF!</definedName>
    <definedName name="Funds_from_operations___net_debt__Alternative____Appointee" localSheetId="1">#REF!</definedName>
    <definedName name="Funds_from_operations___net_debt__Alternative____Appointee">#REF!</definedName>
    <definedName name="Funds_from_operations___net_debt__Alternative____Control.ADDN1" localSheetId="1">#REF!</definedName>
    <definedName name="Funds_from_operations___net_debt__Alternative____Control.ADDN1">#REF!</definedName>
    <definedName name="Funds_from_operations___net_debt__Alternative____Control.ADDN2" localSheetId="1">#REF!</definedName>
    <definedName name="Funds_from_operations___net_debt__Alternative____Control.ADDN2">#REF!</definedName>
    <definedName name="Funds_from_operations___net_debt__Alternative____Control.BR" localSheetId="1">#REF!</definedName>
    <definedName name="Funds_from_operations___net_debt__Alternative____Control.BR">#REF!</definedName>
    <definedName name="Funds_from_operations___net_debt__Alternative____Control.WN" localSheetId="1">#REF!</definedName>
    <definedName name="Funds_from_operations___net_debt__Alternative____Control.WN">#REF!</definedName>
    <definedName name="Funds_from_operations___net_debt__Alternative____Control.WR" localSheetId="1">#REF!</definedName>
    <definedName name="Funds_from_operations___net_debt__Alternative____Control.WR">#REF!</definedName>
    <definedName name="Funds_from_operations___net_debt__Alternative____Control.WWN" localSheetId="1">#REF!</definedName>
    <definedName name="Funds_from_operations___net_debt__Alternative____Control.WWN">#REF!</definedName>
    <definedName name="Funds_from_operations___net_debt__Alternative____weighted_average___Appointee" localSheetId="1">#REF!</definedName>
    <definedName name="Funds_from_operations___net_debt__Alternative____weighted_average___Appointee">#REF!</definedName>
    <definedName name="Funds_from_operations___net_debt__Ofwat____Appointee" localSheetId="1">#REF!</definedName>
    <definedName name="Funds_from_operations___net_debt__Ofwat____Appointee">#REF!</definedName>
    <definedName name="Funds_from_operations___net_debt__Ofwat____Control.ADDN1" localSheetId="1">#REF!</definedName>
    <definedName name="Funds_from_operations___net_debt__Ofwat____Control.ADDN1">#REF!</definedName>
    <definedName name="Funds_from_operations___net_debt__Ofwat____Control.ADDN2" localSheetId="1">#REF!</definedName>
    <definedName name="Funds_from_operations___net_debt__Ofwat____Control.ADDN2">#REF!</definedName>
    <definedName name="Funds_from_operations___net_debt__Ofwat____Control.BR" localSheetId="1">#REF!</definedName>
    <definedName name="Funds_from_operations___net_debt__Ofwat____Control.BR">#REF!</definedName>
    <definedName name="Funds_from_operations___net_debt__Ofwat____Control.WN" localSheetId="1">#REF!</definedName>
    <definedName name="Funds_from_operations___net_debt__Ofwat____Control.WN">#REF!</definedName>
    <definedName name="Funds_from_operations___net_debt__Ofwat____Control.WR" localSheetId="1">#REF!</definedName>
    <definedName name="Funds_from_operations___net_debt__Ofwat____Control.WR">#REF!</definedName>
    <definedName name="Funds_from_operations___net_debt__Ofwat____Control.WWN" localSheetId="1">#REF!</definedName>
    <definedName name="Funds_from_operations___net_debt__Ofwat____Control.WWN">#REF!</definedName>
    <definedName name="Funds_from_operations___net_debt__Ofwat____Post_Fin_adj___Appointee" localSheetId="1">#REF!</definedName>
    <definedName name="Funds_from_operations___net_debt__Ofwat____Post_Fin_adj___Appointee">#REF!</definedName>
    <definedName name="Funds_from_operations___net_debt__Ofwat____weighted_average___Appointee" localSheetId="1">#REF!</definedName>
    <definedName name="Funds_from_operations___net_debt__Ofwat____weighted_average___Appointee">#REF!</definedName>
    <definedName name="Funds_from_operations___pre_interest___Appointee___nominal" localSheetId="1">#REF!</definedName>
    <definedName name="Funds_from_operations___pre_interest___Appointee___nominal">#REF!</definedName>
    <definedName name="Funds_from_operations___pre_interest___less_RCV_run_off_and_excess_fast_money_and_IRE___Appointee___nominal" localSheetId="1">#REF!</definedName>
    <definedName name="Funds_from_operations___pre_interest___less_RCV_run_off_and_excess_fast_money_and_IRE___Appointee___nominal">#REF!</definedName>
    <definedName name="Funds_from_operations___pre_interest___less_RCV_run_off_and_IRE_totex_adj___Appointee___nominal" localSheetId="1">#REF!</definedName>
    <definedName name="Funds_from_operations___pre_interest___less_RCV_run_off_and_IRE_totex_adj___Appointee___nominal">#REF!</definedName>
    <definedName name="Funds_from_operations_pre_interest___control___nominal.ADDN1" localSheetId="1">#REF!</definedName>
    <definedName name="Funds_from_operations_pre_interest___control___nominal.ADDN1">#REF!</definedName>
    <definedName name="Funds_from_operations_pre_interest___control___nominal.ADDN2" localSheetId="1">#REF!</definedName>
    <definedName name="Funds_from_operations_pre_interest___control___nominal.ADDN2">#REF!</definedName>
    <definedName name="Funds_from_operations_pre_interest___control___nominal.BR" localSheetId="1">#REF!</definedName>
    <definedName name="Funds_from_operations_pre_interest___control___nominal.BR">#REF!</definedName>
    <definedName name="Funds_from_operations_pre_interest___control___nominal.WN" localSheetId="1">#REF!</definedName>
    <definedName name="Funds_from_operations_pre_interest___control___nominal.WN">#REF!</definedName>
    <definedName name="Funds_from_operations_pre_interest___control___nominal.WR" localSheetId="1">#REF!</definedName>
    <definedName name="Funds_from_operations_pre_interest___control___nominal.WR">#REF!</definedName>
    <definedName name="Funds_from_operations_pre_interest___control___nominal.WWN" localSheetId="1">#REF!</definedName>
    <definedName name="Funds_from_operations_pre_interest___control___nominal.WWN">#REF!</definedName>
    <definedName name="FY_1">#REF!</definedName>
    <definedName name="FY_10">#REF!</definedName>
    <definedName name="FY_11">#REF!</definedName>
    <definedName name="FY_12">#REF!</definedName>
    <definedName name="FY_13">#REF!</definedName>
    <definedName name="FY_14">#REF!</definedName>
    <definedName name="FY_15">#REF!</definedName>
    <definedName name="FY_2">#REF!</definedName>
    <definedName name="FY_3">#REF!</definedName>
    <definedName name="FY_4">#REF!</definedName>
    <definedName name="FY_5">#REF!</definedName>
    <definedName name="FY_6">#REF!</definedName>
    <definedName name="FY_7">#REF!</definedName>
    <definedName name="FY_8">#REF!</definedName>
    <definedName name="FY_9">#REF!</definedName>
    <definedName name="g_kg_conversion">#REF!</definedName>
    <definedName name="gAPProgList">OFFSET(#REF!,0,#REF!,#REF!,1)</definedName>
    <definedName name="Gas_Oil_Admin">#REF!</definedName>
    <definedName name="Gas_Oil_Drink">#REF!</definedName>
    <definedName name="Gas_Oil_EF_CO2">#REF!</definedName>
    <definedName name="Gas_Oil_Sewage">#REF!</definedName>
    <definedName name="Gas_Oil_Sludge">#REF!</definedName>
    <definedName name="Gearing___Appointee" localSheetId="1">#REF!</definedName>
    <definedName name="Gearing___Appointee" localSheetId="8">#REF!</definedName>
    <definedName name="Gearing___Appointee" localSheetId="6">#REF!</definedName>
    <definedName name="Gearing___Appointee">#REF!</definedName>
    <definedName name="Gearing___Control.ADDN1" localSheetId="1">#REF!</definedName>
    <definedName name="Gearing___Control.ADDN1">#REF!</definedName>
    <definedName name="Gearing___Control.ADDN2" localSheetId="1">#REF!</definedName>
    <definedName name="Gearing___Control.ADDN2">#REF!</definedName>
    <definedName name="Gearing___Control.BR" localSheetId="1">#REF!</definedName>
    <definedName name="Gearing___Control.BR">#REF!</definedName>
    <definedName name="Gearing___Control.WN" localSheetId="1">#REF!</definedName>
    <definedName name="Gearing___Control.WN">#REF!</definedName>
    <definedName name="Gearing___Control.WR" localSheetId="1">#REF!</definedName>
    <definedName name="Gearing___Control.WR">#REF!</definedName>
    <definedName name="Gearing___Control.WWN" localSheetId="1">#REF!</definedName>
    <definedName name="Gearing___Control.WWN">#REF!</definedName>
    <definedName name="Gearing___Post_Fin_adj___Appointee" localSheetId="1">#REF!</definedName>
    <definedName name="Gearing___Post_Fin_adj___Appointee">#REF!</definedName>
    <definedName name="Gearing___weighted_average___Appointee" localSheetId="1">#REF!</definedName>
    <definedName name="Gearing___weighted_average___Appointee">#REF!</definedName>
    <definedName name="Gearing___Wholesale" localSheetId="1">#REF!</definedName>
    <definedName name="Gearing___Wholesale">#REF!</definedName>
    <definedName name="Gearing_over_100____check" localSheetId="1">#REF!</definedName>
    <definedName name="Gearing_over_100____check">#REF!</definedName>
    <definedName name="Gearing_over_100____check_overall" localSheetId="1">#REF!</definedName>
    <definedName name="Gearing_over_100____check_overall">#REF!</definedName>
    <definedName name="General">#REF!</definedName>
    <definedName name="General1">#REF!</definedName>
    <definedName name="General2">#REF!</definedName>
    <definedName name="GEOG9703">#REF!</definedName>
    <definedName name="gfff" localSheetId="8" hidden="1">{"CHARGE",#N/A,FALSE,"401C11"}</definedName>
    <definedName name="gfff" localSheetId="6" hidden="1">{"CHARGE",#N/A,FALSE,"401C11"}</definedName>
    <definedName name="gfff" hidden="1">{"CHARGE",#N/A,FALSE,"401C11"}</definedName>
    <definedName name="GLOS">#REF!</definedName>
    <definedName name="GOHOME">#REF!</definedName>
    <definedName name="Grants_and_contributions_price_control___real___ADDN1" localSheetId="1">#REF!</definedName>
    <definedName name="Grants_and_contributions_price_control___real___ADDN1">#REF!</definedName>
    <definedName name="Grants_and_contributions_price_control___real___ADDN2" localSheetId="1">#REF!</definedName>
    <definedName name="Grants_and_contributions_price_control___real___ADDN2">#REF!</definedName>
    <definedName name="Grants_and_contributions_price_control___real___BR" localSheetId="1">#REF!</definedName>
    <definedName name="Grants_and_contributions_price_control___real___BR">#REF!</definedName>
    <definedName name="Grants_and_contributions_price_control___real___WN" localSheetId="1">#REF!</definedName>
    <definedName name="Grants_and_contributions_price_control___real___WN">#REF!</definedName>
    <definedName name="Grants_and_contributions_price_control___real___WR" localSheetId="1">#REF!</definedName>
    <definedName name="Grants_and_contributions_price_control___real___WR">#REF!</definedName>
    <definedName name="Grants_and_contributions_price_control___real___WWN" localSheetId="1">#REF!</definedName>
    <definedName name="Grants_and_contributions_price_control___real___WWN">#REF!</definedName>
    <definedName name="Grants_and_contributions_taxable_on_receipt__and_its_amortisation___nominal.ADDN1" localSheetId="1">#REF!</definedName>
    <definedName name="Grants_and_contributions_taxable_on_receipt__and_its_amortisation___nominal.ADDN1">#REF!</definedName>
    <definedName name="Grants_and_contributions_taxable_on_receipt__and_its_amortisation___nominal.ADDN2" localSheetId="1">#REF!</definedName>
    <definedName name="Grants_and_contributions_taxable_on_receipt__and_its_amortisation___nominal.ADDN2">#REF!</definedName>
    <definedName name="Grants_and_contributions_taxable_on_receipt__and_its_amortisation___nominal.BR" localSheetId="1">#REF!</definedName>
    <definedName name="Grants_and_contributions_taxable_on_receipt__and_its_amortisation___nominal.BR">#REF!</definedName>
    <definedName name="Grants_and_contributions_taxable_on_receipt__and_its_amortisation___nominal.WN" localSheetId="1">#REF!</definedName>
    <definedName name="Grants_and_contributions_taxable_on_receipt__and_its_amortisation___nominal.WN">#REF!</definedName>
    <definedName name="Grants_and_contributions_taxable_on_receipt__and_its_amortisation___nominal.WR" localSheetId="1">#REF!</definedName>
    <definedName name="Grants_and_contributions_taxable_on_receipt__and_its_amortisation___nominal.WR">#REF!</definedName>
    <definedName name="Grants_and_contributions_taxable_on_receipt__and_its_amortisation___nominal.WWN" localSheetId="1">#REF!</definedName>
    <definedName name="Grants_and_contributions_taxable_on_receipt__and_its_amortisation___nominal.WWN">#REF!</definedName>
    <definedName name="Grants_and_contributions_taxable_on_receipt__and_its_amortisation___Post_financeability___control___nominal.ADDN1" localSheetId="1">#REF!</definedName>
    <definedName name="Grants_and_contributions_taxable_on_receipt__and_its_amortisation___Post_financeability___control___nominal.ADDN1">#REF!</definedName>
    <definedName name="Grants_and_contributions_taxable_on_receipt__and_its_amortisation___Post_financeability___control___nominal.ADDN2" localSheetId="1">#REF!</definedName>
    <definedName name="Grants_and_contributions_taxable_on_receipt__and_its_amortisation___Post_financeability___control___nominal.ADDN2">#REF!</definedName>
    <definedName name="Grants_and_contributions_taxable_on_receipt__and_its_amortisation___Post_financeability___control___nominal.BR" localSheetId="1">#REF!</definedName>
    <definedName name="Grants_and_contributions_taxable_on_receipt__and_its_amortisation___Post_financeability___control___nominal.BR">#REF!</definedName>
    <definedName name="Grants_and_contributions_taxable_on_receipt__and_its_amortisation___Post_financeability___control___nominal.WN" localSheetId="1">#REF!</definedName>
    <definedName name="Grants_and_contributions_taxable_on_receipt__and_its_amortisation___Post_financeability___control___nominal.WN">#REF!</definedName>
    <definedName name="Grants_and_contributions_taxable_on_receipt__and_its_amortisation___Post_financeability___control___nominal.WR" localSheetId="1">#REF!</definedName>
    <definedName name="Grants_and_contributions_taxable_on_receipt__and_its_amortisation___Post_financeability___control___nominal.WR">#REF!</definedName>
    <definedName name="Grants_and_contributions_taxable_on_receipt__and_its_amortisation___Post_financeability___control___nominal.WWN" localSheetId="1">#REF!</definedName>
    <definedName name="Grants_and_contributions_taxable_on_receipt__and_its_amortisation___Post_financeability___control___nominal.WWN">#REF!</definedName>
    <definedName name="Grants_and_contributions_taxable_on_receipt__and_its_amortisation___Wholesale___nominal" localSheetId="1">#REF!</definedName>
    <definedName name="Grants_and_contributions_taxable_on_receipt__and_its_amortisation___Wholesale___nominal">#REF!</definedName>
    <definedName name="Graph_IARC04">#REF!</definedName>
    <definedName name="Graph_IARC05">#REF!</definedName>
    <definedName name="Graph_Incidents04">#REF!</definedName>
    <definedName name="Graph_Incidents05">#REF!</definedName>
    <definedName name="Graph_meterAR1_4">#REF!</definedName>
    <definedName name="Graph_Tideway04">#REF!</definedName>
    <definedName name="Graph_Tideway05">#REF!</definedName>
    <definedName name="Green_EF_CO2">#REF!</definedName>
    <definedName name="Green_Tariff">#REF!</definedName>
    <definedName name="Grid_Admin">#REF!</definedName>
    <definedName name="Grid_AMR">#REF!</definedName>
    <definedName name="Grid_Drink_Pump">#REF!</definedName>
    <definedName name="Grid_Drink_Treat">#REF!</definedName>
    <definedName name="Grid_EF_CO2">#REF!</definedName>
    <definedName name="Grid_EST">#REF!</definedName>
    <definedName name="Grid_HH">#REF!</definedName>
    <definedName name="Grid_MHH">#REF!</definedName>
    <definedName name="Grid_NAP">#REF!</definedName>
    <definedName name="Grid_NHH">#REF!</definedName>
    <definedName name="Grid_NHH_EST">#REF!</definedName>
    <definedName name="Grid_Sewage_Pump">#REF!</definedName>
    <definedName name="Grid_Sewage_Treat">#REF!</definedName>
    <definedName name="Grid_Sludge">#REF!</definedName>
    <definedName name="Grid_UMS">#REF!</definedName>
    <definedName name="Grid_UMS_Pseudo">#REF!</definedName>
    <definedName name="gross" localSheetId="8" hidden="1">{"GROSS",#N/A,FALSE,"401C11"}</definedName>
    <definedName name="gross" localSheetId="6" hidden="1">{"GROSS",#N/A,FALSE,"401C11"}</definedName>
    <definedName name="gross" hidden="1">{"GROSS",#N/A,FALSE,"401C11"}</definedName>
    <definedName name="Gross_capital_expenditure___nominal.ADDN1" localSheetId="1">#REF!</definedName>
    <definedName name="Gross_capital_expenditure___nominal.ADDN1">#REF!</definedName>
    <definedName name="Gross_capital_expenditure___nominal.ADDN2" localSheetId="1">#REF!</definedName>
    <definedName name="Gross_capital_expenditure___nominal.ADDN2">#REF!</definedName>
    <definedName name="Gross_capital_expenditure___nominal.BR" localSheetId="1">#REF!</definedName>
    <definedName name="Gross_capital_expenditure___nominal.BR">#REF!</definedName>
    <definedName name="Gross_capital_expenditure___nominal.WN" localSheetId="1">#REF!</definedName>
    <definedName name="Gross_capital_expenditure___nominal.WN">#REF!</definedName>
    <definedName name="Gross_capital_expenditure___nominal.WR" localSheetId="1">#REF!</definedName>
    <definedName name="Gross_capital_expenditure___nominal.WR">#REF!</definedName>
    <definedName name="Gross_capital_expenditure___nominal.WWN" localSheetId="1">#REF!</definedName>
    <definedName name="Gross_capital_expenditure___nominal.WWN">#REF!</definedName>
    <definedName name="Gross_Operating_expenditure___nominal.ADDN1" localSheetId="1">#REF!</definedName>
    <definedName name="Gross_Operating_expenditure___nominal.ADDN1">#REF!</definedName>
    <definedName name="Gross_Operating_expenditure___nominal.ADDN2" localSheetId="1">#REF!</definedName>
    <definedName name="Gross_Operating_expenditure___nominal.ADDN2">#REF!</definedName>
    <definedName name="Gross_Operating_expenditure___nominal.BR" localSheetId="1">#REF!</definedName>
    <definedName name="Gross_Operating_expenditure___nominal.BR">#REF!</definedName>
    <definedName name="Gross_Operating_expenditure___nominal.WN" localSheetId="1">#REF!</definedName>
    <definedName name="Gross_Operating_expenditure___nominal.WN">#REF!</definedName>
    <definedName name="Gross_Operating_expenditure___nominal.WR" localSheetId="1">#REF!</definedName>
    <definedName name="Gross_Operating_expenditure___nominal.WR">#REF!</definedName>
    <definedName name="Gross_Operating_expenditure___nominal.WWN" localSheetId="1">#REF!</definedName>
    <definedName name="Gross_Operating_expenditure___nominal.WWN">#REF!</definedName>
    <definedName name="gross1" localSheetId="8" hidden="1">{"GROSS",#N/A,FALSE,"401C11"}</definedName>
    <definedName name="gross1" localSheetId="6" hidden="1">{"GROSS",#N/A,FALSE,"401C11"}</definedName>
    <definedName name="gross1" hidden="1">{"GROSS",#N/A,FALSE,"401C11"}</definedName>
    <definedName name="GTR_MAN">#REF!</definedName>
    <definedName name="GWENT">#REF!</definedName>
    <definedName name="GWYNEDD">#REF!</definedName>
    <definedName name="HANTS">#REF!</definedName>
    <definedName name="hasdfjklhklj" localSheetId="8" hidden="1">{"NET",#N/A,FALSE,"401C11"}</definedName>
    <definedName name="hasdfjklhklj" localSheetId="6" hidden="1">{"NET",#N/A,FALSE,"401C11"}</definedName>
    <definedName name="hasdfjklhklj" hidden="1">{"NET",#N/A,FALSE,"401C11"}</definedName>
    <definedName name="HDDapr">#REF!</definedName>
    <definedName name="HdRm_Cats">OFFSET(#REF!,#REF!,0,#REF!,1)</definedName>
    <definedName name="HdRm_Elements">#REF!</definedName>
    <definedName name="heading_table" localSheetId="8">#REF!</definedName>
    <definedName name="heading_table">#REF!</definedName>
    <definedName name="Headings">#REF!</definedName>
    <definedName name="Headroom___Business___nominal" localSheetId="1">#REF!</definedName>
    <definedName name="Headroom___Business___nominal">#REF!</definedName>
    <definedName name="Headroom___Residential___nominal" localSheetId="1">#REF!</definedName>
    <definedName name="Headroom___Residential___nominal">#REF!</definedName>
    <definedName name="Heat_CHP">#REF!</definedName>
    <definedName name="Heat_EF_CO2">#REF!</definedName>
    <definedName name="Heat_NGasCHP_Admin">#REF!</definedName>
    <definedName name="Heat_NGasCHP_Drink">#REF!</definedName>
    <definedName name="Heat_NGasCHP_Import">#REF!</definedName>
    <definedName name="Heat_NGasCHP_Sewage">#REF!</definedName>
    <definedName name="help" localSheetId="8" hidden="1">{"CHARGE",#N/A,FALSE,"401C11"}</definedName>
    <definedName name="help" localSheetId="6" hidden="1">{"CHARGE",#N/A,FALSE,"401C11"}</definedName>
    <definedName name="help" hidden="1">{"CHARGE",#N/A,FALSE,"401C11"}</definedName>
    <definedName name="HEREFORD_W">#REF!</definedName>
    <definedName name="HERTS">#REF!</definedName>
    <definedName name="HFC___125_CO2eq_GWP">#REF!</definedName>
    <definedName name="HFC___125_Weight">#REF!</definedName>
    <definedName name="HFC___134_CO2eq_GWP">#REF!</definedName>
    <definedName name="HFC___134_Weight">#REF!</definedName>
    <definedName name="HFC___134a_CO2eq_GWP">#REF!</definedName>
    <definedName name="HFC___134a_Weight">#REF!</definedName>
    <definedName name="HFC___143_CO2eq_GWP">#REF!</definedName>
    <definedName name="HFC___143_Weight">#REF!</definedName>
    <definedName name="HFC___143a_CO2eq_GWP">#REF!</definedName>
    <definedName name="HFC___143a_Weight">#REF!</definedName>
    <definedName name="HFC___152a_CO2eq_GWP">#REF!</definedName>
    <definedName name="HFC___152a_Weight">#REF!</definedName>
    <definedName name="HFC___227ea_CO2eq_GWP">#REF!</definedName>
    <definedName name="HFC___227ea_Weight">#REF!</definedName>
    <definedName name="HFC___23_CO2eq_GWP">#REF!</definedName>
    <definedName name="HFC___23_Weight">#REF!</definedName>
    <definedName name="HFC___236fa_CO2eq_GWP">#REF!</definedName>
    <definedName name="HFC___236fa_Weight">#REF!</definedName>
    <definedName name="HFC___245ca_CO2eq_GWP">#REF!</definedName>
    <definedName name="HFC___245ca_Weight">#REF!</definedName>
    <definedName name="HFC___32_CO2eq_GWP">#REF!</definedName>
    <definedName name="HFC___32_Weight">#REF!</definedName>
    <definedName name="HFC___41_CO2eq_GWP">#REF!</definedName>
    <definedName name="HFC___41_Weight">#REF!</definedName>
    <definedName name="HFC___43_CO2eq_GWP">#REF!</definedName>
    <definedName name="HFC___43_Weight">#REF!</definedName>
    <definedName name="hghghhj" localSheetId="8" hidden="1">{"CHARGE",#N/A,FALSE,"401C11"}</definedName>
    <definedName name="hghghhj" localSheetId="6" hidden="1">{"CHARGE",#N/A,FALSE,"401C11"}</definedName>
    <definedName name="hghghhj" hidden="1">{"CHARGE",#N/A,FALSE,"401C11"}</definedName>
    <definedName name="HOMER">#REF!</definedName>
    <definedName name="Households_connected___bill_module" localSheetId="1">#REF!</definedName>
    <definedName name="Households_connected___bill_module">#REF!</definedName>
    <definedName name="Households_connected_for_single_service___Bill_module" localSheetId="1">#REF!</definedName>
    <definedName name="Households_connected_for_single_service___Bill_module">#REF!</definedName>
    <definedName name="Households_connected_for_water_and_sewerage____bill_module" localSheetId="1">#REF!</definedName>
    <definedName name="Households_connected_for_water_and_sewerage____bill_module">#REF!</definedName>
    <definedName name="HTML_CodePage" hidden="1">1252</definedName>
    <definedName name="HTML_Control" localSheetId="8" hidden="1">{"'Trust by name'!$A$6:$E$350","'Trust by name'!$A$1:$D$348"}</definedName>
    <definedName name="HTML_Control" localSheetId="6" hidden="1">{"'Trust by name'!$A$6:$E$350","'Trust by name'!$A$1:$D$348"}</definedName>
    <definedName name="HTML_Control" hidden="1">{"'Trust by name'!$A$6:$E$350","'Trust by name'!$A$1:$D$348"}</definedName>
    <definedName name="HTML_Description" hidden="1">""</definedName>
    <definedName name="HTML_Email" hidden="1">""</definedName>
    <definedName name="HTML_Header" hidden="1">"Trust by name"</definedName>
    <definedName name="HTML_LastUpdate" hidden="1">"22/03/2001"</definedName>
    <definedName name="HTML_LineAfter" hidden="1">FALSE</definedName>
    <definedName name="HTML_LineBefore" hidden="1">FALSE</definedName>
    <definedName name="HTML_Name" hidden="1">"OISIII"</definedName>
    <definedName name="HTML_OBDlg2" hidden="1">TRUE</definedName>
    <definedName name="HTML_OBDlg4" hidden="1">TRUE</definedName>
    <definedName name="HTML_OS" hidden="1">0</definedName>
    <definedName name="HTML_PathFile" hidden="1">"G:\ACTIVITY\HELP\DTPANIC\2001-02\MyHTML.htm"</definedName>
    <definedName name="HTML_Title" hidden="1">"Section 1"</definedName>
    <definedName name="HUMBERSIDE">#REF!</definedName>
    <definedName name="I_OF_WIGHT">#REF!</definedName>
    <definedName name="ILD_check__.ADDN1" localSheetId="1">#REF!</definedName>
    <definedName name="ILD_check__.ADDN1">#REF!</definedName>
    <definedName name="ILD_check__.ADDN2" localSheetId="1">#REF!</definedName>
    <definedName name="ILD_check__.ADDN2">#REF!</definedName>
    <definedName name="ILD_check__.BR" localSheetId="1">#REF!</definedName>
    <definedName name="ILD_check__.BR">#REF!</definedName>
    <definedName name="ILD_check__.WN" localSheetId="1">#REF!</definedName>
    <definedName name="ILD_check__.WN">#REF!</definedName>
    <definedName name="ILD_check__.WR" localSheetId="1">#REF!</definedName>
    <definedName name="ILD_check__.WR">#REF!</definedName>
    <definedName name="ILD_check__.WWN" localSheetId="1">#REF!</definedName>
    <definedName name="ILD_check__.WWN">#REF!</definedName>
    <definedName name="Impact_of_re_profiling_of_allowed_revenue___nominal.ADDN1" localSheetId="1">#REF!</definedName>
    <definedName name="Impact_of_re_profiling_of_allowed_revenue___nominal.ADDN1">#REF!</definedName>
    <definedName name="Impact_of_re_profiling_of_allowed_revenue___nominal.ADDN2" localSheetId="1">#REF!</definedName>
    <definedName name="Impact_of_re_profiling_of_allowed_revenue___nominal.ADDN2">#REF!</definedName>
    <definedName name="Impact_of_re_profiling_of_allowed_revenue___nominal.BR" localSheetId="1">#REF!</definedName>
    <definedName name="Impact_of_re_profiling_of_allowed_revenue___nominal.BR">#REF!</definedName>
    <definedName name="Impact_of_re_profiling_of_allowed_revenue___nominal.WN" localSheetId="1">#REF!</definedName>
    <definedName name="Impact_of_re_profiling_of_allowed_revenue___nominal.WN">#REF!</definedName>
    <definedName name="Impact_of_re_profiling_of_allowed_revenue___nominal.WR" localSheetId="1">#REF!</definedName>
    <definedName name="Impact_of_re_profiling_of_allowed_revenue___nominal.WR">#REF!</definedName>
    <definedName name="Impact_of_re_profiling_of_allowed_revenue___nominal.WWN" localSheetId="1">#REF!</definedName>
    <definedName name="Impact_of_re_profiling_of_allowed_revenue___nominal.WWN">#REF!</definedName>
    <definedName name="Impact_of_re_profiling_of_allowed_revenue___real.ADDN1" localSheetId="1">#REF!</definedName>
    <definedName name="Impact_of_re_profiling_of_allowed_revenue___real.ADDN1">#REF!</definedName>
    <definedName name="Impact_of_re_profiling_of_allowed_revenue___real.ADDN2" localSheetId="1">#REF!</definedName>
    <definedName name="Impact_of_re_profiling_of_allowed_revenue___real.ADDN2">#REF!</definedName>
    <definedName name="Impact_of_re_profiling_of_allowed_revenue___real.BR" localSheetId="1">#REF!</definedName>
    <definedName name="Impact_of_re_profiling_of_allowed_revenue___real.BR">#REF!</definedName>
    <definedName name="Impact_of_re_profiling_of_allowed_revenue___real.WN" localSheetId="1">#REF!</definedName>
    <definedName name="Impact_of_re_profiling_of_allowed_revenue___real.WN">#REF!</definedName>
    <definedName name="Impact_of_re_profiling_of_allowed_revenue___real.WR" localSheetId="1">#REF!</definedName>
    <definedName name="Impact_of_re_profiling_of_allowed_revenue___real.WR">#REF!</definedName>
    <definedName name="Impact_of_re_profiling_of_allowed_revenue___real.WWN" localSheetId="1">#REF!</definedName>
    <definedName name="Impact_of_re_profiling_of_allowed_revenue___real.WWN">#REF!</definedName>
    <definedName name="Include_accumulated_depreciation_in_financial_model" localSheetId="1">#REF!</definedName>
    <definedName name="Include_accumulated_depreciation_in_financial_model">#REF!</definedName>
    <definedName name="Income">#REF!</definedName>
    <definedName name="IncomeAll">#REF!</definedName>
    <definedName name="Incometemp">#REF!</definedName>
    <definedName name="Increase____decrease__in_cash___Appointee___nominal" localSheetId="1">#REF!</definedName>
    <definedName name="Increase____decrease__in_cash___Appointee___nominal">#REF!</definedName>
    <definedName name="Index">#REF!</definedName>
    <definedName name="Index_linked_debt_indexation___Appointee___nominal" localSheetId="1">#REF!</definedName>
    <definedName name="Index_linked_debt_indexation___Appointee___nominal" localSheetId="8">#REF!</definedName>
    <definedName name="Index_linked_debt_indexation___Appointee___nominal" localSheetId="6">#REF!</definedName>
    <definedName name="Index_linked_debt_indexation___Appointee___nominal">#REF!</definedName>
    <definedName name="Index_linked_debt_indexation___Appointee___nominal.NEG" localSheetId="1">#REF!</definedName>
    <definedName name="Index_linked_debt_indexation___Appointee___nominal.NEG">#REF!</definedName>
    <definedName name="Index_linked_debt_indexation___wholesale___nominal" localSheetId="1">#REF!</definedName>
    <definedName name="Index_linked_debt_indexation___wholesale___nominal">#REF!</definedName>
    <definedName name="Index_linked_debt_indexation___wholesale___nominal_POS" localSheetId="1">#REF!</definedName>
    <definedName name="Index_linked_debt_indexation___wholesale___nominal_POS">#REF!</definedName>
    <definedName name="Indexation_on_2020_25_RCV___nominal.ADDN1" localSheetId="1">#REF!</definedName>
    <definedName name="Indexation_on_2020_25_RCV___nominal.ADDN1">#REF!</definedName>
    <definedName name="Indexation_on_2020_25_RCV___nominal.ADDN2" localSheetId="1">#REF!</definedName>
    <definedName name="Indexation_on_2020_25_RCV___nominal.ADDN2">#REF!</definedName>
    <definedName name="Indexation_on_2020_25_RCV___nominal.BR" localSheetId="1">#REF!</definedName>
    <definedName name="Indexation_on_2020_25_RCV___nominal.BR">#REF!</definedName>
    <definedName name="Indexation_on_2020_25_RCV___nominal.WN" localSheetId="1">#REF!</definedName>
    <definedName name="Indexation_on_2020_25_RCV___nominal.WN">#REF!</definedName>
    <definedName name="Indexation_on_2020_25_RCV___nominal.WR" localSheetId="1">#REF!</definedName>
    <definedName name="Indexation_on_2020_25_RCV___nominal.WR">#REF!</definedName>
    <definedName name="Indexation_on_2020_25_RCV___nominal.WWN" localSheetId="1">#REF!</definedName>
    <definedName name="Indexation_on_2020_25_RCV___nominal.WWN">#REF!</definedName>
    <definedName name="Indexation_on_Post_2025_RCV___nominal.ADDN1" localSheetId="1">#REF!</definedName>
    <definedName name="Indexation_on_Post_2025_RCV___nominal.ADDN1">#REF!</definedName>
    <definedName name="Indexation_on_Post_2025_RCV___nominal.ADDN2" localSheetId="1">#REF!</definedName>
    <definedName name="Indexation_on_Post_2025_RCV___nominal.ADDN2">#REF!</definedName>
    <definedName name="Indexation_on_Post_2025_RCV___nominal.BR" localSheetId="1">#REF!</definedName>
    <definedName name="Indexation_on_Post_2025_RCV___nominal.BR">#REF!</definedName>
    <definedName name="Indexation_on_Post_2025_RCV___nominal.WN" localSheetId="1">#REF!</definedName>
    <definedName name="Indexation_on_Post_2025_RCV___nominal.WN">#REF!</definedName>
    <definedName name="Indexation_on_Post_2025_RCV___nominal.WR" localSheetId="1">#REF!</definedName>
    <definedName name="Indexation_on_Post_2025_RCV___nominal.WR">#REF!</definedName>
    <definedName name="Indexation_on_Post_2025_RCV___nominal.WWN" localSheetId="1">#REF!</definedName>
    <definedName name="Indexation_on_Post_2025_RCV___nominal.WWN">#REF!</definedName>
    <definedName name="Indexation_on_Pre_2020_RCV___nominal.ADDN1" localSheetId="1">#REF!</definedName>
    <definedName name="Indexation_on_Pre_2020_RCV___nominal.ADDN1">#REF!</definedName>
    <definedName name="Indexation_on_Pre_2020_RCV___nominal.ADDN2" localSheetId="1">#REF!</definedName>
    <definedName name="Indexation_on_Pre_2020_RCV___nominal.ADDN2">#REF!</definedName>
    <definedName name="Indexation_on_Pre_2020_RCV___nominal.BR" localSheetId="1">#REF!</definedName>
    <definedName name="Indexation_on_Pre_2020_RCV___nominal.BR">#REF!</definedName>
    <definedName name="Indexation_on_Pre_2020_RCV___nominal.WN" localSheetId="1">#REF!</definedName>
    <definedName name="Indexation_on_Pre_2020_RCV___nominal.WN">#REF!</definedName>
    <definedName name="Indexation_on_Pre_2020_RCV___nominal.WR" localSheetId="1">#REF!</definedName>
    <definedName name="Indexation_on_Pre_2020_RCV___nominal.WR">#REF!</definedName>
    <definedName name="Indexation_on_Pre_2020_RCV___nominal.WWN" localSheetId="1">#REF!</definedName>
    <definedName name="Indexation_on_Pre_2020_RCV___nominal.WWN">#REF!</definedName>
    <definedName name="Indexation_on_RCV___nominal.ADDN1" localSheetId="1">#REF!</definedName>
    <definedName name="Indexation_on_RCV___nominal.ADDN1">#REF!</definedName>
    <definedName name="Indexation_on_RCV___nominal.ADDN2" localSheetId="1">#REF!</definedName>
    <definedName name="Indexation_on_RCV___nominal.ADDN2">#REF!</definedName>
    <definedName name="Indexation_on_RCV___nominal.BR" localSheetId="1">#REF!</definedName>
    <definedName name="Indexation_on_RCV___nominal.BR">#REF!</definedName>
    <definedName name="Indexation_on_RCV___nominal.WN" localSheetId="1">#REF!</definedName>
    <definedName name="Indexation_on_RCV___nominal.WN">#REF!</definedName>
    <definedName name="Indexation_on_RCV___nominal.WR" localSheetId="1">#REF!</definedName>
    <definedName name="Indexation_on_RCV___nominal.WR">#REF!</definedName>
    <definedName name="Indexation_on_RCV___nominal.WWN" localSheetId="1">#REF!</definedName>
    <definedName name="Indexation_on_RCV___nominal.WWN">#REF!</definedName>
    <definedName name="Indexation_on_RCV___Wholesale___nominal" localSheetId="1">#REF!</definedName>
    <definedName name="Indexation_on_RCV___Wholesale___nominal">#REF!</definedName>
    <definedName name="INDICES">#REF!</definedName>
    <definedName name="IndustryAssumptionName" localSheetId="8">#REF!</definedName>
    <definedName name="IndustryAssumptionName" localSheetId="6">#REF!</definedName>
    <definedName name="IndustryAssumptionName">#REF!</definedName>
    <definedName name="Industrytransition" localSheetId="6">#REF!</definedName>
    <definedName name="Industrytransition">#REF!</definedName>
    <definedName name="INFRA" localSheetId="6">#REF!</definedName>
    <definedName name="INFRA">#REF!</definedName>
    <definedName name="Innovation___Water_efficiency_funding___real.ADDN1" localSheetId="1">#REF!</definedName>
    <definedName name="Innovation___Water_efficiency_funding___real.ADDN1">#REF!</definedName>
    <definedName name="Innovation___Water_efficiency_funding___real.ADDN2" localSheetId="1">#REF!</definedName>
    <definedName name="Innovation___Water_efficiency_funding___real.ADDN2">#REF!</definedName>
    <definedName name="Innovation___Water_efficiency_funding___real.BR" localSheetId="1">#REF!</definedName>
    <definedName name="Innovation___Water_efficiency_funding___real.BR">#REF!</definedName>
    <definedName name="Innovation___Water_efficiency_funding___real.WN" localSheetId="1">#REF!</definedName>
    <definedName name="Innovation___Water_efficiency_funding___real.WN">#REF!</definedName>
    <definedName name="Innovation___Water_efficiency_funding___real.WR" localSheetId="1">#REF!</definedName>
    <definedName name="Innovation___Water_efficiency_funding___real.WR">#REF!</definedName>
    <definedName name="Innovation___Water_efficiency_funding___real.WWN" localSheetId="1">#REF!</definedName>
    <definedName name="Innovation___Water_efficiency_funding___real.WWN">#REF!</definedName>
    <definedName name="Input0">#REF!,#REF!,#REF!,#REF!,#REF!,#REF!,#REF!,#REF!,#REF!,#REF!,#REF!,#REF!,#REF!,#REF!,#REF!,#REF!</definedName>
    <definedName name="InputArea" localSheetId="8">#REF!</definedName>
    <definedName name="InputArea" localSheetId="6">#REF!</definedName>
    <definedName name="InputArea">#REF!</definedName>
    <definedName name="InputRowTemplate" localSheetId="35">#REF!</definedName>
    <definedName name="InputRowTemplate" localSheetId="1">#REF!</definedName>
    <definedName name="InputRowTemplate" localSheetId="8">#REF!</definedName>
    <definedName name="InputRowTemplate" localSheetId="6">#REF!</definedName>
    <definedName name="InputRowTemplate">InpC!#REF!</definedName>
    <definedName name="InputYears" localSheetId="8">#REF!</definedName>
    <definedName name="InputYears" localSheetId="6">#REF!</definedName>
    <definedName name="InputYears">#REF!</definedName>
    <definedName name="Intangible_asset_and_investments_balance___control___nominal.ADDN1" localSheetId="1">#REF!</definedName>
    <definedName name="Intangible_asset_and_investments_balance___control___nominal.ADDN1" localSheetId="6">#REF!</definedName>
    <definedName name="Intangible_asset_and_investments_balance___control___nominal.ADDN1">#REF!</definedName>
    <definedName name="Intangible_asset_and_investments_balance___control___nominal.ADDN1.BEG" localSheetId="1">#REF!</definedName>
    <definedName name="Intangible_asset_and_investments_balance___control___nominal.ADDN1.BEG">#REF!</definedName>
    <definedName name="Intangible_asset_and_investments_balance___control___nominal.ADDN2" localSheetId="1">#REF!</definedName>
    <definedName name="Intangible_asset_and_investments_balance___control___nominal.ADDN2">#REF!</definedName>
    <definedName name="Intangible_asset_and_investments_balance___control___nominal.ADDN2.BEG" localSheetId="1">#REF!</definedName>
    <definedName name="Intangible_asset_and_investments_balance___control___nominal.ADDN2.BEG">#REF!</definedName>
    <definedName name="Intangible_asset_and_investments_balance___control___nominal.BR" localSheetId="1">#REF!</definedName>
    <definedName name="Intangible_asset_and_investments_balance___control___nominal.BR">#REF!</definedName>
    <definedName name="Intangible_asset_and_investments_balance___control___nominal.BR.BEG" localSheetId="1">#REF!</definedName>
    <definedName name="Intangible_asset_and_investments_balance___control___nominal.BR.BEG">#REF!</definedName>
    <definedName name="Intangible_asset_and_investments_balance___control___nominal.WN" localSheetId="1">#REF!</definedName>
    <definedName name="Intangible_asset_and_investments_balance___control___nominal.WN">#REF!</definedName>
    <definedName name="Intangible_asset_and_investments_balance___control___nominal.WN.BEG" localSheetId="1">#REF!</definedName>
    <definedName name="Intangible_asset_and_investments_balance___control___nominal.WN.BEG">#REF!</definedName>
    <definedName name="Intangible_asset_and_investments_balance___control___nominal.WR" localSheetId="1">#REF!</definedName>
    <definedName name="Intangible_asset_and_investments_balance___control___nominal.WR">#REF!</definedName>
    <definedName name="Intangible_asset_and_investments_balance___control___nominal.WR.BEG" localSheetId="1">#REF!</definedName>
    <definedName name="Intangible_asset_and_investments_balance___control___nominal.WR.BEG">#REF!</definedName>
    <definedName name="Intangible_asset_and_investments_balance___control___nominal.WWN" localSheetId="1">#REF!</definedName>
    <definedName name="Intangible_asset_and_investments_balance___control___nominal.WWN">#REF!</definedName>
    <definedName name="Intangible_asset_and_investments_balance___control___nominal.WWN.BEG" localSheetId="1">#REF!</definedName>
    <definedName name="Intangible_asset_and_investments_balance___control___nominal.WWN.BEG">#REF!</definedName>
    <definedName name="Intangible_asset_and_investments_balance___Wholesale___nominal" localSheetId="1">#REF!</definedName>
    <definedName name="Intangible_asset_and_investments_balance___Wholesale___nominal">#REF!</definedName>
    <definedName name="Intangible_assets___investments_balance___Appointee___nominal" localSheetId="1">#REF!</definedName>
    <definedName name="Intangible_assets___investments_balance___Appointee___nominal">#REF!</definedName>
    <definedName name="Interest_associated_with_post_financeability_revenue___nominal.ADDN1" localSheetId="1">#REF!</definedName>
    <definedName name="Interest_associated_with_post_financeability_revenue___nominal.ADDN1">#REF!</definedName>
    <definedName name="Interest_associated_with_post_financeability_revenue___nominal.ADDN2" localSheetId="1">#REF!</definedName>
    <definedName name="Interest_associated_with_post_financeability_revenue___nominal.ADDN2">#REF!</definedName>
    <definedName name="Interest_associated_with_post_financeability_revenue___nominal.BR" localSheetId="1">#REF!</definedName>
    <definedName name="Interest_associated_with_post_financeability_revenue___nominal.BR">#REF!</definedName>
    <definedName name="Interest_associated_with_post_financeability_revenue___nominal.WN" localSheetId="1">#REF!</definedName>
    <definedName name="Interest_associated_with_post_financeability_revenue___nominal.WN">#REF!</definedName>
    <definedName name="Interest_associated_with_post_financeability_revenue___nominal.WR" localSheetId="1">#REF!</definedName>
    <definedName name="Interest_associated_with_post_financeability_revenue___nominal.WR">#REF!</definedName>
    <definedName name="Interest_associated_with_post_financeability_revenue___nominal.WWN" localSheetId="1">#REF!</definedName>
    <definedName name="Interest_associated_with_post_financeability_revenue___nominal.WWN">#REF!</definedName>
    <definedName name="Interest_associated_with_post_financeability_tax_revenue___nominal.ADDN1" localSheetId="1">#REF!</definedName>
    <definedName name="Interest_associated_with_post_financeability_tax_revenue___nominal.ADDN1">#REF!</definedName>
    <definedName name="Interest_associated_with_post_financeability_tax_revenue___nominal.ADDN2" localSheetId="1">#REF!</definedName>
    <definedName name="Interest_associated_with_post_financeability_tax_revenue___nominal.ADDN2">#REF!</definedName>
    <definedName name="Interest_associated_with_post_financeability_tax_revenue___nominal.BR" localSheetId="1">#REF!</definedName>
    <definedName name="Interest_associated_with_post_financeability_tax_revenue___nominal.BR">#REF!</definedName>
    <definedName name="Interest_associated_with_post_financeability_tax_revenue___nominal.WN" localSheetId="1">#REF!</definedName>
    <definedName name="Interest_associated_with_post_financeability_tax_revenue___nominal.WN">#REF!</definedName>
    <definedName name="Interest_associated_with_post_financeability_tax_revenue___nominal.WR" localSheetId="1">#REF!</definedName>
    <definedName name="Interest_associated_with_post_financeability_tax_revenue___nominal.WR">#REF!</definedName>
    <definedName name="Interest_associated_with_post_financeability_tax_revenue___nominal.WWN" localSheetId="1">#REF!</definedName>
    <definedName name="Interest_associated_with_post_financeability_tax_revenue___nominal.WWN">#REF!</definedName>
    <definedName name="Interest_associated_with_tax_opening_balance___nominal.ADDN1" localSheetId="1">#REF!</definedName>
    <definedName name="Interest_associated_with_tax_opening_balance___nominal.ADDN1">#REF!</definedName>
    <definedName name="Interest_associated_with_tax_opening_balance___nominal.ADDN2" localSheetId="1">#REF!</definedName>
    <definedName name="Interest_associated_with_tax_opening_balance___nominal.ADDN2">#REF!</definedName>
    <definedName name="Interest_associated_with_tax_opening_balance___nominal.BR" localSheetId="1">#REF!</definedName>
    <definedName name="Interest_associated_with_tax_opening_balance___nominal.BR">#REF!</definedName>
    <definedName name="Interest_associated_with_tax_opening_balance___nominal.WN" localSheetId="1">#REF!</definedName>
    <definedName name="Interest_associated_with_tax_opening_balance___nominal.WN">#REF!</definedName>
    <definedName name="Interest_associated_with_tax_opening_balance___nominal.WR" localSheetId="1">#REF!</definedName>
    <definedName name="Interest_associated_with_tax_opening_balance___nominal.WR">#REF!</definedName>
    <definedName name="Interest_associated_with_tax_opening_balance___nominal.WWN" localSheetId="1">#REF!</definedName>
    <definedName name="Interest_associated_with_tax_opening_balance___nominal.WWN">#REF!</definedName>
    <definedName name="Interest_calculation_adjustment_for_mid_year_cashflows" localSheetId="1">#REF!</definedName>
    <definedName name="Interest_calculation_adjustment_for_mid_year_cashflows">#REF!</definedName>
    <definedName name="Interest_for_change_in_gearing___control___nominal.ADDN1" localSheetId="1">#REF!</definedName>
    <definedName name="Interest_for_change_in_gearing___control___nominal.ADDN1">#REF!</definedName>
    <definedName name="Interest_for_change_in_gearing___control___nominal.ADDN2" localSheetId="1">#REF!</definedName>
    <definedName name="Interest_for_change_in_gearing___control___nominal.ADDN2">#REF!</definedName>
    <definedName name="Interest_for_change_in_gearing___control___nominal.BR" localSheetId="1">#REF!</definedName>
    <definedName name="Interest_for_change_in_gearing___control___nominal.BR">#REF!</definedName>
    <definedName name="Interest_for_change_in_gearing___control___nominal.WN" localSheetId="1">#REF!</definedName>
    <definedName name="Interest_for_change_in_gearing___control___nominal.WN">#REF!</definedName>
    <definedName name="Interest_for_change_in_gearing___control___nominal.WR" localSheetId="1">#REF!</definedName>
    <definedName name="Interest_for_change_in_gearing___control___nominal.WR">#REF!</definedName>
    <definedName name="Interest_for_change_in_gearing___control___nominal.WWN" localSheetId="1">#REF!</definedName>
    <definedName name="Interest_for_change_in_gearing___control___nominal.WWN">#REF!</definedName>
    <definedName name="Interest_income___expense__excl._indexation_of_index_linked_loans___Appointee___nominal" localSheetId="1">#REF!</definedName>
    <definedName name="Interest_income___expense__excl._indexation_of_index_linked_loans___Appointee___nominal">#REF!</definedName>
    <definedName name="Interest_income___expense__excl._indexation_of_index_linked_loans___Appointee___POS___nominal" localSheetId="1">#REF!</definedName>
    <definedName name="Interest_income___expense__excl._indexation_of_index_linked_loans___Appointee___POS___nominal">#REF!</definedName>
    <definedName name="Interest_income___expense__excl._indexation_of_index_linked_loans___control___nominal.ADDN1" localSheetId="1">#REF!</definedName>
    <definedName name="Interest_income___expense__excl._indexation_of_index_linked_loans___control___nominal.ADDN1">#REF!</definedName>
    <definedName name="Interest_income___expense__excl._indexation_of_index_linked_loans___control___nominal.ADDN2" localSheetId="1">#REF!</definedName>
    <definedName name="Interest_income___expense__excl._indexation_of_index_linked_loans___control___nominal.ADDN2">#REF!</definedName>
    <definedName name="Interest_income___expense__excl._indexation_of_index_linked_loans___control___nominal.BR" localSheetId="1">#REF!</definedName>
    <definedName name="Interest_income___expense__excl._indexation_of_index_linked_loans___control___nominal.BR">#REF!</definedName>
    <definedName name="Interest_income___expense__excl._indexation_of_index_linked_loans___control___nominal.WN" localSheetId="1">#REF!</definedName>
    <definedName name="Interest_income___expense__excl._indexation_of_index_linked_loans___control___nominal.WN">#REF!</definedName>
    <definedName name="Interest_income___expense__excl._indexation_of_index_linked_loans___control___nominal.WR" localSheetId="1">#REF!</definedName>
    <definedName name="Interest_income___expense__excl._indexation_of_index_linked_loans___control___nominal.WR">#REF!</definedName>
    <definedName name="Interest_income___expense__excl._indexation_of_index_linked_loans___control___nominal.WWN" localSheetId="1">#REF!</definedName>
    <definedName name="Interest_income___expense__excl._indexation_of_index_linked_loans___control___nominal.WWN">#REF!</definedName>
    <definedName name="Interest_income___expense__excl._indexation_of_index_linked_loans___control___POS___nominal.ADDN1" localSheetId="1">#REF!</definedName>
    <definedName name="Interest_income___expense__excl._indexation_of_index_linked_loans___control___POS___nominal.ADDN1">#REF!</definedName>
    <definedName name="Interest_income___expense__excl._indexation_of_index_linked_loans___control___POS___nominal.ADDN2" localSheetId="1">#REF!</definedName>
    <definedName name="Interest_income___expense__excl._indexation_of_index_linked_loans___control___POS___nominal.ADDN2">#REF!</definedName>
    <definedName name="Interest_income___expense__excl._indexation_of_index_linked_loans___control___POS___nominal.BR" localSheetId="1">#REF!</definedName>
    <definedName name="Interest_income___expense__excl._indexation_of_index_linked_loans___control___POS___nominal.BR">#REF!</definedName>
    <definedName name="Interest_income___expense__excl._indexation_of_index_linked_loans___control___POS___nominal.WN" localSheetId="1">#REF!</definedName>
    <definedName name="Interest_income___expense__excl._indexation_of_index_linked_loans___control___POS___nominal.WN">#REF!</definedName>
    <definedName name="Interest_income___expense__excl._indexation_of_index_linked_loans___control___POS___nominal.WR" localSheetId="1">#REF!</definedName>
    <definedName name="Interest_income___expense__excl._indexation_of_index_linked_loans___control___POS___nominal.WR">#REF!</definedName>
    <definedName name="Interest_income___expense__excl._indexation_of_index_linked_loans___control___POS___nominal.WWN" localSheetId="1">#REF!</definedName>
    <definedName name="Interest_income___expense__excl._indexation_of_index_linked_loans___control___POS___nominal.WWN">#REF!</definedName>
    <definedName name="Interest_income___expense__excl._indexation_of_index_linked_loans___Retail___nominal" localSheetId="1">#REF!</definedName>
    <definedName name="Interest_income___expense__excl._indexation_of_index_linked_loans___Retail___nominal">#REF!</definedName>
    <definedName name="Interest_income___expense__excl._indexation_of_index_linked_loans___wholesale" localSheetId="1">#REF!</definedName>
    <definedName name="Interest_income___expense__excl._indexation_of_index_linked_loans___wholesale">#REF!</definedName>
    <definedName name="Interest_income___expense__excl._indexation_of_index_linked_loans___Wholesale___nominal" localSheetId="1">#REF!</definedName>
    <definedName name="Interest_income___expense__excl._indexation_of_index_linked_loans___Wholesale___nominal">#REF!</definedName>
    <definedName name="Interest_on_allowed_revenue_from_tax_charge___control___nominal.ADDN1" localSheetId="1">#REF!</definedName>
    <definedName name="Interest_on_allowed_revenue_from_tax_charge___control___nominal.ADDN1">#REF!</definedName>
    <definedName name="Interest_on_allowed_revenue_from_tax_charge___control___nominal.ADDN2" localSheetId="1">#REF!</definedName>
    <definedName name="Interest_on_allowed_revenue_from_tax_charge___control___nominal.ADDN2">#REF!</definedName>
    <definedName name="Interest_on_allowed_revenue_from_tax_charge___control___nominal.BR" localSheetId="1">#REF!</definedName>
    <definedName name="Interest_on_allowed_revenue_from_tax_charge___control___nominal.BR">#REF!</definedName>
    <definedName name="Interest_on_allowed_revenue_from_tax_charge___control___nominal.WN" localSheetId="1">#REF!</definedName>
    <definedName name="Interest_on_allowed_revenue_from_tax_charge___control___nominal.WN">#REF!</definedName>
    <definedName name="Interest_on_allowed_revenue_from_tax_charge___control___nominal.WR" localSheetId="1">#REF!</definedName>
    <definedName name="Interest_on_allowed_revenue_from_tax_charge___control___nominal.WR">#REF!</definedName>
    <definedName name="Interest_on_allowed_revenue_from_tax_charge___control___nominal.WWN" localSheetId="1">#REF!</definedName>
    <definedName name="Interest_on_allowed_revenue_from_tax_charge___control___nominal.WWN">#REF!</definedName>
    <definedName name="Interest_on_cash_bf_and_cash_movement___control___nominal.ADDN1" localSheetId="1">#REF!</definedName>
    <definedName name="Interest_on_cash_bf_and_cash_movement___control___nominal.ADDN1">#REF!</definedName>
    <definedName name="Interest_on_cash_bf_and_cash_movement___control___nominal.ADDN2" localSheetId="1">#REF!</definedName>
    <definedName name="Interest_on_cash_bf_and_cash_movement___control___nominal.ADDN2">#REF!</definedName>
    <definedName name="Interest_on_cash_bf_and_cash_movement___control___nominal.BR" localSheetId="1">#REF!</definedName>
    <definedName name="Interest_on_cash_bf_and_cash_movement___control___nominal.BR">#REF!</definedName>
    <definedName name="Interest_on_cash_bf_and_cash_movement___control___nominal.WN" localSheetId="1">#REF!</definedName>
    <definedName name="Interest_on_cash_bf_and_cash_movement___control___nominal.WN">#REF!</definedName>
    <definedName name="Interest_on_cash_bf_and_cash_movement___control___nominal.WR" localSheetId="1">#REF!</definedName>
    <definedName name="Interest_on_cash_bf_and_cash_movement___control___nominal.WR">#REF!</definedName>
    <definedName name="Interest_on_cash_bf_and_cash_movement___control___nominal.WWN" localSheetId="1">#REF!</definedName>
    <definedName name="Interest_on_cash_bf_and_cash_movement___control___nominal.WWN">#REF!</definedName>
    <definedName name="Interest_on_cash_bf_and_cash_movement___wholesale___nominal" localSheetId="1">#REF!</definedName>
    <definedName name="Interest_on_cash_bf_and_cash_movement___wholesale___nominal">#REF!</definedName>
    <definedName name="Interest_on_cash_bf_and_cash_movement_from_change_in_net_debt___control___nominal.ADDN1" localSheetId="1">#REF!</definedName>
    <definedName name="Interest_on_cash_bf_and_cash_movement_from_change_in_net_debt___control___nominal.ADDN1">#REF!</definedName>
    <definedName name="Interest_on_cash_bf_and_cash_movement_from_change_in_net_debt___control___nominal.ADDN2" localSheetId="1">#REF!</definedName>
    <definedName name="Interest_on_cash_bf_and_cash_movement_from_change_in_net_debt___control___nominal.ADDN2">#REF!</definedName>
    <definedName name="Interest_on_cash_bf_and_cash_movement_from_change_in_net_debt___control___nominal.BR" localSheetId="1">#REF!</definedName>
    <definedName name="Interest_on_cash_bf_and_cash_movement_from_change_in_net_debt___control___nominal.BR">#REF!</definedName>
    <definedName name="Interest_on_cash_bf_and_cash_movement_from_change_in_net_debt___control___nominal.WN" localSheetId="1">#REF!</definedName>
    <definedName name="Interest_on_cash_bf_and_cash_movement_from_change_in_net_debt___control___nominal.WN">#REF!</definedName>
    <definedName name="Interest_on_cash_bf_and_cash_movement_from_change_in_net_debt___control___nominal.WR" localSheetId="1">#REF!</definedName>
    <definedName name="Interest_on_cash_bf_and_cash_movement_from_change_in_net_debt___control___nominal.WR">#REF!</definedName>
    <definedName name="Interest_on_cash_bf_and_cash_movement_from_change_in_net_debt___control___nominal.WWN" localSheetId="1">#REF!</definedName>
    <definedName name="Interest_on_cash_bf_and_cash_movement_from_change_in_net_debt___control___nominal.WWN">#REF!</definedName>
    <definedName name="Interest_on_cash_bf_and_cash_movement_from_dividend_effect___control___nominal.ADDN1" localSheetId="1">#REF!</definedName>
    <definedName name="Interest_on_cash_bf_and_cash_movement_from_dividend_effect___control___nominal.ADDN1">#REF!</definedName>
    <definedName name="Interest_on_cash_bf_and_cash_movement_from_dividend_effect___control___nominal.ADDN2" localSheetId="1">#REF!</definedName>
    <definedName name="Interest_on_cash_bf_and_cash_movement_from_dividend_effect___control___nominal.ADDN2">#REF!</definedName>
    <definedName name="Interest_on_cash_bf_and_cash_movement_from_dividend_effect___control___nominal.BR" localSheetId="1">#REF!</definedName>
    <definedName name="Interest_on_cash_bf_and_cash_movement_from_dividend_effect___control___nominal.BR">#REF!</definedName>
    <definedName name="Interest_on_cash_bf_and_cash_movement_from_dividend_effect___control___nominal.WN" localSheetId="1">#REF!</definedName>
    <definedName name="Interest_on_cash_bf_and_cash_movement_from_dividend_effect___control___nominal.WN">#REF!</definedName>
    <definedName name="Interest_on_cash_bf_and_cash_movement_from_dividend_effect___control___nominal.WR" localSheetId="1">#REF!</definedName>
    <definedName name="Interest_on_cash_bf_and_cash_movement_from_dividend_effect___control___nominal.WR">#REF!</definedName>
    <definedName name="Interest_on_cash_bf_and_cash_movement_from_dividend_effect___control___nominal.WWN" localSheetId="1">#REF!</definedName>
    <definedName name="Interest_on_cash_bf_and_cash_movement_from_dividend_effect___control___nominal.WWN">#REF!</definedName>
    <definedName name="Interest_on_cash_bf_and_cash_movement_from_tax_effect___wholesale___nominal.ADDN1" localSheetId="1">#REF!</definedName>
    <definedName name="Interest_on_cash_bf_and_cash_movement_from_tax_effect___wholesale___nominal.ADDN1">#REF!</definedName>
    <definedName name="Interest_on_cash_bf_and_cash_movement_from_tax_effect___wholesale___nominal.ADDN2" localSheetId="1">#REF!</definedName>
    <definedName name="Interest_on_cash_bf_and_cash_movement_from_tax_effect___wholesale___nominal.ADDN2">#REF!</definedName>
    <definedName name="Interest_on_cash_bf_and_cash_movement_from_tax_effect___wholesale___nominal.BR" localSheetId="1">#REF!</definedName>
    <definedName name="Interest_on_cash_bf_and_cash_movement_from_tax_effect___wholesale___nominal.BR">#REF!</definedName>
    <definedName name="Interest_on_cash_bf_and_cash_movement_from_tax_effect___wholesale___nominal.WN" localSheetId="1">#REF!</definedName>
    <definedName name="Interest_on_cash_bf_and_cash_movement_from_tax_effect___wholesale___nominal.WN">#REF!</definedName>
    <definedName name="Interest_on_cash_bf_and_cash_movement_from_tax_effect___wholesale___nominal.WR" localSheetId="1">#REF!</definedName>
    <definedName name="Interest_on_cash_bf_and_cash_movement_from_tax_effect___wholesale___nominal.WR">#REF!</definedName>
    <definedName name="Interest_on_cash_bf_and_cash_movement_from_tax_effect___wholesale___nominal.WWN" localSheetId="1">#REF!</definedName>
    <definedName name="Interest_on_cash_bf_and_cash_movement_from_tax_effect___wholesale___nominal.WWN">#REF!</definedName>
    <definedName name="Interest_on_cash_bf_and_cash_movement_from_tax_effect___wholesale___nominal___POS.ADDN1" localSheetId="1">#REF!</definedName>
    <definedName name="Interest_on_cash_bf_and_cash_movement_from_tax_effect___wholesale___nominal___POS.ADDN1">#REF!</definedName>
    <definedName name="Interest_on_cash_bf_and_cash_movement_from_tax_effect___wholesale___nominal___POS.ADDN2" localSheetId="1">#REF!</definedName>
    <definedName name="Interest_on_cash_bf_and_cash_movement_from_tax_effect___wholesale___nominal___POS.ADDN2">#REF!</definedName>
    <definedName name="Interest_on_cash_bf_and_cash_movement_from_tax_effect___wholesale___nominal___POS.BR" localSheetId="1">#REF!</definedName>
    <definedName name="Interest_on_cash_bf_and_cash_movement_from_tax_effect___wholesale___nominal___POS.BR">#REF!</definedName>
    <definedName name="Interest_on_cash_bf_and_cash_movement_from_tax_effect___wholesale___nominal___POS.WN" localSheetId="1">#REF!</definedName>
    <definedName name="Interest_on_cash_bf_and_cash_movement_from_tax_effect___wholesale___nominal___POS.WN">#REF!</definedName>
    <definedName name="Interest_on_cash_bf_and_cash_movement_from_tax_effect___wholesale___nominal___POS.WR" localSheetId="1">#REF!</definedName>
    <definedName name="Interest_on_cash_bf_and_cash_movement_from_tax_effect___wholesale___nominal___POS.WR">#REF!</definedName>
    <definedName name="Interest_on_cash_bf_and_cash_movement_from_tax_effect___wholesale___nominal___POS.WWN" localSheetId="1">#REF!</definedName>
    <definedName name="Interest_on_cash_bf_and_cash_movement_from_tax_effect___wholesale___nominal___POS.WWN">#REF!</definedName>
    <definedName name="Interest_on_change_in_net_debt___control___nominal.ADDN1" localSheetId="1">#REF!</definedName>
    <definedName name="Interest_on_change_in_net_debt___control___nominal.ADDN1">#REF!</definedName>
    <definedName name="Interest_on_change_in_net_debt___control___nominal.ADDN2" localSheetId="1">#REF!</definedName>
    <definedName name="Interest_on_change_in_net_debt___control___nominal.ADDN2">#REF!</definedName>
    <definedName name="Interest_on_change_in_net_debt___control___nominal.BR" localSheetId="1">#REF!</definedName>
    <definedName name="Interest_on_change_in_net_debt___control___nominal.BR">#REF!</definedName>
    <definedName name="Interest_on_change_in_net_debt___control___nominal.WN" localSheetId="1">#REF!</definedName>
    <definedName name="Interest_on_change_in_net_debt___control___nominal.WN">#REF!</definedName>
    <definedName name="Interest_on_change_in_net_debt___control___nominal.WR" localSheetId="1">#REF!</definedName>
    <definedName name="Interest_on_change_in_net_debt___control___nominal.WR">#REF!</definedName>
    <definedName name="Interest_on_change_in_net_debt___control___nominal.WWN" localSheetId="1">#REF!</definedName>
    <definedName name="Interest_on_change_in_net_debt___control___nominal.WWN">#REF!</definedName>
    <definedName name="Interest_on_change_in_net_debt_cash_balance___control___nominal.ADDN1" localSheetId="1">#REF!</definedName>
    <definedName name="Interest_on_change_in_net_debt_cash_balance___control___nominal.ADDN1">#REF!</definedName>
    <definedName name="Interest_on_change_in_net_debt_cash_balance___control___nominal.ADDN1.BEG" localSheetId="1">#REF!</definedName>
    <definedName name="Interest_on_change_in_net_debt_cash_balance___control___nominal.ADDN1.BEG">#REF!</definedName>
    <definedName name="Interest_on_change_in_net_debt_cash_balance___control___nominal.ADDN2" localSheetId="1">#REF!</definedName>
    <definedName name="Interest_on_change_in_net_debt_cash_balance___control___nominal.ADDN2">#REF!</definedName>
    <definedName name="Interest_on_change_in_net_debt_cash_balance___control___nominal.ADDN2.BEG" localSheetId="1">#REF!</definedName>
    <definedName name="Interest_on_change_in_net_debt_cash_balance___control___nominal.ADDN2.BEG">#REF!</definedName>
    <definedName name="Interest_on_change_in_net_debt_cash_balance___control___nominal.BR" localSheetId="1">#REF!</definedName>
    <definedName name="Interest_on_change_in_net_debt_cash_balance___control___nominal.BR">#REF!</definedName>
    <definedName name="Interest_on_change_in_net_debt_cash_balance___control___nominal.BR.BEG" localSheetId="1">#REF!</definedName>
    <definedName name="Interest_on_change_in_net_debt_cash_balance___control___nominal.BR.BEG">#REF!</definedName>
    <definedName name="Interest_on_change_in_net_debt_cash_balance___control___nominal.WN" localSheetId="1">#REF!</definedName>
    <definedName name="Interest_on_change_in_net_debt_cash_balance___control___nominal.WN">#REF!</definedName>
    <definedName name="Interest_on_change_in_net_debt_cash_balance___control___nominal.WN.BEG" localSheetId="1">#REF!</definedName>
    <definedName name="Interest_on_change_in_net_debt_cash_balance___control___nominal.WN.BEG">#REF!</definedName>
    <definedName name="Interest_on_change_in_net_debt_cash_balance___control___nominal.WR" localSheetId="1">#REF!</definedName>
    <definedName name="Interest_on_change_in_net_debt_cash_balance___control___nominal.WR">#REF!</definedName>
    <definedName name="Interest_on_change_in_net_debt_cash_balance___control___nominal.WR.BEG" localSheetId="1">#REF!</definedName>
    <definedName name="Interest_on_change_in_net_debt_cash_balance___control___nominal.WR.BEG">#REF!</definedName>
    <definedName name="Interest_on_change_in_net_debt_cash_balance___control___nominal.WWN" localSheetId="1">#REF!</definedName>
    <definedName name="Interest_on_change_in_net_debt_cash_balance___control___nominal.WWN">#REF!</definedName>
    <definedName name="Interest_on_change_in_net_debt_cash_balance___control___nominal.WWN.BEG" localSheetId="1">#REF!</definedName>
    <definedName name="Interest_on_change_in_net_debt_cash_balance___control___nominal.WWN.BEG">#REF!</definedName>
    <definedName name="Interest_on_fixed_rate_loans___control___nominal.ADDN1" localSheetId="1">#REF!</definedName>
    <definedName name="Interest_on_fixed_rate_loans___control___nominal.ADDN1">#REF!</definedName>
    <definedName name="Interest_on_fixed_rate_loans___control___nominal.ADDN2" localSheetId="1">#REF!</definedName>
    <definedName name="Interest_on_fixed_rate_loans___control___nominal.ADDN2">#REF!</definedName>
    <definedName name="Interest_on_fixed_rate_loans___control___nominal.BR" localSheetId="1">#REF!</definedName>
    <definedName name="Interest_on_fixed_rate_loans___control___nominal.BR">#REF!</definedName>
    <definedName name="Interest_on_fixed_rate_loans___control___nominal.WN" localSheetId="1">#REF!</definedName>
    <definedName name="Interest_on_fixed_rate_loans___control___nominal.WN">#REF!</definedName>
    <definedName name="Interest_on_fixed_rate_loans___control___nominal.WR" localSheetId="1">#REF!</definedName>
    <definedName name="Interest_on_fixed_rate_loans___control___nominal.WR">#REF!</definedName>
    <definedName name="Interest_on_fixed_rate_loans___control___nominal.WWN" localSheetId="1">#REF!</definedName>
    <definedName name="Interest_on_fixed_rate_loans___control___nominal.WWN">#REF!</definedName>
    <definedName name="Interest_on_interim_dividend_from_growth_method__control___nominal.ADDN1" localSheetId="1">#REF!</definedName>
    <definedName name="Interest_on_interim_dividend_from_growth_method__control___nominal.ADDN1">#REF!</definedName>
    <definedName name="Interest_on_interim_dividend_from_growth_method__control___nominal.ADDN2" localSheetId="1">#REF!</definedName>
    <definedName name="Interest_on_interim_dividend_from_growth_method__control___nominal.ADDN2">#REF!</definedName>
    <definedName name="Interest_on_interim_dividend_from_growth_method__control___nominal.BR" localSheetId="1">#REF!</definedName>
    <definedName name="Interest_on_interim_dividend_from_growth_method__control___nominal.BR">#REF!</definedName>
    <definedName name="Interest_on_interim_dividend_from_growth_method__control___nominal.WN" localSheetId="1">#REF!</definedName>
    <definedName name="Interest_on_interim_dividend_from_growth_method__control___nominal.WN">#REF!</definedName>
    <definedName name="Interest_on_interim_dividend_from_growth_method__control___nominal.WR" localSheetId="1">#REF!</definedName>
    <definedName name="Interest_on_interim_dividend_from_growth_method__control___nominal.WR">#REF!</definedName>
    <definedName name="Interest_on_interim_dividend_from_growth_method__control___nominal.WWN" localSheetId="1">#REF!</definedName>
    <definedName name="Interest_on_interim_dividend_from_growth_method__control___nominal.WWN">#REF!</definedName>
    <definedName name="Interest_rate___tax_charge_flag.ADDN1" localSheetId="1">#REF!</definedName>
    <definedName name="Interest_rate___tax_charge_flag.ADDN1">#REF!</definedName>
    <definedName name="Interest_rate___tax_charge_flag.ADDN2" localSheetId="1">#REF!</definedName>
    <definedName name="Interest_rate___tax_charge_flag.ADDN2">#REF!</definedName>
    <definedName name="Interest_rate___tax_charge_flag.BR" localSheetId="1">#REF!</definedName>
    <definedName name="Interest_rate___tax_charge_flag.BR">#REF!</definedName>
    <definedName name="Interest_rate___tax_charge_flag.WN" localSheetId="1">#REF!</definedName>
    <definedName name="Interest_rate___tax_charge_flag.WN">#REF!</definedName>
    <definedName name="Interest_rate___tax_charge_flag.WR" localSheetId="1">#REF!</definedName>
    <definedName name="Interest_rate___tax_charge_flag.WR">#REF!</definedName>
    <definedName name="Interest_rate___tax_charge_flag.WWN" localSheetId="1">#REF!</definedName>
    <definedName name="Interest_rate___tax_charge_flag.WWN">#REF!</definedName>
    <definedName name="Interest_received__cost___for_Receivables_and_Retail_Service_Opex____Business___nominal" localSheetId="1">#REF!</definedName>
    <definedName name="Interest_received__cost___for_Receivables_and_Retail_Service_Opex____Business___nominal">#REF!</definedName>
    <definedName name="Interest_received__cost___for_Receivables_and_Retail_Service_Opex____Residential___nominal" localSheetId="1">#REF!</definedName>
    <definedName name="Interest_received__cost___for_Receivables_and_Retail_Service_Opex____Residential___nominal">#REF!</definedName>
    <definedName name="Interim_dividend_paid___control___nominal.ADDN1" localSheetId="1">#REF!</definedName>
    <definedName name="Interim_dividend_paid___control___nominal.ADDN1">#REF!</definedName>
    <definedName name="Interim_dividend_paid___control___nominal.ADDN2" localSheetId="1">#REF!</definedName>
    <definedName name="Interim_dividend_paid___control___nominal.ADDN2">#REF!</definedName>
    <definedName name="Interim_dividend_paid___control___nominal.BR" localSheetId="1">#REF!</definedName>
    <definedName name="Interim_dividend_paid___control___nominal.BR">#REF!</definedName>
    <definedName name="Interim_dividend_paid___control___nominal.WN" localSheetId="1">#REF!</definedName>
    <definedName name="Interim_dividend_paid___control___nominal.WN">#REF!</definedName>
    <definedName name="Interim_dividend_paid___control___nominal.WR" localSheetId="1">#REF!</definedName>
    <definedName name="Interim_dividend_paid___control___nominal.WR">#REF!</definedName>
    <definedName name="Interim_dividend_paid___control___nominal.WWN" localSheetId="1">#REF!</definedName>
    <definedName name="Interim_dividend_paid___control___nominal.WWN">#REF!</definedName>
    <definedName name="Internat_Rail_Pass_CO2">#REF!</definedName>
    <definedName name="Internat_Rail_Pass_km">#REF!</definedName>
    <definedName name="interpretation">#REF!</definedName>
    <definedName name="Intersited_JanFeb_2006" localSheetId="8">#REF!</definedName>
    <definedName name="Intersited_JanFeb_2006" localSheetId="6">#REF!</definedName>
    <definedName name="Intersited_JanFeb_2006">#REF!</definedName>
    <definedName name="Intersited_JanMar_2006" localSheetId="6">#REF!</definedName>
    <definedName name="Intersited_JanMar_2006">#REF!</definedName>
    <definedName name="Inventories_balance___Appointee___nominal" localSheetId="1">#REF!</definedName>
    <definedName name="Inventories_balance___Appointee___nominal">#REF!</definedName>
    <definedName name="Inventories_balance___Appointee___nominal.BEG" localSheetId="1">#REF!</definedName>
    <definedName name="Inventories_balance___Appointee___nominal.BEG">#REF!</definedName>
    <definedName name="Inventories_balance___Wholesale___nominal" localSheetId="1">#REF!</definedName>
    <definedName name="Inventories_balance___Wholesale___nominal">#REF!</definedName>
    <definedName name="Investment_in_other_non_current_assets___Appointee___nominal" localSheetId="1">#REF!</definedName>
    <definedName name="Investment_in_other_non_current_assets___Appointee___nominal">#REF!</definedName>
    <definedName name="IQ_CH">110000</definedName>
    <definedName name="IQ_CQ">5000</definedName>
    <definedName name="IQ_CY">10000</definedName>
    <definedName name="IQ_DAILY">500000</definedName>
    <definedName name="IQ_DNTM">700000</definedName>
    <definedName name="IQ_EXPENSE_CODE_">80019595006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MTD">800000</definedName>
    <definedName name="IQ_NAMES_REVISION_DATE_">41366.3748958333</definedName>
    <definedName name="IQ_NTM">6000</definedName>
    <definedName name="IQ_QTD">750000</definedName>
    <definedName name="IQ_TODAY">0</definedName>
    <definedName name="IQ_WEEK">50000</definedName>
    <definedName name="IQ_YTD">3000</definedName>
    <definedName name="IQ_YTDMONTH">130000</definedName>
    <definedName name="IRCSC">#REF!</definedName>
    <definedName name="IRCSDD">#REF!</definedName>
    <definedName name="IRCSDT">#REF!</definedName>
    <definedName name="IRCST">#REF!</definedName>
    <definedName name="IRCTWD">#REF!</definedName>
    <definedName name="IRCWD">#REF!</definedName>
    <definedName name="IRCWR">#REF!</definedName>
    <definedName name="IRCWT">#REF!</definedName>
    <definedName name="IRE_Actuals">#REF!</definedName>
    <definedName name="IRE_totex_adjustment_for_ACICR__Ofwat____Appointee___real" localSheetId="1">#REF!</definedName>
    <definedName name="IRE_totex_adjustment_for_ACICR__Ofwat____Appointee___real" localSheetId="8">#REF!</definedName>
    <definedName name="IRE_totex_adjustment_for_ACICR__Ofwat____Appointee___real">#REF!</definedName>
    <definedName name="IRE_totex_adjustment_for_ACICR__Ofwat____nominal" localSheetId="1">#REF!</definedName>
    <definedName name="IRE_totex_adjustment_for_ACICR__Ofwat____nominal">#REF!</definedName>
    <definedName name="IREACT">#REF!</definedName>
    <definedName name="IREACT3">#REF!</definedName>
    <definedName name="IRECALC">#REF!</definedName>
    <definedName name="IRECALC2">#REF!</definedName>
    <definedName name="IRECALC3">#REF!</definedName>
    <definedName name="IREWD">#REF!</definedName>
    <definedName name="IREWD3">#REF!</definedName>
    <definedName name="ItemDataSectionEnd" localSheetId="8">#REF!</definedName>
    <definedName name="ItemDataSectionEnd" localSheetId="6">#REF!</definedName>
    <definedName name="ItemDataSectionEnd">#REF!</definedName>
    <definedName name="ItemDataSectionStart" localSheetId="6">#REF!</definedName>
    <definedName name="ItemDataSectionStart">#REF!</definedName>
    <definedName name="JFELL" localSheetId="6" hidden="1">#REF!</definedName>
    <definedName name="JFELL" hidden="1">#REF!</definedName>
    <definedName name="Joint_Retail_income___real" localSheetId="1">#REF!</definedName>
    <definedName name="Joint_Retail_income___real">#REF!</definedName>
    <definedName name="JR_LAST_YEAR">#REF!</definedName>
    <definedName name="JR_REPORT_YEAR">#REF!</definedName>
    <definedName name="JR_YEAR_B4_LAST">#REF!</definedName>
    <definedName name="JR_YEAR_B5_LAST">#REF!</definedName>
    <definedName name="K_Decimal">#REF!</definedName>
    <definedName name="k_Month_In">#REF!</definedName>
    <definedName name="KENT" localSheetId="8">#REF!</definedName>
    <definedName name="KENT" localSheetId="6">#REF!</definedName>
    <definedName name="KENT">#REF!</definedName>
    <definedName name="Kerosene_Admin">#REF!</definedName>
    <definedName name="Kerosene_Drink">#REF!</definedName>
    <definedName name="Kerosene_EF_CO2">#REF!</definedName>
    <definedName name="Kerosene_Sewage">#REF!</definedName>
    <definedName name="Kerosene_Sludge">#REF!</definedName>
    <definedName name="KSIterationHeading" localSheetId="8">#REF!</definedName>
    <definedName name="KSIterationHeading" localSheetId="6">#REF!</definedName>
    <definedName name="KSIterationHeading">#REF!</definedName>
    <definedName name="KSolveIteration" localSheetId="6">#REF!</definedName>
    <definedName name="KSolveIteration">#REF!</definedName>
    <definedName name="Label" localSheetId="1">#REF!</definedName>
    <definedName name="Label">#REF!</definedName>
    <definedName name="LANCS">#REF!</definedName>
    <definedName name="Landfill_Gas_Escape">#REF!</definedName>
    <definedName name="Large_Bulk_CO2">#REF!</definedName>
    <definedName name="Large_Bulk_Tonne_km">#REF!</definedName>
    <definedName name="Large_Bulk_Tonne_km_CO2">#REF!</definedName>
    <definedName name="Large_Bulk_TonneMiles">#REF!</definedName>
    <definedName name="Large_Cont_Vessel_Tonne_km">#REF!</definedName>
    <definedName name="Large_Cont_Vessel_Tonne_km_CO2">#REF!</definedName>
    <definedName name="Large_Diesel_CO2">#REF!</definedName>
    <definedName name="Large_Diesel_Miles">#REF!</definedName>
    <definedName name="Large_Hybrid_Miles">#REF!</definedName>
    <definedName name="Large_LPG_CNG_CO2">#REF!</definedName>
    <definedName name="Large_LPG_CNG_Miles">#REF!</definedName>
    <definedName name="Large_Mbike_CO2">#REF!</definedName>
    <definedName name="Large_Mbike_Miles">#REF!</definedName>
    <definedName name="Large_Petrol_CO2">#REF!</definedName>
    <definedName name="Large_Petrol_Hybrid_CO2">#REF!</definedName>
    <definedName name="Large_Petrol_Miles">#REF!</definedName>
    <definedName name="Large_RoPax_Ferry_Tonne_km">#REF!</definedName>
    <definedName name="Large_RoPax_Ferry_Tonne_km_CO2">#REF!</definedName>
    <definedName name="Large_Roro_CO2">#REF!</definedName>
    <definedName name="Large_Roro_TonneMiles">#REF!</definedName>
    <definedName name="Large_Tanker_CO2">#REF!</definedName>
    <definedName name="Large_Tanker_Tonne_km">#REF!</definedName>
    <definedName name="Large_Tanker_Tonne_km_CO2">#REF!</definedName>
    <definedName name="Large_Tanker_TonneMiles">#REF!</definedName>
    <definedName name="Last_pre_forecast_period_flag" localSheetId="1">#REF!</definedName>
    <definedName name="Last_pre_forecast_period_flag" localSheetId="8">#REF!</definedName>
    <definedName name="Last_pre_forecast_period_flag" localSheetId="6">#REF!</definedName>
    <definedName name="Last_pre_forecast_period_flag">#REF!</definedName>
    <definedName name="Last_pre_forecast_period_flag_date" localSheetId="1">#REF!</definedName>
    <definedName name="Last_pre_forecast_period_flag_date">#REF!</definedName>
    <definedName name="LAST_YEAR">#REF!</definedName>
    <definedName name="LastCodeRowRef">#REF!</definedName>
    <definedName name="LEAKAGE">#REF!</definedName>
    <definedName name="Leakage_WW">#REF!</definedName>
    <definedName name="LEICS" localSheetId="8">#REF!</definedName>
    <definedName name="LEICS" localSheetId="6">#REF!</definedName>
    <definedName name="LEICS">#REF!</definedName>
    <definedName name="Length_of_critical_sewer_by_LA" localSheetId="6">#REF!</definedName>
    <definedName name="Length_of_critical_sewer_by_LA">#REF!</definedName>
    <definedName name="LengthMains">#REF!</definedName>
    <definedName name="LH_Freight_Tonne_km">#REF!</definedName>
    <definedName name="LH_Freight_Tonne_km_CO2">#REF!</definedName>
    <definedName name="LH_Freight_TonneMiles">#REF!</definedName>
    <definedName name="LH_Passenger_km">#REF!</definedName>
    <definedName name="Liabilities___Appointee___nominal" localSheetId="1">#REF!</definedName>
    <definedName name="Liabilities___Appointee___nominal" localSheetId="8">#REF!</definedName>
    <definedName name="Liabilities___Appointee___nominal" localSheetId="6">#REF!</definedName>
    <definedName name="Liabilities___Appointee___nominal">#REF!</definedName>
    <definedName name="Light_Rail_Pass_CO2">#REF!</definedName>
    <definedName name="Light_Rail_Pass_km">#REF!</definedName>
    <definedName name="Light_Rail_Tram_Pass_CO2">#REF!</definedName>
    <definedName name="Light_Rail_Tram_Pass_km">#REF!</definedName>
    <definedName name="LINCS" localSheetId="8">#REF!</definedName>
    <definedName name="LINCS" localSheetId="6">#REF!</definedName>
    <definedName name="LINCS">#REF!</definedName>
    <definedName name="LMW">#REF!</definedName>
    <definedName name="Local_Bus_CO2">#REF!</definedName>
    <definedName name="Local_Bus_Pass_km">#REF!</definedName>
    <definedName name="LONDON" localSheetId="8">#REF!</definedName>
    <definedName name="LONDON" localSheetId="6">#REF!</definedName>
    <definedName name="LONDON">#REF!</definedName>
    <definedName name="London_Bus_CO2">#REF!</definedName>
    <definedName name="London_Bus_Pass_km">#REF!</definedName>
    <definedName name="LookActionPlanTargets">#REF!</definedName>
    <definedName name="LookSubline">#REF!</definedName>
    <definedName name="LPG_Admin">#REF!</definedName>
    <definedName name="LPG_CNG_Van_CO2">#REF!</definedName>
    <definedName name="LPG_CNG_Van_Miles">#REF!</definedName>
    <definedName name="LPG_Drink">#REF!</definedName>
    <definedName name="LPG_EF_CO2">#REF!</definedName>
    <definedName name="LPG_Sewage">#REF!</definedName>
    <definedName name="LPG_Sludge">#REF!</definedName>
    <definedName name="LPG_Transport_Freight">#REF!</definedName>
    <definedName name="LPG_Transport_Passenger">#REF!</definedName>
    <definedName name="lst_acronyms">#REF!</definedName>
    <definedName name="lst_all_companies">#REF!</definedName>
    <definedName name="lst_menus">#REF!</definedName>
    <definedName name="lst_reference">#REF!</definedName>
    <definedName name="lst_scenarios">#REF!</definedName>
    <definedName name="lu">#REF!</definedName>
    <definedName name="M_GLAM" localSheetId="8">#REF!</definedName>
    <definedName name="M_GLAM" localSheetId="6">#REF!</definedName>
    <definedName name="M_GLAM">#REF!</definedName>
    <definedName name="Managers">#REF!</definedName>
    <definedName name="MAP">#REF!</definedName>
    <definedName name="Margin_value__tariff_band___nominal.1" localSheetId="1">#REF!</definedName>
    <definedName name="Margin_value__tariff_band___nominal.1" localSheetId="8">#REF!</definedName>
    <definedName name="Margin_value__tariff_band___nominal.1" localSheetId="6">#REF!</definedName>
    <definedName name="Margin_value__tariff_band___nominal.1">#REF!</definedName>
    <definedName name="Margin_value__tariff_band___nominal.2" localSheetId="1">#REF!</definedName>
    <definedName name="Margin_value__tariff_band___nominal.2">#REF!</definedName>
    <definedName name="Margin_value__tariff_band___nominal.3" localSheetId="1">#REF!</definedName>
    <definedName name="Margin_value__tariff_band___nominal.3">#REF!</definedName>
    <definedName name="maximo">#REF!</definedName>
    <definedName name="Measured_apportioned_revenue___business___nominal.ADDN1" localSheetId="1">#REF!</definedName>
    <definedName name="Measured_apportioned_revenue___business___nominal.ADDN1" localSheetId="8">#REF!</definedName>
    <definedName name="Measured_apportioned_revenue___business___nominal.ADDN1" localSheetId="6">#REF!</definedName>
    <definedName name="Measured_apportioned_revenue___business___nominal.ADDN1">#REF!</definedName>
    <definedName name="Measured_apportioned_revenue___business___nominal.ADDN2" localSheetId="1">#REF!</definedName>
    <definedName name="Measured_apportioned_revenue___business___nominal.ADDN2">#REF!</definedName>
    <definedName name="Measured_apportioned_revenue___business___nominal.BR" localSheetId="1">#REF!</definedName>
    <definedName name="Measured_apportioned_revenue___business___nominal.BR">#REF!</definedName>
    <definedName name="Measured_apportioned_revenue___business___nominal.WN" localSheetId="1">#REF!</definedName>
    <definedName name="Measured_apportioned_revenue___business___nominal.WN">#REF!</definedName>
    <definedName name="Measured_apportioned_revenue___business___nominal.WR" localSheetId="1">#REF!</definedName>
    <definedName name="Measured_apportioned_revenue___business___nominal.WR">#REF!</definedName>
    <definedName name="Measured_apportioned_revenue___business___nominal.WWN" localSheetId="1">#REF!</definedName>
    <definedName name="Measured_apportioned_revenue___business___nominal.WWN">#REF!</definedName>
    <definedName name="Measured_apportioned_revenue___business___nominal_total" localSheetId="1">#REF!</definedName>
    <definedName name="Measured_apportioned_revenue___business___nominal_total">#REF!</definedName>
    <definedName name="Measured_apportioned_revenue___residential___nominal.ADDN1" localSheetId="1">#REF!</definedName>
    <definedName name="Measured_apportioned_revenue___residential___nominal.ADDN1">#REF!</definedName>
    <definedName name="Measured_apportioned_revenue___residential___nominal.ADDN2" localSheetId="1">#REF!</definedName>
    <definedName name="Measured_apportioned_revenue___residential___nominal.ADDN2">#REF!</definedName>
    <definedName name="Measured_apportioned_revenue___residential___nominal.BR" localSheetId="1">#REF!</definedName>
    <definedName name="Measured_apportioned_revenue___residential___nominal.BR">#REF!</definedName>
    <definedName name="Measured_apportioned_revenue___residential___nominal.WN" localSheetId="1">#REF!</definedName>
    <definedName name="Measured_apportioned_revenue___residential___nominal.WN">#REF!</definedName>
    <definedName name="Measured_apportioned_revenue___residential___nominal.WR" localSheetId="1">#REF!</definedName>
    <definedName name="Measured_apportioned_revenue___residential___nominal.WR">#REF!</definedName>
    <definedName name="Measured_apportioned_revenue___residential___nominal.WWN" localSheetId="1">#REF!</definedName>
    <definedName name="Measured_apportioned_revenue___residential___nominal.WWN">#REF!</definedName>
    <definedName name="Measured_apportioned_revenue___residential___nominal_total" localSheetId="1">#REF!</definedName>
    <definedName name="Measured_apportioned_revenue___residential___nominal_total">#REF!</definedName>
    <definedName name="Measured_dual_service_customer_service_revenue_inc_DPC_margin___post_financeability___real" localSheetId="1">#REF!</definedName>
    <definedName name="Measured_dual_service_customer_service_revenue_inc_DPC_margin___post_financeability___real">#REF!</definedName>
    <definedName name="Measured_dual_service_customer_service_revenue_inc_DPC_margin___real" localSheetId="1">#REF!</definedName>
    <definedName name="Measured_dual_service_customer_service_revenue_inc_DPC_margin___real">#REF!</definedName>
    <definedName name="Measured_income_accrual_balance___Business___nominal" localSheetId="1">#REF!</definedName>
    <definedName name="Measured_income_accrual_balance___Business___nominal">#REF!</definedName>
    <definedName name="Measured_income_accrual_balance___Business___nominal.BEG" localSheetId="1">#REF!</definedName>
    <definedName name="Measured_income_accrual_balance___Business___nominal.BEG">#REF!</definedName>
    <definedName name="Measured_income_accrual_balance___Residential___nominal" localSheetId="1">#REF!</definedName>
    <definedName name="Measured_income_accrual_balance___Residential___nominal">#REF!</definedName>
    <definedName name="Measured_income_accrual_balance___Residential___nominal.BEG" localSheetId="1">#REF!</definedName>
    <definedName name="Measured_income_accrual_balance___Residential___nominal.BEG">#REF!</definedName>
    <definedName name="Measured_income_accrual_balance___Retail___nominal" localSheetId="1">#REF!</definedName>
    <definedName name="Measured_income_accrual_balance___Retail___nominal">#REF!</definedName>
    <definedName name="Measured_income_accrual_target_balance___Business___nominal" localSheetId="1">#REF!</definedName>
    <definedName name="Measured_income_accrual_target_balance___Business___nominal">#REF!</definedName>
    <definedName name="Measured_residential_retail_service_revenue___real" localSheetId="1">#REF!</definedName>
    <definedName name="Measured_residential_retail_service_revenue___real">#REF!</definedName>
    <definedName name="Measured_residential_retail_service_revenue_for_debtor_days___nominal" localSheetId="1">#REF!</definedName>
    <definedName name="Measured_residential_retail_service_revenue_for_debtor_days___nominal">#REF!</definedName>
    <definedName name="Measured_residential_retail_service_revenue_inc_DPC_margin___nominal" localSheetId="1">#REF!</definedName>
    <definedName name="Measured_residential_retail_service_revenue_inc_DPC_margin___nominal">#REF!</definedName>
    <definedName name="Measured_residential_retail_service_revenue_inclusive_of_DPC_margin___real" localSheetId="1">#REF!</definedName>
    <definedName name="Measured_residential_retail_service_revenue_inclusive_of_DPC_margin___real">#REF!</definedName>
    <definedName name="Measured_residential_retail_service_revenue_weighting" localSheetId="1">#REF!</definedName>
    <definedName name="Measured_residential_retail_service_revenue_weighting">#REF!</definedName>
    <definedName name="Measured_sewerage_customer_service_revenue_inc_DPC_margin___post_financeability___real" localSheetId="1">#REF!</definedName>
    <definedName name="Measured_sewerage_customer_service_revenue_inc_DPC_margin___post_financeability___real">#REF!</definedName>
    <definedName name="Measured_sewerage_customer_service_revenue_inc_DPC_margin___real" localSheetId="1">#REF!</definedName>
    <definedName name="Measured_sewerage_customer_service_revenue_inc_DPC_margin___real">#REF!</definedName>
    <definedName name="Measured_water_customer_service_revenue_inc_DPC_margin___post_financeability___real" localSheetId="1">#REF!</definedName>
    <definedName name="Measured_water_customer_service_revenue_inc_DPC_margin___post_financeability___real">#REF!</definedName>
    <definedName name="Measured_water_customer_service_revenue_inc_DPC_margin___real" localSheetId="1">#REF!</definedName>
    <definedName name="Measured_water_customer_service_revenue_inc_DPC_margin___real">#REF!</definedName>
    <definedName name="Med_Diesel_CO2">#REF!</definedName>
    <definedName name="Med_Diesel_Miles">#REF!</definedName>
    <definedName name="Med_Hybrid_Miles">#REF!</definedName>
    <definedName name="Med_Mbike_CO2">#REF!</definedName>
    <definedName name="Med_Mbike_Miles">#REF!</definedName>
    <definedName name="Med_Petrol_CO2">#REF!</definedName>
    <definedName name="Med_Petrol_Hybrid_CO2">#REF!</definedName>
    <definedName name="Med_Petrol_Miles">#REF!</definedName>
    <definedName name="Medium_LPG_CNG_CO2">#REF!</definedName>
    <definedName name="Medium_LPG_CNG_Miles">#REF!</definedName>
    <definedName name="MERSEYSIDE" localSheetId="8">#REF!</definedName>
    <definedName name="MERSEYSIDE" localSheetId="6">#REF!</definedName>
    <definedName name="MERSEYSIDE">#REF!</definedName>
    <definedName name="miles_km_conversion">#REF!</definedName>
    <definedName name="misc" localSheetId="8">#REF!</definedName>
    <definedName name="misc" localSheetId="6">#REF!</definedName>
    <definedName name="misc">#REF!</definedName>
    <definedName name="MJW_EFF">#REF!</definedName>
    <definedName name="Model_column_total" localSheetId="1">#REF!</definedName>
    <definedName name="Model_column_total" localSheetId="8">#REF!</definedName>
    <definedName name="Model_column_total" localSheetId="6">#REF!</definedName>
    <definedName name="Model_column_total">#REF!</definedName>
    <definedName name="Model_period_end" localSheetId="1">#REF!</definedName>
    <definedName name="Model_period_end">#REF!</definedName>
    <definedName name="Model_period_start" localSheetId="1">#REF!</definedName>
    <definedName name="Model_period_start">#REF!</definedName>
    <definedName name="Modelling_period_check" localSheetId="1">#REF!</definedName>
    <definedName name="Modelling_period_check">#REF!</definedName>
    <definedName name="Modelling_period_check_overall" localSheetId="1">#REF!</definedName>
    <definedName name="Modelling_period_check_overall">#REF!</definedName>
    <definedName name="Month">#REF!</definedName>
    <definedName name="Months_in_a_year" localSheetId="1">#REF!</definedName>
    <definedName name="Months_in_a_year" localSheetId="8">#REF!</definedName>
    <definedName name="Months_in_a_year" localSheetId="6">#REF!</definedName>
    <definedName name="Months_in_a_year">#REF!</definedName>
    <definedName name="Months_per_period" localSheetId="1">#REF!</definedName>
    <definedName name="Months_per_period">#REF!</definedName>
    <definedName name="Movement_in_advance_receipts___Business___nominal" localSheetId="1">#REF!</definedName>
    <definedName name="Movement_in_advance_receipts___Business___nominal">#REF!</definedName>
    <definedName name="Movement_in_advance_receipts___Residential___nominal" localSheetId="1">#REF!</definedName>
    <definedName name="Movement_in_advance_receipts___Residential___nominal">#REF!</definedName>
    <definedName name="Movement_in_advance_receipts___Retail___nominal" localSheetId="1">#REF!</definedName>
    <definedName name="Movement_in_advance_receipts___Retail___nominal">#REF!</definedName>
    <definedName name="Movement_in_capex_creditor___Business___nominal" localSheetId="1">#REF!</definedName>
    <definedName name="Movement_in_capex_creditor___Business___nominal">#REF!</definedName>
    <definedName name="Movement_in_capex_creditor___residential___nominal" localSheetId="1">#REF!</definedName>
    <definedName name="Movement_in_capex_creditor___residential___nominal">#REF!</definedName>
    <definedName name="Movement_in_capex_creditor___Retail___nominal" localSheetId="1">#REF!</definedName>
    <definedName name="Movement_in_capex_creditor___Retail___nominal">#REF!</definedName>
    <definedName name="Movement_in_capex_creditors___control___nominal.ADDN1" localSheetId="1">#REF!</definedName>
    <definedName name="Movement_in_capex_creditors___control___nominal.ADDN1">#REF!</definedName>
    <definedName name="Movement_in_capex_creditors___control___nominal.ADDN2" localSheetId="1">#REF!</definedName>
    <definedName name="Movement_in_capex_creditors___control___nominal.ADDN2">#REF!</definedName>
    <definedName name="Movement_in_capex_creditors___control___nominal.BR" localSheetId="1">#REF!</definedName>
    <definedName name="Movement_in_capex_creditors___control___nominal.BR">#REF!</definedName>
    <definedName name="Movement_in_capex_creditors___control___nominal.WN" localSheetId="1">#REF!</definedName>
    <definedName name="Movement_in_capex_creditors___control___nominal.WN">#REF!</definedName>
    <definedName name="Movement_in_capex_creditors___control___nominal.WR" localSheetId="1">#REF!</definedName>
    <definedName name="Movement_in_capex_creditors___control___nominal.WR">#REF!</definedName>
    <definedName name="Movement_in_capex_creditors___control___nominal.WWN" localSheetId="1">#REF!</definedName>
    <definedName name="Movement_in_capex_creditors___control___nominal.WWN">#REF!</definedName>
    <definedName name="Movement_in_creditors___Business___nominal" localSheetId="1">#REF!</definedName>
    <definedName name="Movement_in_creditors___Business___nominal">#REF!</definedName>
    <definedName name="Movement_in_creditors___Residential___nominal" localSheetId="1">#REF!</definedName>
    <definedName name="Movement_in_creditors___Residential___nominal">#REF!</definedName>
    <definedName name="Movement_in_deferred_tax_provision___Appointee___nominal" localSheetId="1">#REF!</definedName>
    <definedName name="Movement_in_deferred_tax_provision___Appointee___nominal">#REF!</definedName>
    <definedName name="Movement_in_deferred_tax_provision___Calc___nominal" localSheetId="1">#REF!</definedName>
    <definedName name="Movement_in_deferred_tax_provision___Calc___nominal">#REF!</definedName>
    <definedName name="Movement_in_deferred_tax_provision___check" localSheetId="1">#REF!</definedName>
    <definedName name="Movement_in_deferred_tax_provision___check">#REF!</definedName>
    <definedName name="Movement_in_deferred_tax_provision___check_overall" localSheetId="1">#REF!</definedName>
    <definedName name="Movement_in_deferred_tax_provision___check_overall">#REF!</definedName>
    <definedName name="Movement_in_deferred_tax_provision___control.ADDN1" localSheetId="1">#REF!</definedName>
    <definedName name="Movement_in_deferred_tax_provision___control.ADDN1">#REF!</definedName>
    <definedName name="Movement_in_deferred_tax_provision___control.ADDN2" localSheetId="1">#REF!</definedName>
    <definedName name="Movement_in_deferred_tax_provision___control.ADDN2">#REF!</definedName>
    <definedName name="Movement_in_deferred_tax_provision___control.BR" localSheetId="1">#REF!</definedName>
    <definedName name="Movement_in_deferred_tax_provision___control.BR">#REF!</definedName>
    <definedName name="Movement_in_deferred_tax_provision___control.WN" localSheetId="1">#REF!</definedName>
    <definedName name="Movement_in_deferred_tax_provision___control.WN">#REF!</definedName>
    <definedName name="Movement_in_deferred_tax_provision___control.WR" localSheetId="1">#REF!</definedName>
    <definedName name="Movement_in_deferred_tax_provision___control.WR">#REF!</definedName>
    <definedName name="Movement_in_deferred_tax_provision___control.WWN" localSheetId="1">#REF!</definedName>
    <definedName name="Movement_in_deferred_tax_provision___control.WWN">#REF!</definedName>
    <definedName name="Movement_in_deferred_tax_provision___post_financeability___control___nominal.ADDN1" localSheetId="1">#REF!</definedName>
    <definedName name="Movement_in_deferred_tax_provision___post_financeability___control___nominal.ADDN1">#REF!</definedName>
    <definedName name="Movement_in_deferred_tax_provision___post_financeability___control___nominal.ADDN2" localSheetId="1">#REF!</definedName>
    <definedName name="Movement_in_deferred_tax_provision___post_financeability___control___nominal.ADDN2">#REF!</definedName>
    <definedName name="Movement_in_deferred_tax_provision___post_financeability___control___nominal.BR" localSheetId="1">#REF!</definedName>
    <definedName name="Movement_in_deferred_tax_provision___post_financeability___control___nominal.BR">#REF!</definedName>
    <definedName name="Movement_in_deferred_tax_provision___post_financeability___control___nominal.WN" localSheetId="1">#REF!</definedName>
    <definedName name="Movement_in_deferred_tax_provision___post_financeability___control___nominal.WN">#REF!</definedName>
    <definedName name="Movement_in_deferred_tax_provision___post_financeability___control___nominal.WR" localSheetId="1">#REF!</definedName>
    <definedName name="Movement_in_deferred_tax_provision___post_financeability___control___nominal.WR">#REF!</definedName>
    <definedName name="Movement_in_deferred_tax_provision___post_financeability___control___nominal.WWN" localSheetId="1">#REF!</definedName>
    <definedName name="Movement_in_deferred_tax_provision___post_financeability___control___nominal.WWN">#REF!</definedName>
    <definedName name="Movement_in_deferred_tax_provision___wholesale___nominal" localSheetId="1">#REF!</definedName>
    <definedName name="Movement_in_deferred_tax_provision___wholesale___nominal">#REF!</definedName>
    <definedName name="Movement_in_intangible_asset_and_investments___control___nominal.ADDN1" localSheetId="1">#REF!</definedName>
    <definedName name="Movement_in_intangible_asset_and_investments___control___nominal.ADDN1">#REF!</definedName>
    <definedName name="Movement_in_intangible_asset_and_investments___control___nominal.ADDN1.NEG" localSheetId="1">#REF!</definedName>
    <definedName name="Movement_in_intangible_asset_and_investments___control___nominal.ADDN1.NEG">#REF!</definedName>
    <definedName name="Movement_in_intangible_asset_and_investments___control___nominal.ADDN2" localSheetId="1">#REF!</definedName>
    <definedName name="Movement_in_intangible_asset_and_investments___control___nominal.ADDN2">#REF!</definedName>
    <definedName name="Movement_in_intangible_asset_and_investments___control___nominal.ADDN2.NEG" localSheetId="1">#REF!</definedName>
    <definedName name="Movement_in_intangible_asset_and_investments___control___nominal.ADDN2.NEG">#REF!</definedName>
    <definedName name="Movement_in_intangible_asset_and_investments___control___nominal.BR" localSheetId="1">#REF!</definedName>
    <definedName name="Movement_in_intangible_asset_and_investments___control___nominal.BR">#REF!</definedName>
    <definedName name="Movement_in_intangible_asset_and_investments___control___nominal.BR.NEG" localSheetId="1">#REF!</definedName>
    <definedName name="Movement_in_intangible_asset_and_investments___control___nominal.BR.NEG">#REF!</definedName>
    <definedName name="Movement_in_intangible_asset_and_investments___control___nominal.WN" localSheetId="1">#REF!</definedName>
    <definedName name="Movement_in_intangible_asset_and_investments___control___nominal.WN">#REF!</definedName>
    <definedName name="Movement_in_intangible_asset_and_investments___control___nominal.WN.NEG" localSheetId="1">#REF!</definedName>
    <definedName name="Movement_in_intangible_asset_and_investments___control___nominal.WN.NEG">#REF!</definedName>
    <definedName name="Movement_in_intangible_asset_and_investments___control___nominal.WR" localSheetId="1">#REF!</definedName>
    <definedName name="Movement_in_intangible_asset_and_investments___control___nominal.WR">#REF!</definedName>
    <definedName name="Movement_in_intangible_asset_and_investments___control___nominal.WR.NEG" localSheetId="1">#REF!</definedName>
    <definedName name="Movement_in_intangible_asset_and_investments___control___nominal.WR.NEG">#REF!</definedName>
    <definedName name="Movement_in_intangible_asset_and_investments___control___nominal.WWN" localSheetId="1">#REF!</definedName>
    <definedName name="Movement_in_intangible_asset_and_investments___control___nominal.WWN">#REF!</definedName>
    <definedName name="Movement_in_intangible_asset_and_investments___control___nominal.WWN.NEG" localSheetId="1">#REF!</definedName>
    <definedName name="Movement_in_intangible_asset_and_investments___control___nominal.WWN.NEG">#REF!</definedName>
    <definedName name="Movement_in_intangible_asset_and_investments___Wholesale___nominal" localSheetId="1">#REF!</definedName>
    <definedName name="Movement_in_intangible_asset_and_investments___Wholesale___nominal">#REF!</definedName>
    <definedName name="Movement_in_intangible_asset_and_investments___Wholesale___nominal.NEG" localSheetId="1">#REF!</definedName>
    <definedName name="Movement_in_intangible_asset_and_investments___Wholesale___nominal.NEG">#REF!</definedName>
    <definedName name="Movement_in_inventories___Appointee___nominal" localSheetId="1">#REF!</definedName>
    <definedName name="Movement_in_inventories___Appointee___nominal">#REF!</definedName>
    <definedName name="Movement_in_inventories___nominal___control.ADDN1" localSheetId="1">#REF!</definedName>
    <definedName name="Movement_in_inventories___nominal___control.ADDN1">#REF!</definedName>
    <definedName name="Movement_in_inventories___nominal___control.ADDN2" localSheetId="1">#REF!</definedName>
    <definedName name="Movement_in_inventories___nominal___control.ADDN2">#REF!</definedName>
    <definedName name="Movement_in_inventories___nominal___control.BR" localSheetId="1">#REF!</definedName>
    <definedName name="Movement_in_inventories___nominal___control.BR">#REF!</definedName>
    <definedName name="Movement_in_inventories___nominal___control.WN" localSheetId="1">#REF!</definedName>
    <definedName name="Movement_in_inventories___nominal___control.WN">#REF!</definedName>
    <definedName name="Movement_in_inventories___nominal___control.WR" localSheetId="1">#REF!</definedName>
    <definedName name="Movement_in_inventories___nominal___control.WR">#REF!</definedName>
    <definedName name="Movement_in_inventories___nominal___control.WWN" localSheetId="1">#REF!</definedName>
    <definedName name="Movement_in_inventories___nominal___control.WWN">#REF!</definedName>
    <definedName name="Movement_in_inventories___Wholesale___nominal" localSheetId="1">#REF!</definedName>
    <definedName name="Movement_in_inventories___Wholesale___nominal">#REF!</definedName>
    <definedName name="Movement_in_measured_income_accrual___Business___nominal" localSheetId="1">#REF!</definedName>
    <definedName name="Movement_in_measured_income_accrual___Business___nominal">#REF!</definedName>
    <definedName name="Movement_in_measured_income_accrual___Residential___nominal" localSheetId="1">#REF!</definedName>
    <definedName name="Movement_in_measured_income_accrual___Residential___nominal">#REF!</definedName>
    <definedName name="Movement_in_measured_income_accrual___Retail___nominal" localSheetId="1">#REF!</definedName>
    <definedName name="Movement_in_measured_income_accrual___Retail___nominal">#REF!</definedName>
    <definedName name="Movement_in_other_creditors___control___nominal.ADDN1" localSheetId="1">#REF!</definedName>
    <definedName name="Movement_in_other_creditors___control___nominal.ADDN1">#REF!</definedName>
    <definedName name="Movement_in_other_creditors___control___nominal.ADDN2" localSheetId="1">#REF!</definedName>
    <definedName name="Movement_in_other_creditors___control___nominal.ADDN2">#REF!</definedName>
    <definedName name="Movement_in_other_creditors___control___nominal.BR" localSheetId="1">#REF!</definedName>
    <definedName name="Movement_in_other_creditors___control___nominal.BR">#REF!</definedName>
    <definedName name="Movement_in_other_creditors___control___nominal.WN" localSheetId="1">#REF!</definedName>
    <definedName name="Movement_in_other_creditors___control___nominal.WN">#REF!</definedName>
    <definedName name="Movement_in_other_creditors___control___nominal.WR" localSheetId="1">#REF!</definedName>
    <definedName name="Movement_in_other_creditors___control___nominal.WR">#REF!</definedName>
    <definedName name="Movement_in_other_creditors___control___nominal.WWN" localSheetId="1">#REF!</definedName>
    <definedName name="Movement_in_other_creditors___control___nominal.WWN">#REF!</definedName>
    <definedName name="Movement_in_other_creditors___Wholesale___nominal" localSheetId="1">#REF!</definedName>
    <definedName name="Movement_in_other_creditors___Wholesale___nominal">#REF!</definedName>
    <definedName name="Movement_in_other_debtors___control___nominal.ADDN1" localSheetId="1">#REF!</definedName>
    <definedName name="Movement_in_other_debtors___control___nominal.ADDN1">#REF!</definedName>
    <definedName name="Movement_in_other_debtors___control___nominal.ADDN2" localSheetId="1">#REF!</definedName>
    <definedName name="Movement_in_other_debtors___control___nominal.ADDN2">#REF!</definedName>
    <definedName name="Movement_in_other_debtors___control___nominal.BR" localSheetId="1">#REF!</definedName>
    <definedName name="Movement_in_other_debtors___control___nominal.BR">#REF!</definedName>
    <definedName name="Movement_in_other_debtors___control___nominal.WN" localSheetId="1">#REF!</definedName>
    <definedName name="Movement_in_other_debtors___control___nominal.WN">#REF!</definedName>
    <definedName name="Movement_in_other_debtors___control___nominal.WR" localSheetId="1">#REF!</definedName>
    <definedName name="Movement_in_other_debtors___control___nominal.WR">#REF!</definedName>
    <definedName name="Movement_in_other_debtors___control___nominal.WWN" localSheetId="1">#REF!</definedName>
    <definedName name="Movement_in_other_debtors___control___nominal.WWN">#REF!</definedName>
    <definedName name="Movement_in_other_liabilities___Wholesale___nominal" localSheetId="1">#REF!</definedName>
    <definedName name="Movement_in_other_liabilities___Wholesale___nominal">#REF!</definedName>
    <definedName name="Movement_in_Pensions___control___nominal.ADDN1" localSheetId="1">#REF!</definedName>
    <definedName name="Movement_in_Pensions___control___nominal.ADDN1">#REF!</definedName>
    <definedName name="Movement_in_Pensions___control___nominal.ADDN1.NEG" localSheetId="1">#REF!</definedName>
    <definedName name="Movement_in_Pensions___control___nominal.ADDN1.NEG">#REF!</definedName>
    <definedName name="Movement_in_Pensions___control___nominal.ADDN2" localSheetId="1">#REF!</definedName>
    <definedName name="Movement_in_Pensions___control___nominal.ADDN2">#REF!</definedName>
    <definedName name="Movement_in_Pensions___control___nominal.ADDN2.NEG" localSheetId="1">#REF!</definedName>
    <definedName name="Movement_in_Pensions___control___nominal.ADDN2.NEG">#REF!</definedName>
    <definedName name="Movement_in_Pensions___control___nominal.BR" localSheetId="1">#REF!</definedName>
    <definedName name="Movement_in_Pensions___control___nominal.BR">#REF!</definedName>
    <definedName name="Movement_in_Pensions___control___nominal.BR.NEG" localSheetId="1">#REF!</definedName>
    <definedName name="Movement_in_Pensions___control___nominal.BR.NEG">#REF!</definedName>
    <definedName name="Movement_in_Pensions___control___nominal.WN" localSheetId="1">#REF!</definedName>
    <definedName name="Movement_in_Pensions___control___nominal.WN">#REF!</definedName>
    <definedName name="Movement_in_Pensions___control___nominal.WN.NEG" localSheetId="1">#REF!</definedName>
    <definedName name="Movement_in_Pensions___control___nominal.WN.NEG">#REF!</definedName>
    <definedName name="Movement_in_Pensions___control___nominal.WR" localSheetId="1">#REF!</definedName>
    <definedName name="Movement_in_Pensions___control___nominal.WR">#REF!</definedName>
    <definedName name="Movement_in_Pensions___control___nominal.WR.NEG" localSheetId="1">#REF!</definedName>
    <definedName name="Movement_in_Pensions___control___nominal.WR.NEG">#REF!</definedName>
    <definedName name="Movement_in_Pensions___control___nominal.WWN" localSheetId="1">#REF!</definedName>
    <definedName name="Movement_in_Pensions___control___nominal.WWN">#REF!</definedName>
    <definedName name="Movement_in_Pensions___control___nominal.WWN.NEG" localSheetId="1">#REF!</definedName>
    <definedName name="Movement_in_Pensions___control___nominal.WWN.NEG">#REF!</definedName>
    <definedName name="Movement_in_Pensions___Wholesale___nominal" localSheetId="1">#REF!</definedName>
    <definedName name="Movement_in_Pensions___Wholesale___nominal">#REF!</definedName>
    <definedName name="Movement_in_Pensions___Wholesale___nominal.NEG" localSheetId="1">#REF!</definedName>
    <definedName name="Movement_in_Pensions___Wholesale___nominal.NEG">#REF!</definedName>
    <definedName name="Movement_in_provisions___Wholesale___nominal" localSheetId="1">#REF!</definedName>
    <definedName name="Movement_in_provisions___Wholesale___nominal">#REF!</definedName>
    <definedName name="Movement_in_retirement_benefit_asset____liability__balance___Business___nominal" localSheetId="1">#REF!</definedName>
    <definedName name="Movement_in_retirement_benefit_asset____liability__balance___Business___nominal">#REF!</definedName>
    <definedName name="Movement_in_retirement_benefit_asset____liability__balance___Residential___nominal" localSheetId="1">#REF!</definedName>
    <definedName name="Movement_in_retirement_benefit_asset____liability__balance___Residential___nominal">#REF!</definedName>
    <definedName name="Movement_in_retirement_benefit_asset____liability__balance___Retail___nominal" localSheetId="1">#REF!</definedName>
    <definedName name="Movement_in_retirement_benefit_asset____liability__balance___Retail___nominal">#REF!</definedName>
    <definedName name="Movement_in_trade__capex_creditors_and_other_payables___Appointee___nominal" localSheetId="1">#REF!</definedName>
    <definedName name="Movement_in_trade__capex_creditors_and_other_payables___Appointee___nominal">#REF!</definedName>
    <definedName name="Movement_in_trade_and_other_creditors___Business___nominal" localSheetId="1">#REF!</definedName>
    <definedName name="Movement_in_trade_and_other_creditors___Business___nominal">#REF!</definedName>
    <definedName name="Movement_in_trade_and_other_creditors___Residential___nominal" localSheetId="1">#REF!</definedName>
    <definedName name="Movement_in_trade_and_other_creditors___Residential___nominal">#REF!</definedName>
    <definedName name="Movement_in_trade_and_other_receivables___Appointee___nominal" localSheetId="1">#REF!</definedName>
    <definedName name="Movement_in_trade_and_other_receivables___Appointee___nominal">#REF!</definedName>
    <definedName name="Movement_in_trade_creditor___Retail___nominal" localSheetId="1">#REF!</definedName>
    <definedName name="Movement_in_trade_creditor___Retail___nominal">#REF!</definedName>
    <definedName name="Movement_in_trade_creditors___control___nominal.ADDN1" localSheetId="1">#REF!</definedName>
    <definedName name="Movement_in_trade_creditors___control___nominal.ADDN1">#REF!</definedName>
    <definedName name="Movement_in_trade_creditors___control___nominal.ADDN2" localSheetId="1">#REF!</definedName>
    <definedName name="Movement_in_trade_creditors___control___nominal.ADDN2">#REF!</definedName>
    <definedName name="Movement_in_trade_creditors___control___nominal.BR" localSheetId="1">#REF!</definedName>
    <definedName name="Movement_in_trade_creditors___control___nominal.BR">#REF!</definedName>
    <definedName name="Movement_in_trade_creditors___control___nominal.WN" localSheetId="1">#REF!</definedName>
    <definedName name="Movement_in_trade_creditors___control___nominal.WN">#REF!</definedName>
    <definedName name="Movement_in_trade_creditors___control___nominal.WR" localSheetId="1">#REF!</definedName>
    <definedName name="Movement_in_trade_creditors___control___nominal.WR">#REF!</definedName>
    <definedName name="Movement_in_trade_creditors___control___nominal.WWN" localSheetId="1">#REF!</definedName>
    <definedName name="Movement_in_trade_creditors___control___nominal.WWN">#REF!</definedName>
    <definedName name="Movement_in_trade_debtor___Business___nominal" localSheetId="1">#REF!</definedName>
    <definedName name="Movement_in_trade_debtor___Business___nominal">#REF!</definedName>
    <definedName name="Movement_in_trade_debtor___Residential___nominal" localSheetId="1">#REF!</definedName>
    <definedName name="Movement_in_trade_debtor___Residential___nominal">#REF!</definedName>
    <definedName name="Movement_in_trade_debtor___Retail___nominal" localSheetId="1">#REF!</definedName>
    <definedName name="Movement_in_trade_debtor___Retail___nominal">#REF!</definedName>
    <definedName name="Movement_in_trade_debtors___control___nominal.ADDN1" localSheetId="1">#REF!</definedName>
    <definedName name="Movement_in_trade_debtors___control___nominal.ADDN1">#REF!</definedName>
    <definedName name="Movement_in_trade_debtors___control___nominal.ADDN2" localSheetId="1">#REF!</definedName>
    <definedName name="Movement_in_trade_debtors___control___nominal.ADDN2">#REF!</definedName>
    <definedName name="Movement_in_trade_debtors___control___nominal.BR" localSheetId="1">#REF!</definedName>
    <definedName name="Movement_in_trade_debtors___control___nominal.BR">#REF!</definedName>
    <definedName name="Movement_in_trade_debtors___control___nominal.WN" localSheetId="1">#REF!</definedName>
    <definedName name="Movement_in_trade_debtors___control___nominal.WN">#REF!</definedName>
    <definedName name="Movement_in_trade_debtors___control___nominal.WR" localSheetId="1">#REF!</definedName>
    <definedName name="Movement_in_trade_debtors___control___nominal.WR">#REF!</definedName>
    <definedName name="Movement_in_trade_debtors___control___nominal.WWN" localSheetId="1">#REF!</definedName>
    <definedName name="Movement_in_trade_debtors___control___nominal.WWN">#REF!</definedName>
    <definedName name="Movement_in_trade_debtors_and_other_receivables___control.ADDN1" localSheetId="1">#REF!</definedName>
    <definedName name="Movement_in_trade_debtors_and_other_receivables___control.ADDN1">#REF!</definedName>
    <definedName name="Movement_in_trade_debtors_and_other_receivables___control.ADDN2" localSheetId="1">#REF!</definedName>
    <definedName name="Movement_in_trade_debtors_and_other_receivables___control.ADDN2">#REF!</definedName>
    <definedName name="Movement_in_trade_debtors_and_other_receivables___control.BR" localSheetId="1">#REF!</definedName>
    <definedName name="Movement_in_trade_debtors_and_other_receivables___control.BR">#REF!</definedName>
    <definedName name="Movement_in_trade_debtors_and_other_receivables___control.WN" localSheetId="1">#REF!</definedName>
    <definedName name="Movement_in_trade_debtors_and_other_receivables___control.WN">#REF!</definedName>
    <definedName name="Movement_in_trade_debtors_and_other_receivables___control.WR" localSheetId="1">#REF!</definedName>
    <definedName name="Movement_in_trade_debtors_and_other_receivables___control.WR">#REF!</definedName>
    <definedName name="Movement_in_trade_debtors_and_other_receivables___control.WWN" localSheetId="1">#REF!</definedName>
    <definedName name="Movement_in_trade_debtors_and_other_receivables___control.WWN">#REF!</definedName>
    <definedName name="Movement_in_trade_debtors_and_other_receivables___Wholesale___nominal" localSheetId="1">#REF!</definedName>
    <definedName name="Movement_in_trade_debtors_and_other_receivables___Wholesale___nominal">#REF!</definedName>
    <definedName name="Movement_in_wholesale_creditor___Business___nominal" localSheetId="1">#REF!</definedName>
    <definedName name="Movement_in_wholesale_creditor___Business___nominal">#REF!</definedName>
    <definedName name="Movement_in_wholesale_creditor___Residential___nominal" localSheetId="1">#REF!</definedName>
    <definedName name="Movement_in_wholesale_creditor___Residential___nominal">#REF!</definedName>
    <definedName name="Movement_in_working_capital___control___nominal.ADDN1" localSheetId="1">#REF!</definedName>
    <definedName name="Movement_in_working_capital___control___nominal.ADDN1">#REF!</definedName>
    <definedName name="Movement_in_working_capital___control___nominal.ADDN2" localSheetId="1">#REF!</definedName>
    <definedName name="Movement_in_working_capital___control___nominal.ADDN2">#REF!</definedName>
    <definedName name="Movement_in_working_capital___control___nominal.BR" localSheetId="1">#REF!</definedName>
    <definedName name="Movement_in_working_capital___control___nominal.BR">#REF!</definedName>
    <definedName name="Movement_in_working_capital___control___nominal.WN" localSheetId="1">#REF!</definedName>
    <definedName name="Movement_in_working_capital___control___nominal.WN">#REF!</definedName>
    <definedName name="Movement_in_working_capital___control___nominal.WR" localSheetId="1">#REF!</definedName>
    <definedName name="Movement_in_working_capital___control___nominal.WR">#REF!</definedName>
    <definedName name="Movement_in_working_capital___control___nominal.WWN" localSheetId="1">#REF!</definedName>
    <definedName name="Movement_in_working_capital___control___nominal.WWN">#REF!</definedName>
    <definedName name="Movement_in_working_capital___trade__capex_and_other_creditors___control___nominal.ADDN1" localSheetId="1">#REF!</definedName>
    <definedName name="Movement_in_working_capital___trade__capex_and_other_creditors___control___nominal.ADDN1">#REF!</definedName>
    <definedName name="Movement_in_working_capital___trade__capex_and_other_creditors___control___nominal.ADDN2" localSheetId="1">#REF!</definedName>
    <definedName name="Movement_in_working_capital___trade__capex_and_other_creditors___control___nominal.ADDN2">#REF!</definedName>
    <definedName name="Movement_in_working_capital___trade__capex_and_other_creditors___control___nominal.BR" localSheetId="1">#REF!</definedName>
    <definedName name="Movement_in_working_capital___trade__capex_and_other_creditors___control___nominal.BR">#REF!</definedName>
    <definedName name="Movement_in_working_capital___trade__capex_and_other_creditors___control___nominal.WN" localSheetId="1">#REF!</definedName>
    <definedName name="Movement_in_working_capital___trade__capex_and_other_creditors___control___nominal.WN">#REF!</definedName>
    <definedName name="Movement_in_working_capital___trade__capex_and_other_creditors___control___nominal.WR" localSheetId="1">#REF!</definedName>
    <definedName name="Movement_in_working_capital___trade__capex_and_other_creditors___control___nominal.WR">#REF!</definedName>
    <definedName name="Movement_in_working_capital___trade__capex_and_other_creditors___control___nominal.WWN" localSheetId="1">#REF!</definedName>
    <definedName name="Movement_in_working_capital___trade__capex_and_other_creditors___control___nominal.WWN">#REF!</definedName>
    <definedName name="Movement_in_working_capital___trade__capex_and_other_creditors___Wholesale___nominal" localSheetId="1">#REF!</definedName>
    <definedName name="Movement_in_working_capital___trade__capex_and_other_creditors___Wholesale___nominal">#REF!</definedName>
    <definedName name="mQgBC">OFFSET(#REF!,0,#REF!,1,#REF!)</definedName>
    <definedName name="mQgLabels">OFFSET(#REF!,0,#REF!,2,#REF!)</definedName>
    <definedName name="N_A_H" localSheetId="8">#REF!</definedName>
    <definedName name="N_A_H">#REF!</definedName>
    <definedName name="N_A_M" localSheetId="8">#REF!</definedName>
    <definedName name="N_A_M">#REF!</definedName>
    <definedName name="N_AW_H" localSheetId="8">#REF!</definedName>
    <definedName name="N_AW_H">#REF!</definedName>
    <definedName name="N_AW_L">#REF!</definedName>
    <definedName name="N_AW_M">#REF!</definedName>
    <definedName name="N_DS_AD">#REF!</definedName>
    <definedName name="N_DS_APD">#REF!</definedName>
    <definedName name="N_DS_Comp">#REF!</definedName>
    <definedName name="N_DS_Limed">#REF!</definedName>
    <definedName name="N_DS_Raw">#REF!</definedName>
    <definedName name="N_DS_Sludge">#REF!</definedName>
    <definedName name="N_DS_THP">#REF!</definedName>
    <definedName name="N_E" localSheetId="8">#REF!</definedName>
    <definedName name="N_E" localSheetId="6">#REF!</definedName>
    <definedName name="N_E">#REF!</definedName>
    <definedName name="N_G" localSheetId="6">#REF!</definedName>
    <definedName name="N_G">#REF!</definedName>
    <definedName name="N_YORKS" localSheetId="6">#REF!</definedName>
    <definedName name="N_YORKS">#REF!</definedName>
    <definedName name="N2O_CO2eq_GWP">#REF!</definedName>
    <definedName name="N2O_N_N2O_conversion">#REF!</definedName>
    <definedName name="name" localSheetId="8">#REF!</definedName>
    <definedName name="name" localSheetId="6">#REF!</definedName>
    <definedName name="name">#REF!</definedName>
    <definedName name="name_table" localSheetId="6">#REF!</definedName>
    <definedName name="name_table">#REF!</definedName>
    <definedName name="Nat_Rail_Pass_CO2">#REF!</definedName>
    <definedName name="Nat_Rail_Pass_km">#REF!</definedName>
    <definedName name="Negative_tax_calculated___nominal.ADDN1" localSheetId="1">#REF!</definedName>
    <definedName name="Negative_tax_calculated___nominal.ADDN1" localSheetId="8">#REF!</definedName>
    <definedName name="Negative_tax_calculated___nominal.ADDN1" localSheetId="6">#REF!</definedName>
    <definedName name="Negative_tax_calculated___nominal.ADDN1">#REF!</definedName>
    <definedName name="Negative_tax_calculated___nominal.ADDN2" localSheetId="1">#REF!</definedName>
    <definedName name="Negative_tax_calculated___nominal.ADDN2">#REF!</definedName>
    <definedName name="Negative_tax_calculated___nominal.BR" localSheetId="1">#REF!</definedName>
    <definedName name="Negative_tax_calculated___nominal.BR">#REF!</definedName>
    <definedName name="Negative_tax_calculated___nominal.WN" localSheetId="1">#REF!</definedName>
    <definedName name="Negative_tax_calculated___nominal.WN">#REF!</definedName>
    <definedName name="Negative_tax_calculated___nominal.WR" localSheetId="1">#REF!</definedName>
    <definedName name="Negative_tax_calculated___nominal.WR">#REF!</definedName>
    <definedName name="Negative_tax_calculated___nominal.WWN" localSheetId="1">#REF!</definedName>
    <definedName name="Negative_tax_calculated___nominal.WWN">#REF!</definedName>
    <definedName name="Negative_tax_calculated___post_financeability___nominal.ADDN1" localSheetId="1">#REF!</definedName>
    <definedName name="Negative_tax_calculated___post_financeability___nominal.ADDN1">#REF!</definedName>
    <definedName name="Negative_tax_calculated___post_financeability___nominal.ADDN2" localSheetId="1">#REF!</definedName>
    <definedName name="Negative_tax_calculated___post_financeability___nominal.ADDN2">#REF!</definedName>
    <definedName name="Negative_tax_calculated___post_financeability___nominal.BR" localSheetId="1">#REF!</definedName>
    <definedName name="Negative_tax_calculated___post_financeability___nominal.BR">#REF!</definedName>
    <definedName name="Negative_tax_calculated___post_financeability___nominal.WN" localSheetId="1">#REF!</definedName>
    <definedName name="Negative_tax_calculated___post_financeability___nominal.WN">#REF!</definedName>
    <definedName name="Negative_tax_calculated___post_financeability___nominal.WR" localSheetId="1">#REF!</definedName>
    <definedName name="Negative_tax_calculated___post_financeability___nominal.WR">#REF!</definedName>
    <definedName name="Negative_tax_calculated___post_financeability___nominal.WWN" localSheetId="1">#REF!</definedName>
    <definedName name="Negative_tax_calculated___post_financeability___nominal.WWN">#REF!</definedName>
    <definedName name="NESapr">#REF!</definedName>
    <definedName name="NESBPinputs">#REF!</definedName>
    <definedName name="NESBPtrans">#REF!</definedName>
    <definedName name="NEStransition" localSheetId="8">#REF!</definedName>
    <definedName name="NEStransition">#REF!</definedName>
    <definedName name="Net_assets___Appointee___nominal" localSheetId="1">#REF!</definedName>
    <definedName name="Net_assets___Appointee___nominal" localSheetId="8">#REF!</definedName>
    <definedName name="Net_assets___Appointee___nominal">#REF!</definedName>
    <definedName name="Net_assets___control___nominal.ADDN1" localSheetId="1">#REF!</definedName>
    <definedName name="Net_assets___control___nominal.ADDN1">#REF!</definedName>
    <definedName name="Net_assets___control___nominal.ADDN2" localSheetId="1">#REF!</definedName>
    <definedName name="Net_assets___control___nominal.ADDN2">#REF!</definedName>
    <definedName name="Net_assets___control___nominal.BR" localSheetId="1">#REF!</definedName>
    <definedName name="Net_assets___control___nominal.BR">#REF!</definedName>
    <definedName name="Net_assets___control___nominal.WN" localSheetId="1">#REF!</definedName>
    <definedName name="Net_assets___control___nominal.WN">#REF!</definedName>
    <definedName name="Net_assets___control___nominal.WR" localSheetId="1">#REF!</definedName>
    <definedName name="Net_assets___control___nominal.WR">#REF!</definedName>
    <definedName name="Net_assets___control___nominal.WWN" localSheetId="1">#REF!</definedName>
    <definedName name="Net_assets___control___nominal.WWN">#REF!</definedName>
    <definedName name="Net_assets___Retail___nominal" localSheetId="1">#REF!</definedName>
    <definedName name="Net_assets___Retail___nominal">#REF!</definedName>
    <definedName name="Net_assets___Wholesale___nominal" localSheetId="1">#REF!</definedName>
    <definedName name="Net_assets___Wholesale___nominal">#REF!</definedName>
    <definedName name="Net_assets_before_deferred_tax___Appointee___nominal" localSheetId="1">#REF!</definedName>
    <definedName name="Net_assets_before_deferred_tax___Appointee___nominal">#REF!</definedName>
    <definedName name="Net_assets_before_deferred_tax___Wholesale___nominal" localSheetId="1">#REF!</definedName>
    <definedName name="Net_assets_before_deferred_tax___Wholesale___nominal">#REF!</definedName>
    <definedName name="Net_assets_before_deferred_tax__control___nominal.ADDN1" localSheetId="1">#REF!</definedName>
    <definedName name="Net_assets_before_deferred_tax__control___nominal.ADDN1">#REF!</definedName>
    <definedName name="Net_assets_before_deferred_tax__control___nominal.ADDN2" localSheetId="1">#REF!</definedName>
    <definedName name="Net_assets_before_deferred_tax__control___nominal.ADDN2">#REF!</definedName>
    <definedName name="Net_assets_before_deferred_tax__control___nominal.BR" localSheetId="1">#REF!</definedName>
    <definedName name="Net_assets_before_deferred_tax__control___nominal.BR">#REF!</definedName>
    <definedName name="Net_assets_before_deferred_tax__control___nominal.WN" localSheetId="1">#REF!</definedName>
    <definedName name="Net_assets_before_deferred_tax__control___nominal.WN">#REF!</definedName>
    <definedName name="Net_assets_before_deferred_tax__control___nominal.WR" localSheetId="1">#REF!</definedName>
    <definedName name="Net_assets_before_deferred_tax__control___nominal.WR">#REF!</definedName>
    <definedName name="Net_assets_before_deferred_tax__control___nominal.WWN" localSheetId="1">#REF!</definedName>
    <definedName name="Net_assets_before_deferred_tax__control___nominal.WWN">#REF!</definedName>
    <definedName name="Net_cash_flow___Business___nominal" localSheetId="1">#REF!</definedName>
    <definedName name="Net_cash_flow___Business___nominal">#REF!</definedName>
    <definedName name="Net_cash_flow___Residential___nominal" localSheetId="1">#REF!</definedName>
    <definedName name="Net_cash_flow___Residential___nominal">#REF!</definedName>
    <definedName name="Net_cash_flow__excl._interest_received____cost_____Business___nominal" localSheetId="1">#REF!</definedName>
    <definedName name="Net_cash_flow__excl._interest_received____cost_____Business___nominal">#REF!</definedName>
    <definedName name="Net_cash_flow__excl._interest_received____cost_____Residential___nominal" localSheetId="1">#REF!</definedName>
    <definedName name="Net_cash_flow__excl._interest_received____cost_____Residential___nominal">#REF!</definedName>
    <definedName name="Net_cash_generated____used__in_financing_activities___Appointee___nominal" localSheetId="1">#REF!</definedName>
    <definedName name="Net_cash_generated____used__in_financing_activities___Appointee___nominal">#REF!</definedName>
    <definedName name="Net_cash_generated____used__in_financing_activities___control___nominal.ADDN1" localSheetId="1">#REF!</definedName>
    <definedName name="Net_cash_generated____used__in_financing_activities___control___nominal.ADDN1">#REF!</definedName>
    <definedName name="Net_cash_generated____used__in_financing_activities___control___nominal.ADDN2" localSheetId="1">#REF!</definedName>
    <definedName name="Net_cash_generated____used__in_financing_activities___control___nominal.ADDN2">#REF!</definedName>
    <definedName name="Net_cash_generated____used__in_financing_activities___control___nominal.BR" localSheetId="1">#REF!</definedName>
    <definedName name="Net_cash_generated____used__in_financing_activities___control___nominal.BR">#REF!</definedName>
    <definedName name="Net_cash_generated____used__in_financing_activities___control___nominal.WN" localSheetId="1">#REF!</definedName>
    <definedName name="Net_cash_generated____used__in_financing_activities___control___nominal.WN">#REF!</definedName>
    <definedName name="Net_cash_generated____used__in_financing_activities___control___nominal.WR" localSheetId="1">#REF!</definedName>
    <definedName name="Net_cash_generated____used__in_financing_activities___control___nominal.WR">#REF!</definedName>
    <definedName name="Net_cash_generated____used__in_financing_activities___control___nominal.WWN" localSheetId="1">#REF!</definedName>
    <definedName name="Net_cash_generated____used__in_financing_activities___control___nominal.WWN">#REF!</definedName>
    <definedName name="Net_cash_generated____used__in_financing_activities___Retail___nominal" localSheetId="1">#REF!</definedName>
    <definedName name="Net_cash_generated____used__in_financing_activities___Retail___nominal">#REF!</definedName>
    <definedName name="Net_cash_generated____used__in_financing_activities___Wholesale___nominal" localSheetId="1">#REF!</definedName>
    <definedName name="Net_cash_generated____used__in_financing_activities___Wholesale___nominal">#REF!</definedName>
    <definedName name="Net_cash_generated____used__in_investing_activities___Appointee___nominal" localSheetId="1">#REF!</definedName>
    <definedName name="Net_cash_generated____used__in_investing_activities___Appointee___nominal">#REF!</definedName>
    <definedName name="Net_cash_generated____used__in_investing_activities___control___nominal.ADDN1" localSheetId="1">#REF!</definedName>
    <definedName name="Net_cash_generated____used__in_investing_activities___control___nominal.ADDN1">#REF!</definedName>
    <definedName name="Net_cash_generated____used__in_investing_activities___control___nominal.ADDN2" localSheetId="1">#REF!</definedName>
    <definedName name="Net_cash_generated____used__in_investing_activities___control___nominal.ADDN2">#REF!</definedName>
    <definedName name="Net_cash_generated____used__in_investing_activities___control___nominal.BR" localSheetId="1">#REF!</definedName>
    <definedName name="Net_cash_generated____used__in_investing_activities___control___nominal.BR">#REF!</definedName>
    <definedName name="Net_cash_generated____used__in_investing_activities___control___nominal.WN" localSheetId="1">#REF!</definedName>
    <definedName name="Net_cash_generated____used__in_investing_activities___control___nominal.WN">#REF!</definedName>
    <definedName name="Net_cash_generated____used__in_investing_activities___control___nominal.WR" localSheetId="1">#REF!</definedName>
    <definedName name="Net_cash_generated____used__in_investing_activities___control___nominal.WR">#REF!</definedName>
    <definedName name="Net_cash_generated____used__in_investing_activities___control___nominal.WWN" localSheetId="1">#REF!</definedName>
    <definedName name="Net_cash_generated____used__in_investing_activities___control___nominal.WWN">#REF!</definedName>
    <definedName name="Net_cash_generated____used__in_investing_activities___Retail___nominal" localSheetId="1">#REF!</definedName>
    <definedName name="Net_cash_generated____used__in_investing_activities___Retail___nominal">#REF!</definedName>
    <definedName name="Net_cash_generated____used__in_investing_activities___Wholesale___nominal" localSheetId="1">#REF!</definedName>
    <definedName name="Net_cash_generated____used__in_investing_activities___Wholesale___nominal">#REF!</definedName>
    <definedName name="Net_cash_generated____used__in_operating_activities___Appointee___nominal" localSheetId="1">#REF!</definedName>
    <definedName name="Net_cash_generated____used__in_operating_activities___Appointee___nominal">#REF!</definedName>
    <definedName name="Net_cash_generated____used__in_operating_activities___control___nominal.ADDN1" localSheetId="1">#REF!</definedName>
    <definedName name="Net_cash_generated____used__in_operating_activities___control___nominal.ADDN1">#REF!</definedName>
    <definedName name="Net_cash_generated____used__in_operating_activities___control___nominal.ADDN2" localSheetId="1">#REF!</definedName>
    <definedName name="Net_cash_generated____used__in_operating_activities___control___nominal.ADDN2">#REF!</definedName>
    <definedName name="Net_cash_generated____used__in_operating_activities___control___nominal.BR" localSheetId="1">#REF!</definedName>
    <definedName name="Net_cash_generated____used__in_operating_activities___control___nominal.BR">#REF!</definedName>
    <definedName name="Net_cash_generated____used__in_operating_activities___control___nominal.WN" localSheetId="1">#REF!</definedName>
    <definedName name="Net_cash_generated____used__in_operating_activities___control___nominal.WN">#REF!</definedName>
    <definedName name="Net_cash_generated____used__in_operating_activities___control___nominal.WR" localSheetId="1">#REF!</definedName>
    <definedName name="Net_cash_generated____used__in_operating_activities___control___nominal.WR">#REF!</definedName>
    <definedName name="Net_cash_generated____used__in_operating_activities___control___nominal.WWN" localSheetId="1">#REF!</definedName>
    <definedName name="Net_cash_generated____used__in_operating_activities___control___nominal.WWN">#REF!</definedName>
    <definedName name="Net_cash_generated____used__in_operating_activities___Retail___nominal" localSheetId="1">#REF!</definedName>
    <definedName name="Net_cash_generated____used__in_operating_activities___Retail___nominal">#REF!</definedName>
    <definedName name="Net_cash_generated____used__in_operating_activities___Wholesale___nominal" localSheetId="1">#REF!</definedName>
    <definedName name="Net_cash_generated____used__in_operating_activities___Wholesale___nominal">#REF!</definedName>
    <definedName name="Net_cash_generated____used__in_operations___Appointee___nominal" localSheetId="1">#REF!</definedName>
    <definedName name="Net_cash_generated____used__in_operations___Appointee___nominal">#REF!</definedName>
    <definedName name="Net_cash_generated____used__in_operations___control___nominal.ADDN1" localSheetId="1">#REF!</definedName>
    <definedName name="Net_cash_generated____used__in_operations___control___nominal.ADDN1">#REF!</definedName>
    <definedName name="Net_cash_generated____used__in_operations___control___nominal.ADDN2" localSheetId="1">#REF!</definedName>
    <definedName name="Net_cash_generated____used__in_operations___control___nominal.ADDN2">#REF!</definedName>
    <definedName name="Net_cash_generated____used__in_operations___control___nominal.BR" localSheetId="1">#REF!</definedName>
    <definedName name="Net_cash_generated____used__in_operations___control___nominal.BR">#REF!</definedName>
    <definedName name="Net_cash_generated____used__in_operations___control___nominal.WN" localSheetId="1">#REF!</definedName>
    <definedName name="Net_cash_generated____used__in_operations___control___nominal.WN">#REF!</definedName>
    <definedName name="Net_cash_generated____used__in_operations___control___nominal.WR" localSheetId="1">#REF!</definedName>
    <definedName name="Net_cash_generated____used__in_operations___control___nominal.WR">#REF!</definedName>
    <definedName name="Net_cash_generated____used__in_operations___control___nominal.WWN" localSheetId="1">#REF!</definedName>
    <definedName name="Net_cash_generated____used__in_operations___control___nominal.WWN">#REF!</definedName>
    <definedName name="Net_cash_generated____used__in_operations___Retail___nominal" localSheetId="1">#REF!</definedName>
    <definedName name="Net_cash_generated____used__in_operations___Retail___nominal">#REF!</definedName>
    <definedName name="Net_cash_generated____used__in_operations___Wholesale___nominal" localSheetId="1">#REF!</definedName>
    <definedName name="Net_cash_generated____used__in_operations___Wholesale___nominal">#REF!</definedName>
    <definedName name="Net_cash_generated_before_financing_activities___Appointee___nominal" localSheetId="1">#REF!</definedName>
    <definedName name="Net_cash_generated_before_financing_activities___Appointee___nominal">#REF!</definedName>
    <definedName name="Net_debt___Appointee___nominal" localSheetId="1">#REF!</definedName>
    <definedName name="Net_debt___Appointee___nominal">#REF!</definedName>
    <definedName name="Net_debt___control___nominal.ADDN1" localSheetId="1">#REF!</definedName>
    <definedName name="Net_debt___control___nominal.ADDN1">#REF!</definedName>
    <definedName name="Net_debt___control___nominal.ADDN2" localSheetId="1">#REF!</definedName>
    <definedName name="Net_debt___control___nominal.ADDN2">#REF!</definedName>
    <definedName name="Net_debt___control___nominal.BR" localSheetId="1">#REF!</definedName>
    <definedName name="Net_debt___control___nominal.BR">#REF!</definedName>
    <definedName name="Net_debt___control___nominal.WN" localSheetId="1">#REF!</definedName>
    <definedName name="Net_debt___control___nominal.WN">#REF!</definedName>
    <definedName name="Net_debt___control___nominal.WR" localSheetId="1">#REF!</definedName>
    <definedName name="Net_debt___control___nominal.WR">#REF!</definedName>
    <definedName name="Net_debt___control___nominal.WWN" localSheetId="1">#REF!</definedName>
    <definedName name="Net_debt___control___nominal.WWN">#REF!</definedName>
    <definedName name="Net_debt___forecast___Appointee___nominal" localSheetId="1">#REF!</definedName>
    <definedName name="Net_debt___forecast___Appointee___nominal">#REF!</definedName>
    <definedName name="Net_debt___Wholesale___nominal" localSheetId="1">#REF!</definedName>
    <definedName name="Net_debt___Wholesale___nominal">#REF!</definedName>
    <definedName name="Net_debt_opening_balance___Wholesale___nominal" localSheetId="1">#REF!</definedName>
    <definedName name="Net_debt_opening_balance___Wholesale___nominal">#REF!</definedName>
    <definedName name="Net_debt_post_financeability_adjustment___Appointee___nominal" localSheetId="1">#REF!</definedName>
    <definedName name="Net_debt_post_financeability_adjustment___Appointee___nominal">#REF!</definedName>
    <definedName name="Net_increase____decrease__in_cash___Retail___nominal" localSheetId="1">#REF!</definedName>
    <definedName name="Net_increase____decrease__in_cash___Retail___nominal">#REF!</definedName>
    <definedName name="Net_increase____decrease__in_cash___Wholesale___nominal" localSheetId="1">#REF!</definedName>
    <definedName name="Net_increase____decrease__in_cash___Wholesale___nominal">#REF!</definedName>
    <definedName name="Net_increase____decrease__in_cash__control___nominal.ADDN1" localSheetId="1">#REF!</definedName>
    <definedName name="Net_increase____decrease__in_cash__control___nominal.ADDN1">#REF!</definedName>
    <definedName name="Net_increase____decrease__in_cash__control___nominal.ADDN2" localSheetId="1">#REF!</definedName>
    <definedName name="Net_increase____decrease__in_cash__control___nominal.ADDN2">#REF!</definedName>
    <definedName name="Net_increase____decrease__in_cash__control___nominal.BR" localSheetId="1">#REF!</definedName>
    <definedName name="Net_increase____decrease__in_cash__control___nominal.BR">#REF!</definedName>
    <definedName name="Net_increase____decrease__in_cash__control___nominal.WN" localSheetId="1">#REF!</definedName>
    <definedName name="Net_increase____decrease__in_cash__control___nominal.WN">#REF!</definedName>
    <definedName name="Net_increase____decrease__in_cash__control___nominal.WR" localSheetId="1">#REF!</definedName>
    <definedName name="Net_increase____decrease__in_cash__control___nominal.WR">#REF!</definedName>
    <definedName name="Net_increase____decrease__in_cash__control___nominal.WWN" localSheetId="1">#REF!</definedName>
    <definedName name="Net_increase____decrease__in_cash__control___nominal.WWN">#REF!</definedName>
    <definedName name="Net_increase____decrease__in_cash_Appointee_total_check" localSheetId="1">#REF!</definedName>
    <definedName name="Net_increase____decrease__in_cash_Appointee_total_check">#REF!</definedName>
    <definedName name="Net_increase____decrease__in_cash_Appointee_total_check_overall" localSheetId="1">#REF!</definedName>
    <definedName name="Net_increase____decrease__in_cash_Appointee_total_check_overall">#REF!</definedName>
    <definedName name="Net_interest_income____paid____Retail___nominal" localSheetId="1">#REF!</definedName>
    <definedName name="Net_interest_income____paid____Retail___nominal">#REF!</definedName>
    <definedName name="Net_margin_by_tariff_band_check" localSheetId="1">#REF!</definedName>
    <definedName name="Net_margin_by_tariff_band_check">#REF!</definedName>
    <definedName name="Net_margin_by_tariff_band_check_calc" localSheetId="1">#REF!</definedName>
    <definedName name="Net_margin_by_tariff_band_check_calc">#REF!</definedName>
    <definedName name="Net_margin_by_tariff_band_check_overall" localSheetId="1">#REF!</definedName>
    <definedName name="Net_margin_by_tariff_band_check_overall">#REF!</definedName>
    <definedName name="Net_margin_incl._interest_received___Business___nominal" localSheetId="1">#REF!</definedName>
    <definedName name="Net_margin_incl._interest_received___Business___nominal">#REF!</definedName>
    <definedName name="Net_margin_incl._interest_received___Residential___nominal" localSheetId="1">#REF!</definedName>
    <definedName name="Net_margin_incl._interest_received___Residential___nominal">#REF!</definedName>
    <definedName name="Net_operating_expenditure___Wholesale___nominal" localSheetId="1">#REF!</definedName>
    <definedName name="Net_operating_expenditure___Wholesale___nominal">#REF!</definedName>
    <definedName name="Net_operating_expenditure___Wholesale___nominal.NEG" localSheetId="1">#REF!</definedName>
    <definedName name="Net_operating_expenditure___Wholesale___nominal.NEG">#REF!</definedName>
    <definedName name="Net_operating_expenditure_allowable_for_tax_deductions___nominal.ADDN1" localSheetId="1">#REF!</definedName>
    <definedName name="Net_operating_expenditure_allowable_for_tax_deductions___nominal.ADDN1">#REF!</definedName>
    <definedName name="Net_operating_expenditure_allowable_for_tax_deductions___nominal.ADDN2" localSheetId="1">#REF!</definedName>
    <definedName name="Net_operating_expenditure_allowable_for_tax_deductions___nominal.ADDN2">#REF!</definedName>
    <definedName name="Net_operating_expenditure_allowable_for_tax_deductions___nominal.BR" localSheetId="1">#REF!</definedName>
    <definedName name="Net_operating_expenditure_allowable_for_tax_deductions___nominal.BR">#REF!</definedName>
    <definedName name="Net_operating_expenditure_allowable_for_tax_deductions___nominal.WN" localSheetId="1">#REF!</definedName>
    <definedName name="Net_operating_expenditure_allowable_for_tax_deductions___nominal.WN">#REF!</definedName>
    <definedName name="Net_operating_expenditure_allowable_for_tax_deductions___nominal.WR" localSheetId="1">#REF!</definedName>
    <definedName name="Net_operating_expenditure_allowable_for_tax_deductions___nominal.WR">#REF!</definedName>
    <definedName name="Net_operating_expenditure_allowable_for_tax_deductions___nominal.WWN" localSheetId="1">#REF!</definedName>
    <definedName name="Net_operating_expenditure_allowable_for_tax_deductions___nominal.WWN">#REF!</definedName>
    <definedName name="Net_operating_expenditure_allowable_for_tax_deductions___wholesale___nominal" localSheetId="1">#REF!</definedName>
    <definedName name="Net_operating_expenditure_allowable_for_tax_deductions___wholesale___nominal">#REF!</definedName>
    <definedName name="Net_profit___Appointee___nominal" localSheetId="1">#REF!</definedName>
    <definedName name="Net_profit___Appointee___nominal">#REF!</definedName>
    <definedName name="Net_Totex___nominal.ADDN1" localSheetId="1">#REF!</definedName>
    <definedName name="Net_Totex___nominal.ADDN1">#REF!</definedName>
    <definedName name="Net_Totex___nominal.ADDN2" localSheetId="1">#REF!</definedName>
    <definedName name="Net_Totex___nominal.ADDN2">#REF!</definedName>
    <definedName name="Net_Totex___nominal.BR" localSheetId="1">#REF!</definedName>
    <definedName name="Net_Totex___nominal.BR">#REF!</definedName>
    <definedName name="Net_Totex___nominal.WN" localSheetId="1">#REF!</definedName>
    <definedName name="Net_Totex___nominal.WN">#REF!</definedName>
    <definedName name="Net_Totex___nominal.WR" localSheetId="1">#REF!</definedName>
    <definedName name="Net_Totex___nominal.WR">#REF!</definedName>
    <definedName name="Net_Totex___nominal.WWN" localSheetId="1">#REF!</definedName>
    <definedName name="Net_Totex___nominal.WWN">#REF!</definedName>
    <definedName name="Net_Totex___real.ADDN1" localSheetId="1">#REF!</definedName>
    <definedName name="Net_Totex___real.ADDN1">#REF!</definedName>
    <definedName name="Net_Totex___real.ADDN2" localSheetId="1">#REF!</definedName>
    <definedName name="Net_Totex___real.ADDN2">#REF!</definedName>
    <definedName name="Net_Totex___real.BR" localSheetId="1">#REF!</definedName>
    <definedName name="Net_Totex___real.BR">#REF!</definedName>
    <definedName name="Net_Totex___real.WN" localSheetId="1">#REF!</definedName>
    <definedName name="Net_Totex___real.WN">#REF!</definedName>
    <definedName name="Net_Totex___real.WR" localSheetId="1">#REF!</definedName>
    <definedName name="Net_Totex___real.WR">#REF!</definedName>
    <definedName name="Net_Totex___real.WWN" localSheetId="1">#REF!</definedName>
    <definedName name="Net_Totex___real.WWN">#REF!</definedName>
    <definedName name="Net_Totex_for_PAYG___nominal.ADDN1" localSheetId="1">#REF!</definedName>
    <definedName name="Net_Totex_for_PAYG___nominal.ADDN1">#REF!</definedName>
    <definedName name="Net_Totex_for_PAYG___nominal.ADDN2" localSheetId="1">#REF!</definedName>
    <definedName name="Net_Totex_for_PAYG___nominal.ADDN2">#REF!</definedName>
    <definedName name="Net_Totex_for_PAYG___nominal.BR" localSheetId="1">#REF!</definedName>
    <definedName name="Net_Totex_for_PAYG___nominal.BR">#REF!</definedName>
    <definedName name="Net_Totex_for_PAYG___nominal.WN" localSheetId="1">#REF!</definedName>
    <definedName name="Net_Totex_for_PAYG___nominal.WN">#REF!</definedName>
    <definedName name="Net_Totex_for_PAYG___nominal.WR" localSheetId="1">#REF!</definedName>
    <definedName name="Net_Totex_for_PAYG___nominal.WR">#REF!</definedName>
    <definedName name="Net_Totex_for_PAYG___nominal.WWN" localSheetId="1">#REF!</definedName>
    <definedName name="Net_Totex_for_PAYG___nominal.WWN">#REF!</definedName>
    <definedName name="Net_Totex_for_PAYG___real.ADDN1" localSheetId="1">#REF!</definedName>
    <definedName name="Net_Totex_for_PAYG___real.ADDN1">#REF!</definedName>
    <definedName name="Net_Totex_for_PAYG___real.ADDN2" localSheetId="1">#REF!</definedName>
    <definedName name="Net_Totex_for_PAYG___real.ADDN2">#REF!</definedName>
    <definedName name="Net_Totex_for_PAYG___real.BR" localSheetId="1">#REF!</definedName>
    <definedName name="Net_Totex_for_PAYG___real.BR">#REF!</definedName>
    <definedName name="Net_Totex_for_PAYG___real.WN" localSheetId="1">#REF!</definedName>
    <definedName name="Net_Totex_for_PAYG___real.WN">#REF!</definedName>
    <definedName name="Net_Totex_for_PAYG___real.WR" localSheetId="1">#REF!</definedName>
    <definedName name="Net_Totex_for_PAYG___real.WR">#REF!</definedName>
    <definedName name="Net_Totex_for_PAYG___real.WWN" localSheetId="1">#REF!</definedName>
    <definedName name="Net_Totex_for_PAYG___real.WWN">#REF!</definedName>
    <definedName name="Net_Totex_for_PAYG___Wholesale___real" localSheetId="1">#REF!</definedName>
    <definedName name="Net_Totex_for_PAYG___Wholesale___real">#REF!</definedName>
    <definedName name="new" localSheetId="8" hidden="1">{"bal",#N/A,FALSE,"working papers";"income",#N/A,FALSE,"working papers"}</definedName>
    <definedName name="new" localSheetId="6" hidden="1">{"bal",#N/A,FALSE,"working papers";"income",#N/A,FALSE,"working papers"}</definedName>
    <definedName name="new" hidden="1">{"bal",#N/A,FALSE,"working papers";"income",#N/A,FALSE,"working papers"}</definedName>
    <definedName name="NEWAREA">#REF!</definedName>
    <definedName name="NGas_Admin">#REF!</definedName>
    <definedName name="Ngas_Admin_Exp">#REF!</definedName>
    <definedName name="NGas_CHP_Admin">#REF!</definedName>
    <definedName name="NGas_CHP_Drink">#REF!</definedName>
    <definedName name="NGas_CHP_Sewage">#REF!</definedName>
    <definedName name="NGas_Drink">#REF!</definedName>
    <definedName name="Ngas_Drink_Exp">#REF!</definedName>
    <definedName name="NGas_EF_CO2">#REF!</definedName>
    <definedName name="NGas_NGQCHP1">#REF!</definedName>
    <definedName name="NGas_NGQCHP2">#REF!</definedName>
    <definedName name="NGas_Sewage">#REF!</definedName>
    <definedName name="Ngas_Sewage_Exp">#REF!</definedName>
    <definedName name="NGas_Sludge">#REF!</definedName>
    <definedName name="Ngas_Sludge_Exp">#REF!</definedName>
    <definedName name="Nload_Secondary">#REF!</definedName>
    <definedName name="No_Biogas_Data">#REF!</definedName>
    <definedName name="Nominal_dividend_growth___adjusted" localSheetId="1">#REF!</definedName>
    <definedName name="Nominal_dividend_growth___adjusted" localSheetId="8">#REF!</definedName>
    <definedName name="Nominal_dividend_growth___adjusted" localSheetId="6">#REF!</definedName>
    <definedName name="Nominal_dividend_growth___adjusted">#REF!</definedName>
    <definedName name="Non_current_assets___Appointee___nominal" localSheetId="1">#REF!</definedName>
    <definedName name="Non_current_assets___Appointee___nominal">#REF!</definedName>
    <definedName name="Non_distributable_reserves_balance___Appointee___nominal" localSheetId="1">#REF!</definedName>
    <definedName name="Non_distributable_reserves_balance___Appointee___nominal">#REF!</definedName>
    <definedName name="Non_distributable_reserves_balance___control___nominal.ADDN1" localSheetId="1">#REF!</definedName>
    <definedName name="Non_distributable_reserves_balance___control___nominal.ADDN1">#REF!</definedName>
    <definedName name="Non_distributable_reserves_balance___control___nominal.ADDN1.BEG" localSheetId="1">#REF!</definedName>
    <definedName name="Non_distributable_reserves_balance___control___nominal.ADDN1.BEG">#REF!</definedName>
    <definedName name="Non_distributable_reserves_balance___control___nominal.ADDN2" localSheetId="1">#REF!</definedName>
    <definedName name="Non_distributable_reserves_balance___control___nominal.ADDN2">#REF!</definedName>
    <definedName name="Non_distributable_reserves_balance___control___nominal.ADDN2.BEG" localSheetId="1">#REF!</definedName>
    <definedName name="Non_distributable_reserves_balance___control___nominal.ADDN2.BEG">#REF!</definedName>
    <definedName name="Non_distributable_reserves_balance___control___nominal.BR" localSheetId="1">#REF!</definedName>
    <definedName name="Non_distributable_reserves_balance___control___nominal.BR">#REF!</definedName>
    <definedName name="Non_distributable_reserves_balance___control___nominal.BR.BEG" localSheetId="1">#REF!</definedName>
    <definedName name="Non_distributable_reserves_balance___control___nominal.BR.BEG">#REF!</definedName>
    <definedName name="Non_distributable_reserves_balance___control___nominal.WN" localSheetId="1">#REF!</definedName>
    <definedName name="Non_distributable_reserves_balance___control___nominal.WN">#REF!</definedName>
    <definedName name="Non_distributable_reserves_balance___control___nominal.WN.BEG" localSheetId="1">#REF!</definedName>
    <definedName name="Non_distributable_reserves_balance___control___nominal.WN.BEG">#REF!</definedName>
    <definedName name="Non_distributable_reserves_balance___control___nominal.WR" localSheetId="1">#REF!</definedName>
    <definedName name="Non_distributable_reserves_balance___control___nominal.WR">#REF!</definedName>
    <definedName name="Non_distributable_reserves_balance___control___nominal.WR.BEG" localSheetId="1">#REF!</definedName>
    <definedName name="Non_distributable_reserves_balance___control___nominal.WR.BEG">#REF!</definedName>
    <definedName name="Non_distributable_reserves_balance___control___nominal.WWN" localSheetId="1">#REF!</definedName>
    <definedName name="Non_distributable_reserves_balance___control___nominal.WWN">#REF!</definedName>
    <definedName name="Non_distributable_reserves_balance___control___nominal.WWN.BEG" localSheetId="1">#REF!</definedName>
    <definedName name="Non_distributable_reserves_balance___control___nominal.WWN.BEG">#REF!</definedName>
    <definedName name="Non_distributable_reserves_balance___Wholesale___nominal" localSheetId="1">#REF!</definedName>
    <definedName name="Non_distributable_reserves_balance___Wholesale___nominal">#REF!</definedName>
    <definedName name="Non_PAYG_Totex___nominal.ADDN1" localSheetId="1">#REF!</definedName>
    <definedName name="Non_PAYG_Totex___nominal.ADDN1">#REF!</definedName>
    <definedName name="Non_PAYG_Totex___nominal.ADDN2" localSheetId="1">#REF!</definedName>
    <definedName name="Non_PAYG_Totex___nominal.ADDN2">#REF!</definedName>
    <definedName name="Non_PAYG_Totex___nominal.BR" localSheetId="1">#REF!</definedName>
    <definedName name="Non_PAYG_Totex___nominal.BR">#REF!</definedName>
    <definedName name="Non_PAYG_Totex___nominal.WN" localSheetId="1">#REF!</definedName>
    <definedName name="Non_PAYG_Totex___nominal.WN">#REF!</definedName>
    <definedName name="Non_PAYG_Totex___nominal.WR" localSheetId="1">#REF!</definedName>
    <definedName name="Non_PAYG_Totex___nominal.WR">#REF!</definedName>
    <definedName name="Non_PAYG_Totex___nominal.WWN" localSheetId="1">#REF!</definedName>
    <definedName name="Non_PAYG_Totex___nominal.WWN">#REF!</definedName>
    <definedName name="Non_price_control_income___third_party_services___Bulk_supplies___Combined___real.ADDN1" localSheetId="1">#REF!</definedName>
    <definedName name="Non_price_control_income___third_party_services___Bulk_supplies___Combined___real.ADDN1">#REF!</definedName>
    <definedName name="Non_price_control_income___third_party_services___Bulk_supplies___Combined___real.ADDN2" localSheetId="1">#REF!</definedName>
    <definedName name="Non_price_control_income___third_party_services___Bulk_supplies___Combined___real.ADDN2">#REF!</definedName>
    <definedName name="Non_price_control_income___third_party_services___Bulk_supplies___Combined___real.BR" localSheetId="1">#REF!</definedName>
    <definedName name="Non_price_control_income___third_party_services___Bulk_supplies___Combined___real.BR">#REF!</definedName>
    <definedName name="Non_price_control_income___third_party_services___Bulk_supplies___Combined___real.WN" localSheetId="1">#REF!</definedName>
    <definedName name="Non_price_control_income___third_party_services___Bulk_supplies___Combined___real.WN">#REF!</definedName>
    <definedName name="Non_price_control_income___third_party_services___Bulk_supplies___Combined___real.WR" localSheetId="1">#REF!</definedName>
    <definedName name="Non_price_control_income___third_party_services___Bulk_supplies___Combined___real.WR">#REF!</definedName>
    <definedName name="Non_price_control_income___third_party_services___Bulk_supplies___Combined___real.WWN" localSheetId="1">#REF!</definedName>
    <definedName name="Non_price_control_income___third_party_services___Bulk_supplies___Combined___real.WWN">#REF!</definedName>
    <definedName name="NORFOLK">#REF!</definedName>
    <definedName name="NORTHANTS">#REF!</definedName>
    <definedName name="NORTHUMBERLAND">#REF!</definedName>
    <definedName name="Notional">#REF!</definedName>
    <definedName name="Notional_target_gearing___wholesale" localSheetId="1">#REF!</definedName>
    <definedName name="Notional_target_gearing___wholesale">#REF!</definedName>
    <definedName name="NOTTS">#REF!</definedName>
    <definedName name="NPV_check.ADDN1" localSheetId="1">#REF!</definedName>
    <definedName name="NPV_check.ADDN1">#REF!</definedName>
    <definedName name="NPV_check.ADDN2" localSheetId="1">#REF!</definedName>
    <definedName name="NPV_check.ADDN2">#REF!</definedName>
    <definedName name="NPV_check.BR" localSheetId="1">#REF!</definedName>
    <definedName name="NPV_check.BR">#REF!</definedName>
    <definedName name="NPV_check.WN" localSheetId="1">#REF!</definedName>
    <definedName name="NPV_check.WN">#REF!</definedName>
    <definedName name="NPV_check.WR" localSheetId="1">#REF!</definedName>
    <definedName name="NPV_check.WR">#REF!</definedName>
    <definedName name="NPV_check.WWN" localSheetId="1">#REF!</definedName>
    <definedName name="NPV_check.WWN">#REF!</definedName>
    <definedName name="NPV_check_overall.ADDN1" localSheetId="1">#REF!</definedName>
    <definedName name="NPV_check_overall.ADDN1">#REF!</definedName>
    <definedName name="NPV_check_overall.ADDN2" localSheetId="1">#REF!</definedName>
    <definedName name="NPV_check_overall.ADDN2">#REF!</definedName>
    <definedName name="NPV_check_overall.BR" localSheetId="1">#REF!</definedName>
    <definedName name="NPV_check_overall.BR">#REF!</definedName>
    <definedName name="NPV_check_overall.WN" localSheetId="1">#REF!</definedName>
    <definedName name="NPV_check_overall.WN">#REF!</definedName>
    <definedName name="NPV_check_overall.WR" localSheetId="1">#REF!</definedName>
    <definedName name="NPV_check_overall.WR">#REF!</definedName>
    <definedName name="NPV_check_overall.WWN" localSheetId="1">#REF!</definedName>
    <definedName name="NPV_check_overall.WWN">#REF!</definedName>
    <definedName name="NPV_difference___real.ADDN1" localSheetId="1">#REF!</definedName>
    <definedName name="NPV_difference___real.ADDN1">#REF!</definedName>
    <definedName name="NPV_difference___real.ADDN2" localSheetId="1">#REF!</definedName>
    <definedName name="NPV_difference___real.ADDN2">#REF!</definedName>
    <definedName name="NPV_difference___real.BR" localSheetId="1">#REF!</definedName>
    <definedName name="NPV_difference___real.BR">#REF!</definedName>
    <definedName name="NPV_difference___real.WN" localSheetId="1">#REF!</definedName>
    <definedName name="NPV_difference___real.WN">#REF!</definedName>
    <definedName name="NPV_difference___real.WR" localSheetId="1">#REF!</definedName>
    <definedName name="NPV_difference___real.WR">#REF!</definedName>
    <definedName name="NPV_difference___real.WWN" localSheetId="1">#REF!</definedName>
    <definedName name="NPV_difference___real.WWN">#REF!</definedName>
    <definedName name="NPV_for_revenue_as_per_TDS___BR___real" localSheetId="1">#REF!</definedName>
    <definedName name="NPV_for_revenue_as_per_TDS___BR___real">#REF!</definedName>
    <definedName name="NPV_of_re_profiled_allowed_revenue___active___real.ADDN1" localSheetId="1">#REF!</definedName>
    <definedName name="NPV_of_re_profiled_allowed_revenue___active___real.ADDN1">#REF!</definedName>
    <definedName name="NPV_of_re_profiled_allowed_revenue___active___real.ADDN2" localSheetId="1">#REF!</definedName>
    <definedName name="NPV_of_re_profiled_allowed_revenue___active___real.ADDN2">#REF!</definedName>
    <definedName name="NPV_of_re_profiled_allowed_revenue___active___real.BR" localSheetId="1">#REF!</definedName>
    <definedName name="NPV_of_re_profiled_allowed_revenue___active___real.BR">#REF!</definedName>
    <definedName name="NPV_of_re_profiled_allowed_revenue___active___real.WN" localSheetId="1">#REF!</definedName>
    <definedName name="NPV_of_re_profiled_allowed_revenue___active___real.WN">#REF!</definedName>
    <definedName name="NPV_of_re_profiled_allowed_revenue___active___real.WR" localSheetId="1">#REF!</definedName>
    <definedName name="NPV_of_re_profiled_allowed_revenue___active___real.WR">#REF!</definedName>
    <definedName name="NPV_of_re_profiled_allowed_revenue___active___real.WWN" localSheetId="1">#REF!</definedName>
    <definedName name="NPV_of_re_profiled_allowed_revenue___active___real.WWN">#REF!</definedName>
    <definedName name="NPV_of_revenue_requirement_excl_tax_charge___real.ADDN1" localSheetId="1">#REF!</definedName>
    <definedName name="NPV_of_revenue_requirement_excl_tax_charge___real.ADDN1">#REF!</definedName>
    <definedName name="NPV_of_revenue_requirement_excl_tax_charge___real.ADDN2" localSheetId="1">#REF!</definedName>
    <definedName name="NPV_of_revenue_requirement_excl_tax_charge___real.ADDN2">#REF!</definedName>
    <definedName name="NPV_of_revenue_requirement_excl_tax_charge___real.BR" localSheetId="1">#REF!</definedName>
    <definedName name="NPV_of_revenue_requirement_excl_tax_charge___real.BR">#REF!</definedName>
    <definedName name="NPV_of_revenue_requirement_excl_tax_charge___real.WN" localSheetId="1">#REF!</definedName>
    <definedName name="NPV_of_revenue_requirement_excl_tax_charge___real.WN">#REF!</definedName>
    <definedName name="NPV_of_revenue_requirement_excl_tax_charge___real.WR" localSheetId="1">#REF!</definedName>
    <definedName name="NPV_of_revenue_requirement_excl_tax_charge___real.WR">#REF!</definedName>
    <definedName name="NPV_of_revenue_requirement_excl_tax_charge___real.WWN" localSheetId="1">#REF!</definedName>
    <definedName name="NPV_of_revenue_requirement_excl_tax_charge___real.WWN">#REF!</definedName>
    <definedName name="NvsASD">"V2006-03-22"</definedName>
    <definedName name="NvsAutoDrillOk">"VN"</definedName>
    <definedName name="NvsElapsedTime">0.0345248842568253</definedName>
    <definedName name="NvsEndTime">38812.6159520833</definedName>
    <definedName name="NvsInstSpec">"%,FTW_CC,TCOSTCENTRE_ROLLUP,NALL VALUES"</definedName>
    <definedName name="NvsLayoutType">"M3"</definedName>
    <definedName name="NvsPanelEffdt">"V2003-06-20"</definedName>
    <definedName name="NvsPanelSetid">"VTWA"</definedName>
    <definedName name="NvsParentRef">#REF!</definedName>
    <definedName name="NvsReqBU">"VGL002"</definedName>
    <definedName name="NvsReqBUOnly">"VY"</definedName>
    <definedName name="NvsTransLed">"VN"</definedName>
    <definedName name="NvsTreeASD">"V2006-03-22"</definedName>
    <definedName name="NvsValTbl.BUSINESS_UNIT">"BUS_UNIT_TBL_GL"</definedName>
    <definedName name="NW_A_H">#REF!</definedName>
    <definedName name="NW_A_L">#REF!</definedName>
    <definedName name="NW_A_M">#REF!</definedName>
    <definedName name="NW_A_N">#REF!</definedName>
    <definedName name="NW_AW_H">#REF!</definedName>
    <definedName name="NW_AW_L">#REF!</definedName>
    <definedName name="NW_AW_M">#REF!</definedName>
    <definedName name="NW_AW_N">#REF!</definedName>
    <definedName name="NW_E">#REF!</definedName>
    <definedName name="NW_G">#REF!</definedName>
    <definedName name="NW_halfpreston">#REF!</definedName>
    <definedName name="NW_W">#REF!</definedName>
    <definedName name="NWTBPinputs">#REF!</definedName>
    <definedName name="NWTBPtrans">#REF!</definedName>
    <definedName name="NWTtransition" localSheetId="8">#REF!</definedName>
    <definedName name="NWTtransition">#REF!</definedName>
    <definedName name="obxIssuesLog">#REF!</definedName>
    <definedName name="OCF_Sites_List" localSheetId="8">#REF!</definedName>
    <definedName name="OCF_Sites_List" localSheetId="6">#REF!</definedName>
    <definedName name="OCF_Sites_List">#REF!</definedName>
    <definedName name="ODLookUp">#REF!</definedName>
    <definedName name="Ofwat_____of_dividends_issued_as_scrip_shares" localSheetId="1">#REF!</definedName>
    <definedName name="Ofwat_____of_dividends_issued_as_scrip_shares" localSheetId="8">#REF!</definedName>
    <definedName name="Ofwat_____of_dividends_issued_as_scrip_shares" localSheetId="6">#REF!</definedName>
    <definedName name="Ofwat_____of_dividends_issued_as_scrip_shares">#REF!</definedName>
    <definedName name="Ofwat_____of_ILD" localSheetId="1">#REF!</definedName>
    <definedName name="Ofwat_____of_ILD">#REF!</definedName>
    <definedName name="Ofwat_____of_ordinary_dividends_paid_as_interim_dividend" localSheetId="1">#REF!</definedName>
    <definedName name="Ofwat_____of_ordinary_dividends_paid_as_interim_dividend">#REF!</definedName>
    <definedName name="Ofwat___2020_25_RCV_opening_balance___real.ADDN1" localSheetId="1">#REF!</definedName>
    <definedName name="Ofwat___2020_25_RCV_opening_balance___real.ADDN1">#REF!</definedName>
    <definedName name="Ofwat___2020_25_RCV_opening_balance___real.ADDN2" localSheetId="1">#REF!</definedName>
    <definedName name="Ofwat___2020_25_RCV_opening_balance___real.ADDN2">#REF!</definedName>
    <definedName name="Ofwat___2020_25_RCV_opening_balance___real.BR" localSheetId="1">#REF!</definedName>
    <definedName name="Ofwat___2020_25_RCV_opening_balance___real.BR">#REF!</definedName>
    <definedName name="Ofwat___2020_25_RCV_opening_balance___real.WN" localSheetId="1">#REF!</definedName>
    <definedName name="Ofwat___2020_25_RCV_opening_balance___real.WN">#REF!</definedName>
    <definedName name="Ofwat___2020_25_RCV_opening_balance___real.WR" localSheetId="1">#REF!</definedName>
    <definedName name="Ofwat___2020_25_RCV_opening_balance___real.WR">#REF!</definedName>
    <definedName name="Ofwat___2020_25_RCV_opening_balance___real.WWN" localSheetId="1">#REF!</definedName>
    <definedName name="Ofwat___2020_25_RCV_opening_balance___real.WWN">#REF!</definedName>
    <definedName name="Ofwat___accounting_charge_included_in_regulatory_accounts_for_Defined_Contribution_schemes___charge_for_DC_schemes___control___real.ADDN1" localSheetId="1">#REF!</definedName>
    <definedName name="Ofwat___accounting_charge_included_in_regulatory_accounts_for_Defined_Contribution_schemes___charge_for_DC_schemes___control___real.ADDN1">#REF!</definedName>
    <definedName name="Ofwat___accounting_charge_included_in_regulatory_accounts_for_Defined_Contribution_schemes___charge_for_DC_schemes___control___real.ADDN2" localSheetId="1">#REF!</definedName>
    <definedName name="Ofwat___accounting_charge_included_in_regulatory_accounts_for_Defined_Contribution_schemes___charge_for_DC_schemes___control___real.ADDN2">#REF!</definedName>
    <definedName name="Ofwat___accounting_charge_included_in_regulatory_accounts_for_Defined_Contribution_schemes___charge_for_DC_schemes___control___real.BR" localSheetId="1">#REF!</definedName>
    <definedName name="Ofwat___accounting_charge_included_in_regulatory_accounts_for_Defined_Contribution_schemes___charge_for_DC_schemes___control___real.BR">#REF!</definedName>
    <definedName name="Ofwat___accounting_charge_included_in_regulatory_accounts_for_Defined_Contribution_schemes___charge_for_DC_schemes___control___real.WN" localSheetId="1">#REF!</definedName>
    <definedName name="Ofwat___accounting_charge_included_in_regulatory_accounts_for_Defined_Contribution_schemes___charge_for_DC_schemes___control___real.WN">#REF!</definedName>
    <definedName name="Ofwat___accounting_charge_included_in_regulatory_accounts_for_Defined_Contribution_schemes___charge_for_DC_schemes___control___real.WR" localSheetId="1">#REF!</definedName>
    <definedName name="Ofwat___accounting_charge_included_in_regulatory_accounts_for_Defined_Contribution_schemes___charge_for_DC_schemes___control___real.WR">#REF!</definedName>
    <definedName name="Ofwat___accounting_charge_included_in_regulatory_accounts_for_Defined_Contribution_schemes___charge_for_DC_schemes___control___real.WWN" localSheetId="1">#REF!</definedName>
    <definedName name="Ofwat___accounting_charge_included_in_regulatory_accounts_for_Defined_Contribution_schemes___charge_for_DC_schemes___control___real.WWN">#REF!</definedName>
    <definedName name="Ofwat___actual_opening_Fixed_rate_debt___nominal.ADDN1" localSheetId="1">#REF!</definedName>
    <definedName name="Ofwat___actual_opening_Fixed_rate_debt___nominal.ADDN1">#REF!</definedName>
    <definedName name="Ofwat___actual_opening_Fixed_rate_debt___nominal.ADDN2" localSheetId="1">#REF!</definedName>
    <definedName name="Ofwat___actual_opening_Fixed_rate_debt___nominal.ADDN2">#REF!</definedName>
    <definedName name="Ofwat___actual_opening_Fixed_rate_debt___nominal.BR" localSheetId="1">#REF!</definedName>
    <definedName name="Ofwat___actual_opening_Fixed_rate_debt___nominal.BR">#REF!</definedName>
    <definedName name="Ofwat___actual_opening_Fixed_rate_debt___nominal.WN" localSheetId="1">#REF!</definedName>
    <definedName name="Ofwat___actual_opening_Fixed_rate_debt___nominal.WN">#REF!</definedName>
    <definedName name="Ofwat___actual_opening_Fixed_rate_debt___nominal.WR" localSheetId="1">#REF!</definedName>
    <definedName name="Ofwat___actual_opening_Fixed_rate_debt___nominal.WR">#REF!</definedName>
    <definedName name="Ofwat___actual_opening_Fixed_rate_debt___nominal.WWN" localSheetId="1">#REF!</definedName>
    <definedName name="Ofwat___actual_opening_Fixed_rate_debt___nominal.WWN">#REF!</definedName>
    <definedName name="Ofwat___actual_opening_Floating_rate_debt___nominal.ADDN1" localSheetId="1">#REF!</definedName>
    <definedName name="Ofwat___actual_opening_Floating_rate_debt___nominal.ADDN1">#REF!</definedName>
    <definedName name="Ofwat___actual_opening_Floating_rate_debt___nominal.ADDN2" localSheetId="1">#REF!</definedName>
    <definedName name="Ofwat___actual_opening_Floating_rate_debt___nominal.ADDN2">#REF!</definedName>
    <definedName name="Ofwat___actual_opening_Floating_rate_debt___nominal.BR" localSheetId="1">#REF!</definedName>
    <definedName name="Ofwat___actual_opening_Floating_rate_debt___nominal.BR">#REF!</definedName>
    <definedName name="Ofwat___actual_opening_Floating_rate_debt___nominal.WN" localSheetId="1">#REF!</definedName>
    <definedName name="Ofwat___actual_opening_Floating_rate_debt___nominal.WN">#REF!</definedName>
    <definedName name="Ofwat___actual_opening_Floating_rate_debt___nominal.WR" localSheetId="1">#REF!</definedName>
    <definedName name="Ofwat___actual_opening_Floating_rate_debt___nominal.WR">#REF!</definedName>
    <definedName name="Ofwat___actual_opening_Floating_rate_debt___nominal.WWN" localSheetId="1">#REF!</definedName>
    <definedName name="Ofwat___actual_opening_Floating_rate_debt___nominal.WWN">#REF!</definedName>
    <definedName name="Ofwat___actual_opening_index_linked_debt___nominal.ADDN1" localSheetId="1">#REF!</definedName>
    <definedName name="Ofwat___actual_opening_index_linked_debt___nominal.ADDN1">#REF!</definedName>
    <definedName name="Ofwat___actual_opening_index_linked_debt___nominal.ADDN2" localSheetId="1">#REF!</definedName>
    <definedName name="Ofwat___actual_opening_index_linked_debt___nominal.ADDN2">#REF!</definedName>
    <definedName name="Ofwat___actual_opening_index_linked_debt___nominal.BR" localSheetId="1">#REF!</definedName>
    <definedName name="Ofwat___actual_opening_index_linked_debt___nominal.BR">#REF!</definedName>
    <definedName name="Ofwat___actual_opening_index_linked_debt___nominal.WN" localSheetId="1">#REF!</definedName>
    <definedName name="Ofwat___actual_opening_index_linked_debt___nominal.WN">#REF!</definedName>
    <definedName name="Ofwat___actual_opening_index_linked_debt___nominal.WR" localSheetId="1">#REF!</definedName>
    <definedName name="Ofwat___actual_opening_index_linked_debt___nominal.WR">#REF!</definedName>
    <definedName name="Ofwat___actual_opening_index_linked_debt___nominal.WWN" localSheetId="1">#REF!</definedName>
    <definedName name="Ofwat___actual_opening_index_linked_debt___nominal.WWN">#REF!</definedName>
    <definedName name="Ofwat___adjustment_to_tax_payment.ADDN1" localSheetId="1">#REF!</definedName>
    <definedName name="Ofwat___adjustment_to_tax_payment.ADDN1">#REF!</definedName>
    <definedName name="Ofwat___adjustment_to_tax_payment.ADDN2" localSheetId="1">#REF!</definedName>
    <definedName name="Ofwat___adjustment_to_tax_payment.ADDN2">#REF!</definedName>
    <definedName name="Ofwat___adjustment_to_tax_payment.BR" localSheetId="1">#REF!</definedName>
    <definedName name="Ofwat___adjustment_to_tax_payment.BR">#REF!</definedName>
    <definedName name="Ofwat___adjustment_to_tax_payment.WN" localSheetId="1">#REF!</definedName>
    <definedName name="Ofwat___adjustment_to_tax_payment.WN">#REF!</definedName>
    <definedName name="Ofwat___adjustment_to_tax_payment.WR" localSheetId="1">#REF!</definedName>
    <definedName name="Ofwat___adjustment_to_tax_payment.WR">#REF!</definedName>
    <definedName name="Ofwat___adjustment_to_tax_payment.WWN" localSheetId="1">#REF!</definedName>
    <definedName name="Ofwat___adjustment_to_tax_payment.WWN">#REF!</definedName>
    <definedName name="Ofwat___Adjustment_to_Wholesale_revenue_requirement___real.ADDN1" localSheetId="1">#REF!</definedName>
    <definedName name="Ofwat___Adjustment_to_Wholesale_revenue_requirement___real.ADDN1">#REF!</definedName>
    <definedName name="Ofwat___Adjustment_to_Wholesale_revenue_requirement___real.ADDN2" localSheetId="1">#REF!</definedName>
    <definedName name="Ofwat___Adjustment_to_Wholesale_revenue_requirement___real.ADDN2">#REF!</definedName>
    <definedName name="Ofwat___Adjustment_to_Wholesale_revenue_requirement___real.BR" localSheetId="1">#REF!</definedName>
    <definedName name="Ofwat___Adjustment_to_Wholesale_revenue_requirement___real.BR">#REF!</definedName>
    <definedName name="Ofwat___Adjustment_to_Wholesale_revenue_requirement___real.WN" localSheetId="1">#REF!</definedName>
    <definedName name="Ofwat___Adjustment_to_Wholesale_revenue_requirement___real.WN">#REF!</definedName>
    <definedName name="Ofwat___Adjustment_to_Wholesale_revenue_requirement___real.WR" localSheetId="1">#REF!</definedName>
    <definedName name="Ofwat___Adjustment_to_Wholesale_revenue_requirement___real.WR">#REF!</definedName>
    <definedName name="Ofwat___Adjustment_to_Wholesale_revenue_requirement___real.WWN" localSheetId="1">#REF!</definedName>
    <definedName name="Ofwat___Adjustment_to_Wholesale_revenue_requirement___real.WWN">#REF!</definedName>
    <definedName name="Ofwat___allowable_depreciation_on_capitalised_revenue___control.ADDN1" localSheetId="1">#REF!</definedName>
    <definedName name="Ofwat___allowable_depreciation_on_capitalised_revenue___control.ADDN1">#REF!</definedName>
    <definedName name="Ofwat___allowable_depreciation_on_capitalised_revenue___control.ADDN2" localSheetId="1">#REF!</definedName>
    <definedName name="Ofwat___allowable_depreciation_on_capitalised_revenue___control.ADDN2">#REF!</definedName>
    <definedName name="Ofwat___allowable_depreciation_on_capitalised_revenue___control.BR" localSheetId="1">#REF!</definedName>
    <definedName name="Ofwat___allowable_depreciation_on_capitalised_revenue___control.BR">#REF!</definedName>
    <definedName name="Ofwat___allowable_depreciation_on_capitalised_revenue___control.WN" localSheetId="1">#REF!</definedName>
    <definedName name="Ofwat___allowable_depreciation_on_capitalised_revenue___control.WN">#REF!</definedName>
    <definedName name="Ofwat___allowable_depreciation_on_capitalised_revenue___control.WR" localSheetId="1">#REF!</definedName>
    <definedName name="Ofwat___allowable_depreciation_on_capitalised_revenue___control.WR">#REF!</definedName>
    <definedName name="Ofwat___allowable_depreciation_on_capitalised_revenue___control.WWN" localSheetId="1">#REF!</definedName>
    <definedName name="Ofwat___allowable_depreciation_on_capitalised_revenue___control.WWN">#REF!</definedName>
    <definedName name="Ofwat___Alternative_revenue_value___real.ADDN1" localSheetId="1">#REF!</definedName>
    <definedName name="Ofwat___Alternative_revenue_value___real.ADDN1">#REF!</definedName>
    <definedName name="Ofwat___Alternative_revenue_value___real.ADDN2" localSheetId="1">#REF!</definedName>
    <definedName name="Ofwat___Alternative_revenue_value___real.ADDN2">#REF!</definedName>
    <definedName name="Ofwat___Alternative_revenue_value___real.BR" localSheetId="1">#REF!</definedName>
    <definedName name="Ofwat___Alternative_revenue_value___real.BR">#REF!</definedName>
    <definedName name="Ofwat___Alternative_revenue_value___real.WN" localSheetId="1">#REF!</definedName>
    <definedName name="Ofwat___Alternative_revenue_value___real.WN">#REF!</definedName>
    <definedName name="Ofwat___Alternative_revenue_value___real.WR" localSheetId="1">#REF!</definedName>
    <definedName name="Ofwat___Alternative_revenue_value___real.WR">#REF!</definedName>
    <definedName name="Ofwat___Alternative_revenue_value___real.WWN" localSheetId="1">#REF!</definedName>
    <definedName name="Ofwat___Alternative_revenue_value___real.WWN">#REF!</definedName>
    <definedName name="Ofwat___Base_revenue_for_2024_25___real.ADDN1" localSheetId="1">#REF!</definedName>
    <definedName name="Ofwat___Base_revenue_for_2024_25___real.ADDN1">#REF!</definedName>
    <definedName name="Ofwat___Base_revenue_for_2024_25___real.ADDN2" localSheetId="1">#REF!</definedName>
    <definedName name="Ofwat___Base_revenue_for_2024_25___real.ADDN2">#REF!</definedName>
    <definedName name="Ofwat___Base_revenue_for_2024_25___real.BR" localSheetId="1">#REF!</definedName>
    <definedName name="Ofwat___Base_revenue_for_2024_25___real.BR">#REF!</definedName>
    <definedName name="Ofwat___Base_revenue_for_2024_25___real.WN" localSheetId="1">#REF!</definedName>
    <definedName name="Ofwat___Base_revenue_for_2024_25___real.WN">#REF!</definedName>
    <definedName name="Ofwat___Base_revenue_for_2024_25___real.WR" localSheetId="1">#REF!</definedName>
    <definedName name="Ofwat___Base_revenue_for_2024_25___real.WR">#REF!</definedName>
    <definedName name="Ofwat___Base_revenue_for_2024_25___real.WWN" localSheetId="1">#REF!</definedName>
    <definedName name="Ofwat___Base_revenue_for_2024_25___real.WWN">#REF!</definedName>
    <definedName name="Ofwat___blended_interest_rate_on_change_in_borrowings" localSheetId="1">#REF!</definedName>
    <definedName name="Ofwat___blended_interest_rate_on_change_in_borrowings">#REF!</definedName>
    <definedName name="Ofwat___Business__retail_total_allowed_depreciation___real" localSheetId="1">#REF!</definedName>
    <definedName name="Ofwat___Business__retail_total_allowed_depreciation___real">#REF!</definedName>
    <definedName name="Ofwat___Business_Advance_Receipts_Weighting___Unmeasured" localSheetId="1">#REF!</definedName>
    <definedName name="Ofwat___Business_Advance_Receipts_Weighting___Unmeasured">#REF!</definedName>
    <definedName name="Ofwat___Business_Measured_income_accrual_Opening_balance___nominal" localSheetId="1">#REF!</definedName>
    <definedName name="Ofwat___Business_Measured_income_accrual_Opening_balance___nominal">#REF!</definedName>
    <definedName name="Ofwat___Business_measured_income_proportion_of_total_Business_income" localSheetId="1">#REF!</definedName>
    <definedName name="Ofwat___Business_measured_income_proportion_of_total_Business_income">#REF!</definedName>
    <definedName name="Ofwat___Business_retail_advance_receipts_creditor_days_measured" localSheetId="1">#REF!</definedName>
    <definedName name="Ofwat___Business_retail_advance_receipts_creditor_days_measured">#REF!</definedName>
    <definedName name="Ofwat___Business_retail_advance_receipts_creditor_days_unmeasured" localSheetId="1">#REF!</definedName>
    <definedName name="Ofwat___Business_retail_advance_receipts_creditor_days_unmeasured">#REF!</definedName>
    <definedName name="Ofwat___Business_retail_average_cost_per_customer_in_Tariff_Band__Welsh_companies____real.1" localSheetId="1">#REF!</definedName>
    <definedName name="Ofwat___Business_retail_average_cost_per_customer_in_Tariff_Band__Welsh_companies____real.1">#REF!</definedName>
    <definedName name="Ofwat___Business_retail_average_cost_per_customer_in_Tariff_Band__Welsh_companies____real.2" localSheetId="1">#REF!</definedName>
    <definedName name="Ofwat___Business_retail_average_cost_per_customer_in_Tariff_Band__Welsh_companies____real.2">#REF!</definedName>
    <definedName name="Ofwat___Business_retail_average_cost_per_customer_in_Tariff_Band__Welsh_companies____real.3" localSheetId="1">#REF!</definedName>
    <definedName name="Ofwat___Business_retail_average_cost_per_customer_in_Tariff_Band__Welsh_companies____real.3">#REF!</definedName>
    <definedName name="Ofwat___Business_retail_margin___Override" localSheetId="1">#REF!</definedName>
    <definedName name="Ofwat___Business_retail_margin___Override">#REF!</definedName>
    <definedName name="Ofwat___Business_retail_Measured_income_accrual_rate" localSheetId="1">#REF!</definedName>
    <definedName name="Ofwat___Business_retail_Measured_income_accrual_rate">#REF!</definedName>
    <definedName name="Ofwat___Business_retail_revenue_adjustment___real" localSheetId="1">#REF!</definedName>
    <definedName name="Ofwat___Business_retail_revenue_adjustment___real">#REF!</definedName>
    <definedName name="Ofwat___Business_retail_revenue_override___nominal" localSheetId="1">#REF!</definedName>
    <definedName name="Ofwat___Business_retail_revenue_override___nominal">#REF!</definedName>
    <definedName name="Ofwat___business_weighted_average_debtor_days" localSheetId="1">#REF!</definedName>
    <definedName name="Ofwat___business_weighted_average_debtor_days">#REF!</definedName>
    <definedName name="Ofwat___Capex_creditor_days" localSheetId="1">#REF!</definedName>
    <definedName name="Ofwat___Capex_creditor_days">#REF!</definedName>
    <definedName name="Ofwat___Capital_expenditure___proportion_of_new_capital_expenditure_qualifying_for_the_main_rate_pool___control.ADDN1" localSheetId="1">#REF!</definedName>
    <definedName name="Ofwat___Capital_expenditure___proportion_of_new_capital_expenditure_qualifying_for_the_main_rate_pool___control.ADDN1">#REF!</definedName>
    <definedName name="Ofwat___Capital_expenditure___proportion_of_new_capital_expenditure_qualifying_for_the_main_rate_pool___control.ADDN2" localSheetId="1">#REF!</definedName>
    <definedName name="Ofwat___Capital_expenditure___proportion_of_new_capital_expenditure_qualifying_for_the_main_rate_pool___control.ADDN2">#REF!</definedName>
    <definedName name="Ofwat___Capital_expenditure___proportion_of_new_capital_expenditure_qualifying_for_the_main_rate_pool___control.BR" localSheetId="1">#REF!</definedName>
    <definedName name="Ofwat___Capital_expenditure___proportion_of_new_capital_expenditure_qualifying_for_the_main_rate_pool___control.BR">#REF!</definedName>
    <definedName name="Ofwat___Capital_expenditure___proportion_of_new_capital_expenditure_qualifying_for_the_main_rate_pool___control.WN" localSheetId="1">#REF!</definedName>
    <definedName name="Ofwat___Capital_expenditure___proportion_of_new_capital_expenditure_qualifying_for_the_main_rate_pool___control.WN">#REF!</definedName>
    <definedName name="Ofwat___Capital_expenditure___proportion_of_new_capital_expenditure_qualifying_for_the_main_rate_pool___control.WR" localSheetId="1">#REF!</definedName>
    <definedName name="Ofwat___Capital_expenditure___proportion_of_new_capital_expenditure_qualifying_for_the_main_rate_pool___control.WR">#REF!</definedName>
    <definedName name="Ofwat___Capital_expenditure___proportion_of_new_capital_expenditure_qualifying_for_the_main_rate_pool___control.WWN" localSheetId="1">#REF!</definedName>
    <definedName name="Ofwat___Capital_expenditure___proportion_of_new_capital_expenditure_qualifying_for_the_main_rate_pool___control.WWN">#REF!</definedName>
    <definedName name="Ofwat___Capital_expenditure___proportion_of_new_capital_expenditure_qualifying_for_the_special_rate_pool___control.ADDN1" localSheetId="1">#REF!</definedName>
    <definedName name="Ofwat___Capital_expenditure___proportion_of_new_capital_expenditure_qualifying_for_the_special_rate_pool___control.ADDN1">#REF!</definedName>
    <definedName name="Ofwat___Capital_expenditure___proportion_of_new_capital_expenditure_qualifying_for_the_special_rate_pool___control.ADDN2" localSheetId="1">#REF!</definedName>
    <definedName name="Ofwat___Capital_expenditure___proportion_of_new_capital_expenditure_qualifying_for_the_special_rate_pool___control.ADDN2">#REF!</definedName>
    <definedName name="Ofwat___Capital_expenditure___proportion_of_new_capital_expenditure_qualifying_for_the_special_rate_pool___control.BR" localSheetId="1">#REF!</definedName>
    <definedName name="Ofwat___Capital_expenditure___proportion_of_new_capital_expenditure_qualifying_for_the_special_rate_pool___control.BR">#REF!</definedName>
    <definedName name="Ofwat___Capital_expenditure___proportion_of_new_capital_expenditure_qualifying_for_the_special_rate_pool___control.WN" localSheetId="1">#REF!</definedName>
    <definedName name="Ofwat___Capital_expenditure___proportion_of_new_capital_expenditure_qualifying_for_the_special_rate_pool___control.WN">#REF!</definedName>
    <definedName name="Ofwat___Capital_expenditure___proportion_of_new_capital_expenditure_qualifying_for_the_special_rate_pool___control.WR" localSheetId="1">#REF!</definedName>
    <definedName name="Ofwat___Capital_expenditure___proportion_of_new_capital_expenditure_qualifying_for_the_special_rate_pool___control.WR">#REF!</definedName>
    <definedName name="Ofwat___Capital_expenditure___proportion_of_new_capital_expenditure_qualifying_for_the_special_rate_pool___control.WWN" localSheetId="1">#REF!</definedName>
    <definedName name="Ofwat___Capital_expenditure___proportion_of_new_capital_expenditure_qualifying_for_the_special_rate_pool___control.WWN">#REF!</definedName>
    <definedName name="Ofwat___Capital_expenditure___proportion_of_new_capital_expenditure_qualifying_for_the_structures_and_buildings_pool___control.ADDN1" localSheetId="1">#REF!</definedName>
    <definedName name="Ofwat___Capital_expenditure___proportion_of_new_capital_expenditure_qualifying_for_the_structures_and_buildings_pool___control.ADDN1">#REF!</definedName>
    <definedName name="Ofwat___Capital_expenditure___proportion_of_new_capital_expenditure_qualifying_for_the_structures_and_buildings_pool___control.ADDN2" localSheetId="1">#REF!</definedName>
    <definedName name="Ofwat___Capital_expenditure___proportion_of_new_capital_expenditure_qualifying_for_the_structures_and_buildings_pool___control.ADDN2">#REF!</definedName>
    <definedName name="Ofwat___Capital_expenditure___proportion_of_new_capital_expenditure_qualifying_for_the_structures_and_buildings_pool___control.BR" localSheetId="1">#REF!</definedName>
    <definedName name="Ofwat___Capital_expenditure___proportion_of_new_capital_expenditure_qualifying_for_the_structures_and_buildings_pool___control.BR">#REF!</definedName>
    <definedName name="Ofwat___Capital_expenditure___proportion_of_new_capital_expenditure_qualifying_for_the_structures_and_buildings_pool___control.WN" localSheetId="1">#REF!</definedName>
    <definedName name="Ofwat___Capital_expenditure___proportion_of_new_capital_expenditure_qualifying_for_the_structures_and_buildings_pool___control.WN">#REF!</definedName>
    <definedName name="Ofwat___Capital_expenditure___proportion_of_new_capital_expenditure_qualifying_for_the_structures_and_buildings_pool___control.WR" localSheetId="1">#REF!</definedName>
    <definedName name="Ofwat___Capital_expenditure___proportion_of_new_capital_expenditure_qualifying_for_the_structures_and_buildings_pool___control.WR">#REF!</definedName>
    <definedName name="Ofwat___Capital_expenditure___proportion_of_new_capital_expenditure_qualifying_for_the_structures_and_buildings_pool___control.WWN" localSheetId="1">#REF!</definedName>
    <definedName name="Ofwat___Capital_expenditure___proportion_of_new_capital_expenditure_qualifying_for_the_structures_and_buildings_pool___control.WWN">#REF!</definedName>
    <definedName name="Ofwat___Capital_expenditure_on_assets_principally_used_by_business_retail___real" localSheetId="1">#REF!</definedName>
    <definedName name="Ofwat___Capital_expenditure_on_assets_principally_used_by_business_retail___real">#REF!</definedName>
    <definedName name="Ofwat___Capital_expenditure_on_assets_principally_used_by_residential_retail___real" localSheetId="1">#REF!</definedName>
    <definedName name="Ofwat___Capital_expenditure_on_assets_principally_used_by_residential_retail___real">#REF!</definedName>
    <definedName name="Ofwat___Capital_expenditure_writing_down_allowance_main_rate_pool" localSheetId="1">#REF!</definedName>
    <definedName name="Ofwat___Capital_expenditure_writing_down_allowance_main_rate_pool">#REF!</definedName>
    <definedName name="Ofwat___Capital_expenditure_writing_down_allowance_main_rate_pool___first_year_rate" localSheetId="1">#REF!</definedName>
    <definedName name="Ofwat___Capital_expenditure_writing_down_allowance_main_rate_pool___first_year_rate">#REF!</definedName>
    <definedName name="Ofwat___Capital_expenditure_writing_down_allowance_special_rate_pool" localSheetId="1">#REF!</definedName>
    <definedName name="Ofwat___Capital_expenditure_writing_down_allowance_special_rate_pool">#REF!</definedName>
    <definedName name="Ofwat___Capital_expenditure_writing_down_allowance_special_rate_pool___first_year_rate" localSheetId="1">#REF!</definedName>
    <definedName name="Ofwat___Capital_expenditure_writing_down_allowance_special_rate_pool___first_year_rate">#REF!</definedName>
    <definedName name="Ofwat___Capital_expenditure_writing_down_allowance_structures_and_buildings_pool" localSheetId="1">#REF!</definedName>
    <definedName name="Ofwat___Capital_expenditure_writing_down_allowance_structures_and_buildings_pool">#REF!</definedName>
    <definedName name="Ofwat___Capital_expenditure_writing_down_allowance_structures_and_buildings_pool___first_year_rate" localSheetId="1">#REF!</definedName>
    <definedName name="Ofwat___Capital_expenditure_writing_down_allowance_structures_and_buildings_pool___first_year_rate">#REF!</definedName>
    <definedName name="Ofwat___Cash_and_cash_equivalents_actual_initial_balance___control___nominal.ADDN1" localSheetId="1">#REF!</definedName>
    <definedName name="Ofwat___Cash_and_cash_equivalents_actual_initial_balance___control___nominal.ADDN1">#REF!</definedName>
    <definedName name="Ofwat___Cash_and_cash_equivalents_actual_initial_balance___control___nominal.ADDN2" localSheetId="1">#REF!</definedName>
    <definedName name="Ofwat___Cash_and_cash_equivalents_actual_initial_balance___control___nominal.ADDN2">#REF!</definedName>
    <definedName name="Ofwat___Cash_and_cash_equivalents_actual_initial_balance___control___nominal.BR" localSheetId="1">#REF!</definedName>
    <definedName name="Ofwat___Cash_and_cash_equivalents_actual_initial_balance___control___nominal.BR">#REF!</definedName>
    <definedName name="Ofwat___Cash_and_cash_equivalents_actual_initial_balance___control___nominal.WN" localSheetId="1">#REF!</definedName>
    <definedName name="Ofwat___Cash_and_cash_equivalents_actual_initial_balance___control___nominal.WN">#REF!</definedName>
    <definedName name="Ofwat___Cash_and_cash_equivalents_actual_initial_balance___control___nominal.WR" localSheetId="1">#REF!</definedName>
    <definedName name="Ofwat___Cash_and_cash_equivalents_actual_initial_balance___control___nominal.WR">#REF!</definedName>
    <definedName name="Ofwat___Cash_and_cash_equivalents_actual_initial_balance___control___nominal.WWN" localSheetId="1">#REF!</definedName>
    <definedName name="Ofwat___Cash_and_cash_equivalents_actual_initial_balance___control___nominal.WWN">#REF!</definedName>
    <definedName name="Ofwat___cash_contributions__DB_schemes__ongoing____actual_and_forecast___control___real.ADDN1" localSheetId="1">#REF!</definedName>
    <definedName name="Ofwat___cash_contributions__DB_schemes__ongoing____actual_and_forecast___control___real.ADDN1">#REF!</definedName>
    <definedName name="Ofwat___cash_contributions__DB_schemes__ongoing____actual_and_forecast___control___real.ADDN2" localSheetId="1">#REF!</definedName>
    <definedName name="Ofwat___cash_contributions__DB_schemes__ongoing____actual_and_forecast___control___real.ADDN2">#REF!</definedName>
    <definedName name="Ofwat___cash_contributions__DB_schemes__ongoing____actual_and_forecast___control___real.BR" localSheetId="1">#REF!</definedName>
    <definedName name="Ofwat___cash_contributions__DB_schemes__ongoing____actual_and_forecast___control___real.BR">#REF!</definedName>
    <definedName name="Ofwat___cash_contributions__DB_schemes__ongoing____actual_and_forecast___control___real.WN" localSheetId="1">#REF!</definedName>
    <definedName name="Ofwat___cash_contributions__DB_schemes__ongoing____actual_and_forecast___control___real.WN">#REF!</definedName>
    <definedName name="Ofwat___cash_contributions__DB_schemes__ongoing____actual_and_forecast___control___real.WR" localSheetId="1">#REF!</definedName>
    <definedName name="Ofwat___cash_contributions__DB_schemes__ongoing____actual_and_forecast___control___real.WR">#REF!</definedName>
    <definedName name="Ofwat___cash_contributions__DB_schemes__ongoing____actual_and_forecast___control___real.WWN" localSheetId="1">#REF!</definedName>
    <definedName name="Ofwat___cash_contributions__DB_schemes__ongoing____actual_and_forecast___control___real.WWN">#REF!</definedName>
    <definedName name="Ofwat___cash_interest_rate.ADDN1" localSheetId="1">#REF!</definedName>
    <definedName name="Ofwat___cash_interest_rate.ADDN1">#REF!</definedName>
    <definedName name="Ofwat___cash_interest_rate.ADDN2" localSheetId="1">#REF!</definedName>
    <definedName name="Ofwat___cash_interest_rate.ADDN2">#REF!</definedName>
    <definedName name="Ofwat___cash_interest_rate.BR" localSheetId="1">#REF!</definedName>
    <definedName name="Ofwat___cash_interest_rate.BR">#REF!</definedName>
    <definedName name="Ofwat___cash_interest_rate.WN" localSheetId="1">#REF!</definedName>
    <definedName name="Ofwat___cash_interest_rate.WN">#REF!</definedName>
    <definedName name="Ofwat___cash_interest_rate.WR" localSheetId="1">#REF!</definedName>
    <definedName name="Ofwat___cash_interest_rate.WR">#REF!</definedName>
    <definedName name="Ofwat___cash_interest_rate.WWN" localSheetId="1">#REF!</definedName>
    <definedName name="Ofwat___cash_interest_rate.WWN">#REF!</definedName>
    <definedName name="Ofwat___Charge_for_DB_schemes___residential_retail___charge_for_DB_schemes___control___real.ADDN1" localSheetId="1">#REF!</definedName>
    <definedName name="Ofwat___Charge_for_DB_schemes___residential_retail___charge_for_DB_schemes___control___real.ADDN1">#REF!</definedName>
    <definedName name="Ofwat___Charge_for_DB_schemes___residential_retail___charge_for_DB_schemes___control___real.ADDN2" localSheetId="1">#REF!</definedName>
    <definedName name="Ofwat___Charge_for_DB_schemes___residential_retail___charge_for_DB_schemes___control___real.ADDN2">#REF!</definedName>
    <definedName name="Ofwat___Charge_for_DB_schemes___residential_retail___charge_for_DB_schemes___control___real.BR" localSheetId="1">#REF!</definedName>
    <definedName name="Ofwat___Charge_for_DB_schemes___residential_retail___charge_for_DB_schemes___control___real.BR">#REF!</definedName>
    <definedName name="Ofwat___Charge_for_DB_schemes___residential_retail___charge_for_DB_schemes___control___real.WN" localSheetId="1">#REF!</definedName>
    <definedName name="Ofwat___Charge_for_DB_schemes___residential_retail___charge_for_DB_schemes___control___real.WN">#REF!</definedName>
    <definedName name="Ofwat___Charge_for_DB_schemes___residential_retail___charge_for_DB_schemes___control___real.WR" localSheetId="1">#REF!</definedName>
    <definedName name="Ofwat___Charge_for_DB_schemes___residential_retail___charge_for_DB_schemes___control___real.WR">#REF!</definedName>
    <definedName name="Ofwat___Charge_for_DB_schemes___residential_retail___charge_for_DB_schemes___control___real.WWN" localSheetId="1">#REF!</definedName>
    <definedName name="Ofwat___Charge_for_DB_schemes___residential_retail___charge_for_DB_schemes___control___real.WWN">#REF!</definedName>
    <definedName name="Ofwat___Consumer_price_index__including_housing_costs____Consumer_Price_Index__with_housing__for_April" localSheetId="1">#REF!</definedName>
    <definedName name="Ofwat___Consumer_price_index__including_housing_costs____Consumer_Price_Index__with_housing__for_April">#REF!</definedName>
    <definedName name="Ofwat___Consumer_price_index__including_housing_costs____Consumer_Price_Index__with_housing__for_August" localSheetId="1">#REF!</definedName>
    <definedName name="Ofwat___Consumer_price_index__including_housing_costs____Consumer_Price_Index__with_housing__for_August">#REF!</definedName>
    <definedName name="Ofwat___Consumer_price_index__including_housing_costs____Consumer_Price_Index__with_housing__for_December" localSheetId="1">#REF!</definedName>
    <definedName name="Ofwat___Consumer_price_index__including_housing_costs____Consumer_Price_Index__with_housing__for_December">#REF!</definedName>
    <definedName name="Ofwat___Consumer_price_index__including_housing_costs____Consumer_Price_Index__with_housing__for_February" localSheetId="1">#REF!</definedName>
    <definedName name="Ofwat___Consumer_price_index__including_housing_costs____Consumer_Price_Index__with_housing__for_February">#REF!</definedName>
    <definedName name="Ofwat___Consumer_price_index__including_housing_costs____Consumer_Price_Index__with_housing__for_January" localSheetId="1">#REF!</definedName>
    <definedName name="Ofwat___Consumer_price_index__including_housing_costs____Consumer_Price_Index__with_housing__for_January">#REF!</definedName>
    <definedName name="Ofwat___Consumer_price_index__including_housing_costs____Consumer_Price_Index__with_housing__for_July" localSheetId="1">#REF!</definedName>
    <definedName name="Ofwat___Consumer_price_index__including_housing_costs____Consumer_Price_Index__with_housing__for_July">#REF!</definedName>
    <definedName name="Ofwat___Consumer_price_index__including_housing_costs____Consumer_Price_Index__with_housing__for_June" localSheetId="1">#REF!</definedName>
    <definedName name="Ofwat___Consumer_price_index__including_housing_costs____Consumer_Price_Index__with_housing__for_June">#REF!</definedName>
    <definedName name="Ofwat___Consumer_price_index__including_housing_costs____Consumer_Price_Index__with_housing__for_March" localSheetId="1">#REF!</definedName>
    <definedName name="Ofwat___Consumer_price_index__including_housing_costs____Consumer_Price_Index__with_housing__for_March">#REF!</definedName>
    <definedName name="Ofwat___Consumer_price_index__including_housing_costs____Consumer_Price_Index__with_housing__for_May" localSheetId="1">#REF!</definedName>
    <definedName name="Ofwat___Consumer_price_index__including_housing_costs____Consumer_Price_Index__with_housing__for_May">#REF!</definedName>
    <definedName name="Ofwat___Consumer_price_index__including_housing_costs____Consumer_Price_Index__with_housing__for_November" localSheetId="1">#REF!</definedName>
    <definedName name="Ofwat___Consumer_price_index__including_housing_costs____Consumer_Price_Index__with_housing__for_November">#REF!</definedName>
    <definedName name="Ofwat___Consumer_price_index__including_housing_costs____Consumer_Price_Index__with_housing__for_November___Constant" localSheetId="1">#REF!</definedName>
    <definedName name="Ofwat___Consumer_price_index__including_housing_costs____Consumer_Price_Index__with_housing__for_November___Constant">#REF!</definedName>
    <definedName name="Ofwat___Consumer_price_index__including_housing_costs____Consumer_Price_Index__with_housing__for_October" localSheetId="1">#REF!</definedName>
    <definedName name="Ofwat___Consumer_price_index__including_housing_costs____Consumer_Price_Index__with_housing__for_October">#REF!</definedName>
    <definedName name="Ofwat___Consumer_price_index__including_housing_costs____Consumer_Price_Index__with_housing__for_September" localSheetId="1">#REF!</definedName>
    <definedName name="Ofwat___Consumer_price_index__including_housing_costs____Consumer_Price_Index__with_housing__for_September">#REF!</definedName>
    <definedName name="Ofwat___Cost_to_serve_metered_dual_customers___real" localSheetId="1">#REF!</definedName>
    <definedName name="Ofwat___Cost_to_serve_metered_dual_customers___real">#REF!</definedName>
    <definedName name="Ofwat___Cost_to_serve_metered_sewerage_customers___real" localSheetId="1">#REF!</definedName>
    <definedName name="Ofwat___Cost_to_serve_metered_sewerage_customers___real">#REF!</definedName>
    <definedName name="Ofwat___Cost_to_serve_metered_water_customers___real" localSheetId="1">#REF!</definedName>
    <definedName name="Ofwat___Cost_to_serve_metered_water_customers___real">#REF!</definedName>
    <definedName name="Ofwat___Cost_to_serve_per_unmetered_water_customers___real" localSheetId="1">#REF!</definedName>
    <definedName name="Ofwat___Cost_to_serve_per_unmetered_water_customers___real">#REF!</definedName>
    <definedName name="Ofwat___Cost_to_serve_unmetered_dual_customers___real" localSheetId="1">#REF!</definedName>
    <definedName name="Ofwat___Cost_to_serve_unmetered_dual_customers___real">#REF!</definedName>
    <definedName name="Ofwat___Cost_to_serve_unmetered_sewerage_customers___real" localSheetId="1">#REF!</definedName>
    <definedName name="Ofwat___Cost_to_serve_unmetered_sewerage_customers___real">#REF!</definedName>
    <definedName name="Ofwat___CPI_H____2022_23___April" localSheetId="1">#REF!</definedName>
    <definedName name="Ofwat___CPI_H____2022_23___April">#REF!</definedName>
    <definedName name="Ofwat___CPI_H____2022_23___August" localSheetId="1">#REF!</definedName>
    <definedName name="Ofwat___CPI_H____2022_23___August">#REF!</definedName>
    <definedName name="Ofwat___CPI_H____2022_23___December" localSheetId="1">#REF!</definedName>
    <definedName name="Ofwat___CPI_H____2022_23___December">#REF!</definedName>
    <definedName name="Ofwat___CPI_H____2022_23___February" localSheetId="1">#REF!</definedName>
    <definedName name="Ofwat___CPI_H____2022_23___February">#REF!</definedName>
    <definedName name="Ofwat___CPI_H____2022_23___January" localSheetId="1">#REF!</definedName>
    <definedName name="Ofwat___CPI_H____2022_23___January">#REF!</definedName>
    <definedName name="Ofwat___CPI_H____2022_23___July" localSheetId="1">#REF!</definedName>
    <definedName name="Ofwat___CPI_H____2022_23___July">#REF!</definedName>
    <definedName name="Ofwat___CPI_H____2022_23___June" localSheetId="1">#REF!</definedName>
    <definedName name="Ofwat___CPI_H____2022_23___June">#REF!</definedName>
    <definedName name="Ofwat___CPI_H____2022_23___March" localSheetId="1">#REF!</definedName>
    <definedName name="Ofwat___CPI_H____2022_23___March">#REF!</definedName>
    <definedName name="Ofwat___CPI_H____2022_23___May" localSheetId="1">#REF!</definedName>
    <definedName name="Ofwat___CPI_H____2022_23___May">#REF!</definedName>
    <definedName name="Ofwat___CPI_H____2022_23___November" localSheetId="1">#REF!</definedName>
    <definedName name="Ofwat___CPI_H____2022_23___November">#REF!</definedName>
    <definedName name="Ofwat___CPI_H____2022_23___October" localSheetId="1">#REF!</definedName>
    <definedName name="Ofwat___CPI_H____2022_23___October">#REF!</definedName>
    <definedName name="Ofwat___CPI_H____2022_23___September" localSheetId="1">#REF!</definedName>
    <definedName name="Ofwat___CPI_H____2022_23___September">#REF!</definedName>
    <definedName name="Ofwat___Current_tax_liabilities___Appointee_b_f___nominal" localSheetId="1">#REF!</definedName>
    <definedName name="Ofwat___Current_tax_liabilities___Appointee_b_f___nominal">#REF!</definedName>
    <definedName name="Ofwat___Debtors_other___nominal" localSheetId="1">#REF!</definedName>
    <definedName name="Ofwat___Debtors_other___nominal">#REF!</definedName>
    <definedName name="Ofwat___Defined_benefit_pension_deficit_recovery_per_IN13_17___real.ADDN1" localSheetId="1">#REF!</definedName>
    <definedName name="Ofwat___Defined_benefit_pension_deficit_recovery_per_IN13_17___real.ADDN1">#REF!</definedName>
    <definedName name="Ofwat___Defined_benefit_pension_deficit_recovery_per_IN13_17___real.ADDN2" localSheetId="1">#REF!</definedName>
    <definedName name="Ofwat___Defined_benefit_pension_deficit_recovery_per_IN13_17___real.ADDN2">#REF!</definedName>
    <definedName name="Ofwat___Defined_benefit_pension_deficit_recovery_per_IN13_17___real.BR" localSheetId="1">#REF!</definedName>
    <definedName name="Ofwat___Defined_benefit_pension_deficit_recovery_per_IN13_17___real.BR">#REF!</definedName>
    <definedName name="Ofwat___Defined_benefit_pension_deficit_recovery_per_IN13_17___real.WN" localSheetId="1">#REF!</definedName>
    <definedName name="Ofwat___Defined_benefit_pension_deficit_recovery_per_IN13_17___real.WN">#REF!</definedName>
    <definedName name="Ofwat___Defined_benefit_pension_deficit_recovery_per_IN13_17___real.WR" localSheetId="1">#REF!</definedName>
    <definedName name="Ofwat___Defined_benefit_pension_deficit_recovery_per_IN13_17___real.WR">#REF!</definedName>
    <definedName name="Ofwat___Defined_benefit_pension_deficit_recovery_per_IN13_17___real.WWN" localSheetId="1">#REF!</definedName>
    <definedName name="Ofwat___Defined_benefit_pension_deficit_recovery_per_IN13_17___real.WWN">#REF!</definedName>
    <definedName name="Ofwat___Depreciation_b_f___control___active___nominal.ADDN1" localSheetId="1">#REF!</definedName>
    <definedName name="Ofwat___Depreciation_b_f___control___active___nominal.ADDN1">#REF!</definedName>
    <definedName name="Ofwat___Depreciation_b_f___control___active___nominal.ADDN2" localSheetId="1">#REF!</definedName>
    <definedName name="Ofwat___Depreciation_b_f___control___active___nominal.ADDN2">#REF!</definedName>
    <definedName name="Ofwat___Depreciation_b_f___control___active___nominal.BR" localSheetId="1">#REF!</definedName>
    <definedName name="Ofwat___Depreciation_b_f___control___active___nominal.BR">#REF!</definedName>
    <definedName name="Ofwat___Depreciation_b_f___control___active___nominal.WN" localSheetId="1">#REF!</definedName>
    <definedName name="Ofwat___Depreciation_b_f___control___active___nominal.WN">#REF!</definedName>
    <definedName name="Ofwat___Depreciation_b_f___control___active___nominal.WR" localSheetId="1">#REF!</definedName>
    <definedName name="Ofwat___Depreciation_b_f___control___active___nominal.WR">#REF!</definedName>
    <definedName name="Ofwat___Depreciation_b_f___control___active___nominal.WWN" localSheetId="1">#REF!</definedName>
    <definedName name="Ofwat___Depreciation_b_f___control___active___nominal.WWN">#REF!</definedName>
    <definedName name="Ofwat___Disallowable_expenditure___Change_in_general_provisions___control___nominal.ADDN1" localSheetId="1">#REF!</definedName>
    <definedName name="Ofwat___Disallowable_expenditure___Change_in_general_provisions___control___nominal.ADDN1">#REF!</definedName>
    <definedName name="Ofwat___Disallowable_expenditure___Change_in_general_provisions___control___nominal.ADDN2" localSheetId="1">#REF!</definedName>
    <definedName name="Ofwat___Disallowable_expenditure___Change_in_general_provisions___control___nominal.ADDN2">#REF!</definedName>
    <definedName name="Ofwat___Disallowable_expenditure___Change_in_general_provisions___control___nominal.BR" localSheetId="1">#REF!</definedName>
    <definedName name="Ofwat___Disallowable_expenditure___Change_in_general_provisions___control___nominal.BR">#REF!</definedName>
    <definedName name="Ofwat___Disallowable_expenditure___Change_in_general_provisions___control___nominal.WN" localSheetId="1">#REF!</definedName>
    <definedName name="Ofwat___Disallowable_expenditure___Change_in_general_provisions___control___nominal.WN">#REF!</definedName>
    <definedName name="Ofwat___Disallowable_expenditure___Change_in_general_provisions___control___nominal.WR" localSheetId="1">#REF!</definedName>
    <definedName name="Ofwat___Disallowable_expenditure___Change_in_general_provisions___control___nominal.WR">#REF!</definedName>
    <definedName name="Ofwat___Disallowable_expenditure___Change_in_general_provisions___control___nominal.WWN" localSheetId="1">#REF!</definedName>
    <definedName name="Ofwat___Disallowable_expenditure___Change_in_general_provisions___control___nominal.WWN">#REF!</definedName>
    <definedName name="Ofwat___Discount_rate_for_reprofiling_allowed_revenue.ADDN1" localSheetId="1">#REF!</definedName>
    <definedName name="Ofwat___Discount_rate_for_reprofiling_allowed_revenue.ADDN1">#REF!</definedName>
    <definedName name="Ofwat___Discount_rate_for_reprofiling_allowed_revenue.ADDN2" localSheetId="1">#REF!</definedName>
    <definedName name="Ofwat___Discount_rate_for_reprofiling_allowed_revenue.ADDN2">#REF!</definedName>
    <definedName name="Ofwat___Discount_rate_for_reprofiling_allowed_revenue.BR" localSheetId="1">#REF!</definedName>
    <definedName name="Ofwat___Discount_rate_for_reprofiling_allowed_revenue.BR">#REF!</definedName>
    <definedName name="Ofwat___Discount_rate_for_reprofiling_allowed_revenue.WN" localSheetId="1">#REF!</definedName>
    <definedName name="Ofwat___Discount_rate_for_reprofiling_allowed_revenue.WN">#REF!</definedName>
    <definedName name="Ofwat___Discount_rate_for_reprofiling_allowed_revenue.WR" localSheetId="1">#REF!</definedName>
    <definedName name="Ofwat___Discount_rate_for_reprofiling_allowed_revenue.WR">#REF!</definedName>
    <definedName name="Ofwat___Discount_rate_for_reprofiling_allowed_revenue.WWN" localSheetId="1">#REF!</definedName>
    <definedName name="Ofwat___Discount_rate_for_reprofiling_allowed_revenue.WWN">#REF!</definedName>
    <definedName name="Ofwat___Dividend_creditors_wholesale_retail_split___business_retail___nominal" localSheetId="1">#REF!</definedName>
    <definedName name="Ofwat___Dividend_creditors_wholesale_retail_split___business_retail___nominal">#REF!</definedName>
    <definedName name="Ofwat___Dividend_creditors_wholesale_retail_split___Dividend_creditors___residential_retail___nominal" localSheetId="1">#REF!</definedName>
    <definedName name="Ofwat___Dividend_creditors_wholesale_retail_split___Dividend_creditors___residential_retail___nominal">#REF!</definedName>
    <definedName name="Ofwat___dividend_yield" localSheetId="1">#REF!</definedName>
    <definedName name="Ofwat___dividend_yield">#REF!</definedName>
    <definedName name="Ofwat___Expenditure___Total_residential_retail_costs___Residential_measured___Water_and_Wastewater___nominal" localSheetId="1">#REF!</definedName>
    <definedName name="Ofwat___Expenditure___Total_residential_retail_costs___Residential_measured___Water_and_Wastewater___nominal">#REF!</definedName>
    <definedName name="Ofwat___Expenditure___Total_residential_retail_costs___Residential_unmeasured___Water_and_Wastewater___nominal" localSheetId="1">#REF!</definedName>
    <definedName name="Ofwat___Expenditure___Total_residential_retail_costs___Residential_unmeasured___Water_and_Wastewater___nominal">#REF!</definedName>
    <definedName name="Ofwat___Finance_lease_depreciation___control___nominal.ADDN1" localSheetId="1">#REF!</definedName>
    <definedName name="Ofwat___Finance_lease_depreciation___control___nominal.ADDN1">#REF!</definedName>
    <definedName name="Ofwat___Finance_lease_depreciation___control___nominal.ADDN2" localSheetId="1">#REF!</definedName>
    <definedName name="Ofwat___Finance_lease_depreciation___control___nominal.ADDN2">#REF!</definedName>
    <definedName name="Ofwat___Finance_lease_depreciation___control___nominal.BR" localSheetId="1">#REF!</definedName>
    <definedName name="Ofwat___Finance_lease_depreciation___control___nominal.BR">#REF!</definedName>
    <definedName name="Ofwat___Finance_lease_depreciation___control___nominal.WN" localSheetId="1">#REF!</definedName>
    <definedName name="Ofwat___Finance_lease_depreciation___control___nominal.WN">#REF!</definedName>
    <definedName name="Ofwat___Finance_lease_depreciation___control___nominal.WR" localSheetId="1">#REF!</definedName>
    <definedName name="Ofwat___Finance_lease_depreciation___control___nominal.WR">#REF!</definedName>
    <definedName name="Ofwat___Finance_lease_depreciation___control___nominal.WWN" localSheetId="1">#REF!</definedName>
    <definedName name="Ofwat___Finance_lease_depreciation___control___nominal.WWN">#REF!</definedName>
    <definedName name="Ofwat___Fixed_asset_net_book_value_at_31_March___business_retail___nominal" localSheetId="1">#REF!</definedName>
    <definedName name="Ofwat___Fixed_asset_net_book_value_at_31_March___business_retail___nominal">#REF!</definedName>
    <definedName name="Ofwat___fixed_asset_net_book_value_at_31_March___residential_retail___nominal" localSheetId="1">#REF!</definedName>
    <definedName name="Ofwat___fixed_asset_net_book_value_at_31_March___residential_retail___nominal">#REF!</definedName>
    <definedName name="Ofwat___Fixed_assets_b_f___control___active___nominal.ADDN1" localSheetId="1">#REF!</definedName>
    <definedName name="Ofwat___Fixed_assets_b_f___control___active___nominal.ADDN1">#REF!</definedName>
    <definedName name="Ofwat___Fixed_assets_b_f___control___active___nominal.ADDN2" localSheetId="1">#REF!</definedName>
    <definedName name="Ofwat___Fixed_assets_b_f___control___active___nominal.ADDN2">#REF!</definedName>
    <definedName name="Ofwat___Fixed_assets_b_f___control___active___nominal.BR" localSheetId="1">#REF!</definedName>
    <definedName name="Ofwat___Fixed_assets_b_f___control___active___nominal.BR">#REF!</definedName>
    <definedName name="Ofwat___Fixed_assets_b_f___control___active___nominal.WN" localSheetId="1">#REF!</definedName>
    <definedName name="Ofwat___Fixed_assets_b_f___control___active___nominal.WN">#REF!</definedName>
    <definedName name="Ofwat___Fixed_assets_b_f___control___active___nominal.WR" localSheetId="1">#REF!</definedName>
    <definedName name="Ofwat___Fixed_assets_b_f___control___active___nominal.WR">#REF!</definedName>
    <definedName name="Ofwat___Fixed_assets_b_f___control___active___nominal.WWN" localSheetId="1">#REF!</definedName>
    <definedName name="Ofwat___Fixed_assets_b_f___control___active___nominal.WWN">#REF!</definedName>
    <definedName name="Ofwat___Grants_and_contributions___capital_expenditure___non_price_control___real.ADDN1" localSheetId="1">#REF!</definedName>
    <definedName name="Ofwat___Grants_and_contributions___capital_expenditure___non_price_control___real.ADDN1">#REF!</definedName>
    <definedName name="Ofwat___Grants_and_contributions___capital_expenditure___non_price_control___real.ADDN2" localSheetId="1">#REF!</definedName>
    <definedName name="Ofwat___Grants_and_contributions___capital_expenditure___non_price_control___real.ADDN2">#REF!</definedName>
    <definedName name="Ofwat___Grants_and_contributions___capital_expenditure___non_price_control___real.BR" localSheetId="1">#REF!</definedName>
    <definedName name="Ofwat___Grants_and_contributions___capital_expenditure___non_price_control___real.BR">#REF!</definedName>
    <definedName name="Ofwat___Grants_and_contributions___capital_expenditure___non_price_control___real.WN" localSheetId="1">#REF!</definedName>
    <definedName name="Ofwat___Grants_and_contributions___capital_expenditure___non_price_control___real.WN">#REF!</definedName>
    <definedName name="Ofwat___Grants_and_contributions___capital_expenditure___non_price_control___real.WR" localSheetId="1">#REF!</definedName>
    <definedName name="Ofwat___Grants_and_contributions___capital_expenditure___non_price_control___real.WR">#REF!</definedName>
    <definedName name="Ofwat___Grants_and_contributions___capital_expenditure___non_price_control___real.WWN" localSheetId="1">#REF!</definedName>
    <definedName name="Ofwat___Grants_and_contributions___capital_expenditure___non_price_control___real.WWN">#REF!</definedName>
    <definedName name="Ofwat___Grants_and_contributions___operational_expenditure___non_price_control___real.ADDN1" localSheetId="1">#REF!</definedName>
    <definedName name="Ofwat___Grants_and_contributions___operational_expenditure___non_price_control___real.ADDN1">#REF!</definedName>
    <definedName name="Ofwat___Grants_and_contributions___operational_expenditure___non_price_control___real.ADDN2" localSheetId="1">#REF!</definedName>
    <definedName name="Ofwat___Grants_and_contributions___operational_expenditure___non_price_control___real.ADDN2">#REF!</definedName>
    <definedName name="Ofwat___Grants_and_contributions___operational_expenditure___non_price_control___real.BR" localSheetId="1">#REF!</definedName>
    <definedName name="Ofwat___Grants_and_contributions___operational_expenditure___non_price_control___real.BR">#REF!</definedName>
    <definedName name="Ofwat___Grants_and_contributions___operational_expenditure___non_price_control___real.WN" localSheetId="1">#REF!</definedName>
    <definedName name="Ofwat___Grants_and_contributions___operational_expenditure___non_price_control___real.WN">#REF!</definedName>
    <definedName name="Ofwat___Grants_and_contributions___operational_expenditure___non_price_control___real.WR" localSheetId="1">#REF!</definedName>
    <definedName name="Ofwat___Grants_and_contributions___operational_expenditure___non_price_control___real.WR">#REF!</definedName>
    <definedName name="Ofwat___Grants_and_contributions___operational_expenditure___non_price_control___real.WWN" localSheetId="1">#REF!</definedName>
    <definedName name="Ofwat___Grants_and_contributions___operational_expenditure___non_price_control___real.WWN">#REF!</definedName>
    <definedName name="Ofwat___Grants_and_contributions_net_of_income_offset___capital_expenditure___price_control___real.ADDN1" localSheetId="1">#REF!</definedName>
    <definedName name="Ofwat___Grants_and_contributions_net_of_income_offset___capital_expenditure___price_control___real.ADDN1">#REF!</definedName>
    <definedName name="Ofwat___Grants_and_contributions_net_of_income_offset___capital_expenditure___price_control___real.ADDN2" localSheetId="1">#REF!</definedName>
    <definedName name="Ofwat___Grants_and_contributions_net_of_income_offset___capital_expenditure___price_control___real.ADDN2">#REF!</definedName>
    <definedName name="Ofwat___Grants_and_contributions_net_of_income_offset___capital_expenditure___price_control___real.BR" localSheetId="1">#REF!</definedName>
    <definedName name="Ofwat___Grants_and_contributions_net_of_income_offset___capital_expenditure___price_control___real.BR">#REF!</definedName>
    <definedName name="Ofwat___Grants_and_contributions_net_of_income_offset___capital_expenditure___price_control___real.WN" localSheetId="1">#REF!</definedName>
    <definedName name="Ofwat___Grants_and_contributions_net_of_income_offset___capital_expenditure___price_control___real.WN">#REF!</definedName>
    <definedName name="Ofwat___Grants_and_contributions_net_of_income_offset___capital_expenditure___price_control___real.WR" localSheetId="1">#REF!</definedName>
    <definedName name="Ofwat___Grants_and_contributions_net_of_income_offset___capital_expenditure___price_control___real.WR">#REF!</definedName>
    <definedName name="Ofwat___Grants_and_contributions_net_of_income_offset___capital_expenditure___price_control___real.WWN" localSheetId="1">#REF!</definedName>
    <definedName name="Ofwat___Grants_and_contributions_net_of_income_offset___capital_expenditure___price_control___real.WWN">#REF!</definedName>
    <definedName name="Ofwat___Grants_and_contributions_net_of_income_offset___operational_expenditure___price_control___real.ADDN1" localSheetId="1">#REF!</definedName>
    <definedName name="Ofwat___Grants_and_contributions_net_of_income_offset___operational_expenditure___price_control___real.ADDN1">#REF!</definedName>
    <definedName name="Ofwat___Grants_and_contributions_net_of_income_offset___operational_expenditure___price_control___real.ADDN2" localSheetId="1">#REF!</definedName>
    <definedName name="Ofwat___Grants_and_contributions_net_of_income_offset___operational_expenditure___price_control___real.ADDN2">#REF!</definedName>
    <definedName name="Ofwat___Grants_and_contributions_net_of_income_offset___operational_expenditure___price_control___real.BR" localSheetId="1">#REF!</definedName>
    <definedName name="Ofwat___Grants_and_contributions_net_of_income_offset___operational_expenditure___price_control___real.BR">#REF!</definedName>
    <definedName name="Ofwat___Grants_and_contributions_net_of_income_offset___operational_expenditure___price_control___real.WN" localSheetId="1">#REF!</definedName>
    <definedName name="Ofwat___Grants_and_contributions_net_of_income_offset___operational_expenditure___price_control___real.WN">#REF!</definedName>
    <definedName name="Ofwat___Grants_and_contributions_net_of_income_offset___operational_expenditure___price_control___real.WR" localSheetId="1">#REF!</definedName>
    <definedName name="Ofwat___Grants_and_contributions_net_of_income_offset___operational_expenditure___price_control___real.WR">#REF!</definedName>
    <definedName name="Ofwat___Grants_and_contributions_net_of_income_offset___operational_expenditure___price_control___real.WWN" localSheetId="1">#REF!</definedName>
    <definedName name="Ofwat___Grants_and_contributions_net_of_income_offset___operational_expenditure___price_control___real.WWN">#REF!</definedName>
    <definedName name="Ofwat___Gross_capital_expenditure___including_g_c_and_cost_sharing___real.ADDN1" localSheetId="1">#REF!</definedName>
    <definedName name="Ofwat___Gross_capital_expenditure___including_g_c_and_cost_sharing___real.ADDN1">#REF!</definedName>
    <definedName name="Ofwat___Gross_capital_expenditure___including_g_c_and_cost_sharing___real.ADDN2" localSheetId="1">#REF!</definedName>
    <definedName name="Ofwat___Gross_capital_expenditure___including_g_c_and_cost_sharing___real.ADDN2">#REF!</definedName>
    <definedName name="Ofwat___Gross_capital_expenditure___including_g_c_and_cost_sharing___real.BR" localSheetId="1">#REF!</definedName>
    <definedName name="Ofwat___Gross_capital_expenditure___including_g_c_and_cost_sharing___real.BR">#REF!</definedName>
    <definedName name="Ofwat___Gross_capital_expenditure___including_g_c_and_cost_sharing___real.WN" localSheetId="1">#REF!</definedName>
    <definedName name="Ofwat___Gross_capital_expenditure___including_g_c_and_cost_sharing___real.WN">#REF!</definedName>
    <definedName name="Ofwat___Gross_capital_expenditure___including_g_c_and_cost_sharing___real.WR" localSheetId="1">#REF!</definedName>
    <definedName name="Ofwat___Gross_capital_expenditure___including_g_c_and_cost_sharing___real.WR">#REF!</definedName>
    <definedName name="Ofwat___Gross_capital_expenditure___including_g_c_and_cost_sharing___real.WWN" localSheetId="1">#REF!</definedName>
    <definedName name="Ofwat___Gross_capital_expenditure___including_g_c_and_cost_sharing___real.WWN">#REF!</definedName>
    <definedName name="Ofwat___HH_Advance_receipts_creditor_days_measured" localSheetId="1">#REF!</definedName>
    <definedName name="Ofwat___HH_Advance_receipts_creditor_days_measured">#REF!</definedName>
    <definedName name="Ofwat___HH_Advance_receipts_creditor_days_unmeasured" localSheetId="1">#REF!</definedName>
    <definedName name="Ofwat___HH_Advance_receipts_creditor_days_unmeasured">#REF!</definedName>
    <definedName name="Ofwat___HH_Measured_income_accrual___nominal" localSheetId="1">#REF!</definedName>
    <definedName name="Ofwat___HH_Measured_income_accrual___nominal">#REF!</definedName>
    <definedName name="Ofwat___HH_Measured_income_accrual_rate" localSheetId="1">#REF!</definedName>
    <definedName name="Ofwat___HH_Measured_income_accrual_rate">#REF!</definedName>
    <definedName name="Ofwat___HH_measured_trade_debtors" localSheetId="1">#REF!</definedName>
    <definedName name="Ofwat___HH_measured_trade_debtors">#REF!</definedName>
    <definedName name="Ofwat___HH_measured_trade_receivables___net___nominal" localSheetId="1">#REF!</definedName>
    <definedName name="Ofwat___HH_measured_trade_receivables___net___nominal">#REF!</definedName>
    <definedName name="Ofwat___HH_unmeasured_trade_debtors" localSheetId="1">#REF!</definedName>
    <definedName name="Ofwat___HH_unmeasured_trade_debtors">#REF!</definedName>
    <definedName name="Ofwat___HH_unmeasured_trade_receivables___nominal" localSheetId="1">#REF!</definedName>
    <definedName name="Ofwat___HH_unmeasured_trade_receivables___nominal">#REF!</definedName>
    <definedName name="Ofwat___Households_connected_for_sewerage_only___metered" localSheetId="1">#REF!</definedName>
    <definedName name="Ofwat___Households_connected_for_sewerage_only___metered">#REF!</definedName>
    <definedName name="Ofwat___Households_connected_for_sewerage_only___unmetered" localSheetId="1">#REF!</definedName>
    <definedName name="Ofwat___Households_connected_for_sewerage_only___unmetered">#REF!</definedName>
    <definedName name="Ofwat___Households_connected_for_water_and_sewerage___metered" localSheetId="1">#REF!</definedName>
    <definedName name="Ofwat___Households_connected_for_water_and_sewerage___metered">#REF!</definedName>
    <definedName name="Ofwat___Households_connected_for_water_and_sewerage___unmetered" localSheetId="1">#REF!</definedName>
    <definedName name="Ofwat___Households_connected_for_water_and_sewerage___unmetered">#REF!</definedName>
    <definedName name="Ofwat___Households_connected_for_water_only___metered" localSheetId="1">#REF!</definedName>
    <definedName name="Ofwat___Households_connected_for_water_only___metered">#REF!</definedName>
    <definedName name="Ofwat___Households_connected_for_water_only___unmetered" localSheetId="1">#REF!</definedName>
    <definedName name="Ofwat___Households_connected_for_water_only___unmetered">#REF!</definedName>
    <definedName name="Ofwat___Innovation_funding___real.ADDN1" localSheetId="1">#REF!</definedName>
    <definedName name="Ofwat___Innovation_funding___real.ADDN1">#REF!</definedName>
    <definedName name="Ofwat___Innovation_funding___real.ADDN2" localSheetId="1">#REF!</definedName>
    <definedName name="Ofwat___Innovation_funding___real.ADDN2">#REF!</definedName>
    <definedName name="Ofwat___Innovation_funding___real.BR" localSheetId="1">#REF!</definedName>
    <definedName name="Ofwat___Innovation_funding___real.BR">#REF!</definedName>
    <definedName name="Ofwat___Innovation_funding___real.WN" localSheetId="1">#REF!</definedName>
    <definedName name="Ofwat___Innovation_funding___real.WN">#REF!</definedName>
    <definedName name="Ofwat___Innovation_funding___real.WR" localSheetId="1">#REF!</definedName>
    <definedName name="Ofwat___Innovation_funding___real.WR">#REF!</definedName>
    <definedName name="Ofwat___Innovation_funding___real.WWN" localSheetId="1">#REF!</definedName>
    <definedName name="Ofwat___Innovation_funding___real.WWN">#REF!</definedName>
    <definedName name="Ofwat___Interest_rate___Business___Active" localSheetId="1">#REF!</definedName>
    <definedName name="Ofwat___Interest_rate___Business___Active">#REF!</definedName>
    <definedName name="Ofwat___interest_rate___residential" localSheetId="1">#REF!</definedName>
    <definedName name="Ofwat___interest_rate___residential">#REF!</definedName>
    <definedName name="Ofwat___interest_rate_on_CPIH_index_linked_debt.ADDN1" localSheetId="1">#REF!</definedName>
    <definedName name="Ofwat___interest_rate_on_CPIH_index_linked_debt.ADDN1">#REF!</definedName>
    <definedName name="Ofwat___interest_rate_on_CPIH_index_linked_debt.ADDN2" localSheetId="1">#REF!</definedName>
    <definedName name="Ofwat___interest_rate_on_CPIH_index_linked_debt.ADDN2">#REF!</definedName>
    <definedName name="Ofwat___interest_rate_on_CPIH_index_linked_debt.BR" localSheetId="1">#REF!</definedName>
    <definedName name="Ofwat___interest_rate_on_CPIH_index_linked_debt.BR">#REF!</definedName>
    <definedName name="Ofwat___interest_rate_on_CPIH_index_linked_debt.WN" localSheetId="1">#REF!</definedName>
    <definedName name="Ofwat___interest_rate_on_CPIH_index_linked_debt.WN">#REF!</definedName>
    <definedName name="Ofwat___interest_rate_on_CPIH_index_linked_debt.WR" localSheetId="1">#REF!</definedName>
    <definedName name="Ofwat___interest_rate_on_CPIH_index_linked_debt.WR">#REF!</definedName>
    <definedName name="Ofwat___interest_rate_on_CPIH_index_linked_debt.WWN" localSheetId="1">#REF!</definedName>
    <definedName name="Ofwat___interest_rate_on_CPIH_index_linked_debt.WWN">#REF!</definedName>
    <definedName name="Ofwat___interest_rate_on_fixed_rate_debt.ADDN1" localSheetId="1">#REF!</definedName>
    <definedName name="Ofwat___interest_rate_on_fixed_rate_debt.ADDN1">#REF!</definedName>
    <definedName name="Ofwat___interest_rate_on_fixed_rate_debt.ADDN2" localSheetId="1">#REF!</definedName>
    <definedName name="Ofwat___interest_rate_on_fixed_rate_debt.ADDN2">#REF!</definedName>
    <definedName name="Ofwat___interest_rate_on_fixed_rate_debt.BR" localSheetId="1">#REF!</definedName>
    <definedName name="Ofwat___interest_rate_on_fixed_rate_debt.BR">#REF!</definedName>
    <definedName name="Ofwat___interest_rate_on_fixed_rate_debt.WN" localSheetId="1">#REF!</definedName>
    <definedName name="Ofwat___interest_rate_on_fixed_rate_debt.WN">#REF!</definedName>
    <definedName name="Ofwat___interest_rate_on_fixed_rate_debt.WR" localSheetId="1">#REF!</definedName>
    <definedName name="Ofwat___interest_rate_on_fixed_rate_debt.WR">#REF!</definedName>
    <definedName name="Ofwat___interest_rate_on_fixed_rate_debt.WWN" localSheetId="1">#REF!</definedName>
    <definedName name="Ofwat___interest_rate_on_fixed_rate_debt.WWN">#REF!</definedName>
    <definedName name="Ofwat___interest_rate_on_RPI_index_linked_debt.ADDN1" localSheetId="1">#REF!</definedName>
    <definedName name="Ofwat___interest_rate_on_RPI_index_linked_debt.ADDN1">#REF!</definedName>
    <definedName name="Ofwat___interest_rate_on_RPI_index_linked_debt.ADDN2" localSheetId="1">#REF!</definedName>
    <definedName name="Ofwat___interest_rate_on_RPI_index_linked_debt.ADDN2">#REF!</definedName>
    <definedName name="Ofwat___interest_rate_on_RPI_index_linked_debt.BR" localSheetId="1">#REF!</definedName>
    <definedName name="Ofwat___interest_rate_on_RPI_index_linked_debt.BR">#REF!</definedName>
    <definedName name="Ofwat___interest_rate_on_RPI_index_linked_debt.WN" localSheetId="1">#REF!</definedName>
    <definedName name="Ofwat___interest_rate_on_RPI_index_linked_debt.WN">#REF!</definedName>
    <definedName name="Ofwat___interest_rate_on_RPI_index_linked_debt.WR" localSheetId="1">#REF!</definedName>
    <definedName name="Ofwat___interest_rate_on_RPI_index_linked_debt.WR">#REF!</definedName>
    <definedName name="Ofwat___interest_rate_on_RPI_index_linked_debt.WWN" localSheetId="1">#REF!</definedName>
    <definedName name="Ofwat___interest_rate_on_RPI_index_linked_debt.WWN">#REF!</definedName>
    <definedName name="Ofwat___Inventories_balance___control___nominal.ADDN1" localSheetId="1">#REF!</definedName>
    <definedName name="Ofwat___Inventories_balance___control___nominal.ADDN1">#REF!</definedName>
    <definedName name="Ofwat___Inventories_balance___control___nominal.ADDN2" localSheetId="1">#REF!</definedName>
    <definedName name="Ofwat___Inventories_balance___control___nominal.ADDN2">#REF!</definedName>
    <definedName name="Ofwat___Inventories_balance___control___nominal.BR" localSheetId="1">#REF!</definedName>
    <definedName name="Ofwat___Inventories_balance___control___nominal.BR">#REF!</definedName>
    <definedName name="Ofwat___Inventories_balance___control___nominal.WN" localSheetId="1">#REF!</definedName>
    <definedName name="Ofwat___Inventories_balance___control___nominal.WN">#REF!</definedName>
    <definedName name="Ofwat___Inventories_balance___control___nominal.WR" localSheetId="1">#REF!</definedName>
    <definedName name="Ofwat___Inventories_balance___control___nominal.WR">#REF!</definedName>
    <definedName name="Ofwat___Inventories_balance___control___nominal.WWN" localSheetId="1">#REF!</definedName>
    <definedName name="Ofwat___Inventories_balance___control___nominal.WWN">#REF!</definedName>
    <definedName name="Ofwat___IRE_totex_adjustment_for_ACICR__Ofwat____real.ADDN1" localSheetId="1">#REF!</definedName>
    <definedName name="Ofwat___IRE_totex_adjustment_for_ACICR__Ofwat____real.ADDN1">#REF!</definedName>
    <definedName name="Ofwat___IRE_totex_adjustment_for_ACICR__Ofwat____real.ADDN2" localSheetId="1">#REF!</definedName>
    <definedName name="Ofwat___IRE_totex_adjustment_for_ACICR__Ofwat____real.ADDN2">#REF!</definedName>
    <definedName name="Ofwat___IRE_totex_adjustment_for_ACICR__Ofwat____real.BR" localSheetId="1">#REF!</definedName>
    <definedName name="Ofwat___IRE_totex_adjustment_for_ACICR__Ofwat____real.BR">#REF!</definedName>
    <definedName name="Ofwat___IRE_totex_adjustment_for_ACICR__Ofwat____real.WN" localSheetId="1">#REF!</definedName>
    <definedName name="Ofwat___IRE_totex_adjustment_for_ACICR__Ofwat____real.WN">#REF!</definedName>
    <definedName name="Ofwat___IRE_totex_adjustment_for_ACICR__Ofwat____real.WR" localSheetId="1">#REF!</definedName>
    <definedName name="Ofwat___IRE_totex_adjustment_for_ACICR__Ofwat____real.WR">#REF!</definedName>
    <definedName name="Ofwat___IRE_totex_adjustment_for_ACICR__Ofwat____real.WWN" localSheetId="1">#REF!</definedName>
    <definedName name="Ofwat___IRE_totex_adjustment_for_ACICR__Ofwat____real.WWN">#REF!</definedName>
    <definedName name="Ofwat___Long_term_CPI_H__assumed_percentage_increase" localSheetId="1">#REF!</definedName>
    <definedName name="Ofwat___Long_term_CPI_H__assumed_percentage_increase">#REF!</definedName>
    <definedName name="Ofwat___Measured_charge___business.ADDN1" localSheetId="1">#REF!</definedName>
    <definedName name="Ofwat___Measured_charge___business.ADDN1">#REF!</definedName>
    <definedName name="Ofwat___Measured_charge___business.ADDN2" localSheetId="1">#REF!</definedName>
    <definedName name="Ofwat___Measured_charge___business.ADDN2">#REF!</definedName>
    <definedName name="Ofwat___Measured_charge___business.BR" localSheetId="1">#REF!</definedName>
    <definedName name="Ofwat___Measured_charge___business.BR">#REF!</definedName>
    <definedName name="Ofwat___Measured_charge___business.WN" localSheetId="1">#REF!</definedName>
    <definedName name="Ofwat___Measured_charge___business.WN">#REF!</definedName>
    <definedName name="Ofwat___Measured_charge___business.WR" localSheetId="1">#REF!</definedName>
    <definedName name="Ofwat___Measured_charge___business.WR">#REF!</definedName>
    <definedName name="Ofwat___Measured_charge___business.WWN" localSheetId="1">#REF!</definedName>
    <definedName name="Ofwat___Measured_charge___business.WWN">#REF!</definedName>
    <definedName name="Ofwat___Measured_charge___residential.ADDN1" localSheetId="1">#REF!</definedName>
    <definedName name="Ofwat___Measured_charge___residential.ADDN1">#REF!</definedName>
    <definedName name="Ofwat___Measured_charge___residential.ADDN2" localSheetId="1">#REF!</definedName>
    <definedName name="Ofwat___Measured_charge___residential.ADDN2">#REF!</definedName>
    <definedName name="Ofwat___Measured_charge___residential.BR" localSheetId="1">#REF!</definedName>
    <definedName name="Ofwat___Measured_charge___residential.BR">#REF!</definedName>
    <definedName name="Ofwat___Measured_charge___residential.WN" localSheetId="1">#REF!</definedName>
    <definedName name="Ofwat___Measured_charge___residential.WN">#REF!</definedName>
    <definedName name="Ofwat___Measured_charge___residential.WR" localSheetId="1">#REF!</definedName>
    <definedName name="Ofwat___Measured_charge___residential.WR">#REF!</definedName>
    <definedName name="Ofwat___Measured_charge___residential.WWN" localSheetId="1">#REF!</definedName>
    <definedName name="Ofwat___Measured_charge___residential.WWN">#REF!</definedName>
    <definedName name="Ofwat___Movement_in_intangible_asset_and_investments_balance___control___nominal.ADDN1" localSheetId="1">#REF!</definedName>
    <definedName name="Ofwat___Movement_in_intangible_asset_and_investments_balance___control___nominal.ADDN1">#REF!</definedName>
    <definedName name="Ofwat___Movement_in_intangible_asset_and_investments_balance___control___nominal.ADDN2" localSheetId="1">#REF!</definedName>
    <definedName name="Ofwat___Movement_in_intangible_asset_and_investments_balance___control___nominal.ADDN2">#REF!</definedName>
    <definedName name="Ofwat___Movement_in_intangible_asset_and_investments_balance___control___nominal.BR" localSheetId="1">#REF!</definedName>
    <definedName name="Ofwat___Movement_in_intangible_asset_and_investments_balance___control___nominal.BR">#REF!</definedName>
    <definedName name="Ofwat___Movement_in_intangible_asset_and_investments_balance___control___nominal.WN" localSheetId="1">#REF!</definedName>
    <definedName name="Ofwat___Movement_in_intangible_asset_and_investments_balance___control___nominal.WN">#REF!</definedName>
    <definedName name="Ofwat___Movement_in_intangible_asset_and_investments_balance___control___nominal.WR" localSheetId="1">#REF!</definedName>
    <definedName name="Ofwat___Movement_in_intangible_asset_and_investments_balance___control___nominal.WR">#REF!</definedName>
    <definedName name="Ofwat___Movement_in_intangible_asset_and_investments_balance___control___nominal.WWN" localSheetId="1">#REF!</definedName>
    <definedName name="Ofwat___Movement_in_intangible_asset_and_investments_balance___control___nominal.WWN">#REF!</definedName>
    <definedName name="Ofwat___Movement_in_other_liabilities___control___nominal.ADDN1" localSheetId="1">#REF!</definedName>
    <definedName name="Ofwat___Movement_in_other_liabilities___control___nominal.ADDN1">#REF!</definedName>
    <definedName name="Ofwat___Movement_in_other_liabilities___control___nominal.ADDN2" localSheetId="1">#REF!</definedName>
    <definedName name="Ofwat___Movement_in_other_liabilities___control___nominal.ADDN2">#REF!</definedName>
    <definedName name="Ofwat___Movement_in_other_liabilities___control___nominal.BR" localSheetId="1">#REF!</definedName>
    <definedName name="Ofwat___Movement_in_other_liabilities___control___nominal.BR">#REF!</definedName>
    <definedName name="Ofwat___Movement_in_other_liabilities___control___nominal.WN" localSheetId="1">#REF!</definedName>
    <definedName name="Ofwat___Movement_in_other_liabilities___control___nominal.WN">#REF!</definedName>
    <definedName name="Ofwat___Movement_in_other_liabilities___control___nominal.WR" localSheetId="1">#REF!</definedName>
    <definedName name="Ofwat___Movement_in_other_liabilities___control___nominal.WR">#REF!</definedName>
    <definedName name="Ofwat___Movement_in_other_liabilities___control___nominal.WWN" localSheetId="1">#REF!</definedName>
    <definedName name="Ofwat___Movement_in_other_liabilities___control___nominal.WWN">#REF!</definedName>
    <definedName name="Ofwat___Movement_in_provisions___control___nominal.ADDN1" localSheetId="1">#REF!</definedName>
    <definedName name="Ofwat___Movement_in_provisions___control___nominal.ADDN1">#REF!</definedName>
    <definedName name="Ofwat___Movement_in_provisions___control___nominal.ADDN2" localSheetId="1">#REF!</definedName>
    <definedName name="Ofwat___Movement_in_provisions___control___nominal.ADDN2">#REF!</definedName>
    <definedName name="Ofwat___Movement_in_provisions___control___nominal.BR" localSheetId="1">#REF!</definedName>
    <definedName name="Ofwat___Movement_in_provisions___control___nominal.BR">#REF!</definedName>
    <definedName name="Ofwat___Movement_in_provisions___control___nominal.WN" localSheetId="1">#REF!</definedName>
    <definedName name="Ofwat___Movement_in_provisions___control___nominal.WN">#REF!</definedName>
    <definedName name="Ofwat___Movement_in_provisions___control___nominal.WR" localSheetId="1">#REF!</definedName>
    <definedName name="Ofwat___Movement_in_provisions___control___nominal.WR">#REF!</definedName>
    <definedName name="Ofwat___Movement_in_provisions___control___nominal.WWN" localSheetId="1">#REF!</definedName>
    <definedName name="Ofwat___Movement_in_provisions___control___nominal.WWN">#REF!</definedName>
    <definedName name="Ofwat___movement_in_trade_debtor___business___nominal" localSheetId="1">#REF!</definedName>
    <definedName name="Ofwat___movement_in_trade_debtor___business___nominal">#REF!</definedName>
    <definedName name="Ofwat___Non_price_control_income___principal_services___real.ADDN1" localSheetId="1">#REF!</definedName>
    <definedName name="Ofwat___Non_price_control_income___principal_services___real.ADDN1">#REF!</definedName>
    <definedName name="Ofwat___Non_price_control_income___principal_services___real.ADDN2" localSheetId="1">#REF!</definedName>
    <definedName name="Ofwat___Non_price_control_income___principal_services___real.ADDN2">#REF!</definedName>
    <definedName name="Ofwat___Non_price_control_income___principal_services___real.BR" localSheetId="1">#REF!</definedName>
    <definedName name="Ofwat___Non_price_control_income___principal_services___real.BR">#REF!</definedName>
    <definedName name="Ofwat___Non_price_control_income___principal_services___real.WN" localSheetId="1">#REF!</definedName>
    <definedName name="Ofwat___Non_price_control_income___principal_services___real.WN">#REF!</definedName>
    <definedName name="Ofwat___Non_price_control_income___principal_services___real.WR" localSheetId="1">#REF!</definedName>
    <definedName name="Ofwat___Non_price_control_income___principal_services___real.WR">#REF!</definedName>
    <definedName name="Ofwat___Non_price_control_income___principal_services___real.WWN" localSheetId="1">#REF!</definedName>
    <definedName name="Ofwat___Non_price_control_income___principal_services___real.WWN">#REF!</definedName>
    <definedName name="Ofwat___Non_price_control_income___third_party_services___Bulk_supplies___contract_not_qualifying_for_water_trading_incentives___signed_before_1_April_2020___real.ADDN1" localSheetId="1">#REF!</definedName>
    <definedName name="Ofwat___Non_price_control_income___third_party_services___Bulk_supplies___contract_not_qualifying_for_water_trading_incentives___signed_before_1_April_2020___real.ADDN1">#REF!</definedName>
    <definedName name="Ofwat___Non_price_control_income___third_party_services___Bulk_supplies___contract_not_qualifying_for_water_trading_incentives___signed_before_1_April_2020___real.ADDN2" localSheetId="1">#REF!</definedName>
    <definedName name="Ofwat___Non_price_control_income___third_party_services___Bulk_supplies___contract_not_qualifying_for_water_trading_incentives___signed_before_1_April_2020___real.ADDN2">#REF!</definedName>
    <definedName name="Ofwat___Non_price_control_income___third_party_services___Bulk_supplies___contract_not_qualifying_for_water_trading_incentives___signed_before_1_April_2020___real.BR" localSheetId="1">#REF!</definedName>
    <definedName name="Ofwat___Non_price_control_income___third_party_services___Bulk_supplies___contract_not_qualifying_for_water_trading_incentives___signed_before_1_April_2020___real.BR">#REF!</definedName>
    <definedName name="Ofwat___Non_price_control_income___third_party_services___Bulk_supplies___contract_not_qualifying_for_water_trading_incentives___signed_before_1_April_2020___real.WN" localSheetId="1">#REF!</definedName>
    <definedName name="Ofwat___Non_price_control_income___third_party_services___Bulk_supplies___contract_not_qualifying_for_water_trading_incentives___signed_before_1_April_2020___real.WN">#REF!</definedName>
    <definedName name="Ofwat___Non_price_control_income___third_party_services___Bulk_supplies___contract_not_qualifying_for_water_trading_incentives___signed_before_1_April_2020___real.WR" localSheetId="1">#REF!</definedName>
    <definedName name="Ofwat___Non_price_control_income___third_party_services___Bulk_supplies___contract_not_qualifying_for_water_trading_incentives___signed_before_1_April_2020___real.WR">#REF!</definedName>
    <definedName name="Ofwat___Non_price_control_income___third_party_services___Bulk_supplies___contract_not_qualifying_for_water_trading_incentives___signed_before_1_April_2020___real.WWN" localSheetId="1">#REF!</definedName>
    <definedName name="Ofwat___Non_price_control_income___third_party_services___Bulk_supplies___contract_not_qualifying_for_water_trading_incentives___signed_before_1_April_2020___real.WWN">#REF!</definedName>
    <definedName name="Ofwat___Non_price_control_income___third_party_services___Bulk_supplies___contract_qualifying_for_water_trading_incentives___on_or_after_1_April_2020___real.ADDN1" localSheetId="1">#REF!</definedName>
    <definedName name="Ofwat___Non_price_control_income___third_party_services___Bulk_supplies___contract_qualifying_for_water_trading_incentives___on_or_after_1_April_2020___real.ADDN1">#REF!</definedName>
    <definedName name="Ofwat___Non_price_control_income___third_party_services___Bulk_supplies___contract_qualifying_for_water_trading_incentives___on_or_after_1_April_2020___real.ADDN2" localSheetId="1">#REF!</definedName>
    <definedName name="Ofwat___Non_price_control_income___third_party_services___Bulk_supplies___contract_qualifying_for_water_trading_incentives___on_or_after_1_April_2020___real.ADDN2">#REF!</definedName>
    <definedName name="Ofwat___Non_price_control_income___third_party_services___Bulk_supplies___contract_qualifying_for_water_trading_incentives___on_or_after_1_April_2020___real.BR" localSheetId="1">#REF!</definedName>
    <definedName name="Ofwat___Non_price_control_income___third_party_services___Bulk_supplies___contract_qualifying_for_water_trading_incentives___on_or_after_1_April_2020___real.BR">#REF!</definedName>
    <definedName name="Ofwat___Non_price_control_income___third_party_services___Bulk_supplies___contract_qualifying_for_water_trading_incentives___on_or_after_1_April_2020___real.WN" localSheetId="1">#REF!</definedName>
    <definedName name="Ofwat___Non_price_control_income___third_party_services___Bulk_supplies___contract_qualifying_for_water_trading_incentives___on_or_after_1_April_2020___real.WN">#REF!</definedName>
    <definedName name="Ofwat___Non_price_control_income___third_party_services___Bulk_supplies___contract_qualifying_for_water_trading_incentives___on_or_after_1_April_2020___real.WR" localSheetId="1">#REF!</definedName>
    <definedName name="Ofwat___Non_price_control_income___third_party_services___Bulk_supplies___contract_qualifying_for_water_trading_incentives___on_or_after_1_April_2020___real.WR">#REF!</definedName>
    <definedName name="Ofwat___Non_price_control_income___third_party_services___Bulk_supplies___contract_qualifying_for_water_trading_incentives___on_or_after_1_April_2020___real.WWN" localSheetId="1">#REF!</definedName>
    <definedName name="Ofwat___Non_price_control_income___third_party_services___Bulk_supplies___contract_qualifying_for_water_trading_incentives___on_or_after_1_April_2020___real.WWN">#REF!</definedName>
    <definedName name="Ofwat___Non_price_control_income___third_party_services___Bulk_supplies___General___real.ADDN1" localSheetId="1">#REF!</definedName>
    <definedName name="Ofwat___Non_price_control_income___third_party_services___Bulk_supplies___General___real.ADDN1">#REF!</definedName>
    <definedName name="Ofwat___Non_price_control_income___third_party_services___Bulk_supplies___General___real.ADDN2" localSheetId="1">#REF!</definedName>
    <definedName name="Ofwat___Non_price_control_income___third_party_services___Bulk_supplies___General___real.ADDN2">#REF!</definedName>
    <definedName name="Ofwat___Non_price_control_income___third_party_services___Bulk_supplies___General___real.BR" localSheetId="1">#REF!</definedName>
    <definedName name="Ofwat___Non_price_control_income___third_party_services___Bulk_supplies___General___real.BR">#REF!</definedName>
    <definedName name="Ofwat___Non_price_control_income___third_party_services___Bulk_supplies___General___real.WN" localSheetId="1">#REF!</definedName>
    <definedName name="Ofwat___Non_price_control_income___third_party_services___Bulk_supplies___General___real.WN">#REF!</definedName>
    <definedName name="Ofwat___Non_price_control_income___third_party_services___Bulk_supplies___General___real.WR" localSheetId="1">#REF!</definedName>
    <definedName name="Ofwat___Non_price_control_income___third_party_services___Bulk_supplies___General___real.WR">#REF!</definedName>
    <definedName name="Ofwat___Non_price_control_income___third_party_services___Bulk_supplies___General___real.WWN" localSheetId="1">#REF!</definedName>
    <definedName name="Ofwat___Non_price_control_income___third_party_services___Bulk_supplies___General___real.WWN">#REF!</definedName>
    <definedName name="Ofwat___Non_price_control_income___third_party_services___other___real.ADDN1" localSheetId="1">#REF!</definedName>
    <definedName name="Ofwat___Non_price_control_income___third_party_services___other___real.ADDN1">#REF!</definedName>
    <definedName name="Ofwat___Non_price_control_income___third_party_services___other___real.ADDN2" localSheetId="1">#REF!</definedName>
    <definedName name="Ofwat___Non_price_control_income___third_party_services___other___real.ADDN2">#REF!</definedName>
    <definedName name="Ofwat___Non_price_control_income___third_party_services___other___real.BR" localSheetId="1">#REF!</definedName>
    <definedName name="Ofwat___Non_price_control_income___third_party_services___other___real.BR">#REF!</definedName>
    <definedName name="Ofwat___Non_price_control_income___third_party_services___other___real.WN" localSheetId="1">#REF!</definedName>
    <definedName name="Ofwat___Non_price_control_income___third_party_services___other___real.WN">#REF!</definedName>
    <definedName name="Ofwat___Non_price_control_income___third_party_services___other___real.WR" localSheetId="1">#REF!</definedName>
    <definedName name="Ofwat___Non_price_control_income___third_party_services___other___real.WR">#REF!</definedName>
    <definedName name="Ofwat___Non_price_control_income___third_party_services___other___real.WWN" localSheetId="1">#REF!</definedName>
    <definedName name="Ofwat___Non_price_control_income___third_party_services___other___real.WWN">#REF!</definedName>
    <definedName name="Ofwat___Notional_target_gearing___control.ADDN1" localSheetId="1">#REF!</definedName>
    <definedName name="Ofwat___Notional_target_gearing___control.ADDN1">#REF!</definedName>
    <definedName name="Ofwat___Notional_target_gearing___control.ADDN2" localSheetId="1">#REF!</definedName>
    <definedName name="Ofwat___Notional_target_gearing___control.ADDN2">#REF!</definedName>
    <definedName name="Ofwat___Notional_target_gearing___control.BR" localSheetId="1">#REF!</definedName>
    <definedName name="Ofwat___Notional_target_gearing___control.BR">#REF!</definedName>
    <definedName name="Ofwat___Notional_target_gearing___control.WN" localSheetId="1">#REF!</definedName>
    <definedName name="Ofwat___Notional_target_gearing___control.WN">#REF!</definedName>
    <definedName name="Ofwat___Notional_target_gearing___control.WR" localSheetId="1">#REF!</definedName>
    <definedName name="Ofwat___Notional_target_gearing___control.WR">#REF!</definedName>
    <definedName name="Ofwat___Notional_target_gearing___control.WWN" localSheetId="1">#REF!</definedName>
    <definedName name="Ofwat___Notional_target_gearing___control.WWN">#REF!</definedName>
    <definedName name="Ofwat___opening_business_debtors_measured___nominal" localSheetId="1">#REF!</definedName>
    <definedName name="Ofwat___opening_business_debtors_measured___nominal">#REF!</definedName>
    <definedName name="Ofwat___opening_business_debtors_unmeasured_nominal" localSheetId="1">#REF!</definedName>
    <definedName name="Ofwat___opening_business_debtors_unmeasured_nominal">#REF!</definedName>
    <definedName name="Ofwat___Opening_business_retail_measured_advance_receipts___nominal" localSheetId="1">#REF!</definedName>
    <definedName name="Ofwat___Opening_business_retail_measured_advance_receipts___nominal">#REF!</definedName>
    <definedName name="Ofwat___Opening_business_retail_unmeasured_advance_receipts___nominal" localSheetId="1">#REF!</definedName>
    <definedName name="Ofwat___Opening_business_retail_unmeasured_advance_receipts___nominal">#REF!</definedName>
    <definedName name="Ofwat___Opening_Called_up_share_capital_balance___control___nominal.ADDN1" localSheetId="1">#REF!</definedName>
    <definedName name="Ofwat___Opening_Called_up_share_capital_balance___control___nominal.ADDN1">#REF!</definedName>
    <definedName name="Ofwat___Opening_Called_up_share_capital_balance___control___nominal.ADDN2" localSheetId="1">#REF!</definedName>
    <definedName name="Ofwat___Opening_Called_up_share_capital_balance___control___nominal.ADDN2">#REF!</definedName>
    <definedName name="Ofwat___Opening_Called_up_share_capital_balance___control___nominal.BR" localSheetId="1">#REF!</definedName>
    <definedName name="Ofwat___Opening_Called_up_share_capital_balance___control___nominal.BR">#REF!</definedName>
    <definedName name="Ofwat___Opening_Called_up_share_capital_balance___control___nominal.WN" localSheetId="1">#REF!</definedName>
    <definedName name="Ofwat___Opening_Called_up_share_capital_balance___control___nominal.WN">#REF!</definedName>
    <definedName name="Ofwat___Opening_Called_up_share_capital_balance___control___nominal.WR" localSheetId="1">#REF!</definedName>
    <definedName name="Ofwat___Opening_Called_up_share_capital_balance___control___nominal.WR">#REF!</definedName>
    <definedName name="Ofwat___Opening_Called_up_share_capital_balance___control___nominal.WWN" localSheetId="1">#REF!</definedName>
    <definedName name="Ofwat___Opening_Called_up_share_capital_balance___control___nominal.WWN">#REF!</definedName>
    <definedName name="Ofwat___Opening_Capex_creditors_balance___control___nominal.ADDN1" localSheetId="1">#REF!</definedName>
    <definedName name="Ofwat___Opening_Capex_creditors_balance___control___nominal.ADDN1">#REF!</definedName>
    <definedName name="Ofwat___Opening_Capex_creditors_balance___control___nominal.ADDN2" localSheetId="1">#REF!</definedName>
    <definedName name="Ofwat___Opening_Capex_creditors_balance___control___nominal.ADDN2">#REF!</definedName>
    <definedName name="Ofwat___Opening_Capex_creditors_balance___control___nominal.BR" localSheetId="1">#REF!</definedName>
    <definedName name="Ofwat___Opening_Capex_creditors_balance___control___nominal.BR">#REF!</definedName>
    <definedName name="Ofwat___Opening_Capex_creditors_balance___control___nominal.WN" localSheetId="1">#REF!</definedName>
    <definedName name="Ofwat___Opening_Capex_creditors_balance___control___nominal.WN">#REF!</definedName>
    <definedName name="Ofwat___Opening_Capex_creditors_balance___control___nominal.WR" localSheetId="1">#REF!</definedName>
    <definedName name="Ofwat___Opening_Capex_creditors_balance___control___nominal.WR">#REF!</definedName>
    <definedName name="Ofwat___Opening_Capex_creditors_balance___control___nominal.WWN" localSheetId="1">#REF!</definedName>
    <definedName name="Ofwat___Opening_Capex_creditors_balance___control___nominal.WWN">#REF!</definedName>
    <definedName name="Ofwat___Opening_Capital_allowance_balance___Main_rate_pool___Capital_expenditure___control___nominal.ADDN1" localSheetId="1">#REF!</definedName>
    <definedName name="Ofwat___Opening_Capital_allowance_balance___Main_rate_pool___Capital_expenditure___control___nominal.ADDN1">#REF!</definedName>
    <definedName name="Ofwat___Opening_Capital_allowance_balance___Main_rate_pool___Capital_expenditure___control___nominal.ADDN2" localSheetId="1">#REF!</definedName>
    <definedName name="Ofwat___Opening_Capital_allowance_balance___Main_rate_pool___Capital_expenditure___control___nominal.ADDN2">#REF!</definedName>
    <definedName name="Ofwat___Opening_Capital_allowance_balance___Main_rate_pool___Capital_expenditure___control___nominal.BR" localSheetId="1">#REF!</definedName>
    <definedName name="Ofwat___Opening_Capital_allowance_balance___Main_rate_pool___Capital_expenditure___control___nominal.BR">#REF!</definedName>
    <definedName name="Ofwat___Opening_Capital_allowance_balance___Main_rate_pool___Capital_expenditure___control___nominal.WN" localSheetId="1">#REF!</definedName>
    <definedName name="Ofwat___Opening_Capital_allowance_balance___Main_rate_pool___Capital_expenditure___control___nominal.WN">#REF!</definedName>
    <definedName name="Ofwat___Opening_Capital_allowance_balance___Main_rate_pool___Capital_expenditure___control___nominal.WR" localSheetId="1">#REF!</definedName>
    <definedName name="Ofwat___Opening_Capital_allowance_balance___Main_rate_pool___Capital_expenditure___control___nominal.WR">#REF!</definedName>
    <definedName name="Ofwat___Opening_Capital_allowance_balance___Main_rate_pool___Capital_expenditure___control___nominal.WWN" localSheetId="1">#REF!</definedName>
    <definedName name="Ofwat___Opening_Capital_allowance_balance___Main_rate_pool___Capital_expenditure___control___nominal.WWN">#REF!</definedName>
    <definedName name="Ofwat___Opening_Capital_allowance_balance___special_rate_pool___Capital_expenditure___control___nominal.ADDN1" localSheetId="1">#REF!</definedName>
    <definedName name="Ofwat___Opening_Capital_allowance_balance___special_rate_pool___Capital_expenditure___control___nominal.ADDN1">#REF!</definedName>
    <definedName name="Ofwat___Opening_Capital_allowance_balance___special_rate_pool___Capital_expenditure___control___nominal.ADDN2" localSheetId="1">#REF!</definedName>
    <definedName name="Ofwat___Opening_Capital_allowance_balance___special_rate_pool___Capital_expenditure___control___nominal.ADDN2">#REF!</definedName>
    <definedName name="Ofwat___Opening_Capital_allowance_balance___special_rate_pool___Capital_expenditure___control___nominal.BR" localSheetId="1">#REF!</definedName>
    <definedName name="Ofwat___Opening_Capital_allowance_balance___special_rate_pool___Capital_expenditure___control___nominal.BR">#REF!</definedName>
    <definedName name="Ofwat___Opening_Capital_allowance_balance___special_rate_pool___Capital_expenditure___control___nominal.WN" localSheetId="1">#REF!</definedName>
    <definedName name="Ofwat___Opening_Capital_allowance_balance___special_rate_pool___Capital_expenditure___control___nominal.WN">#REF!</definedName>
    <definedName name="Ofwat___Opening_Capital_allowance_balance___special_rate_pool___Capital_expenditure___control___nominal.WR" localSheetId="1">#REF!</definedName>
    <definedName name="Ofwat___Opening_Capital_allowance_balance___special_rate_pool___Capital_expenditure___control___nominal.WR">#REF!</definedName>
    <definedName name="Ofwat___Opening_Capital_allowance_balance___special_rate_pool___Capital_expenditure___control___nominal.WWN" localSheetId="1">#REF!</definedName>
    <definedName name="Ofwat___Opening_Capital_allowance_balance___special_rate_pool___Capital_expenditure___control___nominal.WWN">#REF!</definedName>
    <definedName name="Ofwat___Opening_Capital_allowance_balance___Structures_and_buildings_pool___Capital_expenditure___control___nominal.ADDN1" localSheetId="1">#REF!</definedName>
    <definedName name="Ofwat___Opening_Capital_allowance_balance___Structures_and_buildings_pool___Capital_expenditure___control___nominal.ADDN1">#REF!</definedName>
    <definedName name="Ofwat___Opening_Capital_allowance_balance___Structures_and_buildings_pool___Capital_expenditure___control___nominal.ADDN2" localSheetId="1">#REF!</definedName>
    <definedName name="Ofwat___Opening_Capital_allowance_balance___Structures_and_buildings_pool___Capital_expenditure___control___nominal.ADDN2">#REF!</definedName>
    <definedName name="Ofwat___Opening_Capital_allowance_balance___Structures_and_buildings_pool___Capital_expenditure___control___nominal.BR" localSheetId="1">#REF!</definedName>
    <definedName name="Ofwat___Opening_Capital_allowance_balance___Structures_and_buildings_pool___Capital_expenditure___control___nominal.BR">#REF!</definedName>
    <definedName name="Ofwat___Opening_Capital_allowance_balance___Structures_and_buildings_pool___Capital_expenditure___control___nominal.WN" localSheetId="1">#REF!</definedName>
    <definedName name="Ofwat___Opening_Capital_allowance_balance___Structures_and_buildings_pool___Capital_expenditure___control___nominal.WN">#REF!</definedName>
    <definedName name="Ofwat___Opening_Capital_allowance_balance___Structures_and_buildings_pool___Capital_expenditure___control___nominal.WR" localSheetId="1">#REF!</definedName>
    <definedName name="Ofwat___Opening_Capital_allowance_balance___Structures_and_buildings_pool___Capital_expenditure___control___nominal.WR">#REF!</definedName>
    <definedName name="Ofwat___Opening_Capital_allowance_balance___Structures_and_buildings_pool___Capital_expenditure___control___nominal.WWN" localSheetId="1">#REF!</definedName>
    <definedName name="Ofwat___Opening_Capital_allowance_balance___Structures_and_buildings_pool___Capital_expenditure___control___nominal.WWN">#REF!</definedName>
    <definedName name="Ofwat___opening_current_tax_liabilities___control___nominal.ADDN1" localSheetId="1">#REF!</definedName>
    <definedName name="Ofwat___opening_current_tax_liabilities___control___nominal.ADDN1">#REF!</definedName>
    <definedName name="Ofwat___opening_current_tax_liabilities___control___nominal.ADDN2" localSheetId="1">#REF!</definedName>
    <definedName name="Ofwat___opening_current_tax_liabilities___control___nominal.ADDN2">#REF!</definedName>
    <definedName name="Ofwat___opening_current_tax_liabilities___control___nominal.BR" localSheetId="1">#REF!</definedName>
    <definedName name="Ofwat___opening_current_tax_liabilities___control___nominal.BR">#REF!</definedName>
    <definedName name="Ofwat___opening_current_tax_liabilities___control___nominal.WN" localSheetId="1">#REF!</definedName>
    <definedName name="Ofwat___opening_current_tax_liabilities___control___nominal.WN">#REF!</definedName>
    <definedName name="Ofwat___opening_current_tax_liabilities___control___nominal.WR" localSheetId="1">#REF!</definedName>
    <definedName name="Ofwat___opening_current_tax_liabilities___control___nominal.WR">#REF!</definedName>
    <definedName name="Ofwat___opening_current_tax_liabilities___control___nominal.WWN" localSheetId="1">#REF!</definedName>
    <definedName name="Ofwat___opening_current_tax_liabilities___control___nominal.WWN">#REF!</definedName>
    <definedName name="Ofwat___opening_deferred_tax_balance___control___nominal.ADDN1" localSheetId="1">#REF!</definedName>
    <definedName name="Ofwat___opening_deferred_tax_balance___control___nominal.ADDN1">#REF!</definedName>
    <definedName name="Ofwat___opening_deferred_tax_balance___control___nominal.ADDN2" localSheetId="1">#REF!</definedName>
    <definedName name="Ofwat___opening_deferred_tax_balance___control___nominal.ADDN2">#REF!</definedName>
    <definedName name="Ofwat___opening_deferred_tax_balance___control___nominal.BR" localSheetId="1">#REF!</definedName>
    <definedName name="Ofwat___opening_deferred_tax_balance___control___nominal.BR">#REF!</definedName>
    <definedName name="Ofwat___opening_deferred_tax_balance___control___nominal.WN" localSheetId="1">#REF!</definedName>
    <definedName name="Ofwat___opening_deferred_tax_balance___control___nominal.WN">#REF!</definedName>
    <definedName name="Ofwat___opening_deferred_tax_balance___control___nominal.WR" localSheetId="1">#REF!</definedName>
    <definedName name="Ofwat___opening_deferred_tax_balance___control___nominal.WR">#REF!</definedName>
    <definedName name="Ofwat___opening_deferred_tax_balance___control___nominal.WWN" localSheetId="1">#REF!</definedName>
    <definedName name="Ofwat___opening_deferred_tax_balance___control___nominal.WWN">#REF!</definedName>
    <definedName name="Ofwat___opening_dividend_cashflow_balance___control___nominal.ADDN1" localSheetId="1">#REF!</definedName>
    <definedName name="Ofwat___opening_dividend_cashflow_balance___control___nominal.ADDN1">#REF!</definedName>
    <definedName name="Ofwat___opening_dividend_cashflow_balance___control___nominal.ADDN2" localSheetId="1">#REF!</definedName>
    <definedName name="Ofwat___opening_dividend_cashflow_balance___control___nominal.ADDN2">#REF!</definedName>
    <definedName name="Ofwat___opening_dividend_cashflow_balance___control___nominal.BR" localSheetId="1">#REF!</definedName>
    <definedName name="Ofwat___opening_dividend_cashflow_balance___control___nominal.BR">#REF!</definedName>
    <definedName name="Ofwat___opening_dividend_cashflow_balance___control___nominal.WN" localSheetId="1">#REF!</definedName>
    <definedName name="Ofwat___opening_dividend_cashflow_balance___control___nominal.WN">#REF!</definedName>
    <definedName name="Ofwat___opening_dividend_cashflow_balance___control___nominal.WR" localSheetId="1">#REF!</definedName>
    <definedName name="Ofwat___opening_dividend_cashflow_balance___control___nominal.WR">#REF!</definedName>
    <definedName name="Ofwat___opening_dividend_cashflow_balance___control___nominal.WWN" localSheetId="1">#REF!</definedName>
    <definedName name="Ofwat___opening_dividend_cashflow_balance___control___nominal.WWN">#REF!</definedName>
    <definedName name="Ofwat___Opening_Dividend_creditors_balance___control___nominal.ADDN1" localSheetId="1">#REF!</definedName>
    <definedName name="Ofwat___Opening_Dividend_creditors_balance___control___nominal.ADDN1">#REF!</definedName>
    <definedName name="Ofwat___Opening_Dividend_creditors_balance___control___nominal.ADDN2" localSheetId="1">#REF!</definedName>
    <definedName name="Ofwat___Opening_Dividend_creditors_balance___control___nominal.ADDN2">#REF!</definedName>
    <definedName name="Ofwat___Opening_Dividend_creditors_balance___control___nominal.BR" localSheetId="1">#REF!</definedName>
    <definedName name="Ofwat___Opening_Dividend_creditors_balance___control___nominal.BR">#REF!</definedName>
    <definedName name="Ofwat___Opening_Dividend_creditors_balance___control___nominal.WN" localSheetId="1">#REF!</definedName>
    <definedName name="Ofwat___Opening_Dividend_creditors_balance___control___nominal.WN">#REF!</definedName>
    <definedName name="Ofwat___Opening_Dividend_creditors_balance___control___nominal.WR" localSheetId="1">#REF!</definedName>
    <definedName name="Ofwat___Opening_Dividend_creditors_balance___control___nominal.WR">#REF!</definedName>
    <definedName name="Ofwat___Opening_Dividend_creditors_balance___control___nominal.WWN" localSheetId="1">#REF!</definedName>
    <definedName name="Ofwat___Opening_Dividend_creditors_balance___control___nominal.WWN">#REF!</definedName>
    <definedName name="Ofwat___Opening_household_measured_advance_receipts___nominal" localSheetId="1">#REF!</definedName>
    <definedName name="Ofwat___Opening_household_measured_advance_receipts___nominal">#REF!</definedName>
    <definedName name="Ofwat___Opening_household_unmeasured_advance_receipts___nominal" localSheetId="1">#REF!</definedName>
    <definedName name="Ofwat___Opening_household_unmeasured_advance_receipts___nominal">#REF!</definedName>
    <definedName name="Ofwat___Opening_Intangible_asset_and_investments_balance___control___nominal.ADDN1" localSheetId="1">#REF!</definedName>
    <definedName name="Ofwat___Opening_Intangible_asset_and_investments_balance___control___nominal.ADDN1">#REF!</definedName>
    <definedName name="Ofwat___Opening_Intangible_asset_and_investments_balance___control___nominal.ADDN2" localSheetId="1">#REF!</definedName>
    <definedName name="Ofwat___Opening_Intangible_asset_and_investments_balance___control___nominal.ADDN2">#REF!</definedName>
    <definedName name="Ofwat___Opening_Intangible_asset_and_investments_balance___control___nominal.BR" localSheetId="1">#REF!</definedName>
    <definedName name="Ofwat___Opening_Intangible_asset_and_investments_balance___control___nominal.BR">#REF!</definedName>
    <definedName name="Ofwat___Opening_Intangible_asset_and_investments_balance___control___nominal.WN" localSheetId="1">#REF!</definedName>
    <definedName name="Ofwat___Opening_Intangible_asset_and_investments_balance___control___nominal.WN">#REF!</definedName>
    <definedName name="Ofwat___Opening_Intangible_asset_and_investments_balance___control___nominal.WR" localSheetId="1">#REF!</definedName>
    <definedName name="Ofwat___Opening_Intangible_asset_and_investments_balance___control___nominal.WR">#REF!</definedName>
    <definedName name="Ofwat___Opening_Intangible_asset_and_investments_balance___control___nominal.WWN" localSheetId="1">#REF!</definedName>
    <definedName name="Ofwat___Opening_Intangible_asset_and_investments_balance___control___nominal.WWN">#REF!</definedName>
    <definedName name="Ofwat___Opening_Non_distributable_reserves_balance___control___nominal.ADDN1" localSheetId="1">#REF!</definedName>
    <definedName name="Ofwat___Opening_Non_distributable_reserves_balance___control___nominal.ADDN1">#REF!</definedName>
    <definedName name="Ofwat___Opening_Non_distributable_reserves_balance___control___nominal.ADDN2" localSheetId="1">#REF!</definedName>
    <definedName name="Ofwat___Opening_Non_distributable_reserves_balance___control___nominal.ADDN2">#REF!</definedName>
    <definedName name="Ofwat___Opening_Non_distributable_reserves_balance___control___nominal.BR" localSheetId="1">#REF!</definedName>
    <definedName name="Ofwat___Opening_Non_distributable_reserves_balance___control___nominal.BR">#REF!</definedName>
    <definedName name="Ofwat___Opening_Non_distributable_reserves_balance___control___nominal.WN" localSheetId="1">#REF!</definedName>
    <definedName name="Ofwat___Opening_Non_distributable_reserves_balance___control___nominal.WN">#REF!</definedName>
    <definedName name="Ofwat___Opening_Non_distributable_reserves_balance___control___nominal.WR" localSheetId="1">#REF!</definedName>
    <definedName name="Ofwat___Opening_Non_distributable_reserves_balance___control___nominal.WR">#REF!</definedName>
    <definedName name="Ofwat___Opening_Non_distributable_reserves_balance___control___nominal.WWN" localSheetId="1">#REF!</definedName>
    <definedName name="Ofwat___Opening_Non_distributable_reserves_balance___control___nominal.WWN">#REF!</definedName>
    <definedName name="Ofwat___Opening_Other_creditors_balance___control___nominal.ADDN1" localSheetId="1">#REF!</definedName>
    <definedName name="Ofwat___Opening_Other_creditors_balance___control___nominal.ADDN1">#REF!</definedName>
    <definedName name="Ofwat___Opening_Other_creditors_balance___control___nominal.ADDN2" localSheetId="1">#REF!</definedName>
    <definedName name="Ofwat___Opening_Other_creditors_balance___control___nominal.ADDN2">#REF!</definedName>
    <definedName name="Ofwat___Opening_Other_creditors_balance___control___nominal.BR" localSheetId="1">#REF!</definedName>
    <definedName name="Ofwat___Opening_Other_creditors_balance___control___nominal.BR">#REF!</definedName>
    <definedName name="Ofwat___Opening_Other_creditors_balance___control___nominal.WN" localSheetId="1">#REF!</definedName>
    <definedName name="Ofwat___Opening_Other_creditors_balance___control___nominal.WN">#REF!</definedName>
    <definedName name="Ofwat___Opening_Other_creditors_balance___control___nominal.WR" localSheetId="1">#REF!</definedName>
    <definedName name="Ofwat___Opening_Other_creditors_balance___control___nominal.WR">#REF!</definedName>
    <definedName name="Ofwat___Opening_Other_creditors_balance___control___nominal.WWN" localSheetId="1">#REF!</definedName>
    <definedName name="Ofwat___Opening_Other_creditors_balance___control___nominal.WWN">#REF!</definedName>
    <definedName name="Ofwat___Opening_Other_debtors_balance___control___nominal.ADDN1" localSheetId="1">#REF!</definedName>
    <definedName name="Ofwat___Opening_Other_debtors_balance___control___nominal.ADDN1">#REF!</definedName>
    <definedName name="Ofwat___Opening_Other_debtors_balance___control___nominal.ADDN2" localSheetId="1">#REF!</definedName>
    <definedName name="Ofwat___Opening_Other_debtors_balance___control___nominal.ADDN2">#REF!</definedName>
    <definedName name="Ofwat___Opening_Other_debtors_balance___control___nominal.BR" localSheetId="1">#REF!</definedName>
    <definedName name="Ofwat___Opening_Other_debtors_balance___control___nominal.BR">#REF!</definedName>
    <definedName name="Ofwat___Opening_Other_debtors_balance___control___nominal.WN" localSheetId="1">#REF!</definedName>
    <definedName name="Ofwat___Opening_Other_debtors_balance___control___nominal.WN">#REF!</definedName>
    <definedName name="Ofwat___Opening_Other_debtors_balance___control___nominal.WR" localSheetId="1">#REF!</definedName>
    <definedName name="Ofwat___Opening_Other_debtors_balance___control___nominal.WR">#REF!</definedName>
    <definedName name="Ofwat___Opening_Other_debtors_balance___control___nominal.WWN" localSheetId="1">#REF!</definedName>
    <definedName name="Ofwat___Opening_Other_debtors_balance___control___nominal.WWN">#REF!</definedName>
    <definedName name="Ofwat___Opening_Other_liabilities_balance___control___nominal.ADDN1" localSheetId="1">#REF!</definedName>
    <definedName name="Ofwat___Opening_Other_liabilities_balance___control___nominal.ADDN1">#REF!</definedName>
    <definedName name="Ofwat___Opening_Other_liabilities_balance___control___nominal.ADDN2" localSheetId="1">#REF!</definedName>
    <definedName name="Ofwat___Opening_Other_liabilities_balance___control___nominal.ADDN2">#REF!</definedName>
    <definedName name="Ofwat___Opening_Other_liabilities_balance___control___nominal.BR" localSheetId="1">#REF!</definedName>
    <definedName name="Ofwat___Opening_Other_liabilities_balance___control___nominal.BR">#REF!</definedName>
    <definedName name="Ofwat___Opening_Other_liabilities_balance___control___nominal.WN" localSheetId="1">#REF!</definedName>
    <definedName name="Ofwat___Opening_Other_liabilities_balance___control___nominal.WN">#REF!</definedName>
    <definedName name="Ofwat___Opening_Other_liabilities_balance___control___nominal.WR" localSheetId="1">#REF!</definedName>
    <definedName name="Ofwat___Opening_Other_liabilities_balance___control___nominal.WR">#REF!</definedName>
    <definedName name="Ofwat___Opening_Other_liabilities_balance___control___nominal.WWN" localSheetId="1">#REF!</definedName>
    <definedName name="Ofwat___Opening_Other_liabilities_balance___control___nominal.WWN">#REF!</definedName>
    <definedName name="Ofwat___Opening_Provisions_balance___control___nominal.ADDN1" localSheetId="1">#REF!</definedName>
    <definedName name="Ofwat___Opening_Provisions_balance___control___nominal.ADDN1">#REF!</definedName>
    <definedName name="Ofwat___Opening_Provisions_balance___control___nominal.ADDN2" localSheetId="1">#REF!</definedName>
    <definedName name="Ofwat___Opening_Provisions_balance___control___nominal.ADDN2">#REF!</definedName>
    <definedName name="Ofwat___Opening_Provisions_balance___control___nominal.BR" localSheetId="1">#REF!</definedName>
    <definedName name="Ofwat___Opening_Provisions_balance___control___nominal.BR">#REF!</definedName>
    <definedName name="Ofwat___Opening_Provisions_balance___control___nominal.WN" localSheetId="1">#REF!</definedName>
    <definedName name="Ofwat___Opening_Provisions_balance___control___nominal.WN">#REF!</definedName>
    <definedName name="Ofwat___Opening_Provisions_balance___control___nominal.WR" localSheetId="1">#REF!</definedName>
    <definedName name="Ofwat___Opening_Provisions_balance___control___nominal.WR">#REF!</definedName>
    <definedName name="Ofwat___Opening_Provisions_balance___control___nominal.WWN" localSheetId="1">#REF!</definedName>
    <definedName name="Ofwat___Opening_Provisions_balance___control___nominal.WWN">#REF!</definedName>
    <definedName name="Ofwat___Opening_retained_cash_balance___Business___nominal" localSheetId="1">#REF!</definedName>
    <definedName name="Ofwat___Opening_retained_cash_balance___Business___nominal">#REF!</definedName>
    <definedName name="Ofwat___Opening_retained_cash_balance___Residential___nominal" localSheetId="1">#REF!</definedName>
    <definedName name="Ofwat___Opening_retained_cash_balance___Residential___nominal">#REF!</definedName>
    <definedName name="Ofwat___Opening_retained_earnings_balance___Business___nominal" localSheetId="1">#REF!</definedName>
    <definedName name="Ofwat___Opening_retained_earnings_balance___Business___nominal">#REF!</definedName>
    <definedName name="Ofwat___opening_retained_earnings_balance___control___nominal.ADDN1" localSheetId="1">#REF!</definedName>
    <definedName name="Ofwat___opening_retained_earnings_balance___control___nominal.ADDN1">#REF!</definedName>
    <definedName name="Ofwat___opening_retained_earnings_balance___control___nominal.ADDN2" localSheetId="1">#REF!</definedName>
    <definedName name="Ofwat___opening_retained_earnings_balance___control___nominal.ADDN2">#REF!</definedName>
    <definedName name="Ofwat___opening_retained_earnings_balance___control___nominal.BR" localSheetId="1">#REF!</definedName>
    <definedName name="Ofwat___opening_retained_earnings_balance___control___nominal.BR">#REF!</definedName>
    <definedName name="Ofwat___opening_retained_earnings_balance___control___nominal.WN" localSheetId="1">#REF!</definedName>
    <definedName name="Ofwat___opening_retained_earnings_balance___control___nominal.WN">#REF!</definedName>
    <definedName name="Ofwat___opening_retained_earnings_balance___control___nominal.WR" localSheetId="1">#REF!</definedName>
    <definedName name="Ofwat___opening_retained_earnings_balance___control___nominal.WR">#REF!</definedName>
    <definedName name="Ofwat___opening_retained_earnings_balance___control___nominal.WWN" localSheetId="1">#REF!</definedName>
    <definedName name="Ofwat___opening_retained_earnings_balance___control___nominal.WWN">#REF!</definedName>
    <definedName name="Ofwat___Opening_Retirement_benefit_asset____liabilities__balance___control___nominal.ADDN1" localSheetId="1">#REF!</definedName>
    <definedName name="Ofwat___Opening_Retirement_benefit_asset____liabilities__balance___control___nominal.ADDN1">#REF!</definedName>
    <definedName name="Ofwat___Opening_Retirement_benefit_asset____liabilities__balance___control___nominal.ADDN2" localSheetId="1">#REF!</definedName>
    <definedName name="Ofwat___Opening_Retirement_benefit_asset____liabilities__balance___control___nominal.ADDN2">#REF!</definedName>
    <definedName name="Ofwat___Opening_Retirement_benefit_asset____liabilities__balance___control___nominal.BR" localSheetId="1">#REF!</definedName>
    <definedName name="Ofwat___Opening_Retirement_benefit_asset____liabilities__balance___control___nominal.BR">#REF!</definedName>
    <definedName name="Ofwat___Opening_Retirement_benefit_asset____liabilities__balance___control___nominal.WN" localSheetId="1">#REF!</definedName>
    <definedName name="Ofwat___Opening_Retirement_benefit_asset____liabilities__balance___control___nominal.WN">#REF!</definedName>
    <definedName name="Ofwat___Opening_Retirement_benefit_asset____liabilities__balance___control___nominal.WR" localSheetId="1">#REF!</definedName>
    <definedName name="Ofwat___Opening_Retirement_benefit_asset____liabilities__balance___control___nominal.WR">#REF!</definedName>
    <definedName name="Ofwat___Opening_Retirement_benefit_asset____liabilities__balance___control___nominal.WWN" localSheetId="1">#REF!</definedName>
    <definedName name="Ofwat___Opening_Retirement_benefit_asset____liabilities__balance___control___nominal.WWN">#REF!</definedName>
    <definedName name="Ofwat___opening_tax_loss_balance___wholesale.ADDN1" localSheetId="1">#REF!</definedName>
    <definedName name="Ofwat___opening_tax_loss_balance___wholesale.ADDN1">#REF!</definedName>
    <definedName name="Ofwat___opening_tax_loss_balance___wholesale.ADDN2" localSheetId="1">#REF!</definedName>
    <definedName name="Ofwat___opening_tax_loss_balance___wholesale.ADDN2">#REF!</definedName>
    <definedName name="Ofwat___opening_tax_loss_balance___wholesale.BR" localSheetId="1">#REF!</definedName>
    <definedName name="Ofwat___opening_tax_loss_balance___wholesale.BR">#REF!</definedName>
    <definedName name="Ofwat___opening_tax_loss_balance___wholesale.WN" localSheetId="1">#REF!</definedName>
    <definedName name="Ofwat___opening_tax_loss_balance___wholesale.WN">#REF!</definedName>
    <definedName name="Ofwat___opening_tax_loss_balance___wholesale.WR" localSheetId="1">#REF!</definedName>
    <definedName name="Ofwat___opening_tax_loss_balance___wholesale.WR">#REF!</definedName>
    <definedName name="Ofwat___opening_tax_loss_balance___wholesale.WWN" localSheetId="1">#REF!</definedName>
    <definedName name="Ofwat___opening_tax_loss_balance___wholesale.WWN">#REF!</definedName>
    <definedName name="Ofwat___Opening_trade_and_other_payables___Wholesale_creditors___business_retail___nominal" localSheetId="1">#REF!</definedName>
    <definedName name="Ofwat___Opening_trade_and_other_payables___Wholesale_creditors___business_retail___nominal">#REF!</definedName>
    <definedName name="Ofwat___Opening_Trade_creditors_balance___control___nominal.ADDN1" localSheetId="1">#REF!</definedName>
    <definedName name="Ofwat___Opening_Trade_creditors_balance___control___nominal.ADDN1">#REF!</definedName>
    <definedName name="Ofwat___Opening_Trade_creditors_balance___control___nominal.ADDN2" localSheetId="1">#REF!</definedName>
    <definedName name="Ofwat___Opening_Trade_creditors_balance___control___nominal.ADDN2">#REF!</definedName>
    <definedName name="Ofwat___Opening_Trade_creditors_balance___control___nominal.BR" localSheetId="1">#REF!</definedName>
    <definedName name="Ofwat___Opening_Trade_creditors_balance___control___nominal.BR">#REF!</definedName>
    <definedName name="Ofwat___Opening_Trade_creditors_balance___control___nominal.WN" localSheetId="1">#REF!</definedName>
    <definedName name="Ofwat___Opening_Trade_creditors_balance___control___nominal.WN">#REF!</definedName>
    <definedName name="Ofwat___Opening_Trade_creditors_balance___control___nominal.WR" localSheetId="1">#REF!</definedName>
    <definedName name="Ofwat___Opening_Trade_creditors_balance___control___nominal.WR">#REF!</definedName>
    <definedName name="Ofwat___Opening_Trade_creditors_balance___control___nominal.WWN" localSheetId="1">#REF!</definedName>
    <definedName name="Ofwat___Opening_Trade_creditors_balance___control___nominal.WWN">#REF!</definedName>
    <definedName name="Ofwat___Opening_Trade_debtors_balance___control___nominal.ADDN1" localSheetId="1">#REF!</definedName>
    <definedName name="Ofwat___Opening_Trade_debtors_balance___control___nominal.ADDN1">#REF!</definedName>
    <definedName name="Ofwat___Opening_Trade_debtors_balance___control___nominal.ADDN2" localSheetId="1">#REF!</definedName>
    <definedName name="Ofwat___Opening_Trade_debtors_balance___control___nominal.ADDN2">#REF!</definedName>
    <definedName name="Ofwat___Opening_Trade_debtors_balance___control___nominal.BR" localSheetId="1">#REF!</definedName>
    <definedName name="Ofwat___Opening_Trade_debtors_balance___control___nominal.BR">#REF!</definedName>
    <definedName name="Ofwat___Opening_Trade_debtors_balance___control___nominal.WN" localSheetId="1">#REF!</definedName>
    <definedName name="Ofwat___Opening_Trade_debtors_balance___control___nominal.WN">#REF!</definedName>
    <definedName name="Ofwat___Opening_Trade_debtors_balance___control___nominal.WR" localSheetId="1">#REF!</definedName>
    <definedName name="Ofwat___Opening_Trade_debtors_balance___control___nominal.WR">#REF!</definedName>
    <definedName name="Ofwat___Opening_Trade_debtors_balance___control___nominal.WWN" localSheetId="1">#REF!</definedName>
    <definedName name="Ofwat___Opening_Trade_debtors_balance___control___nominal.WWN">#REF!</definedName>
    <definedName name="Ofwat___operating_costs_associated_with_equity_issuance___real.ADDN1" localSheetId="1">#REF!</definedName>
    <definedName name="Ofwat___operating_costs_associated_with_equity_issuance___real.ADDN1">#REF!</definedName>
    <definedName name="Ofwat___operating_costs_associated_with_equity_issuance___real.ADDN2" localSheetId="1">#REF!</definedName>
    <definedName name="Ofwat___operating_costs_associated_with_equity_issuance___real.ADDN2">#REF!</definedName>
    <definedName name="Ofwat___operating_costs_associated_with_equity_issuance___real.BR" localSheetId="1">#REF!</definedName>
    <definedName name="Ofwat___operating_costs_associated_with_equity_issuance___real.BR">#REF!</definedName>
    <definedName name="Ofwat___operating_costs_associated_with_equity_issuance___real.WN" localSheetId="1">#REF!</definedName>
    <definedName name="Ofwat___operating_costs_associated_with_equity_issuance___real.WN">#REF!</definedName>
    <definedName name="Ofwat___operating_costs_associated_with_equity_issuance___real.WR" localSheetId="1">#REF!</definedName>
    <definedName name="Ofwat___operating_costs_associated_with_equity_issuance___real.WR">#REF!</definedName>
    <definedName name="Ofwat___operating_costs_associated_with_equity_issuance___real.WWN" localSheetId="1">#REF!</definedName>
    <definedName name="Ofwat___operating_costs_associated_with_equity_issuance___real.WWN">#REF!</definedName>
    <definedName name="Ofwat___Ordinary_dividend_override___nominal" localSheetId="1">#REF!</definedName>
    <definedName name="Ofwat___Ordinary_dividend_override___nominal">#REF!</definedName>
    <definedName name="Ofwat___Ordinary_shares_issued___control___nominal.ADDN1" localSheetId="1">#REF!</definedName>
    <definedName name="Ofwat___Ordinary_shares_issued___control___nominal.ADDN1">#REF!</definedName>
    <definedName name="Ofwat___Ordinary_shares_issued___control___nominal.ADDN2" localSheetId="1">#REF!</definedName>
    <definedName name="Ofwat___Ordinary_shares_issued___control___nominal.ADDN2">#REF!</definedName>
    <definedName name="Ofwat___Ordinary_shares_issued___control___nominal.BR" localSheetId="1">#REF!</definedName>
    <definedName name="Ofwat___Ordinary_shares_issued___control___nominal.BR">#REF!</definedName>
    <definedName name="Ofwat___Ordinary_shares_issued___control___nominal.WN" localSheetId="1">#REF!</definedName>
    <definedName name="Ofwat___Ordinary_shares_issued___control___nominal.WN">#REF!</definedName>
    <definedName name="Ofwat___Ordinary_shares_issued___control___nominal.WR" localSheetId="1">#REF!</definedName>
    <definedName name="Ofwat___Ordinary_shares_issued___control___nominal.WR">#REF!</definedName>
    <definedName name="Ofwat___Ordinary_shares_issued___control___nominal.WWN" localSheetId="1">#REF!</definedName>
    <definedName name="Ofwat___Ordinary_shares_issued___control___nominal.WWN">#REF!</definedName>
    <definedName name="Ofwat___Other_adjustments_to_taxable_profits___control___nominal.ADDN1" localSheetId="1">#REF!</definedName>
    <definedName name="Ofwat___Other_adjustments_to_taxable_profits___control___nominal.ADDN1">#REF!</definedName>
    <definedName name="Ofwat___Other_adjustments_to_taxable_profits___control___nominal.ADDN2" localSheetId="1">#REF!</definedName>
    <definedName name="Ofwat___Other_adjustments_to_taxable_profits___control___nominal.ADDN2">#REF!</definedName>
    <definedName name="Ofwat___Other_adjustments_to_taxable_profits___control___nominal.BR" localSheetId="1">#REF!</definedName>
    <definedName name="Ofwat___Other_adjustments_to_taxable_profits___control___nominal.BR">#REF!</definedName>
    <definedName name="Ofwat___Other_adjustments_to_taxable_profits___control___nominal.WN" localSheetId="1">#REF!</definedName>
    <definedName name="Ofwat___Other_adjustments_to_taxable_profits___control___nominal.WN">#REF!</definedName>
    <definedName name="Ofwat___Other_adjustments_to_taxable_profits___control___nominal.WR" localSheetId="1">#REF!</definedName>
    <definedName name="Ofwat___Other_adjustments_to_taxable_profits___control___nominal.WR">#REF!</definedName>
    <definedName name="Ofwat___Other_adjustments_to_taxable_profits___control___nominal.WWN" localSheetId="1">#REF!</definedName>
    <definedName name="Ofwat___Other_adjustments_to_taxable_profits___control___nominal.WWN">#REF!</definedName>
    <definedName name="Ofwat___Other_creditors_target_balance___control___nominal.ADDN1" localSheetId="1">#REF!</definedName>
    <definedName name="Ofwat___Other_creditors_target_balance___control___nominal.ADDN1">#REF!</definedName>
    <definedName name="Ofwat___Other_creditors_target_balance___control___nominal.ADDN2" localSheetId="1">#REF!</definedName>
    <definedName name="Ofwat___Other_creditors_target_balance___control___nominal.ADDN2">#REF!</definedName>
    <definedName name="Ofwat___Other_creditors_target_balance___control___nominal.BR" localSheetId="1">#REF!</definedName>
    <definedName name="Ofwat___Other_creditors_target_balance___control___nominal.BR">#REF!</definedName>
    <definedName name="Ofwat___Other_creditors_target_balance___control___nominal.WN" localSheetId="1">#REF!</definedName>
    <definedName name="Ofwat___Other_creditors_target_balance___control___nominal.WN">#REF!</definedName>
    <definedName name="Ofwat___Other_creditors_target_balance___control___nominal.WR" localSheetId="1">#REF!</definedName>
    <definedName name="Ofwat___Other_creditors_target_balance___control___nominal.WR">#REF!</definedName>
    <definedName name="Ofwat___Other_creditors_target_balance___control___nominal.WWN" localSheetId="1">#REF!</definedName>
    <definedName name="Ofwat___Other_creditors_target_balance___control___nominal.WWN">#REF!</definedName>
    <definedName name="Ofwat___other_debtors_target_balance___control___nominal.ADDN1" localSheetId="1">#REF!</definedName>
    <definedName name="Ofwat___other_debtors_target_balance___control___nominal.ADDN1">#REF!</definedName>
    <definedName name="Ofwat___other_debtors_target_balance___control___nominal.ADDN2" localSheetId="1">#REF!</definedName>
    <definedName name="Ofwat___other_debtors_target_balance___control___nominal.ADDN2">#REF!</definedName>
    <definedName name="Ofwat___other_debtors_target_balance___control___nominal.BR" localSheetId="1">#REF!</definedName>
    <definedName name="Ofwat___other_debtors_target_balance___control___nominal.BR">#REF!</definedName>
    <definedName name="Ofwat___other_debtors_target_balance___control___nominal.WN" localSheetId="1">#REF!</definedName>
    <definedName name="Ofwat___other_debtors_target_balance___control___nominal.WN">#REF!</definedName>
    <definedName name="Ofwat___other_debtors_target_balance___control___nominal.WR" localSheetId="1">#REF!</definedName>
    <definedName name="Ofwat___other_debtors_target_balance___control___nominal.WR">#REF!</definedName>
    <definedName name="Ofwat___other_debtors_target_balance___control___nominal.WWN" localSheetId="1">#REF!</definedName>
    <definedName name="Ofwat___other_debtors_target_balance___control___nominal.WWN">#REF!</definedName>
    <definedName name="Ofwat___Other_operating_income___real.ADDN1" localSheetId="1">#REF!</definedName>
    <definedName name="Ofwat___Other_operating_income___real.ADDN1">#REF!</definedName>
    <definedName name="Ofwat___Other_operating_income___real.ADDN2" localSheetId="1">#REF!</definedName>
    <definedName name="Ofwat___Other_operating_income___real.ADDN2">#REF!</definedName>
    <definedName name="Ofwat___Other_operating_income___real.BR" localSheetId="1">#REF!</definedName>
    <definedName name="Ofwat___Other_operating_income___real.BR">#REF!</definedName>
    <definedName name="Ofwat___Other_operating_income___real.WN" localSheetId="1">#REF!</definedName>
    <definedName name="Ofwat___Other_operating_income___real.WN">#REF!</definedName>
    <definedName name="Ofwat___Other_operating_income___real.WR" localSheetId="1">#REF!</definedName>
    <definedName name="Ofwat___Other_operating_income___real.WR">#REF!</definedName>
    <definedName name="Ofwat___Other_operating_income___real.WWN" localSheetId="1">#REF!</definedName>
    <definedName name="Ofwat___Other_operating_income___real.WWN">#REF!</definedName>
    <definedName name="Ofwat___Other_price_control_income___Third_party_revenue___real.ADDN1" localSheetId="1">#REF!</definedName>
    <definedName name="Ofwat___Other_price_control_income___Third_party_revenue___real.ADDN1">#REF!</definedName>
    <definedName name="Ofwat___Other_price_control_income___Third_party_revenue___real.ADDN2" localSheetId="1">#REF!</definedName>
    <definedName name="Ofwat___Other_price_control_income___Third_party_revenue___real.ADDN2">#REF!</definedName>
    <definedName name="Ofwat___Other_price_control_income___Third_party_revenue___real.BR" localSheetId="1">#REF!</definedName>
    <definedName name="Ofwat___Other_price_control_income___Third_party_revenue___real.BR">#REF!</definedName>
    <definedName name="Ofwat___Other_price_control_income___Third_party_revenue___real.WN" localSheetId="1">#REF!</definedName>
    <definedName name="Ofwat___Other_price_control_income___Third_party_revenue___real.WN">#REF!</definedName>
    <definedName name="Ofwat___Other_price_control_income___Third_party_revenue___real.WR" localSheetId="1">#REF!</definedName>
    <definedName name="Ofwat___Other_price_control_income___Third_party_revenue___real.WR">#REF!</definedName>
    <definedName name="Ofwat___Other_price_control_income___Third_party_revenue___real.WWN" localSheetId="1">#REF!</definedName>
    <definedName name="Ofwat___Other_price_control_income___Third_party_revenue___real.WWN">#REF!</definedName>
    <definedName name="Ofwat___Other_taxable_income___Amortisation_on_grants_and_contributions___control___nominal.ADDN1" localSheetId="1">#REF!</definedName>
    <definedName name="Ofwat___Other_taxable_income___Amortisation_on_grants_and_contributions___control___nominal.ADDN1">#REF!</definedName>
    <definedName name="Ofwat___Other_taxable_income___Amortisation_on_grants_and_contributions___control___nominal.ADDN2" localSheetId="1">#REF!</definedName>
    <definedName name="Ofwat___Other_taxable_income___Amortisation_on_grants_and_contributions___control___nominal.ADDN2">#REF!</definedName>
    <definedName name="Ofwat___Other_taxable_income___Amortisation_on_grants_and_contributions___control___nominal.BR" localSheetId="1">#REF!</definedName>
    <definedName name="Ofwat___Other_taxable_income___Amortisation_on_grants_and_contributions___control___nominal.BR">#REF!</definedName>
    <definedName name="Ofwat___Other_taxable_income___Amortisation_on_grants_and_contributions___control___nominal.WN" localSheetId="1">#REF!</definedName>
    <definedName name="Ofwat___Other_taxable_income___Amortisation_on_grants_and_contributions___control___nominal.WN">#REF!</definedName>
    <definedName name="Ofwat___Other_taxable_income___Amortisation_on_grants_and_contributions___control___nominal.WR" localSheetId="1">#REF!</definedName>
    <definedName name="Ofwat___Other_taxable_income___Amortisation_on_grants_and_contributions___control___nominal.WR">#REF!</definedName>
    <definedName name="Ofwat___Other_taxable_income___Amortisation_on_grants_and_contributions___control___nominal.WWN" localSheetId="1">#REF!</definedName>
    <definedName name="Ofwat___Other_taxable_income___Amortisation_on_grants_and_contributions___control___nominal.WWN">#REF!</definedName>
    <definedName name="Ofwat___Other_taxable_income___Grants_and_contributions_taxable_on_receipt___control___nominal.ADDN1" localSheetId="1">#REF!</definedName>
    <definedName name="Ofwat___Other_taxable_income___Grants_and_contributions_taxable_on_receipt___control___nominal.ADDN1">#REF!</definedName>
    <definedName name="Ofwat___Other_taxable_income___Grants_and_contributions_taxable_on_receipt___control___nominal.ADDN2" localSheetId="1">#REF!</definedName>
    <definedName name="Ofwat___Other_taxable_income___Grants_and_contributions_taxable_on_receipt___control___nominal.ADDN2">#REF!</definedName>
    <definedName name="Ofwat___Other_taxable_income___Grants_and_contributions_taxable_on_receipt___control___nominal.BR" localSheetId="1">#REF!</definedName>
    <definedName name="Ofwat___Other_taxable_income___Grants_and_contributions_taxable_on_receipt___control___nominal.BR">#REF!</definedName>
    <definedName name="Ofwat___Other_taxable_income___Grants_and_contributions_taxable_on_receipt___control___nominal.WN" localSheetId="1">#REF!</definedName>
    <definedName name="Ofwat___Other_taxable_income___Grants_and_contributions_taxable_on_receipt___control___nominal.WN">#REF!</definedName>
    <definedName name="Ofwat___Other_taxable_income___Grants_and_contributions_taxable_on_receipt___control___nominal.WR" localSheetId="1">#REF!</definedName>
    <definedName name="Ofwat___Other_taxable_income___Grants_and_contributions_taxable_on_receipt___control___nominal.WR">#REF!</definedName>
    <definedName name="Ofwat___Other_taxable_income___Grants_and_contributions_taxable_on_receipt___control___nominal.WWN" localSheetId="1">#REF!</definedName>
    <definedName name="Ofwat___Other_taxable_income___Grants_and_contributions_taxable_on_receipt___control___nominal.WWN">#REF!</definedName>
    <definedName name="Ofwat___P_L_expenditure_not_allowable_as_a_deduction_from_taxable_trading_profits___control___nominal.ADDN1" localSheetId="1">#REF!</definedName>
    <definedName name="Ofwat___P_L_expenditure_not_allowable_as_a_deduction_from_taxable_trading_profits___control___nominal.ADDN1">#REF!</definedName>
    <definedName name="Ofwat___P_L_expenditure_not_allowable_as_a_deduction_from_taxable_trading_profits___control___nominal.ADDN2" localSheetId="1">#REF!</definedName>
    <definedName name="Ofwat___P_L_expenditure_not_allowable_as_a_deduction_from_taxable_trading_profits___control___nominal.ADDN2">#REF!</definedName>
    <definedName name="Ofwat___P_L_expenditure_not_allowable_as_a_deduction_from_taxable_trading_profits___control___nominal.BR" localSheetId="1">#REF!</definedName>
    <definedName name="Ofwat___P_L_expenditure_not_allowable_as_a_deduction_from_taxable_trading_profits___control___nominal.BR">#REF!</definedName>
    <definedName name="Ofwat___P_L_expenditure_not_allowable_as_a_deduction_from_taxable_trading_profits___control___nominal.WN" localSheetId="1">#REF!</definedName>
    <definedName name="Ofwat___P_L_expenditure_not_allowable_as_a_deduction_from_taxable_trading_profits___control___nominal.WN">#REF!</definedName>
    <definedName name="Ofwat___P_L_expenditure_not_allowable_as_a_deduction_from_taxable_trading_profits___control___nominal.WR" localSheetId="1">#REF!</definedName>
    <definedName name="Ofwat___P_L_expenditure_not_allowable_as_a_deduction_from_taxable_trading_profits___control___nominal.WR">#REF!</definedName>
    <definedName name="Ofwat___P_L_expenditure_not_allowable_as_a_deduction_from_taxable_trading_profits___control___nominal.WWN" localSheetId="1">#REF!</definedName>
    <definedName name="Ofwat___P_L_expenditure_not_allowable_as_a_deduction_from_taxable_trading_profits___control___nominal.WWN">#REF!</definedName>
    <definedName name="Ofwat___P_L_expenditure_relating_to_renewals_not_allowable_as_a_deduction_from_taxable_trading_profits___control___nominal.ADDN1" localSheetId="1">#REF!</definedName>
    <definedName name="Ofwat___P_L_expenditure_relating_to_renewals_not_allowable_as_a_deduction_from_taxable_trading_profits___control___nominal.ADDN1">#REF!</definedName>
    <definedName name="Ofwat___P_L_expenditure_relating_to_renewals_not_allowable_as_a_deduction_from_taxable_trading_profits___control___nominal.ADDN2" localSheetId="1">#REF!</definedName>
    <definedName name="Ofwat___P_L_expenditure_relating_to_renewals_not_allowable_as_a_deduction_from_taxable_trading_profits___control___nominal.ADDN2">#REF!</definedName>
    <definedName name="Ofwat___P_L_expenditure_relating_to_renewals_not_allowable_as_a_deduction_from_taxable_trading_profits___control___nominal.BR" localSheetId="1">#REF!</definedName>
    <definedName name="Ofwat___P_L_expenditure_relating_to_renewals_not_allowable_as_a_deduction_from_taxable_trading_profits___control___nominal.BR">#REF!</definedName>
    <definedName name="Ofwat___P_L_expenditure_relating_to_renewals_not_allowable_as_a_deduction_from_taxable_trading_profits___control___nominal.WN" localSheetId="1">#REF!</definedName>
    <definedName name="Ofwat___P_L_expenditure_relating_to_renewals_not_allowable_as_a_deduction_from_taxable_trading_profits___control___nominal.WN">#REF!</definedName>
    <definedName name="Ofwat___P_L_expenditure_relating_to_renewals_not_allowable_as_a_deduction_from_taxable_trading_profits___control___nominal.WR" localSheetId="1">#REF!</definedName>
    <definedName name="Ofwat___P_L_expenditure_relating_to_renewals_not_allowable_as_a_deduction_from_taxable_trading_profits___control___nominal.WR">#REF!</definedName>
    <definedName name="Ofwat___P_L_expenditure_relating_to_renewals_not_allowable_as_a_deduction_from_taxable_trading_profits___control___nominal.WWN" localSheetId="1">#REF!</definedName>
    <definedName name="Ofwat___P_L_expenditure_relating_to_renewals_not_allowable_as_a_deduction_from_taxable_trading_profits___control___nominal.WWN">#REF!</definedName>
    <definedName name="Ofwat___PAYG_Rate___Total_PAYG_rate.ADDN1" localSheetId="1">#REF!</definedName>
    <definedName name="Ofwat___PAYG_Rate___Total_PAYG_rate.ADDN1">#REF!</definedName>
    <definedName name="Ofwat___PAYG_Rate___Total_PAYG_rate.ADDN2" localSheetId="1">#REF!</definedName>
    <definedName name="Ofwat___PAYG_Rate___Total_PAYG_rate.ADDN2">#REF!</definedName>
    <definedName name="Ofwat___PAYG_Rate___Total_PAYG_rate.BR" localSheetId="1">#REF!</definedName>
    <definedName name="Ofwat___PAYG_Rate___Total_PAYG_rate.BR">#REF!</definedName>
    <definedName name="Ofwat___PAYG_Rate___Total_PAYG_rate.WN" localSheetId="1">#REF!</definedName>
    <definedName name="Ofwat___PAYG_Rate___Total_PAYG_rate.WN">#REF!</definedName>
    <definedName name="Ofwat___PAYG_Rate___Total_PAYG_rate.WR" localSheetId="1">#REF!</definedName>
    <definedName name="Ofwat___PAYG_Rate___Total_PAYG_rate.WR">#REF!</definedName>
    <definedName name="Ofwat___PAYG_Rate___Total_PAYG_rate.WWN" localSheetId="1">#REF!</definedName>
    <definedName name="Ofwat___PAYG_Rate___Total_PAYG_rate.WWN">#REF!</definedName>
    <definedName name="Ofwat___Percentage_retail_earnings_distributed_as_dividends" localSheetId="1">#REF!</definedName>
    <definedName name="Ofwat___Percentage_retail_earnings_distributed_as_dividends">#REF!</definedName>
    <definedName name="Ofwat___Post_financeability_adjustments_eligible_for_tax_uplift___real.ADDN1" localSheetId="1">#REF!</definedName>
    <definedName name="Ofwat___Post_financeability_adjustments_eligible_for_tax_uplift___real.ADDN1">#REF!</definedName>
    <definedName name="Ofwat___Post_financeability_adjustments_eligible_for_tax_uplift___real.ADDN2" localSheetId="1">#REF!</definedName>
    <definedName name="Ofwat___Post_financeability_adjustments_eligible_for_tax_uplift___real.ADDN2">#REF!</definedName>
    <definedName name="Ofwat___Post_financeability_adjustments_eligible_for_tax_uplift___real.BR" localSheetId="1">#REF!</definedName>
    <definedName name="Ofwat___Post_financeability_adjustments_eligible_for_tax_uplift___real.BR">#REF!</definedName>
    <definedName name="Ofwat___Post_financeability_adjustments_eligible_for_tax_uplift___real.WN" localSheetId="1">#REF!</definedName>
    <definedName name="Ofwat___Post_financeability_adjustments_eligible_for_tax_uplift___real.WN">#REF!</definedName>
    <definedName name="Ofwat___Post_financeability_adjustments_eligible_for_tax_uplift___real.WR" localSheetId="1">#REF!</definedName>
    <definedName name="Ofwat___Post_financeability_adjustments_eligible_for_tax_uplift___real.WR">#REF!</definedName>
    <definedName name="Ofwat___Post_financeability_adjustments_eligible_for_tax_uplift___real.WWN" localSheetId="1">#REF!</definedName>
    <definedName name="Ofwat___Post_financeability_adjustments_eligible_for_tax_uplift___real.WWN">#REF!</definedName>
    <definedName name="Ofwat___Post_financeability_adjustments_not_eligible_for_tax_uplift___real.ADDN1" localSheetId="1">#REF!</definedName>
    <definedName name="Ofwat___Post_financeability_adjustments_not_eligible_for_tax_uplift___real.ADDN1">#REF!</definedName>
    <definedName name="Ofwat___Post_financeability_adjustments_not_eligible_for_tax_uplift___real.ADDN2" localSheetId="1">#REF!</definedName>
    <definedName name="Ofwat___Post_financeability_adjustments_not_eligible_for_tax_uplift___real.ADDN2">#REF!</definedName>
    <definedName name="Ofwat___Post_financeability_adjustments_not_eligible_for_tax_uplift___real.BR" localSheetId="1">#REF!</definedName>
    <definedName name="Ofwat___Post_financeability_adjustments_not_eligible_for_tax_uplift___real.BR">#REF!</definedName>
    <definedName name="Ofwat___Post_financeability_adjustments_not_eligible_for_tax_uplift___real.WN" localSheetId="1">#REF!</definedName>
    <definedName name="Ofwat___Post_financeability_adjustments_not_eligible_for_tax_uplift___real.WN">#REF!</definedName>
    <definedName name="Ofwat___Post_financeability_adjustments_not_eligible_for_tax_uplift___real.WR" localSheetId="1">#REF!</definedName>
    <definedName name="Ofwat___Post_financeability_adjustments_not_eligible_for_tax_uplift___real.WR">#REF!</definedName>
    <definedName name="Ofwat___Post_financeability_adjustments_not_eligible_for_tax_uplift___real.WWN" localSheetId="1">#REF!</definedName>
    <definedName name="Ofwat___Post_financeability_adjustments_not_eligible_for_tax_uplift___real.WWN">#REF!</definedName>
    <definedName name="Ofwat___Pre_2020_RCV_opening_balance___real.ADDN1" localSheetId="1">#REF!</definedName>
    <definedName name="Ofwat___Pre_2020_RCV_opening_balance___real.ADDN1">#REF!</definedName>
    <definedName name="Ofwat___Pre_2020_RCV_opening_balance___real.ADDN2" localSheetId="1">#REF!</definedName>
    <definedName name="Ofwat___Pre_2020_RCV_opening_balance___real.ADDN2">#REF!</definedName>
    <definedName name="Ofwat___Pre_2020_RCV_opening_balance___real.BR" localSheetId="1">#REF!</definedName>
    <definedName name="Ofwat___Pre_2020_RCV_opening_balance___real.BR">#REF!</definedName>
    <definedName name="Ofwat___Pre_2020_RCV_opening_balance___real.WN" localSheetId="1">#REF!</definedName>
    <definedName name="Ofwat___Pre_2020_RCV_opening_balance___real.WN">#REF!</definedName>
    <definedName name="Ofwat___Pre_2020_RCV_opening_balance___real.WR" localSheetId="1">#REF!</definedName>
    <definedName name="Ofwat___Pre_2020_RCV_opening_balance___real.WR">#REF!</definedName>
    <definedName name="Ofwat___Pre_2020_RCV_opening_balance___real.WWN" localSheetId="1">#REF!</definedName>
    <definedName name="Ofwat___Pre_2020_RCV_opening_balance___real.WWN">#REF!</definedName>
    <definedName name="Ofwat___Pre_2025_RCV_Run_off_rate.ADDN1" localSheetId="1">#REF!</definedName>
    <definedName name="Ofwat___Pre_2025_RCV_Run_off_rate.ADDN1">#REF!</definedName>
    <definedName name="Ofwat___Pre_2025_RCV_Run_off_rate.ADDN2" localSheetId="1">#REF!</definedName>
    <definedName name="Ofwat___Pre_2025_RCV_Run_off_rate.ADDN2">#REF!</definedName>
    <definedName name="Ofwat___Pre_2025_RCV_Run_off_rate.BR" localSheetId="1">#REF!</definedName>
    <definedName name="Ofwat___Pre_2025_RCV_Run_off_rate.BR">#REF!</definedName>
    <definedName name="Ofwat___Pre_2025_RCV_Run_off_rate.WN" localSheetId="1">#REF!</definedName>
    <definedName name="Ofwat___Pre_2025_RCV_Run_off_rate.WN">#REF!</definedName>
    <definedName name="Ofwat___Pre_2025_RCV_Run_off_rate.WR" localSheetId="1">#REF!</definedName>
    <definedName name="Ofwat___Pre_2025_RCV_Run_off_rate.WR">#REF!</definedName>
    <definedName name="Ofwat___Pre_2025_RCV_Run_off_rate.WWN" localSheetId="1">#REF!</definedName>
    <definedName name="Ofwat___Pre_2025_RCV_Run_off_rate.WWN">#REF!</definedName>
    <definedName name="Ofwat___Price_control_income___third_party_services___Rechargeable_works___real.ADDN1" localSheetId="1">#REF!</definedName>
    <definedName name="Ofwat___Price_control_income___third_party_services___Rechargeable_works___real.ADDN1">#REF!</definedName>
    <definedName name="Ofwat___Price_control_income___third_party_services___Rechargeable_works___real.ADDN2" localSheetId="1">#REF!</definedName>
    <definedName name="Ofwat___Price_control_income___third_party_services___Rechargeable_works___real.ADDN2">#REF!</definedName>
    <definedName name="Ofwat___Price_control_income___third_party_services___Rechargeable_works___real.BR" localSheetId="1">#REF!</definedName>
    <definedName name="Ofwat___Price_control_income___third_party_services___Rechargeable_works___real.BR">#REF!</definedName>
    <definedName name="Ofwat___Price_control_income___third_party_services___Rechargeable_works___real.WN" localSheetId="1">#REF!</definedName>
    <definedName name="Ofwat___Price_control_income___third_party_services___Rechargeable_works___real.WN">#REF!</definedName>
    <definedName name="Ofwat___Price_control_income___third_party_services___Rechargeable_works___real.WR" localSheetId="1">#REF!</definedName>
    <definedName name="Ofwat___Price_control_income___third_party_services___Rechargeable_works___real.WR">#REF!</definedName>
    <definedName name="Ofwat___Price_control_income___third_party_services___Rechargeable_works___real.WWN" localSheetId="1">#REF!</definedName>
    <definedName name="Ofwat___Price_control_income___third_party_services___Rechargeable_works___real.WWN">#REF!</definedName>
    <definedName name="Ofwat___Prior_period_company_residential_apportionment" localSheetId="1">#REF!</definedName>
    <definedName name="Ofwat___Prior_period_company_residential_apportionment">#REF!</definedName>
    <definedName name="Ofwat___Proportion_of_capitalised_revenue_expenditure__infra___non_infra_.ADDN1" localSheetId="1">#REF!</definedName>
    <definedName name="Ofwat___Proportion_of_capitalised_revenue_expenditure__infra___non_infra_.ADDN1">#REF!</definedName>
    <definedName name="Ofwat___Proportion_of_capitalised_revenue_expenditure__infra___non_infra_.ADDN2" localSheetId="1">#REF!</definedName>
    <definedName name="Ofwat___Proportion_of_capitalised_revenue_expenditure__infra___non_infra_.ADDN2">#REF!</definedName>
    <definedName name="Ofwat___Proportion_of_capitalised_revenue_expenditure__infra___non_infra_.BR" localSheetId="1">#REF!</definedName>
    <definedName name="Ofwat___Proportion_of_capitalised_revenue_expenditure__infra___non_infra_.BR">#REF!</definedName>
    <definedName name="Ofwat___Proportion_of_capitalised_revenue_expenditure__infra___non_infra_.WN" localSheetId="1">#REF!</definedName>
    <definedName name="Ofwat___Proportion_of_capitalised_revenue_expenditure__infra___non_infra_.WN">#REF!</definedName>
    <definedName name="Ofwat___Proportion_of_capitalised_revenue_expenditure__infra___non_infra_.WR" localSheetId="1">#REF!</definedName>
    <definedName name="Ofwat___Proportion_of_capitalised_revenue_expenditure__infra___non_infra_.WR">#REF!</definedName>
    <definedName name="Ofwat___Proportion_of_capitalised_revenue_expenditure__infra___non_infra_.WWN" localSheetId="1">#REF!</definedName>
    <definedName name="Ofwat___Proportion_of_capitalised_revenue_expenditure__infra___non_infra_.WWN">#REF!</definedName>
    <definedName name="Ofwat___proportion_of_new_capital_expenditure_not_qualifying_for_capital_allowance_deductions.ADDN1" localSheetId="1">#REF!</definedName>
    <definedName name="Ofwat___proportion_of_new_capital_expenditure_not_qualifying_for_capital_allowance_deductions.ADDN1">#REF!</definedName>
    <definedName name="Ofwat___proportion_of_new_capital_expenditure_not_qualifying_for_capital_allowance_deductions.ADDN2" localSheetId="1">#REF!</definedName>
    <definedName name="Ofwat___proportion_of_new_capital_expenditure_not_qualifying_for_capital_allowance_deductions.ADDN2">#REF!</definedName>
    <definedName name="Ofwat___proportion_of_new_capital_expenditure_not_qualifying_for_capital_allowance_deductions.BR" localSheetId="1">#REF!</definedName>
    <definedName name="Ofwat___proportion_of_new_capital_expenditure_not_qualifying_for_capital_allowance_deductions.BR">#REF!</definedName>
    <definedName name="Ofwat___proportion_of_new_capital_expenditure_not_qualifying_for_capital_allowance_deductions.WN" localSheetId="1">#REF!</definedName>
    <definedName name="Ofwat___proportion_of_new_capital_expenditure_not_qualifying_for_capital_allowance_deductions.WN">#REF!</definedName>
    <definedName name="Ofwat___proportion_of_new_capital_expenditure_not_qualifying_for_capital_allowance_deductions.WR" localSheetId="1">#REF!</definedName>
    <definedName name="Ofwat___proportion_of_new_capital_expenditure_not_qualifying_for_capital_allowance_deductions.WR">#REF!</definedName>
    <definedName name="Ofwat___proportion_of_new_capital_expenditure_not_qualifying_for_capital_allowance_deductions.WWN" localSheetId="1">#REF!</definedName>
    <definedName name="Ofwat___proportion_of_new_capital_expenditure_not_qualifying_for_capital_allowance_deductions.WWN">#REF!</definedName>
    <definedName name="Ofwat___proportion_of_new_capital_expenditure_qualifying_for_a_full_deduction.ADDN1" localSheetId="1">#REF!</definedName>
    <definedName name="Ofwat___proportion_of_new_capital_expenditure_qualifying_for_a_full_deduction.ADDN1">#REF!</definedName>
    <definedName name="Ofwat___proportion_of_new_capital_expenditure_qualifying_for_a_full_deduction.ADDN2" localSheetId="1">#REF!</definedName>
    <definedName name="Ofwat___proportion_of_new_capital_expenditure_qualifying_for_a_full_deduction.ADDN2">#REF!</definedName>
    <definedName name="Ofwat___proportion_of_new_capital_expenditure_qualifying_for_a_full_deduction.BR" localSheetId="1">#REF!</definedName>
    <definedName name="Ofwat___proportion_of_new_capital_expenditure_qualifying_for_a_full_deduction.BR">#REF!</definedName>
    <definedName name="Ofwat___proportion_of_new_capital_expenditure_qualifying_for_a_full_deduction.WN" localSheetId="1">#REF!</definedName>
    <definedName name="Ofwat___proportion_of_new_capital_expenditure_qualifying_for_a_full_deduction.WN">#REF!</definedName>
    <definedName name="Ofwat___proportion_of_new_capital_expenditure_qualifying_for_a_full_deduction.WR" localSheetId="1">#REF!</definedName>
    <definedName name="Ofwat___proportion_of_new_capital_expenditure_qualifying_for_a_full_deduction.WR">#REF!</definedName>
    <definedName name="Ofwat___proportion_of_new_capital_expenditure_qualifying_for_a_full_deduction.WWN" localSheetId="1">#REF!</definedName>
    <definedName name="Ofwat___proportion_of_new_capital_expenditure_qualifying_for_a_full_deduction.WWN">#REF!</definedName>
    <definedName name="Ofwat___Proportion_of_new_capital_expenditure_qualifying_for_high_level_deduction_main_rate_pool.ADDN1" localSheetId="1">#REF!</definedName>
    <definedName name="Ofwat___Proportion_of_new_capital_expenditure_qualifying_for_high_level_deduction_main_rate_pool.ADDN1">#REF!</definedName>
    <definedName name="Ofwat___Proportion_of_new_capital_expenditure_qualifying_for_high_level_deduction_main_rate_pool.ADDN2" localSheetId="1">#REF!</definedName>
    <definedName name="Ofwat___Proportion_of_new_capital_expenditure_qualifying_for_high_level_deduction_main_rate_pool.ADDN2">#REF!</definedName>
    <definedName name="Ofwat___Proportion_of_new_capital_expenditure_qualifying_for_high_level_deduction_main_rate_pool.BR" localSheetId="1">#REF!</definedName>
    <definedName name="Ofwat___Proportion_of_new_capital_expenditure_qualifying_for_high_level_deduction_main_rate_pool.BR">#REF!</definedName>
    <definedName name="Ofwat___Proportion_of_new_capital_expenditure_qualifying_for_high_level_deduction_main_rate_pool.WN" localSheetId="1">#REF!</definedName>
    <definedName name="Ofwat___Proportion_of_new_capital_expenditure_qualifying_for_high_level_deduction_main_rate_pool.WN">#REF!</definedName>
    <definedName name="Ofwat___Proportion_of_new_capital_expenditure_qualifying_for_high_level_deduction_main_rate_pool.WR" localSheetId="1">#REF!</definedName>
    <definedName name="Ofwat___Proportion_of_new_capital_expenditure_qualifying_for_high_level_deduction_main_rate_pool.WR">#REF!</definedName>
    <definedName name="Ofwat___Proportion_of_new_capital_expenditure_qualifying_for_high_level_deduction_main_rate_pool.WWN" localSheetId="1">#REF!</definedName>
    <definedName name="Ofwat___Proportion_of_new_capital_expenditure_qualifying_for_high_level_deduction_main_rate_pool.WWN">#REF!</definedName>
    <definedName name="Ofwat___Proportion_of_new_capital_expenditure_qualifying_for_high_level_deduction_special_rate_pool.ADDN1" localSheetId="1">#REF!</definedName>
    <definedName name="Ofwat___Proportion_of_new_capital_expenditure_qualifying_for_high_level_deduction_special_rate_pool.ADDN1">#REF!</definedName>
    <definedName name="Ofwat___Proportion_of_new_capital_expenditure_qualifying_for_high_level_deduction_special_rate_pool.ADDN2" localSheetId="1">#REF!</definedName>
    <definedName name="Ofwat___Proportion_of_new_capital_expenditure_qualifying_for_high_level_deduction_special_rate_pool.ADDN2">#REF!</definedName>
    <definedName name="Ofwat___Proportion_of_new_capital_expenditure_qualifying_for_high_level_deduction_special_rate_pool.BR" localSheetId="1">#REF!</definedName>
    <definedName name="Ofwat___Proportion_of_new_capital_expenditure_qualifying_for_high_level_deduction_special_rate_pool.BR">#REF!</definedName>
    <definedName name="Ofwat___Proportion_of_new_capital_expenditure_qualifying_for_high_level_deduction_special_rate_pool.WN" localSheetId="1">#REF!</definedName>
    <definedName name="Ofwat___Proportion_of_new_capital_expenditure_qualifying_for_high_level_deduction_special_rate_pool.WN">#REF!</definedName>
    <definedName name="Ofwat___Proportion_of_new_capital_expenditure_qualifying_for_high_level_deduction_special_rate_pool.WR" localSheetId="1">#REF!</definedName>
    <definedName name="Ofwat___Proportion_of_new_capital_expenditure_qualifying_for_high_level_deduction_special_rate_pool.WR">#REF!</definedName>
    <definedName name="Ofwat___Proportion_of_new_capital_expenditure_qualifying_for_high_level_deduction_special_rate_pool.WWN" localSheetId="1">#REF!</definedName>
    <definedName name="Ofwat___Proportion_of_new_capital_expenditure_qualifying_for_high_level_deduction_special_rate_pool.WWN">#REF!</definedName>
    <definedName name="Ofwat___Proportion_of_new_capital_expenditure_qualifying_for_high_level_deduction_structures_and_buildings__pool.ADDN1" localSheetId="1">#REF!</definedName>
    <definedName name="Ofwat___Proportion_of_new_capital_expenditure_qualifying_for_high_level_deduction_structures_and_buildings__pool.ADDN1">#REF!</definedName>
    <definedName name="Ofwat___Proportion_of_new_capital_expenditure_qualifying_for_high_level_deduction_structures_and_buildings__pool.ADDN2" localSheetId="1">#REF!</definedName>
    <definedName name="Ofwat___Proportion_of_new_capital_expenditure_qualifying_for_high_level_deduction_structures_and_buildings__pool.ADDN2">#REF!</definedName>
    <definedName name="Ofwat___Proportion_of_new_capital_expenditure_qualifying_for_high_level_deduction_structures_and_buildings__pool.BR" localSheetId="1">#REF!</definedName>
    <definedName name="Ofwat___Proportion_of_new_capital_expenditure_qualifying_for_high_level_deduction_structures_and_buildings__pool.BR">#REF!</definedName>
    <definedName name="Ofwat___Proportion_of_new_capital_expenditure_qualifying_for_high_level_deduction_structures_and_buildings__pool.WN" localSheetId="1">#REF!</definedName>
    <definedName name="Ofwat___Proportion_of_new_capital_expenditure_qualifying_for_high_level_deduction_structures_and_buildings__pool.WN">#REF!</definedName>
    <definedName name="Ofwat___Proportion_of_new_capital_expenditure_qualifying_for_high_level_deduction_structures_and_buildings__pool.WR" localSheetId="1">#REF!</definedName>
    <definedName name="Ofwat___Proportion_of_new_capital_expenditure_qualifying_for_high_level_deduction_structures_and_buildings__pool.WR">#REF!</definedName>
    <definedName name="Ofwat___Proportion_of_new_capital_expenditure_qualifying_for_high_level_deduction_structures_and_buildings__pool.WWN" localSheetId="1">#REF!</definedName>
    <definedName name="Ofwat___Proportion_of_new_capital_expenditure_qualifying_for_high_level_deduction_structures_and_buildings__pool.WWN">#REF!</definedName>
    <definedName name="Ofwat___Proportion_of_RPI_ILD" localSheetId="1">#REF!</definedName>
    <definedName name="Ofwat___Proportion_of_RPI_ILD">#REF!</definedName>
    <definedName name="Ofwat___proportion_of_taxable_profits_available_for_tax_loss_utilisation" localSheetId="1">#REF!</definedName>
    <definedName name="Ofwat___proportion_of_taxable_profits_available_for_tax_loss_utilisation">#REF!</definedName>
    <definedName name="Ofwat___QAA_reward__penalty____real.ADDN1" localSheetId="1">#REF!</definedName>
    <definedName name="Ofwat___QAA_reward__penalty____real.ADDN1">#REF!</definedName>
    <definedName name="Ofwat___QAA_reward__penalty____real.ADDN2" localSheetId="1">#REF!</definedName>
    <definedName name="Ofwat___QAA_reward__penalty____real.ADDN2">#REF!</definedName>
    <definedName name="Ofwat___QAA_reward__penalty____real.BR" localSheetId="1">#REF!</definedName>
    <definedName name="Ofwat___QAA_reward__penalty____real.BR">#REF!</definedName>
    <definedName name="Ofwat___QAA_reward__penalty____real.WN" localSheetId="1">#REF!</definedName>
    <definedName name="Ofwat___QAA_reward__penalty____real.WN">#REF!</definedName>
    <definedName name="Ofwat___QAA_reward__penalty____real.WR" localSheetId="1">#REF!</definedName>
    <definedName name="Ofwat___QAA_reward__penalty____real.WR">#REF!</definedName>
    <definedName name="Ofwat___QAA_reward__penalty____real.WWN" localSheetId="1">#REF!</definedName>
    <definedName name="Ofwat___QAA_reward__penalty____real.WWN">#REF!</definedName>
    <definedName name="Ofwat___real_dividend_growth" localSheetId="1">#REF!</definedName>
    <definedName name="Ofwat___real_dividend_growth">#REF!</definedName>
    <definedName name="Ofwat___Reprofiling_revenue___real.ADDN1" localSheetId="1">#REF!</definedName>
    <definedName name="Ofwat___Reprofiling_revenue___real.ADDN1">#REF!</definedName>
    <definedName name="Ofwat___Reprofiling_revenue___real.ADDN2" localSheetId="1">#REF!</definedName>
    <definedName name="Ofwat___Reprofiling_revenue___real.ADDN2">#REF!</definedName>
    <definedName name="Ofwat___Reprofiling_revenue___real.BR" localSheetId="1">#REF!</definedName>
    <definedName name="Ofwat___Reprofiling_revenue___real.BR">#REF!</definedName>
    <definedName name="Ofwat___Reprofiling_revenue___real.WN" localSheetId="1">#REF!</definedName>
    <definedName name="Ofwat___Reprofiling_revenue___real.WN">#REF!</definedName>
    <definedName name="Ofwat___Reprofiling_revenue___real.WR" localSheetId="1">#REF!</definedName>
    <definedName name="Ofwat___Reprofiling_revenue___real.WR">#REF!</definedName>
    <definedName name="Ofwat___Reprofiling_revenue___real.WWN" localSheetId="1">#REF!</definedName>
    <definedName name="Ofwat___Reprofiling_revenue___real.WWN">#REF!</definedName>
    <definedName name="Ofwat___Residential_net_margin_for_company" localSheetId="1">#REF!</definedName>
    <definedName name="Ofwat___Residential_net_margin_for_company">#REF!</definedName>
    <definedName name="Ofwat___Residential_Retail_allowed_depreciation__post_efficiency_challenge_and_adjustments____real" localSheetId="1">#REF!</definedName>
    <definedName name="Ofwat___Residential_Retail_allowed_depreciation__post_efficiency_challenge_and_adjustments____real">#REF!</definedName>
    <definedName name="Ofwat___Residential_retail_costs__opex_plus_depn__exc_3rd_party_services____measured___Wastewater_only___nominal" localSheetId="1">#REF!</definedName>
    <definedName name="Ofwat___Residential_retail_costs__opex_plus_depn__exc_3rd_party_services____measured___Wastewater_only___nominal">#REF!</definedName>
    <definedName name="Ofwat___Residential_retail_costs__opex_plus_depn__exc_3rd_party_services____measured___Water_only___nominal" localSheetId="1">#REF!</definedName>
    <definedName name="Ofwat___Residential_retail_costs__opex_plus_depn__exc_3rd_party_services____measured___Water_only___nominal">#REF!</definedName>
    <definedName name="Ofwat___Residential_retail_costs__opex_plus_depn__exc_3rd_party_services____unmeasured___Wastewater_only___nominal" localSheetId="1">#REF!</definedName>
    <definedName name="Ofwat___Residential_retail_costs__opex_plus_depn__exc_3rd_party_services____unmeasured___Wastewater_only___nominal">#REF!</definedName>
    <definedName name="Ofwat___Residential_retail_costs__opex_plus_depn__exc_3rd_party_services____unmeasured___Water_only___nominal" localSheetId="1">#REF!</definedName>
    <definedName name="Ofwat___Residential_retail_costs__opex_plus_depn__exc_3rd_party_services____unmeasured___Water_only___nominal">#REF!</definedName>
    <definedName name="Ofwat___Residential_retail_revenue_adjustment_active___real" localSheetId="1">#REF!</definedName>
    <definedName name="Ofwat___Residential_retail_revenue_adjustment_active___real">#REF!</definedName>
    <definedName name="Ofwat___Retail___Corporation_tax_creditor_b_f___nominal" localSheetId="1">#REF!</definedName>
    <definedName name="Ofwat___Retail___Corporation_tax_creditor_b_f___nominal">#REF!</definedName>
    <definedName name="Ofwat___Retail___Retail_creditor_months__Payment_terms___Business_retail_pays_wholesaler_in_arrears__advance_" localSheetId="1">#REF!</definedName>
    <definedName name="Ofwat___Retail___Retail_creditor_months__Payment_terms___Business_retail_pays_wholesaler_in_arrears__advance_">#REF!</definedName>
    <definedName name="Ofwat___Retail___Retail_creditor_months__Payment_terms___Residential_retail_pays_wholesaler_in_arrears__advance_" localSheetId="1">#REF!</definedName>
    <definedName name="Ofwat___Retail___Retail_creditor_months__Payment_terms___Residential_retail_pays_wholesaler_in_arrears__advance_">#REF!</definedName>
    <definedName name="Ofwat___Retirement_benefit_asset____liability__balance___Business___nominal" localSheetId="1">#REF!</definedName>
    <definedName name="Ofwat___Retirement_benefit_asset____liability__balance___Business___nominal">#REF!</definedName>
    <definedName name="Ofwat___Retirement_benefit_asset____liability__balance___Residential___nominal" localSheetId="1">#REF!</definedName>
    <definedName name="Ofwat___Retirement_benefit_asset____liability__balance___Residential___nominal">#REF!</definedName>
    <definedName name="Ofwat___RPI_CPIH_wedge_for_RPI_ILD_indexation_rate" localSheetId="1">#REF!</definedName>
    <definedName name="Ofwat___RPI_CPIH_wedge_for_RPI_ILD_indexation_rate">#REF!</definedName>
    <definedName name="Ofwat___Run_off_rate_for_Post_2025_RCV.ADDN1" localSheetId="1">#REF!</definedName>
    <definedName name="Ofwat___Run_off_rate_for_Post_2025_RCV.ADDN1">#REF!</definedName>
    <definedName name="Ofwat___Run_off_rate_for_Post_2025_RCV.ADDN2" localSheetId="1">#REF!</definedName>
    <definedName name="Ofwat___Run_off_rate_for_Post_2025_RCV.ADDN2">#REF!</definedName>
    <definedName name="Ofwat___Run_off_rate_for_Post_2025_RCV.BR" localSheetId="1">#REF!</definedName>
    <definedName name="Ofwat___Run_off_rate_for_Post_2025_RCV.BR">#REF!</definedName>
    <definedName name="Ofwat___Run_off_rate_for_Post_2025_RCV.WN" localSheetId="1">#REF!</definedName>
    <definedName name="Ofwat___Run_off_rate_for_Post_2025_RCV.WN">#REF!</definedName>
    <definedName name="Ofwat___Run_off_rate_for_Post_2025_RCV.WR" localSheetId="1">#REF!</definedName>
    <definedName name="Ofwat___Run_off_rate_for_Post_2025_RCV.WR">#REF!</definedName>
    <definedName name="Ofwat___Run_off_rate_for_Post_2025_RCV.WWN" localSheetId="1">#REF!</definedName>
    <definedName name="Ofwat___Run_off_rate_for_Post_2025_RCV.WWN">#REF!</definedName>
    <definedName name="Ofwat___Statutory_Corporation_tax_rate" localSheetId="1">#REF!</definedName>
    <definedName name="Ofwat___Statutory_Corporation_tax_rate">#REF!</definedName>
    <definedName name="Ofwat___Tariff_Band___Forecast_allocated_wholesale_charge___nominal.1" localSheetId="1">#REF!</definedName>
    <definedName name="Ofwat___Tariff_Band___Forecast_allocated_wholesale_charge___nominal.1">#REF!</definedName>
    <definedName name="Ofwat___Tariff_Band___Forecast_allocated_wholesale_charge___nominal.2" localSheetId="1">#REF!</definedName>
    <definedName name="Ofwat___Tariff_Band___Forecast_allocated_wholesale_charge___nominal.2">#REF!</definedName>
    <definedName name="Ofwat___Tariff_Band___Forecast_allocated_wholesale_charge___nominal.3" localSheetId="1">#REF!</definedName>
    <definedName name="Ofwat___Tariff_Band___Forecast_allocated_wholesale_charge___nominal.3">#REF!</definedName>
    <definedName name="Ofwat___tariff_band___net_margin_percentage.1" localSheetId="1">#REF!</definedName>
    <definedName name="Ofwat___tariff_band___net_margin_percentage.1">#REF!</definedName>
    <definedName name="Ofwat___tariff_band___net_margin_percentage.2" localSheetId="1">#REF!</definedName>
    <definedName name="Ofwat___tariff_band___net_margin_percentage.2">#REF!</definedName>
    <definedName name="Ofwat___tariff_band___net_margin_percentage.3" localSheetId="1">#REF!</definedName>
    <definedName name="Ofwat___tariff_band___net_margin_percentage.3">#REF!</definedName>
    <definedName name="Ofwat___Tariff_Band___Number_of_customers___Tariff_Band.1" localSheetId="1">#REF!</definedName>
    <definedName name="Ofwat___Tariff_Band___Number_of_customers___Tariff_Band.1">#REF!</definedName>
    <definedName name="Ofwat___Tariff_Band___Number_of_customers___Tariff_Band.2" localSheetId="1">#REF!</definedName>
    <definedName name="Ofwat___Tariff_Band___Number_of_customers___Tariff_Band.2">#REF!</definedName>
    <definedName name="Ofwat___Tariff_Band___Number_of_customers___Tariff_Band.3" localSheetId="1">#REF!</definedName>
    <definedName name="Ofwat___Tariff_Band___Number_of_customers___Tariff_Band.3">#REF!</definedName>
    <definedName name="Ofwat___tax_cashflow_initial_balance.ADDN1" localSheetId="1">#REF!</definedName>
    <definedName name="Ofwat___tax_cashflow_initial_balance.ADDN1">#REF!</definedName>
    <definedName name="Ofwat___tax_cashflow_initial_balance.ADDN2" localSheetId="1">#REF!</definedName>
    <definedName name="Ofwat___tax_cashflow_initial_balance.ADDN2">#REF!</definedName>
    <definedName name="Ofwat___tax_cashflow_initial_balance.BR" localSheetId="1">#REF!</definedName>
    <definedName name="Ofwat___tax_cashflow_initial_balance.BR">#REF!</definedName>
    <definedName name="Ofwat___tax_cashflow_initial_balance.WN" localSheetId="1">#REF!</definedName>
    <definedName name="Ofwat___tax_cashflow_initial_balance.WN">#REF!</definedName>
    <definedName name="Ofwat___tax_cashflow_initial_balance.WR" localSheetId="1">#REF!</definedName>
    <definedName name="Ofwat___tax_cashflow_initial_balance.WR">#REF!</definedName>
    <definedName name="Ofwat___tax_cashflow_initial_balance.WWN" localSheetId="1">#REF!</definedName>
    <definedName name="Ofwat___tax_cashflow_initial_balance.WWN">#REF!</definedName>
    <definedName name="Ofwat___Tax_loss_allowance___nominal" localSheetId="1">#REF!</definedName>
    <definedName name="Ofwat___Tax_loss_allowance___nominal">#REF!</definedName>
    <definedName name="Ofwat___Tonnes_of_dry_solid___BR" localSheetId="1">#REF!</definedName>
    <definedName name="Ofwat___Tonnes_of_dry_solid___BR">#REF!</definedName>
    <definedName name="Ofwat___Total_Additional_control_customers_WN" localSheetId="1">#REF!</definedName>
    <definedName name="Ofwat___Total_Additional_control_customers_WN">#REF!</definedName>
    <definedName name="Ofwat___Total_Additional_control_customers_WR" localSheetId="1">#REF!</definedName>
    <definedName name="Ofwat___Total_Additional_control_customers_WR">#REF!</definedName>
    <definedName name="Ofwat___Total_direct_procurement_from_customers___infrastructure_cost_1___real.ADDN1" localSheetId="1">#REF!</definedName>
    <definedName name="Ofwat___Total_direct_procurement_from_customers___infrastructure_cost_1___real.ADDN1">#REF!</definedName>
    <definedName name="Ofwat___Total_direct_procurement_from_customers___infrastructure_cost_1___real.ADDN2" localSheetId="1">#REF!</definedName>
    <definedName name="Ofwat___Total_direct_procurement_from_customers___infrastructure_cost_1___real.ADDN2">#REF!</definedName>
    <definedName name="Ofwat___Total_direct_procurement_from_customers___infrastructure_cost_1___real.BR" localSheetId="1">#REF!</definedName>
    <definedName name="Ofwat___Total_direct_procurement_from_customers___infrastructure_cost_1___real.BR">#REF!</definedName>
    <definedName name="Ofwat___Total_direct_procurement_from_customers___infrastructure_cost_1___real.WN" localSheetId="1">#REF!</definedName>
    <definedName name="Ofwat___Total_direct_procurement_from_customers___infrastructure_cost_1___real.WN">#REF!</definedName>
    <definedName name="Ofwat___Total_direct_procurement_from_customers___infrastructure_cost_1___real.WR" localSheetId="1">#REF!</definedName>
    <definedName name="Ofwat___Total_direct_procurement_from_customers___infrastructure_cost_1___real.WR">#REF!</definedName>
    <definedName name="Ofwat___Total_direct_procurement_from_customers___infrastructure_cost_1___real.WWN" localSheetId="1">#REF!</definedName>
    <definedName name="Ofwat___Total_direct_procurement_from_customers___infrastructure_cost_1___real.WWN">#REF!</definedName>
    <definedName name="Ofwat___Total_direct_procurement_from_customers___infrastructure_cost_2___real.ADDN1" localSheetId="1">#REF!</definedName>
    <definedName name="Ofwat___Total_direct_procurement_from_customers___infrastructure_cost_2___real.ADDN1">#REF!</definedName>
    <definedName name="Ofwat___Total_direct_procurement_from_customers___infrastructure_cost_2___real.ADDN2" localSheetId="1">#REF!</definedName>
    <definedName name="Ofwat___Total_direct_procurement_from_customers___infrastructure_cost_2___real.ADDN2">#REF!</definedName>
    <definedName name="Ofwat___Total_direct_procurement_from_customers___infrastructure_cost_2___real.BR" localSheetId="1">#REF!</definedName>
    <definedName name="Ofwat___Total_direct_procurement_from_customers___infrastructure_cost_2___real.BR">#REF!</definedName>
    <definedName name="Ofwat___Total_direct_procurement_from_customers___infrastructure_cost_2___real.WN" localSheetId="1">#REF!</definedName>
    <definedName name="Ofwat___Total_direct_procurement_from_customers___infrastructure_cost_2___real.WN">#REF!</definedName>
    <definedName name="Ofwat___Total_direct_procurement_from_customers___infrastructure_cost_2___real.WR" localSheetId="1">#REF!</definedName>
    <definedName name="Ofwat___Total_direct_procurement_from_customers___infrastructure_cost_2___real.WR">#REF!</definedName>
    <definedName name="Ofwat___Total_direct_procurement_from_customers___infrastructure_cost_2___real.WWN" localSheetId="1">#REF!</definedName>
    <definedName name="Ofwat___Total_direct_procurement_from_customers___infrastructure_cost_2___real.WWN">#REF!</definedName>
    <definedName name="Ofwat___Total_direct_procurement_from_customers___infrastructure_cost_3___real.ADDN1" localSheetId="1">#REF!</definedName>
    <definedName name="Ofwat___Total_direct_procurement_from_customers___infrastructure_cost_3___real.ADDN1">#REF!</definedName>
    <definedName name="Ofwat___Total_direct_procurement_from_customers___infrastructure_cost_3___real.ADDN2" localSheetId="1">#REF!</definedName>
    <definedName name="Ofwat___Total_direct_procurement_from_customers___infrastructure_cost_3___real.ADDN2">#REF!</definedName>
    <definedName name="Ofwat___Total_direct_procurement_from_customers___infrastructure_cost_3___real.BR" localSheetId="1">#REF!</definedName>
    <definedName name="Ofwat___Total_direct_procurement_from_customers___infrastructure_cost_3___real.BR">#REF!</definedName>
    <definedName name="Ofwat___Total_direct_procurement_from_customers___infrastructure_cost_3___real.WN" localSheetId="1">#REF!</definedName>
    <definedName name="Ofwat___Total_direct_procurement_from_customers___infrastructure_cost_3___real.WN">#REF!</definedName>
    <definedName name="Ofwat___Total_direct_procurement_from_customers___infrastructure_cost_3___real.WR" localSheetId="1">#REF!</definedName>
    <definedName name="Ofwat___Total_direct_procurement_from_customers___infrastructure_cost_3___real.WR">#REF!</definedName>
    <definedName name="Ofwat___Total_direct_procurement_from_customers___infrastructure_cost_3___real.WWN" localSheetId="1">#REF!</definedName>
    <definedName name="Ofwat___Total_direct_procurement_from_customers___infrastructure_cost_3___real.WWN">#REF!</definedName>
    <definedName name="Ofwat___Total_direct_procurement_from_customers___infrastructure_cost_4___real.ADDN1" localSheetId="1">#REF!</definedName>
    <definedName name="Ofwat___Total_direct_procurement_from_customers___infrastructure_cost_4___real.ADDN1">#REF!</definedName>
    <definedName name="Ofwat___Total_direct_procurement_from_customers___infrastructure_cost_4___real.ADDN2" localSheetId="1">#REF!</definedName>
    <definedName name="Ofwat___Total_direct_procurement_from_customers___infrastructure_cost_4___real.ADDN2">#REF!</definedName>
    <definedName name="Ofwat___Total_direct_procurement_from_customers___infrastructure_cost_4___real.BR" localSheetId="1">#REF!</definedName>
    <definedName name="Ofwat___Total_direct_procurement_from_customers___infrastructure_cost_4___real.BR">#REF!</definedName>
    <definedName name="Ofwat___Total_direct_procurement_from_customers___infrastructure_cost_4___real.WN" localSheetId="1">#REF!</definedName>
    <definedName name="Ofwat___Total_direct_procurement_from_customers___infrastructure_cost_4___real.WN">#REF!</definedName>
    <definedName name="Ofwat___Total_direct_procurement_from_customers___infrastructure_cost_4___real.WR" localSheetId="1">#REF!</definedName>
    <definedName name="Ofwat___Total_direct_procurement_from_customers___infrastructure_cost_4___real.WR">#REF!</definedName>
    <definedName name="Ofwat___Total_direct_procurement_from_customers___infrastructure_cost_4___real.WWN" localSheetId="1">#REF!</definedName>
    <definedName name="Ofwat___Total_direct_procurement_from_customers___infrastructure_cost_4___real.WWN">#REF!</definedName>
    <definedName name="Ofwat___Total_direct_procurement_from_customers___infrastructure_cost_5___real.ADDN1" localSheetId="1">#REF!</definedName>
    <definedName name="Ofwat___Total_direct_procurement_from_customers___infrastructure_cost_5___real.ADDN1">#REF!</definedName>
    <definedName name="Ofwat___Total_direct_procurement_from_customers___infrastructure_cost_5___real.ADDN2" localSheetId="1">#REF!</definedName>
    <definedName name="Ofwat___Total_direct_procurement_from_customers___infrastructure_cost_5___real.ADDN2">#REF!</definedName>
    <definedName name="Ofwat___Total_direct_procurement_from_customers___infrastructure_cost_5___real.BR" localSheetId="1">#REF!</definedName>
    <definedName name="Ofwat___Total_direct_procurement_from_customers___infrastructure_cost_5___real.BR">#REF!</definedName>
    <definedName name="Ofwat___Total_direct_procurement_from_customers___infrastructure_cost_5___real.WN" localSheetId="1">#REF!</definedName>
    <definedName name="Ofwat___Total_direct_procurement_from_customers___infrastructure_cost_5___real.WN">#REF!</definedName>
    <definedName name="Ofwat___Total_direct_procurement_from_customers___infrastructure_cost_5___real.WR" localSheetId="1">#REF!</definedName>
    <definedName name="Ofwat___Total_direct_procurement_from_customers___infrastructure_cost_5___real.WR">#REF!</definedName>
    <definedName name="Ofwat___Total_direct_procurement_from_customers___infrastructure_cost_5___real.WWN" localSheetId="1">#REF!</definedName>
    <definedName name="Ofwat___Total_direct_procurement_from_customers___infrastructure_cost_5___real.WWN">#REF!</definedName>
    <definedName name="Ofwat___Total_direct_procurement_from_customers___infrastructure_cost_6___real.ADDN1" localSheetId="1">#REF!</definedName>
    <definedName name="Ofwat___Total_direct_procurement_from_customers___infrastructure_cost_6___real.ADDN1">#REF!</definedName>
    <definedName name="Ofwat___Total_direct_procurement_from_customers___infrastructure_cost_6___real.ADDN2" localSheetId="1">#REF!</definedName>
    <definedName name="Ofwat___Total_direct_procurement_from_customers___infrastructure_cost_6___real.ADDN2">#REF!</definedName>
    <definedName name="Ofwat___Total_direct_procurement_from_customers___infrastructure_cost_6___real.BR" localSheetId="1">#REF!</definedName>
    <definedName name="Ofwat___Total_direct_procurement_from_customers___infrastructure_cost_6___real.BR">#REF!</definedName>
    <definedName name="Ofwat___Total_direct_procurement_from_customers___infrastructure_cost_6___real.WN" localSheetId="1">#REF!</definedName>
    <definedName name="Ofwat___Total_direct_procurement_from_customers___infrastructure_cost_6___real.WN">#REF!</definedName>
    <definedName name="Ofwat___Total_direct_procurement_from_customers___infrastructure_cost_6___real.WR" localSheetId="1">#REF!</definedName>
    <definedName name="Ofwat___Total_direct_procurement_from_customers___infrastructure_cost_6___real.WR">#REF!</definedName>
    <definedName name="Ofwat___Total_direct_procurement_from_customers___infrastructure_cost_6___real.WWN" localSheetId="1">#REF!</definedName>
    <definedName name="Ofwat___Total_direct_procurement_from_customers___infrastructure_cost_6___real.WWN">#REF!</definedName>
    <definedName name="Ofwat___Total_gross_operational_expenditure_including_cost_sharing___real.ADDN1" localSheetId="1">#REF!</definedName>
    <definedName name="Ofwat___Total_gross_operational_expenditure_including_cost_sharing___real.ADDN1">#REF!</definedName>
    <definedName name="Ofwat___Total_gross_operational_expenditure_including_cost_sharing___real.ADDN2" localSheetId="1">#REF!</definedName>
    <definedName name="Ofwat___Total_gross_operational_expenditure_including_cost_sharing___real.ADDN2">#REF!</definedName>
    <definedName name="Ofwat___Total_gross_operational_expenditure_including_cost_sharing___real.BR" localSheetId="1">#REF!</definedName>
    <definedName name="Ofwat___Total_gross_operational_expenditure_including_cost_sharing___real.BR">#REF!</definedName>
    <definedName name="Ofwat___Total_gross_operational_expenditure_including_cost_sharing___real.WN" localSheetId="1">#REF!</definedName>
    <definedName name="Ofwat___Total_gross_operational_expenditure_including_cost_sharing___real.WN">#REF!</definedName>
    <definedName name="Ofwat___Total_gross_operational_expenditure_including_cost_sharing___real.WR" localSheetId="1">#REF!</definedName>
    <definedName name="Ofwat___Total_gross_operational_expenditure_including_cost_sharing___real.WR">#REF!</definedName>
    <definedName name="Ofwat___Total_gross_operational_expenditure_including_cost_sharing___real.WWN" localSheetId="1">#REF!</definedName>
    <definedName name="Ofwat___Total_gross_operational_expenditure_including_cost_sharing___real.WWN">#REF!</definedName>
    <definedName name="Ofwat___Trade_and_other_payables___Retail_other_payables___nominal" localSheetId="1">#REF!</definedName>
    <definedName name="Ofwat___Trade_and_other_payables___Retail_other_payables___nominal">#REF!</definedName>
    <definedName name="Ofwat___Trade_and_other_payables___Retail_trade_payables___nominal" localSheetId="1">#REF!</definedName>
    <definedName name="Ofwat___Trade_and_other_payables___Retail_trade_payables___nominal">#REF!</definedName>
    <definedName name="Ofwat___Trade_and_other_payables___Wholesale_creditors___residential_retail___nominal" localSheetId="1">#REF!</definedName>
    <definedName name="Ofwat___Trade_and_other_payables___Wholesale_creditors___residential_retail___nominal">#REF!</definedName>
    <definedName name="Ofwat___Unmeasured_charge___business.ADDN1" localSheetId="1">#REF!</definedName>
    <definedName name="Ofwat___Unmeasured_charge___business.ADDN1">#REF!</definedName>
    <definedName name="Ofwat___Unmeasured_charge___business.ADDN2" localSheetId="1">#REF!</definedName>
    <definedName name="Ofwat___Unmeasured_charge___business.ADDN2">#REF!</definedName>
    <definedName name="Ofwat___Unmeasured_charge___business.BR" localSheetId="1">#REF!</definedName>
    <definedName name="Ofwat___Unmeasured_charge___business.BR">#REF!</definedName>
    <definedName name="Ofwat___Unmeasured_charge___business.WN" localSheetId="1">#REF!</definedName>
    <definedName name="Ofwat___Unmeasured_charge___business.WN">#REF!</definedName>
    <definedName name="Ofwat___Unmeasured_charge___business.WR" localSheetId="1">#REF!</definedName>
    <definedName name="Ofwat___Unmeasured_charge___business.WR">#REF!</definedName>
    <definedName name="Ofwat___Unmeasured_charge___business.WWN" localSheetId="1">#REF!</definedName>
    <definedName name="Ofwat___Unmeasured_charge___business.WWN">#REF!</definedName>
    <definedName name="Ofwat___Unmeasured_charge___residential.ADDN1" localSheetId="1">#REF!</definedName>
    <definedName name="Ofwat___Unmeasured_charge___residential.ADDN1">#REF!</definedName>
    <definedName name="Ofwat___Unmeasured_charge___residential.ADDN2" localSheetId="1">#REF!</definedName>
    <definedName name="Ofwat___Unmeasured_charge___residential.ADDN2">#REF!</definedName>
    <definedName name="Ofwat___Unmeasured_charge___residential.BR" localSheetId="1">#REF!</definedName>
    <definedName name="Ofwat___Unmeasured_charge___residential.BR">#REF!</definedName>
    <definedName name="Ofwat___Unmeasured_charge___residential.WN" localSheetId="1">#REF!</definedName>
    <definedName name="Ofwat___Unmeasured_charge___residential.WN">#REF!</definedName>
    <definedName name="Ofwat___Unmeasured_charge___residential.WR" localSheetId="1">#REF!</definedName>
    <definedName name="Ofwat___Unmeasured_charge___residential.WR">#REF!</definedName>
    <definedName name="Ofwat___Unmeasured_charge___residential.WWN" localSheetId="1">#REF!</definedName>
    <definedName name="Ofwat___Unmeasured_charge___residential.WWN">#REF!</definedName>
    <definedName name="Ofwat___Water_efficiency_funding___real.ADDN1" localSheetId="1">#REF!</definedName>
    <definedName name="Ofwat___Water_efficiency_funding___real.ADDN1">#REF!</definedName>
    <definedName name="Ofwat___Water_efficiency_funding___real.ADDN2" localSheetId="1">#REF!</definedName>
    <definedName name="Ofwat___Water_efficiency_funding___real.ADDN2">#REF!</definedName>
    <definedName name="Ofwat___Water_efficiency_funding___real.BR" localSheetId="1">#REF!</definedName>
    <definedName name="Ofwat___Water_efficiency_funding___real.BR">#REF!</definedName>
    <definedName name="Ofwat___Water_efficiency_funding___real.WN" localSheetId="1">#REF!</definedName>
    <definedName name="Ofwat___Water_efficiency_funding___real.WN">#REF!</definedName>
    <definedName name="Ofwat___Water_efficiency_funding___real.WR" localSheetId="1">#REF!</definedName>
    <definedName name="Ofwat___Water_efficiency_funding___real.WR">#REF!</definedName>
    <definedName name="Ofwat___Water_efficiency_funding___real.WWN" localSheetId="1">#REF!</definedName>
    <definedName name="Ofwat___Water_efficiency_funding___real.WWN">#REF!</definedName>
    <definedName name="Ofwat___Wholesale___Trade_creditor_days___control.ADDN1" localSheetId="1">#REF!</definedName>
    <definedName name="Ofwat___Wholesale___Trade_creditor_days___control.ADDN1">#REF!</definedName>
    <definedName name="Ofwat___Wholesale___Trade_creditor_days___control.ADDN2" localSheetId="1">#REF!</definedName>
    <definedName name="Ofwat___Wholesale___Trade_creditor_days___control.ADDN2">#REF!</definedName>
    <definedName name="Ofwat___Wholesale___Trade_creditor_days___control.BR" localSheetId="1">#REF!</definedName>
    <definedName name="Ofwat___Wholesale___Trade_creditor_days___control.BR">#REF!</definedName>
    <definedName name="Ofwat___Wholesale___Trade_creditor_days___control.WN" localSheetId="1">#REF!</definedName>
    <definedName name="Ofwat___Wholesale___Trade_creditor_days___control.WN">#REF!</definedName>
    <definedName name="Ofwat___Wholesale___Trade_creditor_days___control.WR" localSheetId="1">#REF!</definedName>
    <definedName name="Ofwat___Wholesale___Trade_creditor_days___control.WR">#REF!</definedName>
    <definedName name="Ofwat___Wholesale___Trade_creditor_days___control.WWN" localSheetId="1">#REF!</definedName>
    <definedName name="Ofwat___Wholesale___Trade_creditor_days___control.WWN">#REF!</definedName>
    <definedName name="Ofwat___Wholesale_and_retail_line_item_split___actual_company_structure___Retained_profits___residential_retail___nominal" localSheetId="1">#REF!</definedName>
    <definedName name="Ofwat___Wholesale_and_retail_line_item_split___actual_company_structure___Retained_profits___residential_retail___nominal">#REF!</definedName>
    <definedName name="Ofwat___Wholesale_and_retail_line_item_split___Capex_creditor___business_retail___nominal" localSheetId="1">#REF!</definedName>
    <definedName name="Ofwat___Wholesale_and_retail_line_item_split___Capex_creditor___business_retail___nominal">#REF!</definedName>
    <definedName name="Ofwat___Wholesale_and_retail_line_item_split___capex_creditors___residential_retail___nominal" localSheetId="1">#REF!</definedName>
    <definedName name="Ofwat___Wholesale_and_retail_line_item_split___capex_creditors___residential_retail___nominal">#REF!</definedName>
    <definedName name="Ofwat___Wholesale_DB_pension_cash_excess_over_charge___control___real.ADDN1" localSheetId="1">#REF!</definedName>
    <definedName name="Ofwat___Wholesale_DB_pension_cash_excess_over_charge___control___real.ADDN1">#REF!</definedName>
    <definedName name="Ofwat___Wholesale_DB_pension_cash_excess_over_charge___control___real.ADDN2" localSheetId="1">#REF!</definedName>
    <definedName name="Ofwat___Wholesale_DB_pension_cash_excess_over_charge___control___real.ADDN2">#REF!</definedName>
    <definedName name="Ofwat___Wholesale_DB_pension_cash_excess_over_charge___control___real.BR" localSheetId="1">#REF!</definedName>
    <definedName name="Ofwat___Wholesale_DB_pension_cash_excess_over_charge___control___real.BR">#REF!</definedName>
    <definedName name="Ofwat___Wholesale_DB_pension_cash_excess_over_charge___control___real.WN" localSheetId="1">#REF!</definedName>
    <definedName name="Ofwat___Wholesale_DB_pension_cash_excess_over_charge___control___real.WN">#REF!</definedName>
    <definedName name="Ofwat___Wholesale_DB_pension_cash_excess_over_charge___control___real.WR" localSheetId="1">#REF!</definedName>
    <definedName name="Ofwat___Wholesale_DB_pension_cash_excess_over_charge___control___real.WR">#REF!</definedName>
    <definedName name="Ofwat___Wholesale_DB_pension_cash_excess_over_charge___control___real.WWN" localSheetId="1">#REF!</definedName>
    <definedName name="Ofwat___Wholesale_DB_pension_cash_excess_over_charge___control___real.WWN">#REF!</definedName>
    <definedName name="Ofwat___Wholesale_fixed_asset_life__post_override____control.ADDN1" localSheetId="1">#REF!</definedName>
    <definedName name="Ofwat___Wholesale_fixed_asset_life__post_override____control.ADDN1">#REF!</definedName>
    <definedName name="Ofwat___Wholesale_fixed_asset_life__post_override____control.ADDN2" localSheetId="1">#REF!</definedName>
    <definedName name="Ofwat___Wholesale_fixed_asset_life__post_override____control.ADDN2">#REF!</definedName>
    <definedName name="Ofwat___Wholesale_fixed_asset_life__post_override____control.BR" localSheetId="1">#REF!</definedName>
    <definedName name="Ofwat___Wholesale_fixed_asset_life__post_override____control.BR">#REF!</definedName>
    <definedName name="Ofwat___Wholesale_fixed_asset_life__post_override____control.WN" localSheetId="1">#REF!</definedName>
    <definedName name="Ofwat___Wholesale_fixed_asset_life__post_override____control.WN">#REF!</definedName>
    <definedName name="Ofwat___Wholesale_fixed_asset_life__post_override____control.WR" localSheetId="1">#REF!</definedName>
    <definedName name="Ofwat___Wholesale_fixed_asset_life__post_override____control.WR">#REF!</definedName>
    <definedName name="Ofwat___Wholesale_fixed_asset_life__post_override____control.WWN" localSheetId="1">#REF!</definedName>
    <definedName name="Ofwat___Wholesale_fixed_asset_life__post_override____control.WWN">#REF!</definedName>
    <definedName name="Ofwat___Wholesale_WACC___notional___Cost_of_debt___nominal.ADDN1" localSheetId="1">#REF!</definedName>
    <definedName name="Ofwat___Wholesale_WACC___notional___Cost_of_debt___nominal.ADDN1">#REF!</definedName>
    <definedName name="Ofwat___Wholesale_WACC___notional___Cost_of_debt___nominal.ADDN2" localSheetId="1">#REF!</definedName>
    <definedName name="Ofwat___Wholesale_WACC___notional___Cost_of_debt___nominal.ADDN2">#REF!</definedName>
    <definedName name="Ofwat___Wholesale_WACC___notional___Cost_of_debt___nominal.BR" localSheetId="1">#REF!</definedName>
    <definedName name="Ofwat___Wholesale_WACC___notional___Cost_of_debt___nominal.BR">#REF!</definedName>
    <definedName name="Ofwat___Wholesale_WACC___notional___Cost_of_debt___nominal.WN" localSheetId="1">#REF!</definedName>
    <definedName name="Ofwat___Wholesale_WACC___notional___Cost_of_debt___nominal.WN">#REF!</definedName>
    <definedName name="Ofwat___Wholesale_WACC___notional___Cost_of_debt___nominal.WR" localSheetId="1">#REF!</definedName>
    <definedName name="Ofwat___Wholesale_WACC___notional___Cost_of_debt___nominal.WR">#REF!</definedName>
    <definedName name="Ofwat___Wholesale_WACC___notional___Cost_of_debt___nominal.WWN" localSheetId="1">#REF!</definedName>
    <definedName name="Ofwat___Wholesale_WACC___notional___Cost_of_debt___nominal.WWN">#REF!</definedName>
    <definedName name="Ofwat___Wholesale_WACC___notional___Equity___nominal.ADDN1" localSheetId="1">#REF!</definedName>
    <definedName name="Ofwat___Wholesale_WACC___notional___Equity___nominal.ADDN1">#REF!</definedName>
    <definedName name="Ofwat___Wholesale_WACC___notional___Equity___nominal.ADDN2" localSheetId="1">#REF!</definedName>
    <definedName name="Ofwat___Wholesale_WACC___notional___Equity___nominal.ADDN2">#REF!</definedName>
    <definedName name="Ofwat___Wholesale_WACC___notional___Equity___nominal.BR" localSheetId="1">#REF!</definedName>
    <definedName name="Ofwat___Wholesale_WACC___notional___Equity___nominal.BR">#REF!</definedName>
    <definedName name="Ofwat___Wholesale_WACC___notional___Equity___nominal.WN" localSheetId="1">#REF!</definedName>
    <definedName name="Ofwat___Wholesale_WACC___notional___Equity___nominal.WN">#REF!</definedName>
    <definedName name="Ofwat___Wholesale_WACC___notional___Equity___nominal.WR" localSheetId="1">#REF!</definedName>
    <definedName name="Ofwat___Wholesale_WACC___notional___Equity___nominal.WR">#REF!</definedName>
    <definedName name="Ofwat___Wholesale_WACC___notional___Equity___nominal.WWN" localSheetId="1">#REF!</definedName>
    <definedName name="Ofwat___Wholesale_WACC___notional___Equity___nominal.WWN">#REF!</definedName>
    <definedName name="Ofwat___Wholesale_WACC___notional___Gearing___nominal.ADDN1" localSheetId="1">#REF!</definedName>
    <definedName name="Ofwat___Wholesale_WACC___notional___Gearing___nominal.ADDN1">#REF!</definedName>
    <definedName name="Ofwat___Wholesale_WACC___notional___Gearing___nominal.ADDN2" localSheetId="1">#REF!</definedName>
    <definedName name="Ofwat___Wholesale_WACC___notional___Gearing___nominal.ADDN2">#REF!</definedName>
    <definedName name="Ofwat___Wholesale_WACC___notional___Gearing___nominal.BR" localSheetId="1">#REF!</definedName>
    <definedName name="Ofwat___Wholesale_WACC___notional___Gearing___nominal.BR">#REF!</definedName>
    <definedName name="Ofwat___Wholesale_WACC___notional___Gearing___nominal.WN" localSheetId="1">#REF!</definedName>
    <definedName name="Ofwat___Wholesale_WACC___notional___Gearing___nominal.WN">#REF!</definedName>
    <definedName name="Ofwat___Wholesale_WACC___notional___Gearing___nominal.WR" localSheetId="1">#REF!</definedName>
    <definedName name="Ofwat___Wholesale_WACC___notional___Gearing___nominal.WR">#REF!</definedName>
    <definedName name="Ofwat___Wholesale_WACC___notional___Gearing___nominal.WWN" localSheetId="1">#REF!</definedName>
    <definedName name="Ofwat___Wholesale_WACC___notional___Gearing___nominal.WWN">#REF!</definedName>
    <definedName name="Ofwat___Year_on_year___change___CPI_H___Financial_year_average_indices_year_on_year__" localSheetId="1">#REF!</definedName>
    <definedName name="Ofwat___Year_on_year___change___CPI_H___Financial_year_average_indices_year_on_year__">#REF!</definedName>
    <definedName name="Ofwat_grades">#REF!</definedName>
    <definedName name="OISIII" localSheetId="8" hidden="1">#REF!</definedName>
    <definedName name="OISIII" localSheetId="6" hidden="1">#REF!</definedName>
    <definedName name="OISIII" hidden="1">#REF!</definedName>
    <definedName name="old">#REF!</definedName>
    <definedName name="oldsub">#REF!</definedName>
    <definedName name="ooo" localSheetId="8">#REF!</definedName>
    <definedName name="ooo" localSheetId="6">#REF!</definedName>
    <definedName name="ooo">#REF!</definedName>
    <definedName name="Opening_called_up_share_capital___Appointee___nominal" localSheetId="1">#REF!</definedName>
    <definedName name="Opening_called_up_share_capital___Appointee___nominal" localSheetId="6">#REF!</definedName>
    <definedName name="Opening_called_up_share_capital___Appointee___nominal">#REF!</definedName>
    <definedName name="Opening_change_in_net_debt_balance___nominal.ADDN1" localSheetId="1">#REF!</definedName>
    <definedName name="Opening_change_in_net_debt_balance___nominal.ADDN1">#REF!</definedName>
    <definedName name="Opening_change_in_net_debt_balance___nominal.ADDN2" localSheetId="1">#REF!</definedName>
    <definedName name="Opening_change_in_net_debt_balance___nominal.ADDN2">#REF!</definedName>
    <definedName name="Opening_change_in_net_debt_balance___nominal.BR" localSheetId="1">#REF!</definedName>
    <definedName name="Opening_change_in_net_debt_balance___nominal.BR">#REF!</definedName>
    <definedName name="Opening_change_in_net_debt_balance___nominal.WN" localSheetId="1">#REF!</definedName>
    <definedName name="Opening_change_in_net_debt_balance___nominal.WN">#REF!</definedName>
    <definedName name="Opening_change_in_net_debt_balance___nominal.WR" localSheetId="1">#REF!</definedName>
    <definedName name="Opening_change_in_net_debt_balance___nominal.WR">#REF!</definedName>
    <definedName name="Opening_change_in_net_debt_balance___nominal.WWN" localSheetId="1">#REF!</definedName>
    <definedName name="Opening_change_in_net_debt_balance___nominal.WWN">#REF!</definedName>
    <definedName name="Opening_Debtor_balance___Business___nominal" localSheetId="1">#REF!</definedName>
    <definedName name="Opening_Debtor_balance___Business___nominal">#REF!</definedName>
    <definedName name="Opening_net_debt___nominal.ADDN1" localSheetId="1">#REF!</definedName>
    <definedName name="Opening_net_debt___nominal.ADDN1">#REF!</definedName>
    <definedName name="Opening_net_debt___nominal.ADDN2" localSheetId="1">#REF!</definedName>
    <definedName name="Opening_net_debt___nominal.ADDN2">#REF!</definedName>
    <definedName name="Opening_net_debt___nominal.BR" localSheetId="1">#REF!</definedName>
    <definedName name="Opening_net_debt___nominal.BR">#REF!</definedName>
    <definedName name="Opening_net_debt___nominal.WN" localSheetId="1">#REF!</definedName>
    <definedName name="Opening_net_debt___nominal.WN">#REF!</definedName>
    <definedName name="Opening_net_debt___nominal.WR" localSheetId="1">#REF!</definedName>
    <definedName name="Opening_net_debt___nominal.WR">#REF!</definedName>
    <definedName name="Opening_net_debt___nominal.WWN" localSheetId="1">#REF!</definedName>
    <definedName name="Opening_net_debt___nominal.WWN">#REF!</definedName>
    <definedName name="Opening_Reg_Equity___nominal" localSheetId="1">#REF!</definedName>
    <definedName name="Opening_Reg_Equity___nominal">#REF!</definedName>
    <definedName name="Opening_Tax_loss_balance___wholesale___nominal" localSheetId="1">#REF!</definedName>
    <definedName name="Opening_Tax_loss_balance___wholesale___nominal">#REF!</definedName>
    <definedName name="Opening_Wholesale_creditor_balance___Residential___nominal" localSheetId="1">#REF!</definedName>
    <definedName name="Opening_Wholesale_creditor_balance___Residential___nominal">#REF!</definedName>
    <definedName name="Operating_cash_flow___Business___nominal" localSheetId="1">#REF!</definedName>
    <definedName name="Operating_cash_flow___Business___nominal">#REF!</definedName>
    <definedName name="Operating_cash_flow___Residential___nominal" localSheetId="1">#REF!</definedName>
    <definedName name="Operating_cash_flow___Residential___nominal">#REF!</definedName>
    <definedName name="Operating_costs_associated_with_equity_issuance___nominal.ADDN1" localSheetId="1">#REF!</definedName>
    <definedName name="Operating_costs_associated_with_equity_issuance___nominal.ADDN1">#REF!</definedName>
    <definedName name="Operating_costs_associated_with_equity_issuance___nominal.ADDN2" localSheetId="1">#REF!</definedName>
    <definedName name="Operating_costs_associated_with_equity_issuance___nominal.ADDN2">#REF!</definedName>
    <definedName name="Operating_costs_associated_with_equity_issuance___nominal.BR" localSheetId="1">#REF!</definedName>
    <definedName name="Operating_costs_associated_with_equity_issuance___nominal.BR">#REF!</definedName>
    <definedName name="Operating_costs_associated_with_equity_issuance___nominal.WN" localSheetId="1">#REF!</definedName>
    <definedName name="Operating_costs_associated_with_equity_issuance___nominal.WN">#REF!</definedName>
    <definedName name="Operating_costs_associated_with_equity_issuance___nominal.WR" localSheetId="1">#REF!</definedName>
    <definedName name="Operating_costs_associated_with_equity_issuance___nominal.WR">#REF!</definedName>
    <definedName name="Operating_costs_associated_with_equity_issuance___nominal.WWN" localSheetId="1">#REF!</definedName>
    <definedName name="Operating_costs_associated_with_equity_issuance___nominal.WWN">#REF!</definedName>
    <definedName name="Operating_costs_associated_with_PDR_allowance___nominal.ADDN1" localSheetId="1">#REF!</definedName>
    <definedName name="Operating_costs_associated_with_PDR_allowance___nominal.ADDN1">#REF!</definedName>
    <definedName name="Operating_costs_associated_with_PDR_allowance___nominal.ADDN2" localSheetId="1">#REF!</definedName>
    <definedName name="Operating_costs_associated_with_PDR_allowance___nominal.ADDN2">#REF!</definedName>
    <definedName name="Operating_costs_associated_with_PDR_allowance___nominal.BR" localSheetId="1">#REF!</definedName>
    <definedName name="Operating_costs_associated_with_PDR_allowance___nominal.BR">#REF!</definedName>
    <definedName name="Operating_costs_associated_with_PDR_allowance___nominal.WN" localSheetId="1">#REF!</definedName>
    <definedName name="Operating_costs_associated_with_PDR_allowance___nominal.WN">#REF!</definedName>
    <definedName name="Operating_costs_associated_with_PDR_allowance___nominal.WR" localSheetId="1">#REF!</definedName>
    <definedName name="Operating_costs_associated_with_PDR_allowance___nominal.WR">#REF!</definedName>
    <definedName name="Operating_costs_associated_with_PDR_allowance___nominal.WWN" localSheetId="1">#REF!</definedName>
    <definedName name="Operating_costs_associated_with_PDR_allowance___nominal.WWN">#REF!</definedName>
    <definedName name="Operating_costs_associated_with_PDR_allowance___wholesale___nominal" localSheetId="1">#REF!</definedName>
    <definedName name="Operating_costs_associated_with_PDR_allowance___wholesale___nominal">#REF!</definedName>
    <definedName name="Operating_income___Appointee___nominal" localSheetId="1">#REF!</definedName>
    <definedName name="Operating_income___Appointee___nominal">#REF!</definedName>
    <definedName name="Operating_income___nominal.ADDN1" localSheetId="1">#REF!</definedName>
    <definedName name="Operating_income___nominal.ADDN1">#REF!</definedName>
    <definedName name="Operating_income___nominal.ADDN2" localSheetId="1">#REF!</definedName>
    <definedName name="Operating_income___nominal.ADDN2">#REF!</definedName>
    <definedName name="Operating_income___nominal.BR" localSheetId="1">#REF!</definedName>
    <definedName name="Operating_income___nominal.BR">#REF!</definedName>
    <definedName name="Operating_income___nominal.WN" localSheetId="1">#REF!</definedName>
    <definedName name="Operating_income___nominal.WN">#REF!</definedName>
    <definedName name="Operating_income___nominal.WR" localSheetId="1">#REF!</definedName>
    <definedName name="Operating_income___nominal.WR">#REF!</definedName>
    <definedName name="Operating_income___nominal.WWN" localSheetId="1">#REF!</definedName>
    <definedName name="Operating_income___nominal.WWN">#REF!</definedName>
    <definedName name="Operating_Income___real.ADDN1" localSheetId="1">#REF!</definedName>
    <definedName name="Operating_Income___real.ADDN1">#REF!</definedName>
    <definedName name="Operating_Income___real.ADDN2" localSheetId="1">#REF!</definedName>
    <definedName name="Operating_Income___real.ADDN2">#REF!</definedName>
    <definedName name="Operating_Income___real.BR" localSheetId="1">#REF!</definedName>
    <definedName name="Operating_Income___real.BR">#REF!</definedName>
    <definedName name="Operating_Income___real.WN" localSheetId="1">#REF!</definedName>
    <definedName name="Operating_Income___real.WN">#REF!</definedName>
    <definedName name="Operating_Income___real.WR" localSheetId="1">#REF!</definedName>
    <definedName name="Operating_Income___real.WR">#REF!</definedName>
    <definedName name="Operating_Income___real.WWN" localSheetId="1">#REF!</definedName>
    <definedName name="Operating_Income___real.WWN">#REF!</definedName>
    <definedName name="Operating_Income___real___ADDN1" localSheetId="1">#REF!</definedName>
    <definedName name="Operating_Income___real___ADDN1">#REF!</definedName>
    <definedName name="Operating_Income___real___ADDN2" localSheetId="1">#REF!</definedName>
    <definedName name="Operating_Income___real___ADDN2">#REF!</definedName>
    <definedName name="Operating_Income___real___BR" localSheetId="1">#REF!</definedName>
    <definedName name="Operating_Income___real___BR">#REF!</definedName>
    <definedName name="Operating_Income___real___WN" localSheetId="1">#REF!</definedName>
    <definedName name="Operating_Income___real___WN">#REF!</definedName>
    <definedName name="Operating_Income___real___WR" localSheetId="1">#REF!</definedName>
    <definedName name="Operating_Income___real___WR">#REF!</definedName>
    <definedName name="Operating_Income___real___WWN" localSheetId="1">#REF!</definedName>
    <definedName name="Operating_Income___real___WWN">#REF!</definedName>
    <definedName name="Operating_income___Wholesale___nominal" localSheetId="1">#REF!</definedName>
    <definedName name="Operating_income___Wholesale___nominal">#REF!</definedName>
    <definedName name="Operating_profit___Appointee___nominal" localSheetId="1">#REF!</definedName>
    <definedName name="Operating_profit___Appointee___nominal">#REF!</definedName>
    <definedName name="Opex___Appointee___nominal" localSheetId="1">#REF!</definedName>
    <definedName name="Opex___Appointee___nominal">#REF!</definedName>
    <definedName name="Opex___Appointee___nominal.NEG" localSheetId="1">#REF!</definedName>
    <definedName name="Opex___Appointee___nominal.NEG">#REF!</definedName>
    <definedName name="Opex_grants_and_contributions___nominal.ADDN1" localSheetId="1">#REF!</definedName>
    <definedName name="Opex_grants_and_contributions___nominal.ADDN1">#REF!</definedName>
    <definedName name="Opex_grants_and_contributions___nominal.ADDN2" localSheetId="1">#REF!</definedName>
    <definedName name="Opex_grants_and_contributions___nominal.ADDN2">#REF!</definedName>
    <definedName name="Opex_grants_and_contributions___nominal.BR" localSheetId="1">#REF!</definedName>
    <definedName name="Opex_grants_and_contributions___nominal.BR">#REF!</definedName>
    <definedName name="Opex_grants_and_contributions___nominal.WN" localSheetId="1">#REF!</definedName>
    <definedName name="Opex_grants_and_contributions___nominal.WN">#REF!</definedName>
    <definedName name="Opex_grants_and_contributions___nominal.WR" localSheetId="1">#REF!</definedName>
    <definedName name="Opex_grants_and_contributions___nominal.WR">#REF!</definedName>
    <definedName name="Opex_grants_and_contributions___nominal.WWN" localSheetId="1">#REF!</definedName>
    <definedName name="Opex_grants_and_contributions___nominal.WWN">#REF!</definedName>
    <definedName name="Opex_grants_and_contributions___real.ADDN1" localSheetId="1">#REF!</definedName>
    <definedName name="Opex_grants_and_contributions___real.ADDN1">#REF!</definedName>
    <definedName name="Opex_grants_and_contributions___real.ADDN2" localSheetId="1">#REF!</definedName>
    <definedName name="Opex_grants_and_contributions___real.ADDN2">#REF!</definedName>
    <definedName name="Opex_grants_and_contributions___real.BR" localSheetId="1">#REF!</definedName>
    <definedName name="Opex_grants_and_contributions___real.BR">#REF!</definedName>
    <definedName name="Opex_grants_and_contributions___real.WN" localSheetId="1">#REF!</definedName>
    <definedName name="Opex_grants_and_contributions___real.WN">#REF!</definedName>
    <definedName name="Opex_grants_and_contributions___real.WR" localSheetId="1">#REF!</definedName>
    <definedName name="Opex_grants_and_contributions___real.WR">#REF!</definedName>
    <definedName name="Opex_grants_and_contributions___real.WWN" localSheetId="1">#REF!</definedName>
    <definedName name="Opex_grants_and_contributions___real.WWN">#REF!</definedName>
    <definedName name="OPEXACT">#REF!</definedName>
    <definedName name="OPEXCALC">#REF!</definedName>
    <definedName name="OPEXCALC2">#REF!</definedName>
    <definedName name="OpexInputs">"Input!$T$2:$AF$2"</definedName>
    <definedName name="OPEXWD">#REF!</definedName>
    <definedName name="opt_actuals">#REF!</definedName>
    <definedName name="opt_actuals_percentage">#REF!</definedName>
    <definedName name="opt_baseline_bid_threshold">#REF!</definedName>
    <definedName name="opt_baseline_cap">#REF!</definedName>
    <definedName name="opt_bids">#REF!</definedName>
    <definedName name="opt_bids_percentage">#REF!</definedName>
    <definedName name="opt_gearing">#REF!</definedName>
    <definedName name="opt_tax">#REF!</definedName>
    <definedName name="opt_wacc">#REF!</definedName>
    <definedName name="Ordinary_dividend_declared___control___nominal.ADDN1" localSheetId="1">#REF!</definedName>
    <definedName name="Ordinary_dividend_declared___control___nominal.ADDN1" localSheetId="8">#REF!</definedName>
    <definedName name="Ordinary_dividend_declared___control___nominal.ADDN1" localSheetId="6">#REF!</definedName>
    <definedName name="Ordinary_dividend_declared___control___nominal.ADDN1">#REF!</definedName>
    <definedName name="Ordinary_dividend_declared___control___nominal.ADDN1.NEG" localSheetId="1">#REF!</definedName>
    <definedName name="Ordinary_dividend_declared___control___nominal.ADDN1.NEG">#REF!</definedName>
    <definedName name="Ordinary_dividend_declared___control___nominal.ADDN2" localSheetId="1">#REF!</definedName>
    <definedName name="Ordinary_dividend_declared___control___nominal.ADDN2">#REF!</definedName>
    <definedName name="Ordinary_dividend_declared___control___nominal.ADDN2.NEG" localSheetId="1">#REF!</definedName>
    <definedName name="Ordinary_dividend_declared___control___nominal.ADDN2.NEG">#REF!</definedName>
    <definedName name="Ordinary_dividend_declared___control___nominal.BR" localSheetId="1">#REF!</definedName>
    <definedName name="Ordinary_dividend_declared___control___nominal.BR">#REF!</definedName>
    <definedName name="Ordinary_dividend_declared___control___nominal.BR.NEG" localSheetId="1">#REF!</definedName>
    <definedName name="Ordinary_dividend_declared___control___nominal.BR.NEG">#REF!</definedName>
    <definedName name="Ordinary_dividend_declared___control___nominal.WN" localSheetId="1">#REF!</definedName>
    <definedName name="Ordinary_dividend_declared___control___nominal.WN">#REF!</definedName>
    <definedName name="Ordinary_dividend_declared___control___nominal.WN.NEG" localSheetId="1">#REF!</definedName>
    <definedName name="Ordinary_dividend_declared___control___nominal.WN.NEG">#REF!</definedName>
    <definedName name="Ordinary_dividend_declared___control___nominal.WR" localSheetId="1">#REF!</definedName>
    <definedName name="Ordinary_dividend_declared___control___nominal.WR">#REF!</definedName>
    <definedName name="Ordinary_dividend_declared___control___nominal.WR.NEG" localSheetId="1">#REF!</definedName>
    <definedName name="Ordinary_dividend_declared___control___nominal.WR.NEG">#REF!</definedName>
    <definedName name="Ordinary_dividend_declared___control___nominal.WWN" localSheetId="1">#REF!</definedName>
    <definedName name="Ordinary_dividend_declared___control___nominal.WWN">#REF!</definedName>
    <definedName name="Ordinary_dividend_declared___control___nominal.WWN.NEG" localSheetId="1">#REF!</definedName>
    <definedName name="Ordinary_dividend_declared___control___nominal.WWN.NEG">#REF!</definedName>
    <definedName name="Ordinary_dividend_paid___control___nominal.ADDN1" localSheetId="1">#REF!</definedName>
    <definedName name="Ordinary_dividend_paid___control___nominal.ADDN1">#REF!</definedName>
    <definedName name="Ordinary_dividend_paid___control___nominal.ADDN2" localSheetId="1">#REF!</definedName>
    <definedName name="Ordinary_dividend_paid___control___nominal.ADDN2">#REF!</definedName>
    <definedName name="Ordinary_dividend_paid___control___nominal.BR" localSheetId="1">#REF!</definedName>
    <definedName name="Ordinary_dividend_paid___control___nominal.BR">#REF!</definedName>
    <definedName name="Ordinary_dividend_paid___control___nominal.WN" localSheetId="1">#REF!</definedName>
    <definedName name="Ordinary_dividend_paid___control___nominal.WN">#REF!</definedName>
    <definedName name="Ordinary_dividend_paid___control___nominal.WR" localSheetId="1">#REF!</definedName>
    <definedName name="Ordinary_dividend_paid___control___nominal.WR">#REF!</definedName>
    <definedName name="Ordinary_dividend_paid___control___nominal.WWN" localSheetId="1">#REF!</definedName>
    <definedName name="Ordinary_dividend_paid___control___nominal.WWN">#REF!</definedName>
    <definedName name="Other_adjustments_to_taxable_profits___wholesale___nominal" localSheetId="1">#REF!</definedName>
    <definedName name="Other_adjustments_to_taxable_profits___wholesale___nominal">#REF!</definedName>
    <definedName name="Other_creditors_balance___control___nominal.ADDN1" localSheetId="1">#REF!</definedName>
    <definedName name="Other_creditors_balance___control___nominal.ADDN1">#REF!</definedName>
    <definedName name="Other_creditors_balance___control___nominal.ADDN1.BEG" localSheetId="1">#REF!</definedName>
    <definedName name="Other_creditors_balance___control___nominal.ADDN1.BEG">#REF!</definedName>
    <definedName name="Other_creditors_balance___control___nominal.ADDN2" localSheetId="1">#REF!</definedName>
    <definedName name="Other_creditors_balance___control___nominal.ADDN2">#REF!</definedName>
    <definedName name="Other_creditors_balance___control___nominal.ADDN2.BEG" localSheetId="1">#REF!</definedName>
    <definedName name="Other_creditors_balance___control___nominal.ADDN2.BEG">#REF!</definedName>
    <definedName name="Other_creditors_balance___control___nominal.BR" localSheetId="1">#REF!</definedName>
    <definedName name="Other_creditors_balance___control___nominal.BR">#REF!</definedName>
    <definedName name="Other_creditors_balance___control___nominal.BR.BEG" localSheetId="1">#REF!</definedName>
    <definedName name="Other_creditors_balance___control___nominal.BR.BEG">#REF!</definedName>
    <definedName name="Other_creditors_balance___control___nominal.WN" localSheetId="1">#REF!</definedName>
    <definedName name="Other_creditors_balance___control___nominal.WN">#REF!</definedName>
    <definedName name="Other_creditors_balance___control___nominal.WN.BEG" localSheetId="1">#REF!</definedName>
    <definedName name="Other_creditors_balance___control___nominal.WN.BEG">#REF!</definedName>
    <definedName name="Other_creditors_balance___control___nominal.WR" localSheetId="1">#REF!</definedName>
    <definedName name="Other_creditors_balance___control___nominal.WR">#REF!</definedName>
    <definedName name="Other_creditors_balance___control___nominal.WR.BEG" localSheetId="1">#REF!</definedName>
    <definedName name="Other_creditors_balance___control___nominal.WR.BEG">#REF!</definedName>
    <definedName name="Other_creditors_balance___control___nominal.WWN" localSheetId="1">#REF!</definedName>
    <definedName name="Other_creditors_balance___control___nominal.WWN">#REF!</definedName>
    <definedName name="Other_creditors_balance___control___nominal.WWN.BEG" localSheetId="1">#REF!</definedName>
    <definedName name="Other_creditors_balance___control___nominal.WWN.BEG">#REF!</definedName>
    <definedName name="Other_debtors_balance___control___nominal.ADDN1" localSheetId="1">#REF!</definedName>
    <definedName name="Other_debtors_balance___control___nominal.ADDN1">#REF!</definedName>
    <definedName name="Other_debtors_balance___control___nominal.ADDN1.BEG" localSheetId="1">#REF!</definedName>
    <definedName name="Other_debtors_balance___control___nominal.ADDN1.BEG">#REF!</definedName>
    <definedName name="Other_debtors_balance___control___nominal.ADDN2" localSheetId="1">#REF!</definedName>
    <definedName name="Other_debtors_balance___control___nominal.ADDN2">#REF!</definedName>
    <definedName name="Other_debtors_balance___control___nominal.ADDN2.BEG" localSheetId="1">#REF!</definedName>
    <definedName name="Other_debtors_balance___control___nominal.ADDN2.BEG">#REF!</definedName>
    <definedName name="Other_debtors_balance___control___nominal.BR" localSheetId="1">#REF!</definedName>
    <definedName name="Other_debtors_balance___control___nominal.BR">#REF!</definedName>
    <definedName name="Other_debtors_balance___control___nominal.BR.BEG" localSheetId="1">#REF!</definedName>
    <definedName name="Other_debtors_balance___control___nominal.BR.BEG">#REF!</definedName>
    <definedName name="Other_debtors_balance___control___nominal.WN" localSheetId="1">#REF!</definedName>
    <definedName name="Other_debtors_balance___control___nominal.WN">#REF!</definedName>
    <definedName name="Other_debtors_balance___control___nominal.WN.BEG" localSheetId="1">#REF!</definedName>
    <definedName name="Other_debtors_balance___control___nominal.WN.BEG">#REF!</definedName>
    <definedName name="Other_debtors_balance___control___nominal.WR" localSheetId="1">#REF!</definedName>
    <definedName name="Other_debtors_balance___control___nominal.WR">#REF!</definedName>
    <definedName name="Other_debtors_balance___control___nominal.WR.BEG" localSheetId="1">#REF!</definedName>
    <definedName name="Other_debtors_balance___control___nominal.WR.BEG">#REF!</definedName>
    <definedName name="Other_debtors_balance___control___nominal.WWN" localSheetId="1">#REF!</definedName>
    <definedName name="Other_debtors_balance___control___nominal.WWN">#REF!</definedName>
    <definedName name="Other_debtors_balance___control___nominal.WWN.BEG" localSheetId="1">#REF!</definedName>
    <definedName name="Other_debtors_balance___control___nominal.WWN.BEG">#REF!</definedName>
    <definedName name="Other_Income__incl._3rd_party_income____Appointee___nominal" localSheetId="1">#REF!</definedName>
    <definedName name="Other_Income__incl._3rd_party_income____Appointee___nominal">#REF!</definedName>
    <definedName name="Other_income__incl._3rd_party_income____Wholesale___nominal" localSheetId="1">#REF!</definedName>
    <definedName name="Other_income__incl._3rd_party_income____Wholesale___nominal">#REF!</definedName>
    <definedName name="Other_liabilities_balance___control___nominal.ADDN1" localSheetId="1">#REF!</definedName>
    <definedName name="Other_liabilities_balance___control___nominal.ADDN1">#REF!</definedName>
    <definedName name="Other_liabilities_balance___control___nominal.ADDN1.BEG" localSheetId="1">#REF!</definedName>
    <definedName name="Other_liabilities_balance___control___nominal.ADDN1.BEG">#REF!</definedName>
    <definedName name="Other_liabilities_balance___control___nominal.ADDN2" localSheetId="1">#REF!</definedName>
    <definedName name="Other_liabilities_balance___control___nominal.ADDN2">#REF!</definedName>
    <definedName name="Other_liabilities_balance___control___nominal.ADDN2.BEG" localSheetId="1">#REF!</definedName>
    <definedName name="Other_liabilities_balance___control___nominal.ADDN2.BEG">#REF!</definedName>
    <definedName name="Other_liabilities_balance___control___nominal.BR" localSheetId="1">#REF!</definedName>
    <definedName name="Other_liabilities_balance___control___nominal.BR">#REF!</definedName>
    <definedName name="Other_liabilities_balance___control___nominal.BR.BEG" localSheetId="1">#REF!</definedName>
    <definedName name="Other_liabilities_balance___control___nominal.BR.BEG">#REF!</definedName>
    <definedName name="Other_liabilities_balance___control___nominal.WN" localSheetId="1">#REF!</definedName>
    <definedName name="Other_liabilities_balance___control___nominal.WN">#REF!</definedName>
    <definedName name="Other_liabilities_balance___control___nominal.WN.BEG" localSheetId="1">#REF!</definedName>
    <definedName name="Other_liabilities_balance___control___nominal.WN.BEG">#REF!</definedName>
    <definedName name="Other_liabilities_balance___control___nominal.WR" localSheetId="1">#REF!</definedName>
    <definedName name="Other_liabilities_balance___control___nominal.WR">#REF!</definedName>
    <definedName name="Other_liabilities_balance___control___nominal.WR.BEG" localSheetId="1">#REF!</definedName>
    <definedName name="Other_liabilities_balance___control___nominal.WR.BEG">#REF!</definedName>
    <definedName name="Other_liabilities_balance___control___nominal.WWN" localSheetId="1">#REF!</definedName>
    <definedName name="Other_liabilities_balance___control___nominal.WWN">#REF!</definedName>
    <definedName name="Other_liabilities_balance___control___nominal.WWN.BEG" localSheetId="1">#REF!</definedName>
    <definedName name="Other_liabilities_balance___control___nominal.WWN.BEG">#REF!</definedName>
    <definedName name="Other_liabilities_balance___Wholesale___nominal" localSheetId="1">#REF!</definedName>
    <definedName name="Other_liabilities_balance___Wholesale___nominal">#REF!</definedName>
    <definedName name="Other_liability_movement___Appointee___nominal" localSheetId="1">#REF!</definedName>
    <definedName name="Other_liability_movement___Appointee___nominal">#REF!</definedName>
    <definedName name="Other_price_control_income___real___ADDN1" localSheetId="1">#REF!</definedName>
    <definedName name="Other_price_control_income___real___ADDN1">#REF!</definedName>
    <definedName name="Other_price_control_income___real___ADDN2" localSheetId="1">#REF!</definedName>
    <definedName name="Other_price_control_income___real___ADDN2">#REF!</definedName>
    <definedName name="Other_price_control_income___real___BR" localSheetId="1">#REF!</definedName>
    <definedName name="Other_price_control_income___real___BR">#REF!</definedName>
    <definedName name="Other_price_control_income___real___WN" localSheetId="1">#REF!</definedName>
    <definedName name="Other_price_control_income___real___WN">#REF!</definedName>
    <definedName name="Other_price_control_income___real___WR" localSheetId="1">#REF!</definedName>
    <definedName name="Other_price_control_income___real___WR">#REF!</definedName>
    <definedName name="Other_price_control_income___real___WWN" localSheetId="1">#REF!</definedName>
    <definedName name="Other_price_control_income___real___WWN">#REF!</definedName>
    <definedName name="Other_taxable_income_items_for_taxable_profit____loss____control___nominal.ADDN1" localSheetId="1">#REF!</definedName>
    <definedName name="Other_taxable_income_items_for_taxable_profit____loss____control___nominal.ADDN1">#REF!</definedName>
    <definedName name="Other_taxable_income_items_for_taxable_profit____loss____control___nominal.ADDN2" localSheetId="1">#REF!</definedName>
    <definedName name="Other_taxable_income_items_for_taxable_profit____loss____control___nominal.ADDN2">#REF!</definedName>
    <definedName name="Other_taxable_income_items_for_taxable_profit____loss____control___nominal.BR" localSheetId="1">#REF!</definedName>
    <definedName name="Other_taxable_income_items_for_taxable_profit____loss____control___nominal.BR">#REF!</definedName>
    <definedName name="Other_taxable_income_items_for_taxable_profit____loss____control___nominal.WN" localSheetId="1">#REF!</definedName>
    <definedName name="Other_taxable_income_items_for_taxable_profit____loss____control___nominal.WN">#REF!</definedName>
    <definedName name="Other_taxable_income_items_for_taxable_profit____loss____control___nominal.WR" localSheetId="1">#REF!</definedName>
    <definedName name="Other_taxable_income_items_for_taxable_profit____loss____control___nominal.WR">#REF!</definedName>
    <definedName name="Other_taxable_income_items_for_taxable_profit____loss____control___nominal.WWN" localSheetId="1">#REF!</definedName>
    <definedName name="Other_taxable_income_items_for_taxable_profit____loss____control___nominal.WWN">#REF!</definedName>
    <definedName name="Other_taxable_income_items_for_taxable_profit____loss____nominal" localSheetId="1">#REF!</definedName>
    <definedName name="Other_taxable_income_items_for_taxable_profit____loss____nominal">#REF!</definedName>
    <definedName name="Other_taxable_income_items_for_taxable_profit____loss____post_financeability___control___nominal.ADDN1" localSheetId="1">#REF!</definedName>
    <definedName name="Other_taxable_income_items_for_taxable_profit____loss____post_financeability___control___nominal.ADDN1">#REF!</definedName>
    <definedName name="Other_taxable_income_items_for_taxable_profit____loss____post_financeability___control___nominal.ADDN2" localSheetId="1">#REF!</definedName>
    <definedName name="Other_taxable_income_items_for_taxable_profit____loss____post_financeability___control___nominal.ADDN2">#REF!</definedName>
    <definedName name="Other_taxable_income_items_for_taxable_profit____loss____post_financeability___control___nominal.BR" localSheetId="1">#REF!</definedName>
    <definedName name="Other_taxable_income_items_for_taxable_profit____loss____post_financeability___control___nominal.BR">#REF!</definedName>
    <definedName name="Other_taxable_income_items_for_taxable_profit____loss____post_financeability___control___nominal.WN" localSheetId="1">#REF!</definedName>
    <definedName name="Other_taxable_income_items_for_taxable_profit____loss____post_financeability___control___nominal.WN">#REF!</definedName>
    <definedName name="Other_taxable_income_items_for_taxable_profit____loss____post_financeability___control___nominal.WR" localSheetId="1">#REF!</definedName>
    <definedName name="Other_taxable_income_items_for_taxable_profit____loss____post_financeability___control___nominal.WR">#REF!</definedName>
    <definedName name="Other_taxable_income_items_for_taxable_profit____loss____post_financeability___control___nominal.WWN" localSheetId="1">#REF!</definedName>
    <definedName name="Other_taxable_income_items_for_taxable_profit____loss____post_financeability___control___nominal.WWN">#REF!</definedName>
    <definedName name="Other_taxable_income_items_for_taxable_profit____loss____post_financeability___nominal" localSheetId="1">#REF!</definedName>
    <definedName name="Other_taxable_income_items_for_taxable_profit____loss____post_financeability___nominal">#REF!</definedName>
    <definedName name="Others_liabilities_balance___Appointee___nominal" localSheetId="1">#REF!</definedName>
    <definedName name="Others_liabilities_balance___Appointee___nominal">#REF!</definedName>
    <definedName name="Output_Advanced_Digestion_DG">#REF!</definedName>
    <definedName name="Output_Compost_DG">#REF!</definedName>
    <definedName name="Output_Digestion_DG">#REF!</definedName>
    <definedName name="Output_Digestlandfill_DG">#REF!</definedName>
    <definedName name="Output_Incin_DG">#REF!</definedName>
    <definedName name="Output_limedlandfill_DG">#REF!</definedName>
    <definedName name="Output_Rawlandfill_DG">#REF!</definedName>
    <definedName name="Output_Rivers_CO2eq">#REF!</definedName>
    <definedName name="Output_Total_Land_Downstream_DG">#REF!</definedName>
    <definedName name="Outputs">#REF!</definedName>
    <definedName name="Overheads" localSheetId="1">#REF!</definedName>
    <definedName name="Overheads" localSheetId="8">#REF!</definedName>
    <definedName name="Overheads" localSheetId="6">#REF!</definedName>
    <definedName name="Overheads">#REF!</definedName>
    <definedName name="Override_____of_dividends_issued_as_scrip_shares" localSheetId="1">#REF!</definedName>
    <definedName name="Override_____of_dividends_issued_as_scrip_shares">#REF!</definedName>
    <definedName name="Override_____of_ILD" localSheetId="1">#REF!</definedName>
    <definedName name="Override_____of_ILD">#REF!</definedName>
    <definedName name="Override_____of_ordinary_dividends_paid_as_interim_dividend" localSheetId="1">#REF!</definedName>
    <definedName name="Override_____of_ordinary_dividends_paid_as_interim_dividend">#REF!</definedName>
    <definedName name="Override___2020_25_RCV_opening_balance___real.ADDN1" localSheetId="1">#REF!</definedName>
    <definedName name="Override___2020_25_RCV_opening_balance___real.ADDN1">#REF!</definedName>
    <definedName name="Override___2020_25_RCV_opening_balance___real.ADDN2" localSheetId="1">#REF!</definedName>
    <definedName name="Override___2020_25_RCV_opening_balance___real.ADDN2">#REF!</definedName>
    <definedName name="Override___2020_25_RCV_opening_balance___real.BR" localSheetId="1">#REF!</definedName>
    <definedName name="Override___2020_25_RCV_opening_balance___real.BR">#REF!</definedName>
    <definedName name="Override___2020_25_RCV_opening_balance___real.WN" localSheetId="1">#REF!</definedName>
    <definedName name="Override___2020_25_RCV_opening_balance___real.WN">#REF!</definedName>
    <definedName name="Override___2020_25_RCV_opening_balance___real.WR" localSheetId="1">#REF!</definedName>
    <definedName name="Override___2020_25_RCV_opening_balance___real.WR">#REF!</definedName>
    <definedName name="Override___2020_25_RCV_opening_balance___real.WWN" localSheetId="1">#REF!</definedName>
    <definedName name="Override___2020_25_RCV_opening_balance___real.WWN">#REF!</definedName>
    <definedName name="Override___accounting_charge_included_in_regulatory_accounts_for_Defined_Contribution_schemes___charge_for_DC_schemes___control___real.ADDN1" localSheetId="1">#REF!</definedName>
    <definedName name="Override___accounting_charge_included_in_regulatory_accounts_for_Defined_Contribution_schemes___charge_for_DC_schemes___control___real.ADDN1">#REF!</definedName>
    <definedName name="Override___accounting_charge_included_in_regulatory_accounts_for_Defined_Contribution_schemes___charge_for_DC_schemes___control___real.ADDN2" localSheetId="1">#REF!</definedName>
    <definedName name="Override___accounting_charge_included_in_regulatory_accounts_for_Defined_Contribution_schemes___charge_for_DC_schemes___control___real.ADDN2">#REF!</definedName>
    <definedName name="Override___accounting_charge_included_in_regulatory_accounts_for_Defined_Contribution_schemes___charge_for_DC_schemes___control___real.BR" localSheetId="1">#REF!</definedName>
    <definedName name="Override___accounting_charge_included_in_regulatory_accounts_for_Defined_Contribution_schemes___charge_for_DC_schemes___control___real.BR">#REF!</definedName>
    <definedName name="Override___accounting_charge_included_in_regulatory_accounts_for_Defined_Contribution_schemes___charge_for_DC_schemes___control___real.WN" localSheetId="1">#REF!</definedName>
    <definedName name="Override___accounting_charge_included_in_regulatory_accounts_for_Defined_Contribution_schemes___charge_for_DC_schemes___control___real.WN">#REF!</definedName>
    <definedName name="Override___accounting_charge_included_in_regulatory_accounts_for_Defined_Contribution_schemes___charge_for_DC_schemes___control___real.WR" localSheetId="1">#REF!</definedName>
    <definedName name="Override___accounting_charge_included_in_regulatory_accounts_for_Defined_Contribution_schemes___charge_for_DC_schemes___control___real.WR">#REF!</definedName>
    <definedName name="Override___accounting_charge_included_in_regulatory_accounts_for_Defined_Contribution_schemes___charge_for_DC_schemes___control___real.WWN" localSheetId="1">#REF!</definedName>
    <definedName name="Override___accounting_charge_included_in_regulatory_accounts_for_Defined_Contribution_schemes___charge_for_DC_schemes___control___real.WWN">#REF!</definedName>
    <definedName name="Override___actual_opening_fixed_rate_debt___nominal.ADDN1" localSheetId="1">#REF!</definedName>
    <definedName name="Override___actual_opening_fixed_rate_debt___nominal.ADDN1">#REF!</definedName>
    <definedName name="Override___actual_opening_fixed_rate_debt___nominal.ADDN2" localSheetId="1">#REF!</definedName>
    <definedName name="Override___actual_opening_fixed_rate_debt___nominal.ADDN2">#REF!</definedName>
    <definedName name="Override___actual_opening_fixed_rate_debt___nominal.BR" localSheetId="1">#REF!</definedName>
    <definedName name="Override___actual_opening_fixed_rate_debt___nominal.BR">#REF!</definedName>
    <definedName name="Override___actual_opening_fixed_rate_debt___nominal.WN" localSheetId="1">#REF!</definedName>
    <definedName name="Override___actual_opening_fixed_rate_debt___nominal.WN">#REF!</definedName>
    <definedName name="Override___actual_opening_fixed_rate_debt___nominal.WR" localSheetId="1">#REF!</definedName>
    <definedName name="Override___actual_opening_fixed_rate_debt___nominal.WR">#REF!</definedName>
    <definedName name="Override___actual_opening_fixed_rate_debt___nominal.WWN" localSheetId="1">#REF!</definedName>
    <definedName name="Override___actual_opening_fixed_rate_debt___nominal.WWN">#REF!</definedName>
    <definedName name="Override___actual_opening_Floating_rate_debt___nominal.ADDN1" localSheetId="1">#REF!</definedName>
    <definedName name="Override___actual_opening_Floating_rate_debt___nominal.ADDN1">#REF!</definedName>
    <definedName name="Override___actual_opening_Floating_rate_debt___nominal.ADDN2" localSheetId="1">#REF!</definedName>
    <definedName name="Override___actual_opening_Floating_rate_debt___nominal.ADDN2">#REF!</definedName>
    <definedName name="Override___actual_opening_Floating_rate_debt___nominal.BR" localSheetId="1">#REF!</definedName>
    <definedName name="Override___actual_opening_Floating_rate_debt___nominal.BR">#REF!</definedName>
    <definedName name="Override___actual_opening_Floating_rate_debt___nominal.WN" localSheetId="1">#REF!</definedName>
    <definedName name="Override___actual_opening_Floating_rate_debt___nominal.WN">#REF!</definedName>
    <definedName name="Override___actual_opening_Floating_rate_debt___nominal.WR" localSheetId="1">#REF!</definedName>
    <definedName name="Override___actual_opening_Floating_rate_debt___nominal.WR">#REF!</definedName>
    <definedName name="Override___actual_opening_Floating_rate_debt___nominal.WWN" localSheetId="1">#REF!</definedName>
    <definedName name="Override___actual_opening_Floating_rate_debt___nominal.WWN">#REF!</definedName>
    <definedName name="Override___actual_opening_index_linked_debt___nominal.ADDN1" localSheetId="1">#REF!</definedName>
    <definedName name="Override___actual_opening_index_linked_debt___nominal.ADDN1">#REF!</definedName>
    <definedName name="Override___actual_opening_index_linked_debt___nominal.ADDN2" localSheetId="1">#REF!</definedName>
    <definedName name="Override___actual_opening_index_linked_debt___nominal.ADDN2">#REF!</definedName>
    <definedName name="Override___actual_opening_index_linked_debt___nominal.BR" localSheetId="1">#REF!</definedName>
    <definedName name="Override___actual_opening_index_linked_debt___nominal.BR">#REF!</definedName>
    <definedName name="Override___actual_opening_index_linked_debt___nominal.WN" localSheetId="1">#REF!</definedName>
    <definedName name="Override___actual_opening_index_linked_debt___nominal.WN">#REF!</definedName>
    <definedName name="Override___actual_opening_index_linked_debt___nominal.WR" localSheetId="1">#REF!</definedName>
    <definedName name="Override___actual_opening_index_linked_debt___nominal.WR">#REF!</definedName>
    <definedName name="Override___actual_opening_index_linked_debt___nominal.WWN" localSheetId="1">#REF!</definedName>
    <definedName name="Override___actual_opening_index_linked_debt___nominal.WWN">#REF!</definedName>
    <definedName name="Override___adjustment_to_tax_payment.ADDN1" localSheetId="1">#REF!</definedName>
    <definedName name="Override___adjustment_to_tax_payment.ADDN1">#REF!</definedName>
    <definedName name="Override___adjustment_to_tax_payment.ADDN2" localSheetId="1">#REF!</definedName>
    <definedName name="Override___adjustment_to_tax_payment.ADDN2">#REF!</definedName>
    <definedName name="Override___adjustment_to_tax_payment.BR" localSheetId="1">#REF!</definedName>
    <definedName name="Override___adjustment_to_tax_payment.BR">#REF!</definedName>
    <definedName name="Override___adjustment_to_tax_payment.WN" localSheetId="1">#REF!</definedName>
    <definedName name="Override___adjustment_to_tax_payment.WN">#REF!</definedName>
    <definedName name="Override___adjustment_to_tax_payment.WR" localSheetId="1">#REF!</definedName>
    <definedName name="Override___adjustment_to_tax_payment.WR">#REF!</definedName>
    <definedName name="Override___adjustment_to_tax_payment.WWN" localSheetId="1">#REF!</definedName>
    <definedName name="Override___adjustment_to_tax_payment.WWN">#REF!</definedName>
    <definedName name="Override___Adjustment_to_Wholesale_revenue_requirement___real.ADDN1" localSheetId="1">#REF!</definedName>
    <definedName name="Override___Adjustment_to_Wholesale_revenue_requirement___real.ADDN1">#REF!</definedName>
    <definedName name="Override___Adjustment_to_Wholesale_revenue_requirement___real.ADDN2" localSheetId="1">#REF!</definedName>
    <definedName name="Override___Adjustment_to_Wholesale_revenue_requirement___real.ADDN2">#REF!</definedName>
    <definedName name="Override___Adjustment_to_Wholesale_revenue_requirement___real.BR" localSheetId="1">#REF!</definedName>
    <definedName name="Override___Adjustment_to_Wholesale_revenue_requirement___real.BR">#REF!</definedName>
    <definedName name="Override___Adjustment_to_Wholesale_revenue_requirement___real.WN" localSheetId="1">#REF!</definedName>
    <definedName name="Override___Adjustment_to_Wholesale_revenue_requirement___real.WN">#REF!</definedName>
    <definedName name="Override___Adjustment_to_Wholesale_revenue_requirement___real.WR" localSheetId="1">#REF!</definedName>
    <definedName name="Override___Adjustment_to_Wholesale_revenue_requirement___real.WR">#REF!</definedName>
    <definedName name="Override___Adjustment_to_Wholesale_revenue_requirement___real.WWN" localSheetId="1">#REF!</definedName>
    <definedName name="Override___Adjustment_to_Wholesale_revenue_requirement___real.WWN">#REF!</definedName>
    <definedName name="Override___allowable_depreciation_on_capitalised_revenue___control.ADDN1" localSheetId="1">#REF!</definedName>
    <definedName name="Override___allowable_depreciation_on_capitalised_revenue___control.ADDN1">#REF!</definedName>
    <definedName name="Override___allowable_depreciation_on_capitalised_revenue___control.ADDN2" localSheetId="1">#REF!</definedName>
    <definedName name="Override___allowable_depreciation_on_capitalised_revenue___control.ADDN2">#REF!</definedName>
    <definedName name="Override___allowable_depreciation_on_capitalised_revenue___control.BR" localSheetId="1">#REF!</definedName>
    <definedName name="Override___allowable_depreciation_on_capitalised_revenue___control.BR">#REF!</definedName>
    <definedName name="Override___allowable_depreciation_on_capitalised_revenue___control.WN" localSheetId="1">#REF!</definedName>
    <definedName name="Override___allowable_depreciation_on_capitalised_revenue___control.WN">#REF!</definedName>
    <definedName name="Override___allowable_depreciation_on_capitalised_revenue___control.WR" localSheetId="1">#REF!</definedName>
    <definedName name="Override___allowable_depreciation_on_capitalised_revenue___control.WR">#REF!</definedName>
    <definedName name="Override___allowable_depreciation_on_capitalised_revenue___control.WWN" localSheetId="1">#REF!</definedName>
    <definedName name="Override___allowable_depreciation_on_capitalised_revenue___control.WWN">#REF!</definedName>
    <definedName name="Override___Alternative_revenue_value___real.ADDN1" localSheetId="1">#REF!</definedName>
    <definedName name="Override___Alternative_revenue_value___real.ADDN1">#REF!</definedName>
    <definedName name="Override___Alternative_revenue_value___real.ADDN2" localSheetId="1">#REF!</definedName>
    <definedName name="Override___Alternative_revenue_value___real.ADDN2">#REF!</definedName>
    <definedName name="Override___Alternative_revenue_value___real.BR" localSheetId="1">#REF!</definedName>
    <definedName name="Override___Alternative_revenue_value___real.BR">#REF!</definedName>
    <definedName name="Override___Alternative_revenue_value___real.WN" localSheetId="1">#REF!</definedName>
    <definedName name="Override___Alternative_revenue_value___real.WN">#REF!</definedName>
    <definedName name="Override___Alternative_revenue_value___real.WR" localSheetId="1">#REF!</definedName>
    <definedName name="Override___Alternative_revenue_value___real.WR">#REF!</definedName>
    <definedName name="Override___Alternative_revenue_value___real.WWN" localSheetId="1">#REF!</definedName>
    <definedName name="Override___Alternative_revenue_value___real.WWN">#REF!</definedName>
    <definedName name="Override___Base_revenue_for_2024_25___real.ADDN1" localSheetId="1">#REF!</definedName>
    <definedName name="Override___Base_revenue_for_2024_25___real.ADDN1">#REF!</definedName>
    <definedName name="Override___Base_revenue_for_2024_25___real.ADDN2" localSheetId="1">#REF!</definedName>
    <definedName name="Override___Base_revenue_for_2024_25___real.ADDN2">#REF!</definedName>
    <definedName name="Override___Base_revenue_for_2024_25___real.BR" localSheetId="1">#REF!</definedName>
    <definedName name="Override___Base_revenue_for_2024_25___real.BR">#REF!</definedName>
    <definedName name="Override___Base_revenue_for_2024_25___real.WN" localSheetId="1">#REF!</definedName>
    <definedName name="Override___Base_revenue_for_2024_25___real.WN">#REF!</definedName>
    <definedName name="Override___Base_revenue_for_2024_25___real.WR" localSheetId="1">#REF!</definedName>
    <definedName name="Override___Base_revenue_for_2024_25___real.WR">#REF!</definedName>
    <definedName name="Override___Base_revenue_for_2024_25___real.WWN" localSheetId="1">#REF!</definedName>
    <definedName name="Override___Base_revenue_for_2024_25___real.WWN">#REF!</definedName>
    <definedName name="Override___blended_interest_rate_on_change_in_borrowings" localSheetId="1">#REF!</definedName>
    <definedName name="Override___blended_interest_rate_on_change_in_borrowings">#REF!</definedName>
    <definedName name="Override___Business__retail_total_allowed_depreciation___real" localSheetId="1">#REF!</definedName>
    <definedName name="Override___Business__retail_total_allowed_depreciation___real">#REF!</definedName>
    <definedName name="Override___Business_Advance_Receipts_Weighting___Unmeasured" localSheetId="1">#REF!</definedName>
    <definedName name="Override___Business_Advance_Receipts_Weighting___Unmeasured">#REF!</definedName>
    <definedName name="Override___Business_Measured_income_accrual_Opening_balance___nominal" localSheetId="1">#REF!</definedName>
    <definedName name="Override___Business_Measured_income_accrual_Opening_balance___nominal">#REF!</definedName>
    <definedName name="Override___Business_measured_income_proportion_of_total_Business_income" localSheetId="1">#REF!</definedName>
    <definedName name="Override___Business_measured_income_proportion_of_total_Business_income">#REF!</definedName>
    <definedName name="Override___Business_retail__Measured_income_accrual_rate" localSheetId="1">#REF!</definedName>
    <definedName name="Override___Business_retail__Measured_income_accrual_rate">#REF!</definedName>
    <definedName name="Override___Business_retail_advance_receipts_creditor_days_measured" localSheetId="1">#REF!</definedName>
    <definedName name="Override___Business_retail_advance_receipts_creditor_days_measured">#REF!</definedName>
    <definedName name="Override___Business_retail_advance_receipts_creditor_days_unmeasured" localSheetId="1">#REF!</definedName>
    <definedName name="Override___Business_retail_advance_receipts_creditor_days_unmeasured">#REF!</definedName>
    <definedName name="Override___Business_retail_average_cost_per_customer_in_Tariff_Band__Welsh_companies____real.1" localSheetId="1">#REF!</definedName>
    <definedName name="Override___Business_retail_average_cost_per_customer_in_Tariff_Band__Welsh_companies____real.1">#REF!</definedName>
    <definedName name="Override___Business_retail_average_cost_per_customer_in_Tariff_Band__Welsh_companies____real.2" localSheetId="1">#REF!</definedName>
    <definedName name="Override___Business_retail_average_cost_per_customer_in_Tariff_Band__Welsh_companies____real.2">#REF!</definedName>
    <definedName name="Override___Business_retail_average_cost_per_customer_in_Tariff_Band__Welsh_companies____real.3" localSheetId="1">#REF!</definedName>
    <definedName name="Override___Business_retail_average_cost_per_customer_in_Tariff_Band__Welsh_companies____real.3">#REF!</definedName>
    <definedName name="Override___Business_retail_margin___Override" localSheetId="1">#REF!</definedName>
    <definedName name="Override___Business_retail_margin___Override">#REF!</definedName>
    <definedName name="Override___Business_retail_revenue_adjustment___real" localSheetId="1">#REF!</definedName>
    <definedName name="Override___Business_retail_revenue_adjustment___real">#REF!</definedName>
    <definedName name="Override___Business_retail_revenue_override___nominal" localSheetId="1">#REF!</definedName>
    <definedName name="Override___Business_retail_revenue_override___nominal">#REF!</definedName>
    <definedName name="Override___business_weighted_average_debtor_days" localSheetId="1">#REF!</definedName>
    <definedName name="Override___business_weighted_average_debtor_days">#REF!</definedName>
    <definedName name="Override___Capex_creditor_days" localSheetId="1">#REF!</definedName>
    <definedName name="Override___Capex_creditor_days">#REF!</definedName>
    <definedName name="Override___Capital_expenditure_on_assets_principally_used_by_business_retail___real" localSheetId="1">#REF!</definedName>
    <definedName name="Override___Capital_expenditure_on_assets_principally_used_by_business_retail___real">#REF!</definedName>
    <definedName name="Override___Capital_expenditure_on_assets_principally_used_by_residential_retail___real" localSheetId="1">#REF!</definedName>
    <definedName name="Override___Capital_expenditure_on_assets_principally_used_by_residential_retail___real">#REF!</definedName>
    <definedName name="Override___Capital_expenditure_writing_down_allowance_main_rate_pool" localSheetId="1">#REF!</definedName>
    <definedName name="Override___Capital_expenditure_writing_down_allowance_main_rate_pool">#REF!</definedName>
    <definedName name="Override___Capital_expenditure_writing_down_allowance_main_rate_pool___first_year_rate" localSheetId="1">#REF!</definedName>
    <definedName name="Override___Capital_expenditure_writing_down_allowance_main_rate_pool___first_year_rate">#REF!</definedName>
    <definedName name="Override___Capital_expenditure_writing_down_allowance_special_rate_pool" localSheetId="1">#REF!</definedName>
    <definedName name="Override___Capital_expenditure_writing_down_allowance_special_rate_pool">#REF!</definedName>
    <definedName name="Override___Capital_expenditure_writing_down_allowance_special_rate_pool___first_year_rate" localSheetId="1">#REF!</definedName>
    <definedName name="Override___Capital_expenditure_writing_down_allowance_special_rate_pool___first_year_rate">#REF!</definedName>
    <definedName name="Override___Capital_expenditure_writing_down_allowance_structures_and_buildings_pool" localSheetId="1">#REF!</definedName>
    <definedName name="Override___Capital_expenditure_writing_down_allowance_structures_and_buildings_pool">#REF!</definedName>
    <definedName name="Override___Capital_expenditure_writing_down_allowance_structures_and_buildings_pool___first_year_rate" localSheetId="1">#REF!</definedName>
    <definedName name="Override___Capital_expenditure_writing_down_allowance_structures_and_buildings_pool___first_year_rate">#REF!</definedName>
    <definedName name="Override___Cash_and_cash_equivalents_actual_initial_balance___control___nominal.ADDN1" localSheetId="1">#REF!</definedName>
    <definedName name="Override___Cash_and_cash_equivalents_actual_initial_balance___control___nominal.ADDN1">#REF!</definedName>
    <definedName name="Override___Cash_and_cash_equivalents_actual_initial_balance___control___nominal.ADDN2" localSheetId="1">#REF!</definedName>
    <definedName name="Override___Cash_and_cash_equivalents_actual_initial_balance___control___nominal.ADDN2">#REF!</definedName>
    <definedName name="Override___Cash_and_cash_equivalents_actual_initial_balance___control___nominal.BR" localSheetId="1">#REF!</definedName>
    <definedName name="Override___Cash_and_cash_equivalents_actual_initial_balance___control___nominal.BR">#REF!</definedName>
    <definedName name="Override___Cash_and_cash_equivalents_actual_initial_balance___control___nominal.WN" localSheetId="1">#REF!</definedName>
    <definedName name="Override___Cash_and_cash_equivalents_actual_initial_balance___control___nominal.WN">#REF!</definedName>
    <definedName name="Override___Cash_and_cash_equivalents_actual_initial_balance___control___nominal.WR" localSheetId="1">#REF!</definedName>
    <definedName name="Override___Cash_and_cash_equivalents_actual_initial_balance___control___nominal.WR">#REF!</definedName>
    <definedName name="Override___Cash_and_cash_equivalents_actual_initial_balance___control___nominal.WWN" localSheetId="1">#REF!</definedName>
    <definedName name="Override___Cash_and_cash_equivalents_actual_initial_balance___control___nominal.WWN">#REF!</definedName>
    <definedName name="Override___cash_contributions__DB_schemes__ongoing____actual_and_forecast___control___real.ADDN1" localSheetId="1">#REF!</definedName>
    <definedName name="Override___cash_contributions__DB_schemes__ongoing____actual_and_forecast___control___real.ADDN1">#REF!</definedName>
    <definedName name="Override___cash_contributions__DB_schemes__ongoing____actual_and_forecast___control___real.ADDN2" localSheetId="1">#REF!</definedName>
    <definedName name="Override___cash_contributions__DB_schemes__ongoing____actual_and_forecast___control___real.ADDN2">#REF!</definedName>
    <definedName name="Override___cash_contributions__DB_schemes__ongoing____actual_and_forecast___control___real.BR" localSheetId="1">#REF!</definedName>
    <definedName name="Override___cash_contributions__DB_schemes__ongoing____actual_and_forecast___control___real.BR">#REF!</definedName>
    <definedName name="Override___cash_contributions__DB_schemes__ongoing____actual_and_forecast___control___real.WN" localSheetId="1">#REF!</definedName>
    <definedName name="Override___cash_contributions__DB_schemes__ongoing____actual_and_forecast___control___real.WN">#REF!</definedName>
    <definedName name="Override___cash_contributions__DB_schemes__ongoing____actual_and_forecast___control___real.WR" localSheetId="1">#REF!</definedName>
    <definedName name="Override___cash_contributions__DB_schemes__ongoing____actual_and_forecast___control___real.WR">#REF!</definedName>
    <definedName name="Override___cash_contributions__DB_schemes__ongoing____actual_and_forecast___control___real.WWN" localSheetId="1">#REF!</definedName>
    <definedName name="Override___cash_contributions__DB_schemes__ongoing____actual_and_forecast___control___real.WWN">#REF!</definedName>
    <definedName name="Override___cash_interest_rate.ADDN1" localSheetId="1">#REF!</definedName>
    <definedName name="Override___cash_interest_rate.ADDN1">#REF!</definedName>
    <definedName name="Override___cash_interest_rate.ADDN2" localSheetId="1">#REF!</definedName>
    <definedName name="Override___cash_interest_rate.ADDN2">#REF!</definedName>
    <definedName name="Override___cash_interest_rate.BR" localSheetId="1">#REF!</definedName>
    <definedName name="Override___cash_interest_rate.BR">#REF!</definedName>
    <definedName name="Override___cash_interest_rate.WN" localSheetId="1">#REF!</definedName>
    <definedName name="Override___cash_interest_rate.WN">#REF!</definedName>
    <definedName name="Override___cash_interest_rate.WR" localSheetId="1">#REF!</definedName>
    <definedName name="Override___cash_interest_rate.WR">#REF!</definedName>
    <definedName name="Override___cash_interest_rate.WWN" localSheetId="1">#REF!</definedName>
    <definedName name="Override___cash_interest_rate.WWN">#REF!</definedName>
    <definedName name="Override___Charge_for_DB_schemes___residential_retail___charge_for_DB_schemes___control___real.ADDN1" localSheetId="1">#REF!</definedName>
    <definedName name="Override___Charge_for_DB_schemes___residential_retail___charge_for_DB_schemes___control___real.ADDN1">#REF!</definedName>
    <definedName name="Override___Charge_for_DB_schemes___residential_retail___charge_for_DB_schemes___control___real.ADDN2" localSheetId="1">#REF!</definedName>
    <definedName name="Override___Charge_for_DB_schemes___residential_retail___charge_for_DB_schemes___control___real.ADDN2">#REF!</definedName>
    <definedName name="Override___Charge_for_DB_schemes___residential_retail___charge_for_DB_schemes___control___real.BR" localSheetId="1">#REF!</definedName>
    <definedName name="Override___Charge_for_DB_schemes___residential_retail___charge_for_DB_schemes___control___real.BR">#REF!</definedName>
    <definedName name="Override___Charge_for_DB_schemes___residential_retail___charge_for_DB_schemes___control___real.WN" localSheetId="1">#REF!</definedName>
    <definedName name="Override___Charge_for_DB_schemes___residential_retail___charge_for_DB_schemes___control___real.WN">#REF!</definedName>
    <definedName name="Override___Charge_for_DB_schemes___residential_retail___charge_for_DB_schemes___control___real.WR" localSheetId="1">#REF!</definedName>
    <definedName name="Override___Charge_for_DB_schemes___residential_retail___charge_for_DB_schemes___control___real.WR">#REF!</definedName>
    <definedName name="Override___Charge_for_DB_schemes___residential_retail___charge_for_DB_schemes___control___real.WWN" localSheetId="1">#REF!</definedName>
    <definedName name="Override___Charge_for_DB_schemes___residential_retail___charge_for_DB_schemes___control___real.WWN">#REF!</definedName>
    <definedName name="Override___Consumer_price_index__including_housing_costs____Consumer_Price_Index__with_housing__for_April" localSheetId="1">#REF!</definedName>
    <definedName name="Override___Consumer_price_index__including_housing_costs____Consumer_Price_Index__with_housing__for_April">#REF!</definedName>
    <definedName name="Override___Consumer_price_index__including_housing_costs____Consumer_Price_Index__with_housing__for_August" localSheetId="1">#REF!</definedName>
    <definedName name="Override___Consumer_price_index__including_housing_costs____Consumer_Price_Index__with_housing__for_August">#REF!</definedName>
    <definedName name="Override___Consumer_price_index__including_housing_costs____Consumer_Price_Index__with_housing__for_December" localSheetId="1">#REF!</definedName>
    <definedName name="Override___Consumer_price_index__including_housing_costs____Consumer_Price_Index__with_housing__for_December">#REF!</definedName>
    <definedName name="Override___Consumer_price_index__including_housing_costs____Consumer_Price_Index__with_housing__for_February" localSheetId="1">#REF!</definedName>
    <definedName name="Override___Consumer_price_index__including_housing_costs____Consumer_Price_Index__with_housing__for_February">#REF!</definedName>
    <definedName name="Override___Consumer_price_index__including_housing_costs____Consumer_Price_Index__with_housing__for_January" localSheetId="1">#REF!</definedName>
    <definedName name="Override___Consumer_price_index__including_housing_costs____Consumer_Price_Index__with_housing__for_January">#REF!</definedName>
    <definedName name="Override___Consumer_price_index__including_housing_costs____Consumer_Price_Index__with_housing__for_July" localSheetId="1">#REF!</definedName>
    <definedName name="Override___Consumer_price_index__including_housing_costs____Consumer_Price_Index__with_housing__for_July">#REF!</definedName>
    <definedName name="Override___Consumer_price_index__including_housing_costs____Consumer_Price_Index__with_housing__for_June" localSheetId="1">#REF!</definedName>
    <definedName name="Override___Consumer_price_index__including_housing_costs____Consumer_Price_Index__with_housing__for_June">#REF!</definedName>
    <definedName name="Override___Consumer_price_index__including_housing_costs____Consumer_Price_Index__with_housing__for_March" localSheetId="1">#REF!</definedName>
    <definedName name="Override___Consumer_price_index__including_housing_costs____Consumer_Price_Index__with_housing__for_March">#REF!</definedName>
    <definedName name="Override___Consumer_price_index__including_housing_costs____Consumer_Price_Index__with_housing__for_May" localSheetId="1">#REF!</definedName>
    <definedName name="Override___Consumer_price_index__including_housing_costs____Consumer_Price_Index__with_housing__for_May">#REF!</definedName>
    <definedName name="Override___Consumer_price_index__including_housing_costs____Consumer_Price_Index__with_housing__for_November" localSheetId="1">#REF!</definedName>
    <definedName name="Override___Consumer_price_index__including_housing_costs____Consumer_Price_Index__with_housing__for_November">#REF!</definedName>
    <definedName name="Override___Consumer_price_index__including_housing_costs____Consumer_Price_Index__with_housing__for_November___Constant" localSheetId="1">#REF!</definedName>
    <definedName name="Override___Consumer_price_index__including_housing_costs____Consumer_Price_Index__with_housing__for_November___Constant">#REF!</definedName>
    <definedName name="Override___Consumer_price_index__including_housing_costs____Consumer_Price_Index__with_housing__for_October" localSheetId="1">#REF!</definedName>
    <definedName name="Override___Consumer_price_index__including_housing_costs____Consumer_Price_Index__with_housing__for_October">#REF!</definedName>
    <definedName name="Override___Consumer_price_index__including_housing_costs____Consumer_Price_Index__with_housing__for_September" localSheetId="1">#REF!</definedName>
    <definedName name="Override___Consumer_price_index__including_housing_costs____Consumer_Price_Index__with_housing__for_September">#REF!</definedName>
    <definedName name="Override___Cost_to_serve_metered_dual_customers___real" localSheetId="1">#REF!</definedName>
    <definedName name="Override___Cost_to_serve_metered_dual_customers___real">#REF!</definedName>
    <definedName name="Override___Cost_to_serve_metered_sewerage_customers___real" localSheetId="1">#REF!</definedName>
    <definedName name="Override___Cost_to_serve_metered_sewerage_customers___real">#REF!</definedName>
    <definedName name="Override___Cost_to_serve_metered_water_customers___real" localSheetId="1">#REF!</definedName>
    <definedName name="Override___Cost_to_serve_metered_water_customers___real">#REF!</definedName>
    <definedName name="Override___Cost_to_serve_per_unmetered_water_customers___real" localSheetId="1">#REF!</definedName>
    <definedName name="Override___Cost_to_serve_per_unmetered_water_customers___real">#REF!</definedName>
    <definedName name="Override___Cost_to_serve_unmetered_dual_customers___real" localSheetId="1">#REF!</definedName>
    <definedName name="Override___Cost_to_serve_unmetered_dual_customers___real">#REF!</definedName>
    <definedName name="Override___Cost_to_serve_unmetered_sewerage_customers___real" localSheetId="1">#REF!</definedName>
    <definedName name="Override___Cost_to_serve_unmetered_sewerage_customers___real">#REF!</definedName>
    <definedName name="Override___CPI_H____2022_23___April" localSheetId="1">#REF!</definedName>
    <definedName name="Override___CPI_H____2022_23___April">#REF!</definedName>
    <definedName name="Override___CPI_H____2022_23___August" localSheetId="1">#REF!</definedName>
    <definedName name="Override___CPI_H____2022_23___August">#REF!</definedName>
    <definedName name="Override___CPI_H____2022_23___December" localSheetId="1">#REF!</definedName>
    <definedName name="Override___CPI_H____2022_23___December">#REF!</definedName>
    <definedName name="Override___CPI_H____2022_23___February" localSheetId="1">#REF!</definedName>
    <definedName name="Override___CPI_H____2022_23___February">#REF!</definedName>
    <definedName name="Override___CPI_H____2022_23___January" localSheetId="1">#REF!</definedName>
    <definedName name="Override___CPI_H____2022_23___January">#REF!</definedName>
    <definedName name="Override___CPI_H____2022_23___July" localSheetId="1">#REF!</definedName>
    <definedName name="Override___CPI_H____2022_23___July">#REF!</definedName>
    <definedName name="Override___CPI_H____2022_23___June" localSheetId="1">#REF!</definedName>
    <definedName name="Override___CPI_H____2022_23___June">#REF!</definedName>
    <definedName name="Override___CPI_H____2022_23___March" localSheetId="1">#REF!</definedName>
    <definedName name="Override___CPI_H____2022_23___March">#REF!</definedName>
    <definedName name="Override___CPI_H____2022_23___May" localSheetId="1">#REF!</definedName>
    <definedName name="Override___CPI_H____2022_23___May">#REF!</definedName>
    <definedName name="Override___CPI_H____2022_23___November" localSheetId="1">#REF!</definedName>
    <definedName name="Override___CPI_H____2022_23___November">#REF!</definedName>
    <definedName name="Override___CPI_H____2022_23___October" localSheetId="1">#REF!</definedName>
    <definedName name="Override___CPI_H____2022_23___October">#REF!</definedName>
    <definedName name="Override___CPI_H____2022_23___September" localSheetId="1">#REF!</definedName>
    <definedName name="Override___CPI_H____2022_23___September">#REF!</definedName>
    <definedName name="Override___Current_tax_liabilities___Appointee_b_f___nominal" localSheetId="1">#REF!</definedName>
    <definedName name="Override___Current_tax_liabilities___Appointee_b_f___nominal">#REF!</definedName>
    <definedName name="Override___Debtors_other___nominal" localSheetId="1">#REF!</definedName>
    <definedName name="Override___Debtors_other___nominal">#REF!</definedName>
    <definedName name="Override___Defined_benefit_pension_deficit_recovery_per_IN13_17___real.ADDN1" localSheetId="1">#REF!</definedName>
    <definedName name="Override___Defined_benefit_pension_deficit_recovery_per_IN13_17___real.ADDN1">#REF!</definedName>
    <definedName name="Override___Defined_benefit_pension_deficit_recovery_per_IN13_17___real.ADDN2" localSheetId="1">#REF!</definedName>
    <definedName name="Override___Defined_benefit_pension_deficit_recovery_per_IN13_17___real.ADDN2">#REF!</definedName>
    <definedName name="Override___Defined_benefit_pension_deficit_recovery_per_IN13_17___real.BR" localSheetId="1">#REF!</definedName>
    <definedName name="Override___Defined_benefit_pension_deficit_recovery_per_IN13_17___real.BR">#REF!</definedName>
    <definedName name="Override___Defined_benefit_pension_deficit_recovery_per_IN13_17___real.WN" localSheetId="1">#REF!</definedName>
    <definedName name="Override___Defined_benefit_pension_deficit_recovery_per_IN13_17___real.WN">#REF!</definedName>
    <definedName name="Override___Defined_benefit_pension_deficit_recovery_per_IN13_17___real.WR" localSheetId="1">#REF!</definedName>
    <definedName name="Override___Defined_benefit_pension_deficit_recovery_per_IN13_17___real.WR">#REF!</definedName>
    <definedName name="Override___Defined_benefit_pension_deficit_recovery_per_IN13_17___real.WWN" localSheetId="1">#REF!</definedName>
    <definedName name="Override___Defined_benefit_pension_deficit_recovery_per_IN13_17___real.WWN">#REF!</definedName>
    <definedName name="Override___Depreciation_b_f___control___active___nominal.ADDN1" localSheetId="1">#REF!</definedName>
    <definedName name="Override___Depreciation_b_f___control___active___nominal.ADDN1">#REF!</definedName>
    <definedName name="Override___Depreciation_b_f___control___active___nominal.ADDN2" localSheetId="1">#REF!</definedName>
    <definedName name="Override___Depreciation_b_f___control___active___nominal.ADDN2">#REF!</definedName>
    <definedName name="Override___Depreciation_b_f___control___active___nominal.BR" localSheetId="1">#REF!</definedName>
    <definedName name="Override___Depreciation_b_f___control___active___nominal.BR">#REF!</definedName>
    <definedName name="Override___Depreciation_b_f___control___active___nominal.WN" localSheetId="1">#REF!</definedName>
    <definedName name="Override___Depreciation_b_f___control___active___nominal.WN">#REF!</definedName>
    <definedName name="Override___Depreciation_b_f___control___active___nominal.WR" localSheetId="1">#REF!</definedName>
    <definedName name="Override___Depreciation_b_f___control___active___nominal.WR">#REF!</definedName>
    <definedName name="Override___Depreciation_b_f___control___active___nominal.WWN" localSheetId="1">#REF!</definedName>
    <definedName name="Override___Depreciation_b_f___control___active___nominal.WWN">#REF!</definedName>
    <definedName name="Override___Disallowable_expenditure___Change_in_general_provisions___control___nominal.ADDN1" localSheetId="1">#REF!</definedName>
    <definedName name="Override___Disallowable_expenditure___Change_in_general_provisions___control___nominal.ADDN1">#REF!</definedName>
    <definedName name="Override___Disallowable_expenditure___Change_in_general_provisions___control___nominal.ADDN2" localSheetId="1">#REF!</definedName>
    <definedName name="Override___Disallowable_expenditure___Change_in_general_provisions___control___nominal.ADDN2">#REF!</definedName>
    <definedName name="Override___Disallowable_expenditure___Change_in_general_provisions___control___nominal.BR" localSheetId="1">#REF!</definedName>
    <definedName name="Override___Disallowable_expenditure___Change_in_general_provisions___control___nominal.BR">#REF!</definedName>
    <definedName name="Override___Disallowable_expenditure___Change_in_general_provisions___control___nominal.WN" localSheetId="1">#REF!</definedName>
    <definedName name="Override___Disallowable_expenditure___Change_in_general_provisions___control___nominal.WN">#REF!</definedName>
    <definedName name="Override___Disallowable_expenditure___Change_in_general_provisions___control___nominal.WR" localSheetId="1">#REF!</definedName>
    <definedName name="Override___Disallowable_expenditure___Change_in_general_provisions___control___nominal.WR">#REF!</definedName>
    <definedName name="Override___Disallowable_expenditure___Change_in_general_provisions___control___nominal.WWN" localSheetId="1">#REF!</definedName>
    <definedName name="Override___Disallowable_expenditure___Change_in_general_provisions___control___nominal.WWN">#REF!</definedName>
    <definedName name="Override___Discount_rate_for_reprofiling_allowed_revenue.ADDN1" localSheetId="1">#REF!</definedName>
    <definedName name="Override___Discount_rate_for_reprofiling_allowed_revenue.ADDN1">#REF!</definedName>
    <definedName name="Override___Discount_rate_for_reprofiling_allowed_revenue.ADDN2" localSheetId="1">#REF!</definedName>
    <definedName name="Override___Discount_rate_for_reprofiling_allowed_revenue.ADDN2">#REF!</definedName>
    <definedName name="Override___Discount_rate_for_reprofiling_allowed_revenue.BR" localSheetId="1">#REF!</definedName>
    <definedName name="Override___Discount_rate_for_reprofiling_allowed_revenue.BR">#REF!</definedName>
    <definedName name="Override___Discount_rate_for_reprofiling_allowed_revenue.WN" localSheetId="1">#REF!</definedName>
    <definedName name="Override___Discount_rate_for_reprofiling_allowed_revenue.WN">#REF!</definedName>
    <definedName name="Override___Discount_rate_for_reprofiling_allowed_revenue.WR" localSheetId="1">#REF!</definedName>
    <definedName name="Override___Discount_rate_for_reprofiling_allowed_revenue.WR">#REF!</definedName>
    <definedName name="Override___Discount_rate_for_reprofiling_allowed_revenue.WWN" localSheetId="1">#REF!</definedName>
    <definedName name="Override___Discount_rate_for_reprofiling_allowed_revenue.WWN">#REF!</definedName>
    <definedName name="Override___Dividend_creditors_wholesale_retail_split___business_retail___nominal" localSheetId="1">#REF!</definedName>
    <definedName name="Override___Dividend_creditors_wholesale_retail_split___business_retail___nominal">#REF!</definedName>
    <definedName name="Override___Dividend_creditors_wholesale_retail_split___Dividend_creditors___residential_retail___nominal" localSheetId="1">#REF!</definedName>
    <definedName name="Override___Dividend_creditors_wholesale_retail_split___Dividend_creditors___residential_retail___nominal">#REF!</definedName>
    <definedName name="Override___Expenditure___Total_residential_retail_costs___Residential_measured___Water_and_Wastewater___nominal" localSheetId="1">#REF!</definedName>
    <definedName name="Override___Expenditure___Total_residential_retail_costs___Residential_measured___Water_and_Wastewater___nominal">#REF!</definedName>
    <definedName name="Override___Expenditure___Total_residential_retail_costs___Residential_unmeasured___Water_and_Wastewater___nominal" localSheetId="1">#REF!</definedName>
    <definedName name="Override___Expenditure___Total_residential_retail_costs___Residential_unmeasured___Water_and_Wastewater___nominal">#REF!</definedName>
    <definedName name="Override___Finance_lease_depreciation___control___nominal.ADDN1" localSheetId="1">#REF!</definedName>
    <definedName name="Override___Finance_lease_depreciation___control___nominal.ADDN1">#REF!</definedName>
    <definedName name="Override___Finance_lease_depreciation___control___nominal.ADDN2" localSheetId="1">#REF!</definedName>
    <definedName name="Override___Finance_lease_depreciation___control___nominal.ADDN2">#REF!</definedName>
    <definedName name="Override___Finance_lease_depreciation___control___nominal.BR" localSheetId="1">#REF!</definedName>
    <definedName name="Override___Finance_lease_depreciation___control___nominal.BR">#REF!</definedName>
    <definedName name="Override___Finance_lease_depreciation___control___nominal.WN" localSheetId="1">#REF!</definedName>
    <definedName name="Override___Finance_lease_depreciation___control___nominal.WN">#REF!</definedName>
    <definedName name="Override___Finance_lease_depreciation___control___nominal.WR" localSheetId="1">#REF!</definedName>
    <definedName name="Override___Finance_lease_depreciation___control___nominal.WR">#REF!</definedName>
    <definedName name="Override___Finance_lease_depreciation___control___nominal.WWN" localSheetId="1">#REF!</definedName>
    <definedName name="Override___Finance_lease_depreciation___control___nominal.WWN">#REF!</definedName>
    <definedName name="Override___Fixed_asset_net_book_value_at_31_March___business_retail___nominal" localSheetId="1">#REF!</definedName>
    <definedName name="Override___Fixed_asset_net_book_value_at_31_March___business_retail___nominal">#REF!</definedName>
    <definedName name="Override___Fixed_asset_net_book_value_at_31_March___residential_retail___nominal" localSheetId="1">#REF!</definedName>
    <definedName name="Override___Fixed_asset_net_book_value_at_31_March___residential_retail___nominal">#REF!</definedName>
    <definedName name="Override___Fixed_assets_b_f___control___active___nominal.ADDN1" localSheetId="1">#REF!</definedName>
    <definedName name="Override___Fixed_assets_b_f___control___active___nominal.ADDN1">#REF!</definedName>
    <definedName name="Override___Fixed_assets_b_f___control___active___nominal.ADDN2" localSheetId="1">#REF!</definedName>
    <definedName name="Override___Fixed_assets_b_f___control___active___nominal.ADDN2">#REF!</definedName>
    <definedName name="Override___Fixed_assets_b_f___control___active___nominal.BR" localSheetId="1">#REF!</definedName>
    <definedName name="Override___Fixed_assets_b_f___control___active___nominal.BR">#REF!</definedName>
    <definedName name="Override___Fixed_assets_b_f___control___active___nominal.WN" localSheetId="1">#REF!</definedName>
    <definedName name="Override___Fixed_assets_b_f___control___active___nominal.WN">#REF!</definedName>
    <definedName name="Override___Fixed_assets_b_f___control___active___nominal.WR" localSheetId="1">#REF!</definedName>
    <definedName name="Override___Fixed_assets_b_f___control___active___nominal.WR">#REF!</definedName>
    <definedName name="Override___Fixed_assets_b_f___control___active___nominal.WWN" localSheetId="1">#REF!</definedName>
    <definedName name="Override___Fixed_assets_b_f___control___active___nominal.WWN">#REF!</definedName>
    <definedName name="Override___Grants_and_contributions___capital_expenditure___non_price_control___real.ADDN1" localSheetId="1">#REF!</definedName>
    <definedName name="Override___Grants_and_contributions___capital_expenditure___non_price_control___real.ADDN1">#REF!</definedName>
    <definedName name="Override___Grants_and_contributions___capital_expenditure___non_price_control___real.ADDN2" localSheetId="1">#REF!</definedName>
    <definedName name="Override___Grants_and_contributions___capital_expenditure___non_price_control___real.ADDN2">#REF!</definedName>
    <definedName name="Override___Grants_and_contributions___capital_expenditure___non_price_control___real.BR" localSheetId="1">#REF!</definedName>
    <definedName name="Override___Grants_and_contributions___capital_expenditure___non_price_control___real.BR">#REF!</definedName>
    <definedName name="Override___Grants_and_contributions___capital_expenditure___non_price_control___real.WN" localSheetId="1">#REF!</definedName>
    <definedName name="Override___Grants_and_contributions___capital_expenditure___non_price_control___real.WN">#REF!</definedName>
    <definedName name="Override___Grants_and_contributions___capital_expenditure___non_price_control___real.WR" localSheetId="1">#REF!</definedName>
    <definedName name="Override___Grants_and_contributions___capital_expenditure___non_price_control___real.WR">#REF!</definedName>
    <definedName name="Override___Grants_and_contributions___capital_expenditure___non_price_control___real.WWN" localSheetId="1">#REF!</definedName>
    <definedName name="Override___Grants_and_contributions___capital_expenditure___non_price_control___real.WWN">#REF!</definedName>
    <definedName name="Override___Grants_and_contributions___operational_expenditure___non_price_control___real.ADDN1" localSheetId="1">#REF!</definedName>
    <definedName name="Override___Grants_and_contributions___operational_expenditure___non_price_control___real.ADDN1">#REF!</definedName>
    <definedName name="Override___Grants_and_contributions___operational_expenditure___non_price_control___real.ADDN2" localSheetId="1">#REF!</definedName>
    <definedName name="Override___Grants_and_contributions___operational_expenditure___non_price_control___real.ADDN2">#REF!</definedName>
    <definedName name="Override___Grants_and_contributions___operational_expenditure___non_price_control___real.BR" localSheetId="1">#REF!</definedName>
    <definedName name="Override___Grants_and_contributions___operational_expenditure___non_price_control___real.BR">#REF!</definedName>
    <definedName name="Override___Grants_and_contributions___operational_expenditure___non_price_control___real.WN" localSheetId="1">#REF!</definedName>
    <definedName name="Override___Grants_and_contributions___operational_expenditure___non_price_control___real.WN">#REF!</definedName>
    <definedName name="Override___Grants_and_contributions___operational_expenditure___non_price_control___real.WR" localSheetId="1">#REF!</definedName>
    <definedName name="Override___Grants_and_contributions___operational_expenditure___non_price_control___real.WR">#REF!</definedName>
    <definedName name="Override___Grants_and_contributions___operational_expenditure___non_price_control___real.WWN" localSheetId="1">#REF!</definedName>
    <definedName name="Override___Grants_and_contributions___operational_expenditure___non_price_control___real.WWN">#REF!</definedName>
    <definedName name="Override___Grants_and_contributions_net_of_income_offset___capital_expenditure___price_control___real.ADDN1" localSheetId="1">#REF!</definedName>
    <definedName name="Override___Grants_and_contributions_net_of_income_offset___capital_expenditure___price_control___real.ADDN1">#REF!</definedName>
    <definedName name="Override___Grants_and_contributions_net_of_income_offset___capital_expenditure___price_control___real.ADDN2" localSheetId="1">#REF!</definedName>
    <definedName name="Override___Grants_and_contributions_net_of_income_offset___capital_expenditure___price_control___real.ADDN2">#REF!</definedName>
    <definedName name="Override___Grants_and_contributions_net_of_income_offset___capital_expenditure___price_control___real.BR" localSheetId="1">#REF!</definedName>
    <definedName name="Override___Grants_and_contributions_net_of_income_offset___capital_expenditure___price_control___real.BR">#REF!</definedName>
    <definedName name="Override___Grants_and_contributions_net_of_income_offset___capital_expenditure___price_control___real.WN" localSheetId="1">#REF!</definedName>
    <definedName name="Override___Grants_and_contributions_net_of_income_offset___capital_expenditure___price_control___real.WN">#REF!</definedName>
    <definedName name="Override___Grants_and_contributions_net_of_income_offset___capital_expenditure___price_control___real.WR" localSheetId="1">#REF!</definedName>
    <definedName name="Override___Grants_and_contributions_net_of_income_offset___capital_expenditure___price_control___real.WR">#REF!</definedName>
    <definedName name="Override___Grants_and_contributions_net_of_income_offset___capital_expenditure___price_control___real.WWN" localSheetId="1">#REF!</definedName>
    <definedName name="Override___Grants_and_contributions_net_of_income_offset___capital_expenditure___price_control___real.WWN">#REF!</definedName>
    <definedName name="Override___Grants_and_contributions_net_of_income_offset___operational_expenditure___price_control___real.ADDN1" localSheetId="1">#REF!</definedName>
    <definedName name="Override___Grants_and_contributions_net_of_income_offset___operational_expenditure___price_control___real.ADDN1">#REF!</definedName>
    <definedName name="Override___Grants_and_contributions_net_of_income_offset___operational_expenditure___price_control___real.ADDN2" localSheetId="1">#REF!</definedName>
    <definedName name="Override___Grants_and_contributions_net_of_income_offset___operational_expenditure___price_control___real.ADDN2">#REF!</definedName>
    <definedName name="Override___Grants_and_contributions_net_of_income_offset___operational_expenditure___price_control___real.BR" localSheetId="1">#REF!</definedName>
    <definedName name="Override___Grants_and_contributions_net_of_income_offset___operational_expenditure___price_control___real.BR">#REF!</definedName>
    <definedName name="Override___Grants_and_contributions_net_of_income_offset___operational_expenditure___price_control___real.WN" localSheetId="1">#REF!</definedName>
    <definedName name="Override___Grants_and_contributions_net_of_income_offset___operational_expenditure___price_control___real.WN">#REF!</definedName>
    <definedName name="Override___Grants_and_contributions_net_of_income_offset___operational_expenditure___price_control___real.WR" localSheetId="1">#REF!</definedName>
    <definedName name="Override___Grants_and_contributions_net_of_income_offset___operational_expenditure___price_control___real.WR">#REF!</definedName>
    <definedName name="Override___Grants_and_contributions_net_of_income_offset___operational_expenditure___price_control___real.WWN" localSheetId="1">#REF!</definedName>
    <definedName name="Override___Grants_and_contributions_net_of_income_offset___operational_expenditure___price_control___real.WWN">#REF!</definedName>
    <definedName name="Override___Gross_capital_expenditure___real_including_g_c___including_cost_sharing.ADDN1" localSheetId="1">#REF!</definedName>
    <definedName name="Override___Gross_capital_expenditure___real_including_g_c___including_cost_sharing.ADDN1">#REF!</definedName>
    <definedName name="Override___Gross_capital_expenditure___real_including_g_c___including_cost_sharing.ADDN2" localSheetId="1">#REF!</definedName>
    <definedName name="Override___Gross_capital_expenditure___real_including_g_c___including_cost_sharing.ADDN2">#REF!</definedName>
    <definedName name="Override___Gross_capital_expenditure___real_including_g_c___including_cost_sharing.BR" localSheetId="1">#REF!</definedName>
    <definedName name="Override___Gross_capital_expenditure___real_including_g_c___including_cost_sharing.BR">#REF!</definedName>
    <definedName name="Override___Gross_capital_expenditure___real_including_g_c___including_cost_sharing.WN" localSheetId="1">#REF!</definedName>
    <definedName name="Override___Gross_capital_expenditure___real_including_g_c___including_cost_sharing.WN">#REF!</definedName>
    <definedName name="Override___Gross_capital_expenditure___real_including_g_c___including_cost_sharing.WR" localSheetId="1">#REF!</definedName>
    <definedName name="Override___Gross_capital_expenditure___real_including_g_c___including_cost_sharing.WR">#REF!</definedName>
    <definedName name="Override___Gross_capital_expenditure___real_including_g_c___including_cost_sharing.WWN" localSheetId="1">#REF!</definedName>
    <definedName name="Override___Gross_capital_expenditure___real_including_g_c___including_cost_sharing.WWN">#REF!</definedName>
    <definedName name="Override___HH_Advance_receipts_creditor_days_measured" localSheetId="1">#REF!</definedName>
    <definedName name="Override___HH_Advance_receipts_creditor_days_measured">#REF!</definedName>
    <definedName name="Override___HH_Advance_receipts_creditor_days_unmeasured" localSheetId="1">#REF!</definedName>
    <definedName name="Override___HH_Advance_receipts_creditor_days_unmeasured">#REF!</definedName>
    <definedName name="Override___HH_Measured_income_accrual___nominal" localSheetId="1">#REF!</definedName>
    <definedName name="Override___HH_Measured_income_accrual___nominal">#REF!</definedName>
    <definedName name="Override___HH_Measured_income_accrual_rate" localSheetId="1">#REF!</definedName>
    <definedName name="Override___HH_Measured_income_accrual_rate">#REF!</definedName>
    <definedName name="Override___HH_measured_trade_debtors" localSheetId="1">#REF!</definedName>
    <definedName name="Override___HH_measured_trade_debtors">#REF!</definedName>
    <definedName name="Override___HH_measured_trade_receivables___net___nominal" localSheetId="1">#REF!</definedName>
    <definedName name="Override___HH_measured_trade_receivables___net___nominal">#REF!</definedName>
    <definedName name="Override___HH_unmeasured_trade_debtors" localSheetId="1">#REF!</definedName>
    <definedName name="Override___HH_unmeasured_trade_debtors">#REF!</definedName>
    <definedName name="Override___HH_unmeasured_trade_receivables___nominal" localSheetId="1">#REF!</definedName>
    <definedName name="Override___HH_unmeasured_trade_receivables___nominal">#REF!</definedName>
    <definedName name="Override___Households_connected_for_sewerage_only___metered" localSheetId="1">#REF!</definedName>
    <definedName name="Override___Households_connected_for_sewerage_only___metered">#REF!</definedName>
    <definedName name="Override___Households_connected_for_sewerage_only___unmetered" localSheetId="1">#REF!</definedName>
    <definedName name="Override___Households_connected_for_sewerage_only___unmetered">#REF!</definedName>
    <definedName name="Override___Households_connected_for_water_and_sewerage___metered" localSheetId="1">#REF!</definedName>
    <definedName name="Override___Households_connected_for_water_and_sewerage___metered">#REF!</definedName>
    <definedName name="Override___Households_connected_for_water_and_sewerage___unmetered" localSheetId="1">#REF!</definedName>
    <definedName name="Override___Households_connected_for_water_and_sewerage___unmetered">#REF!</definedName>
    <definedName name="Override___Households_connected_for_water_only___metered" localSheetId="1">#REF!</definedName>
    <definedName name="Override___Households_connected_for_water_only___metered">#REF!</definedName>
    <definedName name="Override___Households_connected_for_water_only___unmetered" localSheetId="1">#REF!</definedName>
    <definedName name="Override___Households_connected_for_water_only___unmetered">#REF!</definedName>
    <definedName name="Override___Innovation_funding___real.ADDN1" localSheetId="1">#REF!</definedName>
    <definedName name="Override___Innovation_funding___real.ADDN1">#REF!</definedName>
    <definedName name="Override___Innovation_funding___real.ADDN2" localSheetId="1">#REF!</definedName>
    <definedName name="Override___Innovation_funding___real.ADDN2">#REF!</definedName>
    <definedName name="Override___Innovation_funding___real.BR" localSheetId="1">#REF!</definedName>
    <definedName name="Override___Innovation_funding___real.BR">#REF!</definedName>
    <definedName name="Override___Innovation_funding___real.WN" localSheetId="1">#REF!</definedName>
    <definedName name="Override___Innovation_funding___real.WN">#REF!</definedName>
    <definedName name="Override___Innovation_funding___real.WR" localSheetId="1">#REF!</definedName>
    <definedName name="Override___Innovation_funding___real.WR">#REF!</definedName>
    <definedName name="Override___Innovation_funding___real.WWN" localSheetId="1">#REF!</definedName>
    <definedName name="Override___Innovation_funding___real.WWN">#REF!</definedName>
    <definedName name="Override___Interest_rate___Business___Active" localSheetId="1">#REF!</definedName>
    <definedName name="Override___Interest_rate___Business___Active">#REF!</definedName>
    <definedName name="Override___interest_rate___residential" localSheetId="1">#REF!</definedName>
    <definedName name="Override___interest_rate___residential">#REF!</definedName>
    <definedName name="Override___interest_rate_on_CPIH_index_linked_debt.ADDN1" localSheetId="1">#REF!</definedName>
    <definedName name="Override___interest_rate_on_CPIH_index_linked_debt.ADDN1">#REF!</definedName>
    <definedName name="Override___interest_rate_on_CPIH_index_linked_debt.ADDN2" localSheetId="1">#REF!</definedName>
    <definedName name="Override___interest_rate_on_CPIH_index_linked_debt.ADDN2">#REF!</definedName>
    <definedName name="Override___interest_rate_on_CPIH_index_linked_debt.BR" localSheetId="1">#REF!</definedName>
    <definedName name="Override___interest_rate_on_CPIH_index_linked_debt.BR">#REF!</definedName>
    <definedName name="Override___interest_rate_on_CPIH_index_linked_debt.WN" localSheetId="1">#REF!</definedName>
    <definedName name="Override___interest_rate_on_CPIH_index_linked_debt.WN">#REF!</definedName>
    <definedName name="Override___interest_rate_on_CPIH_index_linked_debt.WR" localSheetId="1">#REF!</definedName>
    <definedName name="Override___interest_rate_on_CPIH_index_linked_debt.WR">#REF!</definedName>
    <definedName name="Override___interest_rate_on_CPIH_index_linked_debt.WWN" localSheetId="1">#REF!</definedName>
    <definedName name="Override___interest_rate_on_CPIH_index_linked_debt.WWN">#REF!</definedName>
    <definedName name="Override___interest_rate_on_fixed_rate_debt.ADDN1" localSheetId="1">#REF!</definedName>
    <definedName name="Override___interest_rate_on_fixed_rate_debt.ADDN1">#REF!</definedName>
    <definedName name="Override___interest_rate_on_fixed_rate_debt.ADDN2" localSheetId="1">#REF!</definedName>
    <definedName name="Override___interest_rate_on_fixed_rate_debt.ADDN2">#REF!</definedName>
    <definedName name="Override___interest_rate_on_fixed_rate_debt.BR" localSheetId="1">#REF!</definedName>
    <definedName name="Override___interest_rate_on_fixed_rate_debt.BR">#REF!</definedName>
    <definedName name="Override___interest_rate_on_fixed_rate_debt.WN" localSheetId="1">#REF!</definedName>
    <definedName name="Override___interest_rate_on_fixed_rate_debt.WN">#REF!</definedName>
    <definedName name="Override___interest_rate_on_fixed_rate_debt.WR" localSheetId="1">#REF!</definedName>
    <definedName name="Override___interest_rate_on_fixed_rate_debt.WR">#REF!</definedName>
    <definedName name="Override___interest_rate_on_fixed_rate_debt.WWN" localSheetId="1">#REF!</definedName>
    <definedName name="Override___interest_rate_on_fixed_rate_debt.WWN">#REF!</definedName>
    <definedName name="Override___interest_rate_on_RPI_index_linked_debt.ADDN1" localSheetId="1">#REF!</definedName>
    <definedName name="Override___interest_rate_on_RPI_index_linked_debt.ADDN1">#REF!</definedName>
    <definedName name="Override___interest_rate_on_RPI_index_linked_debt.ADDN2" localSheetId="1">#REF!</definedName>
    <definedName name="Override___interest_rate_on_RPI_index_linked_debt.ADDN2">#REF!</definedName>
    <definedName name="Override___interest_rate_on_RPI_index_linked_debt.BR" localSheetId="1">#REF!</definedName>
    <definedName name="Override___interest_rate_on_RPI_index_linked_debt.BR">#REF!</definedName>
    <definedName name="Override___interest_rate_on_RPI_index_linked_debt.WN" localSheetId="1">#REF!</definedName>
    <definedName name="Override___interest_rate_on_RPI_index_linked_debt.WN">#REF!</definedName>
    <definedName name="Override___interest_rate_on_RPI_index_linked_debt.WR" localSheetId="1">#REF!</definedName>
    <definedName name="Override___interest_rate_on_RPI_index_linked_debt.WR">#REF!</definedName>
    <definedName name="Override___interest_rate_on_RPI_index_linked_debt.WWN" localSheetId="1">#REF!</definedName>
    <definedName name="Override___interest_rate_on_RPI_index_linked_debt.WWN">#REF!</definedName>
    <definedName name="Override___Inventories_balance___control___nominal.ADDN1" localSheetId="1">#REF!</definedName>
    <definedName name="Override___Inventories_balance___control___nominal.ADDN1">#REF!</definedName>
    <definedName name="Override___Inventories_balance___control___nominal.ADDN2" localSheetId="1">#REF!</definedName>
    <definedName name="Override___Inventories_balance___control___nominal.ADDN2">#REF!</definedName>
    <definedName name="Override___Inventories_balance___control___nominal.BR" localSheetId="1">#REF!</definedName>
    <definedName name="Override___Inventories_balance___control___nominal.BR">#REF!</definedName>
    <definedName name="Override___Inventories_balance___control___nominal.WN" localSheetId="1">#REF!</definedName>
    <definedName name="Override___Inventories_balance___control___nominal.WN">#REF!</definedName>
    <definedName name="Override___Inventories_balance___control___nominal.WR" localSheetId="1">#REF!</definedName>
    <definedName name="Override___Inventories_balance___control___nominal.WR">#REF!</definedName>
    <definedName name="Override___Inventories_balance___control___nominal.WWN" localSheetId="1">#REF!</definedName>
    <definedName name="Override___Inventories_balance___control___nominal.WWN">#REF!</definedName>
    <definedName name="Override___IRE_totex_adjustment_for_ACICR__Ofwat____real.ADDN1" localSheetId="1">#REF!</definedName>
    <definedName name="Override___IRE_totex_adjustment_for_ACICR__Ofwat____real.ADDN1">#REF!</definedName>
    <definedName name="Override___IRE_totex_adjustment_for_ACICR__Ofwat____real.ADDN2" localSheetId="1">#REF!</definedName>
    <definedName name="Override___IRE_totex_adjustment_for_ACICR__Ofwat____real.ADDN2">#REF!</definedName>
    <definedName name="Override___IRE_totex_adjustment_for_ACICR__Ofwat____real.BR" localSheetId="1">#REF!</definedName>
    <definedName name="Override___IRE_totex_adjustment_for_ACICR__Ofwat____real.BR">#REF!</definedName>
    <definedName name="Override___IRE_totex_adjustment_for_ACICR__Ofwat____real.WN" localSheetId="1">#REF!</definedName>
    <definedName name="Override___IRE_totex_adjustment_for_ACICR__Ofwat____real.WN">#REF!</definedName>
    <definedName name="Override___IRE_totex_adjustment_for_ACICR__Ofwat____real.WR" localSheetId="1">#REF!</definedName>
    <definedName name="Override___IRE_totex_adjustment_for_ACICR__Ofwat____real.WR">#REF!</definedName>
    <definedName name="Override___IRE_totex_adjustment_for_ACICR__Ofwat____real.WWN" localSheetId="1">#REF!</definedName>
    <definedName name="Override___IRE_totex_adjustment_for_ACICR__Ofwat____real.WWN">#REF!</definedName>
    <definedName name="Override___Long_term_CPI_H__assumed_percentage_increase" localSheetId="1">#REF!</definedName>
    <definedName name="Override___Long_term_CPI_H__assumed_percentage_increase">#REF!</definedName>
    <definedName name="Override___Measured_charge___business.ADDN1" localSheetId="1">#REF!</definedName>
    <definedName name="Override___Measured_charge___business.ADDN1">#REF!</definedName>
    <definedName name="Override___Measured_charge___business.ADDN2" localSheetId="1">#REF!</definedName>
    <definedName name="Override___Measured_charge___business.ADDN2">#REF!</definedName>
    <definedName name="Override___Measured_charge___business.BR" localSheetId="1">#REF!</definedName>
    <definedName name="Override___Measured_charge___business.BR">#REF!</definedName>
    <definedName name="Override___Measured_charge___business.WN" localSheetId="1">#REF!</definedName>
    <definedName name="Override___Measured_charge___business.WN">#REF!</definedName>
    <definedName name="Override___Measured_charge___business.WR" localSheetId="1">#REF!</definedName>
    <definedName name="Override___Measured_charge___business.WR">#REF!</definedName>
    <definedName name="Override___Measured_charge___business.WWN" localSheetId="1">#REF!</definedName>
    <definedName name="Override___Measured_charge___business.WWN">#REF!</definedName>
    <definedName name="Override___Measured_charge___residential.ADDN1" localSheetId="1">#REF!</definedName>
    <definedName name="Override___Measured_charge___residential.ADDN1">#REF!</definedName>
    <definedName name="Override___Measured_charge___residential.ADDN2" localSheetId="1">#REF!</definedName>
    <definedName name="Override___Measured_charge___residential.ADDN2">#REF!</definedName>
    <definedName name="Override___Measured_charge___residential.BR" localSheetId="1">#REF!</definedName>
    <definedName name="Override___Measured_charge___residential.BR">#REF!</definedName>
    <definedName name="Override___Measured_charge___residential.WN" localSheetId="1">#REF!</definedName>
    <definedName name="Override___Measured_charge___residential.WN">#REF!</definedName>
    <definedName name="Override___Measured_charge___residential.WR" localSheetId="1">#REF!</definedName>
    <definedName name="Override___Measured_charge___residential.WR">#REF!</definedName>
    <definedName name="Override___Measured_charge___residential.WWN" localSheetId="1">#REF!</definedName>
    <definedName name="Override___Measured_charge___residential.WWN">#REF!</definedName>
    <definedName name="Override___Movement_in_intangible_asset_and_investments_balance___control___nominal.ADDN1" localSheetId="1">#REF!</definedName>
    <definedName name="Override___Movement_in_intangible_asset_and_investments_balance___control___nominal.ADDN1">#REF!</definedName>
    <definedName name="Override___Movement_in_intangible_asset_and_investments_balance___control___nominal.ADDN2" localSheetId="1">#REF!</definedName>
    <definedName name="Override___Movement_in_intangible_asset_and_investments_balance___control___nominal.ADDN2">#REF!</definedName>
    <definedName name="Override___Movement_in_intangible_asset_and_investments_balance___control___nominal.BR" localSheetId="1">#REF!</definedName>
    <definedName name="Override___Movement_in_intangible_asset_and_investments_balance___control___nominal.BR">#REF!</definedName>
    <definedName name="Override___Movement_in_intangible_asset_and_investments_balance___control___nominal.WN" localSheetId="1">#REF!</definedName>
    <definedName name="Override___Movement_in_intangible_asset_and_investments_balance___control___nominal.WN">#REF!</definedName>
    <definedName name="Override___Movement_in_intangible_asset_and_investments_balance___control___nominal.WR" localSheetId="1">#REF!</definedName>
    <definedName name="Override___Movement_in_intangible_asset_and_investments_balance___control___nominal.WR">#REF!</definedName>
    <definedName name="Override___Movement_in_intangible_asset_and_investments_balance___control___nominal.WWN" localSheetId="1">#REF!</definedName>
    <definedName name="Override___Movement_in_intangible_asset_and_investments_balance___control___nominal.WWN">#REF!</definedName>
    <definedName name="Override___Movement_in_other_liabilities___control___nominal.ADDN1" localSheetId="1">#REF!</definedName>
    <definedName name="Override___Movement_in_other_liabilities___control___nominal.ADDN1">#REF!</definedName>
    <definedName name="Override___Movement_in_other_liabilities___control___nominal.ADDN2" localSheetId="1">#REF!</definedName>
    <definedName name="Override___Movement_in_other_liabilities___control___nominal.ADDN2">#REF!</definedName>
    <definedName name="Override___Movement_in_other_liabilities___control___nominal.BR" localSheetId="1">#REF!</definedName>
    <definedName name="Override___Movement_in_other_liabilities___control___nominal.BR">#REF!</definedName>
    <definedName name="Override___Movement_in_other_liabilities___control___nominal.WN" localSheetId="1">#REF!</definedName>
    <definedName name="Override___Movement_in_other_liabilities___control___nominal.WN">#REF!</definedName>
    <definedName name="Override___Movement_in_other_liabilities___control___nominal.WR" localSheetId="1">#REF!</definedName>
    <definedName name="Override___Movement_in_other_liabilities___control___nominal.WR">#REF!</definedName>
    <definedName name="Override___Movement_in_other_liabilities___control___nominal.WWN" localSheetId="1">#REF!</definedName>
    <definedName name="Override___Movement_in_other_liabilities___control___nominal.WWN">#REF!</definedName>
    <definedName name="Override___Movement_in_provisions___control___nominal.ADDN1" localSheetId="1">#REF!</definedName>
    <definedName name="Override___Movement_in_provisions___control___nominal.ADDN1">#REF!</definedName>
    <definedName name="Override___Movement_in_provisions___control___nominal.ADDN2" localSheetId="1">#REF!</definedName>
    <definedName name="Override___Movement_in_provisions___control___nominal.ADDN2">#REF!</definedName>
    <definedName name="Override___Movement_in_provisions___control___nominal.BR" localSheetId="1">#REF!</definedName>
    <definedName name="Override___Movement_in_provisions___control___nominal.BR">#REF!</definedName>
    <definedName name="Override___Movement_in_provisions___control___nominal.WN" localSheetId="1">#REF!</definedName>
    <definedName name="Override___Movement_in_provisions___control___nominal.WN">#REF!</definedName>
    <definedName name="Override___Movement_in_provisions___control___nominal.WR" localSheetId="1">#REF!</definedName>
    <definedName name="Override___Movement_in_provisions___control___nominal.WR">#REF!</definedName>
    <definedName name="Override___Movement_in_provisions___control___nominal.WWN" localSheetId="1">#REF!</definedName>
    <definedName name="Override___Movement_in_provisions___control___nominal.WWN">#REF!</definedName>
    <definedName name="Override___movement_in_trade_debtor___business___nominal" localSheetId="1">#REF!</definedName>
    <definedName name="Override___movement_in_trade_debtor___business___nominal">#REF!</definedName>
    <definedName name="Override___New_capital_expenditure___proportion_of_new_capital_expenditure_qualifying_for_the_main_rate_pool___control.ADDN1" localSheetId="1">#REF!</definedName>
    <definedName name="Override___New_capital_expenditure___proportion_of_new_capital_expenditure_qualifying_for_the_main_rate_pool___control.ADDN1">#REF!</definedName>
    <definedName name="Override___New_capital_expenditure___proportion_of_new_capital_expenditure_qualifying_for_the_main_rate_pool___control.ADDN2" localSheetId="1">#REF!</definedName>
    <definedName name="Override___New_capital_expenditure___proportion_of_new_capital_expenditure_qualifying_for_the_main_rate_pool___control.ADDN2">#REF!</definedName>
    <definedName name="Override___New_capital_expenditure___proportion_of_new_capital_expenditure_qualifying_for_the_main_rate_pool___control.BR" localSheetId="1">#REF!</definedName>
    <definedName name="Override___New_capital_expenditure___proportion_of_new_capital_expenditure_qualifying_for_the_main_rate_pool___control.BR">#REF!</definedName>
    <definedName name="Override___New_capital_expenditure___proportion_of_new_capital_expenditure_qualifying_for_the_main_rate_pool___control.WN" localSheetId="1">#REF!</definedName>
    <definedName name="Override___New_capital_expenditure___proportion_of_new_capital_expenditure_qualifying_for_the_main_rate_pool___control.WN">#REF!</definedName>
    <definedName name="Override___New_capital_expenditure___proportion_of_new_capital_expenditure_qualifying_for_the_main_rate_pool___control.WR" localSheetId="1">#REF!</definedName>
    <definedName name="Override___New_capital_expenditure___proportion_of_new_capital_expenditure_qualifying_for_the_main_rate_pool___control.WR">#REF!</definedName>
    <definedName name="Override___New_capital_expenditure___proportion_of_new_capital_expenditure_qualifying_for_the_main_rate_pool___control.WWN" localSheetId="1">#REF!</definedName>
    <definedName name="Override___New_capital_expenditure___proportion_of_new_capital_expenditure_qualifying_for_the_main_rate_pool___control.WWN">#REF!</definedName>
    <definedName name="Override___New_capital_expenditure___proportion_of_new_capital_expenditure_qualifying_for_the_special_rate_pool___control.ADDN1" localSheetId="1">#REF!</definedName>
    <definedName name="Override___New_capital_expenditure___proportion_of_new_capital_expenditure_qualifying_for_the_special_rate_pool___control.ADDN1">#REF!</definedName>
    <definedName name="Override___New_capital_expenditure___proportion_of_new_capital_expenditure_qualifying_for_the_special_rate_pool___control.ADDN2" localSheetId="1">#REF!</definedName>
    <definedName name="Override___New_capital_expenditure___proportion_of_new_capital_expenditure_qualifying_for_the_special_rate_pool___control.ADDN2">#REF!</definedName>
    <definedName name="Override___New_capital_expenditure___proportion_of_new_capital_expenditure_qualifying_for_the_special_rate_pool___control.BR" localSheetId="1">#REF!</definedName>
    <definedName name="Override___New_capital_expenditure___proportion_of_new_capital_expenditure_qualifying_for_the_special_rate_pool___control.BR">#REF!</definedName>
    <definedName name="Override___New_capital_expenditure___proportion_of_new_capital_expenditure_qualifying_for_the_special_rate_pool___control.WN" localSheetId="1">#REF!</definedName>
    <definedName name="Override___New_capital_expenditure___proportion_of_new_capital_expenditure_qualifying_for_the_special_rate_pool___control.WN">#REF!</definedName>
    <definedName name="Override___New_capital_expenditure___proportion_of_new_capital_expenditure_qualifying_for_the_special_rate_pool___control.WR" localSheetId="1">#REF!</definedName>
    <definedName name="Override___New_capital_expenditure___proportion_of_new_capital_expenditure_qualifying_for_the_special_rate_pool___control.WR">#REF!</definedName>
    <definedName name="Override___New_capital_expenditure___proportion_of_new_capital_expenditure_qualifying_for_the_special_rate_pool___control.WWN" localSheetId="1">#REF!</definedName>
    <definedName name="Override___New_capital_expenditure___proportion_of_new_capital_expenditure_qualifying_for_the_special_rate_pool___control.WWN">#REF!</definedName>
    <definedName name="Override___New_capital_expenditure___proportion_of_new_capital_expenditure_qualifying_for_the_structures_and_buildings_pool___control.ADDN1" localSheetId="1">#REF!</definedName>
    <definedName name="Override___New_capital_expenditure___proportion_of_new_capital_expenditure_qualifying_for_the_structures_and_buildings_pool___control.ADDN1">#REF!</definedName>
    <definedName name="Override___New_capital_expenditure___proportion_of_new_capital_expenditure_qualifying_for_the_structures_and_buildings_pool___control.ADDN2" localSheetId="1">#REF!</definedName>
    <definedName name="Override___New_capital_expenditure___proportion_of_new_capital_expenditure_qualifying_for_the_structures_and_buildings_pool___control.ADDN2">#REF!</definedName>
    <definedName name="Override___New_capital_expenditure___proportion_of_new_capital_expenditure_qualifying_for_the_structures_and_buildings_pool___control.BR" localSheetId="1">#REF!</definedName>
    <definedName name="Override___New_capital_expenditure___proportion_of_new_capital_expenditure_qualifying_for_the_structures_and_buildings_pool___control.BR">#REF!</definedName>
    <definedName name="Override___New_capital_expenditure___proportion_of_new_capital_expenditure_qualifying_for_the_structures_and_buildings_pool___control.WN" localSheetId="1">#REF!</definedName>
    <definedName name="Override___New_capital_expenditure___proportion_of_new_capital_expenditure_qualifying_for_the_structures_and_buildings_pool___control.WN">#REF!</definedName>
    <definedName name="Override___New_capital_expenditure___proportion_of_new_capital_expenditure_qualifying_for_the_structures_and_buildings_pool___control.WR" localSheetId="1">#REF!</definedName>
    <definedName name="Override___New_capital_expenditure___proportion_of_new_capital_expenditure_qualifying_for_the_structures_and_buildings_pool___control.WR">#REF!</definedName>
    <definedName name="Override___New_capital_expenditure___proportion_of_new_capital_expenditure_qualifying_for_the_structures_and_buildings_pool___control.WWN" localSheetId="1">#REF!</definedName>
    <definedName name="Override___New_capital_expenditure___proportion_of_new_capital_expenditure_qualifying_for_the_structures_and_buildings_pool___control.WWN">#REF!</definedName>
    <definedName name="Override___Non_price_control_income___principal_services___real.ADDN1" localSheetId="1">#REF!</definedName>
    <definedName name="Override___Non_price_control_income___principal_services___real.ADDN1">#REF!</definedName>
    <definedName name="Override___Non_price_control_income___principal_services___real.ADDN2" localSheetId="1">#REF!</definedName>
    <definedName name="Override___Non_price_control_income___principal_services___real.ADDN2">#REF!</definedName>
    <definedName name="Override___Non_price_control_income___principal_services___real.BR" localSheetId="1">#REF!</definedName>
    <definedName name="Override___Non_price_control_income___principal_services___real.BR">#REF!</definedName>
    <definedName name="Override___Non_price_control_income___principal_services___real.WN" localSheetId="1">#REF!</definedName>
    <definedName name="Override___Non_price_control_income___principal_services___real.WN">#REF!</definedName>
    <definedName name="Override___Non_price_control_income___principal_services___real.WR" localSheetId="1">#REF!</definedName>
    <definedName name="Override___Non_price_control_income___principal_services___real.WR">#REF!</definedName>
    <definedName name="Override___Non_price_control_income___principal_services___real.WWN" localSheetId="1">#REF!</definedName>
    <definedName name="Override___Non_price_control_income___principal_services___real.WWN">#REF!</definedName>
    <definedName name="Override___Non_price_control_income___third_party_services___Bulk_supplies___contract_not_qualifying_for_water_trading_incentives___signed_before_1_April_2020___real.ADDN1" localSheetId="1">#REF!</definedName>
    <definedName name="Override___Non_price_control_income___third_party_services___Bulk_supplies___contract_not_qualifying_for_water_trading_incentives___signed_before_1_April_2020___real.ADDN1">#REF!</definedName>
    <definedName name="Override___Non_price_control_income___third_party_services___Bulk_supplies___contract_not_qualifying_for_water_trading_incentives___signed_before_1_April_2020___real.ADDN2" localSheetId="1">#REF!</definedName>
    <definedName name="Override___Non_price_control_income___third_party_services___Bulk_supplies___contract_not_qualifying_for_water_trading_incentives___signed_before_1_April_2020___real.ADDN2">#REF!</definedName>
    <definedName name="Override___Non_price_control_income___third_party_services___Bulk_supplies___contract_not_qualifying_for_water_trading_incentives___signed_before_1_April_2020___real.BR" localSheetId="1">#REF!</definedName>
    <definedName name="Override___Non_price_control_income___third_party_services___Bulk_supplies___contract_not_qualifying_for_water_trading_incentives___signed_before_1_April_2020___real.BR">#REF!</definedName>
    <definedName name="Override___Non_price_control_income___third_party_services___Bulk_supplies___contract_not_qualifying_for_water_trading_incentives___signed_before_1_April_2020___real.WN" localSheetId="1">#REF!</definedName>
    <definedName name="Override___Non_price_control_income___third_party_services___Bulk_supplies___contract_not_qualifying_for_water_trading_incentives___signed_before_1_April_2020___real.WN">#REF!</definedName>
    <definedName name="Override___Non_price_control_income___third_party_services___Bulk_supplies___contract_not_qualifying_for_water_trading_incentives___signed_before_1_April_2020___real.WR" localSheetId="1">#REF!</definedName>
    <definedName name="Override___Non_price_control_income___third_party_services___Bulk_supplies___contract_not_qualifying_for_water_trading_incentives___signed_before_1_April_2020___real.WR">#REF!</definedName>
    <definedName name="Override___Non_price_control_income___third_party_services___Bulk_supplies___contract_not_qualifying_for_water_trading_incentives___signed_before_1_April_2020___real.WWN" localSheetId="1">#REF!</definedName>
    <definedName name="Override___Non_price_control_income___third_party_services___Bulk_supplies___contract_not_qualifying_for_water_trading_incentives___signed_before_1_April_2020___real.WWN">#REF!</definedName>
    <definedName name="Override___Non_price_control_income___third_party_services___Bulk_supplies___contract_qualifying_for_water_trading_incentives___on_or_after_1_April_2020___real.ADDN1" localSheetId="1">#REF!</definedName>
    <definedName name="Override___Non_price_control_income___third_party_services___Bulk_supplies___contract_qualifying_for_water_trading_incentives___on_or_after_1_April_2020___real.ADDN1">#REF!</definedName>
    <definedName name="Override___Non_price_control_income___third_party_services___Bulk_supplies___contract_qualifying_for_water_trading_incentives___on_or_after_1_April_2020___real.ADDN2" localSheetId="1">#REF!</definedName>
    <definedName name="Override___Non_price_control_income___third_party_services___Bulk_supplies___contract_qualifying_for_water_trading_incentives___on_or_after_1_April_2020___real.ADDN2">#REF!</definedName>
    <definedName name="Override___Non_price_control_income___third_party_services___Bulk_supplies___contract_qualifying_for_water_trading_incentives___on_or_after_1_April_2020___real.BR" localSheetId="1">#REF!</definedName>
    <definedName name="Override___Non_price_control_income___third_party_services___Bulk_supplies___contract_qualifying_for_water_trading_incentives___on_or_after_1_April_2020___real.BR">#REF!</definedName>
    <definedName name="Override___Non_price_control_income___third_party_services___Bulk_supplies___contract_qualifying_for_water_trading_incentives___on_or_after_1_April_2020___real.WN" localSheetId="1">#REF!</definedName>
    <definedName name="Override___Non_price_control_income___third_party_services___Bulk_supplies___contract_qualifying_for_water_trading_incentives___on_or_after_1_April_2020___real.WN">#REF!</definedName>
    <definedName name="Override___Non_price_control_income___third_party_services___Bulk_supplies___contract_qualifying_for_water_trading_incentives___on_or_after_1_April_2020___real.WR" localSheetId="1">#REF!</definedName>
    <definedName name="Override___Non_price_control_income___third_party_services___Bulk_supplies___contract_qualifying_for_water_trading_incentives___on_or_after_1_April_2020___real.WR">#REF!</definedName>
    <definedName name="Override___Non_price_control_income___third_party_services___Bulk_supplies___contract_qualifying_for_water_trading_incentives___on_or_after_1_April_2020___real.WWN" localSheetId="1">#REF!</definedName>
    <definedName name="Override___Non_price_control_income___third_party_services___Bulk_supplies___contract_qualifying_for_water_trading_incentives___on_or_after_1_April_2020___real.WWN">#REF!</definedName>
    <definedName name="Override___Non_price_control_income___third_party_services___Bulk_supplies___General___real.ADDN1" localSheetId="1">#REF!</definedName>
    <definedName name="Override___Non_price_control_income___third_party_services___Bulk_supplies___General___real.ADDN1">#REF!</definedName>
    <definedName name="Override___Non_price_control_income___third_party_services___Bulk_supplies___General___real.ADDN2" localSheetId="1">#REF!</definedName>
    <definedName name="Override___Non_price_control_income___third_party_services___Bulk_supplies___General___real.ADDN2">#REF!</definedName>
    <definedName name="Override___Non_price_control_income___third_party_services___Bulk_supplies___General___real.BR" localSheetId="1">#REF!</definedName>
    <definedName name="Override___Non_price_control_income___third_party_services___Bulk_supplies___General___real.BR">#REF!</definedName>
    <definedName name="Override___Non_price_control_income___third_party_services___Bulk_supplies___General___real.WN" localSheetId="1">#REF!</definedName>
    <definedName name="Override___Non_price_control_income___third_party_services___Bulk_supplies___General___real.WN">#REF!</definedName>
    <definedName name="Override___Non_price_control_income___third_party_services___Bulk_supplies___General___real.WR" localSheetId="1">#REF!</definedName>
    <definedName name="Override___Non_price_control_income___third_party_services___Bulk_supplies___General___real.WR">#REF!</definedName>
    <definedName name="Override___Non_price_control_income___third_party_services___Bulk_supplies___General___real.WWN" localSheetId="1">#REF!</definedName>
    <definedName name="Override___Non_price_control_income___third_party_services___Bulk_supplies___General___real.WWN">#REF!</definedName>
    <definedName name="Override___Non_price_control_income___third_party_services___other___real.ADDN1" localSheetId="1">#REF!</definedName>
    <definedName name="Override___Non_price_control_income___third_party_services___other___real.ADDN1">#REF!</definedName>
    <definedName name="Override___Non_price_control_income___third_party_services___other___real.ADDN2" localSheetId="1">#REF!</definedName>
    <definedName name="Override___Non_price_control_income___third_party_services___other___real.ADDN2">#REF!</definedName>
    <definedName name="Override___Non_price_control_income___third_party_services___other___real.BR" localSheetId="1">#REF!</definedName>
    <definedName name="Override___Non_price_control_income___third_party_services___other___real.BR">#REF!</definedName>
    <definedName name="Override___Non_price_control_income___third_party_services___other___real.WN" localSheetId="1">#REF!</definedName>
    <definedName name="Override___Non_price_control_income___third_party_services___other___real.WN">#REF!</definedName>
    <definedName name="Override___Non_price_control_income___third_party_services___other___real.WR" localSheetId="1">#REF!</definedName>
    <definedName name="Override___Non_price_control_income___third_party_services___other___real.WR">#REF!</definedName>
    <definedName name="Override___Non_price_control_income___third_party_services___other___real.WWN" localSheetId="1">#REF!</definedName>
    <definedName name="Override___Non_price_control_income___third_party_services___other___real.WWN">#REF!</definedName>
    <definedName name="Override___Notional_target_gearing___control.ADDN1" localSheetId="1">#REF!</definedName>
    <definedName name="Override___Notional_target_gearing___control.ADDN1">#REF!</definedName>
    <definedName name="Override___Notional_target_gearing___control.ADDN2" localSheetId="1">#REF!</definedName>
    <definedName name="Override___Notional_target_gearing___control.ADDN2">#REF!</definedName>
    <definedName name="Override___Notional_target_gearing___control.BR" localSheetId="1">#REF!</definedName>
    <definedName name="Override___Notional_target_gearing___control.BR">#REF!</definedName>
    <definedName name="Override___Notional_target_gearing___control.WN" localSheetId="1">#REF!</definedName>
    <definedName name="Override___Notional_target_gearing___control.WN">#REF!</definedName>
    <definedName name="Override___Notional_target_gearing___control.WR" localSheetId="1">#REF!</definedName>
    <definedName name="Override___Notional_target_gearing___control.WR">#REF!</definedName>
    <definedName name="Override___Notional_target_gearing___control.WWN" localSheetId="1">#REF!</definedName>
    <definedName name="Override___Notional_target_gearing___control.WWN">#REF!</definedName>
    <definedName name="Override___opening_business_debtors_measured___nominal" localSheetId="1">#REF!</definedName>
    <definedName name="Override___opening_business_debtors_measured___nominal">#REF!</definedName>
    <definedName name="Override___opening_business_debtors_unmeasured_nominal" localSheetId="1">#REF!</definedName>
    <definedName name="Override___opening_business_debtors_unmeasured_nominal">#REF!</definedName>
    <definedName name="Override___Opening_business_retail__unmeasured_advance_receipts___nominal" localSheetId="1">#REF!</definedName>
    <definedName name="Override___Opening_business_retail__unmeasured_advance_receipts___nominal">#REF!</definedName>
    <definedName name="Override___Opening_business_retail_measured_advance_receipts___nominal" localSheetId="1">#REF!</definedName>
    <definedName name="Override___Opening_business_retail_measured_advance_receipts___nominal">#REF!</definedName>
    <definedName name="Override___Opening_Called_up_share_capital_balance___control___nominal.ADDN1" localSheetId="1">#REF!</definedName>
    <definedName name="Override___Opening_Called_up_share_capital_balance___control___nominal.ADDN1">#REF!</definedName>
    <definedName name="Override___Opening_Called_up_share_capital_balance___control___nominal.ADDN2" localSheetId="1">#REF!</definedName>
    <definedName name="Override___Opening_Called_up_share_capital_balance___control___nominal.ADDN2">#REF!</definedName>
    <definedName name="Override___Opening_Called_up_share_capital_balance___control___nominal.BR" localSheetId="1">#REF!</definedName>
    <definedName name="Override___Opening_Called_up_share_capital_balance___control___nominal.BR">#REF!</definedName>
    <definedName name="Override___Opening_Called_up_share_capital_balance___control___nominal.WN" localSheetId="1">#REF!</definedName>
    <definedName name="Override___Opening_Called_up_share_capital_balance___control___nominal.WN">#REF!</definedName>
    <definedName name="Override___Opening_Called_up_share_capital_balance___control___nominal.WR" localSheetId="1">#REF!</definedName>
    <definedName name="Override___Opening_Called_up_share_capital_balance___control___nominal.WR">#REF!</definedName>
    <definedName name="Override___Opening_Called_up_share_capital_balance___control___nominal.WWN" localSheetId="1">#REF!</definedName>
    <definedName name="Override___Opening_Called_up_share_capital_balance___control___nominal.WWN">#REF!</definedName>
    <definedName name="Override___Opening_Capex_creditors_balance___control___nominal.ADDN1" localSheetId="1">#REF!</definedName>
    <definedName name="Override___Opening_Capex_creditors_balance___control___nominal.ADDN1">#REF!</definedName>
    <definedName name="Override___Opening_Capex_creditors_balance___control___nominal.ADDN2" localSheetId="1">#REF!</definedName>
    <definedName name="Override___Opening_Capex_creditors_balance___control___nominal.ADDN2">#REF!</definedName>
    <definedName name="Override___Opening_Capex_creditors_balance___control___nominal.BR" localSheetId="1">#REF!</definedName>
    <definedName name="Override___Opening_Capex_creditors_balance___control___nominal.BR">#REF!</definedName>
    <definedName name="Override___Opening_Capex_creditors_balance___control___nominal.WN" localSheetId="1">#REF!</definedName>
    <definedName name="Override___Opening_Capex_creditors_balance___control___nominal.WN">#REF!</definedName>
    <definedName name="Override___Opening_Capex_creditors_balance___control___nominal.WR" localSheetId="1">#REF!</definedName>
    <definedName name="Override___Opening_Capex_creditors_balance___control___nominal.WR">#REF!</definedName>
    <definedName name="Override___Opening_Capex_creditors_balance___control___nominal.WWN" localSheetId="1">#REF!</definedName>
    <definedName name="Override___Opening_Capex_creditors_balance___control___nominal.WWN">#REF!</definedName>
    <definedName name="Override___Opening_Capital_allowance_balance___main_rate_pool___Capital_expenditure___control___nominal.ADDN1" localSheetId="1">#REF!</definedName>
    <definedName name="Override___Opening_Capital_allowance_balance___main_rate_pool___Capital_expenditure___control___nominal.ADDN1">#REF!</definedName>
    <definedName name="Override___Opening_Capital_allowance_balance___main_rate_pool___Capital_expenditure___control___nominal.ADDN2" localSheetId="1">#REF!</definedName>
    <definedName name="Override___Opening_Capital_allowance_balance___main_rate_pool___Capital_expenditure___control___nominal.ADDN2">#REF!</definedName>
    <definedName name="Override___Opening_Capital_allowance_balance___main_rate_pool___Capital_expenditure___control___nominal.BR" localSheetId="1">#REF!</definedName>
    <definedName name="Override___Opening_Capital_allowance_balance___main_rate_pool___Capital_expenditure___control___nominal.BR">#REF!</definedName>
    <definedName name="Override___Opening_Capital_allowance_balance___main_rate_pool___Capital_expenditure___control___nominal.WN" localSheetId="1">#REF!</definedName>
    <definedName name="Override___Opening_Capital_allowance_balance___main_rate_pool___Capital_expenditure___control___nominal.WN">#REF!</definedName>
    <definedName name="Override___Opening_Capital_allowance_balance___main_rate_pool___Capital_expenditure___control___nominal.WR" localSheetId="1">#REF!</definedName>
    <definedName name="Override___Opening_Capital_allowance_balance___main_rate_pool___Capital_expenditure___control___nominal.WR">#REF!</definedName>
    <definedName name="Override___Opening_Capital_allowance_balance___main_rate_pool___Capital_expenditure___control___nominal.WWN" localSheetId="1">#REF!</definedName>
    <definedName name="Override___Opening_Capital_allowance_balance___main_rate_pool___Capital_expenditure___control___nominal.WWN">#REF!</definedName>
    <definedName name="Override___Opening_Capital_allowance_balance___special_rate_pool___Capital_expenditure___control___nominal.ADDN1" localSheetId="1">#REF!</definedName>
    <definedName name="Override___Opening_Capital_allowance_balance___special_rate_pool___Capital_expenditure___control___nominal.ADDN1">#REF!</definedName>
    <definedName name="Override___Opening_Capital_allowance_balance___special_rate_pool___Capital_expenditure___control___nominal.ADDN2" localSheetId="1">#REF!</definedName>
    <definedName name="Override___Opening_Capital_allowance_balance___special_rate_pool___Capital_expenditure___control___nominal.ADDN2">#REF!</definedName>
    <definedName name="Override___Opening_Capital_allowance_balance___special_rate_pool___Capital_expenditure___control___nominal.BR" localSheetId="1">#REF!</definedName>
    <definedName name="Override___Opening_Capital_allowance_balance___special_rate_pool___Capital_expenditure___control___nominal.BR">#REF!</definedName>
    <definedName name="Override___Opening_Capital_allowance_balance___special_rate_pool___Capital_expenditure___control___nominal.WN" localSheetId="1">#REF!</definedName>
    <definedName name="Override___Opening_Capital_allowance_balance___special_rate_pool___Capital_expenditure___control___nominal.WN">#REF!</definedName>
    <definedName name="Override___Opening_Capital_allowance_balance___special_rate_pool___Capital_expenditure___control___nominal.WR" localSheetId="1">#REF!</definedName>
    <definedName name="Override___Opening_Capital_allowance_balance___special_rate_pool___Capital_expenditure___control___nominal.WR">#REF!</definedName>
    <definedName name="Override___Opening_Capital_allowance_balance___special_rate_pool___Capital_expenditure___control___nominal.WWN" localSheetId="1">#REF!</definedName>
    <definedName name="Override___Opening_Capital_allowance_balance___special_rate_pool___Capital_expenditure___control___nominal.WWN">#REF!</definedName>
    <definedName name="Override___Opening_Capital_allowance_balance___structures_and_buildings_pool___Capital_expenditure___control___nominal.ADDN1" localSheetId="1">#REF!</definedName>
    <definedName name="Override___Opening_Capital_allowance_balance___structures_and_buildings_pool___Capital_expenditure___control___nominal.ADDN1">#REF!</definedName>
    <definedName name="Override___Opening_Capital_allowance_balance___structures_and_buildings_pool___Capital_expenditure___control___nominal.ADDN2" localSheetId="1">#REF!</definedName>
    <definedName name="Override___Opening_Capital_allowance_balance___structures_and_buildings_pool___Capital_expenditure___control___nominal.ADDN2">#REF!</definedName>
    <definedName name="Override___Opening_Capital_allowance_balance___structures_and_buildings_pool___Capital_expenditure___control___nominal.BR" localSheetId="1">#REF!</definedName>
    <definedName name="Override___Opening_Capital_allowance_balance___structures_and_buildings_pool___Capital_expenditure___control___nominal.BR">#REF!</definedName>
    <definedName name="Override___Opening_Capital_allowance_balance___structures_and_buildings_pool___Capital_expenditure___control___nominal.WN" localSheetId="1">#REF!</definedName>
    <definedName name="Override___Opening_Capital_allowance_balance___structures_and_buildings_pool___Capital_expenditure___control___nominal.WN">#REF!</definedName>
    <definedName name="Override___Opening_Capital_allowance_balance___structures_and_buildings_pool___Capital_expenditure___control___nominal.WR" localSheetId="1">#REF!</definedName>
    <definedName name="Override___Opening_Capital_allowance_balance___structures_and_buildings_pool___Capital_expenditure___control___nominal.WR">#REF!</definedName>
    <definedName name="Override___Opening_Capital_allowance_balance___structures_and_buildings_pool___Capital_expenditure___control___nominal.WWN" localSheetId="1">#REF!</definedName>
    <definedName name="Override___Opening_Capital_allowance_balance___structures_and_buildings_pool___Capital_expenditure___control___nominal.WWN">#REF!</definedName>
    <definedName name="Override___opening_current_tax_liabilities___control___nominal.ADDN1" localSheetId="1">#REF!</definedName>
    <definedName name="Override___opening_current_tax_liabilities___control___nominal.ADDN1">#REF!</definedName>
    <definedName name="Override___opening_current_tax_liabilities___control___nominal.ADDN2" localSheetId="1">#REF!</definedName>
    <definedName name="Override___opening_current_tax_liabilities___control___nominal.ADDN2">#REF!</definedName>
    <definedName name="Override___opening_current_tax_liabilities___control___nominal.BR" localSheetId="1">#REF!</definedName>
    <definedName name="Override___opening_current_tax_liabilities___control___nominal.BR">#REF!</definedName>
    <definedName name="Override___opening_current_tax_liabilities___control___nominal.WN" localSheetId="1">#REF!</definedName>
    <definedName name="Override___opening_current_tax_liabilities___control___nominal.WN">#REF!</definedName>
    <definedName name="Override___opening_current_tax_liabilities___control___nominal.WR" localSheetId="1">#REF!</definedName>
    <definedName name="Override___opening_current_tax_liabilities___control___nominal.WR">#REF!</definedName>
    <definedName name="Override___opening_current_tax_liabilities___control___nominal.WWN" localSheetId="1">#REF!</definedName>
    <definedName name="Override___opening_current_tax_liabilities___control___nominal.WWN">#REF!</definedName>
    <definedName name="Override___opening_deferred_tax_balance___control___nominal.ADDN1" localSheetId="1">#REF!</definedName>
    <definedName name="Override___opening_deferred_tax_balance___control___nominal.ADDN1">#REF!</definedName>
    <definedName name="Override___opening_deferred_tax_balance___control___nominal.ADDN2" localSheetId="1">#REF!</definedName>
    <definedName name="Override___opening_deferred_tax_balance___control___nominal.ADDN2">#REF!</definedName>
    <definedName name="Override___opening_deferred_tax_balance___control___nominal.BR" localSheetId="1">#REF!</definedName>
    <definedName name="Override___opening_deferred_tax_balance___control___nominal.BR">#REF!</definedName>
    <definedName name="Override___opening_deferred_tax_balance___control___nominal.WN" localSheetId="1">#REF!</definedName>
    <definedName name="Override___opening_deferred_tax_balance___control___nominal.WN">#REF!</definedName>
    <definedName name="Override___opening_deferred_tax_balance___control___nominal.WR" localSheetId="1">#REF!</definedName>
    <definedName name="Override___opening_deferred_tax_balance___control___nominal.WR">#REF!</definedName>
    <definedName name="Override___opening_deferred_tax_balance___control___nominal.WWN" localSheetId="1">#REF!</definedName>
    <definedName name="Override___opening_deferred_tax_balance___control___nominal.WWN">#REF!</definedName>
    <definedName name="Override___opening_dividend_cashflow_balance___control___nominal.ADDN1" localSheetId="1">#REF!</definedName>
    <definedName name="Override___opening_dividend_cashflow_balance___control___nominal.ADDN1">#REF!</definedName>
    <definedName name="Override___opening_dividend_cashflow_balance___control___nominal.ADDN2" localSheetId="1">#REF!</definedName>
    <definedName name="Override___opening_dividend_cashflow_balance___control___nominal.ADDN2">#REF!</definedName>
    <definedName name="Override___opening_dividend_cashflow_balance___control___nominal.BR" localSheetId="1">#REF!</definedName>
    <definedName name="Override___opening_dividend_cashflow_balance___control___nominal.BR">#REF!</definedName>
    <definedName name="Override___opening_dividend_cashflow_balance___control___nominal.WN" localSheetId="1">#REF!</definedName>
    <definedName name="Override___opening_dividend_cashflow_balance___control___nominal.WN">#REF!</definedName>
    <definedName name="Override___opening_dividend_cashflow_balance___control___nominal.WR" localSheetId="1">#REF!</definedName>
    <definedName name="Override___opening_dividend_cashflow_balance___control___nominal.WR">#REF!</definedName>
    <definedName name="Override___opening_dividend_cashflow_balance___control___nominal.WWN" localSheetId="1">#REF!</definedName>
    <definedName name="Override___opening_dividend_cashflow_balance___control___nominal.WWN">#REF!</definedName>
    <definedName name="Override___Opening_Dividend_creditors_balance___control___nominal.ADDN1" localSheetId="1">#REF!</definedName>
    <definedName name="Override___Opening_Dividend_creditors_balance___control___nominal.ADDN1">#REF!</definedName>
    <definedName name="Override___Opening_Dividend_creditors_balance___control___nominal.ADDN2" localSheetId="1">#REF!</definedName>
    <definedName name="Override___Opening_Dividend_creditors_balance___control___nominal.ADDN2">#REF!</definedName>
    <definedName name="Override___Opening_Dividend_creditors_balance___control___nominal.BR" localSheetId="1">#REF!</definedName>
    <definedName name="Override___Opening_Dividend_creditors_balance___control___nominal.BR">#REF!</definedName>
    <definedName name="Override___Opening_Dividend_creditors_balance___control___nominal.WN" localSheetId="1">#REF!</definedName>
    <definedName name="Override___Opening_Dividend_creditors_balance___control___nominal.WN">#REF!</definedName>
    <definedName name="Override___Opening_Dividend_creditors_balance___control___nominal.WR" localSheetId="1">#REF!</definedName>
    <definedName name="Override___Opening_Dividend_creditors_balance___control___nominal.WR">#REF!</definedName>
    <definedName name="Override___Opening_Dividend_creditors_balance___control___nominal.WWN" localSheetId="1">#REF!</definedName>
    <definedName name="Override___Opening_Dividend_creditors_balance___control___nominal.WWN">#REF!</definedName>
    <definedName name="Override___Opening_household_measured_advance_receipts___nominal" localSheetId="1">#REF!</definedName>
    <definedName name="Override___Opening_household_measured_advance_receipts___nominal">#REF!</definedName>
    <definedName name="Override___Opening_household_unmeasured_advance_receipts___nominal" localSheetId="1">#REF!</definedName>
    <definedName name="Override___Opening_household_unmeasured_advance_receipts___nominal">#REF!</definedName>
    <definedName name="Override___opening_intangible_asset_and_investments_balance___control___nominal.ADDN1" localSheetId="1">#REF!</definedName>
    <definedName name="Override___opening_intangible_asset_and_investments_balance___control___nominal.ADDN1">#REF!</definedName>
    <definedName name="Override___opening_intangible_asset_and_investments_balance___control___nominal.ADDN2" localSheetId="1">#REF!</definedName>
    <definedName name="Override___opening_intangible_asset_and_investments_balance___control___nominal.ADDN2">#REF!</definedName>
    <definedName name="Override___opening_intangible_asset_and_investments_balance___control___nominal.BR" localSheetId="1">#REF!</definedName>
    <definedName name="Override___opening_intangible_asset_and_investments_balance___control___nominal.BR">#REF!</definedName>
    <definedName name="Override___opening_intangible_asset_and_investments_balance___control___nominal.WN" localSheetId="1">#REF!</definedName>
    <definedName name="Override___opening_intangible_asset_and_investments_balance___control___nominal.WN">#REF!</definedName>
    <definedName name="Override___opening_intangible_asset_and_investments_balance___control___nominal.WR" localSheetId="1">#REF!</definedName>
    <definedName name="Override___opening_intangible_asset_and_investments_balance___control___nominal.WR">#REF!</definedName>
    <definedName name="Override___opening_intangible_asset_and_investments_balance___control___nominal.WWN" localSheetId="1">#REF!</definedName>
    <definedName name="Override___opening_intangible_asset_and_investments_balance___control___nominal.WWN">#REF!</definedName>
    <definedName name="Override___Opening_Non_distributable_reserves_balance___control___nominal.ADDN1" localSheetId="1">#REF!</definedName>
    <definedName name="Override___Opening_Non_distributable_reserves_balance___control___nominal.ADDN1">#REF!</definedName>
    <definedName name="Override___Opening_Non_distributable_reserves_balance___control___nominal.ADDN2" localSheetId="1">#REF!</definedName>
    <definedName name="Override___Opening_Non_distributable_reserves_balance___control___nominal.ADDN2">#REF!</definedName>
    <definedName name="Override___Opening_Non_distributable_reserves_balance___control___nominal.BR" localSheetId="1">#REF!</definedName>
    <definedName name="Override___Opening_Non_distributable_reserves_balance___control___nominal.BR">#REF!</definedName>
    <definedName name="Override___Opening_Non_distributable_reserves_balance___control___nominal.WN" localSheetId="1">#REF!</definedName>
    <definedName name="Override___Opening_Non_distributable_reserves_balance___control___nominal.WN">#REF!</definedName>
    <definedName name="Override___Opening_Non_distributable_reserves_balance___control___nominal.WR" localSheetId="1">#REF!</definedName>
    <definedName name="Override___Opening_Non_distributable_reserves_balance___control___nominal.WR">#REF!</definedName>
    <definedName name="Override___Opening_Non_distributable_reserves_balance___control___nominal.WWN" localSheetId="1">#REF!</definedName>
    <definedName name="Override___Opening_Non_distributable_reserves_balance___control___nominal.WWN">#REF!</definedName>
    <definedName name="Override___Opening_Other_creditors_balance___control___nominal.ADDN1" localSheetId="1">#REF!</definedName>
    <definedName name="Override___Opening_Other_creditors_balance___control___nominal.ADDN1">#REF!</definedName>
    <definedName name="Override___Opening_Other_creditors_balance___control___nominal.ADDN2" localSheetId="1">#REF!</definedName>
    <definedName name="Override___Opening_Other_creditors_balance___control___nominal.ADDN2">#REF!</definedName>
    <definedName name="Override___Opening_Other_creditors_balance___control___nominal.BR" localSheetId="1">#REF!</definedName>
    <definedName name="Override___Opening_Other_creditors_balance___control___nominal.BR">#REF!</definedName>
    <definedName name="Override___Opening_Other_creditors_balance___control___nominal.WN" localSheetId="1">#REF!</definedName>
    <definedName name="Override___Opening_Other_creditors_balance___control___nominal.WN">#REF!</definedName>
    <definedName name="Override___Opening_Other_creditors_balance___control___nominal.WR" localSheetId="1">#REF!</definedName>
    <definedName name="Override___Opening_Other_creditors_balance___control___nominal.WR">#REF!</definedName>
    <definedName name="Override___Opening_Other_creditors_balance___control___nominal.WWN" localSheetId="1">#REF!</definedName>
    <definedName name="Override___Opening_Other_creditors_balance___control___nominal.WWN">#REF!</definedName>
    <definedName name="Override___Opening_Other_debtors_balance___control___nominal.ADDN1" localSheetId="1">#REF!</definedName>
    <definedName name="Override___Opening_Other_debtors_balance___control___nominal.ADDN1">#REF!</definedName>
    <definedName name="Override___Opening_Other_debtors_balance___control___nominal.ADDN2" localSheetId="1">#REF!</definedName>
    <definedName name="Override___Opening_Other_debtors_balance___control___nominal.ADDN2">#REF!</definedName>
    <definedName name="Override___Opening_Other_debtors_balance___control___nominal.BR" localSheetId="1">#REF!</definedName>
    <definedName name="Override___Opening_Other_debtors_balance___control___nominal.BR">#REF!</definedName>
    <definedName name="Override___Opening_Other_debtors_balance___control___nominal.WN" localSheetId="1">#REF!</definedName>
    <definedName name="Override___Opening_Other_debtors_balance___control___nominal.WN">#REF!</definedName>
    <definedName name="Override___Opening_Other_debtors_balance___control___nominal.WR" localSheetId="1">#REF!</definedName>
    <definedName name="Override___Opening_Other_debtors_balance___control___nominal.WR">#REF!</definedName>
    <definedName name="Override___Opening_Other_debtors_balance___control___nominal.WWN" localSheetId="1">#REF!</definedName>
    <definedName name="Override___Opening_Other_debtors_balance___control___nominal.WWN">#REF!</definedName>
    <definedName name="Override___Opening_Other_liabilities_balance___control___nominal.ADDN1" localSheetId="1">#REF!</definedName>
    <definedName name="Override___Opening_Other_liabilities_balance___control___nominal.ADDN1">#REF!</definedName>
    <definedName name="Override___Opening_Other_liabilities_balance___control___nominal.ADDN2" localSheetId="1">#REF!</definedName>
    <definedName name="Override___Opening_Other_liabilities_balance___control___nominal.ADDN2">#REF!</definedName>
    <definedName name="Override___Opening_Other_liabilities_balance___control___nominal.BR" localSheetId="1">#REF!</definedName>
    <definedName name="Override___Opening_Other_liabilities_balance___control___nominal.BR">#REF!</definedName>
    <definedName name="Override___Opening_Other_liabilities_balance___control___nominal.WN" localSheetId="1">#REF!</definedName>
    <definedName name="Override___Opening_Other_liabilities_balance___control___nominal.WN">#REF!</definedName>
    <definedName name="Override___Opening_Other_liabilities_balance___control___nominal.WR" localSheetId="1">#REF!</definedName>
    <definedName name="Override___Opening_Other_liabilities_balance___control___nominal.WR">#REF!</definedName>
    <definedName name="Override___Opening_Other_liabilities_balance___control___nominal.WWN" localSheetId="1">#REF!</definedName>
    <definedName name="Override___Opening_Other_liabilities_balance___control___nominal.WWN">#REF!</definedName>
    <definedName name="Override___Opening_Provisions_balance___control___nominal.ADDN1" localSheetId="1">#REF!</definedName>
    <definedName name="Override___Opening_Provisions_balance___control___nominal.ADDN1">#REF!</definedName>
    <definedName name="Override___Opening_Provisions_balance___control___nominal.ADDN2" localSheetId="1">#REF!</definedName>
    <definedName name="Override___Opening_Provisions_balance___control___nominal.ADDN2">#REF!</definedName>
    <definedName name="Override___Opening_Provisions_balance___control___nominal.BR" localSheetId="1">#REF!</definedName>
    <definedName name="Override___Opening_Provisions_balance___control___nominal.BR">#REF!</definedName>
    <definedName name="Override___Opening_Provisions_balance___control___nominal.WN" localSheetId="1">#REF!</definedName>
    <definedName name="Override___Opening_Provisions_balance___control___nominal.WN">#REF!</definedName>
    <definedName name="Override___Opening_Provisions_balance___control___nominal.WR" localSheetId="1">#REF!</definedName>
    <definedName name="Override___Opening_Provisions_balance___control___nominal.WR">#REF!</definedName>
    <definedName name="Override___Opening_Provisions_balance___control___nominal.WWN" localSheetId="1">#REF!</definedName>
    <definedName name="Override___Opening_Provisions_balance___control___nominal.WWN">#REF!</definedName>
    <definedName name="Override___Opening_retained_cash_balance___Business___nominal" localSheetId="1">#REF!</definedName>
    <definedName name="Override___Opening_retained_cash_balance___Business___nominal">#REF!</definedName>
    <definedName name="Override___Opening_retained_cash_balance___Residential___nominal" localSheetId="1">#REF!</definedName>
    <definedName name="Override___Opening_retained_cash_balance___Residential___nominal">#REF!</definedName>
    <definedName name="Override___Opening_retained_earnings_balance___Business___nominal" localSheetId="1">#REF!</definedName>
    <definedName name="Override___Opening_retained_earnings_balance___Business___nominal">#REF!</definedName>
    <definedName name="Override___opening_retained_earnings_balance___control___nominal.ADDN1" localSheetId="1">#REF!</definedName>
    <definedName name="Override___opening_retained_earnings_balance___control___nominal.ADDN1">#REF!</definedName>
    <definedName name="Override___opening_retained_earnings_balance___control___nominal.ADDN2" localSheetId="1">#REF!</definedName>
    <definedName name="Override___opening_retained_earnings_balance___control___nominal.ADDN2">#REF!</definedName>
    <definedName name="Override___opening_retained_earnings_balance___control___nominal.BR" localSheetId="1">#REF!</definedName>
    <definedName name="Override___opening_retained_earnings_balance___control___nominal.BR">#REF!</definedName>
    <definedName name="Override___opening_retained_earnings_balance___control___nominal.WN" localSheetId="1">#REF!</definedName>
    <definedName name="Override___opening_retained_earnings_balance___control___nominal.WN">#REF!</definedName>
    <definedName name="Override___opening_retained_earnings_balance___control___nominal.WR" localSheetId="1">#REF!</definedName>
    <definedName name="Override___opening_retained_earnings_balance___control___nominal.WR">#REF!</definedName>
    <definedName name="Override___opening_retained_earnings_balance___control___nominal.WWN" localSheetId="1">#REF!</definedName>
    <definedName name="Override___opening_retained_earnings_balance___control___nominal.WWN">#REF!</definedName>
    <definedName name="Override___Opening_Retirement_benefit_asset____liabilities__balance___control___nominal.ADDN1" localSheetId="1">#REF!</definedName>
    <definedName name="Override___Opening_Retirement_benefit_asset____liabilities__balance___control___nominal.ADDN1">#REF!</definedName>
    <definedName name="Override___Opening_Retirement_benefit_asset____liabilities__balance___control___nominal.ADDN2" localSheetId="1">#REF!</definedName>
    <definedName name="Override___Opening_Retirement_benefit_asset____liabilities__balance___control___nominal.ADDN2">#REF!</definedName>
    <definedName name="Override___Opening_Retirement_benefit_asset____liabilities__balance___control___nominal.BR" localSheetId="1">#REF!</definedName>
    <definedName name="Override___Opening_Retirement_benefit_asset____liabilities__balance___control___nominal.BR">#REF!</definedName>
    <definedName name="Override___Opening_Retirement_benefit_asset____liabilities__balance___control___nominal.WN" localSheetId="1">#REF!</definedName>
    <definedName name="Override___Opening_Retirement_benefit_asset____liabilities__balance___control___nominal.WN">#REF!</definedName>
    <definedName name="Override___Opening_Retirement_benefit_asset____liabilities__balance___control___nominal.WR" localSheetId="1">#REF!</definedName>
    <definedName name="Override___Opening_Retirement_benefit_asset____liabilities__balance___control___nominal.WR">#REF!</definedName>
    <definedName name="Override___Opening_Retirement_benefit_asset____liabilities__balance___control___nominal.WWN" localSheetId="1">#REF!</definedName>
    <definedName name="Override___Opening_Retirement_benefit_asset____liabilities__balance___control___nominal.WWN">#REF!</definedName>
    <definedName name="Override___opening_tax_loss_balance___wholesale.ADDN1" localSheetId="1">#REF!</definedName>
    <definedName name="Override___opening_tax_loss_balance___wholesale.ADDN1">#REF!</definedName>
    <definedName name="Override___opening_tax_loss_balance___wholesale.ADDN2" localSheetId="1">#REF!</definedName>
    <definedName name="Override___opening_tax_loss_balance___wholesale.ADDN2">#REF!</definedName>
    <definedName name="Override___opening_tax_loss_balance___wholesale.BR" localSheetId="1">#REF!</definedName>
    <definedName name="Override___opening_tax_loss_balance___wholesale.BR">#REF!</definedName>
    <definedName name="Override___opening_tax_loss_balance___wholesale.WN" localSheetId="1">#REF!</definedName>
    <definedName name="Override___opening_tax_loss_balance___wholesale.WN">#REF!</definedName>
    <definedName name="Override___opening_tax_loss_balance___wholesale.WR" localSheetId="1">#REF!</definedName>
    <definedName name="Override___opening_tax_loss_balance___wholesale.WR">#REF!</definedName>
    <definedName name="Override___opening_tax_loss_balance___wholesale.WWN" localSheetId="1">#REF!</definedName>
    <definedName name="Override___opening_tax_loss_balance___wholesale.WWN">#REF!</definedName>
    <definedName name="Override___Opening_trade_and_other_payables___Wholesale_creditors___business_retail___nominal" localSheetId="1">#REF!</definedName>
    <definedName name="Override___Opening_trade_and_other_payables___Wholesale_creditors___business_retail___nominal">#REF!</definedName>
    <definedName name="Override___Opening_Trade_creditors_balance___control___nominal.ADDN1" localSheetId="1">#REF!</definedName>
    <definedName name="Override___Opening_Trade_creditors_balance___control___nominal.ADDN1">#REF!</definedName>
    <definedName name="Override___Opening_Trade_creditors_balance___control___nominal.ADDN2" localSheetId="1">#REF!</definedName>
    <definedName name="Override___Opening_Trade_creditors_balance___control___nominal.ADDN2">#REF!</definedName>
    <definedName name="Override___Opening_Trade_creditors_balance___control___nominal.BR" localSheetId="1">#REF!</definedName>
    <definedName name="Override___Opening_Trade_creditors_balance___control___nominal.BR">#REF!</definedName>
    <definedName name="Override___Opening_Trade_creditors_balance___control___nominal.WN" localSheetId="1">#REF!</definedName>
    <definedName name="Override___Opening_Trade_creditors_balance___control___nominal.WN">#REF!</definedName>
    <definedName name="Override___Opening_Trade_creditors_balance___control___nominal.WR" localSheetId="1">#REF!</definedName>
    <definedName name="Override___Opening_Trade_creditors_balance___control___nominal.WR">#REF!</definedName>
    <definedName name="Override___Opening_Trade_creditors_balance___control___nominal.WWN" localSheetId="1">#REF!</definedName>
    <definedName name="Override___Opening_Trade_creditors_balance___control___nominal.WWN">#REF!</definedName>
    <definedName name="Override___Opening_Trade_debtors_balance___control___nominal.ADDN1" localSheetId="1">#REF!</definedName>
    <definedName name="Override___Opening_Trade_debtors_balance___control___nominal.ADDN1">#REF!</definedName>
    <definedName name="Override___Opening_Trade_debtors_balance___control___nominal.ADDN2" localSheetId="1">#REF!</definedName>
    <definedName name="Override___Opening_Trade_debtors_balance___control___nominal.ADDN2">#REF!</definedName>
    <definedName name="Override___Opening_Trade_debtors_balance___control___nominal.BR" localSheetId="1">#REF!</definedName>
    <definedName name="Override___Opening_Trade_debtors_balance___control___nominal.BR">#REF!</definedName>
    <definedName name="Override___Opening_Trade_debtors_balance___control___nominal.WN" localSheetId="1">#REF!</definedName>
    <definedName name="Override___Opening_Trade_debtors_balance___control___nominal.WN">#REF!</definedName>
    <definedName name="Override___Opening_Trade_debtors_balance___control___nominal.WR" localSheetId="1">#REF!</definedName>
    <definedName name="Override___Opening_Trade_debtors_balance___control___nominal.WR">#REF!</definedName>
    <definedName name="Override___Opening_Trade_debtors_balance___control___nominal.WWN" localSheetId="1">#REF!</definedName>
    <definedName name="Override___Opening_Trade_debtors_balance___control___nominal.WWN">#REF!</definedName>
    <definedName name="Override___operating_costs_associated_with_equity_issuance___real.ADDN1" localSheetId="1">#REF!</definedName>
    <definedName name="Override___operating_costs_associated_with_equity_issuance___real.ADDN1">#REF!</definedName>
    <definedName name="Override___operating_costs_associated_with_equity_issuance___real.ADDN2" localSheetId="1">#REF!</definedName>
    <definedName name="Override___operating_costs_associated_with_equity_issuance___real.ADDN2">#REF!</definedName>
    <definedName name="Override___operating_costs_associated_with_equity_issuance___real.BR" localSheetId="1">#REF!</definedName>
    <definedName name="Override___operating_costs_associated_with_equity_issuance___real.BR">#REF!</definedName>
    <definedName name="Override___operating_costs_associated_with_equity_issuance___real.WN" localSheetId="1">#REF!</definedName>
    <definedName name="Override___operating_costs_associated_with_equity_issuance___real.WN">#REF!</definedName>
    <definedName name="Override___operating_costs_associated_with_equity_issuance___real.WR" localSheetId="1">#REF!</definedName>
    <definedName name="Override___operating_costs_associated_with_equity_issuance___real.WR">#REF!</definedName>
    <definedName name="Override___operating_costs_associated_with_equity_issuance___real.WWN" localSheetId="1">#REF!</definedName>
    <definedName name="Override___operating_costs_associated_with_equity_issuance___real.WWN">#REF!</definedName>
    <definedName name="Override___Ordinary_dividend_override___nominal" localSheetId="1">#REF!</definedName>
    <definedName name="Override___Ordinary_dividend_override___nominal">#REF!</definedName>
    <definedName name="Override___Ordinary_shares_issued___control___nominal.ADDN1" localSheetId="1">#REF!</definedName>
    <definedName name="Override___Ordinary_shares_issued___control___nominal.ADDN1">#REF!</definedName>
    <definedName name="Override___Ordinary_shares_issued___control___nominal.ADDN2" localSheetId="1">#REF!</definedName>
    <definedName name="Override___Ordinary_shares_issued___control___nominal.ADDN2">#REF!</definedName>
    <definedName name="Override___Ordinary_shares_issued___control___nominal.BR" localSheetId="1">#REF!</definedName>
    <definedName name="Override___Ordinary_shares_issued___control___nominal.BR">#REF!</definedName>
    <definedName name="Override___Ordinary_shares_issued___control___nominal.WN" localSheetId="1">#REF!</definedName>
    <definedName name="Override___Ordinary_shares_issued___control___nominal.WN">#REF!</definedName>
    <definedName name="Override___Ordinary_shares_issued___control___nominal.WR" localSheetId="1">#REF!</definedName>
    <definedName name="Override___Ordinary_shares_issued___control___nominal.WR">#REF!</definedName>
    <definedName name="Override___Ordinary_shares_issued___control___nominal.WWN" localSheetId="1">#REF!</definedName>
    <definedName name="Override___Ordinary_shares_issued___control___nominal.WWN">#REF!</definedName>
    <definedName name="Override___Other_adjustments_to_taxable_profits___control___nominal.ADDN1" localSheetId="1">#REF!</definedName>
    <definedName name="Override___Other_adjustments_to_taxable_profits___control___nominal.ADDN1">#REF!</definedName>
    <definedName name="Override___Other_adjustments_to_taxable_profits___control___nominal.ADDN2" localSheetId="1">#REF!</definedName>
    <definedName name="Override___Other_adjustments_to_taxable_profits___control___nominal.ADDN2">#REF!</definedName>
    <definedName name="Override___Other_adjustments_to_taxable_profits___control___nominal.BR" localSheetId="1">#REF!</definedName>
    <definedName name="Override___Other_adjustments_to_taxable_profits___control___nominal.BR">#REF!</definedName>
    <definedName name="Override___Other_adjustments_to_taxable_profits___control___nominal.WN" localSheetId="1">#REF!</definedName>
    <definedName name="Override___Other_adjustments_to_taxable_profits___control___nominal.WN">#REF!</definedName>
    <definedName name="Override___Other_adjustments_to_taxable_profits___control___nominal.WR" localSheetId="1">#REF!</definedName>
    <definedName name="Override___Other_adjustments_to_taxable_profits___control___nominal.WR">#REF!</definedName>
    <definedName name="Override___Other_adjustments_to_taxable_profits___control___nominal.WWN" localSheetId="1">#REF!</definedName>
    <definedName name="Override___Other_adjustments_to_taxable_profits___control___nominal.WWN">#REF!</definedName>
    <definedName name="Override___Other_creditors_target_balance___control___nominal.ADDN1" localSheetId="1">#REF!</definedName>
    <definedName name="Override___Other_creditors_target_balance___control___nominal.ADDN1">#REF!</definedName>
    <definedName name="Override___Other_creditors_target_balance___control___nominal.ADDN2" localSheetId="1">#REF!</definedName>
    <definedName name="Override___Other_creditors_target_balance___control___nominal.ADDN2">#REF!</definedName>
    <definedName name="Override___Other_creditors_target_balance___control___nominal.BR" localSheetId="1">#REF!</definedName>
    <definedName name="Override___Other_creditors_target_balance___control___nominal.BR">#REF!</definedName>
    <definedName name="Override___Other_creditors_target_balance___control___nominal.WN" localSheetId="1">#REF!</definedName>
    <definedName name="Override___Other_creditors_target_balance___control___nominal.WN">#REF!</definedName>
    <definedName name="Override___Other_creditors_target_balance___control___nominal.WR" localSheetId="1">#REF!</definedName>
    <definedName name="Override___Other_creditors_target_balance___control___nominal.WR">#REF!</definedName>
    <definedName name="Override___Other_creditors_target_balance___control___nominal.WWN" localSheetId="1">#REF!</definedName>
    <definedName name="Override___Other_creditors_target_balance___control___nominal.WWN">#REF!</definedName>
    <definedName name="Override___other_debtors_target_balance___control___nominal.ADDN1" localSheetId="1">#REF!</definedName>
    <definedName name="Override___other_debtors_target_balance___control___nominal.ADDN1">#REF!</definedName>
    <definedName name="Override___other_debtors_target_balance___control___nominal.ADDN2" localSheetId="1">#REF!</definedName>
    <definedName name="Override___other_debtors_target_balance___control___nominal.ADDN2">#REF!</definedName>
    <definedName name="Override___other_debtors_target_balance___control___nominal.BR" localSheetId="1">#REF!</definedName>
    <definedName name="Override___other_debtors_target_balance___control___nominal.BR">#REF!</definedName>
    <definedName name="Override___other_debtors_target_balance___control___nominal.WN" localSheetId="1">#REF!</definedName>
    <definedName name="Override___other_debtors_target_balance___control___nominal.WN">#REF!</definedName>
    <definedName name="Override___other_debtors_target_balance___control___nominal.WR" localSheetId="1">#REF!</definedName>
    <definedName name="Override___other_debtors_target_balance___control___nominal.WR">#REF!</definedName>
    <definedName name="Override___other_debtors_target_balance___control___nominal.WWN" localSheetId="1">#REF!</definedName>
    <definedName name="Override___other_debtors_target_balance___control___nominal.WWN">#REF!</definedName>
    <definedName name="Override___Other_operating_income___real.ADDN1" localSheetId="1">#REF!</definedName>
    <definedName name="Override___Other_operating_income___real.ADDN1">#REF!</definedName>
    <definedName name="Override___Other_operating_income___real.ADDN2" localSheetId="1">#REF!</definedName>
    <definedName name="Override___Other_operating_income___real.ADDN2">#REF!</definedName>
    <definedName name="Override___Other_operating_income___real.BR" localSheetId="1">#REF!</definedName>
    <definedName name="Override___Other_operating_income___real.BR">#REF!</definedName>
    <definedName name="Override___Other_operating_income___real.WN" localSheetId="1">#REF!</definedName>
    <definedName name="Override___Other_operating_income___real.WN">#REF!</definedName>
    <definedName name="Override___Other_operating_income___real.WR" localSheetId="1">#REF!</definedName>
    <definedName name="Override___Other_operating_income___real.WR">#REF!</definedName>
    <definedName name="Override___Other_operating_income___real.WWN" localSheetId="1">#REF!</definedName>
    <definedName name="Override___Other_operating_income___real.WWN">#REF!</definedName>
    <definedName name="Override___Other_price_control_income___Third_party_revenue___real.ADDN1" localSheetId="1">#REF!</definedName>
    <definedName name="Override___Other_price_control_income___Third_party_revenue___real.ADDN1">#REF!</definedName>
    <definedName name="Override___Other_price_control_income___Third_party_revenue___real.ADDN2" localSheetId="1">#REF!</definedName>
    <definedName name="Override___Other_price_control_income___Third_party_revenue___real.ADDN2">#REF!</definedName>
    <definedName name="Override___Other_price_control_income___Third_party_revenue___real.BR" localSheetId="1">#REF!</definedName>
    <definedName name="Override___Other_price_control_income___Third_party_revenue___real.BR">#REF!</definedName>
    <definedName name="Override___Other_price_control_income___Third_party_revenue___real.WN" localSheetId="1">#REF!</definedName>
    <definedName name="Override___Other_price_control_income___Third_party_revenue___real.WN">#REF!</definedName>
    <definedName name="Override___Other_price_control_income___Third_party_revenue___real.WR" localSheetId="1">#REF!</definedName>
    <definedName name="Override___Other_price_control_income___Third_party_revenue___real.WR">#REF!</definedName>
    <definedName name="Override___Other_price_control_income___Third_party_revenue___real.WWN" localSheetId="1">#REF!</definedName>
    <definedName name="Override___Other_price_control_income___Third_party_revenue___real.WWN">#REF!</definedName>
    <definedName name="Override___Other_taxable_income___Amortisation_on_grants_and_contributions___control___nominal.ADDN1" localSheetId="1">#REF!</definedName>
    <definedName name="Override___Other_taxable_income___Amortisation_on_grants_and_contributions___control___nominal.ADDN1">#REF!</definedName>
    <definedName name="Override___Other_taxable_income___Amortisation_on_grants_and_contributions___control___nominal.ADDN2" localSheetId="1">#REF!</definedName>
    <definedName name="Override___Other_taxable_income___Amortisation_on_grants_and_contributions___control___nominal.ADDN2">#REF!</definedName>
    <definedName name="Override___Other_taxable_income___Amortisation_on_grants_and_contributions___control___nominal.BR" localSheetId="1">#REF!</definedName>
    <definedName name="Override___Other_taxable_income___Amortisation_on_grants_and_contributions___control___nominal.BR">#REF!</definedName>
    <definedName name="Override___Other_taxable_income___Amortisation_on_grants_and_contributions___control___nominal.WN" localSheetId="1">#REF!</definedName>
    <definedName name="Override___Other_taxable_income___Amortisation_on_grants_and_contributions___control___nominal.WN">#REF!</definedName>
    <definedName name="Override___Other_taxable_income___Amortisation_on_grants_and_contributions___control___nominal.WR" localSheetId="1">#REF!</definedName>
    <definedName name="Override___Other_taxable_income___Amortisation_on_grants_and_contributions___control___nominal.WR">#REF!</definedName>
    <definedName name="Override___Other_taxable_income___Amortisation_on_grants_and_contributions___control___nominal.WWN" localSheetId="1">#REF!</definedName>
    <definedName name="Override___Other_taxable_income___Amortisation_on_grants_and_contributions___control___nominal.WWN">#REF!</definedName>
    <definedName name="Override___Other_taxable_income___Grants_and_contributions_taxable_on_receipt___control___nominal.ADDN1" localSheetId="1">#REF!</definedName>
    <definedName name="Override___Other_taxable_income___Grants_and_contributions_taxable_on_receipt___control___nominal.ADDN1">#REF!</definedName>
    <definedName name="Override___Other_taxable_income___Grants_and_contributions_taxable_on_receipt___control___nominal.ADDN2" localSheetId="1">#REF!</definedName>
    <definedName name="Override___Other_taxable_income___Grants_and_contributions_taxable_on_receipt___control___nominal.ADDN2">#REF!</definedName>
    <definedName name="Override___Other_taxable_income___Grants_and_contributions_taxable_on_receipt___control___nominal.BR" localSheetId="1">#REF!</definedName>
    <definedName name="Override___Other_taxable_income___Grants_and_contributions_taxable_on_receipt___control___nominal.BR">#REF!</definedName>
    <definedName name="Override___Other_taxable_income___Grants_and_contributions_taxable_on_receipt___control___nominal.WN" localSheetId="1">#REF!</definedName>
    <definedName name="Override___Other_taxable_income___Grants_and_contributions_taxable_on_receipt___control___nominal.WN">#REF!</definedName>
    <definedName name="Override___Other_taxable_income___Grants_and_contributions_taxable_on_receipt___control___nominal.WR" localSheetId="1">#REF!</definedName>
    <definedName name="Override___Other_taxable_income___Grants_and_contributions_taxable_on_receipt___control___nominal.WR">#REF!</definedName>
    <definedName name="Override___Other_taxable_income___Grants_and_contributions_taxable_on_receipt___control___nominal.WWN" localSheetId="1">#REF!</definedName>
    <definedName name="Override___Other_taxable_income___Grants_and_contributions_taxable_on_receipt___control___nominal.WWN">#REF!</definedName>
    <definedName name="Override___P_L_expenditure_not_allowable_as_a_deduction_from_taxable_trading_profits___control___nominal.ADDN1" localSheetId="1">#REF!</definedName>
    <definedName name="Override___P_L_expenditure_not_allowable_as_a_deduction_from_taxable_trading_profits___control___nominal.ADDN1">#REF!</definedName>
    <definedName name="Override___P_L_expenditure_not_allowable_as_a_deduction_from_taxable_trading_profits___control___nominal.ADDN2" localSheetId="1">#REF!</definedName>
    <definedName name="Override___P_L_expenditure_not_allowable_as_a_deduction_from_taxable_trading_profits___control___nominal.ADDN2">#REF!</definedName>
    <definedName name="Override___P_L_expenditure_not_allowable_as_a_deduction_from_taxable_trading_profits___control___nominal.BR" localSheetId="1">#REF!</definedName>
    <definedName name="Override___P_L_expenditure_not_allowable_as_a_deduction_from_taxable_trading_profits___control___nominal.BR">#REF!</definedName>
    <definedName name="Override___P_L_expenditure_not_allowable_as_a_deduction_from_taxable_trading_profits___control___nominal.WN" localSheetId="1">#REF!</definedName>
    <definedName name="Override___P_L_expenditure_not_allowable_as_a_deduction_from_taxable_trading_profits___control___nominal.WN">#REF!</definedName>
    <definedName name="Override___P_L_expenditure_not_allowable_as_a_deduction_from_taxable_trading_profits___control___nominal.WR" localSheetId="1">#REF!</definedName>
    <definedName name="Override___P_L_expenditure_not_allowable_as_a_deduction_from_taxable_trading_profits___control___nominal.WR">#REF!</definedName>
    <definedName name="Override___P_L_expenditure_not_allowable_as_a_deduction_from_taxable_trading_profits___control___nominal.WWN" localSheetId="1">#REF!</definedName>
    <definedName name="Override___P_L_expenditure_not_allowable_as_a_deduction_from_taxable_trading_profits___control___nominal.WWN">#REF!</definedName>
    <definedName name="Override___P_L_expenditure_relating_to_renewals_not_allowable_as_a_deduction_from_taxable_trading_profits___control___nominal.ADDN1" localSheetId="1">#REF!</definedName>
    <definedName name="Override___P_L_expenditure_relating_to_renewals_not_allowable_as_a_deduction_from_taxable_trading_profits___control___nominal.ADDN1">#REF!</definedName>
    <definedName name="Override___P_L_expenditure_relating_to_renewals_not_allowable_as_a_deduction_from_taxable_trading_profits___control___nominal.ADDN2" localSheetId="1">#REF!</definedName>
    <definedName name="Override___P_L_expenditure_relating_to_renewals_not_allowable_as_a_deduction_from_taxable_trading_profits___control___nominal.ADDN2">#REF!</definedName>
    <definedName name="Override___P_L_expenditure_relating_to_renewals_not_allowable_as_a_deduction_from_taxable_trading_profits___control___nominal.BR" localSheetId="1">#REF!</definedName>
    <definedName name="Override___P_L_expenditure_relating_to_renewals_not_allowable_as_a_deduction_from_taxable_trading_profits___control___nominal.BR">#REF!</definedName>
    <definedName name="Override___P_L_expenditure_relating_to_renewals_not_allowable_as_a_deduction_from_taxable_trading_profits___control___nominal.WN" localSheetId="1">#REF!</definedName>
    <definedName name="Override___P_L_expenditure_relating_to_renewals_not_allowable_as_a_deduction_from_taxable_trading_profits___control___nominal.WN">#REF!</definedName>
    <definedName name="Override___P_L_expenditure_relating_to_renewals_not_allowable_as_a_deduction_from_taxable_trading_profits___control___nominal.WR" localSheetId="1">#REF!</definedName>
    <definedName name="Override___P_L_expenditure_relating_to_renewals_not_allowable_as_a_deduction_from_taxable_trading_profits___control___nominal.WR">#REF!</definedName>
    <definedName name="Override___P_L_expenditure_relating_to_renewals_not_allowable_as_a_deduction_from_taxable_trading_profits___control___nominal.WWN" localSheetId="1">#REF!</definedName>
    <definedName name="Override___P_L_expenditure_relating_to_renewals_not_allowable_as_a_deduction_from_taxable_trading_profits___control___nominal.WWN">#REF!</definedName>
    <definedName name="Override___PAYG_Rate___Total_PAYG_rate.ADDN1" localSheetId="1">#REF!</definedName>
    <definedName name="Override___PAYG_Rate___Total_PAYG_rate.ADDN1">#REF!</definedName>
    <definedName name="Override___PAYG_Rate___Total_PAYG_rate.ADDN2" localSheetId="1">#REF!</definedName>
    <definedName name="Override___PAYG_Rate___Total_PAYG_rate.ADDN2">#REF!</definedName>
    <definedName name="Override___PAYG_Rate___Total_PAYG_rate.BR" localSheetId="1">#REF!</definedName>
    <definedName name="Override___PAYG_Rate___Total_PAYG_rate.BR">#REF!</definedName>
    <definedName name="Override___PAYG_Rate___Total_PAYG_rate.WN" localSheetId="1">#REF!</definedName>
    <definedName name="Override___PAYG_Rate___Total_PAYG_rate.WN">#REF!</definedName>
    <definedName name="Override___PAYG_Rate___Total_PAYG_rate.WR" localSheetId="1">#REF!</definedName>
    <definedName name="Override___PAYG_Rate___Total_PAYG_rate.WR">#REF!</definedName>
    <definedName name="Override___PAYG_Rate___Total_PAYG_rate.WWN" localSheetId="1">#REF!</definedName>
    <definedName name="Override___PAYG_Rate___Total_PAYG_rate.WWN">#REF!</definedName>
    <definedName name="Override___Percentage_retail_earnings_distributed_as_dividends" localSheetId="1">#REF!</definedName>
    <definedName name="Override___Percentage_retail_earnings_distributed_as_dividends">#REF!</definedName>
    <definedName name="Override___Post_financeability_adjustments_eligible_for_tax_uplift___real.ADDN1" localSheetId="1">#REF!</definedName>
    <definedName name="Override___Post_financeability_adjustments_eligible_for_tax_uplift___real.ADDN1">#REF!</definedName>
    <definedName name="Override___Post_financeability_adjustments_eligible_for_tax_uplift___real.ADDN2" localSheetId="1">#REF!</definedName>
    <definedName name="Override___Post_financeability_adjustments_eligible_for_tax_uplift___real.ADDN2">#REF!</definedName>
    <definedName name="Override___Post_financeability_adjustments_eligible_for_tax_uplift___real.BR" localSheetId="1">#REF!</definedName>
    <definedName name="Override___Post_financeability_adjustments_eligible_for_tax_uplift___real.BR">#REF!</definedName>
    <definedName name="Override___Post_financeability_adjustments_eligible_for_tax_uplift___real.WN" localSheetId="1">#REF!</definedName>
    <definedName name="Override___Post_financeability_adjustments_eligible_for_tax_uplift___real.WN">#REF!</definedName>
    <definedName name="Override___Post_financeability_adjustments_eligible_for_tax_uplift___real.WR" localSheetId="1">#REF!</definedName>
    <definedName name="Override___Post_financeability_adjustments_eligible_for_tax_uplift___real.WR">#REF!</definedName>
    <definedName name="Override___Post_financeability_adjustments_eligible_for_tax_uplift___real.WWN" localSheetId="1">#REF!</definedName>
    <definedName name="Override___Post_financeability_adjustments_eligible_for_tax_uplift___real.WWN">#REF!</definedName>
    <definedName name="Override___Post_financeability_adjustments_not_eligible_for_tax_uplift___real.ADDN1" localSheetId="1">#REF!</definedName>
    <definedName name="Override___Post_financeability_adjustments_not_eligible_for_tax_uplift___real.ADDN1">#REF!</definedName>
    <definedName name="Override___Post_financeability_adjustments_not_eligible_for_tax_uplift___real.ADDN2" localSheetId="1">#REF!</definedName>
    <definedName name="Override___Post_financeability_adjustments_not_eligible_for_tax_uplift___real.ADDN2">#REF!</definedName>
    <definedName name="Override___Post_financeability_adjustments_not_eligible_for_tax_uplift___real.BR" localSheetId="1">#REF!</definedName>
    <definedName name="Override___Post_financeability_adjustments_not_eligible_for_tax_uplift___real.BR">#REF!</definedName>
    <definedName name="Override___Post_financeability_adjustments_not_eligible_for_tax_uplift___real.WN" localSheetId="1">#REF!</definedName>
    <definedName name="Override___Post_financeability_adjustments_not_eligible_for_tax_uplift___real.WN">#REF!</definedName>
    <definedName name="Override___Post_financeability_adjustments_not_eligible_for_tax_uplift___real.WR" localSheetId="1">#REF!</definedName>
    <definedName name="Override___Post_financeability_adjustments_not_eligible_for_tax_uplift___real.WR">#REF!</definedName>
    <definedName name="Override___Post_financeability_adjustments_not_eligible_for_tax_uplift___real.WWN" localSheetId="1">#REF!</definedName>
    <definedName name="Override___Post_financeability_adjustments_not_eligible_for_tax_uplift___real.WWN">#REF!</definedName>
    <definedName name="Override___Pre_2020_RCV_opening_balance___real.ADDN1" localSheetId="1">#REF!</definedName>
    <definedName name="Override___Pre_2020_RCV_opening_balance___real.ADDN1">#REF!</definedName>
    <definedName name="Override___Pre_2020_RCV_opening_balance___real.ADDN2" localSheetId="1">#REF!</definedName>
    <definedName name="Override___Pre_2020_RCV_opening_balance___real.ADDN2">#REF!</definedName>
    <definedName name="Override___Pre_2020_RCV_opening_balance___real.BR" localSheetId="1">#REF!</definedName>
    <definedName name="Override___Pre_2020_RCV_opening_balance___real.BR">#REF!</definedName>
    <definedName name="Override___Pre_2020_RCV_opening_balance___real.WN" localSheetId="1">#REF!</definedName>
    <definedName name="Override___Pre_2020_RCV_opening_balance___real.WN">#REF!</definedName>
    <definedName name="Override___Pre_2020_RCV_opening_balance___real.WR" localSheetId="1">#REF!</definedName>
    <definedName name="Override___Pre_2020_RCV_opening_balance___real.WR">#REF!</definedName>
    <definedName name="Override___Pre_2020_RCV_opening_balance___real.WWN" localSheetId="1">#REF!</definedName>
    <definedName name="Override___Pre_2020_RCV_opening_balance___real.WWN">#REF!</definedName>
    <definedName name="Override___Pre_2025_RCV_Run_off_rate.ADDN1" localSheetId="1">#REF!</definedName>
    <definedName name="Override___Pre_2025_RCV_Run_off_rate.ADDN1">#REF!</definedName>
    <definedName name="Override___Pre_2025_RCV_Run_off_rate.ADDN2" localSheetId="1">#REF!</definedName>
    <definedName name="Override___Pre_2025_RCV_Run_off_rate.ADDN2">#REF!</definedName>
    <definedName name="Override___Pre_2025_RCV_Run_off_rate.BR" localSheetId="1">#REF!</definedName>
    <definedName name="Override___Pre_2025_RCV_Run_off_rate.BR">#REF!</definedName>
    <definedName name="Override___Pre_2025_RCV_Run_off_rate.WN" localSheetId="1">#REF!</definedName>
    <definedName name="Override___Pre_2025_RCV_Run_off_rate.WN">#REF!</definedName>
    <definedName name="Override___Pre_2025_RCV_Run_off_rate.WR" localSheetId="1">#REF!</definedName>
    <definedName name="Override___Pre_2025_RCV_Run_off_rate.WR">#REF!</definedName>
    <definedName name="Override___Pre_2025_RCV_Run_off_rate.WWN" localSheetId="1">#REF!</definedName>
    <definedName name="Override___Pre_2025_RCV_Run_off_rate.WWN">#REF!</definedName>
    <definedName name="Override___Price_control_income___third_party_services___Rechargeable_works___real.ADDN1" localSheetId="1">#REF!</definedName>
    <definedName name="Override___Price_control_income___third_party_services___Rechargeable_works___real.ADDN1">#REF!</definedName>
    <definedName name="Override___Price_control_income___third_party_services___Rechargeable_works___real.ADDN2" localSheetId="1">#REF!</definedName>
    <definedName name="Override___Price_control_income___third_party_services___Rechargeable_works___real.ADDN2">#REF!</definedName>
    <definedName name="Override___Price_control_income___third_party_services___Rechargeable_works___real.BR" localSheetId="1">#REF!</definedName>
    <definedName name="Override___Price_control_income___third_party_services___Rechargeable_works___real.BR">#REF!</definedName>
    <definedName name="Override___Price_control_income___third_party_services___Rechargeable_works___real.WN" localSheetId="1">#REF!</definedName>
    <definedName name="Override___Price_control_income___third_party_services___Rechargeable_works___real.WN">#REF!</definedName>
    <definedName name="Override___Price_control_income___third_party_services___Rechargeable_works___real.WR" localSheetId="1">#REF!</definedName>
    <definedName name="Override___Price_control_income___third_party_services___Rechargeable_works___real.WR">#REF!</definedName>
    <definedName name="Override___Price_control_income___third_party_services___Rechargeable_works___real.WWN" localSheetId="1">#REF!</definedName>
    <definedName name="Override___Price_control_income___third_party_services___Rechargeable_works___real.WWN">#REF!</definedName>
    <definedName name="Override___Prior_period_company_residential_apportionment" localSheetId="1">#REF!</definedName>
    <definedName name="Override___Prior_period_company_residential_apportionment">#REF!</definedName>
    <definedName name="Override___Proportion_of_capital_expenditure_qualifying_for_high_level_deduction_main_rate_pool.ADDN1" localSheetId="1">#REF!</definedName>
    <definedName name="Override___Proportion_of_capital_expenditure_qualifying_for_high_level_deduction_main_rate_pool.ADDN1">#REF!</definedName>
    <definedName name="Override___Proportion_of_capital_expenditure_qualifying_for_high_level_deduction_main_rate_pool.ADDN2" localSheetId="1">#REF!</definedName>
    <definedName name="Override___Proportion_of_capital_expenditure_qualifying_for_high_level_deduction_main_rate_pool.ADDN2">#REF!</definedName>
    <definedName name="Override___Proportion_of_capital_expenditure_qualifying_for_high_level_deduction_main_rate_pool.BR" localSheetId="1">#REF!</definedName>
    <definedName name="Override___Proportion_of_capital_expenditure_qualifying_for_high_level_deduction_main_rate_pool.BR">#REF!</definedName>
    <definedName name="Override___Proportion_of_capital_expenditure_qualifying_for_high_level_deduction_main_rate_pool.WN" localSheetId="1">#REF!</definedName>
    <definedName name="Override___Proportion_of_capital_expenditure_qualifying_for_high_level_deduction_main_rate_pool.WN">#REF!</definedName>
    <definedName name="Override___Proportion_of_capital_expenditure_qualifying_for_high_level_deduction_main_rate_pool.WR" localSheetId="1">#REF!</definedName>
    <definedName name="Override___Proportion_of_capital_expenditure_qualifying_for_high_level_deduction_main_rate_pool.WR">#REF!</definedName>
    <definedName name="Override___Proportion_of_capital_expenditure_qualifying_for_high_level_deduction_main_rate_pool.WWN" localSheetId="1">#REF!</definedName>
    <definedName name="Override___Proportion_of_capital_expenditure_qualifying_for_high_level_deduction_main_rate_pool.WWN">#REF!</definedName>
    <definedName name="Override___Proportion_of_capitalised_revenue_expenditure__infra___non_infra_.ADDN1" localSheetId="1">#REF!</definedName>
    <definedName name="Override___Proportion_of_capitalised_revenue_expenditure__infra___non_infra_.ADDN1">#REF!</definedName>
    <definedName name="Override___Proportion_of_capitalised_revenue_expenditure__infra___non_infra_.ADDN2" localSheetId="1">#REF!</definedName>
    <definedName name="Override___Proportion_of_capitalised_revenue_expenditure__infra___non_infra_.ADDN2">#REF!</definedName>
    <definedName name="Override___Proportion_of_capitalised_revenue_expenditure__infra___non_infra_.BR" localSheetId="1">#REF!</definedName>
    <definedName name="Override___Proportion_of_capitalised_revenue_expenditure__infra___non_infra_.BR">#REF!</definedName>
    <definedName name="Override___Proportion_of_capitalised_revenue_expenditure__infra___non_infra_.WN" localSheetId="1">#REF!</definedName>
    <definedName name="Override___Proportion_of_capitalised_revenue_expenditure__infra___non_infra_.WN">#REF!</definedName>
    <definedName name="Override___Proportion_of_capitalised_revenue_expenditure__infra___non_infra_.WR" localSheetId="1">#REF!</definedName>
    <definedName name="Override___Proportion_of_capitalised_revenue_expenditure__infra___non_infra_.WR">#REF!</definedName>
    <definedName name="Override___Proportion_of_capitalised_revenue_expenditure__infra___non_infra_.WWN" localSheetId="1">#REF!</definedName>
    <definedName name="Override___Proportion_of_capitalised_revenue_expenditure__infra___non_infra_.WWN">#REF!</definedName>
    <definedName name="Override___proportion_of_new_capital_expenditure_not_qualifying_for_capital_allowance_deductions.ADDN1" localSheetId="1">#REF!</definedName>
    <definedName name="Override___proportion_of_new_capital_expenditure_not_qualifying_for_capital_allowance_deductions.ADDN1">#REF!</definedName>
    <definedName name="Override___proportion_of_new_capital_expenditure_not_qualifying_for_capital_allowance_deductions.ADDN2" localSheetId="1">#REF!</definedName>
    <definedName name="Override___proportion_of_new_capital_expenditure_not_qualifying_for_capital_allowance_deductions.ADDN2">#REF!</definedName>
    <definedName name="Override___proportion_of_new_capital_expenditure_not_qualifying_for_capital_allowance_deductions.BR" localSheetId="1">#REF!</definedName>
    <definedName name="Override___proportion_of_new_capital_expenditure_not_qualifying_for_capital_allowance_deductions.BR">#REF!</definedName>
    <definedName name="Override___proportion_of_new_capital_expenditure_not_qualifying_for_capital_allowance_deductions.WN" localSheetId="1">#REF!</definedName>
    <definedName name="Override___proportion_of_new_capital_expenditure_not_qualifying_for_capital_allowance_deductions.WN">#REF!</definedName>
    <definedName name="Override___proportion_of_new_capital_expenditure_not_qualifying_for_capital_allowance_deductions.WR" localSheetId="1">#REF!</definedName>
    <definedName name="Override___proportion_of_new_capital_expenditure_not_qualifying_for_capital_allowance_deductions.WR">#REF!</definedName>
    <definedName name="Override___proportion_of_new_capital_expenditure_not_qualifying_for_capital_allowance_deductions.WWN" localSheetId="1">#REF!</definedName>
    <definedName name="Override___proportion_of_new_capital_expenditure_not_qualifying_for_capital_allowance_deductions.WWN">#REF!</definedName>
    <definedName name="Override___proportion_of_new_capital_expenditure_qualifying_for_a_full_deduction.ADDN1" localSheetId="1">#REF!</definedName>
    <definedName name="Override___proportion_of_new_capital_expenditure_qualifying_for_a_full_deduction.ADDN1">#REF!</definedName>
    <definedName name="Override___proportion_of_new_capital_expenditure_qualifying_for_a_full_deduction.ADDN2" localSheetId="1">#REF!</definedName>
    <definedName name="Override___proportion_of_new_capital_expenditure_qualifying_for_a_full_deduction.ADDN2">#REF!</definedName>
    <definedName name="Override___proportion_of_new_capital_expenditure_qualifying_for_a_full_deduction.BR" localSheetId="1">#REF!</definedName>
    <definedName name="Override___proportion_of_new_capital_expenditure_qualifying_for_a_full_deduction.BR">#REF!</definedName>
    <definedName name="Override___proportion_of_new_capital_expenditure_qualifying_for_a_full_deduction.WN" localSheetId="1">#REF!</definedName>
    <definedName name="Override___proportion_of_new_capital_expenditure_qualifying_for_a_full_deduction.WN">#REF!</definedName>
    <definedName name="Override___proportion_of_new_capital_expenditure_qualifying_for_a_full_deduction.WR" localSheetId="1">#REF!</definedName>
    <definedName name="Override___proportion_of_new_capital_expenditure_qualifying_for_a_full_deduction.WR">#REF!</definedName>
    <definedName name="Override___proportion_of_new_capital_expenditure_qualifying_for_a_full_deduction.WWN" localSheetId="1">#REF!</definedName>
    <definedName name="Override___proportion_of_new_capital_expenditure_qualifying_for_a_full_deduction.WWN">#REF!</definedName>
    <definedName name="Override___Proportion_of_new_capital_expenditure_qualifying_for_high_level_deduction_special_rate_pool.ADDN1" localSheetId="1">#REF!</definedName>
    <definedName name="Override___Proportion_of_new_capital_expenditure_qualifying_for_high_level_deduction_special_rate_pool.ADDN1">#REF!</definedName>
    <definedName name="Override___Proportion_of_new_capital_expenditure_qualifying_for_high_level_deduction_special_rate_pool.ADDN2" localSheetId="1">#REF!</definedName>
    <definedName name="Override___Proportion_of_new_capital_expenditure_qualifying_for_high_level_deduction_special_rate_pool.ADDN2">#REF!</definedName>
    <definedName name="Override___Proportion_of_new_capital_expenditure_qualifying_for_high_level_deduction_special_rate_pool.BR" localSheetId="1">#REF!</definedName>
    <definedName name="Override___Proportion_of_new_capital_expenditure_qualifying_for_high_level_deduction_special_rate_pool.BR">#REF!</definedName>
    <definedName name="Override___Proportion_of_new_capital_expenditure_qualifying_for_high_level_deduction_special_rate_pool.WN" localSheetId="1">#REF!</definedName>
    <definedName name="Override___Proportion_of_new_capital_expenditure_qualifying_for_high_level_deduction_special_rate_pool.WN">#REF!</definedName>
    <definedName name="Override___Proportion_of_new_capital_expenditure_qualifying_for_high_level_deduction_special_rate_pool.WR" localSheetId="1">#REF!</definedName>
    <definedName name="Override___Proportion_of_new_capital_expenditure_qualifying_for_high_level_deduction_special_rate_pool.WR">#REF!</definedName>
    <definedName name="Override___Proportion_of_new_capital_expenditure_qualifying_for_high_level_deduction_special_rate_pool.WWN" localSheetId="1">#REF!</definedName>
    <definedName name="Override___Proportion_of_new_capital_expenditure_qualifying_for_high_level_deduction_special_rate_pool.WWN">#REF!</definedName>
    <definedName name="Override___Proportion_of_new_capital_expenditure_qualifying_for_high_level_deduction_structures_and_buildings_pool.ADDN1" localSheetId="1">#REF!</definedName>
    <definedName name="Override___Proportion_of_new_capital_expenditure_qualifying_for_high_level_deduction_structures_and_buildings_pool.ADDN1">#REF!</definedName>
    <definedName name="Override___Proportion_of_new_capital_expenditure_qualifying_for_high_level_deduction_structures_and_buildings_pool.ADDN2" localSheetId="1">#REF!</definedName>
    <definedName name="Override___Proportion_of_new_capital_expenditure_qualifying_for_high_level_deduction_structures_and_buildings_pool.ADDN2">#REF!</definedName>
    <definedName name="Override___Proportion_of_new_capital_expenditure_qualifying_for_high_level_deduction_structures_and_buildings_pool.BR" localSheetId="1">#REF!</definedName>
    <definedName name="Override___Proportion_of_new_capital_expenditure_qualifying_for_high_level_deduction_structures_and_buildings_pool.BR">#REF!</definedName>
    <definedName name="Override___Proportion_of_new_capital_expenditure_qualifying_for_high_level_deduction_structures_and_buildings_pool.WN" localSheetId="1">#REF!</definedName>
    <definedName name="Override___Proportion_of_new_capital_expenditure_qualifying_for_high_level_deduction_structures_and_buildings_pool.WN">#REF!</definedName>
    <definedName name="Override___Proportion_of_new_capital_expenditure_qualifying_for_high_level_deduction_structures_and_buildings_pool.WR" localSheetId="1">#REF!</definedName>
    <definedName name="Override___Proportion_of_new_capital_expenditure_qualifying_for_high_level_deduction_structures_and_buildings_pool.WR">#REF!</definedName>
    <definedName name="Override___Proportion_of_new_capital_expenditure_qualifying_for_high_level_deduction_structures_and_buildings_pool.WWN" localSheetId="1">#REF!</definedName>
    <definedName name="Override___Proportion_of_new_capital_expenditure_qualifying_for_high_level_deduction_structures_and_buildings_pool.WWN">#REF!</definedName>
    <definedName name="Override___Proportion_of_RPI_ILD" localSheetId="1">#REF!</definedName>
    <definedName name="Override___Proportion_of_RPI_ILD">#REF!</definedName>
    <definedName name="Override___proportion_of_taxable_profits_available_for_tax_loss_utilisation" localSheetId="1">#REF!</definedName>
    <definedName name="Override___proportion_of_taxable_profits_available_for_tax_loss_utilisation">#REF!</definedName>
    <definedName name="Override___QAA_reward__penalty____real.ADDN1" localSheetId="1">#REF!</definedName>
    <definedName name="Override___QAA_reward__penalty____real.ADDN1">#REF!</definedName>
    <definedName name="Override___QAA_reward__penalty____real.ADDN2" localSheetId="1">#REF!</definedName>
    <definedName name="Override___QAA_reward__penalty____real.ADDN2">#REF!</definedName>
    <definedName name="Override___QAA_reward__penalty____real.BR" localSheetId="1">#REF!</definedName>
    <definedName name="Override___QAA_reward__penalty____real.BR">#REF!</definedName>
    <definedName name="Override___QAA_reward__penalty____real.WN" localSheetId="1">#REF!</definedName>
    <definedName name="Override___QAA_reward__penalty____real.WN">#REF!</definedName>
    <definedName name="Override___QAA_reward__penalty____real.WR" localSheetId="1">#REF!</definedName>
    <definedName name="Override___QAA_reward__penalty____real.WR">#REF!</definedName>
    <definedName name="Override___QAA_reward__penalty____real.WWN" localSheetId="1">#REF!</definedName>
    <definedName name="Override___QAA_reward__penalty____real.WWN">#REF!</definedName>
    <definedName name="Override___real_dividend_growth" localSheetId="1">#REF!</definedName>
    <definedName name="Override___real_dividend_growth">#REF!</definedName>
    <definedName name="Override___Reprofiling_revenue___real.ADDN1" localSheetId="1">#REF!</definedName>
    <definedName name="Override___Reprofiling_revenue___real.ADDN1">#REF!</definedName>
    <definedName name="Override___Reprofiling_revenue___real.ADDN2" localSheetId="1">#REF!</definedName>
    <definedName name="Override___Reprofiling_revenue___real.ADDN2">#REF!</definedName>
    <definedName name="Override___Reprofiling_revenue___real.BR" localSheetId="1">#REF!</definedName>
    <definedName name="Override___Reprofiling_revenue___real.BR">#REF!</definedName>
    <definedName name="Override___Reprofiling_revenue___real.WN" localSheetId="1">#REF!</definedName>
    <definedName name="Override___Reprofiling_revenue___real.WN">#REF!</definedName>
    <definedName name="Override___Reprofiling_revenue___real.WR" localSheetId="1">#REF!</definedName>
    <definedName name="Override___Reprofiling_revenue___real.WR">#REF!</definedName>
    <definedName name="Override___Reprofiling_revenue___real.WWN" localSheetId="1">#REF!</definedName>
    <definedName name="Override___Reprofiling_revenue___real.WWN">#REF!</definedName>
    <definedName name="Override___Residential_net_margin_for_company" localSheetId="1">#REF!</definedName>
    <definedName name="Override___Residential_net_margin_for_company">#REF!</definedName>
    <definedName name="Override___Residential_Retail_allowed_depreciation__post_efficiency_challenge_and_adjustments____real" localSheetId="1">#REF!</definedName>
    <definedName name="Override___Residential_Retail_allowed_depreciation__post_efficiency_challenge_and_adjustments____real">#REF!</definedName>
    <definedName name="Override___Residential_retail_costs__opex_plus_depn__exc_3rd_party_services____measured___Wastewater_only___nominal" localSheetId="1">#REF!</definedName>
    <definedName name="Override___Residential_retail_costs__opex_plus_depn__exc_3rd_party_services____measured___Wastewater_only___nominal">#REF!</definedName>
    <definedName name="Override___Residential_retail_costs__opex_plus_depn__exc_3rd_party_services____measured___Water_only___nominal" localSheetId="1">#REF!</definedName>
    <definedName name="Override___Residential_retail_costs__opex_plus_depn__exc_3rd_party_services____measured___Water_only___nominal">#REF!</definedName>
    <definedName name="Override___Residential_retail_costs__opex_plus_depn__exc_3rd_party_services____unmeasured___Wastewater_only___nominal" localSheetId="1">#REF!</definedName>
    <definedName name="Override___Residential_retail_costs__opex_plus_depn__exc_3rd_party_services____unmeasured___Wastewater_only___nominal">#REF!</definedName>
    <definedName name="Override___Residential_retail_costs__opex_plus_depn__exc_3rd_party_services____unmeasured___Water_only___nominal" localSheetId="1">#REF!</definedName>
    <definedName name="Override___Residential_retail_costs__opex_plus_depn__exc_3rd_party_services____unmeasured___Water_only___nominal">#REF!</definedName>
    <definedName name="Override___Residential_retail_revenue_adjustment_active___real" localSheetId="1">#REF!</definedName>
    <definedName name="Override___Residential_retail_revenue_adjustment_active___real">#REF!</definedName>
    <definedName name="Override___Retail___Corporation_tax_creditor_b_f___nominal" localSheetId="1">#REF!</definedName>
    <definedName name="Override___Retail___Corporation_tax_creditor_b_f___nominal">#REF!</definedName>
    <definedName name="Override___Retail___Retail_creditor_months__Payment_terms___Business_retail_pays_wholesaler_in_arrears__advance_" localSheetId="1">#REF!</definedName>
    <definedName name="Override___Retail___Retail_creditor_months__Payment_terms___Business_retail_pays_wholesaler_in_arrears__advance_">#REF!</definedName>
    <definedName name="Override___Retail___Retail_creditor_months__Payment_terms___Residential_retail_pays_wholesaler_in_arrears__advance_" localSheetId="1">#REF!</definedName>
    <definedName name="Override___Retail___Retail_creditor_months__Payment_terms___Residential_retail_pays_wholesaler_in_arrears__advance_">#REF!</definedName>
    <definedName name="Override___Retirement_benefit_asset____liability__balance___Business___nominal" localSheetId="1">#REF!</definedName>
    <definedName name="Override___Retirement_benefit_asset____liability__balance___Business___nominal">#REF!</definedName>
    <definedName name="Override___Retirement_benefit_asset____liability__balance___Residential___nominal" localSheetId="1">#REF!</definedName>
    <definedName name="Override___Retirement_benefit_asset____liability__balance___Residential___nominal">#REF!</definedName>
    <definedName name="Override___RPI_CPIH_wedge_for_RPI_ILD_indexation_rate" localSheetId="1">#REF!</definedName>
    <definedName name="Override___RPI_CPIH_wedge_for_RPI_ILD_indexation_rate">#REF!</definedName>
    <definedName name="Override___Run_off_rate_for_Post_2025_RCV.ADDN1" localSheetId="1">#REF!</definedName>
    <definedName name="Override___Run_off_rate_for_Post_2025_RCV.ADDN1">#REF!</definedName>
    <definedName name="Override___Run_off_rate_for_Post_2025_RCV.ADDN2" localSheetId="1">#REF!</definedName>
    <definedName name="Override___Run_off_rate_for_Post_2025_RCV.ADDN2">#REF!</definedName>
    <definedName name="Override___Run_off_rate_for_Post_2025_RCV.BR" localSheetId="1">#REF!</definedName>
    <definedName name="Override___Run_off_rate_for_Post_2025_RCV.BR">#REF!</definedName>
    <definedName name="Override___Run_off_rate_for_Post_2025_RCV.WN" localSheetId="1">#REF!</definedName>
    <definedName name="Override___Run_off_rate_for_Post_2025_RCV.WN">#REF!</definedName>
    <definedName name="Override___Run_off_rate_for_Post_2025_RCV.WR" localSheetId="1">#REF!</definedName>
    <definedName name="Override___Run_off_rate_for_Post_2025_RCV.WR">#REF!</definedName>
    <definedName name="Override___Run_off_rate_for_Post_2025_RCV.WWN" localSheetId="1">#REF!</definedName>
    <definedName name="Override___Run_off_rate_for_Post_2025_RCV.WWN">#REF!</definedName>
    <definedName name="Override___Statutory_Corporation_tax_rate" localSheetId="1">#REF!</definedName>
    <definedName name="Override___Statutory_Corporation_tax_rate">#REF!</definedName>
    <definedName name="Override___Tariff_Band___Forecast_allocated_wholesale_charge___nominal.1" localSheetId="1">#REF!</definedName>
    <definedName name="Override___Tariff_Band___Forecast_allocated_wholesale_charge___nominal.1">#REF!</definedName>
    <definedName name="Override___Tariff_Band___Forecast_allocated_wholesale_charge___nominal.2" localSheetId="1">#REF!</definedName>
    <definedName name="Override___Tariff_Band___Forecast_allocated_wholesale_charge___nominal.2">#REF!</definedName>
    <definedName name="Override___Tariff_Band___Forecast_allocated_wholesale_charge___nominal.3" localSheetId="1">#REF!</definedName>
    <definedName name="Override___Tariff_Band___Forecast_allocated_wholesale_charge___nominal.3">#REF!</definedName>
    <definedName name="Override___tariff_band___net_margin_percentage.1" localSheetId="1">#REF!</definedName>
    <definedName name="Override___tariff_band___net_margin_percentage.1">#REF!</definedName>
    <definedName name="Override___tariff_band___net_margin_percentage.2" localSheetId="1">#REF!</definedName>
    <definedName name="Override___tariff_band___net_margin_percentage.2">#REF!</definedName>
    <definedName name="Override___tariff_band___net_margin_percentage.3" localSheetId="1">#REF!</definedName>
    <definedName name="Override___tariff_band___net_margin_percentage.3">#REF!</definedName>
    <definedName name="Override___Tariff_Band___Number_of_customers___Tariff_Band.1" localSheetId="1">#REF!</definedName>
    <definedName name="Override___Tariff_Band___Number_of_customers___Tariff_Band.1">#REF!</definedName>
    <definedName name="Override___Tariff_Band___Number_of_customers___Tariff_Band.2" localSheetId="1">#REF!</definedName>
    <definedName name="Override___Tariff_Band___Number_of_customers___Tariff_Band.2">#REF!</definedName>
    <definedName name="Override___Tariff_Band___Number_of_customers___Tariff_Band.3" localSheetId="1">#REF!</definedName>
    <definedName name="Override___Tariff_Band___Number_of_customers___Tariff_Band.3">#REF!</definedName>
    <definedName name="Override___tax_cashflow_initial_balance.ADDN1" localSheetId="1">#REF!</definedName>
    <definedName name="Override___tax_cashflow_initial_balance.ADDN1">#REF!</definedName>
    <definedName name="Override___tax_cashflow_initial_balance.ADDN2" localSheetId="1">#REF!</definedName>
    <definedName name="Override___tax_cashflow_initial_balance.ADDN2">#REF!</definedName>
    <definedName name="Override___tax_cashflow_initial_balance.BR" localSheetId="1">#REF!</definedName>
    <definedName name="Override___tax_cashflow_initial_balance.BR">#REF!</definedName>
    <definedName name="Override___tax_cashflow_initial_balance.WN" localSheetId="1">#REF!</definedName>
    <definedName name="Override___tax_cashflow_initial_balance.WN">#REF!</definedName>
    <definedName name="Override___tax_cashflow_initial_balance.WR" localSheetId="1">#REF!</definedName>
    <definedName name="Override___tax_cashflow_initial_balance.WR">#REF!</definedName>
    <definedName name="Override___tax_cashflow_initial_balance.WWN" localSheetId="1">#REF!</definedName>
    <definedName name="Override___tax_cashflow_initial_balance.WWN">#REF!</definedName>
    <definedName name="Override___Tax_loss_allowance___nominal" localSheetId="1">#REF!</definedName>
    <definedName name="Override___Tax_loss_allowance___nominal">#REF!</definedName>
    <definedName name="Override___Tonnes_of_dry_solid___BR" localSheetId="1">#REF!</definedName>
    <definedName name="Override___Tonnes_of_dry_solid___BR">#REF!</definedName>
    <definedName name="Override___Total_Additional_control_customers_WN" localSheetId="1">#REF!</definedName>
    <definedName name="Override___Total_Additional_control_customers_WN">#REF!</definedName>
    <definedName name="Override___Total_Additional_control_customers_WR" localSheetId="1">#REF!</definedName>
    <definedName name="Override___Total_Additional_control_customers_WR">#REF!</definedName>
    <definedName name="Override___Total_direct_procurement_from_customers___infrastructure_cost_1___real.ADDN1" localSheetId="1">#REF!</definedName>
    <definedName name="Override___Total_direct_procurement_from_customers___infrastructure_cost_1___real.ADDN1">#REF!</definedName>
    <definedName name="Override___Total_direct_procurement_from_customers___infrastructure_cost_1___real.ADDN2" localSheetId="1">#REF!</definedName>
    <definedName name="Override___Total_direct_procurement_from_customers___infrastructure_cost_1___real.ADDN2">#REF!</definedName>
    <definedName name="Override___Total_direct_procurement_from_customers___infrastructure_cost_1___real.BR" localSheetId="1">#REF!</definedName>
    <definedName name="Override___Total_direct_procurement_from_customers___infrastructure_cost_1___real.BR">#REF!</definedName>
    <definedName name="Override___Total_direct_procurement_from_customers___infrastructure_cost_1___real.WN" localSheetId="1">#REF!</definedName>
    <definedName name="Override___Total_direct_procurement_from_customers___infrastructure_cost_1___real.WN">#REF!</definedName>
    <definedName name="Override___Total_direct_procurement_from_customers___infrastructure_cost_1___real.WR" localSheetId="1">#REF!</definedName>
    <definedName name="Override___Total_direct_procurement_from_customers___infrastructure_cost_1___real.WR">#REF!</definedName>
    <definedName name="Override___Total_direct_procurement_from_customers___infrastructure_cost_1___real.WWN" localSheetId="1">#REF!</definedName>
    <definedName name="Override___Total_direct_procurement_from_customers___infrastructure_cost_1___real.WWN">#REF!</definedName>
    <definedName name="Override___Total_direct_procurement_from_customers___infrastructure_cost_2___real.ADDN1" localSheetId="1">#REF!</definedName>
    <definedName name="Override___Total_direct_procurement_from_customers___infrastructure_cost_2___real.ADDN1">#REF!</definedName>
    <definedName name="Override___Total_direct_procurement_from_customers___infrastructure_cost_2___real.ADDN2" localSheetId="1">#REF!</definedName>
    <definedName name="Override___Total_direct_procurement_from_customers___infrastructure_cost_2___real.ADDN2">#REF!</definedName>
    <definedName name="Override___Total_direct_procurement_from_customers___infrastructure_cost_2___real.BR" localSheetId="1">#REF!</definedName>
    <definedName name="Override___Total_direct_procurement_from_customers___infrastructure_cost_2___real.BR">#REF!</definedName>
    <definedName name="Override___Total_direct_procurement_from_customers___infrastructure_cost_2___real.WN" localSheetId="1">#REF!</definedName>
    <definedName name="Override___Total_direct_procurement_from_customers___infrastructure_cost_2___real.WN">#REF!</definedName>
    <definedName name="Override___Total_direct_procurement_from_customers___infrastructure_cost_2___real.WR" localSheetId="1">#REF!</definedName>
    <definedName name="Override___Total_direct_procurement_from_customers___infrastructure_cost_2___real.WR">#REF!</definedName>
    <definedName name="Override___Total_direct_procurement_from_customers___infrastructure_cost_2___real.WWN" localSheetId="1">#REF!</definedName>
    <definedName name="Override___Total_direct_procurement_from_customers___infrastructure_cost_2___real.WWN">#REF!</definedName>
    <definedName name="Override___Total_direct_procurement_from_customers___infrastructure_cost_3___real.ADDN1" localSheetId="1">#REF!</definedName>
    <definedName name="Override___Total_direct_procurement_from_customers___infrastructure_cost_3___real.ADDN1">#REF!</definedName>
    <definedName name="Override___Total_direct_procurement_from_customers___infrastructure_cost_3___real.ADDN2" localSheetId="1">#REF!</definedName>
    <definedName name="Override___Total_direct_procurement_from_customers___infrastructure_cost_3___real.ADDN2">#REF!</definedName>
    <definedName name="Override___Total_direct_procurement_from_customers___infrastructure_cost_3___real.BR" localSheetId="1">#REF!</definedName>
    <definedName name="Override___Total_direct_procurement_from_customers___infrastructure_cost_3___real.BR">#REF!</definedName>
    <definedName name="Override___Total_direct_procurement_from_customers___infrastructure_cost_3___real.WN" localSheetId="1">#REF!</definedName>
    <definedName name="Override___Total_direct_procurement_from_customers___infrastructure_cost_3___real.WN">#REF!</definedName>
    <definedName name="Override___Total_direct_procurement_from_customers___infrastructure_cost_3___real.WR" localSheetId="1">#REF!</definedName>
    <definedName name="Override___Total_direct_procurement_from_customers___infrastructure_cost_3___real.WR">#REF!</definedName>
    <definedName name="Override___Total_direct_procurement_from_customers___infrastructure_cost_3___real.WWN" localSheetId="1">#REF!</definedName>
    <definedName name="Override___Total_direct_procurement_from_customers___infrastructure_cost_3___real.WWN">#REF!</definedName>
    <definedName name="Override___Total_direct_procurement_from_customers___infrastructure_cost_4___real.ADDN1" localSheetId="1">#REF!</definedName>
    <definedName name="Override___Total_direct_procurement_from_customers___infrastructure_cost_4___real.ADDN1">#REF!</definedName>
    <definedName name="Override___Total_direct_procurement_from_customers___infrastructure_cost_4___real.ADDN2" localSheetId="1">#REF!</definedName>
    <definedName name="Override___Total_direct_procurement_from_customers___infrastructure_cost_4___real.ADDN2">#REF!</definedName>
    <definedName name="Override___Total_direct_procurement_from_customers___infrastructure_cost_4___real.BR" localSheetId="1">#REF!</definedName>
    <definedName name="Override___Total_direct_procurement_from_customers___infrastructure_cost_4___real.BR">#REF!</definedName>
    <definedName name="Override___Total_direct_procurement_from_customers___infrastructure_cost_4___real.WN" localSheetId="1">#REF!</definedName>
    <definedName name="Override___Total_direct_procurement_from_customers___infrastructure_cost_4___real.WN">#REF!</definedName>
    <definedName name="Override___Total_direct_procurement_from_customers___infrastructure_cost_4___real.WR" localSheetId="1">#REF!</definedName>
    <definedName name="Override___Total_direct_procurement_from_customers___infrastructure_cost_4___real.WR">#REF!</definedName>
    <definedName name="Override___Total_direct_procurement_from_customers___infrastructure_cost_4___real.WWN" localSheetId="1">#REF!</definedName>
    <definedName name="Override___Total_direct_procurement_from_customers___infrastructure_cost_4___real.WWN">#REF!</definedName>
    <definedName name="Override___Total_direct_procurement_from_customers___infrastructure_cost_5___real.ADDN1" localSheetId="1">#REF!</definedName>
    <definedName name="Override___Total_direct_procurement_from_customers___infrastructure_cost_5___real.ADDN1">#REF!</definedName>
    <definedName name="Override___Total_direct_procurement_from_customers___infrastructure_cost_5___real.ADDN2" localSheetId="1">#REF!</definedName>
    <definedName name="Override___Total_direct_procurement_from_customers___infrastructure_cost_5___real.ADDN2">#REF!</definedName>
    <definedName name="Override___Total_direct_procurement_from_customers___infrastructure_cost_5___real.BR" localSheetId="1">#REF!</definedName>
    <definedName name="Override___Total_direct_procurement_from_customers___infrastructure_cost_5___real.BR">#REF!</definedName>
    <definedName name="Override___Total_direct_procurement_from_customers___infrastructure_cost_5___real.WN" localSheetId="1">#REF!</definedName>
    <definedName name="Override___Total_direct_procurement_from_customers___infrastructure_cost_5___real.WN">#REF!</definedName>
    <definedName name="Override___Total_direct_procurement_from_customers___infrastructure_cost_5___real.WR" localSheetId="1">#REF!</definedName>
    <definedName name="Override___Total_direct_procurement_from_customers___infrastructure_cost_5___real.WR">#REF!</definedName>
    <definedName name="Override___Total_direct_procurement_from_customers___infrastructure_cost_5___real.WWN" localSheetId="1">#REF!</definedName>
    <definedName name="Override___Total_direct_procurement_from_customers___infrastructure_cost_5___real.WWN">#REF!</definedName>
    <definedName name="Override___Total_direct_procurement_from_customers___infrastructure_cost_6___real.ADDN1" localSheetId="1">#REF!</definedName>
    <definedName name="Override___Total_direct_procurement_from_customers___infrastructure_cost_6___real.ADDN1">#REF!</definedName>
    <definedName name="Override___Total_direct_procurement_from_customers___infrastructure_cost_6___real.ADDN2" localSheetId="1">#REF!</definedName>
    <definedName name="Override___Total_direct_procurement_from_customers___infrastructure_cost_6___real.ADDN2">#REF!</definedName>
    <definedName name="Override___Total_direct_procurement_from_customers___infrastructure_cost_6___real.BR" localSheetId="1">#REF!</definedName>
    <definedName name="Override___Total_direct_procurement_from_customers___infrastructure_cost_6___real.BR">#REF!</definedName>
    <definedName name="Override___Total_direct_procurement_from_customers___infrastructure_cost_6___real.WN" localSheetId="1">#REF!</definedName>
    <definedName name="Override___Total_direct_procurement_from_customers___infrastructure_cost_6___real.WN">#REF!</definedName>
    <definedName name="Override___Total_direct_procurement_from_customers___infrastructure_cost_6___real.WR" localSheetId="1">#REF!</definedName>
    <definedName name="Override___Total_direct_procurement_from_customers___infrastructure_cost_6___real.WR">#REF!</definedName>
    <definedName name="Override___Total_direct_procurement_from_customers___infrastructure_cost_6___real.WWN" localSheetId="1">#REF!</definedName>
    <definedName name="Override___Total_direct_procurement_from_customers___infrastructure_cost_6___real.WWN">#REF!</definedName>
    <definedName name="Override___Total_gross_operational_expenditure___real___including_cost_sharing___real.ADDN1" localSheetId="1">#REF!</definedName>
    <definedName name="Override___Total_gross_operational_expenditure___real___including_cost_sharing___real.ADDN1">#REF!</definedName>
    <definedName name="Override___Total_gross_operational_expenditure___real___including_cost_sharing___real.ADDN2" localSheetId="1">#REF!</definedName>
    <definedName name="Override___Total_gross_operational_expenditure___real___including_cost_sharing___real.ADDN2">#REF!</definedName>
    <definedName name="Override___Total_gross_operational_expenditure___real___including_cost_sharing___real.BR" localSheetId="1">#REF!</definedName>
    <definedName name="Override___Total_gross_operational_expenditure___real___including_cost_sharing___real.BR">#REF!</definedName>
    <definedName name="Override___Total_gross_operational_expenditure___real___including_cost_sharing___real.WN" localSheetId="1">#REF!</definedName>
    <definedName name="Override___Total_gross_operational_expenditure___real___including_cost_sharing___real.WN">#REF!</definedName>
    <definedName name="Override___Total_gross_operational_expenditure___real___including_cost_sharing___real.WR" localSheetId="1">#REF!</definedName>
    <definedName name="Override___Total_gross_operational_expenditure___real___including_cost_sharing___real.WR">#REF!</definedName>
    <definedName name="Override___Total_gross_operational_expenditure___real___including_cost_sharing___real.WWN" localSheetId="1">#REF!</definedName>
    <definedName name="Override___Total_gross_operational_expenditure___real___including_cost_sharing___real.WWN">#REF!</definedName>
    <definedName name="Override___Trade_and_other_payables___Retail_other_payables___nominal" localSheetId="1">#REF!</definedName>
    <definedName name="Override___Trade_and_other_payables___Retail_other_payables___nominal">#REF!</definedName>
    <definedName name="Override___Trade_and_other_payables___Retail_trade_payables___nominal" localSheetId="1">#REF!</definedName>
    <definedName name="Override___Trade_and_other_payables___Retail_trade_payables___nominal">#REF!</definedName>
    <definedName name="Override___Trade_and_other_payables___Wholesale_creditors___residential_retail___nominal" localSheetId="1">#REF!</definedName>
    <definedName name="Override___Trade_and_other_payables___Wholesale_creditors___residential_retail___nominal">#REF!</definedName>
    <definedName name="Override___Unmeasured_charge___business.ADDN1" localSheetId="1">#REF!</definedName>
    <definedName name="Override___Unmeasured_charge___business.ADDN1">#REF!</definedName>
    <definedName name="Override___Unmeasured_charge___business.ADDN2" localSheetId="1">#REF!</definedName>
    <definedName name="Override___Unmeasured_charge___business.ADDN2">#REF!</definedName>
    <definedName name="Override___Unmeasured_charge___business.BR" localSheetId="1">#REF!</definedName>
    <definedName name="Override___Unmeasured_charge___business.BR">#REF!</definedName>
    <definedName name="Override___Unmeasured_charge___business.WN" localSheetId="1">#REF!</definedName>
    <definedName name="Override___Unmeasured_charge___business.WN">#REF!</definedName>
    <definedName name="Override___Unmeasured_charge___business.WR" localSheetId="1">#REF!</definedName>
    <definedName name="Override___Unmeasured_charge___business.WR">#REF!</definedName>
    <definedName name="Override___Unmeasured_charge___business.WWN" localSheetId="1">#REF!</definedName>
    <definedName name="Override___Unmeasured_charge___business.WWN">#REF!</definedName>
    <definedName name="Override___Unmeasured_charge___residential.ADDN1" localSheetId="1">#REF!</definedName>
    <definedName name="Override___Unmeasured_charge___residential.ADDN1">#REF!</definedName>
    <definedName name="Override___Unmeasured_charge___residential.ADDN2" localSheetId="1">#REF!</definedName>
    <definedName name="Override___Unmeasured_charge___residential.ADDN2">#REF!</definedName>
    <definedName name="Override___Unmeasured_charge___residential.BR" localSheetId="1">#REF!</definedName>
    <definedName name="Override___Unmeasured_charge___residential.BR">#REF!</definedName>
    <definedName name="Override___Unmeasured_charge___residential.WN" localSheetId="1">#REF!</definedName>
    <definedName name="Override___Unmeasured_charge___residential.WN">#REF!</definedName>
    <definedName name="Override___Unmeasured_charge___residential.WR" localSheetId="1">#REF!</definedName>
    <definedName name="Override___Unmeasured_charge___residential.WR">#REF!</definedName>
    <definedName name="Override___Unmeasured_charge___residential.WWN" localSheetId="1">#REF!</definedName>
    <definedName name="Override___Unmeasured_charge___residential.WWN">#REF!</definedName>
    <definedName name="Override___Water_efficiency_funding___real.ADDN1" localSheetId="1">#REF!</definedName>
    <definedName name="Override___Water_efficiency_funding___real.ADDN1">#REF!</definedName>
    <definedName name="Override___Water_efficiency_funding___real.ADDN2" localSheetId="1">#REF!</definedName>
    <definedName name="Override___Water_efficiency_funding___real.ADDN2">#REF!</definedName>
    <definedName name="Override___Water_efficiency_funding___real.BR" localSheetId="1">#REF!</definedName>
    <definedName name="Override___Water_efficiency_funding___real.BR">#REF!</definedName>
    <definedName name="Override___Water_efficiency_funding___real.WN" localSheetId="1">#REF!</definedName>
    <definedName name="Override___Water_efficiency_funding___real.WN">#REF!</definedName>
    <definedName name="Override___Water_efficiency_funding___real.WR" localSheetId="1">#REF!</definedName>
    <definedName name="Override___Water_efficiency_funding___real.WR">#REF!</definedName>
    <definedName name="Override___Water_efficiency_funding___real.WWN" localSheetId="1">#REF!</definedName>
    <definedName name="Override___Water_efficiency_funding___real.WWN">#REF!</definedName>
    <definedName name="Override___Wholesale___Trade_creditor_days___control.ADDN1" localSheetId="1">#REF!</definedName>
    <definedName name="Override___Wholesale___Trade_creditor_days___control.ADDN1">#REF!</definedName>
    <definedName name="Override___Wholesale___Trade_creditor_days___control.ADDN2" localSheetId="1">#REF!</definedName>
    <definedName name="Override___Wholesale___Trade_creditor_days___control.ADDN2">#REF!</definedName>
    <definedName name="Override___Wholesale___Trade_creditor_days___control.BR" localSheetId="1">#REF!</definedName>
    <definedName name="Override___Wholesale___Trade_creditor_days___control.BR">#REF!</definedName>
    <definedName name="Override___Wholesale___Trade_creditor_days___control.WN" localSheetId="1">#REF!</definedName>
    <definedName name="Override___Wholesale___Trade_creditor_days___control.WN">#REF!</definedName>
    <definedName name="Override___Wholesale___Trade_creditor_days___control.WR" localSheetId="1">#REF!</definedName>
    <definedName name="Override___Wholesale___Trade_creditor_days___control.WR">#REF!</definedName>
    <definedName name="Override___Wholesale___Trade_creditor_days___control.WWN" localSheetId="1">#REF!</definedName>
    <definedName name="Override___Wholesale___Trade_creditor_days___control.WWN">#REF!</definedName>
    <definedName name="Override___Wholesale_and_retail_line_item_split___actual_company_structure___Retained_profits___residential_retail___nominal" localSheetId="1">#REF!</definedName>
    <definedName name="Override___Wholesale_and_retail_line_item_split___actual_company_structure___Retained_profits___residential_retail___nominal">#REF!</definedName>
    <definedName name="Override___Wholesale_and_retail_line_item_split___Capex_creditor___business_retail___nominal" localSheetId="1">#REF!</definedName>
    <definedName name="Override___Wholesale_and_retail_line_item_split___Capex_creditor___business_retail___nominal">#REF!</definedName>
    <definedName name="Override___Wholesale_and_retail_line_item_split___capex_creditors___residential_retail___nominal" localSheetId="1">#REF!</definedName>
    <definedName name="Override___Wholesale_and_retail_line_item_split___capex_creditors___residential_retail___nominal">#REF!</definedName>
    <definedName name="Override___Wholesale_DB_pension_cash_excess_over_charge___control___real.ADDN1" localSheetId="1">#REF!</definedName>
    <definedName name="Override___Wholesale_DB_pension_cash_excess_over_charge___control___real.ADDN1">#REF!</definedName>
    <definedName name="Override___Wholesale_DB_pension_cash_excess_over_charge___control___real.ADDN2" localSheetId="1">#REF!</definedName>
    <definedName name="Override___Wholesale_DB_pension_cash_excess_over_charge___control___real.ADDN2">#REF!</definedName>
    <definedName name="Override___Wholesale_DB_pension_cash_excess_over_charge___control___real.BR" localSheetId="1">#REF!</definedName>
    <definedName name="Override___Wholesale_DB_pension_cash_excess_over_charge___control___real.BR">#REF!</definedName>
    <definedName name="Override___Wholesale_DB_pension_cash_excess_over_charge___control___real.WN" localSheetId="1">#REF!</definedName>
    <definedName name="Override___Wholesale_DB_pension_cash_excess_over_charge___control___real.WN">#REF!</definedName>
    <definedName name="Override___Wholesale_DB_pension_cash_excess_over_charge___control___real.WR" localSheetId="1">#REF!</definedName>
    <definedName name="Override___Wholesale_DB_pension_cash_excess_over_charge___control___real.WR">#REF!</definedName>
    <definedName name="Override___Wholesale_DB_pension_cash_excess_over_charge___control___real.WWN" localSheetId="1">#REF!</definedName>
    <definedName name="Override___Wholesale_DB_pension_cash_excess_over_charge___control___real.WWN">#REF!</definedName>
    <definedName name="Override___Wholesale_fixed_asset_life__post_override____control.ADDN1" localSheetId="1">#REF!</definedName>
    <definedName name="Override___Wholesale_fixed_asset_life__post_override____control.ADDN1">#REF!</definedName>
    <definedName name="Override___Wholesale_fixed_asset_life__post_override____control.ADDN2" localSheetId="1">#REF!</definedName>
    <definedName name="Override___Wholesale_fixed_asset_life__post_override____control.ADDN2">#REF!</definedName>
    <definedName name="Override___Wholesale_fixed_asset_life__post_override____control.BR" localSheetId="1">#REF!</definedName>
    <definedName name="Override___Wholesale_fixed_asset_life__post_override____control.BR">#REF!</definedName>
    <definedName name="Override___Wholesale_fixed_asset_life__post_override____control.WN" localSheetId="1">#REF!</definedName>
    <definedName name="Override___Wholesale_fixed_asset_life__post_override____control.WN">#REF!</definedName>
    <definedName name="Override___Wholesale_fixed_asset_life__post_override____control.WR" localSheetId="1">#REF!</definedName>
    <definedName name="Override___Wholesale_fixed_asset_life__post_override____control.WR">#REF!</definedName>
    <definedName name="Override___Wholesale_fixed_asset_life__post_override____control.WWN" localSheetId="1">#REF!</definedName>
    <definedName name="Override___Wholesale_fixed_asset_life__post_override____control.WWN">#REF!</definedName>
    <definedName name="Override___Wholesale_WACC___nominal___Equity___nominal.ADDN1" localSheetId="1">#REF!</definedName>
    <definedName name="Override___Wholesale_WACC___nominal___Equity___nominal.ADDN1">#REF!</definedName>
    <definedName name="Override___Wholesale_WACC___nominal___Equity___nominal.ADDN2" localSheetId="1">#REF!</definedName>
    <definedName name="Override___Wholesale_WACC___nominal___Equity___nominal.ADDN2">#REF!</definedName>
    <definedName name="Override___Wholesale_WACC___nominal___Equity___nominal.BR" localSheetId="1">#REF!</definedName>
    <definedName name="Override___Wholesale_WACC___nominal___Equity___nominal.BR">#REF!</definedName>
    <definedName name="Override___Wholesale_WACC___nominal___Equity___nominal.WN" localSheetId="1">#REF!</definedName>
    <definedName name="Override___Wholesale_WACC___nominal___Equity___nominal.WN">#REF!</definedName>
    <definedName name="Override___Wholesale_WACC___nominal___Equity___nominal.WR" localSheetId="1">#REF!</definedName>
    <definedName name="Override___Wholesale_WACC___nominal___Equity___nominal.WR">#REF!</definedName>
    <definedName name="Override___Wholesale_WACC___nominal___Equity___nominal.WWN" localSheetId="1">#REF!</definedName>
    <definedName name="Override___Wholesale_WACC___nominal___Equity___nominal.WWN">#REF!</definedName>
    <definedName name="Override___Wholesale_WACC___notional___Cost_of_debt___nominal.ADDN1" localSheetId="1">#REF!</definedName>
    <definedName name="Override___Wholesale_WACC___notional___Cost_of_debt___nominal.ADDN1">#REF!</definedName>
    <definedName name="Override___Wholesale_WACC___notional___Cost_of_debt___nominal.ADDN2" localSheetId="1">#REF!</definedName>
    <definedName name="Override___Wholesale_WACC___notional___Cost_of_debt___nominal.ADDN2">#REF!</definedName>
    <definedName name="Override___Wholesale_WACC___notional___Cost_of_debt___nominal.BR" localSheetId="1">#REF!</definedName>
    <definedName name="Override___Wholesale_WACC___notional___Cost_of_debt___nominal.BR">#REF!</definedName>
    <definedName name="Override___Wholesale_WACC___notional___Cost_of_debt___nominal.WN" localSheetId="1">#REF!</definedName>
    <definedName name="Override___Wholesale_WACC___notional___Cost_of_debt___nominal.WN">#REF!</definedName>
    <definedName name="Override___Wholesale_WACC___notional___Cost_of_debt___nominal.WR" localSheetId="1">#REF!</definedName>
    <definedName name="Override___Wholesale_WACC___notional___Cost_of_debt___nominal.WR">#REF!</definedName>
    <definedName name="Override___Wholesale_WACC___notional___Cost_of_debt___nominal.WWN" localSheetId="1">#REF!</definedName>
    <definedName name="Override___Wholesale_WACC___notional___Cost_of_debt___nominal.WWN">#REF!</definedName>
    <definedName name="Override___Wholesale_WACC___notional___Gearing___nominal.ADDN1" localSheetId="1">#REF!</definedName>
    <definedName name="Override___Wholesale_WACC___notional___Gearing___nominal.ADDN1">#REF!</definedName>
    <definedName name="Override___Wholesale_WACC___notional___Gearing___nominal.ADDN2" localSheetId="1">#REF!</definedName>
    <definedName name="Override___Wholesale_WACC___notional___Gearing___nominal.ADDN2">#REF!</definedName>
    <definedName name="Override___Wholesale_WACC___notional___Gearing___nominal.BR" localSheetId="1">#REF!</definedName>
    <definedName name="Override___Wholesale_WACC___notional___Gearing___nominal.BR">#REF!</definedName>
    <definedName name="Override___Wholesale_WACC___notional___Gearing___nominal.WN" localSheetId="1">#REF!</definedName>
    <definedName name="Override___Wholesale_WACC___notional___Gearing___nominal.WN">#REF!</definedName>
    <definedName name="Override___Wholesale_WACC___notional___Gearing___nominal.WR" localSheetId="1">#REF!</definedName>
    <definedName name="Override___Wholesale_WACC___notional___Gearing___nominal.WR">#REF!</definedName>
    <definedName name="Override___Wholesale_WACC___notional___Gearing___nominal.WWN" localSheetId="1">#REF!</definedName>
    <definedName name="Override___Wholesale_WACC___notional___Gearing___nominal.WWN">#REF!</definedName>
    <definedName name="Override___Year_on_year___change___CPI_H___Financial_year_average_indices_year_on_year__" localSheetId="1">#REF!</definedName>
    <definedName name="Override___Year_on_year___change___CPI_H___Financial_year_average_indices_year_on_year__">#REF!</definedName>
    <definedName name="Override__dividend_yield" localSheetId="1">#REF!</definedName>
    <definedName name="Override__dividend_yield">#REF!</definedName>
    <definedName name="OXF">#REF!</definedName>
    <definedName name="OXON" localSheetId="8">#REF!</definedName>
    <definedName name="OXON" localSheetId="6">#REF!</definedName>
    <definedName name="OXON">#REF!</definedName>
    <definedName name="Ozonation_EF_N2O">#REF!</definedName>
    <definedName name="Ozone_Drink">#REF!</definedName>
    <definedName name="P_L_expenditure_not_allowable_as_a_deduction_from_taxable_trading_profits___Wholesale___nominal" localSheetId="1">#REF!</definedName>
    <definedName name="P_L_expenditure_not_allowable_as_a_deduction_from_taxable_trading_profits___Wholesale___nominal" localSheetId="8">#REF!</definedName>
    <definedName name="P_L_expenditure_not_allowable_as_a_deduction_from_taxable_trading_profits___Wholesale___nominal" localSheetId="6">#REF!</definedName>
    <definedName name="P_L_expenditure_not_allowable_as_a_deduction_from_taxable_trading_profits___Wholesale___nominal">#REF!</definedName>
    <definedName name="P_L_expenditure_relating_to_renewals_not_allowable_as_a_deduction_from_taxable_trading_profits___Wholesale___nominal" localSheetId="1">#REF!</definedName>
    <definedName name="P_L_expenditure_relating_to_renewals_not_allowable_as_a_deduction_from_taxable_trading_profits___Wholesale___nominal">#REF!</definedName>
    <definedName name="Passenger_Dom_CO2">#REF!</definedName>
    <definedName name="Passenger_Dom_pkm">#REF!</definedName>
    <definedName name="Passenger_Dom_Uplift">#REF!</definedName>
    <definedName name="Passenger_Freight_Dom_Uplift">#REF!</definedName>
    <definedName name="Passenger_Freight_LH_Uplift">#REF!</definedName>
    <definedName name="Passenger_Freight_SH_Uplift">#REF!</definedName>
    <definedName name="Passenger_LH_Ave_CO2">#REF!</definedName>
    <definedName name="Passenger_LH_Ave_pkm">#REF!</definedName>
    <definedName name="Passenger_LH_Busin_CO2">#REF!</definedName>
    <definedName name="Passenger_LH_Busin_pkm">#REF!</definedName>
    <definedName name="Passenger_LH_CO2">#REF!</definedName>
    <definedName name="Passenger_LH_Econ_CO2">#REF!</definedName>
    <definedName name="Passenger_LH_Econ_pkm">#REF!</definedName>
    <definedName name="Passenger_LH_First_CO2">#REF!</definedName>
    <definedName name="Passenger_LH_First_pkm">#REF!</definedName>
    <definedName name="Passenger_LH_Prem_Econ_CO2">#REF!</definedName>
    <definedName name="Passenger_LH_Prem_Econ_pkm">#REF!</definedName>
    <definedName name="Passenger_LH_Uplift">#REF!</definedName>
    <definedName name="Passenger_SH_Ave_CO2">#REF!</definedName>
    <definedName name="Passenger_SH_Ave_pkm">#REF!</definedName>
    <definedName name="Passenger_SH_Busin_CO2">#REF!</definedName>
    <definedName name="Passenger_SH_Busin_pkm">#REF!</definedName>
    <definedName name="Passenger_SH_CO2">#REF!</definedName>
    <definedName name="Passenger_SH_Econ_CO2">#REF!</definedName>
    <definedName name="Passenger_SH_Econ_pkm">#REF!</definedName>
    <definedName name="Passenger_SH_Uplift">#REF!</definedName>
    <definedName name="path_LTDS" localSheetId="8">#REF!</definedName>
    <definedName name="path_LTDS" localSheetId="6">#REF!</definedName>
    <definedName name="path_LTDS">#REF!</definedName>
    <definedName name="path_LTDS_2nd" localSheetId="6">#REF!</definedName>
    <definedName name="path_LTDS_2nd">#REF!</definedName>
    <definedName name="path_totex" localSheetId="6">#REF!</definedName>
    <definedName name="path_totex">#REF!</definedName>
    <definedName name="Paul">#REF!</definedName>
    <definedName name="PAYG____control___real.ADDN1" localSheetId="1">#REF!</definedName>
    <definedName name="PAYG____control___real.ADDN1" localSheetId="8">#REF!</definedName>
    <definedName name="PAYG____control___real.ADDN1" localSheetId="6">#REF!</definedName>
    <definedName name="PAYG____control___real.ADDN1">#REF!</definedName>
    <definedName name="PAYG____control___real.ADDN2" localSheetId="1">#REF!</definedName>
    <definedName name="PAYG____control___real.ADDN2">#REF!</definedName>
    <definedName name="PAYG____control___real.BR" localSheetId="1">#REF!</definedName>
    <definedName name="PAYG____control___real.BR">#REF!</definedName>
    <definedName name="PAYG____control___real.WN" localSheetId="1">#REF!</definedName>
    <definedName name="PAYG____control___real.WN">#REF!</definedName>
    <definedName name="PAYG____control___real.WR" localSheetId="1">#REF!</definedName>
    <definedName name="PAYG____control___real.WR">#REF!</definedName>
    <definedName name="PAYG____control___real.WWN" localSheetId="1">#REF!</definedName>
    <definedName name="PAYG____control___real.WWN">#REF!</definedName>
    <definedName name="PAYG___nominal.ADDN1" localSheetId="1">#REF!</definedName>
    <definedName name="PAYG___nominal.ADDN1">#REF!</definedName>
    <definedName name="PAYG___nominal.ADDN2" localSheetId="1">#REF!</definedName>
    <definedName name="PAYG___nominal.ADDN2">#REF!</definedName>
    <definedName name="PAYG___nominal.BR" localSheetId="1">#REF!</definedName>
    <definedName name="PAYG___nominal.BR">#REF!</definedName>
    <definedName name="PAYG___nominal.WN" localSheetId="1">#REF!</definedName>
    <definedName name="PAYG___nominal.WN">#REF!</definedName>
    <definedName name="PAYG___nominal.WR" localSheetId="1">#REF!</definedName>
    <definedName name="PAYG___nominal.WR">#REF!</definedName>
    <definedName name="PAYG___nominal.WWN" localSheetId="1">#REF!</definedName>
    <definedName name="PAYG___nominal.WWN">#REF!</definedName>
    <definedName name="PAYG___real.ADDN1" localSheetId="1">#REF!</definedName>
    <definedName name="PAYG___real.ADDN1">#REF!</definedName>
    <definedName name="PAYG___real.ADDN2" localSheetId="1">#REF!</definedName>
    <definedName name="PAYG___real.ADDN2">#REF!</definedName>
    <definedName name="PAYG___real.BR" localSheetId="1">#REF!</definedName>
    <definedName name="PAYG___real.BR">#REF!</definedName>
    <definedName name="PAYG___real.WN" localSheetId="1">#REF!</definedName>
    <definedName name="PAYG___real.WN">#REF!</definedName>
    <definedName name="PAYG___real.WR" localSheetId="1">#REF!</definedName>
    <definedName name="PAYG___real.WR">#REF!</definedName>
    <definedName name="PAYG___real.WWN" localSheetId="1">#REF!</definedName>
    <definedName name="PAYG___real.WWN">#REF!</definedName>
    <definedName name="PAYG___real___ADDN1" localSheetId="1">#REF!</definedName>
    <definedName name="PAYG___real___ADDN1">#REF!</definedName>
    <definedName name="PAYG___real___ADDN2" localSheetId="1">#REF!</definedName>
    <definedName name="PAYG___real___ADDN2">#REF!</definedName>
    <definedName name="PAYG___real___BR" localSheetId="1">#REF!</definedName>
    <definedName name="PAYG___real___BR">#REF!</definedName>
    <definedName name="PAYG___real___WR" localSheetId="1">#REF!</definedName>
    <definedName name="PAYG___real___WR">#REF!</definedName>
    <definedName name="PAYG___real___WWN" localSheetId="1">#REF!</definedName>
    <definedName name="PAYG___real___WWN">#REF!</definedName>
    <definedName name="PAYG___real__WN" localSheetId="1">#REF!</definedName>
    <definedName name="PAYG___real__WN">#REF!</definedName>
    <definedName name="PAYG___Wholesale___real" localSheetId="1">#REF!</definedName>
    <definedName name="PAYG___Wholesale___real">#REF!</definedName>
    <definedName name="PAYG_Totex___Appointee___nominal" localSheetId="1">#REF!</definedName>
    <definedName name="PAYG_Totex___Appointee___nominal">#REF!</definedName>
    <definedName name="PAYG_Totex___Wholesale___nominal" localSheetId="1">#REF!</definedName>
    <definedName name="PAYG_Totex___Wholesale___nominal">#REF!</definedName>
    <definedName name="Pct_Tol">#REF!</definedName>
    <definedName name="pe_sewage">#REF!</definedName>
    <definedName name="Pension_accounting_charge___control___nominal.ADDN1" localSheetId="1">#REF!</definedName>
    <definedName name="Pension_accounting_charge___control___nominal.ADDN1" localSheetId="8">#REF!</definedName>
    <definedName name="Pension_accounting_charge___control___nominal.ADDN1" localSheetId="6">#REF!</definedName>
    <definedName name="Pension_accounting_charge___control___nominal.ADDN1">#REF!</definedName>
    <definedName name="Pension_accounting_charge___control___nominal.ADDN2" localSheetId="1">#REF!</definedName>
    <definedName name="Pension_accounting_charge___control___nominal.ADDN2">#REF!</definedName>
    <definedName name="Pension_accounting_charge___control___nominal.BR" localSheetId="1">#REF!</definedName>
    <definedName name="Pension_accounting_charge___control___nominal.BR">#REF!</definedName>
    <definedName name="Pension_accounting_charge___control___nominal.WN" localSheetId="1">#REF!</definedName>
    <definedName name="Pension_accounting_charge___control___nominal.WN">#REF!</definedName>
    <definedName name="Pension_accounting_charge___control___nominal.WR" localSheetId="1">#REF!</definedName>
    <definedName name="Pension_accounting_charge___control___nominal.WR">#REF!</definedName>
    <definedName name="Pension_accounting_charge___control___nominal.WWN" localSheetId="1">#REF!</definedName>
    <definedName name="Pension_accounting_charge___control___nominal.WWN">#REF!</definedName>
    <definedName name="Pension_accounting_charge___post_financeability___control___nominal.ADDN1" localSheetId="1">#REF!</definedName>
    <definedName name="Pension_accounting_charge___post_financeability___control___nominal.ADDN1">#REF!</definedName>
    <definedName name="Pension_accounting_charge___post_financeability___control___nominal.ADDN2" localSheetId="1">#REF!</definedName>
    <definedName name="Pension_accounting_charge___post_financeability___control___nominal.ADDN2">#REF!</definedName>
    <definedName name="Pension_accounting_charge___post_financeability___control___nominal.BR" localSheetId="1">#REF!</definedName>
    <definedName name="Pension_accounting_charge___post_financeability___control___nominal.BR">#REF!</definedName>
    <definedName name="Pension_accounting_charge___post_financeability___control___nominal.WN" localSheetId="1">#REF!</definedName>
    <definedName name="Pension_accounting_charge___post_financeability___control___nominal.WN">#REF!</definedName>
    <definedName name="Pension_accounting_charge___post_financeability___control___nominal.WR" localSheetId="1">#REF!</definedName>
    <definedName name="Pension_accounting_charge___post_financeability___control___nominal.WR">#REF!</definedName>
    <definedName name="Pension_accounting_charge___post_financeability___control___nominal.WWN" localSheetId="1">#REF!</definedName>
    <definedName name="Pension_accounting_charge___post_financeability___control___nominal.WWN">#REF!</definedName>
    <definedName name="Pension_contributions___Appointee___nominal" localSheetId="1">#REF!</definedName>
    <definedName name="Pension_contributions___Appointee___nominal">#REF!</definedName>
    <definedName name="Pension_contributions___Appointee___nominal.NEG" localSheetId="1">#REF!</definedName>
    <definedName name="Pension_contributions___Appointee___nominal.NEG">#REF!</definedName>
    <definedName name="Pension_deficit_recovery____real___WR" localSheetId="1">#REF!</definedName>
    <definedName name="Pension_deficit_recovery____real___WR">#REF!</definedName>
    <definedName name="Pension_deficit_recovery___real___ADDN1" localSheetId="1">#REF!</definedName>
    <definedName name="Pension_deficit_recovery___real___ADDN1">#REF!</definedName>
    <definedName name="Pension_deficit_recovery___real___ADDN2" localSheetId="1">#REF!</definedName>
    <definedName name="Pension_deficit_recovery___real___ADDN2">#REF!</definedName>
    <definedName name="Pension_deficit_recovery___real___BR" localSheetId="1">#REF!</definedName>
    <definedName name="Pension_deficit_recovery___real___BR">#REF!</definedName>
    <definedName name="Pension_deficit_recovery___real___WN" localSheetId="1">#REF!</definedName>
    <definedName name="Pension_deficit_recovery___real___WN">#REF!</definedName>
    <definedName name="Pension_deficit_recovery___real___WWN" localSheetId="1">#REF!</definedName>
    <definedName name="Pension_deficit_recovery___real___WWN">#REF!</definedName>
    <definedName name="Pension_deficit_repair_allowance___nominal.ADDN1" localSheetId="1">#REF!</definedName>
    <definedName name="Pension_deficit_repair_allowance___nominal.ADDN1">#REF!</definedName>
    <definedName name="Pension_deficit_repair_allowance___nominal.ADDN2" localSheetId="1">#REF!</definedName>
    <definedName name="Pension_deficit_repair_allowance___nominal.ADDN2">#REF!</definedName>
    <definedName name="Pension_deficit_repair_allowance___nominal.BR" localSheetId="1">#REF!</definedName>
    <definedName name="Pension_deficit_repair_allowance___nominal.BR">#REF!</definedName>
    <definedName name="Pension_deficit_repair_allowance___nominal.WN" localSheetId="1">#REF!</definedName>
    <definedName name="Pension_deficit_repair_allowance___nominal.WN">#REF!</definedName>
    <definedName name="Pension_deficit_repair_allowance___nominal.WR" localSheetId="1">#REF!</definedName>
    <definedName name="Pension_deficit_repair_allowance___nominal.WR">#REF!</definedName>
    <definedName name="Pension_deficit_repair_allowance___nominal.WWN" localSheetId="1">#REF!</definedName>
    <definedName name="Pension_deficit_repair_allowance___nominal.WWN">#REF!</definedName>
    <definedName name="Pension_deficit_repair_allowance___Wholesale___nominal" localSheetId="1">#REF!</definedName>
    <definedName name="Pension_deficit_repair_allowance___Wholesale___nominal">#REF!</definedName>
    <definedName name="percent_fraction_conversion">#REF!</definedName>
    <definedName name="Perfluorobutane_CO2eq_GWP">#REF!</definedName>
    <definedName name="Perfluorobutane_Weight">#REF!</definedName>
    <definedName name="Perfluorocyclobutane_CO2eq_GWP">#REF!</definedName>
    <definedName name="Perfluorocyclobutane_Weight">#REF!</definedName>
    <definedName name="Perfluoroethane_CO2eq_GWP">#REF!</definedName>
    <definedName name="Perfluoroethane_Weight">#REF!</definedName>
    <definedName name="Perfluorohexane_CO2eq_GWP">#REF!</definedName>
    <definedName name="Perfluorohexane_Weight">#REF!</definedName>
    <definedName name="Perfluoromethane_CO2eq_GWP">#REF!</definedName>
    <definedName name="Perfluoromethane_Weight">#REF!</definedName>
    <definedName name="Perfluoropentane_CO2eq_GWP">#REF!</definedName>
    <definedName name="Perfluoropentane_Weight">#REF!</definedName>
    <definedName name="Perfluoropropane_CO2eq_GWP">#REF!</definedName>
    <definedName name="Perfluoropropane_Weight">#REF!</definedName>
    <definedName name="Period_number" localSheetId="1">#REF!</definedName>
    <definedName name="Period_number" localSheetId="8">#REF!</definedName>
    <definedName name="Period_number" localSheetId="6">#REF!</definedName>
    <definedName name="Period_number">#REF!</definedName>
    <definedName name="Petrol_EF_CO2">#REF!</definedName>
    <definedName name="Petrol_Transport_Freight">#REF!</definedName>
    <definedName name="Petrol_Transport_Passenger">#REF!</definedName>
    <definedName name="Petrol_Van_CO2">#REF!</definedName>
    <definedName name="Petrol_Van_Miles">#REF!</definedName>
    <definedName name="PolicyAssumptionName" localSheetId="8">#REF!</definedName>
    <definedName name="PolicyAssumptionName" localSheetId="6">#REF!</definedName>
    <definedName name="PolicyAssumptionName">#REF!</definedName>
    <definedName name="POPN" localSheetId="6">#REF!</definedName>
    <definedName name="POPN">#REF!</definedName>
    <definedName name="Positive_tax_calculated___nominal.ADDN1" localSheetId="1">#REF!</definedName>
    <definedName name="Positive_tax_calculated___nominal.ADDN1">#REF!</definedName>
    <definedName name="Positive_tax_calculated___nominal.ADDN2" localSheetId="1">#REF!</definedName>
    <definedName name="Positive_tax_calculated___nominal.ADDN2">#REF!</definedName>
    <definedName name="Positive_tax_calculated___nominal.BR" localSheetId="1">#REF!</definedName>
    <definedName name="Positive_tax_calculated___nominal.BR">#REF!</definedName>
    <definedName name="Positive_tax_calculated___nominal.WN" localSheetId="1">#REF!</definedName>
    <definedName name="Positive_tax_calculated___nominal.WN">#REF!</definedName>
    <definedName name="Positive_tax_calculated___nominal.WR" localSheetId="1">#REF!</definedName>
    <definedName name="Positive_tax_calculated___nominal.WR">#REF!</definedName>
    <definedName name="Positive_tax_calculated___nominal.WWN" localSheetId="1">#REF!</definedName>
    <definedName name="Positive_tax_calculated___nominal.WWN">#REF!</definedName>
    <definedName name="Positive_tax_calculated___post_financeability___nominal.ADDN1" localSheetId="1">#REF!</definedName>
    <definedName name="Positive_tax_calculated___post_financeability___nominal.ADDN1">#REF!</definedName>
    <definedName name="Positive_tax_calculated___post_financeability___nominal.ADDN2" localSheetId="1">#REF!</definedName>
    <definedName name="Positive_tax_calculated___post_financeability___nominal.ADDN2">#REF!</definedName>
    <definedName name="Positive_tax_calculated___post_financeability___nominal.BR" localSheetId="1">#REF!</definedName>
    <definedName name="Positive_tax_calculated___post_financeability___nominal.BR">#REF!</definedName>
    <definedName name="Positive_tax_calculated___post_financeability___nominal.WN" localSheetId="1">#REF!</definedName>
    <definedName name="Positive_tax_calculated___post_financeability___nominal.WN">#REF!</definedName>
    <definedName name="Positive_tax_calculated___post_financeability___nominal.WR" localSheetId="1">#REF!</definedName>
    <definedName name="Positive_tax_calculated___post_financeability___nominal.WR">#REF!</definedName>
    <definedName name="Positive_tax_calculated___post_financeability___nominal.WWN" localSheetId="1">#REF!</definedName>
    <definedName name="Positive_tax_calculated___post_financeability___nominal.WWN">#REF!</definedName>
    <definedName name="Post_2025_RCV___nominal.ADDN1" localSheetId="1">#REF!</definedName>
    <definedName name="Post_2025_RCV___nominal.ADDN1">#REF!</definedName>
    <definedName name="Post_2025_RCV___nominal.ADDN1.BEG" localSheetId="1">#REF!</definedName>
    <definedName name="Post_2025_RCV___nominal.ADDN1.BEG">#REF!</definedName>
    <definedName name="Post_2025_RCV___nominal.ADDN2" localSheetId="1">#REF!</definedName>
    <definedName name="Post_2025_RCV___nominal.ADDN2">#REF!</definedName>
    <definedName name="Post_2025_RCV___nominal.ADDN2.BEG" localSheetId="1">#REF!</definedName>
    <definedName name="Post_2025_RCV___nominal.ADDN2.BEG">#REF!</definedName>
    <definedName name="Post_2025_RCV___nominal.BR" localSheetId="1">#REF!</definedName>
    <definedName name="Post_2025_RCV___nominal.BR">#REF!</definedName>
    <definedName name="Post_2025_RCV___nominal.BR.BEG" localSheetId="1">#REF!</definedName>
    <definedName name="Post_2025_RCV___nominal.BR.BEG">#REF!</definedName>
    <definedName name="Post_2025_RCV___nominal.WN" localSheetId="1">#REF!</definedName>
    <definedName name="Post_2025_RCV___nominal.WN">#REF!</definedName>
    <definedName name="Post_2025_RCV___nominal.WN.BEG" localSheetId="1">#REF!</definedName>
    <definedName name="Post_2025_RCV___nominal.WN.BEG">#REF!</definedName>
    <definedName name="Post_2025_RCV___nominal.WR" localSheetId="1">#REF!</definedName>
    <definedName name="Post_2025_RCV___nominal.WR">#REF!</definedName>
    <definedName name="Post_2025_RCV___nominal.WR.BEG" localSheetId="1">#REF!</definedName>
    <definedName name="Post_2025_RCV___nominal.WR.BEG">#REF!</definedName>
    <definedName name="Post_2025_RCV___nominal.WWN" localSheetId="1">#REF!</definedName>
    <definedName name="Post_2025_RCV___nominal.WWN">#REF!</definedName>
    <definedName name="Post_2025_RCV___nominal.WWN.BEG" localSheetId="1">#REF!</definedName>
    <definedName name="Post_2025_RCV___nominal.WWN.BEG">#REF!</definedName>
    <definedName name="Post_2025_RCV___nominal___not_negative_check.ADDN1" localSheetId="1">#REF!</definedName>
    <definedName name="Post_2025_RCV___nominal___not_negative_check.ADDN1">#REF!</definedName>
    <definedName name="Post_2025_RCV___nominal___not_negative_check.ADDN2" localSheetId="1">#REF!</definedName>
    <definedName name="Post_2025_RCV___nominal___not_negative_check.ADDN2">#REF!</definedName>
    <definedName name="Post_2025_RCV___nominal___not_negative_check.BR" localSheetId="1">#REF!</definedName>
    <definedName name="Post_2025_RCV___nominal___not_negative_check.BR">#REF!</definedName>
    <definedName name="Post_2025_RCV___nominal___not_negative_check.WN" localSheetId="1">#REF!</definedName>
    <definedName name="Post_2025_RCV___nominal___not_negative_check.WN">#REF!</definedName>
    <definedName name="Post_2025_RCV___nominal___not_negative_check.WR" localSheetId="1">#REF!</definedName>
    <definedName name="Post_2025_RCV___nominal___not_negative_check.WR">#REF!</definedName>
    <definedName name="Post_2025_RCV___nominal___not_negative_check.WWN" localSheetId="1">#REF!</definedName>
    <definedName name="Post_2025_RCV___nominal___not_negative_check.WWN">#REF!</definedName>
    <definedName name="Post_2025_RCV___nominal___not_negative_check_overall.ADDN1" localSheetId="1">#REF!</definedName>
    <definedName name="Post_2025_RCV___nominal___not_negative_check_overall.ADDN1">#REF!</definedName>
    <definedName name="Post_2025_RCV___nominal___not_negative_check_overall.ADDN2" localSheetId="1">#REF!</definedName>
    <definedName name="Post_2025_RCV___nominal___not_negative_check_overall.ADDN2">#REF!</definedName>
    <definedName name="Post_2025_RCV___nominal___not_negative_check_overall.BR" localSheetId="1">#REF!</definedName>
    <definedName name="Post_2025_RCV___nominal___not_negative_check_overall.BR">#REF!</definedName>
    <definedName name="Post_2025_RCV___nominal___not_negative_check_overall.WN" localSheetId="1">#REF!</definedName>
    <definedName name="Post_2025_RCV___nominal___not_negative_check_overall.WN">#REF!</definedName>
    <definedName name="Post_2025_RCV___nominal___not_negative_check_overall.WR" localSheetId="1">#REF!</definedName>
    <definedName name="Post_2025_RCV___nominal___not_negative_check_overall.WR">#REF!</definedName>
    <definedName name="Post_2025_RCV___nominal___not_negative_check_overall.WWN" localSheetId="1">#REF!</definedName>
    <definedName name="Post_2025_RCV___nominal___not_negative_check_overall.WWN">#REF!</definedName>
    <definedName name="Post_2025_RCV___opening_plus_movement___nominal.ADDN1" localSheetId="1">#REF!</definedName>
    <definedName name="Post_2025_RCV___opening_plus_movement___nominal.ADDN1">#REF!</definedName>
    <definedName name="Post_2025_RCV___opening_plus_movement___nominal.ADDN2" localSheetId="1">#REF!</definedName>
    <definedName name="Post_2025_RCV___opening_plus_movement___nominal.ADDN2">#REF!</definedName>
    <definedName name="Post_2025_RCV___opening_plus_movement___nominal.BR" localSheetId="1">#REF!</definedName>
    <definedName name="Post_2025_RCV___opening_plus_movement___nominal.BR">#REF!</definedName>
    <definedName name="Post_2025_RCV___opening_plus_movement___nominal.WN" localSheetId="1">#REF!</definedName>
    <definedName name="Post_2025_RCV___opening_plus_movement___nominal.WN">#REF!</definedName>
    <definedName name="Post_2025_RCV___opening_plus_movement___nominal.WR" localSheetId="1">#REF!</definedName>
    <definedName name="Post_2025_RCV___opening_plus_movement___nominal.WR">#REF!</definedName>
    <definedName name="Post_2025_RCV___opening_plus_movement___nominal.WWN" localSheetId="1">#REF!</definedName>
    <definedName name="Post_2025_RCV___opening_plus_movement___nominal.WWN">#REF!</definedName>
    <definedName name="Post_2025_RCV___real.ADDN1" localSheetId="1">#REF!</definedName>
    <definedName name="Post_2025_RCV___real.ADDN1">#REF!</definedName>
    <definedName name="Post_2025_RCV___real.ADDN2" localSheetId="1">#REF!</definedName>
    <definedName name="Post_2025_RCV___real.ADDN2">#REF!</definedName>
    <definedName name="Post_2025_RCV___real.BR" localSheetId="1">#REF!</definedName>
    <definedName name="Post_2025_RCV___real.BR">#REF!</definedName>
    <definedName name="Post_2025_RCV___real.WN" localSheetId="1">#REF!</definedName>
    <definedName name="Post_2025_RCV___real.WN">#REF!</definedName>
    <definedName name="Post_2025_RCV___real.WR" localSheetId="1">#REF!</definedName>
    <definedName name="Post_2025_RCV___real.WR">#REF!</definedName>
    <definedName name="Post_2025_RCV___real.WWN" localSheetId="1">#REF!</definedName>
    <definedName name="Post_2025_RCV___real.WWN">#REF!</definedName>
    <definedName name="Post_2025_RCV_additions___nominal.ADDN1" localSheetId="1">#REF!</definedName>
    <definedName name="Post_2025_RCV_additions___nominal.ADDN1">#REF!</definedName>
    <definedName name="Post_2025_RCV_additions___nominal.ADDN2" localSheetId="1">#REF!</definedName>
    <definedName name="Post_2025_RCV_additions___nominal.ADDN2">#REF!</definedName>
    <definedName name="Post_2025_RCV_additions___nominal.BR" localSheetId="1">#REF!</definedName>
    <definedName name="Post_2025_RCV_additions___nominal.BR">#REF!</definedName>
    <definedName name="Post_2025_RCV_additions___nominal.WN" localSheetId="1">#REF!</definedName>
    <definedName name="Post_2025_RCV_additions___nominal.WN">#REF!</definedName>
    <definedName name="Post_2025_RCV_additions___nominal.WR" localSheetId="1">#REF!</definedName>
    <definedName name="Post_2025_RCV_additions___nominal.WR">#REF!</definedName>
    <definedName name="Post_2025_RCV_additions___nominal.WWN" localSheetId="1">#REF!</definedName>
    <definedName name="Post_2025_RCV_additions___nominal.WWN">#REF!</definedName>
    <definedName name="Post_2025_RCV_additions___real.ADDN1" localSheetId="1">#REF!</definedName>
    <definedName name="Post_2025_RCV_additions___real.ADDN1">#REF!</definedName>
    <definedName name="Post_2025_RCV_additions___real.ADDN2" localSheetId="1">#REF!</definedName>
    <definedName name="Post_2025_RCV_additions___real.ADDN2">#REF!</definedName>
    <definedName name="Post_2025_RCV_additions___real.BR" localSheetId="1">#REF!</definedName>
    <definedName name="Post_2025_RCV_additions___real.BR">#REF!</definedName>
    <definedName name="Post_2025_RCV_additions___real.WN" localSheetId="1">#REF!</definedName>
    <definedName name="Post_2025_RCV_additions___real.WN">#REF!</definedName>
    <definedName name="Post_2025_RCV_additions___real.WR" localSheetId="1">#REF!</definedName>
    <definedName name="Post_2025_RCV_additions___real.WR">#REF!</definedName>
    <definedName name="Post_2025_RCV_additions___real.WWN" localSheetId="1">#REF!</definedName>
    <definedName name="Post_2025_RCV_additions___real.WWN">#REF!</definedName>
    <definedName name="Post_2025_RCV_run_off___nominal.ADDN1" localSheetId="1">#REF!</definedName>
    <definedName name="Post_2025_RCV_run_off___nominal.ADDN1">#REF!</definedName>
    <definedName name="Post_2025_RCV_run_off___nominal.ADDN2" localSheetId="1">#REF!</definedName>
    <definedName name="Post_2025_RCV_run_off___nominal.ADDN2">#REF!</definedName>
    <definedName name="Post_2025_RCV_run_off___nominal.BR" localSheetId="1">#REF!</definedName>
    <definedName name="Post_2025_RCV_run_off___nominal.BR">#REF!</definedName>
    <definedName name="Post_2025_RCV_run_off___nominal.WN" localSheetId="1">#REF!</definedName>
    <definedName name="Post_2025_RCV_run_off___nominal.WN">#REF!</definedName>
    <definedName name="Post_2025_RCV_run_off___nominal.WR" localSheetId="1">#REF!</definedName>
    <definedName name="Post_2025_RCV_run_off___nominal.WR">#REF!</definedName>
    <definedName name="Post_2025_RCV_run_off___nominal.WWN" localSheetId="1">#REF!</definedName>
    <definedName name="Post_2025_RCV_run_off___nominal.WWN">#REF!</definedName>
    <definedName name="Post_2025_RCV_run_off___real.ADDN1" localSheetId="1">#REF!</definedName>
    <definedName name="Post_2025_RCV_run_off___real.ADDN1">#REF!</definedName>
    <definedName name="Post_2025_RCV_run_off___real.ADDN2" localSheetId="1">#REF!</definedName>
    <definedName name="Post_2025_RCV_run_off___real.ADDN2">#REF!</definedName>
    <definedName name="Post_2025_RCV_run_off___real.BR" localSheetId="1">#REF!</definedName>
    <definedName name="Post_2025_RCV_run_off___real.BR">#REF!</definedName>
    <definedName name="Post_2025_RCV_run_off___real.WN" localSheetId="1">#REF!</definedName>
    <definedName name="Post_2025_RCV_run_off___real.WN">#REF!</definedName>
    <definedName name="Post_2025_RCV_run_off___real.WR" localSheetId="1">#REF!</definedName>
    <definedName name="Post_2025_RCV_run_off___real.WR">#REF!</definedName>
    <definedName name="Post_2025_RCV_run_off___real.WWN" localSheetId="1">#REF!</definedName>
    <definedName name="Post_2025_RCV_run_off___real.WWN">#REF!</definedName>
    <definedName name="Post_2025_RCV_run_off_after_year_of_addition_to_RCV___nominal.ADDN1" localSheetId="1">#REF!</definedName>
    <definedName name="Post_2025_RCV_run_off_after_year_of_addition_to_RCV___nominal.ADDN1">#REF!</definedName>
    <definedName name="Post_2025_RCV_run_off_after_year_of_addition_to_RCV___nominal.ADDN2" localSheetId="1">#REF!</definedName>
    <definedName name="Post_2025_RCV_run_off_after_year_of_addition_to_RCV___nominal.ADDN2">#REF!</definedName>
    <definedName name="Post_2025_RCV_run_off_after_year_of_addition_to_RCV___nominal.BR" localSheetId="1">#REF!</definedName>
    <definedName name="Post_2025_RCV_run_off_after_year_of_addition_to_RCV___nominal.BR">#REF!</definedName>
    <definedName name="Post_2025_RCV_run_off_after_year_of_addition_to_RCV___nominal.WN" localSheetId="1">#REF!</definedName>
    <definedName name="Post_2025_RCV_run_off_after_year_of_addition_to_RCV___nominal.WN">#REF!</definedName>
    <definedName name="Post_2025_RCV_run_off_after_year_of_addition_to_RCV___nominal.WR" localSheetId="1">#REF!</definedName>
    <definedName name="Post_2025_RCV_run_off_after_year_of_addition_to_RCV___nominal.WR">#REF!</definedName>
    <definedName name="Post_2025_RCV_run_off_after_year_of_addition_to_RCV___nominal.WWN" localSheetId="1">#REF!</definedName>
    <definedName name="Post_2025_RCV_run_off_after_year_of_addition_to_RCV___nominal.WWN">#REF!</definedName>
    <definedName name="Post_2025_RCV_run_off_in_year_of_addition_to_RCV___nominal.ADDN1" localSheetId="1">#REF!</definedName>
    <definedName name="Post_2025_RCV_run_off_in_year_of_addition_to_RCV___nominal.ADDN1">#REF!</definedName>
    <definedName name="Post_2025_RCV_run_off_in_year_of_addition_to_RCV___nominal.ADDN2" localSheetId="1">#REF!</definedName>
    <definedName name="Post_2025_RCV_run_off_in_year_of_addition_to_RCV___nominal.ADDN2">#REF!</definedName>
    <definedName name="Post_2025_RCV_run_off_in_year_of_addition_to_RCV___nominal.BR" localSheetId="1">#REF!</definedName>
    <definedName name="Post_2025_RCV_run_off_in_year_of_addition_to_RCV___nominal.BR">#REF!</definedName>
    <definedName name="Post_2025_RCV_run_off_in_year_of_addition_to_RCV___nominal.WN" localSheetId="1">#REF!</definedName>
    <definedName name="Post_2025_RCV_run_off_in_year_of_addition_to_RCV___nominal.WN">#REF!</definedName>
    <definedName name="Post_2025_RCV_run_off_in_year_of_addition_to_RCV___nominal.WR" localSheetId="1">#REF!</definedName>
    <definedName name="Post_2025_RCV_run_off_in_year_of_addition_to_RCV___nominal.WR">#REF!</definedName>
    <definedName name="Post_2025_RCV_run_off_in_year_of_addition_to_RCV___nominal.WWN" localSheetId="1">#REF!</definedName>
    <definedName name="Post_2025_RCV_run_off_in_year_of_addition_to_RCV___nominal.WWN">#REF!</definedName>
    <definedName name="Post_financeability_adjustments___nominal.ADDN1" localSheetId="1">#REF!</definedName>
    <definedName name="Post_financeability_adjustments___nominal.ADDN1">#REF!</definedName>
    <definedName name="Post_financeability_adjustments___nominal.ADDN2" localSheetId="1">#REF!</definedName>
    <definedName name="Post_financeability_adjustments___nominal.ADDN2">#REF!</definedName>
    <definedName name="Post_financeability_adjustments___nominal.BR" localSheetId="1">#REF!</definedName>
    <definedName name="Post_financeability_adjustments___nominal.BR">#REF!</definedName>
    <definedName name="Post_financeability_adjustments___nominal.WN" localSheetId="1">#REF!</definedName>
    <definedName name="Post_financeability_adjustments___nominal.WN">#REF!</definedName>
    <definedName name="Post_financeability_adjustments___nominal.WR" localSheetId="1">#REF!</definedName>
    <definedName name="Post_financeability_adjustments___nominal.WR">#REF!</definedName>
    <definedName name="Post_financeability_adjustments___nominal.WWN" localSheetId="1">#REF!</definedName>
    <definedName name="Post_financeability_adjustments___nominal.WWN">#REF!</definedName>
    <definedName name="Post_financeability_adjustments___real___ADDN1" localSheetId="1">#REF!</definedName>
    <definedName name="Post_financeability_adjustments___real___ADDN1">#REF!</definedName>
    <definedName name="Post_financeability_adjustments___real___ADDN2" localSheetId="1">#REF!</definedName>
    <definedName name="Post_financeability_adjustments___real___ADDN2">#REF!</definedName>
    <definedName name="Post_financeability_adjustments___real___BR" localSheetId="1">#REF!</definedName>
    <definedName name="Post_financeability_adjustments___real___BR">#REF!</definedName>
    <definedName name="Post_financeability_adjustments___real___WN" localSheetId="1">#REF!</definedName>
    <definedName name="Post_financeability_adjustments___real___WN">#REF!</definedName>
    <definedName name="Post_financeability_adjustments___real___WR" localSheetId="1">#REF!</definedName>
    <definedName name="Post_financeability_adjustments___real___WR">#REF!</definedName>
    <definedName name="Post_financeability_adjustments___real___WWN" localSheetId="1">#REF!</definedName>
    <definedName name="Post_financeability_adjustments___real___WWN">#REF!</definedName>
    <definedName name="Post_financeability_adjustments_eligible_for_tax_uplift___real.ADDN1" localSheetId="1">#REF!</definedName>
    <definedName name="Post_financeability_adjustments_eligible_for_tax_uplift___real.ADDN1">#REF!</definedName>
    <definedName name="Post_financeability_adjustments_eligible_for_tax_uplift___real.ADDN2" localSheetId="1">#REF!</definedName>
    <definedName name="Post_financeability_adjustments_eligible_for_tax_uplift___real.ADDN2">#REF!</definedName>
    <definedName name="Post_financeability_adjustments_eligible_for_tax_uplift___real.BR" localSheetId="1">#REF!</definedName>
    <definedName name="Post_financeability_adjustments_eligible_for_tax_uplift___real.BR">#REF!</definedName>
    <definedName name="Post_financeability_adjustments_eligible_for_tax_uplift___real.WN" localSheetId="1">#REF!</definedName>
    <definedName name="Post_financeability_adjustments_eligible_for_tax_uplift___real.WN">#REF!</definedName>
    <definedName name="Post_financeability_adjustments_eligible_for_tax_uplift___real.WR" localSheetId="1">#REF!</definedName>
    <definedName name="Post_financeability_adjustments_eligible_for_tax_uplift___real.WR">#REF!</definedName>
    <definedName name="Post_financeability_adjustments_eligible_for_tax_uplift___real.WWN" localSheetId="1">#REF!</definedName>
    <definedName name="Post_financeability_adjustments_eligible_for_tax_uplift___real.WWN">#REF!</definedName>
    <definedName name="Post_financeability_adjustments_not_eligible_for_tax_uplift___alert.ADDN1" localSheetId="1">#REF!</definedName>
    <definedName name="Post_financeability_adjustments_not_eligible_for_tax_uplift___alert.ADDN1">#REF!</definedName>
    <definedName name="Post_financeability_adjustments_not_eligible_for_tax_uplift___alert.ADDN2" localSheetId="1">#REF!</definedName>
    <definedName name="Post_financeability_adjustments_not_eligible_for_tax_uplift___alert.ADDN2">#REF!</definedName>
    <definedName name="Post_financeability_adjustments_not_eligible_for_tax_uplift___alert.BR" localSheetId="1">#REF!</definedName>
    <definedName name="Post_financeability_adjustments_not_eligible_for_tax_uplift___alert.BR">#REF!</definedName>
    <definedName name="Post_financeability_adjustments_not_eligible_for_tax_uplift___alert.WN" localSheetId="1">#REF!</definedName>
    <definedName name="Post_financeability_adjustments_not_eligible_for_tax_uplift___alert.WN">#REF!</definedName>
    <definedName name="Post_financeability_adjustments_not_eligible_for_tax_uplift___alert.WR" localSheetId="1">#REF!</definedName>
    <definedName name="Post_financeability_adjustments_not_eligible_for_tax_uplift___alert.WR">#REF!</definedName>
    <definedName name="Post_financeability_adjustments_not_eligible_for_tax_uplift___alert.WWN" localSheetId="1">#REF!</definedName>
    <definedName name="Post_financeability_adjustments_not_eligible_for_tax_uplift___alert.WWN">#REF!</definedName>
    <definedName name="Post_financeability_adjustments_not_eligible_for_tax_uplift___alert_overall.ADDN1" localSheetId="1">#REF!</definedName>
    <definedName name="Post_financeability_adjustments_not_eligible_for_tax_uplift___alert_overall.ADDN1">#REF!</definedName>
    <definedName name="Post_financeability_adjustments_not_eligible_for_tax_uplift___alert_overall.ADDN2" localSheetId="1">#REF!</definedName>
    <definedName name="Post_financeability_adjustments_not_eligible_for_tax_uplift___alert_overall.ADDN2">#REF!</definedName>
    <definedName name="Post_financeability_adjustments_not_eligible_for_tax_uplift___alert_overall.BR" localSheetId="1">#REF!</definedName>
    <definedName name="Post_financeability_adjustments_not_eligible_for_tax_uplift___alert_overall.BR">#REF!</definedName>
    <definedName name="Post_financeability_adjustments_not_eligible_for_tax_uplift___alert_overall.WN" localSheetId="1">#REF!</definedName>
    <definedName name="Post_financeability_adjustments_not_eligible_for_tax_uplift___alert_overall.WN">#REF!</definedName>
    <definedName name="Post_financeability_adjustments_not_eligible_for_tax_uplift___alert_overall.WR" localSheetId="1">#REF!</definedName>
    <definedName name="Post_financeability_adjustments_not_eligible_for_tax_uplift___alert_overall.WR">#REF!</definedName>
    <definedName name="Post_financeability_adjustments_not_eligible_for_tax_uplift___alert_overall.WWN" localSheetId="1">#REF!</definedName>
    <definedName name="Post_financeability_adjustments_not_eligible_for_tax_uplift___alert_overall.WWN">#REF!</definedName>
    <definedName name="Post_financeability_adjustments_not_eligible_for_tax_uplift___real.ADDN1" localSheetId="1">#REF!</definedName>
    <definedName name="Post_financeability_adjustments_not_eligible_for_tax_uplift___real.ADDN1">#REF!</definedName>
    <definedName name="Post_financeability_adjustments_not_eligible_for_tax_uplift___real.ADDN2" localSheetId="1">#REF!</definedName>
    <definedName name="Post_financeability_adjustments_not_eligible_for_tax_uplift___real.ADDN2">#REF!</definedName>
    <definedName name="Post_financeability_adjustments_not_eligible_for_tax_uplift___real.BR" localSheetId="1">#REF!</definedName>
    <definedName name="Post_financeability_adjustments_not_eligible_for_tax_uplift___real.BR">#REF!</definedName>
    <definedName name="Post_financeability_adjustments_not_eligible_for_tax_uplift___real.WN" localSheetId="1">#REF!</definedName>
    <definedName name="Post_financeability_adjustments_not_eligible_for_tax_uplift___real.WN">#REF!</definedName>
    <definedName name="Post_financeability_adjustments_not_eligible_for_tax_uplift___real.WR" localSheetId="1">#REF!</definedName>
    <definedName name="Post_financeability_adjustments_not_eligible_for_tax_uplift___real.WR">#REF!</definedName>
    <definedName name="Post_financeability_adjustments_not_eligible_for_tax_uplift___real.WWN" localSheetId="1">#REF!</definedName>
    <definedName name="Post_financeability_adjustments_not_eligible_for_tax_uplift___real.WWN">#REF!</definedName>
    <definedName name="Post_financeability_Interest_adjustment_for_retail_business___nominal" localSheetId="1">#REF!</definedName>
    <definedName name="Post_financeability_Interest_adjustment_for_retail_business___nominal">#REF!</definedName>
    <definedName name="Post_financeability_Interest_adjustment_for_retail_residential___nominal" localSheetId="1">#REF!</definedName>
    <definedName name="Post_financeability_Interest_adjustment_for_retail_residential___nominal">#REF!</definedName>
    <definedName name="Post_financeability_not_eligble_for_tax_uplift_adjusted_for_double_count___real.ADDN1" localSheetId="1">#REF!</definedName>
    <definedName name="Post_financeability_not_eligble_for_tax_uplift_adjusted_for_double_count___real.ADDN1">#REF!</definedName>
    <definedName name="Post_financeability_not_eligble_for_tax_uplift_adjusted_for_double_count___real.ADDN2" localSheetId="1">#REF!</definedName>
    <definedName name="Post_financeability_not_eligble_for_tax_uplift_adjusted_for_double_count___real.ADDN2">#REF!</definedName>
    <definedName name="Post_financeability_not_eligble_for_tax_uplift_adjusted_for_double_count___real.BR" localSheetId="1">#REF!</definedName>
    <definedName name="Post_financeability_not_eligble_for_tax_uplift_adjusted_for_double_count___real.BR">#REF!</definedName>
    <definedName name="Post_financeability_not_eligble_for_tax_uplift_adjusted_for_double_count___real.WN" localSheetId="1">#REF!</definedName>
    <definedName name="Post_financeability_not_eligble_for_tax_uplift_adjusted_for_double_count___real.WN">#REF!</definedName>
    <definedName name="Post_financeability_not_eligble_for_tax_uplift_adjusted_for_double_count___real.WR" localSheetId="1">#REF!</definedName>
    <definedName name="Post_financeability_not_eligble_for_tax_uplift_adjusted_for_double_count___real.WR">#REF!</definedName>
    <definedName name="Post_financeability_not_eligble_for_tax_uplift_adjusted_for_double_count___real.WWN" localSheetId="1">#REF!</definedName>
    <definedName name="Post_financeability_not_eligble_for_tax_uplift_adjusted_for_double_count___real.WWN">#REF!</definedName>
    <definedName name="Post_forecast_period_flag" localSheetId="1">#REF!</definedName>
    <definedName name="Post_forecast_period_flag">#REF!</definedName>
    <definedName name="Post_forecast_period_flag_total" localSheetId="1">#REF!</definedName>
    <definedName name="Post_forecast_period_flag_total">#REF!</definedName>
    <definedName name="Post_tax_cash_flow___Business___nominal" localSheetId="1">#REF!</definedName>
    <definedName name="Post_tax_cash_flow___Business___nominal">#REF!</definedName>
    <definedName name="Post_tax_cash_flow___Residential___nominal" localSheetId="1">#REF!</definedName>
    <definedName name="Post_tax_cash_flow___Residential___nominal">#REF!</definedName>
    <definedName name="Post_tax_return_on_RCV" localSheetId="1">#REF!</definedName>
    <definedName name="Post_tax_return_on_RCV">#REF!</definedName>
    <definedName name="Post_tax_return_on_RCV___ADDN1__nominal" localSheetId="1">#REF!</definedName>
    <definedName name="Post_tax_return_on_RCV___ADDN1__nominal">#REF!</definedName>
    <definedName name="Post_tax_return_on_RCV___ADDN2___nominal" localSheetId="1">#REF!</definedName>
    <definedName name="Post_tax_return_on_RCV___ADDN2___nominal">#REF!</definedName>
    <definedName name="Post_tax_return_on_RCV___BR___nominal" localSheetId="1">#REF!</definedName>
    <definedName name="Post_tax_return_on_RCV___BR___nominal">#REF!</definedName>
    <definedName name="Post_tax_return_on_RCV___control.ADDN1" localSheetId="1">#REF!</definedName>
    <definedName name="Post_tax_return_on_RCV___control.ADDN1">#REF!</definedName>
    <definedName name="Post_tax_return_on_RCV___control.ADDN2" localSheetId="1">#REF!</definedName>
    <definedName name="Post_tax_return_on_RCV___control.ADDN2">#REF!</definedName>
    <definedName name="Post_tax_return_on_RCV___control.BR" localSheetId="1">#REF!</definedName>
    <definedName name="Post_tax_return_on_RCV___control.BR">#REF!</definedName>
    <definedName name="Post_tax_return_on_RCV___control.WN" localSheetId="1">#REF!</definedName>
    <definedName name="Post_tax_return_on_RCV___control.WN">#REF!</definedName>
    <definedName name="Post_tax_return_on_RCV___control.WR" localSheetId="1">#REF!</definedName>
    <definedName name="Post_tax_return_on_RCV___control.WR">#REF!</definedName>
    <definedName name="Post_tax_return_on_RCV___control.WWN" localSheetId="1">#REF!</definedName>
    <definedName name="Post_tax_return_on_RCV___control.WWN">#REF!</definedName>
    <definedName name="Post_tax_return_on_RCV___WN___nominal" localSheetId="1">#REF!</definedName>
    <definedName name="Post_tax_return_on_RCV___WN___nominal">#REF!</definedName>
    <definedName name="Post_tax_return_on_RCV___WR___nominal" localSheetId="1">#REF!</definedName>
    <definedName name="Post_tax_return_on_RCV___WR___nominal">#REF!</definedName>
    <definedName name="Post_tax_return_on_RCV___WWN___nominal" localSheetId="1">#REF!</definedName>
    <definedName name="Post_tax_return_on_RCV___WWN___nominal">#REF!</definedName>
    <definedName name="Power_CHP">#REF!</definedName>
    <definedName name="Power_NGasCHP_Admin">#REF!</definedName>
    <definedName name="Power_NGasCHP_Drink">#REF!</definedName>
    <definedName name="Power_NGasCHP_Import1">#REF!</definedName>
    <definedName name="Power_NGasCHP_Import2">#REF!</definedName>
    <definedName name="Power_NGasCHP_Sewage">#REF!</definedName>
    <definedName name="POWYS" localSheetId="8">#REF!</definedName>
    <definedName name="POWYS" localSheetId="6">#REF!</definedName>
    <definedName name="POWYS">#REF!</definedName>
    <definedName name="PPM_Actuals">#REF!</definedName>
    <definedName name="Pre_2020_RCV___nominal.ADDN1" localSheetId="1">#REF!</definedName>
    <definedName name="Pre_2020_RCV___nominal.ADDN1" localSheetId="8">#REF!</definedName>
    <definedName name="Pre_2020_RCV___nominal.ADDN1">#REF!</definedName>
    <definedName name="Pre_2020_RCV___nominal.ADDN1.BEG" localSheetId="1">#REF!</definedName>
    <definedName name="Pre_2020_RCV___nominal.ADDN1.BEG">#REF!</definedName>
    <definedName name="Pre_2020_RCV___nominal.ADDN2" localSheetId="1">#REF!</definedName>
    <definedName name="Pre_2020_RCV___nominal.ADDN2">#REF!</definedName>
    <definedName name="Pre_2020_RCV___nominal.ADDN2.BEG" localSheetId="1">#REF!</definedName>
    <definedName name="Pre_2020_RCV___nominal.ADDN2.BEG">#REF!</definedName>
    <definedName name="Pre_2020_RCV___nominal.BR" localSheetId="1">#REF!</definedName>
    <definedName name="Pre_2020_RCV___nominal.BR">#REF!</definedName>
    <definedName name="Pre_2020_RCV___nominal.BR.BEG" localSheetId="1">#REF!</definedName>
    <definedName name="Pre_2020_RCV___nominal.BR.BEG">#REF!</definedName>
    <definedName name="Pre_2020_RCV___nominal.WN" localSheetId="1">#REF!</definedName>
    <definedName name="Pre_2020_RCV___nominal.WN">#REF!</definedName>
    <definedName name="Pre_2020_RCV___nominal.WN.BEG" localSheetId="1">#REF!</definedName>
    <definedName name="Pre_2020_RCV___nominal.WN.BEG">#REF!</definedName>
    <definedName name="Pre_2020_RCV___nominal.WR" localSheetId="1">#REF!</definedName>
    <definedName name="Pre_2020_RCV___nominal.WR">#REF!</definedName>
    <definedName name="Pre_2020_RCV___nominal.WR.BEG" localSheetId="1">#REF!</definedName>
    <definedName name="Pre_2020_RCV___nominal.WR.BEG">#REF!</definedName>
    <definedName name="Pre_2020_RCV___nominal.WWN" localSheetId="1">#REF!</definedName>
    <definedName name="Pre_2020_RCV___nominal.WWN">#REF!</definedName>
    <definedName name="Pre_2020_RCV___nominal.WWN.BEG" localSheetId="1">#REF!</definedName>
    <definedName name="Pre_2020_RCV___nominal.WWN.BEG">#REF!</definedName>
    <definedName name="Pre_2020_RCV___not_negative_check.ADDN1" localSheetId="1">#REF!</definedName>
    <definedName name="Pre_2020_RCV___not_negative_check.ADDN1">#REF!</definedName>
    <definedName name="Pre_2020_RCV___not_negative_check.ADDN2" localSheetId="1">#REF!</definedName>
    <definedName name="Pre_2020_RCV___not_negative_check.ADDN2">#REF!</definedName>
    <definedName name="Pre_2020_RCV___not_negative_check.BR" localSheetId="1">#REF!</definedName>
    <definedName name="Pre_2020_RCV___not_negative_check.BR">#REF!</definedName>
    <definedName name="Pre_2020_RCV___not_negative_check.WN" localSheetId="1">#REF!</definedName>
    <definedName name="Pre_2020_RCV___not_negative_check.WN">#REF!</definedName>
    <definedName name="Pre_2020_RCV___not_negative_check.WR" localSheetId="1">#REF!</definedName>
    <definedName name="Pre_2020_RCV___not_negative_check.WR">#REF!</definedName>
    <definedName name="Pre_2020_RCV___not_negative_check.WWN" localSheetId="1">#REF!</definedName>
    <definedName name="Pre_2020_RCV___not_negative_check.WWN">#REF!</definedName>
    <definedName name="Pre_2020_RCV___not_negative_check_overall.ADDN1" localSheetId="1">#REF!</definedName>
    <definedName name="Pre_2020_RCV___not_negative_check_overall.ADDN1">#REF!</definedName>
    <definedName name="Pre_2020_RCV___not_negative_check_overall.ADDN2" localSheetId="1">#REF!</definedName>
    <definedName name="Pre_2020_RCV___not_negative_check_overall.ADDN2">#REF!</definedName>
    <definedName name="Pre_2020_RCV___not_negative_check_overall.BR" localSheetId="1">#REF!</definedName>
    <definedName name="Pre_2020_RCV___not_negative_check_overall.BR">#REF!</definedName>
    <definedName name="Pre_2020_RCV___not_negative_check_overall.WN" localSheetId="1">#REF!</definedName>
    <definedName name="Pre_2020_RCV___not_negative_check_overall.WN">#REF!</definedName>
    <definedName name="Pre_2020_RCV___not_negative_check_overall.WR" localSheetId="1">#REF!</definedName>
    <definedName name="Pre_2020_RCV___not_negative_check_overall.WR">#REF!</definedName>
    <definedName name="Pre_2020_RCV___not_negative_check_overall.WWN" localSheetId="1">#REF!</definedName>
    <definedName name="Pre_2020_RCV___not_negative_check_overall.WWN">#REF!</definedName>
    <definedName name="Pre_2020_RCV___opening_plus_indexation___nominal.ADDN1" localSheetId="1">#REF!</definedName>
    <definedName name="Pre_2020_RCV___opening_plus_indexation___nominal.ADDN1">#REF!</definedName>
    <definedName name="Pre_2020_RCV___opening_plus_indexation___nominal.ADDN2" localSheetId="1">#REF!</definedName>
    <definedName name="Pre_2020_RCV___opening_plus_indexation___nominal.ADDN2">#REF!</definedName>
    <definedName name="Pre_2020_RCV___opening_plus_indexation___nominal.BR" localSheetId="1">#REF!</definedName>
    <definedName name="Pre_2020_RCV___opening_plus_indexation___nominal.BR">#REF!</definedName>
    <definedName name="Pre_2020_RCV___opening_plus_indexation___nominal.WN" localSheetId="1">#REF!</definedName>
    <definedName name="Pre_2020_RCV___opening_plus_indexation___nominal.WN">#REF!</definedName>
    <definedName name="Pre_2020_RCV___opening_plus_indexation___nominal.WR" localSheetId="1">#REF!</definedName>
    <definedName name="Pre_2020_RCV___opening_plus_indexation___nominal.WR">#REF!</definedName>
    <definedName name="Pre_2020_RCV___opening_plus_indexation___nominal.WWN" localSheetId="1">#REF!</definedName>
    <definedName name="Pre_2020_RCV___opening_plus_indexation___nominal.WWN">#REF!</definedName>
    <definedName name="Pre_2020_RCV___real.ADDN1" localSheetId="1">#REF!</definedName>
    <definedName name="Pre_2020_RCV___real.ADDN1">#REF!</definedName>
    <definedName name="Pre_2020_RCV___real.ADDN2" localSheetId="1">#REF!</definedName>
    <definedName name="Pre_2020_RCV___real.ADDN2">#REF!</definedName>
    <definedName name="Pre_2020_RCV___real.BR" localSheetId="1">#REF!</definedName>
    <definedName name="Pre_2020_RCV___real.BR">#REF!</definedName>
    <definedName name="Pre_2020_RCV___real.WN" localSheetId="1">#REF!</definedName>
    <definedName name="Pre_2020_RCV___real.WN">#REF!</definedName>
    <definedName name="Pre_2020_RCV___real.WR" localSheetId="1">#REF!</definedName>
    <definedName name="Pre_2020_RCV___real.WR">#REF!</definedName>
    <definedName name="Pre_2020_RCV___real.WWN" localSheetId="1">#REF!</definedName>
    <definedName name="Pre_2020_RCV___real.WWN">#REF!</definedName>
    <definedName name="Pre_2020_RCV___run_off___real.ADDN1" localSheetId="1">#REF!</definedName>
    <definedName name="Pre_2020_RCV___run_off___real.ADDN1">#REF!</definedName>
    <definedName name="Pre_2020_RCV___run_off___real.ADDN2" localSheetId="1">#REF!</definedName>
    <definedName name="Pre_2020_RCV___run_off___real.ADDN2">#REF!</definedName>
    <definedName name="Pre_2020_RCV___run_off___real.BR" localSheetId="1">#REF!</definedName>
    <definedName name="Pre_2020_RCV___run_off___real.BR">#REF!</definedName>
    <definedName name="Pre_2020_RCV___run_off___real.WN" localSheetId="1">#REF!</definedName>
    <definedName name="Pre_2020_RCV___run_off___real.WN">#REF!</definedName>
    <definedName name="Pre_2020_RCV___run_off___real.WR" localSheetId="1">#REF!</definedName>
    <definedName name="Pre_2020_RCV___run_off___real.WR">#REF!</definedName>
    <definedName name="Pre_2020_RCV___run_off___real.WWN" localSheetId="1">#REF!</definedName>
    <definedName name="Pre_2020_RCV___run_off___real.WWN">#REF!</definedName>
    <definedName name="Pre_2020_RCV___run_off__nominal.ADDN1" localSheetId="1">#REF!</definedName>
    <definedName name="Pre_2020_RCV___run_off__nominal.ADDN1">#REF!</definedName>
    <definedName name="Pre_2020_RCV___run_off__nominal.ADDN2" localSheetId="1">#REF!</definedName>
    <definedName name="Pre_2020_RCV___run_off__nominal.ADDN2">#REF!</definedName>
    <definedName name="Pre_2020_RCV___run_off__nominal.BR" localSheetId="1">#REF!</definedName>
    <definedName name="Pre_2020_RCV___run_off__nominal.BR">#REF!</definedName>
    <definedName name="Pre_2020_RCV___run_off__nominal.WN" localSheetId="1">#REF!</definedName>
    <definedName name="Pre_2020_RCV___run_off__nominal.WN">#REF!</definedName>
    <definedName name="Pre_2020_RCV___run_off__nominal.WR" localSheetId="1">#REF!</definedName>
    <definedName name="Pre_2020_RCV___run_off__nominal.WR">#REF!</definedName>
    <definedName name="Pre_2020_RCV___run_off__nominal.WWN" localSheetId="1">#REF!</definedName>
    <definedName name="Pre_2020_RCV___run_off__nominal.WWN">#REF!</definedName>
    <definedName name="Pre_2020_RCV_initial_balance___nominal.ADDN1" localSheetId="1">#REF!</definedName>
    <definedName name="Pre_2020_RCV_initial_balance___nominal.ADDN1">#REF!</definedName>
    <definedName name="Pre_2020_RCV_initial_balance___nominal.ADDN2" localSheetId="1">#REF!</definedName>
    <definedName name="Pre_2020_RCV_initial_balance___nominal.ADDN2">#REF!</definedName>
    <definedName name="Pre_2020_RCV_initial_balance___nominal.BR" localSheetId="1">#REF!</definedName>
    <definedName name="Pre_2020_RCV_initial_balance___nominal.BR">#REF!</definedName>
    <definedName name="Pre_2020_RCV_initial_balance___nominal.WN" localSheetId="1">#REF!</definedName>
    <definedName name="Pre_2020_RCV_initial_balance___nominal.WN">#REF!</definedName>
    <definedName name="Pre_2020_RCV_initial_balance___nominal.WR" localSheetId="1">#REF!</definedName>
    <definedName name="Pre_2020_RCV_initial_balance___nominal.WR">#REF!</definedName>
    <definedName name="Pre_2020_RCV_initial_balance___nominal.WWN" localSheetId="1">#REF!</definedName>
    <definedName name="Pre_2020_RCV_initial_balance___nominal.WWN">#REF!</definedName>
    <definedName name="Pre_2020_RCV_initial_balance___not_negative_check.ADDN1" localSheetId="1">#REF!</definedName>
    <definedName name="Pre_2020_RCV_initial_balance___not_negative_check.ADDN1">#REF!</definedName>
    <definedName name="Pre_2020_RCV_initial_balance___not_negative_check.ADDN2" localSheetId="1">#REF!</definedName>
    <definedName name="Pre_2020_RCV_initial_balance___not_negative_check.ADDN2">#REF!</definedName>
    <definedName name="Pre_2020_RCV_initial_balance___not_negative_check.BR" localSheetId="1">#REF!</definedName>
    <definedName name="Pre_2020_RCV_initial_balance___not_negative_check.BR">#REF!</definedName>
    <definedName name="Pre_2020_RCV_initial_balance___not_negative_check.WN" localSheetId="1">#REF!</definedName>
    <definedName name="Pre_2020_RCV_initial_balance___not_negative_check.WN">#REF!</definedName>
    <definedName name="Pre_2020_RCV_initial_balance___not_negative_check.WR" localSheetId="1">#REF!</definedName>
    <definedName name="Pre_2020_RCV_initial_balance___not_negative_check.WR">#REF!</definedName>
    <definedName name="Pre_2020_RCV_initial_balance___not_negative_check.WWN" localSheetId="1">#REF!</definedName>
    <definedName name="Pre_2020_RCV_initial_balance___not_negative_check.WWN">#REF!</definedName>
    <definedName name="Pre_2020_RCV_initial_balance___not_negative_check_overall.ADDN1" localSheetId="1">#REF!</definedName>
    <definedName name="Pre_2020_RCV_initial_balance___not_negative_check_overall.ADDN1">#REF!</definedName>
    <definedName name="Pre_2020_RCV_initial_balance___not_negative_check_overall.ADDN2" localSheetId="1">#REF!</definedName>
    <definedName name="Pre_2020_RCV_initial_balance___not_negative_check_overall.ADDN2">#REF!</definedName>
    <definedName name="Pre_2020_RCV_initial_balance___not_negative_check_overall.BR" localSheetId="1">#REF!</definedName>
    <definedName name="Pre_2020_RCV_initial_balance___not_negative_check_overall.BR">#REF!</definedName>
    <definedName name="Pre_2020_RCV_initial_balance___not_negative_check_overall.WN" localSheetId="1">#REF!</definedName>
    <definedName name="Pre_2020_RCV_initial_balance___not_negative_check_overall.WN">#REF!</definedName>
    <definedName name="Pre_2020_RCV_initial_balance___not_negative_check_overall.WR" localSheetId="1">#REF!</definedName>
    <definedName name="Pre_2020_RCV_initial_balance___not_negative_check_overall.WR">#REF!</definedName>
    <definedName name="Pre_2020_RCV_initial_balance___not_negative_check_overall.WWN" localSheetId="1">#REF!</definedName>
    <definedName name="Pre_2020_RCV_initial_balance___not_negative_check_overall.WWN">#REF!</definedName>
    <definedName name="Pre_2020_RCV_initial_balance___wholesale___nominal" localSheetId="1">#REF!</definedName>
    <definedName name="Pre_2020_RCV_initial_balance___wholesale___nominal">#REF!</definedName>
    <definedName name="Pre_forecast_period_flag" localSheetId="1">#REF!</definedName>
    <definedName name="Pre_forecast_period_flag">#REF!</definedName>
    <definedName name="Pre_forecast_period_flag_total" localSheetId="1">#REF!</definedName>
    <definedName name="Pre_forecast_period_flag_total">#REF!</definedName>
    <definedName name="Pre_tax_cash_flow___Business___nominal" localSheetId="1">#REF!</definedName>
    <definedName name="Pre_tax_cash_flow___Business___nominal">#REF!</definedName>
    <definedName name="Pre_tax_cash_flow___Residential___nominal" localSheetId="1">#REF!</definedName>
    <definedName name="Pre_tax_cash_flow___Residential___nominal">#REF!</definedName>
    <definedName name="Pre_tax_return_on_RCV" localSheetId="1">#REF!</definedName>
    <definedName name="Pre_tax_return_on_RCV">#REF!</definedName>
    <definedName name="Pre_tax_return_on_RCV___ADDN1___nominal" localSheetId="1">#REF!</definedName>
    <definedName name="Pre_tax_return_on_RCV___ADDN1___nominal">#REF!</definedName>
    <definedName name="Pre_tax_return_on_RCV___ADDN2___nominal" localSheetId="1">#REF!</definedName>
    <definedName name="Pre_tax_return_on_RCV___ADDN2___nominal">#REF!</definedName>
    <definedName name="Pre_tax_return_on_RCV___BR___nominal" localSheetId="1">#REF!</definedName>
    <definedName name="Pre_tax_return_on_RCV___BR___nominal">#REF!</definedName>
    <definedName name="Pre_tax_return_on_RCV___control.ADDN1" localSheetId="1">#REF!</definedName>
    <definedName name="Pre_tax_return_on_RCV___control.ADDN1">#REF!</definedName>
    <definedName name="Pre_tax_return_on_RCV___control.ADDN2" localSheetId="1">#REF!</definedName>
    <definedName name="Pre_tax_return_on_RCV___control.ADDN2">#REF!</definedName>
    <definedName name="Pre_tax_return_on_RCV___control.BR" localSheetId="1">#REF!</definedName>
    <definedName name="Pre_tax_return_on_RCV___control.BR">#REF!</definedName>
    <definedName name="Pre_tax_return_on_RCV___control.WN" localSheetId="1">#REF!</definedName>
    <definedName name="Pre_tax_return_on_RCV___control.WN">#REF!</definedName>
    <definedName name="Pre_tax_return_on_RCV___control.WR" localSheetId="1">#REF!</definedName>
    <definedName name="Pre_tax_return_on_RCV___control.WR">#REF!</definedName>
    <definedName name="Pre_tax_return_on_RCV___control.WWN" localSheetId="1">#REF!</definedName>
    <definedName name="Pre_tax_return_on_RCV___control.WWN">#REF!</definedName>
    <definedName name="Pre_tax_return_on_RCV___WN___nominal" localSheetId="1">#REF!</definedName>
    <definedName name="Pre_tax_return_on_RCV___WN___nominal">#REF!</definedName>
    <definedName name="Pre_tax_return_on_RCV___WR___nominal" localSheetId="1">#REF!</definedName>
    <definedName name="Pre_tax_return_on_RCV___WR___nominal">#REF!</definedName>
    <definedName name="Pre_tax_return_on_RCV___WWN___nominal" localSheetId="1">#REF!</definedName>
    <definedName name="Pre_tax_return_on_RCV___WWN___nominal">#REF!</definedName>
    <definedName name="PriceBaseCurrency">#REF!</definedName>
    <definedName name="PriceBaseFinancialYears">#REF!</definedName>
    <definedName name="PriceBaseType">#REF!</definedName>
    <definedName name="PriceBaseYearAndMonth">#REF!</definedName>
    <definedName name="PricingType">#REF!</definedName>
    <definedName name="PrimaryRC04">#REF!</definedName>
    <definedName name="PrimaryRC05">#REF!</definedName>
    <definedName name="_xlnm.Print_Area" localSheetId="8">#REF!</definedName>
    <definedName name="_xlnm.Print_Area" localSheetId="6">#REF!</definedName>
    <definedName name="_xlnm.Print_Area">#REF!</definedName>
    <definedName name="Print_Area_T16" localSheetId="6">#REF!</definedName>
    <definedName name="Print_Area_T16">#REF!</definedName>
    <definedName name="Proceeds_from_share_issues___Appointee___nominal" localSheetId="1">#REF!</definedName>
    <definedName name="Proceeds_from_share_issues___Appointee___nominal">#REF!</definedName>
    <definedName name="Proceeds_from_share_issues___control___nominal.ADDN1" localSheetId="1">#REF!</definedName>
    <definedName name="Proceeds_from_share_issues___control___nominal.ADDN1">#REF!</definedName>
    <definedName name="Proceeds_from_share_issues___control___nominal.ADDN2" localSheetId="1">#REF!</definedName>
    <definedName name="Proceeds_from_share_issues___control___nominal.ADDN2">#REF!</definedName>
    <definedName name="Proceeds_from_share_issues___control___nominal.BR" localSheetId="1">#REF!</definedName>
    <definedName name="Proceeds_from_share_issues___control___nominal.BR">#REF!</definedName>
    <definedName name="Proceeds_from_share_issues___control___nominal.WN" localSheetId="1">#REF!</definedName>
    <definedName name="Proceeds_from_share_issues___control___nominal.WN">#REF!</definedName>
    <definedName name="Proceeds_from_share_issues___control___nominal.WR" localSheetId="1">#REF!</definedName>
    <definedName name="Proceeds_from_share_issues___control___nominal.WR">#REF!</definedName>
    <definedName name="Proceeds_from_share_issues___control___nominal.WWN" localSheetId="1">#REF!</definedName>
    <definedName name="Proceeds_from_share_issues___control___nominal.WWN">#REF!</definedName>
    <definedName name="Proceeds_from_share_issues___Wholesale___nominal" localSheetId="1">#REF!</definedName>
    <definedName name="Proceeds_from_share_issues___Wholesale___nominal">#REF!</definedName>
    <definedName name="ProfileInps">#REF!</definedName>
    <definedName name="Profit_after_tax___Appointee___nominal" localSheetId="1">#REF!</definedName>
    <definedName name="Profit_after_tax___Appointee___nominal" localSheetId="8">#REF!</definedName>
    <definedName name="Profit_after_tax___Appointee___nominal" localSheetId="6">#REF!</definedName>
    <definedName name="Profit_after_tax___Appointee___nominal">#REF!</definedName>
    <definedName name="Profit_after_tax_post_financeability_adjustment___appointee___nominal" localSheetId="1">#REF!</definedName>
    <definedName name="Profit_after_tax_post_financeability_adjustment___appointee___nominal">#REF!</definedName>
    <definedName name="Profit_before_tax___Appointee___nominal" localSheetId="1">#REF!</definedName>
    <definedName name="Profit_before_tax___Appointee___nominal">#REF!</definedName>
    <definedName name="progs">#REF!</definedName>
    <definedName name="Project_List___by_Subline">#REF!</definedName>
    <definedName name="Properties_WW">#REF!</definedName>
    <definedName name="Proportion_of_debtors_to_revenue" localSheetId="1">#REF!</definedName>
    <definedName name="Proportion_of_debtors_to_revenue" localSheetId="8">#REF!</definedName>
    <definedName name="Proportion_of_debtors_to_revenue" localSheetId="6">#REF!</definedName>
    <definedName name="Proportion_of_debtors_to_revenue">#REF!</definedName>
    <definedName name="Proportion_of_net_margin_customers___Tariff_Band.1" localSheetId="1">#REF!</definedName>
    <definedName name="Proportion_of_net_margin_customers___Tariff_Band.1">#REF!</definedName>
    <definedName name="Proportion_of_net_margin_customers___Tariff_Band.2" localSheetId="1">#REF!</definedName>
    <definedName name="Proportion_of_net_margin_customers___Tariff_Band.2">#REF!</definedName>
    <definedName name="Proportion_of_net_margin_customers___Tariff_Band.3" localSheetId="1">#REF!</definedName>
    <definedName name="Proportion_of_net_margin_customers___Tariff_Band.3">#REF!</definedName>
    <definedName name="Proportion_of_non_PAYG_Totex_that_is_subject_to_depreciation_in_year_of_addition_to_RCV" localSheetId="1">#REF!</definedName>
    <definedName name="Proportion_of_non_PAYG_Totex_that_is_subject_to_depreciation_in_year_of_addition_to_RCV">#REF!</definedName>
    <definedName name="Proportion_of_RCV_for_control.ADDN1" localSheetId="1">#REF!</definedName>
    <definedName name="Proportion_of_RCV_for_control.ADDN1">#REF!</definedName>
    <definedName name="Proportion_of_RCV_for_control.ADDN2" localSheetId="1">#REF!</definedName>
    <definedName name="Proportion_of_RCV_for_control.ADDN2">#REF!</definedName>
    <definedName name="Proportion_of_RCV_for_control.BR" localSheetId="1">#REF!</definedName>
    <definedName name="Proportion_of_RCV_for_control.BR">#REF!</definedName>
    <definedName name="Proportion_of_RCV_for_control.WN" localSheetId="1">#REF!</definedName>
    <definedName name="Proportion_of_RCV_for_control.WN">#REF!</definedName>
    <definedName name="Proportion_of_RCV_for_control.WR" localSheetId="1">#REF!</definedName>
    <definedName name="Proportion_of_RCV_for_control.WR">#REF!</definedName>
    <definedName name="Proportion_of_RCV_for_control.WWN" localSheetId="1">#REF!</definedName>
    <definedName name="Proportion_of_RCV_for_control.WWN">#REF!</definedName>
    <definedName name="Proportion_of_tariff_costs.1" localSheetId="1">#REF!</definedName>
    <definedName name="Proportion_of_tariff_costs.1">#REF!</definedName>
    <definedName name="Proportion_of_tariff_costs.2" localSheetId="1">#REF!</definedName>
    <definedName name="Proportion_of_tariff_costs.2">#REF!</definedName>
    <definedName name="Proportion_of_tariff_costs.3" localSheetId="1">#REF!</definedName>
    <definedName name="Proportion_of_tariff_costs.3">#REF!</definedName>
    <definedName name="Proposed_residential_retail_net_margin" localSheetId="1">#REF!</definedName>
    <definedName name="Proposed_residential_retail_net_margin">#REF!</definedName>
    <definedName name="Provision___Appointee___nominal" localSheetId="1">#REF!</definedName>
    <definedName name="Provision___Appointee___nominal">#REF!</definedName>
    <definedName name="Provision_liabilities_balance___Appointee___nominal" localSheetId="1">#REF!</definedName>
    <definedName name="Provision_liabilities_balance___Appointee___nominal">#REF!</definedName>
    <definedName name="Provisions_balance___control___nominal.ADDN1" localSheetId="1">#REF!</definedName>
    <definedName name="Provisions_balance___control___nominal.ADDN1">#REF!</definedName>
    <definedName name="Provisions_balance___control___nominal.ADDN1.BEG" localSheetId="1">#REF!</definedName>
    <definedName name="Provisions_balance___control___nominal.ADDN1.BEG">#REF!</definedName>
    <definedName name="Provisions_balance___control___nominal.ADDN2" localSheetId="1">#REF!</definedName>
    <definedName name="Provisions_balance___control___nominal.ADDN2">#REF!</definedName>
    <definedName name="Provisions_balance___control___nominal.ADDN2.BEG" localSheetId="1">#REF!</definedName>
    <definedName name="Provisions_balance___control___nominal.ADDN2.BEG">#REF!</definedName>
    <definedName name="Provisions_balance___control___nominal.BR" localSheetId="1">#REF!</definedName>
    <definedName name="Provisions_balance___control___nominal.BR">#REF!</definedName>
    <definedName name="Provisions_balance___control___nominal.BR.BEG" localSheetId="1">#REF!</definedName>
    <definedName name="Provisions_balance___control___nominal.BR.BEG">#REF!</definedName>
    <definedName name="Provisions_balance___control___nominal.WN" localSheetId="1">#REF!</definedName>
    <definedName name="Provisions_balance___control___nominal.WN">#REF!</definedName>
    <definedName name="Provisions_balance___control___nominal.WN.BEG" localSheetId="1">#REF!</definedName>
    <definedName name="Provisions_balance___control___nominal.WN.BEG">#REF!</definedName>
    <definedName name="Provisions_balance___control___nominal.WR" localSheetId="1">#REF!</definedName>
    <definedName name="Provisions_balance___control___nominal.WR">#REF!</definedName>
    <definedName name="Provisions_balance___control___nominal.WR.BEG" localSheetId="1">#REF!</definedName>
    <definedName name="Provisions_balance___control___nominal.WR.BEG">#REF!</definedName>
    <definedName name="Provisions_balance___control___nominal.WWN" localSheetId="1">#REF!</definedName>
    <definedName name="Provisions_balance___control___nominal.WWN">#REF!</definedName>
    <definedName name="Provisions_balance___control___nominal.WWN.BEG" localSheetId="1">#REF!</definedName>
    <definedName name="Provisions_balance___control___nominal.WWN.BEG">#REF!</definedName>
    <definedName name="Provisions_balance___Wholesale___nominal" localSheetId="1">#REF!</definedName>
    <definedName name="Provisions_balance___Wholesale___nominal">#REF!</definedName>
    <definedName name="PRT">#REF!</definedName>
    <definedName name="PRTapr">#REF!</definedName>
    <definedName name="PRTBPinputs">#REF!</definedName>
    <definedName name="PRTBPtrans">#REF!</definedName>
    <definedName name="PRTCOUNT" localSheetId="8">#REF!</definedName>
    <definedName name="PRTCOUNT">#REF!</definedName>
    <definedName name="PRTEND" localSheetId="8">#REF!</definedName>
    <definedName name="PRTEND">#REF!</definedName>
    <definedName name="PRTSTART" localSheetId="8">#REF!</definedName>
    <definedName name="PRTSTART">#REF!</definedName>
    <definedName name="PRTtransition">#REF!</definedName>
    <definedName name="PSETUP">#REF!</definedName>
    <definedName name="PTABLE">#REF!</definedName>
    <definedName name="pty">#REF!</definedName>
    <definedName name="PV_base_date" localSheetId="1">#REF!</definedName>
    <definedName name="PV_base_date" localSheetId="8">#REF!</definedName>
    <definedName name="PV_base_date" localSheetId="6">#REF!</definedName>
    <definedName name="PV_base_date">#REF!</definedName>
    <definedName name="PV_discount_factor.ADDN1" localSheetId="1">#REF!</definedName>
    <definedName name="PV_discount_factor.ADDN1">#REF!</definedName>
    <definedName name="PV_discount_factor.ADDN2" localSheetId="1">#REF!</definedName>
    <definedName name="PV_discount_factor.ADDN2">#REF!</definedName>
    <definedName name="PV_discount_factor.BR" localSheetId="1">#REF!</definedName>
    <definedName name="PV_discount_factor.BR">#REF!</definedName>
    <definedName name="PV_discount_factor.WN" localSheetId="1">#REF!</definedName>
    <definedName name="PV_discount_factor.WN">#REF!</definedName>
    <definedName name="PV_discount_factor.WR" localSheetId="1">#REF!</definedName>
    <definedName name="PV_discount_factor.WR">#REF!</definedName>
    <definedName name="PV_discount_factor.WWN" localSheetId="1">#REF!</definedName>
    <definedName name="PV_discount_factor.WWN">#REF!</definedName>
    <definedName name="PV_discount_factor___BR" localSheetId="1">#REF!</definedName>
    <definedName name="PV_discount_factor___BR">#REF!</definedName>
    <definedName name="PV_of_re_profiled_allowed_revenue___active___real.ADDN1" localSheetId="1">#REF!</definedName>
    <definedName name="PV_of_re_profiled_allowed_revenue___active___real.ADDN1">#REF!</definedName>
    <definedName name="PV_of_re_profiled_allowed_revenue___active___real.ADDN2" localSheetId="1">#REF!</definedName>
    <definedName name="PV_of_re_profiled_allowed_revenue___active___real.ADDN2">#REF!</definedName>
    <definedName name="PV_of_re_profiled_allowed_revenue___active___real.BR" localSheetId="1">#REF!</definedName>
    <definedName name="PV_of_re_profiled_allowed_revenue___active___real.BR">#REF!</definedName>
    <definedName name="PV_of_re_profiled_allowed_revenue___active___real.WN" localSheetId="1">#REF!</definedName>
    <definedName name="PV_of_re_profiled_allowed_revenue___active___real.WN">#REF!</definedName>
    <definedName name="PV_of_re_profiled_allowed_revenue___active___real.WR" localSheetId="1">#REF!</definedName>
    <definedName name="PV_of_re_profiled_allowed_revenue___active___real.WR">#REF!</definedName>
    <definedName name="PV_of_re_profiled_allowed_revenue___active___real.WWN" localSheetId="1">#REF!</definedName>
    <definedName name="PV_of_re_profiled_allowed_revenue___active___real.WWN">#REF!</definedName>
    <definedName name="PV_of_revenue_requirement_excl._tax_charge___real.ADDN1" localSheetId="1">#REF!</definedName>
    <definedName name="PV_of_revenue_requirement_excl._tax_charge___real.ADDN1">#REF!</definedName>
    <definedName name="PV_of_revenue_requirement_excl._tax_charge___real.ADDN2" localSheetId="1">#REF!</definedName>
    <definedName name="PV_of_revenue_requirement_excl._tax_charge___real.ADDN2">#REF!</definedName>
    <definedName name="PV_of_revenue_requirement_excl._tax_charge___real.BR" localSheetId="1">#REF!</definedName>
    <definedName name="PV_of_revenue_requirement_excl._tax_charge___real.BR">#REF!</definedName>
    <definedName name="PV_of_revenue_requirement_excl._tax_charge___real.WN" localSheetId="1">#REF!</definedName>
    <definedName name="PV_of_revenue_requirement_excl._tax_charge___real.WN">#REF!</definedName>
    <definedName name="PV_of_revenue_requirement_excl._tax_charge___real.WR" localSheetId="1">#REF!</definedName>
    <definedName name="PV_of_revenue_requirement_excl._tax_charge___real.WR">#REF!</definedName>
    <definedName name="PV_of_revenue_requirement_excl._tax_charge___real.WWN" localSheetId="1">#REF!</definedName>
    <definedName name="PV_of_revenue_requirement_excl._tax_charge___real.WWN">#REF!</definedName>
    <definedName name="Q">#REF!</definedName>
    <definedName name="QAA_reward__penalty____real.ADDN1" localSheetId="1">#REF!</definedName>
    <definedName name="QAA_reward__penalty____real.ADDN1">#REF!</definedName>
    <definedName name="QAA_reward__penalty____real.ADDN2" localSheetId="1">#REF!</definedName>
    <definedName name="QAA_reward__penalty____real.ADDN2">#REF!</definedName>
    <definedName name="QAA_reward__penalty____real.BR" localSheetId="1">#REF!</definedName>
    <definedName name="QAA_reward__penalty____real.BR">#REF!</definedName>
    <definedName name="QAA_reward__penalty____real.WN" localSheetId="1">#REF!</definedName>
    <definedName name="QAA_reward__penalty____real.WN">#REF!</definedName>
    <definedName name="QAA_reward__penalty____real.WR" localSheetId="1">#REF!</definedName>
    <definedName name="QAA_reward__penalty____real.WR">#REF!</definedName>
    <definedName name="QAA_reward__penalty____real.WWN" localSheetId="1">#REF!</definedName>
    <definedName name="QAA_reward__penalty____real.WWN">#REF!</definedName>
    <definedName name="qfx" localSheetId="8" hidden="1">{"NET",#N/A,FALSE,"401C11"}</definedName>
    <definedName name="qfx" localSheetId="6" hidden="1">{"NET",#N/A,FALSE,"401C11"}</definedName>
    <definedName name="qfx" hidden="1">{"NET",#N/A,FALSE,"401C11"}</definedName>
    <definedName name="qsysExpenditureExportByProject">#REF!</definedName>
    <definedName name="qsysPlanProjectExport">#REF!</definedName>
    <definedName name="Quarter1">#REF!</definedName>
    <definedName name="qwefqefa" localSheetId="8" hidden="1">#REF!</definedName>
    <definedName name="qwefqefa" hidden="1">#REF!</definedName>
    <definedName name="Rail_Freight_Tonne_km">#REF!</definedName>
    <definedName name="Rail_Freight_Tonne_km_CO2">#REF!</definedName>
    <definedName name="Rail_Freight_TonneMiles">#REF!</definedName>
    <definedName name="RangeSelection" localSheetId="8">#REF!</definedName>
    <definedName name="RangeSelection" localSheetId="6">#REF!</definedName>
    <definedName name="RangeSelection">#REF!</definedName>
    <definedName name="Raw_Data_Less_Adj">OFFSET(#REF!,0,0,COUNTA(#REF!),COUNTA(#REF!))</definedName>
    <definedName name="RCF_to_capex___Appointee" localSheetId="1">#REF!</definedName>
    <definedName name="RCF_to_capex___Appointee">#REF!</definedName>
    <definedName name="RCV___EBITDA___Appointee" localSheetId="1">#REF!</definedName>
    <definedName name="RCV___EBITDA___Appointee">#REF!</definedName>
    <definedName name="RCV___EBITDA___Control.ADDN1" localSheetId="1">#REF!</definedName>
    <definedName name="RCV___EBITDA___Control.ADDN1">#REF!</definedName>
    <definedName name="RCV___EBITDA___Control.ADDN2" localSheetId="1">#REF!</definedName>
    <definedName name="RCV___EBITDA___Control.ADDN2">#REF!</definedName>
    <definedName name="RCV___EBITDA___Control.BR" localSheetId="1">#REF!</definedName>
    <definedName name="RCV___EBITDA___Control.BR">#REF!</definedName>
    <definedName name="RCV___EBITDA___Control.WN" localSheetId="1">#REF!</definedName>
    <definedName name="RCV___EBITDA___Control.WN">#REF!</definedName>
    <definedName name="RCV___EBITDA___Control.WR" localSheetId="1">#REF!</definedName>
    <definedName name="RCV___EBITDA___Control.WR">#REF!</definedName>
    <definedName name="RCV___EBITDA___Control.WWN" localSheetId="1">#REF!</definedName>
    <definedName name="RCV___EBITDA___Control.WWN">#REF!</definedName>
    <definedName name="RCV___nominal_BEG.ADDN1" localSheetId="1">#REF!</definedName>
    <definedName name="RCV___nominal_BEG.ADDN1">#REF!</definedName>
    <definedName name="RCV___nominal_BEG.ADDN2" localSheetId="1">#REF!</definedName>
    <definedName name="RCV___nominal_BEG.ADDN2">#REF!</definedName>
    <definedName name="RCV___nominal_BEG.BR" localSheetId="1">#REF!</definedName>
    <definedName name="RCV___nominal_BEG.BR">#REF!</definedName>
    <definedName name="RCV___nominal_BEG.WN" localSheetId="1">#REF!</definedName>
    <definedName name="RCV___nominal_BEG.WN">#REF!</definedName>
    <definedName name="RCV___nominal_BEG.WR" localSheetId="1">#REF!</definedName>
    <definedName name="RCV___nominal_BEG.WR">#REF!</definedName>
    <definedName name="RCV___nominal_BEG.WWN" localSheetId="1">#REF!</definedName>
    <definedName name="RCV___nominal_BEG.WWN">#REF!</definedName>
    <definedName name="RCV___Wholesale___nominal_BEG" localSheetId="1">#REF!</definedName>
    <definedName name="RCV___Wholesale___nominal_BEG">#REF!</definedName>
    <definedName name="RCV_additions_run_off___control___real.ADDN1" localSheetId="1">#REF!</definedName>
    <definedName name="RCV_additions_run_off___control___real.ADDN1">#REF!</definedName>
    <definedName name="RCV_additions_run_off___control___real.ADDN2" localSheetId="1">#REF!</definedName>
    <definedName name="RCV_additions_run_off___control___real.ADDN2">#REF!</definedName>
    <definedName name="RCV_additions_run_off___control___real.BR" localSheetId="1">#REF!</definedName>
    <definedName name="RCV_additions_run_off___control___real.BR">#REF!</definedName>
    <definedName name="RCV_additions_run_off___control___real.WN" localSheetId="1">#REF!</definedName>
    <definedName name="RCV_additions_run_off___control___real.WN">#REF!</definedName>
    <definedName name="RCV_additions_run_off___control___real.WR" localSheetId="1">#REF!</definedName>
    <definedName name="RCV_additions_run_off___control___real.WR">#REF!</definedName>
    <definedName name="RCV_additions_run_off___control___real.WWN" localSheetId="1">#REF!</definedName>
    <definedName name="RCV_additions_run_off___control___real.WWN">#REF!</definedName>
    <definedName name="RCV_apportionment_percentage_CALC.ADDN1" localSheetId="1">#REF!</definedName>
    <definedName name="RCV_apportionment_percentage_CALC.ADDN1">#REF!</definedName>
    <definedName name="RCV_apportionment_percentage_CALC.ADDN2" localSheetId="1">#REF!</definedName>
    <definedName name="RCV_apportionment_percentage_CALC.ADDN2">#REF!</definedName>
    <definedName name="RCV_apportionment_percentage_CALC.BR" localSheetId="1">#REF!</definedName>
    <definedName name="RCV_apportionment_percentage_CALC.BR">#REF!</definedName>
    <definedName name="RCV_apportionment_percentage_CALC.WN" localSheetId="1">#REF!</definedName>
    <definedName name="RCV_apportionment_percentage_CALC.WN">#REF!</definedName>
    <definedName name="RCV_apportionment_percentage_CALC.WR" localSheetId="1">#REF!</definedName>
    <definedName name="RCV_apportionment_percentage_CALC.WR">#REF!</definedName>
    <definedName name="RCV_apportionment_percentage_CALC.WWN" localSheetId="1">#REF!</definedName>
    <definedName name="RCV_apportionment_percentage_CALC.WWN">#REF!</definedName>
    <definedName name="RCV_balance___Appointee___nominal" localSheetId="1">#REF!</definedName>
    <definedName name="RCV_balance___Appointee___nominal">#REF!</definedName>
    <definedName name="RCV_balance___forecast___ADDN1__nominal" localSheetId="1">#REF!</definedName>
    <definedName name="RCV_balance___forecast___ADDN1__nominal">#REF!</definedName>
    <definedName name="RCV_balance___forecast___ADDN2___nominal" localSheetId="1">#REF!</definedName>
    <definedName name="RCV_balance___forecast___ADDN2___nominal">#REF!</definedName>
    <definedName name="RCV_balance___forecast___Appointee___nominal" localSheetId="1">#REF!</definedName>
    <definedName name="RCV_balance___forecast___Appointee___nominal">#REF!</definedName>
    <definedName name="RCV_balance___forecast___BR___nominal" localSheetId="1">#REF!</definedName>
    <definedName name="RCV_balance___forecast___BR___nominal">#REF!</definedName>
    <definedName name="RCV_balance___forecast___control___nominal.ADDN1" localSheetId="1">#REF!</definedName>
    <definedName name="RCV_balance___forecast___control___nominal.ADDN1">#REF!</definedName>
    <definedName name="RCV_balance___forecast___control___nominal.ADDN2" localSheetId="1">#REF!</definedName>
    <definedName name="RCV_balance___forecast___control___nominal.ADDN2">#REF!</definedName>
    <definedName name="RCV_balance___forecast___control___nominal.BR" localSheetId="1">#REF!</definedName>
    <definedName name="RCV_balance___forecast___control___nominal.BR">#REF!</definedName>
    <definedName name="RCV_balance___forecast___control___nominal.WN" localSheetId="1">#REF!</definedName>
    <definedName name="RCV_balance___forecast___control___nominal.WN">#REF!</definedName>
    <definedName name="RCV_balance___forecast___control___nominal.WR" localSheetId="1">#REF!</definedName>
    <definedName name="RCV_balance___forecast___control___nominal.WR">#REF!</definedName>
    <definedName name="RCV_balance___forecast___control___nominal.WWN" localSheetId="1">#REF!</definedName>
    <definedName name="RCV_balance___forecast___control___nominal.WWN">#REF!</definedName>
    <definedName name="RCV_balance___forecast___control___real.ADDN1" localSheetId="1">#REF!</definedName>
    <definedName name="RCV_balance___forecast___control___real.ADDN1">#REF!</definedName>
    <definedName name="RCV_balance___forecast___control___real.ADDN2" localSheetId="1">#REF!</definedName>
    <definedName name="RCV_balance___forecast___control___real.ADDN2">#REF!</definedName>
    <definedName name="RCV_balance___forecast___control___real.BR" localSheetId="1">#REF!</definedName>
    <definedName name="RCV_balance___forecast___control___real.BR">#REF!</definedName>
    <definedName name="RCV_balance___forecast___control___real.WN" localSheetId="1">#REF!</definedName>
    <definedName name="RCV_balance___forecast___control___real.WN">#REF!</definedName>
    <definedName name="RCV_balance___forecast___control___real.WR" localSheetId="1">#REF!</definedName>
    <definedName name="RCV_balance___forecast___control___real.WR">#REF!</definedName>
    <definedName name="RCV_balance___forecast___control___real.WWN" localSheetId="1">#REF!</definedName>
    <definedName name="RCV_balance___forecast___control___real.WWN">#REF!</definedName>
    <definedName name="RCV_balance___forecast___wholesale___nominal" localSheetId="1">#REF!</definedName>
    <definedName name="RCV_balance___forecast___wholesale___nominal">#REF!</definedName>
    <definedName name="RCV_balance___forecast___wholesale___real" localSheetId="1">#REF!</definedName>
    <definedName name="RCV_balance___forecast___wholesale___real">#REF!</definedName>
    <definedName name="RCV_balance___forecast___WN___nominal" localSheetId="1">#REF!</definedName>
    <definedName name="RCV_balance___forecast___WN___nominal">#REF!</definedName>
    <definedName name="RCV_balance___forecast___WR___nominal" localSheetId="1">#REF!</definedName>
    <definedName name="RCV_balance___forecast___WR___nominal">#REF!</definedName>
    <definedName name="RCV_balance___forecast___WWN___nominal" localSheetId="1">#REF!</definedName>
    <definedName name="RCV_balance___forecast___WWN___nominal">#REF!</definedName>
    <definedName name="RCV_balance___Wholesale___nominal" localSheetId="1">#REF!</definedName>
    <definedName name="RCV_balance___Wholesale___nominal">#REF!</definedName>
    <definedName name="RCV_growth_to_2029_30___control___nominal.ADDN1" localSheetId="1">#REF!</definedName>
    <definedName name="RCV_growth_to_2029_30___control___nominal.ADDN1">#REF!</definedName>
    <definedName name="RCV_growth_to_2029_30___control___nominal.ADDN2" localSheetId="1">#REF!</definedName>
    <definedName name="RCV_growth_to_2029_30___control___nominal.ADDN2">#REF!</definedName>
    <definedName name="RCV_growth_to_2029_30___control___nominal.BR" localSheetId="1">#REF!</definedName>
    <definedName name="RCV_growth_to_2029_30___control___nominal.BR">#REF!</definedName>
    <definedName name="RCV_growth_to_2029_30___control___nominal.WN" localSheetId="1">#REF!</definedName>
    <definedName name="RCV_growth_to_2029_30___control___nominal.WN">#REF!</definedName>
    <definedName name="RCV_growth_to_2029_30___control___nominal.WR" localSheetId="1">#REF!</definedName>
    <definedName name="RCV_growth_to_2029_30___control___nominal.WR">#REF!</definedName>
    <definedName name="RCV_growth_to_2029_30___control___nominal.WWN" localSheetId="1">#REF!</definedName>
    <definedName name="RCV_growth_to_2029_30___control___nominal.WWN">#REF!</definedName>
    <definedName name="RCV_growth_to_2029_30___control___real.ADDN1" localSheetId="1">#REF!</definedName>
    <definedName name="RCV_growth_to_2029_30___control___real.ADDN1">#REF!</definedName>
    <definedName name="RCV_growth_to_2029_30___control___real.ADDN2" localSheetId="1">#REF!</definedName>
    <definedName name="RCV_growth_to_2029_30___control___real.ADDN2">#REF!</definedName>
    <definedName name="RCV_growth_to_2029_30___control___real.BR" localSheetId="1">#REF!</definedName>
    <definedName name="RCV_growth_to_2029_30___control___real.BR">#REF!</definedName>
    <definedName name="RCV_growth_to_2029_30___control___real.WN" localSheetId="1">#REF!</definedName>
    <definedName name="RCV_growth_to_2029_30___control___real.WN">#REF!</definedName>
    <definedName name="RCV_growth_to_2029_30___control___real.WR" localSheetId="1">#REF!</definedName>
    <definedName name="RCV_growth_to_2029_30___control___real.WR">#REF!</definedName>
    <definedName name="RCV_growth_to_2029_30___control___real.WWN" localSheetId="1">#REF!</definedName>
    <definedName name="RCV_growth_to_2029_30___control___real.WWN">#REF!</definedName>
    <definedName name="RCV_growth_to_2029_30___wholesale___nominal" localSheetId="1">#REF!</definedName>
    <definedName name="RCV_growth_to_2029_30___wholesale___nominal">#REF!</definedName>
    <definedName name="RCV_growth_to_2029_30___wholesale___real" localSheetId="1">#REF!</definedName>
    <definedName name="RCV_growth_to_2029_30___wholesale___real">#REF!</definedName>
    <definedName name="RCV_opening_balance___nominal.ADDN1" localSheetId="1">#REF!</definedName>
    <definedName name="RCV_opening_balance___nominal.ADDN1">#REF!</definedName>
    <definedName name="RCV_opening_balance___nominal.ADDN2" localSheetId="1">#REF!</definedName>
    <definedName name="RCV_opening_balance___nominal.ADDN2">#REF!</definedName>
    <definedName name="RCV_opening_balance___nominal.BR" localSheetId="1">#REF!</definedName>
    <definedName name="RCV_opening_balance___nominal.BR">#REF!</definedName>
    <definedName name="RCV_opening_balance___nominal.WN" localSheetId="1">#REF!</definedName>
    <definedName name="RCV_opening_balance___nominal.WN">#REF!</definedName>
    <definedName name="RCV_opening_balance___nominal.WR" localSheetId="1">#REF!</definedName>
    <definedName name="RCV_opening_balance___nominal.WR">#REF!</definedName>
    <definedName name="RCV_opening_balance___nominal.WWN" localSheetId="1">#REF!</definedName>
    <definedName name="RCV_opening_balance___nominal.WWN">#REF!</definedName>
    <definedName name="RCV_Run_off___Appointee___nominal" localSheetId="1">#REF!</definedName>
    <definedName name="RCV_Run_off___Appointee___nominal">#REF!</definedName>
    <definedName name="RCV_Run_off___control___real.ADDN1" localSheetId="1">#REF!</definedName>
    <definedName name="RCV_Run_off___control___real.ADDN1">#REF!</definedName>
    <definedName name="RCV_Run_off___control___real.ADDN2" localSheetId="1">#REF!</definedName>
    <definedName name="RCV_Run_off___control___real.ADDN2">#REF!</definedName>
    <definedName name="RCV_Run_off___control___real.BR" localSheetId="1">#REF!</definedName>
    <definedName name="RCV_Run_off___control___real.BR">#REF!</definedName>
    <definedName name="RCV_Run_off___control___real.WN" localSheetId="1">#REF!</definedName>
    <definedName name="RCV_Run_off___control___real.WN">#REF!</definedName>
    <definedName name="RCV_Run_off___control___real.WR" localSheetId="1">#REF!</definedName>
    <definedName name="RCV_Run_off___control___real.WR">#REF!</definedName>
    <definedName name="RCV_Run_off___control___real.WWN" localSheetId="1">#REF!</definedName>
    <definedName name="RCV_Run_off___control___real.WWN">#REF!</definedName>
    <definedName name="RCV_Run_off___nominal.ADDN1" localSheetId="1">#REF!</definedName>
    <definedName name="RCV_Run_off___nominal.ADDN1">#REF!</definedName>
    <definedName name="RCV_Run_off___nominal.ADDN2" localSheetId="1">#REF!</definedName>
    <definedName name="RCV_Run_off___nominal.ADDN2">#REF!</definedName>
    <definedName name="RCV_Run_off___nominal.BR" localSheetId="1">#REF!</definedName>
    <definedName name="RCV_Run_off___nominal.BR">#REF!</definedName>
    <definedName name="RCV_Run_off___nominal.WN" localSheetId="1">#REF!</definedName>
    <definedName name="RCV_Run_off___nominal.WN">#REF!</definedName>
    <definedName name="RCV_Run_off___nominal.WR" localSheetId="1">#REF!</definedName>
    <definedName name="RCV_Run_off___nominal.WR">#REF!</definedName>
    <definedName name="RCV_Run_off___nominal.WWN" localSheetId="1">#REF!</definedName>
    <definedName name="RCV_Run_off___nominal.WWN">#REF!</definedName>
    <definedName name="RCV_Run_off___real.ADDN1" localSheetId="1">#REF!</definedName>
    <definedName name="RCV_Run_off___real.ADDN1">#REF!</definedName>
    <definedName name="RCV_Run_off___real.ADDN2" localSheetId="1">#REF!</definedName>
    <definedName name="RCV_Run_off___real.ADDN2">#REF!</definedName>
    <definedName name="RCV_Run_off___real.BR" localSheetId="1">#REF!</definedName>
    <definedName name="RCV_Run_off___real.BR">#REF!</definedName>
    <definedName name="RCV_Run_off___real.WN" localSheetId="1">#REF!</definedName>
    <definedName name="RCV_Run_off___real.WN">#REF!</definedName>
    <definedName name="RCV_Run_off___real.WR" localSheetId="1">#REF!</definedName>
    <definedName name="RCV_Run_off___real.WR">#REF!</definedName>
    <definedName name="RCV_Run_off___real.WWN" localSheetId="1">#REF!</definedName>
    <definedName name="RCV_Run_off___real.WWN">#REF!</definedName>
    <definedName name="RCV_Run_off___real___ADDN1" localSheetId="1">#REF!</definedName>
    <definedName name="RCV_Run_off___real___ADDN1">#REF!</definedName>
    <definedName name="RCV_Run_off___real___ADDN2" localSheetId="1">#REF!</definedName>
    <definedName name="RCV_Run_off___real___ADDN2">#REF!</definedName>
    <definedName name="RCV_Run_off___real___BR" localSheetId="1">#REF!</definedName>
    <definedName name="RCV_Run_off___real___BR">#REF!</definedName>
    <definedName name="RCV_Run_off___real___WN" localSheetId="1">#REF!</definedName>
    <definedName name="RCV_Run_off___real___WN">#REF!</definedName>
    <definedName name="RCV_Run_off___real___WR" localSheetId="1">#REF!</definedName>
    <definedName name="RCV_Run_off___real___WR">#REF!</definedName>
    <definedName name="RCV_Run_off___real___WWN" localSheetId="1">#REF!</definedName>
    <definedName name="RCV_Run_off___real___WWN">#REF!</definedName>
    <definedName name="RCV_Run_off___Wholesale___nominal" localSheetId="1">#REF!</definedName>
    <definedName name="RCV_Run_off___Wholesale___nominal">#REF!</definedName>
    <definedName name="RDG">#REF!</definedName>
    <definedName name="Re_profiled_allowed_revenue___active___real.ADDN1" localSheetId="1">#REF!</definedName>
    <definedName name="Re_profiled_allowed_revenue___active___real.ADDN1" localSheetId="8">#REF!</definedName>
    <definedName name="Re_profiled_allowed_revenue___active___real.ADDN1" localSheetId="6">#REF!</definedName>
    <definedName name="Re_profiled_allowed_revenue___active___real.ADDN1">#REF!</definedName>
    <definedName name="Re_profiled_allowed_revenue___active___real.ADDN2" localSheetId="1">#REF!</definedName>
    <definedName name="Re_profiled_allowed_revenue___active___real.ADDN2">#REF!</definedName>
    <definedName name="Re_profiled_allowed_revenue___active___real.BR" localSheetId="1">#REF!</definedName>
    <definedName name="Re_profiled_allowed_revenue___active___real.BR">#REF!</definedName>
    <definedName name="Re_profiled_allowed_revenue___active___real.WN" localSheetId="1">#REF!</definedName>
    <definedName name="Re_profiled_allowed_revenue___active___real.WN">#REF!</definedName>
    <definedName name="Re_profiled_allowed_revenue___active___real.WR" localSheetId="1">#REF!</definedName>
    <definedName name="Re_profiled_allowed_revenue___active___real.WR">#REF!</definedName>
    <definedName name="Re_profiled_allowed_revenue___active___real.WWN" localSheetId="1">#REF!</definedName>
    <definedName name="Re_profiled_allowed_revenue___active___real.WWN">#REF!</definedName>
    <definedName name="Re_profiled_allowed_revenue_adjusted____control___real.ADDN1" localSheetId="1">#REF!</definedName>
    <definedName name="Re_profiled_allowed_revenue_adjusted____control___real.ADDN1">#REF!</definedName>
    <definedName name="Re_profiled_allowed_revenue_adjusted____control___real.ADDN2" localSheetId="1">#REF!</definedName>
    <definedName name="Re_profiled_allowed_revenue_adjusted____control___real.ADDN2">#REF!</definedName>
    <definedName name="Re_profiled_allowed_revenue_adjusted____control___real.BR" localSheetId="1">#REF!</definedName>
    <definedName name="Re_profiled_allowed_revenue_adjusted____control___real.BR">#REF!</definedName>
    <definedName name="Re_profiled_allowed_revenue_adjusted____control___real.WN" localSheetId="1">#REF!</definedName>
    <definedName name="Re_profiled_allowed_revenue_adjusted____control___real.WN">#REF!</definedName>
    <definedName name="Re_profiled_allowed_revenue_adjusted____control___real.WR" localSheetId="1">#REF!</definedName>
    <definedName name="Re_profiled_allowed_revenue_adjusted____control___real.WR">#REF!</definedName>
    <definedName name="Re_profiled_allowed_revenue_adjusted____control___real.WWN" localSheetId="1">#REF!</definedName>
    <definedName name="Re_profiled_allowed_revenue_adjusted____control___real.WWN">#REF!</definedName>
    <definedName name="real" hidden="1">#REF!</definedName>
    <definedName name="Receivables_by_tariff_band___nominal.1" localSheetId="1">#REF!</definedName>
    <definedName name="Receivables_by_tariff_band___nominal.1">#REF!</definedName>
    <definedName name="Receivables_by_tariff_band___nominal.2" localSheetId="1">#REF!</definedName>
    <definedName name="Receivables_by_tariff_band___nominal.2">#REF!</definedName>
    <definedName name="Receivables_by_tariff_band___nominal.3" localSheetId="1">#REF!</definedName>
    <definedName name="Receivables_by_tariff_band___nominal.3">#REF!</definedName>
    <definedName name="Recommended_dividend___nominal" localSheetId="1">#REF!</definedName>
    <definedName name="Recommended_dividend___nominal">#REF!</definedName>
    <definedName name="Recommended_dividend_adj._growth___nominal" localSheetId="1">#REF!</definedName>
    <definedName name="Recommended_dividend_adj._growth___nominal">#REF!</definedName>
    <definedName name="Redn._in_at_cost_wholesale_fixed_assets___control___nominal.ADDN1" localSheetId="1">#REF!</definedName>
    <definedName name="Redn._in_at_cost_wholesale_fixed_assets___control___nominal.ADDN1">#REF!</definedName>
    <definedName name="Redn._in_at_cost_wholesale_fixed_assets___control___nominal.ADDN2" localSheetId="1">#REF!</definedName>
    <definedName name="Redn._in_at_cost_wholesale_fixed_assets___control___nominal.ADDN2">#REF!</definedName>
    <definedName name="Redn._in_at_cost_wholesale_fixed_assets___control___nominal.BR" localSheetId="1">#REF!</definedName>
    <definedName name="Redn._in_at_cost_wholesale_fixed_assets___control___nominal.BR">#REF!</definedName>
    <definedName name="Redn._in_at_cost_wholesale_fixed_assets___control___nominal.WN" localSheetId="1">#REF!</definedName>
    <definedName name="Redn._in_at_cost_wholesale_fixed_assets___control___nominal.WN">#REF!</definedName>
    <definedName name="Redn._in_at_cost_wholesale_fixed_assets___control___nominal.WR" localSheetId="1">#REF!</definedName>
    <definedName name="Redn._in_at_cost_wholesale_fixed_assets___control___nominal.WR">#REF!</definedName>
    <definedName name="Redn._in_at_cost_wholesale_fixed_assets___control___nominal.WWN" localSheetId="1">#REF!</definedName>
    <definedName name="Redn._in_at_cost_wholesale_fixed_assets___control___nominal.WWN">#REF!</definedName>
    <definedName name="refer">#REF!</definedName>
    <definedName name="Regular_Taxi_CO2">#REF!</definedName>
    <definedName name="Regular_Taxi_Pass_km">#REF!</definedName>
    <definedName name="Regulatory_equity___regulated_earnings_for_the_regulated_company___Appointee" localSheetId="1">#REF!</definedName>
    <definedName name="Regulatory_equity___regulated_earnings_for_the_regulated_company___Appointee" localSheetId="8">#REF!</definedName>
    <definedName name="Regulatory_equity___regulated_earnings_for_the_regulated_company___Appointee" localSheetId="6">#REF!</definedName>
    <definedName name="Regulatory_equity___regulated_earnings_for_the_regulated_company___Appointee">#REF!</definedName>
    <definedName name="Renew_Admin">#REF!</definedName>
    <definedName name="Renew_Drink_Pump">#REF!</definedName>
    <definedName name="Renew_Drink_Treat">#REF!</definedName>
    <definedName name="Renew_Export_Admin">#REF!</definedName>
    <definedName name="Renew_Export_Drink">#REF!</definedName>
    <definedName name="Renew_Export_Sewage">#REF!</definedName>
    <definedName name="Renew_Export_Sludge">#REF!</definedName>
    <definedName name="Renew_Sewage_Pump">#REF!</definedName>
    <definedName name="Renew_Sewage_Treat">#REF!</definedName>
    <definedName name="Renew_Sludge">#REF!</definedName>
    <definedName name="Renew_Total">#REF!</definedName>
    <definedName name="Renewable_EF_CO2">#REF!</definedName>
    <definedName name="REPORT_YEAR" localSheetId="8">#REF!</definedName>
    <definedName name="REPORT_YEAR" localSheetId="6">#REF!</definedName>
    <definedName name="REPORT_YEAR">#REF!</definedName>
    <definedName name="ReportBarFormat" localSheetId="1">#REF!</definedName>
    <definedName name="ReportBarFormat" localSheetId="6">#REF!</definedName>
    <definedName name="ReportBarFormat">#REF!</definedName>
    <definedName name="Reprofiling_adjustments___real___ADDN1" localSheetId="1">#REF!</definedName>
    <definedName name="Reprofiling_adjustments___real___ADDN1">#REF!</definedName>
    <definedName name="Reprofiling_adjustments___real___ADDN2" localSheetId="1">#REF!</definedName>
    <definedName name="Reprofiling_adjustments___real___ADDN2">#REF!</definedName>
    <definedName name="Reprofiling_adjustments___real___BR" localSheetId="1">#REF!</definedName>
    <definedName name="Reprofiling_adjustments___real___BR">#REF!</definedName>
    <definedName name="Reprofiling_adjustments___real___WN" localSheetId="1">#REF!</definedName>
    <definedName name="Reprofiling_adjustments___real___WN">#REF!</definedName>
    <definedName name="Reprofiling_adjustments___real___WR" localSheetId="1">#REF!</definedName>
    <definedName name="Reprofiling_adjustments___real___WR">#REF!</definedName>
    <definedName name="Reprofiling_adjustments___real___WWN" localSheetId="1">#REF!</definedName>
    <definedName name="Reprofiling_adjustments___real___WWN">#REF!</definedName>
    <definedName name="Residental_apportioned_direct_procurement_from_customers___infrastructure_cost___nominal___Total" localSheetId="1">#REF!</definedName>
    <definedName name="Residental_apportioned_direct_procurement_from_customers___infrastructure_cost___nominal___Total">#REF!</definedName>
    <definedName name="Residential_Advance_receipts_lag_factor_measured" localSheetId="1">#REF!</definedName>
    <definedName name="Residential_Advance_receipts_lag_factor_measured">#REF!</definedName>
    <definedName name="Residential_Advance_receipts_lag_factor_unmeasured" localSheetId="1">#REF!</definedName>
    <definedName name="Residential_Advance_receipts_lag_factor_unmeasured">#REF!</definedName>
    <definedName name="Residential_advance_receipts_measured_b_f___nominal_POS" localSheetId="1">#REF!</definedName>
    <definedName name="Residential_advance_receipts_measured_b_f___nominal_POS">#REF!</definedName>
    <definedName name="Residential_advance_receipts_unmeasured_b_f___nominal_POS" localSheetId="1">#REF!</definedName>
    <definedName name="Residential_advance_receipts_unmeasured_b_f___nominal_POS">#REF!</definedName>
    <definedName name="Residential_apportionment_percentage_CALC" localSheetId="1">#REF!</definedName>
    <definedName name="Residential_apportionment_percentage_CALC">#REF!</definedName>
    <definedName name="Residential_apportionment_percentage_including_prior_year" localSheetId="1">#REF!</definedName>
    <definedName name="Residential_apportionment_percentage_including_prior_year">#REF!</definedName>
    <definedName name="Residential_debtor_lag_factor" localSheetId="1">#REF!</definedName>
    <definedName name="Residential_debtor_lag_factor">#REF!</definedName>
    <definedName name="Residential_debtor_target_balance___nominal" localSheetId="1">#REF!</definedName>
    <definedName name="Residential_debtor_target_balance___nominal">#REF!</definedName>
    <definedName name="Residential_Headroom____of_net_margin_" localSheetId="1">#REF!</definedName>
    <definedName name="Residential_Headroom____of_net_margin_">#REF!</definedName>
    <definedName name="Residential_Measured_income_accrual_rate" localSheetId="1">#REF!</definedName>
    <definedName name="Residential_Measured_income_accrual_rate">#REF!</definedName>
    <definedName name="Residential_Measured_income_accrual_target_balance___nominal" localSheetId="1">#REF!</definedName>
    <definedName name="Residential_Measured_income_accrual_target_balance___nominal">#REF!</definedName>
    <definedName name="Residential_measured_income_proportion_of_total_Residential_income" localSheetId="1">#REF!</definedName>
    <definedName name="Residential_measured_income_proportion_of_total_Residential_income">#REF!</definedName>
    <definedName name="Residential_net_margin__" localSheetId="1">#REF!</definedName>
    <definedName name="Residential_net_margin__">#REF!</definedName>
    <definedName name="Residential_net_margin___nominal" localSheetId="1">#REF!</definedName>
    <definedName name="Residential_net_margin___nominal">#REF!</definedName>
    <definedName name="Residential_retail_impact_of_post_financeability_adjustment___nominal" localSheetId="1">#REF!</definedName>
    <definedName name="Residential_retail_impact_of_post_financeability_adjustment___nominal">#REF!</definedName>
    <definedName name="Residential_retail_impact_of_post_financeability_adjustment___real" localSheetId="1">#REF!</definedName>
    <definedName name="Residential_retail_impact_of_post_financeability_adjustment___real">#REF!</definedName>
    <definedName name="Residential_Retail_impact_of_post_financeability_adjustment_exc_wholesale_impact___nominal" localSheetId="1">#REF!</definedName>
    <definedName name="Residential_Retail_impact_of_post_financeability_adjustment_exc_wholesale_impact___nominal">#REF!</definedName>
    <definedName name="Residential_retail_margin____inclusive_of_margin_on_DPC_pass_through_" localSheetId="1">#REF!</definedName>
    <definedName name="Residential_retail_margin____inclusive_of_margin_on_DPC_pass_through_">#REF!</definedName>
    <definedName name="Residential_retail_margin_inclusive_of_margin_on_DPC_pass_through___nominal" localSheetId="1">#REF!</definedName>
    <definedName name="Residential_retail_margin_inclusive_of_margin_on_DPC_pass_through___nominal">#REF!</definedName>
    <definedName name="Residential_retail_revenue_adjustment___nominal" localSheetId="1">#REF!</definedName>
    <definedName name="Residential_retail_revenue_adjustment___nominal">#REF!</definedName>
    <definedName name="Residential_retail_revenue_adjustment___real" localSheetId="1">#REF!</definedName>
    <definedName name="Residential_retail_revenue_adjustment___real">#REF!</definedName>
    <definedName name="Residential_retail_revenue_adjustment_per_customer___nominal" localSheetId="1">#REF!</definedName>
    <definedName name="Residential_retail_revenue_adjustment_per_customer___nominal">#REF!</definedName>
    <definedName name="Residential_retail_revenue_adjustment_per_customer___real" localSheetId="1">#REF!</definedName>
    <definedName name="Residential_retail_revenue_adjustment_per_customer___real">#REF!</definedName>
    <definedName name="Residential_retail_revenue_check" localSheetId="1">#REF!</definedName>
    <definedName name="Residential_retail_revenue_check">#REF!</definedName>
    <definedName name="Residential_retail_revenue_check_overall" localSheetId="1">#REF!</definedName>
    <definedName name="Residential_retail_revenue_check_overall">#REF!</definedName>
    <definedName name="Residential_retail_service_revenue___real" localSheetId="1">#REF!</definedName>
    <definedName name="Residential_retail_service_revenue___real">#REF!</definedName>
    <definedName name="Residential_retail_service_revenue__sum_of_margin__margin_on_DPC_and_CTS____nominal" localSheetId="1">#REF!</definedName>
    <definedName name="Residential_retail_service_revenue__sum_of_margin__margin_on_DPC_and_CTS____nominal">#REF!</definedName>
    <definedName name="Residential_retail_service_revenue__sum_of_margin__margin_on_DPC_and_CTS_and_post_financeability____nominal" localSheetId="1">#REF!</definedName>
    <definedName name="Residential_retail_service_revenue__sum_of_margin__margin_on_DPC_and_CTS_and_post_financeability____nominal">#REF!</definedName>
    <definedName name="Residential_retail_service_revenue__sum_of_measured_and_unmeasured____nominal" localSheetId="1">#REF!</definedName>
    <definedName name="Residential_retail_service_revenue__sum_of_measured_and_unmeasured____nominal">#REF!</definedName>
    <definedName name="Residential_retail_service_revenue__sum_of_measured_and_unmeasured__including_post_financeability___nominal" localSheetId="1">#REF!</definedName>
    <definedName name="Residential_retail_service_revenue__sum_of_measured_and_unmeasured__including_post_financeability___nominal">#REF!</definedName>
    <definedName name="Residential_retail_service_revenue_inclusive_of_DPC_margin___nominal" localSheetId="1">#REF!</definedName>
    <definedName name="Residential_retail_service_revenue_inclusive_of_DPC_margin___nominal">#REF!</definedName>
    <definedName name="Residential_retail_service_revenue_inclusive_of_DPC_margin___post_financeability_adjustments_check" localSheetId="1">#REF!</definedName>
    <definedName name="Residential_retail_service_revenue_inclusive_of_DPC_margin___post_financeability_adjustments_check">#REF!</definedName>
    <definedName name="Residential_retail_service_revenue_inclusive_of_DPC_margin___post_financeability_adjustments_check_overall" localSheetId="1">#REF!</definedName>
    <definedName name="Residential_retail_service_revenue_inclusive_of_DPC_margin___post_financeability_adjustments_check_overall">#REF!</definedName>
    <definedName name="Residential_retail_service_revenue_inclusive_of_DPC_margin___real" localSheetId="1">#REF!</definedName>
    <definedName name="Residential_retail_service_revenue_inclusive_of_DPC_margin___real">#REF!</definedName>
    <definedName name="Residential_retail_service_revenue_inclusive_of_DPC_margin_excluding_post_financeability_adjustments_check" localSheetId="1">#REF!</definedName>
    <definedName name="Residential_retail_service_revenue_inclusive_of_DPC_margin_excluding_post_financeability_adjustments_check">#REF!</definedName>
    <definedName name="Residential_retail_service_revenue_inclusive_of_DPC_margin_excluding_post_financeability_adjustments_check_overall" localSheetId="1">#REF!</definedName>
    <definedName name="Residential_retail_service_revenue_inclusive_of_DPC_margin_excluding_post_financeability_adjustments_check_overall">#REF!</definedName>
    <definedName name="Residential_revenue_received___nominal" localSheetId="1">#REF!</definedName>
    <definedName name="Residential_revenue_received___nominal">#REF!</definedName>
    <definedName name="Residential_tax_charge____of_net_margin_" localSheetId="1">#REF!</definedName>
    <definedName name="Residential_tax_charge____of_net_margin_">#REF!</definedName>
    <definedName name="Residential_weighted_average_debtor_days___CALC" localSheetId="1">#REF!</definedName>
    <definedName name="Residential_weighted_average_debtor_days___CALC">#REF!</definedName>
    <definedName name="Residential_wholesale_cost_paid___nominal_POS" localSheetId="1">#REF!</definedName>
    <definedName name="Residential_wholesale_cost_paid___nominal_POS">#REF!</definedName>
    <definedName name="Residential_wholesale_creditor_lag_factor" localSheetId="1">#REF!</definedName>
    <definedName name="Residential_wholesale_creditor_lag_factor">#REF!</definedName>
    <definedName name="Residential_wholesale_creditor_target_balance___nominal" localSheetId="1">#REF!</definedName>
    <definedName name="Residential_wholesale_creditor_target_balance___nominal">#REF!</definedName>
    <definedName name="Residential_working_capital_interest____of_net_margin___interest_received_" localSheetId="1">#REF!</definedName>
    <definedName name="Residential_working_capital_interest____of_net_margin___interest_received_">#REF!</definedName>
    <definedName name="Residentials_connected_for_water_and_sewerage" localSheetId="1">#REF!</definedName>
    <definedName name="Residentials_connected_for_water_and_sewerage">#REF!</definedName>
    <definedName name="Residentials_connected_for_water_or_sewerage" localSheetId="1">#REF!</definedName>
    <definedName name="Residentials_connected_for_water_or_sewerage">#REF!</definedName>
    <definedName name="RESULT">#REF!</definedName>
    <definedName name="Retail___Corporation_tax_creditor___Business_b_f___nominal" localSheetId="1">#REF!</definedName>
    <definedName name="Retail___Corporation_tax_creditor___Business_b_f___nominal">#REF!</definedName>
    <definedName name="Retail___Corporation_tax_creditor___Residential_b_f___nominal" localSheetId="1">#REF!</definedName>
    <definedName name="Retail___Corporation_tax_creditor___Residential_b_f___nominal">#REF!</definedName>
    <definedName name="Retail_allowed_revenue_per_customer___joint_service___bill_module___real" localSheetId="1">#REF!</definedName>
    <definedName name="Retail_allowed_revenue_per_customer___joint_service___bill_module___real">#REF!</definedName>
    <definedName name="Retail_allowed_revenue_per_customer___joint_service___real" localSheetId="1">#REF!</definedName>
    <definedName name="Retail_allowed_revenue_per_customer___joint_service___real">#REF!</definedName>
    <definedName name="Retail_allowed_revenue_per_customer___single_service___bill_module___real" localSheetId="1">#REF!</definedName>
    <definedName name="Retail_allowed_revenue_per_customer___single_service___bill_module___real">#REF!</definedName>
    <definedName name="Retail_allowed_revenue_per_customer___single_service___real" localSheetId="1">#REF!</definedName>
    <definedName name="Retail_allowed_revenue_per_customer___single_service___real">#REF!</definedName>
    <definedName name="Retail_allowed_revenue_per_customer_joint_services___Growth" localSheetId="1">#REF!</definedName>
    <definedName name="Retail_allowed_revenue_per_customer_joint_services___Growth">#REF!</definedName>
    <definedName name="Retail_allowed_revenue_per_customer_single_service___Growth" localSheetId="1">#REF!</definedName>
    <definedName name="Retail_allowed_revenue_per_customer_single_service___Growth">#REF!</definedName>
    <definedName name="Retail_revenue_adjustment_per_customer___Tariff_Band___real.1" localSheetId="1">#REF!</definedName>
    <definedName name="Retail_revenue_adjustment_per_customer___Tariff_Band___real.1">#REF!</definedName>
    <definedName name="Retail_revenue_adjustment_per_customer___Tariff_Band___real.2" localSheetId="1">#REF!</definedName>
    <definedName name="Retail_revenue_adjustment_per_customer___Tariff_Band___real.2">#REF!</definedName>
    <definedName name="Retail_revenue_adjustment_per_customer___Tariff_Band___real.3" localSheetId="1">#REF!</definedName>
    <definedName name="Retail_revenue_adjustment_per_customer___Tariff_Band___real.3">#REF!</definedName>
    <definedName name="Retail_service_opex___Business___nominal" localSheetId="1">#REF!</definedName>
    <definedName name="Retail_service_opex___Business___nominal">#REF!</definedName>
    <definedName name="Retail_service_opex___Business___nominal.NEG" localSheetId="1">#REF!</definedName>
    <definedName name="Retail_service_opex___Business___nominal.NEG">#REF!</definedName>
    <definedName name="Retail_service_opex___Residential___nominal" localSheetId="1">#REF!</definedName>
    <definedName name="Retail_service_opex___Residential___nominal">#REF!</definedName>
    <definedName name="Retail_service_opex___Residential___nominal.NEG" localSheetId="1">#REF!</definedName>
    <definedName name="Retail_service_opex___Residential___nominal.NEG">#REF!</definedName>
    <definedName name="Retail_Trade_and_Other_Payables___Business___nominal" localSheetId="1">#REF!</definedName>
    <definedName name="Retail_Trade_and_Other_Payables___Business___nominal">#REF!</definedName>
    <definedName name="Retail_Trade_and_Other_Payables___nominal" localSheetId="1">#REF!</definedName>
    <definedName name="Retail_Trade_and_Other_Payables___nominal">#REF!</definedName>
    <definedName name="Retail_Trade_and_Other_Payables___nominal_POS" localSheetId="1">#REF!</definedName>
    <definedName name="Retail_Trade_and_Other_Payables___nominal_POS">#REF!</definedName>
    <definedName name="Retail_Trade_and_Other_Payables___Residential___nominal" localSheetId="1">#REF!</definedName>
    <definedName name="Retail_Trade_and_Other_Payables___Residential___nominal">#REF!</definedName>
    <definedName name="Retained_cash_balance___Appointee___check_calc___nominal" localSheetId="1">#REF!</definedName>
    <definedName name="Retained_cash_balance___Appointee___check_calc___nominal">#REF!</definedName>
    <definedName name="Retained_cash_balance___Appointee___check_calc___nominal.BEG" localSheetId="1">#REF!</definedName>
    <definedName name="Retained_cash_balance___Appointee___check_calc___nominal.BEG">#REF!</definedName>
    <definedName name="Retained_cash_balance___Appointee___nominal" localSheetId="1">#REF!</definedName>
    <definedName name="Retained_cash_balance___Appointee___nominal">#REF!</definedName>
    <definedName name="Retained_cash_balance___Appointee___nominal.BEG" localSheetId="1">#REF!</definedName>
    <definedName name="Retained_cash_balance___Appointee___nominal.BEG">#REF!</definedName>
    <definedName name="Retained_cash_balance___Business___check_calc___nominal" localSheetId="1">#REF!</definedName>
    <definedName name="Retained_cash_balance___Business___check_calc___nominal">#REF!</definedName>
    <definedName name="Retained_cash_balance___Business___check_calc___nominal.BEG" localSheetId="1">#REF!</definedName>
    <definedName name="Retained_cash_balance___Business___check_calc___nominal.BEG">#REF!</definedName>
    <definedName name="Retained_cash_balance___Business___nominal" localSheetId="1">#REF!</definedName>
    <definedName name="Retained_cash_balance___Business___nominal">#REF!</definedName>
    <definedName name="Retained_cash_balance___Business___nominal.BEG" localSheetId="1">#REF!</definedName>
    <definedName name="Retained_cash_balance___Business___nominal.BEG">#REF!</definedName>
    <definedName name="Retained_cash_balance___control___check_calc___nominal.ADDN1" localSheetId="1">#REF!</definedName>
    <definedName name="Retained_cash_balance___control___check_calc___nominal.ADDN1">#REF!</definedName>
    <definedName name="Retained_cash_balance___control___check_calc___nominal.ADDN1.BEG" localSheetId="1">#REF!</definedName>
    <definedName name="Retained_cash_balance___control___check_calc___nominal.ADDN1.BEG">#REF!</definedName>
    <definedName name="Retained_cash_balance___control___check_calc___nominal.ADDN2" localSheetId="1">#REF!</definedName>
    <definedName name="Retained_cash_balance___control___check_calc___nominal.ADDN2">#REF!</definedName>
    <definedName name="Retained_cash_balance___control___check_calc___nominal.ADDN2.BEG" localSheetId="1">#REF!</definedName>
    <definedName name="Retained_cash_balance___control___check_calc___nominal.ADDN2.BEG">#REF!</definedName>
    <definedName name="Retained_cash_balance___control___check_calc___nominal.BR" localSheetId="1">#REF!</definedName>
    <definedName name="Retained_cash_balance___control___check_calc___nominal.BR">#REF!</definedName>
    <definedName name="Retained_cash_balance___control___check_calc___nominal.BR.BEG" localSheetId="1">#REF!</definedName>
    <definedName name="Retained_cash_balance___control___check_calc___nominal.BR.BEG">#REF!</definedName>
    <definedName name="Retained_cash_balance___control___check_calc___nominal.WN" localSheetId="1">#REF!</definedName>
    <definedName name="Retained_cash_balance___control___check_calc___nominal.WN">#REF!</definedName>
    <definedName name="Retained_cash_balance___control___check_calc___nominal.WN.BEG" localSheetId="1">#REF!</definedName>
    <definedName name="Retained_cash_balance___control___check_calc___nominal.WN.BEG">#REF!</definedName>
    <definedName name="Retained_cash_balance___control___check_calc___nominal.WR" localSheetId="1">#REF!</definedName>
    <definedName name="Retained_cash_balance___control___check_calc___nominal.WR">#REF!</definedName>
    <definedName name="Retained_cash_balance___control___check_calc___nominal.WR.BEG" localSheetId="1">#REF!</definedName>
    <definedName name="Retained_cash_balance___control___check_calc___nominal.WR.BEG">#REF!</definedName>
    <definedName name="Retained_cash_balance___control___check_calc___nominal.WWN" localSheetId="1">#REF!</definedName>
    <definedName name="Retained_cash_balance___control___check_calc___nominal.WWN">#REF!</definedName>
    <definedName name="Retained_cash_balance___control___check_calc___nominal.WWN.BEG" localSheetId="1">#REF!</definedName>
    <definedName name="Retained_cash_balance___control___check_calc___nominal.WWN.BEG">#REF!</definedName>
    <definedName name="Retained_cash_balance___control___nominal.ADDN1" localSheetId="1">#REF!</definedName>
    <definedName name="Retained_cash_balance___control___nominal.ADDN1">#REF!</definedName>
    <definedName name="Retained_cash_balance___control___nominal.ADDN1.BEG" localSheetId="1">#REF!</definedName>
    <definedName name="Retained_cash_balance___control___nominal.ADDN1.BEG">#REF!</definedName>
    <definedName name="Retained_cash_balance___control___nominal.ADDN2" localSheetId="1">#REF!</definedName>
    <definedName name="Retained_cash_balance___control___nominal.ADDN2">#REF!</definedName>
    <definedName name="Retained_cash_balance___control___nominal.ADDN2.BEG" localSheetId="1">#REF!</definedName>
    <definedName name="Retained_cash_balance___control___nominal.ADDN2.BEG">#REF!</definedName>
    <definedName name="Retained_cash_balance___control___nominal.BR" localSheetId="1">#REF!</definedName>
    <definedName name="Retained_cash_balance___control___nominal.BR">#REF!</definedName>
    <definedName name="Retained_cash_balance___control___nominal.BR.BEG" localSheetId="1">#REF!</definedName>
    <definedName name="Retained_cash_balance___control___nominal.BR.BEG">#REF!</definedName>
    <definedName name="Retained_cash_balance___control___nominal.WN" localSheetId="1">#REF!</definedName>
    <definedName name="Retained_cash_balance___control___nominal.WN">#REF!</definedName>
    <definedName name="Retained_cash_balance___control___nominal.WN.BEG" localSheetId="1">#REF!</definedName>
    <definedName name="Retained_cash_balance___control___nominal.WN.BEG">#REF!</definedName>
    <definedName name="Retained_cash_balance___control___nominal.WR" localSheetId="1">#REF!</definedName>
    <definedName name="Retained_cash_balance___control___nominal.WR">#REF!</definedName>
    <definedName name="Retained_cash_balance___control___nominal.WR.BEG" localSheetId="1">#REF!</definedName>
    <definedName name="Retained_cash_balance___control___nominal.WR.BEG">#REF!</definedName>
    <definedName name="Retained_cash_balance___control___nominal.WWN" localSheetId="1">#REF!</definedName>
    <definedName name="Retained_cash_balance___control___nominal.WWN">#REF!</definedName>
    <definedName name="Retained_cash_balance___control___nominal.WWN.BEG" localSheetId="1">#REF!</definedName>
    <definedName name="Retained_cash_balance___control___nominal.WWN.BEG">#REF!</definedName>
    <definedName name="Retained_cash_balance___Residential___check_calc___nominal" localSheetId="1">#REF!</definedName>
    <definedName name="Retained_cash_balance___Residential___check_calc___nominal">#REF!</definedName>
    <definedName name="Retained_cash_balance___Residential___check_calc___nominal.BEG" localSheetId="1">#REF!</definedName>
    <definedName name="Retained_cash_balance___Residential___check_calc___nominal.BEG">#REF!</definedName>
    <definedName name="Retained_cash_balance___Residential___nominal" localSheetId="1">#REF!</definedName>
    <definedName name="Retained_cash_balance___Residential___nominal">#REF!</definedName>
    <definedName name="Retained_cash_balance___Residential___nominal.BEG" localSheetId="1">#REF!</definedName>
    <definedName name="Retained_cash_balance___Residential___nominal.BEG">#REF!</definedName>
    <definedName name="Retained_cash_balance___Retail___check_calc___nominal" localSheetId="1">#REF!</definedName>
    <definedName name="Retained_cash_balance___Retail___check_calc___nominal">#REF!</definedName>
    <definedName name="Retained_cash_balance___Retail___check_calc___nominal.BEG" localSheetId="1">#REF!</definedName>
    <definedName name="Retained_cash_balance___Retail___check_calc___nominal.BEG">#REF!</definedName>
    <definedName name="Retained_cash_balance___Wholesale___check_calc___nominal" localSheetId="1">#REF!</definedName>
    <definedName name="Retained_cash_balance___Wholesale___check_calc___nominal">#REF!</definedName>
    <definedName name="Retained_cash_balance___Wholesale___check_calc___nominal.BEG" localSheetId="1">#REF!</definedName>
    <definedName name="Retained_cash_balance___Wholesale___check_calc___nominal.BEG">#REF!</definedName>
    <definedName name="Retained_cash_balance___Wholesale___nominal" localSheetId="1">#REF!</definedName>
    <definedName name="Retained_cash_balance___Wholesale___nominal">#REF!</definedName>
    <definedName name="Retained_cash_flow___debt___Appointee" localSheetId="1">#REF!</definedName>
    <definedName name="Retained_cash_flow___debt___Appointee">#REF!</definedName>
    <definedName name="Retained_cash_flow___debt___Post_Fin_adj___Appointee" localSheetId="1">#REF!</definedName>
    <definedName name="Retained_cash_flow___debt___Post_Fin_adj___Appointee">#REF!</definedName>
    <definedName name="Retained_earnings___Business___nominal" localSheetId="1">#REF!</definedName>
    <definedName name="Retained_earnings___Business___nominal">#REF!</definedName>
    <definedName name="Retained_earnings___control___nominal.ADDN1" localSheetId="1">#REF!</definedName>
    <definedName name="Retained_earnings___control___nominal.ADDN1">#REF!</definedName>
    <definedName name="Retained_earnings___control___nominal.ADDN2" localSheetId="1">#REF!</definedName>
    <definedName name="Retained_earnings___control___nominal.ADDN2">#REF!</definedName>
    <definedName name="Retained_earnings___control___nominal.BR" localSheetId="1">#REF!</definedName>
    <definedName name="Retained_earnings___control___nominal.BR">#REF!</definedName>
    <definedName name="Retained_earnings___control___nominal.WN" localSheetId="1">#REF!</definedName>
    <definedName name="Retained_earnings___control___nominal.WN">#REF!</definedName>
    <definedName name="Retained_earnings___control___nominal.WR" localSheetId="1">#REF!</definedName>
    <definedName name="Retained_earnings___control___nominal.WR">#REF!</definedName>
    <definedName name="Retained_earnings___control___nominal.WWN" localSheetId="1">#REF!</definedName>
    <definedName name="Retained_earnings___control___nominal.WWN">#REF!</definedName>
    <definedName name="Retained_earnings___Residential___nominal" localSheetId="1">#REF!</definedName>
    <definedName name="Retained_earnings___Residential___nominal">#REF!</definedName>
    <definedName name="Retained_earnings___Retail___nominal" localSheetId="1">#REF!</definedName>
    <definedName name="Retained_earnings___Retail___nominal">#REF!</definedName>
    <definedName name="Retained_earnings___wholesale___nominal" localSheetId="1">#REF!</definedName>
    <definedName name="Retained_earnings___wholesale___nominal">#REF!</definedName>
    <definedName name="Retained_earnings_and_other_distributable_reserves_b_f___Appointee___nominal" localSheetId="1">#REF!</definedName>
    <definedName name="Retained_earnings_and_other_distributable_reserves_b_f___Appointee___nominal">#REF!</definedName>
    <definedName name="Retained_earnings_and_other_distributable_reserves_balance___Appointee___nominal" localSheetId="1">#REF!</definedName>
    <definedName name="Retained_earnings_and_other_distributable_reserves_balance___Appointee___nominal">#REF!</definedName>
    <definedName name="Retained_earnings_and_other_distributable_reserves_balance___Appointee___nominal.BEG" localSheetId="1">#REF!</definedName>
    <definedName name="Retained_earnings_and_other_distributable_reserves_balance___Appointee___nominal.BEG">#REF!</definedName>
    <definedName name="Retained_earnings_Appointee_total_check" localSheetId="1">#REF!</definedName>
    <definedName name="Retained_earnings_Appointee_total_check">#REF!</definedName>
    <definedName name="Retained_earnings_Appointee_total_check_overall" localSheetId="1">#REF!</definedName>
    <definedName name="Retained_earnings_Appointee_total_check_overall">#REF!</definedName>
    <definedName name="Retained_earnings_balance___Appointee___nominal" localSheetId="1">#REF!</definedName>
    <definedName name="Retained_earnings_balance___Appointee___nominal">#REF!</definedName>
    <definedName name="Retained_earnings_balance___Appointee___nominal.BEG" localSheetId="1">#REF!</definedName>
    <definedName name="Retained_earnings_balance___Appointee___nominal.BEG">#REF!</definedName>
    <definedName name="Retained_earnings_balance___Business___check_calc___nominal" localSheetId="1">#REF!</definedName>
    <definedName name="Retained_earnings_balance___Business___check_calc___nominal">#REF!</definedName>
    <definedName name="Retained_earnings_balance___Business___check_calc___nominal.BEG" localSheetId="1">#REF!</definedName>
    <definedName name="Retained_earnings_balance___Business___check_calc___nominal.BEG">#REF!</definedName>
    <definedName name="Retained_earnings_balance___Business___nominal" localSheetId="1">#REF!</definedName>
    <definedName name="Retained_earnings_balance___Business___nominal">#REF!</definedName>
    <definedName name="Retained_earnings_balance___Business___nominal.BEG" localSheetId="1">#REF!</definedName>
    <definedName name="Retained_earnings_balance___Business___nominal.BEG">#REF!</definedName>
    <definedName name="Retained_earnings_balance___control___check_calc___nominal.ADDN1" localSheetId="1">#REF!</definedName>
    <definedName name="Retained_earnings_balance___control___check_calc___nominal.ADDN1">#REF!</definedName>
    <definedName name="Retained_earnings_balance___control___check_calc___nominal.ADDN1.BEG" localSheetId="1">#REF!</definedName>
    <definedName name="Retained_earnings_balance___control___check_calc___nominal.ADDN1.BEG">#REF!</definedName>
    <definedName name="Retained_earnings_balance___control___check_calc___nominal.ADDN2" localSheetId="1">#REF!</definedName>
    <definedName name="Retained_earnings_balance___control___check_calc___nominal.ADDN2">#REF!</definedName>
    <definedName name="Retained_earnings_balance___control___check_calc___nominal.ADDN2.BEG" localSheetId="1">#REF!</definedName>
    <definedName name="Retained_earnings_balance___control___check_calc___nominal.ADDN2.BEG">#REF!</definedName>
    <definedName name="Retained_earnings_balance___control___check_calc___nominal.BR" localSheetId="1">#REF!</definedName>
    <definedName name="Retained_earnings_balance___control___check_calc___nominal.BR">#REF!</definedName>
    <definedName name="Retained_earnings_balance___control___check_calc___nominal.BR.BEG" localSheetId="1">#REF!</definedName>
    <definedName name="Retained_earnings_balance___control___check_calc___nominal.BR.BEG">#REF!</definedName>
    <definedName name="Retained_earnings_balance___control___check_calc___nominal.WN" localSheetId="1">#REF!</definedName>
    <definedName name="Retained_earnings_balance___control___check_calc___nominal.WN">#REF!</definedName>
    <definedName name="Retained_earnings_balance___control___check_calc___nominal.WN.BEG" localSheetId="1">#REF!</definedName>
    <definedName name="Retained_earnings_balance___control___check_calc___nominal.WN.BEG">#REF!</definedName>
    <definedName name="Retained_earnings_balance___control___check_calc___nominal.WR" localSheetId="1">#REF!</definedName>
    <definedName name="Retained_earnings_balance___control___check_calc___nominal.WR">#REF!</definedName>
    <definedName name="Retained_earnings_balance___control___check_calc___nominal.WR.BEG" localSheetId="1">#REF!</definedName>
    <definedName name="Retained_earnings_balance___control___check_calc___nominal.WR.BEG">#REF!</definedName>
    <definedName name="Retained_earnings_balance___control___check_calc___nominal.WWN" localSheetId="1">#REF!</definedName>
    <definedName name="Retained_earnings_balance___control___check_calc___nominal.WWN">#REF!</definedName>
    <definedName name="Retained_earnings_balance___control___check_calc___nominal.WWN.BEG" localSheetId="1">#REF!</definedName>
    <definedName name="Retained_earnings_balance___control___check_calc___nominal.WWN.BEG">#REF!</definedName>
    <definedName name="Retained_earnings_balance___control___nominal.ADDN1" localSheetId="1">#REF!</definedName>
    <definedName name="Retained_earnings_balance___control___nominal.ADDN1">#REF!</definedName>
    <definedName name="Retained_earnings_balance___control___nominal.ADDN1.BEG" localSheetId="1">#REF!</definedName>
    <definedName name="Retained_earnings_balance___control___nominal.ADDN1.BEG">#REF!</definedName>
    <definedName name="Retained_earnings_balance___control___nominal.ADDN2" localSheetId="1">#REF!</definedName>
    <definedName name="Retained_earnings_balance___control___nominal.ADDN2">#REF!</definedName>
    <definedName name="Retained_earnings_balance___control___nominal.ADDN2.BEG" localSheetId="1">#REF!</definedName>
    <definedName name="Retained_earnings_balance___control___nominal.ADDN2.BEG">#REF!</definedName>
    <definedName name="Retained_earnings_balance___control___nominal.BR" localSheetId="1">#REF!</definedName>
    <definedName name="Retained_earnings_balance___control___nominal.BR">#REF!</definedName>
    <definedName name="Retained_earnings_balance___control___nominal.BR.BEG" localSheetId="1">#REF!</definedName>
    <definedName name="Retained_earnings_balance___control___nominal.BR.BEG">#REF!</definedName>
    <definedName name="Retained_earnings_balance___control___nominal.WN" localSheetId="1">#REF!</definedName>
    <definedName name="Retained_earnings_balance___control___nominal.WN">#REF!</definedName>
    <definedName name="Retained_earnings_balance___control___nominal.WN.BEG" localSheetId="1">#REF!</definedName>
    <definedName name="Retained_earnings_balance___control___nominal.WN.BEG">#REF!</definedName>
    <definedName name="Retained_earnings_balance___control___nominal.WR" localSheetId="1">#REF!</definedName>
    <definedName name="Retained_earnings_balance___control___nominal.WR">#REF!</definedName>
    <definedName name="Retained_earnings_balance___control___nominal.WR.BEG" localSheetId="1">#REF!</definedName>
    <definedName name="Retained_earnings_balance___control___nominal.WR.BEG">#REF!</definedName>
    <definedName name="Retained_earnings_balance___control___nominal.WWN" localSheetId="1">#REF!</definedName>
    <definedName name="Retained_earnings_balance___control___nominal.WWN">#REF!</definedName>
    <definedName name="Retained_earnings_balance___control___nominal.WWN.BEG" localSheetId="1">#REF!</definedName>
    <definedName name="Retained_earnings_balance___control___nominal.WWN.BEG">#REF!</definedName>
    <definedName name="Retained_earnings_balance___Residential___check_calc___nominal" localSheetId="1">#REF!</definedName>
    <definedName name="Retained_earnings_balance___Residential___check_calc___nominal">#REF!</definedName>
    <definedName name="Retained_earnings_balance___Residential___check_calc___nominal.BEG" localSheetId="1">#REF!</definedName>
    <definedName name="Retained_earnings_balance___Residential___check_calc___nominal.BEG">#REF!</definedName>
    <definedName name="Retained_earnings_balance___Residential___nominal" localSheetId="1">#REF!</definedName>
    <definedName name="Retained_earnings_balance___Residential___nominal">#REF!</definedName>
    <definedName name="Retained_earnings_balance___Residential___nominal.BEG" localSheetId="1">#REF!</definedName>
    <definedName name="Retained_earnings_balance___Residential___nominal.BEG">#REF!</definedName>
    <definedName name="Retained_earnings_balance___Retail___check_calc___nominal" localSheetId="1">#REF!</definedName>
    <definedName name="Retained_earnings_balance___Retail___check_calc___nominal">#REF!</definedName>
    <definedName name="Retained_earnings_balance___Retail___check_calc___nominal.BEG" localSheetId="1">#REF!</definedName>
    <definedName name="Retained_earnings_balance___Retail___check_calc___nominal.BEG">#REF!</definedName>
    <definedName name="Retained_earnings_balance___Retail___nominal" localSheetId="1">#REF!</definedName>
    <definedName name="Retained_earnings_balance___Retail___nominal">#REF!</definedName>
    <definedName name="Retained_earnings_balance___Wholesale___check_calc___nominal" localSheetId="1">#REF!</definedName>
    <definedName name="Retained_earnings_balance___Wholesale___check_calc___nominal">#REF!</definedName>
    <definedName name="Retained_earnings_balance___Wholesale___check_calc___nominal.BEG" localSheetId="1">#REF!</definedName>
    <definedName name="Retained_earnings_balance___Wholesale___check_calc___nominal.BEG">#REF!</definedName>
    <definedName name="Retained_earnings_balance___Wholesale___nominal" localSheetId="1">#REF!</definedName>
    <definedName name="Retained_earnings_balance___Wholesale___nominal">#REF!</definedName>
    <definedName name="Retirement_benefit_asset____liabilities__balance__control___nominal.ADDN1" localSheetId="1">#REF!</definedName>
    <definedName name="Retirement_benefit_asset____liabilities__balance__control___nominal.ADDN1">#REF!</definedName>
    <definedName name="Retirement_benefit_asset____liabilities__balance__control___nominal.ADDN1.BEG" localSheetId="1">#REF!</definedName>
    <definedName name="Retirement_benefit_asset____liabilities__balance__control___nominal.ADDN1.BEG">#REF!</definedName>
    <definedName name="Retirement_benefit_asset____liabilities__balance__control___nominal.ADDN2" localSheetId="1">#REF!</definedName>
    <definedName name="Retirement_benefit_asset____liabilities__balance__control___nominal.ADDN2">#REF!</definedName>
    <definedName name="Retirement_benefit_asset____liabilities__balance__control___nominal.ADDN2.BEG" localSheetId="1">#REF!</definedName>
    <definedName name="Retirement_benefit_asset____liabilities__balance__control___nominal.ADDN2.BEG">#REF!</definedName>
    <definedName name="Retirement_benefit_asset____liabilities__balance__control___nominal.BR" localSheetId="1">#REF!</definedName>
    <definedName name="Retirement_benefit_asset____liabilities__balance__control___nominal.BR">#REF!</definedName>
    <definedName name="Retirement_benefit_asset____liabilities__balance__control___nominal.BR.BEG" localSheetId="1">#REF!</definedName>
    <definedName name="Retirement_benefit_asset____liabilities__balance__control___nominal.BR.BEG">#REF!</definedName>
    <definedName name="Retirement_benefit_asset____liabilities__balance__control___nominal.WN" localSheetId="1">#REF!</definedName>
    <definedName name="Retirement_benefit_asset____liabilities__balance__control___nominal.WN">#REF!</definedName>
    <definedName name="Retirement_benefit_asset____liabilities__balance__control___nominal.WN.BEG" localSheetId="1">#REF!</definedName>
    <definedName name="Retirement_benefit_asset____liabilities__balance__control___nominal.WN.BEG">#REF!</definedName>
    <definedName name="Retirement_benefit_asset____liabilities__balance__control___nominal.WR" localSheetId="1">#REF!</definedName>
    <definedName name="Retirement_benefit_asset____liabilities__balance__control___nominal.WR">#REF!</definedName>
    <definedName name="Retirement_benefit_asset____liabilities__balance__control___nominal.WR.BEG" localSheetId="1">#REF!</definedName>
    <definedName name="Retirement_benefit_asset____liabilities__balance__control___nominal.WR.BEG">#REF!</definedName>
    <definedName name="Retirement_benefit_asset____liabilities__balance__control___nominal.WWN" localSheetId="1">#REF!</definedName>
    <definedName name="Retirement_benefit_asset____liabilities__balance__control___nominal.WWN">#REF!</definedName>
    <definedName name="Retirement_benefit_asset____liabilities__balance__control___nominal.WWN.BEG" localSheetId="1">#REF!</definedName>
    <definedName name="Retirement_benefit_asset____liabilities__balance__control___nominal.WWN.BEG">#REF!</definedName>
    <definedName name="Retirement_benefit_asset_balance___Appointee___nominal" localSheetId="1">#REF!</definedName>
    <definedName name="Retirement_benefit_asset_balance___Appointee___nominal">#REF!</definedName>
    <definedName name="Retirement_benefit_asset_balance___Business___nominal" localSheetId="1">#REF!</definedName>
    <definedName name="Retirement_benefit_asset_balance___Business___nominal">#REF!</definedName>
    <definedName name="Retirement_benefit_asset_balance___control___nominal.ADDN1" localSheetId="1">#REF!</definedName>
    <definedName name="Retirement_benefit_asset_balance___control___nominal.ADDN1">#REF!</definedName>
    <definedName name="Retirement_benefit_asset_balance___control___nominal.ADDN2" localSheetId="1">#REF!</definedName>
    <definedName name="Retirement_benefit_asset_balance___control___nominal.ADDN2">#REF!</definedName>
    <definedName name="Retirement_benefit_asset_balance___control___nominal.BR" localSheetId="1">#REF!</definedName>
    <definedName name="Retirement_benefit_asset_balance___control___nominal.BR">#REF!</definedName>
    <definedName name="Retirement_benefit_asset_balance___control___nominal.WN" localSheetId="1">#REF!</definedName>
    <definedName name="Retirement_benefit_asset_balance___control___nominal.WN">#REF!</definedName>
    <definedName name="Retirement_benefit_asset_balance___control___nominal.WR" localSheetId="1">#REF!</definedName>
    <definedName name="Retirement_benefit_asset_balance___control___nominal.WR">#REF!</definedName>
    <definedName name="Retirement_benefit_asset_balance___control___nominal.WWN" localSheetId="1">#REF!</definedName>
    <definedName name="Retirement_benefit_asset_balance___control___nominal.WWN">#REF!</definedName>
    <definedName name="Retirement_benefit_asset_balance___Residential___nominal" localSheetId="1">#REF!</definedName>
    <definedName name="Retirement_benefit_asset_balance___Residential___nominal">#REF!</definedName>
    <definedName name="Retirement_benefit_asset_balance___Retail___nominal" localSheetId="1">#REF!</definedName>
    <definedName name="Retirement_benefit_asset_balance___Retail___nominal">#REF!</definedName>
    <definedName name="Retirement_benefit_asset_balance___Wholesale___nominal" localSheetId="1">#REF!</definedName>
    <definedName name="Retirement_benefit_asset_balance___Wholesale___nominal">#REF!</definedName>
    <definedName name="Retirement_benefit_liability_balance___Appointee___nominal" localSheetId="1">#REF!</definedName>
    <definedName name="Retirement_benefit_liability_balance___Appointee___nominal">#REF!</definedName>
    <definedName name="Retirement_benefit_liability_balance___Business___nominal" localSheetId="1">#REF!</definedName>
    <definedName name="Retirement_benefit_liability_balance___Business___nominal">#REF!</definedName>
    <definedName name="Retirement_benefit_liability_balance___control___nominal.ADDN1" localSheetId="1">#REF!</definedName>
    <definedName name="Retirement_benefit_liability_balance___control___nominal.ADDN1">#REF!</definedName>
    <definedName name="Retirement_benefit_liability_balance___control___nominal.ADDN2" localSheetId="1">#REF!</definedName>
    <definedName name="Retirement_benefit_liability_balance___control___nominal.ADDN2">#REF!</definedName>
    <definedName name="Retirement_benefit_liability_balance___control___nominal.BR" localSheetId="1">#REF!</definedName>
    <definedName name="Retirement_benefit_liability_balance___control___nominal.BR">#REF!</definedName>
    <definedName name="Retirement_benefit_liability_balance___control___nominal.WN" localSheetId="1">#REF!</definedName>
    <definedName name="Retirement_benefit_liability_balance___control___nominal.WN">#REF!</definedName>
    <definedName name="Retirement_benefit_liability_balance___control___nominal.WR" localSheetId="1">#REF!</definedName>
    <definedName name="Retirement_benefit_liability_balance___control___nominal.WR">#REF!</definedName>
    <definedName name="Retirement_benefit_liability_balance___control___nominal.WWN" localSheetId="1">#REF!</definedName>
    <definedName name="Retirement_benefit_liability_balance___control___nominal.WWN">#REF!</definedName>
    <definedName name="Retirement_benefit_liability_balance___Residential___nominal" localSheetId="1">#REF!</definedName>
    <definedName name="Retirement_benefit_liability_balance___Residential___nominal">#REF!</definedName>
    <definedName name="Retirement_benefit_liability_balance___Retail___nominal" localSheetId="1">#REF!</definedName>
    <definedName name="Retirement_benefit_liability_balance___Retail___nominal">#REF!</definedName>
    <definedName name="Retirement_benefit_liability_balance___Wholesale___nominal" localSheetId="1">#REF!</definedName>
    <definedName name="Retirement_benefit_liability_balance___Wholesale___nominal">#REF!</definedName>
    <definedName name="Return_on_2020_25_RCV___nominal.ADDN1" localSheetId="1">#REF!</definedName>
    <definedName name="Return_on_2020_25_RCV___nominal.ADDN1">#REF!</definedName>
    <definedName name="Return_on_2020_25_RCV___nominal.ADDN2" localSheetId="1">#REF!</definedName>
    <definedName name="Return_on_2020_25_RCV___nominal.ADDN2">#REF!</definedName>
    <definedName name="Return_on_2020_25_RCV___nominal.BR" localSheetId="1">#REF!</definedName>
    <definedName name="Return_on_2020_25_RCV___nominal.BR">#REF!</definedName>
    <definedName name="Return_on_2020_25_RCV___nominal.WN" localSheetId="1">#REF!</definedName>
    <definedName name="Return_on_2020_25_RCV___nominal.WN">#REF!</definedName>
    <definedName name="Return_on_2020_25_RCV___nominal.WR" localSheetId="1">#REF!</definedName>
    <definedName name="Return_on_2020_25_RCV___nominal.WR">#REF!</definedName>
    <definedName name="Return_on_2020_25_RCV___nominal.WWN" localSheetId="1">#REF!</definedName>
    <definedName name="Return_on_2020_25_RCV___nominal.WWN">#REF!</definedName>
    <definedName name="Return_on_2020_25_RCV___real.ADDN1" localSheetId="1">#REF!</definedName>
    <definedName name="Return_on_2020_25_RCV___real.ADDN1">#REF!</definedName>
    <definedName name="Return_on_2020_25_RCV___real.ADDN2" localSheetId="1">#REF!</definedName>
    <definedName name="Return_on_2020_25_RCV___real.ADDN2">#REF!</definedName>
    <definedName name="Return_on_2020_25_RCV___real.BR" localSheetId="1">#REF!</definedName>
    <definedName name="Return_on_2020_25_RCV___real.BR">#REF!</definedName>
    <definedName name="Return_on_2020_25_RCV___real.WN" localSheetId="1">#REF!</definedName>
    <definedName name="Return_on_2020_25_RCV___real.WN">#REF!</definedName>
    <definedName name="Return_on_2020_25_RCV___real.WR" localSheetId="1">#REF!</definedName>
    <definedName name="Return_on_2020_25_RCV___real.WR">#REF!</definedName>
    <definedName name="Return_on_2020_25_RCV___real.WWN" localSheetId="1">#REF!</definedName>
    <definedName name="Return_on_2020_25_RCV___real.WWN">#REF!</definedName>
    <definedName name="Return_on_Capital____control___real.ADDN1" localSheetId="1">#REF!</definedName>
    <definedName name="Return_on_Capital____control___real.ADDN1">#REF!</definedName>
    <definedName name="Return_on_Capital____control___real.ADDN2" localSheetId="1">#REF!</definedName>
    <definedName name="Return_on_Capital____control___real.ADDN2">#REF!</definedName>
    <definedName name="Return_on_Capital____control___real.BR" localSheetId="1">#REF!</definedName>
    <definedName name="Return_on_Capital____control___real.BR">#REF!</definedName>
    <definedName name="Return_on_Capital____control___real.WN" localSheetId="1">#REF!</definedName>
    <definedName name="Return_on_Capital____control___real.WN">#REF!</definedName>
    <definedName name="Return_on_Capital____control___real.WR" localSheetId="1">#REF!</definedName>
    <definedName name="Return_on_Capital____control___real.WR">#REF!</definedName>
    <definedName name="Return_on_Capital____control___real.WWN" localSheetId="1">#REF!</definedName>
    <definedName name="Return_on_Capital____control___real.WWN">#REF!</definedName>
    <definedName name="Return_on_Capital___nominal.ADDN1" localSheetId="1">#REF!</definedName>
    <definedName name="Return_on_Capital___nominal.ADDN1">#REF!</definedName>
    <definedName name="Return_on_Capital___nominal.ADDN2" localSheetId="1">#REF!</definedName>
    <definedName name="Return_on_Capital___nominal.ADDN2">#REF!</definedName>
    <definedName name="Return_on_Capital___nominal.BR" localSheetId="1">#REF!</definedName>
    <definedName name="Return_on_Capital___nominal.BR">#REF!</definedName>
    <definedName name="Return_on_Capital___nominal.WN" localSheetId="1">#REF!</definedName>
    <definedName name="Return_on_Capital___nominal.WN">#REF!</definedName>
    <definedName name="Return_on_Capital___nominal.WR" localSheetId="1">#REF!</definedName>
    <definedName name="Return_on_Capital___nominal.WR">#REF!</definedName>
    <definedName name="Return_on_Capital___nominal.WWN" localSheetId="1">#REF!</definedName>
    <definedName name="Return_on_Capital___nominal.WWN">#REF!</definedName>
    <definedName name="Return_on_Capital___real.ADDN1" localSheetId="1">#REF!</definedName>
    <definedName name="Return_on_Capital___real.ADDN1">#REF!</definedName>
    <definedName name="Return_on_Capital___real.ADDN2" localSheetId="1">#REF!</definedName>
    <definedName name="Return_on_Capital___real.ADDN2">#REF!</definedName>
    <definedName name="Return_on_Capital___real.BR" localSheetId="1">#REF!</definedName>
    <definedName name="Return_on_Capital___real.BR">#REF!</definedName>
    <definedName name="Return_on_Capital___real.WN" localSheetId="1">#REF!</definedName>
    <definedName name="Return_on_Capital___real.WN">#REF!</definedName>
    <definedName name="Return_on_Capital___real.WR" localSheetId="1">#REF!</definedName>
    <definedName name="Return_on_Capital___real.WR">#REF!</definedName>
    <definedName name="Return_on_Capital___real.WWN" localSheetId="1">#REF!</definedName>
    <definedName name="Return_on_Capital___real.WWN">#REF!</definedName>
    <definedName name="Return_on_Capital___real___ADDN1" localSheetId="1">#REF!</definedName>
    <definedName name="Return_on_Capital___real___ADDN1">#REF!</definedName>
    <definedName name="Return_on_Capital___real___ADDN2" localSheetId="1">#REF!</definedName>
    <definedName name="Return_on_Capital___real___ADDN2">#REF!</definedName>
    <definedName name="Return_on_Capital___real___BR" localSheetId="1">#REF!</definedName>
    <definedName name="Return_on_Capital___real___BR">#REF!</definedName>
    <definedName name="Return_on_Capital___real___WN" localSheetId="1">#REF!</definedName>
    <definedName name="Return_on_Capital___real___WN">#REF!</definedName>
    <definedName name="Return_on_Capital___real___WR" localSheetId="1">#REF!</definedName>
    <definedName name="Return_on_Capital___real___WR">#REF!</definedName>
    <definedName name="Return_on_Capital___real___WWN" localSheetId="1">#REF!</definedName>
    <definedName name="Return_on_Capital___real___WWN">#REF!</definedName>
    <definedName name="Return_on_capital_employed___ROCE____Appointee" localSheetId="1">#REF!</definedName>
    <definedName name="Return_on_capital_employed___ROCE____Appointee">#REF!</definedName>
    <definedName name="Return_on_capital_employed___ROCE____Control.ADDN1" localSheetId="1">#REF!</definedName>
    <definedName name="Return_on_capital_employed___ROCE____Control.ADDN1">#REF!</definedName>
    <definedName name="Return_on_capital_employed___ROCE____Control.ADDN2" localSheetId="1">#REF!</definedName>
    <definedName name="Return_on_capital_employed___ROCE____Control.ADDN2">#REF!</definedName>
    <definedName name="Return_on_capital_employed___ROCE____Control.BR" localSheetId="1">#REF!</definedName>
    <definedName name="Return_on_capital_employed___ROCE____Control.BR">#REF!</definedName>
    <definedName name="Return_on_capital_employed___ROCE____Control.WN" localSheetId="1">#REF!</definedName>
    <definedName name="Return_on_capital_employed___ROCE____Control.WN">#REF!</definedName>
    <definedName name="Return_on_capital_employed___ROCE____Control.WR" localSheetId="1">#REF!</definedName>
    <definedName name="Return_on_capital_employed___ROCE____Control.WR">#REF!</definedName>
    <definedName name="Return_on_capital_employed___ROCE____Control.WWN" localSheetId="1">#REF!</definedName>
    <definedName name="Return_on_capital_employed___ROCE____Control.WWN">#REF!</definedName>
    <definedName name="Return_on_capital_employed___ROCE___building_blocks____Wholesale" localSheetId="1">#REF!</definedName>
    <definedName name="Return_on_capital_employed___ROCE___building_blocks____Wholesale">#REF!</definedName>
    <definedName name="Return_on_Post_2025_RCV___nominal.ADDN1" localSheetId="1">#REF!</definedName>
    <definedName name="Return_on_Post_2025_RCV___nominal.ADDN1">#REF!</definedName>
    <definedName name="Return_on_Post_2025_RCV___nominal.ADDN2" localSheetId="1">#REF!</definedName>
    <definedName name="Return_on_Post_2025_RCV___nominal.ADDN2">#REF!</definedName>
    <definedName name="Return_on_Post_2025_RCV___nominal.BR" localSheetId="1">#REF!</definedName>
    <definedName name="Return_on_Post_2025_RCV___nominal.BR">#REF!</definedName>
    <definedName name="Return_on_Post_2025_RCV___nominal.WN" localSheetId="1">#REF!</definedName>
    <definedName name="Return_on_Post_2025_RCV___nominal.WN">#REF!</definedName>
    <definedName name="Return_on_Post_2025_RCV___nominal.WR" localSheetId="1">#REF!</definedName>
    <definedName name="Return_on_Post_2025_RCV___nominal.WR">#REF!</definedName>
    <definedName name="Return_on_Post_2025_RCV___nominal.WWN" localSheetId="1">#REF!</definedName>
    <definedName name="Return_on_Post_2025_RCV___nominal.WWN">#REF!</definedName>
    <definedName name="Return_on_Post_2025_RCV___real.ADDN1" localSheetId="1">#REF!</definedName>
    <definedName name="Return_on_Post_2025_RCV___real.ADDN1">#REF!</definedName>
    <definedName name="Return_on_Post_2025_RCV___real.ADDN2" localSheetId="1">#REF!</definedName>
    <definedName name="Return_on_Post_2025_RCV___real.ADDN2">#REF!</definedName>
    <definedName name="Return_on_Post_2025_RCV___real.BR" localSheetId="1">#REF!</definedName>
    <definedName name="Return_on_Post_2025_RCV___real.BR">#REF!</definedName>
    <definedName name="Return_on_Post_2025_RCV___real.WN" localSheetId="1">#REF!</definedName>
    <definedName name="Return_on_Post_2025_RCV___real.WN">#REF!</definedName>
    <definedName name="Return_on_Post_2025_RCV___real.WR" localSheetId="1">#REF!</definedName>
    <definedName name="Return_on_Post_2025_RCV___real.WR">#REF!</definedName>
    <definedName name="Return_on_Post_2025_RCV___real.WWN" localSheetId="1">#REF!</definedName>
    <definedName name="Return_on_Post_2025_RCV___real.WWN">#REF!</definedName>
    <definedName name="Return_on_Pre_2020_RCV___nominal.ADDN1" localSheetId="1">#REF!</definedName>
    <definedName name="Return_on_Pre_2020_RCV___nominal.ADDN1">#REF!</definedName>
    <definedName name="Return_on_Pre_2020_RCV___nominal.ADDN2" localSheetId="1">#REF!</definedName>
    <definedName name="Return_on_Pre_2020_RCV___nominal.ADDN2">#REF!</definedName>
    <definedName name="Return_on_Pre_2020_RCV___nominal.BR" localSheetId="1">#REF!</definedName>
    <definedName name="Return_on_Pre_2020_RCV___nominal.BR">#REF!</definedName>
    <definedName name="Return_on_Pre_2020_RCV___nominal.WN" localSheetId="1">#REF!</definedName>
    <definedName name="Return_on_Pre_2020_RCV___nominal.WN">#REF!</definedName>
    <definedName name="Return_on_Pre_2020_RCV___nominal.WR" localSheetId="1">#REF!</definedName>
    <definedName name="Return_on_Pre_2020_RCV___nominal.WR">#REF!</definedName>
    <definedName name="Return_on_Pre_2020_RCV___nominal.WWN" localSheetId="1">#REF!</definedName>
    <definedName name="Return_on_Pre_2020_RCV___nominal.WWN">#REF!</definedName>
    <definedName name="Return_on_Pre_2020_RCV___real.ADDN1" localSheetId="1">#REF!</definedName>
    <definedName name="Return_on_Pre_2020_RCV___real.ADDN1">#REF!</definedName>
    <definedName name="Return_on_Pre_2020_RCV___real.ADDN2" localSheetId="1">#REF!</definedName>
    <definedName name="Return_on_Pre_2020_RCV___real.ADDN2">#REF!</definedName>
    <definedName name="Return_on_Pre_2020_RCV___real.BR" localSheetId="1">#REF!</definedName>
    <definedName name="Return_on_Pre_2020_RCV___real.BR">#REF!</definedName>
    <definedName name="Return_on_Pre_2020_RCV___real.WN" localSheetId="1">#REF!</definedName>
    <definedName name="Return_on_Pre_2020_RCV___real.WN">#REF!</definedName>
    <definedName name="Return_on_Pre_2020_RCV___real.WR" localSheetId="1">#REF!</definedName>
    <definedName name="Return_on_Pre_2020_RCV___real.WR">#REF!</definedName>
    <definedName name="Return_on_Pre_2020_RCV___real.WWN" localSheetId="1">#REF!</definedName>
    <definedName name="Return_on_Pre_2020_RCV___real.WWN">#REF!</definedName>
    <definedName name="Revenue___Appointee___nominal" localSheetId="1">#REF!</definedName>
    <definedName name="Revenue___Appointee___nominal">#REF!</definedName>
    <definedName name="Revenue___Retail___nominal" localSheetId="1">#REF!</definedName>
    <definedName name="Revenue___Retail___nominal">#REF!</definedName>
    <definedName name="Revenue_excl._tax__reprofiling_and_post_financeability___real___ADDN1" localSheetId="1">#REF!</definedName>
    <definedName name="Revenue_excl._tax__reprofiling_and_post_financeability___real___ADDN1">#REF!</definedName>
    <definedName name="Revenue_excl._tax__reprofiling_and_post_financeability___real___ADDN2" localSheetId="1">#REF!</definedName>
    <definedName name="Revenue_excl._tax__reprofiling_and_post_financeability___real___ADDN2">#REF!</definedName>
    <definedName name="Revenue_excl._tax_charge__reprofiling_and_post_financeability___real___BR" localSheetId="1">#REF!</definedName>
    <definedName name="Revenue_excl._tax_charge__reprofiling_and_post_financeability___real___BR">#REF!</definedName>
    <definedName name="Revenue_excl._tax_charge__reprofiling_and_post_financeability___real___WN" localSheetId="1">#REF!</definedName>
    <definedName name="Revenue_excl._tax_charge__reprofiling_and_post_financeability___real___WN">#REF!</definedName>
    <definedName name="Revenue_excl._tax_charge__reprofiling_and_post_financeability___real___WR" localSheetId="1">#REF!</definedName>
    <definedName name="Revenue_excl._tax_charge__reprofiling_and_post_financeability___real___WR">#REF!</definedName>
    <definedName name="Revenue_excl._tax_charge__reprofiling_and_post_financeability___real___WWN" localSheetId="1">#REF!</definedName>
    <definedName name="Revenue_excl._tax_charge__reprofiling_and_post_financeability___real___WWN">#REF!</definedName>
    <definedName name="Revenue_inc._tax_charge__reprofiling_and_post_financeability___real___ADDN1" localSheetId="1">#REF!</definedName>
    <definedName name="Revenue_inc._tax_charge__reprofiling_and_post_financeability___real___ADDN1">#REF!</definedName>
    <definedName name="Revenue_inc._tax_charge__reprofiling_and_post_financeability___real___ADDN2" localSheetId="1">#REF!</definedName>
    <definedName name="Revenue_inc._tax_charge__reprofiling_and_post_financeability___real___ADDN2">#REF!</definedName>
    <definedName name="Revenue_inc._tax_charge__reprofiling_and_post_financeability___real___BR" localSheetId="1">#REF!</definedName>
    <definedName name="Revenue_inc._tax_charge__reprofiling_and_post_financeability___real___BR">#REF!</definedName>
    <definedName name="Revenue_inc._tax_charge__reprofiling_and_post_financeability___real___WN" localSheetId="1">#REF!</definedName>
    <definedName name="Revenue_inc._tax_charge__reprofiling_and_post_financeability___real___WN">#REF!</definedName>
    <definedName name="Revenue_inc._tax_charge__reprofiling_and_post_financeability___real___WR" localSheetId="1">#REF!</definedName>
    <definedName name="Revenue_inc._tax_charge__reprofiling_and_post_financeability___real___WR">#REF!</definedName>
    <definedName name="Revenue_inc._tax_charge__reprofiling_and_post_financeability___real___WWN" localSheetId="1">#REF!</definedName>
    <definedName name="Revenue_inc._tax_charge__reprofiling_and_post_financeability___real___WWN">#REF!</definedName>
    <definedName name="Revenue_requirement_excl._tax_charge___before_override___nominal.ADDN1" localSheetId="1">#REF!</definedName>
    <definedName name="Revenue_requirement_excl._tax_charge___before_override___nominal.ADDN1">#REF!</definedName>
    <definedName name="Revenue_requirement_excl._tax_charge___before_override___nominal.ADDN2" localSheetId="1">#REF!</definedName>
    <definedName name="Revenue_requirement_excl._tax_charge___before_override___nominal.ADDN2">#REF!</definedName>
    <definedName name="Revenue_requirement_excl._tax_charge___before_override___nominal.BR" localSheetId="1">#REF!</definedName>
    <definedName name="Revenue_requirement_excl._tax_charge___before_override___nominal.BR">#REF!</definedName>
    <definedName name="Revenue_requirement_excl._tax_charge___before_override___nominal.WN" localSheetId="1">#REF!</definedName>
    <definedName name="Revenue_requirement_excl._tax_charge___before_override___nominal.WN">#REF!</definedName>
    <definedName name="Revenue_requirement_excl._tax_charge___before_override___nominal.WR" localSheetId="1">#REF!</definedName>
    <definedName name="Revenue_requirement_excl._tax_charge___before_override___nominal.WR">#REF!</definedName>
    <definedName name="Revenue_requirement_excl._tax_charge___before_override___nominal.WWN" localSheetId="1">#REF!</definedName>
    <definedName name="Revenue_requirement_excl._tax_charge___before_override___nominal.WWN">#REF!</definedName>
    <definedName name="Revenue_requirement_excl._tax_charge___before_override___real.ADDN1" localSheetId="1">#REF!</definedName>
    <definedName name="Revenue_requirement_excl._tax_charge___before_override___real.ADDN1">#REF!</definedName>
    <definedName name="Revenue_requirement_excl._tax_charge___before_override___real.ADDN2" localSheetId="1">#REF!</definedName>
    <definedName name="Revenue_requirement_excl._tax_charge___before_override___real.ADDN2">#REF!</definedName>
    <definedName name="Revenue_requirement_excl._tax_charge___before_override___real.BR" localSheetId="1">#REF!</definedName>
    <definedName name="Revenue_requirement_excl._tax_charge___before_override___real.BR">#REF!</definedName>
    <definedName name="Revenue_requirement_excl._tax_charge___before_override___real.WN" localSheetId="1">#REF!</definedName>
    <definedName name="Revenue_requirement_excl._tax_charge___before_override___real.WN">#REF!</definedName>
    <definedName name="Revenue_requirement_excl._tax_charge___before_override___real.WR" localSheetId="1">#REF!</definedName>
    <definedName name="Revenue_requirement_excl._tax_charge___before_override___real.WR">#REF!</definedName>
    <definedName name="Revenue_requirement_excl._tax_charge___before_override___real.WWN" localSheetId="1">#REF!</definedName>
    <definedName name="Revenue_requirement_excl._tax_charge___before_override___real.WWN">#REF!</definedName>
    <definedName name="Revenue_requirement_excl._tax_charge___nominal.ADDN1" localSheetId="1">#REF!</definedName>
    <definedName name="Revenue_requirement_excl._tax_charge___nominal.ADDN1">#REF!</definedName>
    <definedName name="Revenue_requirement_excl._tax_charge___nominal.ADDN2" localSheetId="1">#REF!</definedName>
    <definedName name="Revenue_requirement_excl._tax_charge___nominal.ADDN2">#REF!</definedName>
    <definedName name="Revenue_requirement_excl._tax_charge___nominal.BR" localSheetId="1">#REF!</definedName>
    <definedName name="Revenue_requirement_excl._tax_charge___nominal.BR">#REF!</definedName>
    <definedName name="Revenue_requirement_excl._tax_charge___nominal.WN" localSheetId="1">#REF!</definedName>
    <definedName name="Revenue_requirement_excl._tax_charge___nominal.WN">#REF!</definedName>
    <definedName name="Revenue_requirement_excl._tax_charge___nominal.WR" localSheetId="1">#REF!</definedName>
    <definedName name="Revenue_requirement_excl._tax_charge___nominal.WR">#REF!</definedName>
    <definedName name="Revenue_requirement_excl._tax_charge___nominal.WWN" localSheetId="1">#REF!</definedName>
    <definedName name="Revenue_requirement_excl._tax_charge___nominal.WWN">#REF!</definedName>
    <definedName name="Revenue_requirement_excl._tax_charge___real.ADDN1" localSheetId="1">#REF!</definedName>
    <definedName name="Revenue_requirement_excl._tax_charge___real.ADDN1">#REF!</definedName>
    <definedName name="Revenue_requirement_excl._tax_charge___real.ADDN2" localSheetId="1">#REF!</definedName>
    <definedName name="Revenue_requirement_excl._tax_charge___real.ADDN2">#REF!</definedName>
    <definedName name="Revenue_requirement_excl._tax_charge___real.BR" localSheetId="1">#REF!</definedName>
    <definedName name="Revenue_requirement_excl._tax_charge___real.BR">#REF!</definedName>
    <definedName name="Revenue_requirement_excl._tax_charge___real.WN" localSheetId="1">#REF!</definedName>
    <definedName name="Revenue_requirement_excl._tax_charge___real.WN">#REF!</definedName>
    <definedName name="Revenue_requirement_excl._tax_charge___real.WR" localSheetId="1">#REF!</definedName>
    <definedName name="Revenue_requirement_excl._tax_charge___real.WR">#REF!</definedName>
    <definedName name="Revenue_requirement_excl._tax_charge___real.WWN" localSheetId="1">#REF!</definedName>
    <definedName name="Revenue_requirement_excl._tax_charge___real.WWN">#REF!</definedName>
    <definedName name="Revenue_requirement_excl._tax_charge_and_revenue_adj.____control___real.ADDN1" localSheetId="1">#REF!</definedName>
    <definedName name="Revenue_requirement_excl._tax_charge_and_revenue_adj.____control___real.ADDN1">#REF!</definedName>
    <definedName name="Revenue_requirement_excl._tax_charge_and_revenue_adj.____control___real.ADDN2" localSheetId="1">#REF!</definedName>
    <definedName name="Revenue_requirement_excl._tax_charge_and_revenue_adj.____control___real.ADDN2">#REF!</definedName>
    <definedName name="Revenue_requirement_excl._tax_charge_and_revenue_adj.____control___real.BR" localSheetId="1">#REF!</definedName>
    <definedName name="Revenue_requirement_excl._tax_charge_and_revenue_adj.____control___real.BR">#REF!</definedName>
    <definedName name="Revenue_requirement_excl._tax_charge_and_revenue_adj.____control___real.WN" localSheetId="1">#REF!</definedName>
    <definedName name="Revenue_requirement_excl._tax_charge_and_revenue_adj.____control___real.WN">#REF!</definedName>
    <definedName name="Revenue_requirement_excl._tax_charge_and_revenue_adj.____control___real.WR" localSheetId="1">#REF!</definedName>
    <definedName name="Revenue_requirement_excl._tax_charge_and_revenue_adj.____control___real.WR">#REF!</definedName>
    <definedName name="Revenue_requirement_excl._tax_charge_and_revenue_adj.____control___real.WWN" localSheetId="1">#REF!</definedName>
    <definedName name="Revenue_requirement_excl._tax_charge_and_revenue_adj.____control___real.WWN">#REF!</definedName>
    <definedName name="Revenue_requirement_incl._tax_charge___Wholesale___nominal" localSheetId="1">#REF!</definedName>
    <definedName name="Revenue_requirement_incl._tax_charge___Wholesale___nominal">#REF!</definedName>
    <definedName name="Revenue_requirement_with_impact_of_reprofiling_excl._tax_charge___nominal.ADDN1" localSheetId="1">#REF!</definedName>
    <definedName name="Revenue_requirement_with_impact_of_reprofiling_excl._tax_charge___nominal.ADDN1">#REF!</definedName>
    <definedName name="Revenue_requirement_with_impact_of_reprofiling_excl._tax_charge___nominal.ADDN2" localSheetId="1">#REF!</definedName>
    <definedName name="Revenue_requirement_with_impact_of_reprofiling_excl._tax_charge___nominal.ADDN2">#REF!</definedName>
    <definedName name="Revenue_requirement_with_impact_of_reprofiling_excl._tax_charge___nominal.BR" localSheetId="1">#REF!</definedName>
    <definedName name="Revenue_requirement_with_impact_of_reprofiling_excl._tax_charge___nominal.BR">#REF!</definedName>
    <definedName name="Revenue_requirement_with_impact_of_reprofiling_excl._tax_charge___nominal.WN" localSheetId="1">#REF!</definedName>
    <definedName name="Revenue_requirement_with_impact_of_reprofiling_excl._tax_charge___nominal.WN">#REF!</definedName>
    <definedName name="Revenue_requirement_with_impact_of_reprofiling_excl._tax_charge___nominal.WR" localSheetId="1">#REF!</definedName>
    <definedName name="Revenue_requirement_with_impact_of_reprofiling_excl._tax_charge___nominal.WR">#REF!</definedName>
    <definedName name="Revenue_requirement_with_impact_of_reprofiling_excl._tax_charge___nominal.WWN" localSheetId="1">#REF!</definedName>
    <definedName name="Revenue_requirement_with_impact_of_reprofiling_excl._tax_charge___nominal.WWN">#REF!</definedName>
    <definedName name="Revenue_requirement_with_impact_of_reprofiling_excl._tax_charge___real.ADDN1" localSheetId="1">#REF!</definedName>
    <definedName name="Revenue_requirement_with_impact_of_reprofiling_excl._tax_charge___real.ADDN1">#REF!</definedName>
    <definedName name="Revenue_requirement_with_impact_of_reprofiling_excl._tax_charge___real.ADDN2" localSheetId="1">#REF!</definedName>
    <definedName name="Revenue_requirement_with_impact_of_reprofiling_excl._tax_charge___real.ADDN2">#REF!</definedName>
    <definedName name="Revenue_requirement_with_impact_of_reprofiling_excl._tax_charge___real.BR" localSheetId="1">#REF!</definedName>
    <definedName name="Revenue_requirement_with_impact_of_reprofiling_excl._tax_charge___real.BR">#REF!</definedName>
    <definedName name="Revenue_requirement_with_impact_of_reprofiling_excl._tax_charge___real.WN" localSheetId="1">#REF!</definedName>
    <definedName name="Revenue_requirement_with_impact_of_reprofiling_excl._tax_charge___real.WN">#REF!</definedName>
    <definedName name="Revenue_requirement_with_impact_of_reprofiling_excl._tax_charge___real.WR" localSheetId="1">#REF!</definedName>
    <definedName name="Revenue_requirement_with_impact_of_reprofiling_excl._tax_charge___real.WR">#REF!</definedName>
    <definedName name="Revenue_requirement_with_impact_of_reprofiling_excl._tax_charge___real.WWN" localSheetId="1">#REF!</definedName>
    <definedName name="Revenue_requirement_with_impact_of_reprofiling_excl._tax_charge___real.WWN">#REF!</definedName>
    <definedName name="Revenue_requirement_with_impact_of_reprofiling_excl._tax_charge___wholesale___nominal" localSheetId="1">#REF!</definedName>
    <definedName name="Revenue_requirement_with_impact_of_reprofiling_excl._tax_charge___wholesale___nominal">#REF!</definedName>
    <definedName name="RevenueAssumptions">#REF!</definedName>
    <definedName name="rge">#REF!</definedName>
    <definedName name="rgwer">#REF!</definedName>
    <definedName name="Rigid_Diesel_0_Laden_km">#REF!</definedName>
    <definedName name="Rigid_Diesel_100_Laden_km">#REF!</definedName>
    <definedName name="Rigid_Diesel_25_Laden_km">#REF!</definedName>
    <definedName name="Rigid_Diesel_50_Laden_km">#REF!</definedName>
    <definedName name="Rigid_Diesel_75_Laden_km">#REF!</definedName>
    <definedName name="Rigid_Diesel_Average_CO2">#REF!</definedName>
    <definedName name="Rigid_Diesel_Average_km">#REF!</definedName>
    <definedName name="Rigid_Diesel_Average_Tonne_km">#REF!</definedName>
    <definedName name="Rigid_Diesel_Average_Tonne_km_CO2">#REF!</definedName>
    <definedName name="Rigid_Diesel_Heavy_0_Laden_CO2">#REF!</definedName>
    <definedName name="Rigid_Diesel_Heavy_0_Laden_km">#REF!</definedName>
    <definedName name="Rigid_Diesel_Heavy_100_Laden_km">#REF!</definedName>
    <definedName name="Rigid_Diesel_Heavy_50_Laden_km">#REF!</definedName>
    <definedName name="Rigid_Diesel_Heavy_Ave_Laden_CO2">#REF!</definedName>
    <definedName name="Rigid_Diesel_Heavy_Ave_Laden_km">#REF!</definedName>
    <definedName name="Rigid_Diesel_Heavy_Tonne_km">#REF!</definedName>
    <definedName name="Rigid_Diesel_Heavy_Tonne_km_CO2">#REF!</definedName>
    <definedName name="Rigid_Diesel_Light_0_Laden_CO2">#REF!</definedName>
    <definedName name="Rigid_Diesel_Light_0_Laden_km">#REF!</definedName>
    <definedName name="Rigid_Diesel_Light_100_Laden_CO2">#REF!</definedName>
    <definedName name="Rigid_Diesel_Light_100_Laden_km">#REF!</definedName>
    <definedName name="Rigid_Diesel_Light_50_Laden_CO2">#REF!</definedName>
    <definedName name="Rigid_Diesel_Light_50_Laden_km">#REF!</definedName>
    <definedName name="Rigid_Diesel_Light_Ave_Laden_CO2">#REF!</definedName>
    <definedName name="Rigid_Diesel_Light_Ave_Laden_km">#REF!</definedName>
    <definedName name="Rigid_Diesel_Light_Tonne_km">#REF!</definedName>
    <definedName name="Rigid_Diesel_Light_Tonne_km_CO2">#REF!</definedName>
    <definedName name="Rigid_Diesel_Lorry_0_Laden_FE">#REF!</definedName>
    <definedName name="Rigid_Diesel_Lorry_100_Laden_FE">#REF!</definedName>
    <definedName name="Rigid_Diesel_Lorry_25_Laden_FE">#REF!</definedName>
    <definedName name="Rigid_Diesel_Lorry_50_Laden_FE">#REF!</definedName>
    <definedName name="Rigid_Diesel_Lorry_75_Laden_FE">#REF!</definedName>
    <definedName name="Rigid_Diesel_Medium_0_Laden_CO2">#REF!</definedName>
    <definedName name="Rigid_Diesel_Medium_0_Laden_km">#REF!</definedName>
    <definedName name="Rigid_Diesel_Medium_100_Laden_CO2">#REF!</definedName>
    <definedName name="Rigid_Diesel_Medium_100_Laden_km">#REF!</definedName>
    <definedName name="Rigid_Diesel_Medium_50_Laden_CO2">#REF!</definedName>
    <definedName name="Rigid_Diesel_Medium_50_Laden_km">#REF!</definedName>
    <definedName name="Rigid_Diesel_Medium_Ave_Laden_CO2">#REF!</definedName>
    <definedName name="Rigid_Diesel_Medium_Ave_Laden_km">#REF!</definedName>
    <definedName name="Rigid_Diesel_Medium_Tonne_km">#REF!</definedName>
    <definedName name="Rigid_Diesel_Medium_Tonne_km_CO2">#REF!</definedName>
    <definedName name="RiskAfterRecalcMacro">""</definedName>
    <definedName name="RiskAfterSimMacro">""</definedName>
    <definedName name="RiskAutoStopPercChange">1.5</definedName>
    <definedName name="RiskBeforeRecalcMacro">""</definedName>
    <definedName name="RiskBeforeSimMacro">""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">#REF!</definedName>
    <definedName name="RiskSamplingType">3</definedName>
    <definedName name="RiskShowRiskWindowAtEndOfSimulation">TRUE</definedName>
    <definedName name="RiskStandardRecalc">2</definedName>
    <definedName name="RiskTemplateSheetName">"myTemplate"</definedName>
    <definedName name="RiskUpdateDisplay">FALSE</definedName>
    <definedName name="RiskUseDifferentSeedForEachSim">FALSE</definedName>
    <definedName name="RiskUseFixedSeed">FALSE</definedName>
    <definedName name="RiskUseMultipleCPUs">TRUE</definedName>
    <definedName name="RMD">#REF!</definedName>
    <definedName name="ROC_Admin">#REF!</definedName>
    <definedName name="ROC_Drink">#REF!</definedName>
    <definedName name="ROC_kWh_conversion">#REF!</definedName>
    <definedName name="ROC_Sewage">#REF!</definedName>
    <definedName name="ROC_Sludge">#REF!</definedName>
    <definedName name="RPI">#REF!</definedName>
    <definedName name="RPI_0203" localSheetId="8">#REF!</definedName>
    <definedName name="RPI_0203" localSheetId="6">#REF!</definedName>
    <definedName name="RPI_0203">#REF!</definedName>
    <definedName name="RPI_0708" localSheetId="6">#REF!</definedName>
    <definedName name="RPI_0708">#REF!</definedName>
    <definedName name="RPI_ILD_indexation_rate" localSheetId="1">#REF!</definedName>
    <definedName name="RPI_ILD_indexation_rate">#REF!</definedName>
    <definedName name="RPI_Index_linked_debt___nominal.ADDN1" localSheetId="1">#REF!</definedName>
    <definedName name="RPI_Index_linked_debt___nominal.ADDN1">#REF!</definedName>
    <definedName name="RPI_Index_linked_debt___nominal.ADDN1.BEG" localSheetId="1">#REF!</definedName>
    <definedName name="RPI_Index_linked_debt___nominal.ADDN1.BEG">#REF!</definedName>
    <definedName name="RPI_Index_linked_debt___nominal.ADDN2" localSheetId="1">#REF!</definedName>
    <definedName name="RPI_Index_linked_debt___nominal.ADDN2">#REF!</definedName>
    <definedName name="RPI_Index_linked_debt___nominal.ADDN2.BEG" localSheetId="1">#REF!</definedName>
    <definedName name="RPI_Index_linked_debt___nominal.ADDN2.BEG">#REF!</definedName>
    <definedName name="RPI_Index_linked_debt___nominal.BR" localSheetId="1">#REF!</definedName>
    <definedName name="RPI_Index_linked_debt___nominal.BR">#REF!</definedName>
    <definedName name="RPI_Index_linked_debt___nominal.BR.BEG" localSheetId="1">#REF!</definedName>
    <definedName name="RPI_Index_linked_debt___nominal.BR.BEG">#REF!</definedName>
    <definedName name="RPI_Index_linked_debt___nominal.WN" localSheetId="1">#REF!</definedName>
    <definedName name="RPI_Index_linked_debt___nominal.WN">#REF!</definedName>
    <definedName name="RPI_Index_linked_debt___nominal.WN.BEG" localSheetId="1">#REF!</definedName>
    <definedName name="RPI_Index_linked_debt___nominal.WN.BEG">#REF!</definedName>
    <definedName name="RPI_Index_linked_debt___nominal.WR" localSheetId="1">#REF!</definedName>
    <definedName name="RPI_Index_linked_debt___nominal.WR">#REF!</definedName>
    <definedName name="RPI_Index_linked_debt___nominal.WR.BEG" localSheetId="1">#REF!</definedName>
    <definedName name="RPI_Index_linked_debt___nominal.WR.BEG">#REF!</definedName>
    <definedName name="RPI_Index_linked_debt___nominal.WWN" localSheetId="1">#REF!</definedName>
    <definedName name="RPI_Index_linked_debt___nominal.WWN">#REF!</definedName>
    <definedName name="RPI_Index_linked_debt___nominal.WWN.BEG" localSheetId="1">#REF!</definedName>
    <definedName name="RPI_Index_linked_debt___nominal.WWN.BEG">#REF!</definedName>
    <definedName name="RPI_Index_linked_debt_indexation___nominal.ADDN1" localSheetId="1">#REF!</definedName>
    <definedName name="RPI_Index_linked_debt_indexation___nominal.ADDN1">#REF!</definedName>
    <definedName name="RPI_Index_linked_debt_indexation___nominal.ADDN2" localSheetId="1">#REF!</definedName>
    <definedName name="RPI_Index_linked_debt_indexation___nominal.ADDN2">#REF!</definedName>
    <definedName name="RPI_Index_linked_debt_indexation___nominal.BR" localSheetId="1">#REF!</definedName>
    <definedName name="RPI_Index_linked_debt_indexation___nominal.BR">#REF!</definedName>
    <definedName name="RPI_Index_linked_debt_indexation___nominal.WN" localSheetId="1">#REF!</definedName>
    <definedName name="RPI_Index_linked_debt_indexation___nominal.WN">#REF!</definedName>
    <definedName name="RPI_Index_linked_debt_indexation___nominal.WR" localSheetId="1">#REF!</definedName>
    <definedName name="RPI_Index_linked_debt_indexation___nominal.WR">#REF!</definedName>
    <definedName name="RPI_Index_linked_debt_indexation___nominal.WWN" localSheetId="1">#REF!</definedName>
    <definedName name="RPI_Index_linked_debt_indexation___nominal.WWN">#REF!</definedName>
    <definedName name="RPI_Interest_on_Index_linked_loans___control___nominal.ADDN1" localSheetId="1">#REF!</definedName>
    <definedName name="RPI_Interest_on_Index_linked_loans___control___nominal.ADDN1">#REF!</definedName>
    <definedName name="RPI_Interest_on_Index_linked_loans___control___nominal.ADDN2" localSheetId="1">#REF!</definedName>
    <definedName name="RPI_Interest_on_Index_linked_loans___control___nominal.ADDN2">#REF!</definedName>
    <definedName name="RPI_Interest_on_Index_linked_loans___control___nominal.BR" localSheetId="1">#REF!</definedName>
    <definedName name="RPI_Interest_on_Index_linked_loans___control___nominal.BR">#REF!</definedName>
    <definedName name="RPI_Interest_on_Index_linked_loans___control___nominal.WN" localSheetId="1">#REF!</definedName>
    <definedName name="RPI_Interest_on_Index_linked_loans___control___nominal.WN">#REF!</definedName>
    <definedName name="RPI_Interest_on_Index_linked_loans___control___nominal.WR" localSheetId="1">#REF!</definedName>
    <definedName name="RPI_Interest_on_Index_linked_loans___control___nominal.WR">#REF!</definedName>
    <definedName name="RPI_Interest_on_Index_linked_loans___control___nominal.WWN" localSheetId="1">#REF!</definedName>
    <definedName name="RPI_Interest_on_Index_linked_loans___control___nominal.WWN">#REF!</definedName>
    <definedName name="RPI_opening_index_linked_debt___nominal.ADDN1" localSheetId="1">#REF!</definedName>
    <definedName name="RPI_opening_index_linked_debt___nominal.ADDN1">#REF!</definedName>
    <definedName name="RPI_opening_index_linked_debt___nominal.ADDN2" localSheetId="1">#REF!</definedName>
    <definedName name="RPI_opening_index_linked_debt___nominal.ADDN2">#REF!</definedName>
    <definedName name="RPI_opening_index_linked_debt___nominal.BR" localSheetId="1">#REF!</definedName>
    <definedName name="RPI_opening_index_linked_debt___nominal.BR">#REF!</definedName>
    <definedName name="RPI_opening_index_linked_debt___nominal.WN" localSheetId="1">#REF!</definedName>
    <definedName name="RPI_opening_index_linked_debt___nominal.WN">#REF!</definedName>
    <definedName name="RPI_opening_index_linked_debt___nominal.WR" localSheetId="1">#REF!</definedName>
    <definedName name="RPI_opening_index_linked_debt___nominal.WR">#REF!</definedName>
    <definedName name="RPI_opening_index_linked_debt___nominal.WWN" localSheetId="1">#REF!</definedName>
    <definedName name="RPI_opening_index_linked_debt___nominal.WWN">#REF!</definedName>
    <definedName name="RSD_list">#REF!</definedName>
    <definedName name="rytry" localSheetId="8" hidden="1">{"NET",#N/A,FALSE,"401C11"}</definedName>
    <definedName name="rytry" localSheetId="6" hidden="1">{"NET",#N/A,FALSE,"401C11"}</definedName>
    <definedName name="rytry" hidden="1">{"NET",#N/A,FALSE,"401C11"}</definedName>
    <definedName name="S_D">#REF!</definedName>
    <definedName name="S_GLAM">#REF!</definedName>
    <definedName name="S_YORKS">#REF!</definedName>
    <definedName name="S5_A_H">#REF!</definedName>
    <definedName name="S5_A_L">#REF!</definedName>
    <definedName name="S5_A_M">#REF!</definedName>
    <definedName name="S5_AW_H">#REF!</definedName>
    <definedName name="S5_AW_L">#REF!</definedName>
    <definedName name="S5_AW_M">#REF!</definedName>
    <definedName name="S5_E">#REF!</definedName>
    <definedName name="S5_misc">#REF!</definedName>
    <definedName name="S5_W">#REF!</definedName>
    <definedName name="Sales" localSheetId="1">#REF!</definedName>
    <definedName name="Sales">#REF!</definedName>
    <definedName name="SAPBEXrevision">1</definedName>
    <definedName name="SAPBEXsysID">"BWB"</definedName>
    <definedName name="SAPBEXwbID">"49ZLUKBQR0WG29D9LLI3IBIIT"</definedName>
    <definedName name="SBaseG_Act">#REF!</definedName>
    <definedName name="SBaseG_BP">#REF!</definedName>
    <definedName name="SBaseG_FD">#REF!</definedName>
    <definedName name="SBaseN_Act">#REF!</definedName>
    <definedName name="SBaseN_FD">#REF!</definedName>
    <definedName name="SBWBPinputs">#REF!</definedName>
    <definedName name="SBWBPtrans">#REF!</definedName>
    <definedName name="SBWtransition" localSheetId="8">#REF!</definedName>
    <definedName name="SBWtransition">#REF!</definedName>
    <definedName name="ScenarioName" localSheetId="8">#REF!</definedName>
    <definedName name="ScenarioName">#REF!</definedName>
    <definedName name="Screenings_Grit_Landfill">#REF!</definedName>
    <definedName name="Screenings_Grit_Landfill_EF_CH4">#REF!</definedName>
    <definedName name="SecondRC04">#REF!</definedName>
    <definedName name="SecondRC05">#REF!</definedName>
    <definedName name="SEnhG_BP">#REF!</definedName>
    <definedName name="SEnhG_FD">#REF!</definedName>
    <definedName name="SEnhN_Act">#REF!</definedName>
    <definedName name="SEnhN_FD">#REF!</definedName>
    <definedName name="SensChoice" localSheetId="1">#REF!</definedName>
    <definedName name="SensChoice" localSheetId="8">#REF!</definedName>
    <definedName name="SensChoice" localSheetId="6">#REF!</definedName>
    <definedName name="SensChoice">#REF!</definedName>
    <definedName name="SEP01CIMM">#REF!</definedName>
    <definedName name="SESapr">#REF!</definedName>
    <definedName name="SESBPinputs">#REF!</definedName>
    <definedName name="SESBPtrans">#REF!</definedName>
    <definedName name="SEStransition" localSheetId="8">#REF!</definedName>
    <definedName name="SEStransition">#REF!</definedName>
    <definedName name="Sewage_Rivers_Est_EF_N2O">#REF!</definedName>
    <definedName name="Sewage_Store_Thicken_EF_CH4">#REF!</definedName>
    <definedName name="Sewage_Treatment_EF_N2O">#REF!</definedName>
    <definedName name="SEWapr">#REF!</definedName>
    <definedName name="SEWBPinputs">#REF!</definedName>
    <definedName name="SEWBPtrans">#REF!</definedName>
    <definedName name="SewGC">#REF!</definedName>
    <definedName name="sewIRE">#REF!</definedName>
    <definedName name="SewMNIgc">#REF!</definedName>
    <definedName name="SEWtransition" localSheetId="8">#REF!</definedName>
    <definedName name="SEWtransition" localSheetId="6">#REF!</definedName>
    <definedName name="SEWtransition">#REF!</definedName>
    <definedName name="SF6_as_a_tracer_Weight">#REF!</definedName>
    <definedName name="SF6_CO2eq_GWP">#REF!</definedName>
    <definedName name="SGross_Act">#REF!</definedName>
    <definedName name="SH_Freight_Tonne_km">#REF!</definedName>
    <definedName name="SH_Freight_Tonne_km_CO2">#REF!</definedName>
    <definedName name="SH_Freight_TonneMiles">#REF!</definedName>
    <definedName name="SH_Passenger_km">#REF!</definedName>
    <definedName name="SHROPS" localSheetId="8">#REF!</definedName>
    <definedName name="SHROPS" localSheetId="6">#REF!</definedName>
    <definedName name="SHROPS">#REF!</definedName>
    <definedName name="Single_Retail_income___real" localSheetId="1">#REF!</definedName>
    <definedName name="Single_Retail_income___real" localSheetId="6">#REF!</definedName>
    <definedName name="Single_Retail_income___real">#REF!</definedName>
    <definedName name="SIREN_Act">#REF!</definedName>
    <definedName name="sitelist">#REF!</definedName>
    <definedName name="SLO">#REF!</definedName>
    <definedName name="Sludge" localSheetId="8">#REF!</definedName>
    <definedName name="Sludge" localSheetId="6">#REF!</definedName>
    <definedName name="Sludge">#REF!</definedName>
    <definedName name="Sludge_AD_EF_CH4">#REF!</definedName>
    <definedName name="Sludge_AD_Land">#REF!</definedName>
    <definedName name="Sludge_AD_Land__EF_CH4">#REF!</definedName>
    <definedName name="Sludge_AD_Land2">#REF!</definedName>
    <definedName name="Sludge_AD_Landfill">#REF!</definedName>
    <definedName name="Sludge_AD_Landfill__EF_CH4">#REF!</definedName>
    <definedName name="Sludge_AD_Limed_Land2">#REF!</definedName>
    <definedName name="Sludge_APD">#REF!</definedName>
    <definedName name="Sludge_APD_EF_CH4">#REF!</definedName>
    <definedName name="Sludge_APD_Land">#REF!</definedName>
    <definedName name="Sludge_APD_Land_EF_CH4">#REF!</definedName>
    <definedName name="Sludge_APD_Land2">#REF!</definedName>
    <definedName name="Sludge_Comp_EF_CH4">#REF!</definedName>
    <definedName name="Sludge_Comp_EF_N2O">#REF!</definedName>
    <definedName name="Sludge_Comp_Land">#REF!</definedName>
    <definedName name="Sludge_Comp_Land_EF_CH4">#REF!</definedName>
    <definedName name="Sludge_Comp_Land2">#REF!</definedName>
    <definedName name="Sludge_composted">#REF!</definedName>
    <definedName name="Sludge_digested">#REF!</definedName>
    <definedName name="Sludge_Incin_N2O">#REF!</definedName>
    <definedName name="Sludge_Incinerated">#REF!</definedName>
    <definedName name="Sludge_Land">#REF!</definedName>
    <definedName name="Sludge_Land_EF_N2O">#REF!</definedName>
    <definedName name="Sludge_Land_Frac_GASM">#REF!</definedName>
    <definedName name="Sludge_Land_Frac_LEACH_H">#REF!</definedName>
    <definedName name="Sludge_Land_Leach_Roff_EF_N2O">#REF!</definedName>
    <definedName name="Sludge_Land_Volat_EF_N2O">#REF!</definedName>
    <definedName name="Sludge_Lime_Landfill">#REF!</definedName>
    <definedName name="Sludge_Lime_Landfill__EF_CH4">#REF!</definedName>
    <definedName name="Sludge_Limed_Land2">#REF!</definedName>
    <definedName name="Sludge_Raw_Land">#REF!</definedName>
    <definedName name="Sludge_Raw_Land__EF_CH4">#REF!</definedName>
    <definedName name="Sludge_Raw_Landfill">#REF!</definedName>
    <definedName name="Sludge_Raw_Landfill_EF_CH4">#REF!</definedName>
    <definedName name="Sludge_Raw_Limed_Land">#REF!</definedName>
    <definedName name="Sludge_Sec_Dig_AD_EF_CH4">#REF!</definedName>
    <definedName name="Sludge_THP">#REF!</definedName>
    <definedName name="Sludge_THP_EF_CH4">#REF!</definedName>
    <definedName name="Sludge_THP_Land">#REF!</definedName>
    <definedName name="Sludge_THP_Land_EF_CH4">#REF!</definedName>
    <definedName name="Sludge_THP_Land2">#REF!</definedName>
    <definedName name="SludgeToLand_AprDec_2005" localSheetId="8">#REF!</definedName>
    <definedName name="SludgeToLand_AprDec_2005" localSheetId="6">#REF!</definedName>
    <definedName name="SludgeToLand_AprDec_2005">#REF!</definedName>
    <definedName name="SludgeToLand_JanFeb_2006" localSheetId="6">#REF!</definedName>
    <definedName name="SludgeToLand_JanFeb_2006">#REF!</definedName>
    <definedName name="SludgeToLand_JanMar_2006" localSheetId="6">#REF!</definedName>
    <definedName name="SludgeToLand_JanMar_2006">#REF!</definedName>
    <definedName name="Small_Bulk_CO2">#REF!</definedName>
    <definedName name="Small_Bulk_Tonne_km">#REF!</definedName>
    <definedName name="Small_Bulk_Tonne_km_CO2">#REF!</definedName>
    <definedName name="Small_Bulk_TonneMiles">#REF!</definedName>
    <definedName name="Small_Cont_Vessel_Tonne_km">#REF!</definedName>
    <definedName name="Small_Cont_Vessel_Tonne_km_CO2">#REF!</definedName>
    <definedName name="Small_Diesel_CO2">#REF!</definedName>
    <definedName name="Small_Diesel_Miles">#REF!</definedName>
    <definedName name="Small_Mbike_CO2">#REF!</definedName>
    <definedName name="Small_Mbike_Miles">#REF!</definedName>
    <definedName name="Small_Petrol_CO2">#REF!</definedName>
    <definedName name="Small_Petrol_Miles">#REF!</definedName>
    <definedName name="Small_Roro_CO2">#REF!</definedName>
    <definedName name="Small_Roro_TonneMiles">#REF!</definedName>
    <definedName name="Small_Tanker_CO2">#REF!</definedName>
    <definedName name="Small_Tanker_Tonne_km">#REF!</definedName>
    <definedName name="Small_Tanker_Tonne_km_CO2">#REF!</definedName>
    <definedName name="Small_Tanker_TonneMiles">#REF!</definedName>
    <definedName name="SMNIN_Act">#REF!</definedName>
    <definedName name="SMU">InpC!$I$283</definedName>
    <definedName name="SNet_Act">#REF!</definedName>
    <definedName name="SNet_BP">#REF!</definedName>
    <definedName name="SNet_FD">#REF!</definedName>
    <definedName name="SOLREF" localSheetId="8">#REF!</definedName>
    <definedName name="SOLREF" localSheetId="6">#REF!</definedName>
    <definedName name="SOLREF">#REF!</definedName>
    <definedName name="SOMERSET" localSheetId="6">#REF!</definedName>
    <definedName name="SOMERSET">#REF!</definedName>
    <definedName name="sort" localSheetId="6" hidden="1">#REF!</definedName>
    <definedName name="sort" hidden="1">#REF!</definedName>
    <definedName name="SpendLevel" localSheetId="1">#REF!</definedName>
    <definedName name="SpendLevel" localSheetId="8">#REF!</definedName>
    <definedName name="SpendLevel" localSheetId="6">#REF!</definedName>
    <definedName name="SpendLevel">InpC!#REF!</definedName>
    <definedName name="SRNapr">#REF!</definedName>
    <definedName name="SRNBPinputs">#REF!</definedName>
    <definedName name="SRNBPtrans">#REF!</definedName>
    <definedName name="SRNtransition" localSheetId="8">#REF!</definedName>
    <definedName name="SRNtransition">#REF!</definedName>
    <definedName name="SSCapr">#REF!</definedName>
    <definedName name="SSCBPinputs">#REF!</definedName>
    <definedName name="SSCBPtrans">#REF!</definedName>
    <definedName name="SSCtransition" localSheetId="8">#REF!</definedName>
    <definedName name="SSCtransition">#REF!</definedName>
    <definedName name="ST_A_H" localSheetId="8">#REF!</definedName>
    <definedName name="ST_A_H">#REF!</definedName>
    <definedName name="ST_A_L" localSheetId="8">#REF!</definedName>
    <definedName name="ST_A_L">#REF!</definedName>
    <definedName name="ST_A_M">#REF!</definedName>
    <definedName name="ST_A_N">#REF!</definedName>
    <definedName name="ST_AW_H">#REF!</definedName>
    <definedName name="ST_AW_L">#REF!</definedName>
    <definedName name="ST_AW_M">#REF!</definedName>
    <definedName name="ST_AW_N">#REF!</definedName>
    <definedName name="ST_E">#REF!</definedName>
    <definedName name="ST_misc">#REF!</definedName>
    <definedName name="ST_W">#REF!</definedName>
    <definedName name="STAFFS">#REF!</definedName>
    <definedName name="Start_date" localSheetId="1">#REF!</definedName>
    <definedName name="Start_date">#REF!</definedName>
    <definedName name="StartYearRef">#REF!</definedName>
    <definedName name="Stock" localSheetId="1">#REF!</definedName>
    <definedName name="Stock">#REF!</definedName>
    <definedName name="STotalgross">#REF!</definedName>
    <definedName name="STRATAREA" localSheetId="8">#REF!</definedName>
    <definedName name="STRATAREA" localSheetId="6">#REF!</definedName>
    <definedName name="STRATAREA">#REF!</definedName>
    <definedName name="STWC" localSheetId="6">#REF!</definedName>
    <definedName name="STWC">#REF!</definedName>
    <definedName name="STWConsents" localSheetId="6">#REF!</definedName>
    <definedName name="STWConsents">#REF!</definedName>
    <definedName name="subline_matt_final">#REF!</definedName>
    <definedName name="SUBLINETARG">#REF!</definedName>
    <definedName name="SUBS" localSheetId="8">#REF!</definedName>
    <definedName name="SUBS" localSheetId="6">#REF!</definedName>
    <definedName name="SUBS">#REF!</definedName>
    <definedName name="SUFFOLK" localSheetId="6">#REF!</definedName>
    <definedName name="SUFFOLK">#REF!</definedName>
    <definedName name="Summ">#REF!</definedName>
    <definedName name="Supply_demand_balance_scheme_classification">#REF!</definedName>
    <definedName name="SURREY" localSheetId="8">#REF!</definedName>
    <definedName name="SURREY" localSheetId="6">#REF!</definedName>
    <definedName name="SURREY">#REF!</definedName>
    <definedName name="SVEapr">#REF!</definedName>
    <definedName name="SVTBPinputs">#REF!</definedName>
    <definedName name="SVTBPtrans">#REF!</definedName>
    <definedName name="SVTtransition" localSheetId="8">#REF!</definedName>
    <definedName name="SVTtransition">#REF!</definedName>
    <definedName name="SW" localSheetId="8">#REF!</definedName>
    <definedName name="SW">#REF!</definedName>
    <definedName name="SW_A_H">#REF!</definedName>
    <definedName name="SW_A_L">#REF!</definedName>
    <definedName name="SW_A_M">#REF!</definedName>
    <definedName name="SW_AW_H">#REF!</definedName>
    <definedName name="SW_AW_L">#REF!</definedName>
    <definedName name="SW_AW_M">#REF!</definedName>
    <definedName name="SW_E">#REF!</definedName>
    <definedName name="SW_G">#REF!</definedName>
    <definedName name="SW_W">#REF!</definedName>
    <definedName name="SWAH" localSheetId="8">#REF!</definedName>
    <definedName name="SWAH" localSheetId="6">#REF!</definedName>
    <definedName name="SWAH">#REF!</definedName>
    <definedName name="SWAL" localSheetId="6">#REF!</definedName>
    <definedName name="SWAL">#REF!</definedName>
    <definedName name="SWAM" localSheetId="6">#REF!</definedName>
    <definedName name="SWAM">#REF!</definedName>
    <definedName name="SWAWH">#REF!</definedName>
    <definedName name="SWAWL">#REF!</definedName>
    <definedName name="SWAWM">#REF!</definedName>
    <definedName name="SWBapr">#REF!</definedName>
    <definedName name="SWE" localSheetId="8">#REF!</definedName>
    <definedName name="SWE">#REF!</definedName>
    <definedName name="SWG" localSheetId="8">#REF!</definedName>
    <definedName name="SWG">#REF!</definedName>
    <definedName name="SWI" localSheetId="8">#REF!</definedName>
    <definedName name="SWI">#REF!</definedName>
    <definedName name="Switch_____of_dividends_issued_as_scrip_shares" localSheetId="1">#REF!</definedName>
    <definedName name="Switch_____of_dividends_issued_as_scrip_shares" localSheetId="8">#REF!</definedName>
    <definedName name="Switch_____of_dividends_issued_as_scrip_shares" localSheetId="6">#REF!</definedName>
    <definedName name="Switch_____of_dividends_issued_as_scrip_shares">#REF!</definedName>
    <definedName name="Switch_____of_ILD" localSheetId="1">#REF!</definedName>
    <definedName name="Switch_____of_ILD">#REF!</definedName>
    <definedName name="Switch_____of_ordinary_dividends_paid_as_interim_dividend" localSheetId="1">#REF!</definedName>
    <definedName name="Switch_____of_ordinary_dividends_paid_as_interim_dividend">#REF!</definedName>
    <definedName name="Switch____HH_Advance_receipt_creditor_days" localSheetId="1">#REF!</definedName>
    <definedName name="Switch____HH_Advance_receipt_creditor_days">#REF!</definedName>
    <definedName name="Switch___adjustment_to_tax_payment" localSheetId="1">#REF!</definedName>
    <definedName name="Switch___adjustment_to_tax_payment">#REF!</definedName>
    <definedName name="Switch___Adjustment_to_Wholesale_revenue_requirement___real" localSheetId="1">#REF!</definedName>
    <definedName name="Switch___Adjustment_to_Wholesale_revenue_requirement___real">#REF!</definedName>
    <definedName name="Switch___Allowable_depreciation_on_capitalised_revenue___active___control" localSheetId="1">#REF!</definedName>
    <definedName name="Switch___Allowable_depreciation_on_capitalised_revenue___active___control">#REF!</definedName>
    <definedName name="Switch___Alternative_revenue_value___real.ADDN1" localSheetId="1">#REF!</definedName>
    <definedName name="Switch___Alternative_revenue_value___real.ADDN1">#REF!</definedName>
    <definedName name="Switch___Alternative_revenue_value___real.ADDN2" localSheetId="1">#REF!</definedName>
    <definedName name="Switch___Alternative_revenue_value___real.ADDN2">#REF!</definedName>
    <definedName name="Switch___Alternative_revenue_value___real.BR" localSheetId="1">#REF!</definedName>
    <definedName name="Switch___Alternative_revenue_value___real.BR">#REF!</definedName>
    <definedName name="Switch___Alternative_revenue_value___real.WN" localSheetId="1">#REF!</definedName>
    <definedName name="Switch___Alternative_revenue_value___real.WN">#REF!</definedName>
    <definedName name="Switch___Alternative_revenue_value___real.WR" localSheetId="1">#REF!</definedName>
    <definedName name="Switch___Alternative_revenue_value___real.WR">#REF!</definedName>
    <definedName name="Switch___Alternative_revenue_value___real.WWN" localSheetId="1">#REF!</definedName>
    <definedName name="Switch___Alternative_revenue_value___real.WWN">#REF!</definedName>
    <definedName name="Switch___Apply_adjustment_to_post_financeability_items_not_eligible_for_uplift.ADDN1" localSheetId="1">#REF!</definedName>
    <definedName name="Switch___Apply_adjustment_to_post_financeability_items_not_eligible_for_uplift.ADDN1">#REF!</definedName>
    <definedName name="Switch___Apply_adjustment_to_post_financeability_items_not_eligible_for_uplift.ADDN2" localSheetId="1">#REF!</definedName>
    <definedName name="Switch___Apply_adjustment_to_post_financeability_items_not_eligible_for_uplift.ADDN2">#REF!</definedName>
    <definedName name="Switch___Apply_adjustment_to_post_financeability_items_not_eligible_for_uplift.BR" localSheetId="1">#REF!</definedName>
    <definedName name="Switch___Apply_adjustment_to_post_financeability_items_not_eligible_for_uplift.BR">#REF!</definedName>
    <definedName name="Switch___Apply_adjustment_to_post_financeability_items_not_eligible_for_uplift.WN" localSheetId="1">#REF!</definedName>
    <definedName name="Switch___Apply_adjustment_to_post_financeability_items_not_eligible_for_uplift.WN">#REF!</definedName>
    <definedName name="Switch___Apply_adjustment_to_post_financeability_items_not_eligible_for_uplift.WR" localSheetId="1">#REF!</definedName>
    <definedName name="Switch___Apply_adjustment_to_post_financeability_items_not_eligible_for_uplift.WR">#REF!</definedName>
    <definedName name="Switch___Apply_adjustment_to_post_financeability_items_not_eligible_for_uplift.WWN" localSheetId="1">#REF!</definedName>
    <definedName name="Switch___Apply_adjustment_to_post_financeability_items_not_eligible_for_uplift.WWN">#REF!</definedName>
    <definedName name="Switch___bank_interest_rate__receivable_" localSheetId="1">#REF!</definedName>
    <definedName name="Switch___bank_interest_rate__receivable_">#REF!</definedName>
    <definedName name="Switch___Base_revenue_for_2024_25" localSheetId="1">#REF!</definedName>
    <definedName name="Switch___Base_revenue_for_2024_25">#REF!</definedName>
    <definedName name="Switch___bioresources_TDS" localSheetId="1">#REF!</definedName>
    <definedName name="Switch___bioresources_TDS">#REF!</definedName>
    <definedName name="Switch___Blended_interest_rate" localSheetId="1">#REF!</definedName>
    <definedName name="Switch___Blended_interest_rate">#REF!</definedName>
    <definedName name="Switch___Business__retail_total_allowed_depreciation___real" localSheetId="1">#REF!</definedName>
    <definedName name="Switch___Business__retail_total_allowed_depreciation___real">#REF!</definedName>
    <definedName name="Switch___Business_Advance_Receipts_Weighting___Unmeasured" localSheetId="1">#REF!</definedName>
    <definedName name="Switch___Business_Advance_Receipts_Weighting___Unmeasured">#REF!</definedName>
    <definedName name="Switch___Business_Measured_income_accrual_Opening_balance____nominal" localSheetId="1">#REF!</definedName>
    <definedName name="Switch___Business_Measured_income_accrual_Opening_balance____nominal">#REF!</definedName>
    <definedName name="Switch___Business_measured_income_proportion_of_total_Business_income" localSheetId="1">#REF!</definedName>
    <definedName name="Switch___Business_measured_income_proportion_of_total_Business_income">#REF!</definedName>
    <definedName name="Switch___Business_retail_advance_receipts_creditor_days" localSheetId="1">#REF!</definedName>
    <definedName name="Switch___Business_retail_advance_receipts_creditor_days">#REF!</definedName>
    <definedName name="Switch___Business_retail_average_cost_per_customer_in_Tariff_Band__Welsh_companies____real" localSheetId="1">#REF!</definedName>
    <definedName name="Switch___Business_retail_average_cost_per_customer_in_Tariff_Band__Welsh_companies____real">#REF!</definedName>
    <definedName name="Switch___Business_retail_capital_expenditure" localSheetId="1">#REF!</definedName>
    <definedName name="Switch___Business_retail_capital_expenditure">#REF!</definedName>
    <definedName name="Switch___Business_retail_debtors" localSheetId="1">#REF!</definedName>
    <definedName name="Switch___Business_retail_debtors">#REF!</definedName>
    <definedName name="Switch___Business_retail_margin___Override" localSheetId="1">#REF!</definedName>
    <definedName name="Switch___Business_retail_margin___Override">#REF!</definedName>
    <definedName name="Switch___Business_retail_measured_advance_receipts" localSheetId="1">#REF!</definedName>
    <definedName name="Switch___Business_retail_measured_advance_receipts">#REF!</definedName>
    <definedName name="Switch___Business_retail_Measured_income_accrual_rate" localSheetId="1">#REF!</definedName>
    <definedName name="Switch___Business_retail_Measured_income_accrual_rate">#REF!</definedName>
    <definedName name="Switch___Business_retail_revenue_adjustment___real" localSheetId="1">#REF!</definedName>
    <definedName name="Switch___Business_retail_revenue_adjustment___real">#REF!</definedName>
    <definedName name="Switch___Business_retail_revenue_override___nominal" localSheetId="1">#REF!</definedName>
    <definedName name="Switch___Business_retail_revenue_override___nominal">#REF!</definedName>
    <definedName name="Switch___Business_retail_unmeasured_advance_receipts" localSheetId="1">#REF!</definedName>
    <definedName name="Switch___Business_retail_unmeasured_advance_receipts">#REF!</definedName>
    <definedName name="Switch___Capex_creditor_days" localSheetId="1">#REF!</definedName>
    <definedName name="Switch___Capex_creditor_days">#REF!</definedName>
    <definedName name="Switch___Capital_expenditure___proportion_of_new_capital_expenditure_not_qualifying_for_capital_allowance_deductions" localSheetId="1">#REF!</definedName>
    <definedName name="Switch___Capital_expenditure___proportion_of_new_capital_expenditure_not_qualifying_for_capital_allowance_deductions">#REF!</definedName>
    <definedName name="Switch___Capital_expenditure___Proportion_of_new_capital_expenditure_qualifying_for_high_level_deduction" localSheetId="1">#REF!</definedName>
    <definedName name="Switch___Capital_expenditure___Proportion_of_new_capital_expenditure_qualifying_for_high_level_deduction">#REF!</definedName>
    <definedName name="Switch___Capital_expenditure___proportion_of_new_capital_expenditure_qualifying_for_the_main_rate_pool___control" localSheetId="1">#REF!</definedName>
    <definedName name="Switch___Capital_expenditure___proportion_of_new_capital_expenditure_qualifying_for_the_main_rate_pool___control">#REF!</definedName>
    <definedName name="Switch___Capital_expenditure___proportion_of_new_capital_expenditure_qualifying_for_the_special_rate_pool___control" localSheetId="1">#REF!</definedName>
    <definedName name="Switch___Capital_expenditure___proportion_of_new_capital_expenditure_qualifying_for_the_special_rate_pool___control">#REF!</definedName>
    <definedName name="Switch___Capital_expenditure___proportion_of_new_capital_expenditure_qualifying_for_the_structures_and_buildings_pool___control" localSheetId="1">#REF!</definedName>
    <definedName name="Switch___Capital_expenditure___proportion_of_new_capital_expenditure_qualifying_for_the_structures_and_buildings_pool___control">#REF!</definedName>
    <definedName name="Switch___Capital_expenditure_writing_down_allowance_main_rate_pool" localSheetId="1">#REF!</definedName>
    <definedName name="Switch___Capital_expenditure_writing_down_allowance_main_rate_pool">#REF!</definedName>
    <definedName name="Switch___Capital_expenditure_writing_down_allowance_special_rate_pool" localSheetId="1">#REF!</definedName>
    <definedName name="Switch___Capital_expenditure_writing_down_allowance_special_rate_pool">#REF!</definedName>
    <definedName name="Switch___Capital_expenditure_writing_down_allowance_structures_and_buildings_pool" localSheetId="1">#REF!</definedName>
    <definedName name="Switch___Capital_expenditure_writing_down_allowance_structures_and_buildings_pool">#REF!</definedName>
    <definedName name="Switch___Cash_and_cash_equivalents_initial_balance___control___nominal" localSheetId="1">#REF!</definedName>
    <definedName name="Switch___Cash_and_cash_equivalents_initial_balance___control___nominal">#REF!</definedName>
    <definedName name="Switch___cost_to_serve" localSheetId="1">#REF!</definedName>
    <definedName name="Switch___cost_to_serve">#REF!</definedName>
    <definedName name="Switch___Current_tax_liabilities___Appointee_b_f___nominal" localSheetId="1">#REF!</definedName>
    <definedName name="Switch___Current_tax_liabilities___Appointee_b_f___nominal">#REF!</definedName>
    <definedName name="Switch___Debtors_other" localSheetId="1">#REF!</definedName>
    <definedName name="Switch___Debtors_other">#REF!</definedName>
    <definedName name="Switch___Depreciation_b_f___control___active___nominal" localSheetId="1">#REF!</definedName>
    <definedName name="Switch___Depreciation_b_f___control___active___nominal">#REF!</definedName>
    <definedName name="Switch___Disallowable_expenditure___Change_in_general_provisions___control" localSheetId="1">#REF!</definedName>
    <definedName name="Switch___Disallowable_expenditure___Change_in_general_provisions___control">#REF!</definedName>
    <definedName name="Switch___Dividend_creditors_wholesale_retail_split___business_retail___nominal" localSheetId="1">#REF!</definedName>
    <definedName name="Switch___Dividend_creditors_wholesale_retail_split___business_retail___nominal">#REF!</definedName>
    <definedName name="Switch___Dividend_creditors_wholesale_retail_split___Dividend_creditors___residential_retail" localSheetId="1">#REF!</definedName>
    <definedName name="Switch___Dividend_creditors_wholesale_retail_split___Dividend_creditors___residential_retail">#REF!</definedName>
    <definedName name="Switch___Dividend_yield" localSheetId="1">#REF!</definedName>
    <definedName name="Switch___Dividend_yield">#REF!</definedName>
    <definedName name="Switch___DPC_and_infrastructure_costs" localSheetId="1">#REF!</definedName>
    <definedName name="Switch___DPC_and_infrastructure_costs">#REF!</definedName>
    <definedName name="Switch___Finance_lease_depreciation___control___nominal" localSheetId="1">#REF!</definedName>
    <definedName name="Switch___Finance_lease_depreciation___control___nominal">#REF!</definedName>
    <definedName name="Switch___Fixed_asset_net_book_value_at_31_March___business_retail___nominal" localSheetId="1">#REF!</definedName>
    <definedName name="Switch___Fixed_asset_net_book_value_at_31_March___business_retail___nominal">#REF!</definedName>
    <definedName name="Switch___Fixed_asset_net_book_value_at_31_March___residential_retail___nominal" localSheetId="1">#REF!</definedName>
    <definedName name="Switch___Fixed_asset_net_book_value_at_31_March___residential_retail___nominal">#REF!</definedName>
    <definedName name="Switch___Fixed_assets_b_f___control___active___nominal" localSheetId="1">#REF!</definedName>
    <definedName name="Switch___Fixed_assets_b_f___control___active___nominal">#REF!</definedName>
    <definedName name="Switch___HH_Advance_receipts" localSheetId="1">#REF!</definedName>
    <definedName name="Switch___HH_Advance_receipts">#REF!</definedName>
    <definedName name="Switch___HH_income_accrual" localSheetId="1">#REF!</definedName>
    <definedName name="Switch___HH_income_accrual">#REF!</definedName>
    <definedName name="Switch___HH_trade_receivables" localSheetId="1">#REF!</definedName>
    <definedName name="Switch___HH_trade_receivables">#REF!</definedName>
    <definedName name="Switch___Households_connected" localSheetId="1">#REF!</definedName>
    <definedName name="Switch___Households_connected">#REF!</definedName>
    <definedName name="Switch___Inflation" localSheetId="1">#REF!</definedName>
    <definedName name="Switch___Inflation">#REF!</definedName>
    <definedName name="Switch___Innovation_funding" localSheetId="1">#REF!</definedName>
    <definedName name="Switch___Innovation_funding">#REF!</definedName>
    <definedName name="Switch___Interest_rate___Business___Active" localSheetId="1">#REF!</definedName>
    <definedName name="Switch___Interest_rate___Business___Active">#REF!</definedName>
    <definedName name="Switch___interest_rate___residential" localSheetId="1">#REF!</definedName>
    <definedName name="Switch___interest_rate___residential">#REF!</definedName>
    <definedName name="Switch___interest_rate_on_fixed_rate_debt" localSheetId="1">#REF!</definedName>
    <definedName name="Switch___interest_rate_on_fixed_rate_debt">#REF!</definedName>
    <definedName name="Switch___interest_rate_on_index_linked_debt" localSheetId="1">#REF!</definedName>
    <definedName name="Switch___interest_rate_on_index_linked_debt">#REF!</definedName>
    <definedName name="Switch___Inventories_balance___control___nominal" localSheetId="1">#REF!</definedName>
    <definedName name="Switch___Inventories_balance___control___nominal">#REF!</definedName>
    <definedName name="Switch___IRE_totex_adjustment_for_ACICR__Ofwat____Active" localSheetId="1">#REF!</definedName>
    <definedName name="Switch___IRE_totex_adjustment_for_ACICR__Ofwat____Active">#REF!</definedName>
    <definedName name="Switch___Measured_unmeasured_charges" localSheetId="1">#REF!</definedName>
    <definedName name="Switch___Measured_unmeasured_charges">#REF!</definedName>
    <definedName name="Switch___Movement_in_intangible_asset_and_investments_balance__control" localSheetId="1">#REF!</definedName>
    <definedName name="Switch___Movement_in_intangible_asset_and_investments_balance__control">#REF!</definedName>
    <definedName name="Switch___Movement_in_other_liabilities___control" localSheetId="1">#REF!</definedName>
    <definedName name="Switch___Movement_in_other_liabilities___control">#REF!</definedName>
    <definedName name="Switch___Movement_in_provisions___control___nominal.ADDN1" localSheetId="1">#REF!</definedName>
    <definedName name="Switch___Movement_in_provisions___control___nominal.ADDN1">#REF!</definedName>
    <definedName name="Switch___Movement_in_provisions___control___nominal.ADDN2" localSheetId="1">#REF!</definedName>
    <definedName name="Switch___Movement_in_provisions___control___nominal.ADDN2">#REF!</definedName>
    <definedName name="Switch___Movement_in_provisions___control___nominal.BR" localSheetId="1">#REF!</definedName>
    <definedName name="Switch___Movement_in_provisions___control___nominal.BR">#REF!</definedName>
    <definedName name="Switch___Movement_in_provisions___control___nominal.WN" localSheetId="1">#REF!</definedName>
    <definedName name="Switch___Movement_in_provisions___control___nominal.WN">#REF!</definedName>
    <definedName name="Switch___Movement_in_provisions___control___nominal.WR" localSheetId="1">#REF!</definedName>
    <definedName name="Switch___Movement_in_provisions___control___nominal.WR">#REF!</definedName>
    <definedName name="Switch___Movement_in_provisions___control___nominal.WWN" localSheetId="1">#REF!</definedName>
    <definedName name="Switch___Movement_in_provisions___control___nominal.WWN">#REF!</definedName>
    <definedName name="Switch___new_capital_expenditure___proportion_of_new_capital_expenditure_qualifying_for_a_full_deduction" localSheetId="1">#REF!</definedName>
    <definedName name="Switch___new_capital_expenditure___proportion_of_new_capital_expenditure_qualifying_for_a_full_deduction">#REF!</definedName>
    <definedName name="Switch___Notional_target_gearing___control.ADDN1" localSheetId="1">#REF!</definedName>
    <definedName name="Switch___Notional_target_gearing___control.ADDN1">#REF!</definedName>
    <definedName name="Switch___Notional_target_gearing___control.ADDN2" localSheetId="1">#REF!</definedName>
    <definedName name="Switch___Notional_target_gearing___control.ADDN2">#REF!</definedName>
    <definedName name="Switch___Notional_target_gearing___control.BR" localSheetId="1">#REF!</definedName>
    <definedName name="Switch___Notional_target_gearing___control.BR">#REF!</definedName>
    <definedName name="Switch___Notional_target_gearing___control.WN" localSheetId="1">#REF!</definedName>
    <definedName name="Switch___Notional_target_gearing___control.WN">#REF!</definedName>
    <definedName name="Switch___Notional_target_gearing___control.WR" localSheetId="1">#REF!</definedName>
    <definedName name="Switch___Notional_target_gearing___control.WR">#REF!</definedName>
    <definedName name="Switch___Notional_target_gearing___control.WWN" localSheetId="1">#REF!</definedName>
    <definedName name="Switch___Notional_target_gearing___control.WWN">#REF!</definedName>
    <definedName name="Switch___Opening_Called_up_share_capital_balance__control" localSheetId="1">#REF!</definedName>
    <definedName name="Switch___Opening_Called_up_share_capital_balance__control">#REF!</definedName>
    <definedName name="Switch___Opening_Capex_creditors_balance___control___nominal" localSheetId="1">#REF!</definedName>
    <definedName name="Switch___Opening_Capex_creditors_balance___control___nominal">#REF!</definedName>
    <definedName name="Switch___Opening_Capital_allowance_balance___main_rate_pool___new_capital_expenditure___control___nominal" localSheetId="1">#REF!</definedName>
    <definedName name="Switch___Opening_Capital_allowance_balance___main_rate_pool___new_capital_expenditure___control___nominal">#REF!</definedName>
    <definedName name="Switch___Opening_Capital_allowance_balance___special_rate_pool___new_capital_expenditure___control___nominal" localSheetId="1">#REF!</definedName>
    <definedName name="Switch___Opening_Capital_allowance_balance___special_rate_pool___new_capital_expenditure___control___nominal">#REF!</definedName>
    <definedName name="Switch___Opening_Capital_allowance_balance___structures_and_buildings_pool___control___nominal" localSheetId="1">#REF!</definedName>
    <definedName name="Switch___Opening_Capital_allowance_balance___structures_and_buildings_pool___control___nominal">#REF!</definedName>
    <definedName name="Switch___Opening_debt" localSheetId="1">#REF!</definedName>
    <definedName name="Switch___Opening_debt">#REF!</definedName>
    <definedName name="Switch___opening_deferred_tax_balance___control" localSheetId="1">#REF!</definedName>
    <definedName name="Switch___opening_deferred_tax_balance___control">#REF!</definedName>
    <definedName name="Switch___Opening_dividend_cashflow_balance" localSheetId="1">#REF!</definedName>
    <definedName name="Switch___Opening_dividend_cashflow_balance">#REF!</definedName>
    <definedName name="Switch___Opening_Dividend_creditors_balance__control" localSheetId="1">#REF!</definedName>
    <definedName name="Switch___Opening_Dividend_creditors_balance__control">#REF!</definedName>
    <definedName name="Switch___Opening_Intangible_asset_and_investments_balance___control___nominal" localSheetId="1">#REF!</definedName>
    <definedName name="Switch___Opening_Intangible_asset_and_investments_balance___control___nominal">#REF!</definedName>
    <definedName name="Switch___Opening_Non_distributable_reserves_balance__control" localSheetId="1">#REF!</definedName>
    <definedName name="Switch___Opening_Non_distributable_reserves_balance__control">#REF!</definedName>
    <definedName name="Switch___Opening_Other_creditors_balance___control___nominal" localSheetId="1">#REF!</definedName>
    <definedName name="Switch___Opening_Other_creditors_balance___control___nominal">#REF!</definedName>
    <definedName name="Switch___Opening_Other_debtors_balance___control___nominal" localSheetId="1">#REF!</definedName>
    <definedName name="Switch___Opening_Other_debtors_balance___control___nominal">#REF!</definedName>
    <definedName name="Switch___Opening_Other_liabilities_balance__control" localSheetId="1">#REF!</definedName>
    <definedName name="Switch___Opening_Other_liabilities_balance__control">#REF!</definedName>
    <definedName name="Switch___Opening_Provisions_balance__control" localSheetId="1">#REF!</definedName>
    <definedName name="Switch___Opening_Provisions_balance__control">#REF!</definedName>
    <definedName name="Switch___Opening_retained_cash_balance___Business___nominal" localSheetId="1">#REF!</definedName>
    <definedName name="Switch___Opening_retained_cash_balance___Business___nominal">#REF!</definedName>
    <definedName name="Switch___Opening_retained_cash_balance___Residential" localSheetId="1">#REF!</definedName>
    <definedName name="Switch___Opening_retained_cash_balance___Residential">#REF!</definedName>
    <definedName name="Switch___Opening_retained_earnings_balance___Business___nominal" localSheetId="1">#REF!</definedName>
    <definedName name="Switch___Opening_retained_earnings_balance___Business___nominal">#REF!</definedName>
    <definedName name="Switch___Opening_retained_earnings_balance___control" localSheetId="1">#REF!</definedName>
    <definedName name="Switch___Opening_retained_earnings_balance___control">#REF!</definedName>
    <definedName name="Switch___Opening_Retirement_benefit_asset____liabilities__balance__control___nominal" localSheetId="1">#REF!</definedName>
    <definedName name="Switch___Opening_Retirement_benefit_asset____liabilities__balance__control___nominal">#REF!</definedName>
    <definedName name="Switch___opening_tax_loss_balance___wholesale" localSheetId="1">#REF!</definedName>
    <definedName name="Switch___opening_tax_loss_balance___wholesale">#REF!</definedName>
    <definedName name="Switch___Opening_Trade_creditors_balance___control___nominal" localSheetId="1">#REF!</definedName>
    <definedName name="Switch___Opening_Trade_creditors_balance___control___nominal">#REF!</definedName>
    <definedName name="Switch___Opening_Trade_debtors_balance___control___nominal" localSheetId="1">#REF!</definedName>
    <definedName name="Switch___Opening_Trade_debtors_balance___control___nominal">#REF!</definedName>
    <definedName name="Switch___Ordinary_dividend__overrides_any_other_dividend_approach___post_override____nominal" localSheetId="1">#REF!</definedName>
    <definedName name="Switch___Ordinary_dividend__overrides_any_other_dividend_approach___post_override____nominal">#REF!</definedName>
    <definedName name="Switch___Ordinary_shares_issued___control___nominal" localSheetId="1">#REF!</definedName>
    <definedName name="Switch___Ordinary_shares_issued___control___nominal">#REF!</definedName>
    <definedName name="Switch___Other_adjustments_to_taxable_profits___control___nominal" localSheetId="1">#REF!</definedName>
    <definedName name="Switch___Other_adjustments_to_taxable_profits___control___nominal">#REF!</definedName>
    <definedName name="Switch___Other_creditors_target_balance___control___nominal" localSheetId="1">#REF!</definedName>
    <definedName name="Switch___Other_creditors_target_balance___control___nominal">#REF!</definedName>
    <definedName name="Switch___other_debtors_target_balance___control___nominal" localSheetId="1">#REF!</definedName>
    <definedName name="Switch___other_debtors_target_balance___control___nominal">#REF!</definedName>
    <definedName name="Switch___Other_non_price_control_income" localSheetId="1">#REF!</definedName>
    <definedName name="Switch___Other_non_price_control_income">#REF!</definedName>
    <definedName name="Switch___Other_operating_income" localSheetId="1">#REF!</definedName>
    <definedName name="Switch___Other_operating_income">#REF!</definedName>
    <definedName name="Switch___Other_price_control_income" localSheetId="1">#REF!</definedName>
    <definedName name="Switch___Other_price_control_income">#REF!</definedName>
    <definedName name="Switch___Other_taxable_income___Amortisation_on_grants_and_contributions___control___nominal" localSheetId="1">#REF!</definedName>
    <definedName name="Switch___Other_taxable_income___Amortisation_on_grants_and_contributions___control___nominal">#REF!</definedName>
    <definedName name="Switch___Other_taxable_income___Grants_and_contributions_taxable_on_receipt___control___nominal" localSheetId="1">#REF!</definedName>
    <definedName name="Switch___Other_taxable_income___Grants_and_contributions_taxable_on_receipt___control___nominal">#REF!</definedName>
    <definedName name="Switch___overdraft_interest_rate" localSheetId="1">#REF!</definedName>
    <definedName name="Switch___overdraft_interest_rate">#REF!</definedName>
    <definedName name="Switch___P_L_expenditure_not_allowable_as_a_deduction_from_taxable_trading_profits___control___nominal" localSheetId="1">#REF!</definedName>
    <definedName name="Switch___P_L_expenditure_not_allowable_as_a_deduction_from_taxable_trading_profits___control___nominal">#REF!</definedName>
    <definedName name="Switch___P_L_expenditure_relating_to_renewals_not_allowable_as_a_deduction_from_taxable_trading_profits___control___nominal" localSheetId="1">#REF!</definedName>
    <definedName name="Switch___P_L_expenditure_relating_to_renewals_not_allowable_as_a_deduction_from_taxable_trading_profits___control___nominal">#REF!</definedName>
    <definedName name="Switch___PAYG" localSheetId="1">#REF!</definedName>
    <definedName name="Switch___PAYG">#REF!</definedName>
    <definedName name="Switch___Pension_contributions___control" localSheetId="1">#REF!</definedName>
    <definedName name="Switch___Pension_contributions___control">#REF!</definedName>
    <definedName name="Switch___Pension_contributions___Retail" localSheetId="1">#REF!</definedName>
    <definedName name="Switch___Pension_contributions___Retail">#REF!</definedName>
    <definedName name="Switch___Pension_deficit_repair_allowance___Wholesale" localSheetId="1">#REF!</definedName>
    <definedName name="Switch___Pension_deficit_repair_allowance___Wholesale">#REF!</definedName>
    <definedName name="Switch___Percentage_earnings_distributed_as_dividends" localSheetId="1">#REF!</definedName>
    <definedName name="Switch___Percentage_earnings_distributed_as_dividends">#REF!</definedName>
    <definedName name="Switch___Post_financeability_adjustments_eligible_for_tax_uplift" localSheetId="1">#REF!</definedName>
    <definedName name="Switch___Post_financeability_adjustments_eligible_for_tax_uplift">#REF!</definedName>
    <definedName name="Switch___Post_financeability_adjustments_not_eligible_for_tax_uplift" localSheetId="1">#REF!</definedName>
    <definedName name="Switch___Post_financeability_adjustments_not_eligible_for_tax_uplift">#REF!</definedName>
    <definedName name="Switch___Prior_period_company_residential_apportionment" localSheetId="1">#REF!</definedName>
    <definedName name="Switch___Prior_period_company_residential_apportionment">#REF!</definedName>
    <definedName name="Switch___Proportion_of_capitalised_revenue_expenditure__infra___non_infra_" localSheetId="1">#REF!</definedName>
    <definedName name="Switch___Proportion_of_capitalised_revenue_expenditure__infra___non_infra_">#REF!</definedName>
    <definedName name="Switch___Proportion_of_RPI_ILD" localSheetId="1">#REF!</definedName>
    <definedName name="Switch___Proportion_of_RPI_ILD">#REF!</definedName>
    <definedName name="Switch___proportion_of_taxable_profits_available_for_tax_loss_utilisation" localSheetId="1">#REF!</definedName>
    <definedName name="Switch___proportion_of_taxable_profits_available_for_tax_loss_utilisation">#REF!</definedName>
    <definedName name="Switch___QAA_reward__penalty_" localSheetId="1">#REF!</definedName>
    <definedName name="Switch___QAA_reward__penalty_">#REF!</definedName>
    <definedName name="Switch___RCV_Opening_balances_switch" localSheetId="1">#REF!</definedName>
    <definedName name="Switch___RCV_Opening_balances_switch">#REF!</definedName>
    <definedName name="Switch___re_profiled_revenues_active_switch___Wholesale_control" localSheetId="1">#REF!</definedName>
    <definedName name="Switch___re_profiled_revenues_active_switch___Wholesale_control">#REF!</definedName>
    <definedName name="Switch___real_dividend_growth" localSheetId="1">#REF!</definedName>
    <definedName name="Switch___real_dividend_growth">#REF!</definedName>
    <definedName name="Switch___Reprofiling" localSheetId="1">#REF!</definedName>
    <definedName name="Switch___Reprofiling">#REF!</definedName>
    <definedName name="Switch___Residential_average_debtor_days" localSheetId="1">#REF!</definedName>
    <definedName name="Switch___Residential_average_debtor_days">#REF!</definedName>
    <definedName name="Switch___Residential_net_margin" localSheetId="1">#REF!</definedName>
    <definedName name="Switch___Residential_net_margin">#REF!</definedName>
    <definedName name="Switch___Residential_Retail_allowed_depreciation" localSheetId="1">#REF!</definedName>
    <definedName name="Switch___Residential_Retail_allowed_depreciation">#REF!</definedName>
    <definedName name="Switch___Residential_retail_capital_expenditure" localSheetId="1">#REF!</definedName>
    <definedName name="Switch___Residential_retail_capital_expenditure">#REF!</definedName>
    <definedName name="Switch___Residential_retail_revenue_adjustment" localSheetId="1">#REF!</definedName>
    <definedName name="Switch___Residential_retail_revenue_adjustment">#REF!</definedName>
    <definedName name="Switch___Retail___Corporation_tax_creditor_b_f___nominal" localSheetId="1">#REF!</definedName>
    <definedName name="Switch___Retail___Corporation_tax_creditor_b_f___nominal">#REF!</definedName>
    <definedName name="Switch___Retail___Retail_creditor_months__Payment_terms___Business_retail_pays_wholesaler_in_arrears__advance_" localSheetId="1">#REF!</definedName>
    <definedName name="Switch___Retail___Retail_creditor_months__Payment_terms___Business_retail_pays_wholesaler_in_arrears__advance_">#REF!</definedName>
    <definedName name="Switch___Retail_Costs" localSheetId="1">#REF!</definedName>
    <definedName name="Switch___Retail_Costs">#REF!</definedName>
    <definedName name="Switch___Retail_creditor_months" localSheetId="1">#REF!</definedName>
    <definedName name="Switch___Retail_creditor_months">#REF!</definedName>
    <definedName name="Switch___Retirement_benefit_asset____liability__balance___Retail___nominal" localSheetId="1">#REF!</definedName>
    <definedName name="Switch___Retirement_benefit_asset____liability__balance___Retail___nominal">#REF!</definedName>
    <definedName name="Switch___Revenue_override.ADDN1" localSheetId="1">#REF!</definedName>
    <definedName name="Switch___Revenue_override.ADDN1">#REF!</definedName>
    <definedName name="Switch___Revenue_override.ADDN2" localSheetId="1">#REF!</definedName>
    <definedName name="Switch___Revenue_override.ADDN2">#REF!</definedName>
    <definedName name="Switch___Revenue_override.BR" localSheetId="1">#REF!</definedName>
    <definedName name="Switch___Revenue_override.BR">#REF!</definedName>
    <definedName name="Switch___Revenue_override.WN" localSheetId="1">#REF!</definedName>
    <definedName name="Switch___Revenue_override.WN">#REF!</definedName>
    <definedName name="Switch___Revenue_override.WR" localSheetId="1">#REF!</definedName>
    <definedName name="Switch___Revenue_override.WR">#REF!</definedName>
    <definedName name="Switch___Revenue_override.WWN" localSheetId="1">#REF!</definedName>
    <definedName name="Switch___Revenue_override.WWN">#REF!</definedName>
    <definedName name="Switch___RPI_CPIH_wedge_for_RPI_ILD_indexation_rate" localSheetId="1">#REF!</definedName>
    <definedName name="Switch___RPI_CPIH_wedge_for_RPI_ILD_indexation_rate">#REF!</definedName>
    <definedName name="Switch___Run_off_rate_for_Post_2025_RCV" localSheetId="1">#REF!</definedName>
    <definedName name="Switch___Run_off_rate_for_Post_2025_RCV">#REF!</definedName>
    <definedName name="Switch___Run_off_rate_Pre_2025_RCV" localSheetId="1">#REF!</definedName>
    <definedName name="Switch___Run_off_rate_Pre_2025_RCV">#REF!</definedName>
    <definedName name="Switch___Tariff_band___net_margin_percentage" localSheetId="1">#REF!</definedName>
    <definedName name="Switch___Tariff_band___net_margin_percentage">#REF!</definedName>
    <definedName name="Switch___Tariff_band___number_of_customers.1" localSheetId="1">#REF!</definedName>
    <definedName name="Switch___Tariff_band___number_of_customers.1">#REF!</definedName>
    <definedName name="Switch___Tariff_band___number_of_customers.2" localSheetId="1">#REF!</definedName>
    <definedName name="Switch___Tariff_band___number_of_customers.2">#REF!</definedName>
    <definedName name="Switch___Tariff_band___number_of_customers.3" localSheetId="1">#REF!</definedName>
    <definedName name="Switch___Tariff_band___number_of_customers.3">#REF!</definedName>
    <definedName name="Switch___Tariff_band___wholesale_charge.1" localSheetId="1">#REF!</definedName>
    <definedName name="Switch___Tariff_band___wholesale_charge.1">#REF!</definedName>
    <definedName name="Switch___Tariff_band___wholesale_charge.2" localSheetId="1">#REF!</definedName>
    <definedName name="Switch___Tariff_band___wholesale_charge.2">#REF!</definedName>
    <definedName name="Switch___Tariff_band___wholesale_charge.3" localSheetId="1">#REF!</definedName>
    <definedName name="Switch___Tariff_band___wholesale_charge.3">#REF!</definedName>
    <definedName name="Switch___tax_cashflow_initial_balance" localSheetId="1">#REF!</definedName>
    <definedName name="Switch___tax_cashflow_initial_balance">#REF!</definedName>
    <definedName name="Switch___Tax_liabilities___control___nominal" localSheetId="1">#REF!</definedName>
    <definedName name="Switch___Tax_liabilities___control___nominal">#REF!</definedName>
    <definedName name="Switch___Tax_loss_allowance___nominal" localSheetId="1">#REF!</definedName>
    <definedName name="Switch___Tax_loss_allowance___nominal">#REF!</definedName>
    <definedName name="Switch___Tax_rate" localSheetId="1">#REF!</definedName>
    <definedName name="Switch___Tax_rate">#REF!</definedName>
    <definedName name="Switch___Totex" localSheetId="1">#REF!</definedName>
    <definedName name="Switch___Totex">#REF!</definedName>
    <definedName name="Switch___Trade_and_other_payables___Retail_other_payables" localSheetId="1">#REF!</definedName>
    <definedName name="Switch___Trade_and_other_payables___Retail_other_payables">#REF!</definedName>
    <definedName name="Switch___Trade_and_other_payables___Retail_trade_payables" localSheetId="1">#REF!</definedName>
    <definedName name="Switch___Trade_and_other_payables___Retail_trade_payables">#REF!</definedName>
    <definedName name="Switch___Trade_and_other_payables___Wholesale_creditors___business_retail___nominal" localSheetId="1">#REF!</definedName>
    <definedName name="Switch___Trade_and_other_payables___Wholesale_creditors___business_retail___nominal">#REF!</definedName>
    <definedName name="Switch___Trade_and_other_payables___Wholesale_creditors___residential_retail" localSheetId="1">#REF!</definedName>
    <definedName name="Switch___Trade_and_other_payables___Wholesale_creditors___residential_retail">#REF!</definedName>
    <definedName name="Switch___WACC" localSheetId="1">#REF!</definedName>
    <definedName name="Switch___WACC">#REF!</definedName>
    <definedName name="Switch___Water_efficiency_funding" localSheetId="1">#REF!</definedName>
    <definedName name="Switch___Water_efficiency_funding">#REF!</definedName>
    <definedName name="Switch___Wholesale___Trade_creditor_days___control" localSheetId="1">#REF!</definedName>
    <definedName name="Switch___Wholesale___Trade_creditor_days___control">#REF!</definedName>
    <definedName name="Switch___Wholesale_and_retail_line_item_split___actual_company_structure___Retained_profits___residential_retail" localSheetId="1">#REF!</definedName>
    <definedName name="Switch___Wholesale_and_retail_line_item_split___actual_company_structure___Retained_profits___residential_retail">#REF!</definedName>
    <definedName name="Switch___Wholesale_and_retail_line_item_split___Capex_creditor___business_retail___nominal" localSheetId="1">#REF!</definedName>
    <definedName name="Switch___Wholesale_and_retail_line_item_split___Capex_creditor___business_retail___nominal">#REF!</definedName>
    <definedName name="Switch___Wholesale_and_retail_line_item_split___capex_creditors___residential_retail___nominal" localSheetId="1">#REF!</definedName>
    <definedName name="Switch___Wholesale_and_retail_line_item_split___capex_creditors___residential_retail___nominal">#REF!</definedName>
    <definedName name="Switch___Wholesale_DB_pension_cash_excess_over_charge___real___control" localSheetId="1">#REF!</definedName>
    <definedName name="Switch___Wholesale_DB_pension_cash_excess_over_charge___real___control">#REF!</definedName>
    <definedName name="Switch___Wholesale_fixed_asset_life__post_override____control" localSheetId="1">#REF!</definedName>
    <definedName name="Switch___Wholesale_fixed_asset_life__post_override____control">#REF!</definedName>
    <definedName name="SWTBPinputs">#REF!</definedName>
    <definedName name="SWTBPtrans">#REF!</definedName>
    <definedName name="SWTtransition" localSheetId="8">#REF!</definedName>
    <definedName name="SWTtransition">#REF!</definedName>
    <definedName name="SWW" localSheetId="8">#REF!</definedName>
    <definedName name="SWW">#REF!</definedName>
    <definedName name="T_A_H" localSheetId="8">#REF!</definedName>
    <definedName name="T_A_H">#REF!</definedName>
    <definedName name="T_A_M">#REF!</definedName>
    <definedName name="T_AW_H">#REF!</definedName>
    <definedName name="T_AW_M">#REF!</definedName>
    <definedName name="t_kg_conversion">#REF!</definedName>
    <definedName name="T_W" localSheetId="8">#REF!</definedName>
    <definedName name="T_W" localSheetId="6">#REF!</definedName>
    <definedName name="T_W">#REF!</definedName>
    <definedName name="T_W_M" localSheetId="6">#REF!</definedName>
    <definedName name="T_W_M">#REF!</definedName>
    <definedName name="tab" localSheetId="6">#REF!</definedName>
    <definedName name="tab">#REF!</definedName>
    <definedName name="table">#REF!</definedName>
    <definedName name="TABLE0">#REF!</definedName>
    <definedName name="TABLE1">#REF!</definedName>
    <definedName name="TABLE10">#REF!</definedName>
    <definedName name="TABLE10A">#REF!</definedName>
    <definedName name="TABLE11" localSheetId="8">#REF!</definedName>
    <definedName name="TABLE11" localSheetId="6">#REF!</definedName>
    <definedName name="TABLE11">#REF!</definedName>
    <definedName name="TABLE12">#REF!</definedName>
    <definedName name="TABLE13">#REF!</definedName>
    <definedName name="TABLE14">#REF!</definedName>
    <definedName name="TABLE15" localSheetId="8">#REF!</definedName>
    <definedName name="TABLE15" localSheetId="6">#REF!</definedName>
    <definedName name="TABLE15">#REF!</definedName>
    <definedName name="TABLE16" localSheetId="6">#REF!</definedName>
    <definedName name="TABLE16">#REF!</definedName>
    <definedName name="TABLE17" localSheetId="6">#REF!</definedName>
    <definedName name="TABLE17">#REF!</definedName>
    <definedName name="TABLE18">#REF!</definedName>
    <definedName name="TABLE19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29">#REF!</definedName>
    <definedName name="TABLE3">#REF!</definedName>
    <definedName name="Table3.4" localSheetId="8" hidden="1">{"CHARGE",#N/A,FALSE,"401C11"}</definedName>
    <definedName name="Table3.4" localSheetId="6" hidden="1">{"CHARGE",#N/A,FALSE,"401C11"}</definedName>
    <definedName name="Table3.4" hidden="1">{"CHARGE",#N/A,FALSE,"401C11"}</definedName>
    <definedName name="TABLE30">#REF!</definedName>
    <definedName name="TABLE31">#REF!</definedName>
    <definedName name="TABLE32">#REF!</definedName>
    <definedName name="TABLE32A">#REF!</definedName>
    <definedName name="TABLE33">#REF!</definedName>
    <definedName name="TABLE34">#REF!</definedName>
    <definedName name="TABLE35">#REF!</definedName>
    <definedName name="TABLE35A">#REF!</definedName>
    <definedName name="TABLE35B">#REF!</definedName>
    <definedName name="TABLE36">#REF!</definedName>
    <definedName name="TABLE36A" localSheetId="8">#REF!</definedName>
    <definedName name="TABLE36A" localSheetId="6">#REF!</definedName>
    <definedName name="TABLE36A">#REF!</definedName>
    <definedName name="TABLE36B" localSheetId="6">#REF!</definedName>
    <definedName name="TABLE36B">#REF!</definedName>
    <definedName name="TABLE37" localSheetId="6">#REF!</definedName>
    <definedName name="TABLE37">#REF!</definedName>
    <definedName name="TABLE38">#REF!</definedName>
    <definedName name="TABLE39">#REF!</definedName>
    <definedName name="TABLE4">#REF!</definedName>
    <definedName name="TABLE41" localSheetId="8">#REF!</definedName>
    <definedName name="TABLE41" localSheetId="6">#REF!</definedName>
    <definedName name="TABLE41">#REF!</definedName>
    <definedName name="TABLE41TOTALS" localSheetId="6">#REF!</definedName>
    <definedName name="TABLE41TOTALS">#REF!</definedName>
    <definedName name="TABLE5">#REF!</definedName>
    <definedName name="TABLE6">#REF!</definedName>
    <definedName name="TABLE7">#REF!</definedName>
    <definedName name="TABLE8">#REF!</definedName>
    <definedName name="TABLE9" localSheetId="8">#REF!</definedName>
    <definedName name="TABLE9" localSheetId="6">#REF!</definedName>
    <definedName name="TABLE9">#REF!</definedName>
    <definedName name="TABLEREF" localSheetId="6">#REF!</definedName>
    <definedName name="TABLEREF">#REF!</definedName>
    <definedName name="TABLEX" localSheetId="6">#REF!</definedName>
    <definedName name="TABLEX">#REF!</definedName>
    <definedName name="TARGDATA">#REF!</definedName>
    <definedName name="Target_level_of_ILD___nominal.ADDN1" localSheetId="1">#REF!</definedName>
    <definedName name="Target_level_of_ILD___nominal.ADDN1">#REF!</definedName>
    <definedName name="Target_level_of_ILD___nominal.ADDN2" localSheetId="1">#REF!</definedName>
    <definedName name="Target_level_of_ILD___nominal.ADDN2">#REF!</definedName>
    <definedName name="Target_level_of_ILD___nominal.BR" localSheetId="1">#REF!</definedName>
    <definedName name="Target_level_of_ILD___nominal.BR">#REF!</definedName>
    <definedName name="Target_level_of_ILD___nominal.WN" localSheetId="1">#REF!</definedName>
    <definedName name="Target_level_of_ILD___nominal.WN">#REF!</definedName>
    <definedName name="Target_level_of_ILD___nominal.WR" localSheetId="1">#REF!</definedName>
    <definedName name="Target_level_of_ILD___nominal.WR">#REF!</definedName>
    <definedName name="Target_level_of_ILD___nominal.WWN" localSheetId="1">#REF!</definedName>
    <definedName name="Target_level_of_ILD___nominal.WWN">#REF!</definedName>
    <definedName name="Tariff_Band___Business_retail_average_cost_per_customer_inc_DPC__Welsh_companies____nominal.1" localSheetId="1">#REF!</definedName>
    <definedName name="Tariff_Band___Business_retail_average_cost_per_customer_inc_DPC__Welsh_companies____nominal.1">#REF!</definedName>
    <definedName name="Tariff_Band___Business_retail_average_cost_per_customer_inc_DPC__Welsh_companies____nominal.2" localSheetId="1">#REF!</definedName>
    <definedName name="Tariff_Band___Business_retail_average_cost_per_customer_inc_DPC__Welsh_companies____nominal.2">#REF!</definedName>
    <definedName name="Tariff_Band___Business_retail_average_cost_per_customer_inc_DPC__Welsh_companies____nominal.3" localSheetId="1">#REF!</definedName>
    <definedName name="Tariff_Band___Business_retail_average_cost_per_customer_inc_DPC__Welsh_companies____nominal.3">#REF!</definedName>
    <definedName name="Tariff_Band___Business_retail_average_cost_per_customer_inc_DPC__Welsh_companies____real.1" localSheetId="1">#REF!</definedName>
    <definedName name="Tariff_Band___Business_retail_average_cost_per_customer_inc_DPC__Welsh_companies____real.1">#REF!</definedName>
    <definedName name="Tariff_Band___Business_retail_average_cost_per_customer_inc_DPC__Welsh_companies____real.2" localSheetId="1">#REF!</definedName>
    <definedName name="Tariff_Band___Business_retail_average_cost_per_customer_inc_DPC__Welsh_companies____real.2">#REF!</definedName>
    <definedName name="Tariff_Band___Business_retail_average_cost_per_customer_inc_DPC__Welsh_companies____real.3" localSheetId="1">#REF!</definedName>
    <definedName name="Tariff_Band___Business_retail_average_cost_per_customer_inc_DPC__Welsh_companies____real.3">#REF!</definedName>
    <definedName name="Tariff_Band___Retail_cost_per_customer___nominal.1" localSheetId="1">#REF!</definedName>
    <definedName name="Tariff_Band___Retail_cost_per_customer___nominal.1">#REF!</definedName>
    <definedName name="Tariff_Band___Retail_cost_per_customer___nominal.2" localSheetId="1">#REF!</definedName>
    <definedName name="Tariff_Band___Retail_cost_per_customer___nominal.2">#REF!</definedName>
    <definedName name="Tariff_Band___Retail_cost_per_customer___nominal.3" localSheetId="1">#REF!</definedName>
    <definedName name="Tariff_Band___Retail_cost_per_customer___nominal.3">#REF!</definedName>
    <definedName name="Tariff_Band___Retail_cost_per_customer_inc_DPC___business_retail_revenue_adjustment___nominal.1" localSheetId="1">#REF!</definedName>
    <definedName name="Tariff_Band___Retail_cost_per_customer_inc_DPC___business_retail_revenue_adjustment___nominal.1">#REF!</definedName>
    <definedName name="Tariff_Band___Retail_cost_per_customer_inc_DPC___business_retail_revenue_adjustment___nominal.2" localSheetId="1">#REF!</definedName>
    <definedName name="Tariff_Band___Retail_cost_per_customer_inc_DPC___business_retail_revenue_adjustment___nominal.2">#REF!</definedName>
    <definedName name="Tariff_Band___Retail_cost_per_customer_inc_DPC___business_retail_revenue_adjustment___nominal.3" localSheetId="1">#REF!</definedName>
    <definedName name="Tariff_Band___Retail_cost_per_customer_inc_DPC___business_retail_revenue_adjustment___nominal.3">#REF!</definedName>
    <definedName name="Tariff_Band___Retail_cost_per_customer_inc_DPC___business_retail_revenue_adjustment___real.1" localSheetId="1">#REF!</definedName>
    <definedName name="Tariff_Band___Retail_cost_per_customer_inc_DPC___business_retail_revenue_adjustment___real.1">#REF!</definedName>
    <definedName name="Tariff_Band___Retail_cost_per_customer_inc_DPC___business_retail_revenue_adjustment___real.2" localSheetId="1">#REF!</definedName>
    <definedName name="Tariff_Band___Retail_cost_per_customer_inc_DPC___business_retail_revenue_adjustment___real.2">#REF!</definedName>
    <definedName name="Tariff_Band___Retail_cost_per_customer_inc_DPC___business_retail_revenue_adjustment___real.3" localSheetId="1">#REF!</definedName>
    <definedName name="Tariff_Band___Retail_cost_per_customer_inc_DPC___business_retail_revenue_adjustment___real.3">#REF!</definedName>
    <definedName name="Tariff_band___wholesale_charge___nominal.1" localSheetId="1">#REF!</definedName>
    <definedName name="Tariff_band___wholesale_charge___nominal.1">#REF!</definedName>
    <definedName name="Tariff_band___wholesale_charge___nominal.2" localSheetId="1">#REF!</definedName>
    <definedName name="Tariff_band___wholesale_charge___nominal.2">#REF!</definedName>
    <definedName name="Tariff_band___wholesale_charge___nominal.3" localSheetId="1">#REF!</definedName>
    <definedName name="Tariff_band___wholesale_charge___nominal.3">#REF!</definedName>
    <definedName name="Tariff_band___wholesale_charge_proportion.1" localSheetId="1">#REF!</definedName>
    <definedName name="Tariff_band___wholesale_charge_proportion.1">#REF!</definedName>
    <definedName name="Tariff_band___wholesale_charge_proportion.2" localSheetId="1">#REF!</definedName>
    <definedName name="Tariff_band___wholesale_charge_proportion.2">#REF!</definedName>
    <definedName name="Tariff_band___wholesale_charge_proportion.3" localSheetId="1">#REF!</definedName>
    <definedName name="Tariff_band___wholesale_charge_proportion.3">#REF!</definedName>
    <definedName name="Tax___real___ADDN1" localSheetId="1">#REF!</definedName>
    <definedName name="Tax___real___ADDN1">#REF!</definedName>
    <definedName name="Tax___real___ADDN2" localSheetId="1">#REF!</definedName>
    <definedName name="Tax___real___ADDN2">#REF!</definedName>
    <definedName name="Tax___real___BR" localSheetId="1">#REF!</definedName>
    <definedName name="Tax___real___BR">#REF!</definedName>
    <definedName name="Tax___real___WN" localSheetId="1">#REF!</definedName>
    <definedName name="Tax___real___WN">#REF!</definedName>
    <definedName name="Tax___real___WR" localSheetId="1">#REF!</definedName>
    <definedName name="Tax___real___WR">#REF!</definedName>
    <definedName name="Tax___real___WWN" localSheetId="1">#REF!</definedName>
    <definedName name="Tax___real___WWN">#REF!</definedName>
    <definedName name="Tax_by_tariff_band_check" localSheetId="1">#REF!</definedName>
    <definedName name="Tax_by_tariff_band_check">#REF!</definedName>
    <definedName name="Tax_by_tariff_band_check_calc" localSheetId="1">#REF!</definedName>
    <definedName name="Tax_by_tariff_band_check_calc">#REF!</definedName>
    <definedName name="Tax_by_tariff_band_check_overall" localSheetId="1">#REF!</definedName>
    <definedName name="Tax_by_tariff_band_check_overall">#REF!</definedName>
    <definedName name="Tax_cash_balance_for_post_financeability_revenue___nominal.ADDN1" localSheetId="1">#REF!</definedName>
    <definedName name="Tax_cash_balance_for_post_financeability_revenue___nominal.ADDN1">#REF!</definedName>
    <definedName name="Tax_cash_balance_for_post_financeability_revenue___nominal.ADDN1.BEG" localSheetId="1">#REF!</definedName>
    <definedName name="Tax_cash_balance_for_post_financeability_revenue___nominal.ADDN1.BEG">#REF!</definedName>
    <definedName name="Tax_cash_balance_for_post_financeability_revenue___nominal.ADDN2" localSheetId="1">#REF!</definedName>
    <definedName name="Tax_cash_balance_for_post_financeability_revenue___nominal.ADDN2">#REF!</definedName>
    <definedName name="Tax_cash_balance_for_post_financeability_revenue___nominal.ADDN2.BEG" localSheetId="1">#REF!</definedName>
    <definedName name="Tax_cash_balance_for_post_financeability_revenue___nominal.ADDN2.BEG">#REF!</definedName>
    <definedName name="Tax_cash_balance_for_post_financeability_revenue___nominal.BR" localSheetId="1">#REF!</definedName>
    <definedName name="Tax_cash_balance_for_post_financeability_revenue___nominal.BR">#REF!</definedName>
    <definedName name="Tax_cash_balance_for_post_financeability_revenue___nominal.BR.BEG" localSheetId="1">#REF!</definedName>
    <definedName name="Tax_cash_balance_for_post_financeability_revenue___nominal.BR.BEG">#REF!</definedName>
    <definedName name="Tax_cash_balance_for_post_financeability_revenue___nominal.WN" localSheetId="1">#REF!</definedName>
    <definedName name="Tax_cash_balance_for_post_financeability_revenue___nominal.WN">#REF!</definedName>
    <definedName name="Tax_cash_balance_for_post_financeability_revenue___nominal.WN.BEG" localSheetId="1">#REF!</definedName>
    <definedName name="Tax_cash_balance_for_post_financeability_revenue___nominal.WN.BEG">#REF!</definedName>
    <definedName name="Tax_cash_balance_for_post_financeability_revenue___nominal.WR" localSheetId="1">#REF!</definedName>
    <definedName name="Tax_cash_balance_for_post_financeability_revenue___nominal.WR">#REF!</definedName>
    <definedName name="Tax_cash_balance_for_post_financeability_revenue___nominal.WR.BEG" localSheetId="1">#REF!</definedName>
    <definedName name="Tax_cash_balance_for_post_financeability_revenue___nominal.WR.BEG">#REF!</definedName>
    <definedName name="Tax_cash_balance_for_post_financeability_revenue___nominal.WWN" localSheetId="1">#REF!</definedName>
    <definedName name="Tax_cash_balance_for_post_financeability_revenue___nominal.WWN">#REF!</definedName>
    <definedName name="Tax_cash_balance_for_post_financeability_revenue___nominal.WWN.BEG" localSheetId="1">#REF!</definedName>
    <definedName name="Tax_cash_balance_for_post_financeability_revenue___nominal.WWN.BEG">#REF!</definedName>
    <definedName name="tax_cashflow_balance___wholesale___nominal.ADDN1" localSheetId="1">#REF!</definedName>
    <definedName name="tax_cashflow_balance___wholesale___nominal.ADDN1">#REF!</definedName>
    <definedName name="tax_cashflow_balance___wholesale___nominal.ADDN1.BEG" localSheetId="1">#REF!</definedName>
    <definedName name="tax_cashflow_balance___wholesale___nominal.ADDN1.BEG">#REF!</definedName>
    <definedName name="tax_cashflow_balance___wholesale___nominal.ADDN2" localSheetId="1">#REF!</definedName>
    <definedName name="tax_cashflow_balance___wholesale___nominal.ADDN2">#REF!</definedName>
    <definedName name="tax_cashflow_balance___wholesale___nominal.ADDN2.BEG" localSheetId="1">#REF!</definedName>
    <definedName name="tax_cashflow_balance___wholesale___nominal.ADDN2.BEG">#REF!</definedName>
    <definedName name="tax_cashflow_balance___wholesale___nominal.BR" localSheetId="1">#REF!</definedName>
    <definedName name="tax_cashflow_balance___wholesale___nominal.BR">#REF!</definedName>
    <definedName name="tax_cashflow_balance___wholesale___nominal.BR.BEG" localSheetId="1">#REF!</definedName>
    <definedName name="tax_cashflow_balance___wholesale___nominal.BR.BEG">#REF!</definedName>
    <definedName name="tax_cashflow_balance___wholesale___nominal.WN" localSheetId="1">#REF!</definedName>
    <definedName name="tax_cashflow_balance___wholesale___nominal.WN">#REF!</definedName>
    <definedName name="tax_cashflow_balance___wholesale___nominal.WN.BEG" localSheetId="1">#REF!</definedName>
    <definedName name="tax_cashflow_balance___wholesale___nominal.WN.BEG">#REF!</definedName>
    <definedName name="tax_cashflow_balance___wholesale___nominal.WR" localSheetId="1">#REF!</definedName>
    <definedName name="tax_cashflow_balance___wholesale___nominal.WR">#REF!</definedName>
    <definedName name="tax_cashflow_balance___wholesale___nominal.WR.BEG" localSheetId="1">#REF!</definedName>
    <definedName name="tax_cashflow_balance___wholesale___nominal.WR.BEG">#REF!</definedName>
    <definedName name="tax_cashflow_balance___wholesale___nominal.WWN" localSheetId="1">#REF!</definedName>
    <definedName name="tax_cashflow_balance___wholesale___nominal.WWN">#REF!</definedName>
    <definedName name="tax_cashflow_balance___wholesale___nominal.WWN.BEG" localSheetId="1">#REF!</definedName>
    <definedName name="tax_cashflow_balance___wholesale___nominal.WWN.BEG">#REF!</definedName>
    <definedName name="Tax_creditor_balance___Business___nominal" localSheetId="1">#REF!</definedName>
    <definedName name="Tax_creditor_balance___Business___nominal">#REF!</definedName>
    <definedName name="Tax_creditor_balance___Business___nominal.BEG" localSheetId="1">#REF!</definedName>
    <definedName name="Tax_creditor_balance___Business___nominal.BEG">#REF!</definedName>
    <definedName name="Tax_creditor_balance___Residential___nominal" localSheetId="1">#REF!</definedName>
    <definedName name="Tax_creditor_balance___Residential___nominal">#REF!</definedName>
    <definedName name="Tax_creditor_balance___Residential___nominal.BEG" localSheetId="1">#REF!</definedName>
    <definedName name="Tax_creditor_balance___Residential___nominal.BEG">#REF!</definedName>
    <definedName name="Tax_creditor_balance___Retail___nominal" localSheetId="1">#REF!</definedName>
    <definedName name="Tax_creditor_balance___Retail___nominal">#REF!</definedName>
    <definedName name="Tax_due_prior_to_apportionment___nominal.ADDN1" localSheetId="1">#REF!</definedName>
    <definedName name="Tax_due_prior_to_apportionment___nominal.ADDN1">#REF!</definedName>
    <definedName name="Tax_due_prior_to_apportionment___nominal.ADDN2" localSheetId="1">#REF!</definedName>
    <definedName name="Tax_due_prior_to_apportionment___nominal.ADDN2">#REF!</definedName>
    <definedName name="Tax_due_prior_to_apportionment___nominal.BR" localSheetId="1">#REF!</definedName>
    <definedName name="Tax_due_prior_to_apportionment___nominal.BR">#REF!</definedName>
    <definedName name="Tax_due_prior_to_apportionment___nominal.WN" localSheetId="1">#REF!</definedName>
    <definedName name="Tax_due_prior_to_apportionment___nominal.WN">#REF!</definedName>
    <definedName name="Tax_due_prior_to_apportionment___nominal.WR" localSheetId="1">#REF!</definedName>
    <definedName name="Tax_due_prior_to_apportionment___nominal.WR">#REF!</definedName>
    <definedName name="Tax_due_prior_to_apportionment___nominal.WWN" localSheetId="1">#REF!</definedName>
    <definedName name="Tax_due_prior_to_apportionment___nominal.WWN">#REF!</definedName>
    <definedName name="Tax_due_prior_to_apportionment___post_financeability___nominal.ADDN1" localSheetId="1">#REF!</definedName>
    <definedName name="Tax_due_prior_to_apportionment___post_financeability___nominal.ADDN1">#REF!</definedName>
    <definedName name="Tax_due_prior_to_apportionment___post_financeability___nominal.ADDN2" localSheetId="1">#REF!</definedName>
    <definedName name="Tax_due_prior_to_apportionment___post_financeability___nominal.ADDN2">#REF!</definedName>
    <definedName name="Tax_due_prior_to_apportionment___post_financeability___nominal.BR" localSheetId="1">#REF!</definedName>
    <definedName name="Tax_due_prior_to_apportionment___post_financeability___nominal.BR">#REF!</definedName>
    <definedName name="Tax_due_prior_to_apportionment___post_financeability___nominal.WN" localSheetId="1">#REF!</definedName>
    <definedName name="Tax_due_prior_to_apportionment___post_financeability___nominal.WN">#REF!</definedName>
    <definedName name="Tax_due_prior_to_apportionment___post_financeability___nominal.WR" localSheetId="1">#REF!</definedName>
    <definedName name="Tax_due_prior_to_apportionment___post_financeability___nominal.WR">#REF!</definedName>
    <definedName name="Tax_due_prior_to_apportionment___post_financeability___nominal.WWN" localSheetId="1">#REF!</definedName>
    <definedName name="Tax_due_prior_to_apportionment___post_financeability___nominal.WWN">#REF!</definedName>
    <definedName name="Tax_interest___control___nominal.ADDN1" localSheetId="1">#REF!</definedName>
    <definedName name="Tax_interest___control___nominal.ADDN1">#REF!</definedName>
    <definedName name="Tax_interest___control___nominal.ADDN2" localSheetId="1">#REF!</definedName>
    <definedName name="Tax_interest___control___nominal.ADDN2">#REF!</definedName>
    <definedName name="Tax_interest___control___nominal.BR" localSheetId="1">#REF!</definedName>
    <definedName name="Tax_interest___control___nominal.BR">#REF!</definedName>
    <definedName name="Tax_interest___control___nominal.WN" localSheetId="1">#REF!</definedName>
    <definedName name="Tax_interest___control___nominal.WN">#REF!</definedName>
    <definedName name="Tax_interest___control___nominal.WR" localSheetId="1">#REF!</definedName>
    <definedName name="Tax_interest___control___nominal.WR">#REF!</definedName>
    <definedName name="Tax_interest___control___nominal.WWN" localSheetId="1">#REF!</definedName>
    <definedName name="Tax_interest___control___nominal.WWN">#REF!</definedName>
    <definedName name="Tax_loss_balance___control___nominal.ADDN1" localSheetId="1">#REF!</definedName>
    <definedName name="Tax_loss_balance___control___nominal.ADDN1">#REF!</definedName>
    <definedName name="Tax_loss_balance___control___nominal.ADDN1.BEG" localSheetId="1">#REF!</definedName>
    <definedName name="Tax_loss_balance___control___nominal.ADDN1.BEG">#REF!</definedName>
    <definedName name="Tax_loss_balance___control___nominal.ADDN2" localSheetId="1">#REF!</definedName>
    <definedName name="Tax_loss_balance___control___nominal.ADDN2">#REF!</definedName>
    <definedName name="Tax_loss_balance___control___nominal.ADDN2.BEG" localSheetId="1">#REF!</definedName>
    <definedName name="Tax_loss_balance___control___nominal.ADDN2.BEG">#REF!</definedName>
    <definedName name="Tax_loss_balance___control___nominal.BR" localSheetId="1">#REF!</definedName>
    <definedName name="Tax_loss_balance___control___nominal.BR">#REF!</definedName>
    <definedName name="Tax_loss_balance___control___nominal.BR.BEG" localSheetId="1">#REF!</definedName>
    <definedName name="Tax_loss_balance___control___nominal.BR.BEG">#REF!</definedName>
    <definedName name="Tax_loss_balance___control___nominal.WN" localSheetId="1">#REF!</definedName>
    <definedName name="Tax_loss_balance___control___nominal.WN">#REF!</definedName>
    <definedName name="Tax_loss_balance___control___nominal.WN.BEG" localSheetId="1">#REF!</definedName>
    <definedName name="Tax_loss_balance___control___nominal.WN.BEG">#REF!</definedName>
    <definedName name="Tax_loss_balance___control___nominal.WR" localSheetId="1">#REF!</definedName>
    <definedName name="Tax_loss_balance___control___nominal.WR">#REF!</definedName>
    <definedName name="Tax_loss_balance___control___nominal.WR.BEG" localSheetId="1">#REF!</definedName>
    <definedName name="Tax_loss_balance___control___nominal.WR.BEG">#REF!</definedName>
    <definedName name="Tax_loss_balance___control___nominal.WWN" localSheetId="1">#REF!</definedName>
    <definedName name="Tax_loss_balance___control___nominal.WWN">#REF!</definedName>
    <definedName name="Tax_loss_balance___control___nominal.WWN.BEG" localSheetId="1">#REF!</definedName>
    <definedName name="Tax_loss_balance___control___nominal.WWN.BEG">#REF!</definedName>
    <definedName name="Tax_loss_balance___post_financeability___wholesale___nominal.ADDN1" localSheetId="1">#REF!</definedName>
    <definedName name="Tax_loss_balance___post_financeability___wholesale___nominal.ADDN1">#REF!</definedName>
    <definedName name="Tax_loss_balance___post_financeability___wholesale___nominal.ADDN1.BEG" localSheetId="1">#REF!</definedName>
    <definedName name="Tax_loss_balance___post_financeability___wholesale___nominal.ADDN1.BEG">#REF!</definedName>
    <definedName name="Tax_loss_balance___post_financeability___wholesale___nominal.ADDN2" localSheetId="1">#REF!</definedName>
    <definedName name="Tax_loss_balance___post_financeability___wholesale___nominal.ADDN2">#REF!</definedName>
    <definedName name="Tax_loss_balance___post_financeability___wholesale___nominal.ADDN2.BEG" localSheetId="1">#REF!</definedName>
    <definedName name="Tax_loss_balance___post_financeability___wholesale___nominal.ADDN2.BEG">#REF!</definedName>
    <definedName name="Tax_loss_balance___post_financeability___wholesale___nominal.BR" localSheetId="1">#REF!</definedName>
    <definedName name="Tax_loss_balance___post_financeability___wholesale___nominal.BR">#REF!</definedName>
    <definedName name="Tax_loss_balance___post_financeability___wholesale___nominal.BR.BEG" localSheetId="1">#REF!</definedName>
    <definedName name="Tax_loss_balance___post_financeability___wholesale___nominal.BR.BEG">#REF!</definedName>
    <definedName name="Tax_loss_balance___post_financeability___wholesale___nominal.WN" localSheetId="1">#REF!</definedName>
    <definedName name="Tax_loss_balance___post_financeability___wholesale___nominal.WN">#REF!</definedName>
    <definedName name="Tax_loss_balance___post_financeability___wholesale___nominal.WN.BEG" localSheetId="1">#REF!</definedName>
    <definedName name="Tax_loss_balance___post_financeability___wholesale___nominal.WN.BEG">#REF!</definedName>
    <definedName name="Tax_loss_balance___post_financeability___wholesale___nominal.WR" localSheetId="1">#REF!</definedName>
    <definedName name="Tax_loss_balance___post_financeability___wholesale___nominal.WR">#REF!</definedName>
    <definedName name="Tax_loss_balance___post_financeability___wholesale___nominal.WR.BEG" localSheetId="1">#REF!</definedName>
    <definedName name="Tax_loss_balance___post_financeability___wholesale___nominal.WR.BEG">#REF!</definedName>
    <definedName name="Tax_loss_balance___post_financeability___wholesale___nominal.WWN" localSheetId="1">#REF!</definedName>
    <definedName name="Tax_loss_balance___post_financeability___wholesale___nominal.WWN">#REF!</definedName>
    <definedName name="Tax_loss_balance___post_financeability___wholesale___nominal.WWN.BEG" localSheetId="1">#REF!</definedName>
    <definedName name="Tax_loss_balance___post_financeability___wholesale___nominal.WWN.BEG">#REF!</definedName>
    <definedName name="Tax_loss_balance___post_financeability___wholesale_total___nominal" localSheetId="1">#REF!</definedName>
    <definedName name="Tax_loss_balance___post_financeability___wholesale_total___nominal">#REF!</definedName>
    <definedName name="Tax_loss_balance___wholesale_total___nominal" localSheetId="1">#REF!</definedName>
    <definedName name="Tax_loss_balance___wholesale_total___nominal">#REF!</definedName>
    <definedName name="Tax_loss_in_year___control___nominal.ADDN1" localSheetId="1">#REF!</definedName>
    <definedName name="Tax_loss_in_year___control___nominal.ADDN1">#REF!</definedName>
    <definedName name="Tax_loss_in_year___control___nominal.ADDN2" localSheetId="1">#REF!</definedName>
    <definedName name="Tax_loss_in_year___control___nominal.ADDN2">#REF!</definedName>
    <definedName name="Tax_loss_in_year___control___nominal.BR" localSheetId="1">#REF!</definedName>
    <definedName name="Tax_loss_in_year___control___nominal.BR">#REF!</definedName>
    <definedName name="Tax_loss_in_year___control___nominal.WN" localSheetId="1">#REF!</definedName>
    <definedName name="Tax_loss_in_year___control___nominal.WN">#REF!</definedName>
    <definedName name="Tax_loss_in_year___control___nominal.WR" localSheetId="1">#REF!</definedName>
    <definedName name="Tax_loss_in_year___control___nominal.WR">#REF!</definedName>
    <definedName name="Tax_loss_in_year___control___nominal.WWN" localSheetId="1">#REF!</definedName>
    <definedName name="Tax_loss_in_year___control___nominal.WWN">#REF!</definedName>
    <definedName name="Tax_loss_in_year___post_financeability___wholesale___nominal.ADDN1" localSheetId="1">#REF!</definedName>
    <definedName name="Tax_loss_in_year___post_financeability___wholesale___nominal.ADDN1">#REF!</definedName>
    <definedName name="Tax_loss_in_year___post_financeability___wholesale___nominal.ADDN2" localSheetId="1">#REF!</definedName>
    <definedName name="Tax_loss_in_year___post_financeability___wholesale___nominal.ADDN2">#REF!</definedName>
    <definedName name="Tax_loss_in_year___post_financeability___wholesale___nominal.BR" localSheetId="1">#REF!</definedName>
    <definedName name="Tax_loss_in_year___post_financeability___wholesale___nominal.BR">#REF!</definedName>
    <definedName name="Tax_loss_in_year___post_financeability___wholesale___nominal.WN" localSheetId="1">#REF!</definedName>
    <definedName name="Tax_loss_in_year___post_financeability___wholesale___nominal.WN">#REF!</definedName>
    <definedName name="Tax_loss_in_year___post_financeability___wholesale___nominal.WR" localSheetId="1">#REF!</definedName>
    <definedName name="Tax_loss_in_year___post_financeability___wholesale___nominal.WR">#REF!</definedName>
    <definedName name="Tax_loss_in_year___post_financeability___wholesale___nominal.WWN" localSheetId="1">#REF!</definedName>
    <definedName name="Tax_loss_in_year___post_financeability___wholesale___nominal.WWN">#REF!</definedName>
    <definedName name="Tax_loss_in_year___wholesale___nominal" localSheetId="1">#REF!</definedName>
    <definedName name="Tax_loss_in_year___wholesale___nominal">#REF!</definedName>
    <definedName name="Tax_loss_in_year___wholesale___nominal_POS" localSheetId="1">#REF!</definedName>
    <definedName name="Tax_loss_in_year___wholesale___nominal_POS">#REF!</definedName>
    <definedName name="Tax_loss_in_year___wholesale___post_financeability___nominal" localSheetId="1">#REF!</definedName>
    <definedName name="Tax_loss_in_year___wholesale___post_financeability___nominal">#REF!</definedName>
    <definedName name="Tax_loss_in_year___wholesale___post_financeability___nominal_POS" localSheetId="1">#REF!</definedName>
    <definedName name="Tax_loss_in_year___wholesale___post_financeability___nominal_POS">#REF!</definedName>
    <definedName name="Tax_loss_in_year___wholesale_total___nominal" localSheetId="1">#REF!</definedName>
    <definedName name="Tax_loss_in_year___wholesale_total___nominal">#REF!</definedName>
    <definedName name="Tax_loss_in_year___wholesale_total___post_financeability___nominal" localSheetId="1">#REF!</definedName>
    <definedName name="Tax_loss_in_year___wholesale_total___post_financeability___nominal">#REF!</definedName>
    <definedName name="Tax_loss_in_year_after_apportioned_profits___post_financeability___wholesale___nominal.ADDN1" localSheetId="1">#REF!</definedName>
    <definedName name="Tax_loss_in_year_after_apportioned_profits___post_financeability___wholesale___nominal.ADDN1">#REF!</definedName>
    <definedName name="Tax_loss_in_year_after_apportioned_profits___post_financeability___wholesale___nominal.ADDN2" localSheetId="1">#REF!</definedName>
    <definedName name="Tax_loss_in_year_after_apportioned_profits___post_financeability___wholesale___nominal.ADDN2">#REF!</definedName>
    <definedName name="Tax_loss_in_year_after_apportioned_profits___post_financeability___wholesale___nominal.BR" localSheetId="1">#REF!</definedName>
    <definedName name="Tax_loss_in_year_after_apportioned_profits___post_financeability___wholesale___nominal.BR">#REF!</definedName>
    <definedName name="Tax_loss_in_year_after_apportioned_profits___post_financeability___wholesale___nominal.WN" localSheetId="1">#REF!</definedName>
    <definedName name="Tax_loss_in_year_after_apportioned_profits___post_financeability___wholesale___nominal.WN">#REF!</definedName>
    <definedName name="Tax_loss_in_year_after_apportioned_profits___post_financeability___wholesale___nominal.WR" localSheetId="1">#REF!</definedName>
    <definedName name="Tax_loss_in_year_after_apportioned_profits___post_financeability___wholesale___nominal.WR">#REF!</definedName>
    <definedName name="Tax_loss_in_year_after_apportioned_profits___post_financeability___wholesale___nominal.WWN" localSheetId="1">#REF!</definedName>
    <definedName name="Tax_loss_in_year_after_apportioned_profits___post_financeability___wholesale___nominal.WWN">#REF!</definedName>
    <definedName name="Tax_loss_in_year_after_apportioned_profits___wholesale___nominal.ADDN1" localSheetId="1">#REF!</definedName>
    <definedName name="Tax_loss_in_year_after_apportioned_profits___wholesale___nominal.ADDN1">#REF!</definedName>
    <definedName name="Tax_loss_in_year_after_apportioned_profits___wholesale___nominal.ADDN2" localSheetId="1">#REF!</definedName>
    <definedName name="Tax_loss_in_year_after_apportioned_profits___wholesale___nominal.ADDN2">#REF!</definedName>
    <definedName name="Tax_loss_in_year_after_apportioned_profits___wholesale___nominal.BR" localSheetId="1">#REF!</definedName>
    <definedName name="Tax_loss_in_year_after_apportioned_profits___wholesale___nominal.BR">#REF!</definedName>
    <definedName name="Tax_loss_in_year_after_apportioned_profits___wholesale___nominal.WN" localSheetId="1">#REF!</definedName>
    <definedName name="Tax_loss_in_year_after_apportioned_profits___wholesale___nominal.WN">#REF!</definedName>
    <definedName name="Tax_loss_in_year_after_apportioned_profits___wholesale___nominal.WR" localSheetId="1">#REF!</definedName>
    <definedName name="Tax_loss_in_year_after_apportioned_profits___wholesale___nominal.WR">#REF!</definedName>
    <definedName name="Tax_loss_in_year_after_apportioned_profits___wholesale___nominal.WWN" localSheetId="1">#REF!</definedName>
    <definedName name="Tax_loss_in_year_after_apportioned_profits___wholesale___nominal.WWN">#REF!</definedName>
    <definedName name="Tax_loss_utilisation___wholesale___nominal" localSheetId="1">#REF!</definedName>
    <definedName name="Tax_loss_utilisation___wholesale___nominal">#REF!</definedName>
    <definedName name="Tax_loss_utilisation___wholesale___post_financeability___nominal" localSheetId="1">#REF!</definedName>
    <definedName name="Tax_loss_utilisation___wholesale___post_financeability___nominal">#REF!</definedName>
    <definedName name="Tax_losses_available_for_utilisation____post_financeability___nominal.ADDN1" localSheetId="1">#REF!</definedName>
    <definedName name="Tax_losses_available_for_utilisation____post_financeability___nominal.ADDN1">#REF!</definedName>
    <definedName name="Tax_losses_available_for_utilisation____post_financeability___nominal.ADDN2" localSheetId="1">#REF!</definedName>
    <definedName name="Tax_losses_available_for_utilisation____post_financeability___nominal.ADDN2">#REF!</definedName>
    <definedName name="Tax_losses_available_for_utilisation____post_financeability___nominal.BR" localSheetId="1">#REF!</definedName>
    <definedName name="Tax_losses_available_for_utilisation____post_financeability___nominal.BR">#REF!</definedName>
    <definedName name="Tax_losses_available_for_utilisation____post_financeability___nominal.WN" localSheetId="1">#REF!</definedName>
    <definedName name="Tax_losses_available_for_utilisation____post_financeability___nominal.WN">#REF!</definedName>
    <definedName name="Tax_losses_available_for_utilisation____post_financeability___nominal.WR" localSheetId="1">#REF!</definedName>
    <definedName name="Tax_losses_available_for_utilisation____post_financeability___nominal.WR">#REF!</definedName>
    <definedName name="Tax_losses_available_for_utilisation____post_financeability___nominal.WWN" localSheetId="1">#REF!</definedName>
    <definedName name="Tax_losses_available_for_utilisation____post_financeability___nominal.WWN">#REF!</definedName>
    <definedName name="Tax_losses_available_for_utilisation___nominal.ADDN1" localSheetId="1">#REF!</definedName>
    <definedName name="Tax_losses_available_for_utilisation___nominal.ADDN1">#REF!</definedName>
    <definedName name="Tax_losses_available_for_utilisation___nominal.ADDN2" localSheetId="1">#REF!</definedName>
    <definedName name="Tax_losses_available_for_utilisation___nominal.ADDN2">#REF!</definedName>
    <definedName name="Tax_losses_available_for_utilisation___nominal.BR" localSheetId="1">#REF!</definedName>
    <definedName name="Tax_losses_available_for_utilisation___nominal.BR">#REF!</definedName>
    <definedName name="Tax_losses_available_for_utilisation___nominal.WN" localSheetId="1">#REF!</definedName>
    <definedName name="Tax_losses_available_for_utilisation___nominal.WN">#REF!</definedName>
    <definedName name="Tax_losses_available_for_utilisation___nominal.WR" localSheetId="1">#REF!</definedName>
    <definedName name="Tax_losses_available_for_utilisation___nominal.WR">#REF!</definedName>
    <definedName name="Tax_losses_available_for_utilisation___nominal.WWN" localSheetId="1">#REF!</definedName>
    <definedName name="Tax_losses_available_for_utilisation___nominal.WWN">#REF!</definedName>
    <definedName name="Tax_on_retail_post_financeability_adjustments___nominal" localSheetId="1">#REF!</definedName>
    <definedName name="Tax_on_retail_post_financeability_adjustments___nominal">#REF!</definedName>
    <definedName name="Tax_paid___Appointee___nominal" localSheetId="1">#REF!</definedName>
    <definedName name="Tax_paid___Appointee___nominal">#REF!</definedName>
    <definedName name="Tax_paid___Appointee___nominal.NEG" localSheetId="1">#REF!</definedName>
    <definedName name="Tax_paid___Appointee___nominal.NEG">#REF!</definedName>
    <definedName name="Tax_paid___control___nominal.ADDN1" localSheetId="1">#REF!</definedName>
    <definedName name="Tax_paid___control___nominal.ADDN1">#REF!</definedName>
    <definedName name="Tax_paid___control___nominal.ADDN1.NEG" localSheetId="1">#REF!</definedName>
    <definedName name="Tax_paid___control___nominal.ADDN1.NEG">#REF!</definedName>
    <definedName name="Tax_paid___control___nominal.ADDN2" localSheetId="1">#REF!</definedName>
    <definedName name="Tax_paid___control___nominal.ADDN2">#REF!</definedName>
    <definedName name="Tax_paid___control___nominal.ADDN2.NEG" localSheetId="1">#REF!</definedName>
    <definedName name="Tax_paid___control___nominal.ADDN2.NEG">#REF!</definedName>
    <definedName name="Tax_paid___control___nominal.BR" localSheetId="1">#REF!</definedName>
    <definedName name="Tax_paid___control___nominal.BR">#REF!</definedName>
    <definedName name="Tax_paid___control___nominal.BR.NEG" localSheetId="1">#REF!</definedName>
    <definedName name="Tax_paid___control___nominal.BR.NEG">#REF!</definedName>
    <definedName name="Tax_paid___control___nominal.WN" localSheetId="1">#REF!</definedName>
    <definedName name="Tax_paid___control___nominal.WN">#REF!</definedName>
    <definedName name="Tax_paid___control___nominal.WN.NEG" localSheetId="1">#REF!</definedName>
    <definedName name="Tax_paid___control___nominal.WN.NEG">#REF!</definedName>
    <definedName name="Tax_paid___control___nominal.WR" localSheetId="1">#REF!</definedName>
    <definedName name="Tax_paid___control___nominal.WR">#REF!</definedName>
    <definedName name="Tax_paid___control___nominal.WR.NEG" localSheetId="1">#REF!</definedName>
    <definedName name="Tax_paid___control___nominal.WR.NEG">#REF!</definedName>
    <definedName name="Tax_paid___control___nominal.WWN" localSheetId="1">#REF!</definedName>
    <definedName name="Tax_paid___control___nominal.WWN">#REF!</definedName>
    <definedName name="Tax_paid___control___nominal.WWN.NEG" localSheetId="1">#REF!</definedName>
    <definedName name="Tax_paid___control___nominal.WWN.NEG">#REF!</definedName>
    <definedName name="Tax_paid___control___real.ADDN1" localSheetId="1">#REF!</definedName>
    <definedName name="Tax_paid___control___real.ADDN1">#REF!</definedName>
    <definedName name="Tax_paid___control___real.ADDN2" localSheetId="1">#REF!</definedName>
    <definedName name="Tax_paid___control___real.ADDN2">#REF!</definedName>
    <definedName name="Tax_paid___control___real.BR" localSheetId="1">#REF!</definedName>
    <definedName name="Tax_paid___control___real.BR">#REF!</definedName>
    <definedName name="Tax_paid___control___real.WN" localSheetId="1">#REF!</definedName>
    <definedName name="Tax_paid___control___real.WN">#REF!</definedName>
    <definedName name="Tax_paid___control___real.WR" localSheetId="1">#REF!</definedName>
    <definedName name="Tax_paid___control___real.WR">#REF!</definedName>
    <definedName name="Tax_paid___control___real.WWN" localSheetId="1">#REF!</definedName>
    <definedName name="Tax_paid___control___real.WWN">#REF!</definedName>
    <definedName name="Tax_paid___post_financeability___control___nominal.ADDN1" localSheetId="1">#REF!</definedName>
    <definedName name="Tax_paid___post_financeability___control___nominal.ADDN1">#REF!</definedName>
    <definedName name="Tax_paid___post_financeability___control___nominal.ADDN2" localSheetId="1">#REF!</definedName>
    <definedName name="Tax_paid___post_financeability___control___nominal.ADDN2">#REF!</definedName>
    <definedName name="Tax_paid___post_financeability___control___nominal.BR" localSheetId="1">#REF!</definedName>
    <definedName name="Tax_paid___post_financeability___control___nominal.BR">#REF!</definedName>
    <definedName name="Tax_paid___post_financeability___control___nominal.WN" localSheetId="1">#REF!</definedName>
    <definedName name="Tax_paid___post_financeability___control___nominal.WN">#REF!</definedName>
    <definedName name="Tax_paid___post_financeability___control___nominal.WR" localSheetId="1">#REF!</definedName>
    <definedName name="Tax_paid___post_financeability___control___nominal.WR">#REF!</definedName>
    <definedName name="Tax_paid___post_financeability___control___nominal.WWN" localSheetId="1">#REF!</definedName>
    <definedName name="Tax_paid___post_financeability___control___nominal.WWN">#REF!</definedName>
    <definedName name="Tax_paid___post_financeability___control___real.ADDN1" localSheetId="1">#REF!</definedName>
    <definedName name="Tax_paid___post_financeability___control___real.ADDN1">#REF!</definedName>
    <definedName name="Tax_paid___post_financeability___control___real.ADDN2" localSheetId="1">#REF!</definedName>
    <definedName name="Tax_paid___post_financeability___control___real.ADDN2">#REF!</definedName>
    <definedName name="Tax_paid___post_financeability___control___real.BR" localSheetId="1">#REF!</definedName>
    <definedName name="Tax_paid___post_financeability___control___real.BR">#REF!</definedName>
    <definedName name="Tax_paid___post_financeability___control___real.WN" localSheetId="1">#REF!</definedName>
    <definedName name="Tax_paid___post_financeability___control___real.WN">#REF!</definedName>
    <definedName name="Tax_paid___post_financeability___control___real.WR" localSheetId="1">#REF!</definedName>
    <definedName name="Tax_paid___post_financeability___control___real.WR">#REF!</definedName>
    <definedName name="Tax_paid___post_financeability___control___real.WWN" localSheetId="1">#REF!</definedName>
    <definedName name="Tax_paid___post_financeability___control___real.WWN">#REF!</definedName>
    <definedName name="Tax_paid___Retail___nominal" localSheetId="1">#REF!</definedName>
    <definedName name="Tax_paid___Retail___nominal">#REF!</definedName>
    <definedName name="Tax_paid___Retail___nominal.NEG" localSheetId="1">#REF!</definedName>
    <definedName name="Tax_paid___Retail___nominal.NEG">#REF!</definedName>
    <definedName name="Tax_paid___Wholesale___nominal" localSheetId="1">#REF!</definedName>
    <definedName name="Tax_paid___Wholesale___nominal">#REF!</definedName>
    <definedName name="Tax_paid___Wholesale___nominal.NEG" localSheetId="1">#REF!</definedName>
    <definedName name="Tax_paid___Wholesale___nominal.NEG">#REF!</definedName>
    <definedName name="Tax_paid__control.ADDN1" localSheetId="1">#REF!</definedName>
    <definedName name="Tax_paid__control.ADDN1">#REF!</definedName>
    <definedName name="Tax_paid__control.ADDN1.NEG" localSheetId="1">#REF!</definedName>
    <definedName name="Tax_paid__control.ADDN1.NEG">#REF!</definedName>
    <definedName name="Tax_paid__control.ADDN2" localSheetId="1">#REF!</definedName>
    <definedName name="Tax_paid__control.ADDN2">#REF!</definedName>
    <definedName name="Tax_paid__control.ADDN2.NEG" localSheetId="1">#REF!</definedName>
    <definedName name="Tax_paid__control.ADDN2.NEG">#REF!</definedName>
    <definedName name="Tax_paid__control.BR" localSheetId="1">#REF!</definedName>
    <definedName name="Tax_paid__control.BR">#REF!</definedName>
    <definedName name="Tax_paid__control.BR.NEG" localSheetId="1">#REF!</definedName>
    <definedName name="Tax_paid__control.BR.NEG">#REF!</definedName>
    <definedName name="Tax_paid__control.WN" localSheetId="1">#REF!</definedName>
    <definedName name="Tax_paid__control.WN">#REF!</definedName>
    <definedName name="Tax_paid__control.WN.NEG" localSheetId="1">#REF!</definedName>
    <definedName name="Tax_paid__control.WN.NEG">#REF!</definedName>
    <definedName name="Tax_paid__control.WR" localSheetId="1">#REF!</definedName>
    <definedName name="Tax_paid__control.WR">#REF!</definedName>
    <definedName name="Tax_paid__control.WR.NEG" localSheetId="1">#REF!</definedName>
    <definedName name="Tax_paid__control.WR.NEG">#REF!</definedName>
    <definedName name="Tax_paid__control.WWN" localSheetId="1">#REF!</definedName>
    <definedName name="Tax_paid__control.WWN">#REF!</definedName>
    <definedName name="Tax_paid__control.WWN.NEG" localSheetId="1">#REF!</definedName>
    <definedName name="Tax_paid__control.WWN.NEG">#REF!</definedName>
    <definedName name="Tax_profit_in_year___wholesale___nominal" localSheetId="1">#REF!</definedName>
    <definedName name="Tax_profit_in_year___wholesale___nominal">#REF!</definedName>
    <definedName name="Tax_profit_in_year___wholesale___post_financeability___nominal" localSheetId="1">#REF!</definedName>
    <definedName name="Tax_profit_in_year___wholesale___post_financeability___nominal">#REF!</definedName>
    <definedName name="Tax_revenue_associated_with_post_financeability___nominal.ADDN1" localSheetId="1">#REF!</definedName>
    <definedName name="Tax_revenue_associated_with_post_financeability___nominal.ADDN1">#REF!</definedName>
    <definedName name="Tax_revenue_associated_with_post_financeability___nominal.ADDN2" localSheetId="1">#REF!</definedName>
    <definedName name="Tax_revenue_associated_with_post_financeability___nominal.ADDN2">#REF!</definedName>
    <definedName name="Tax_revenue_associated_with_post_financeability___nominal.BR" localSheetId="1">#REF!</definedName>
    <definedName name="Tax_revenue_associated_with_post_financeability___nominal.BR">#REF!</definedName>
    <definedName name="Tax_revenue_associated_with_post_financeability___nominal.WN" localSheetId="1">#REF!</definedName>
    <definedName name="Tax_revenue_associated_with_post_financeability___nominal.WN">#REF!</definedName>
    <definedName name="Tax_revenue_associated_with_post_financeability___nominal.WR" localSheetId="1">#REF!</definedName>
    <definedName name="Tax_revenue_associated_with_post_financeability___nominal.WR">#REF!</definedName>
    <definedName name="Tax_revenue_associated_with_post_financeability___nominal.WWN" localSheetId="1">#REF!</definedName>
    <definedName name="Tax_revenue_associated_with_post_financeability___nominal.WWN">#REF!</definedName>
    <definedName name="Tax_revenue_associated_with_post_financeability___wholesale___nominal" localSheetId="1">#REF!</definedName>
    <definedName name="Tax_revenue_associated_with_post_financeability___wholesale___nominal">#REF!</definedName>
    <definedName name="Taxable_profit___loss____control___nominal.ADDN1" localSheetId="1">#REF!</definedName>
    <definedName name="Taxable_profit___loss____control___nominal.ADDN1">#REF!</definedName>
    <definedName name="Taxable_profit___loss____control___nominal.ADDN2" localSheetId="1">#REF!</definedName>
    <definedName name="Taxable_profit___loss____control___nominal.ADDN2">#REF!</definedName>
    <definedName name="Taxable_profit___loss____control___nominal.BR" localSheetId="1">#REF!</definedName>
    <definedName name="Taxable_profit___loss____control___nominal.BR">#REF!</definedName>
    <definedName name="Taxable_profit___loss____control___nominal.WN" localSheetId="1">#REF!</definedName>
    <definedName name="Taxable_profit___loss____control___nominal.WN">#REF!</definedName>
    <definedName name="Taxable_profit___loss____control___nominal.WR" localSheetId="1">#REF!</definedName>
    <definedName name="Taxable_profit___loss____control___nominal.WR">#REF!</definedName>
    <definedName name="Taxable_profit___loss____control___nominal.WWN" localSheetId="1">#REF!</definedName>
    <definedName name="Taxable_profit___loss____control___nominal.WWN">#REF!</definedName>
    <definedName name="Taxable_profit___loss____nominal" localSheetId="1">#REF!</definedName>
    <definedName name="Taxable_profit___loss____nominal">#REF!</definedName>
    <definedName name="Taxable_profit___loss____post_financeability___control___nominal.ADDN1" localSheetId="1">#REF!</definedName>
    <definedName name="Taxable_profit___loss____post_financeability___control___nominal.ADDN1">#REF!</definedName>
    <definedName name="Taxable_profit___loss____post_financeability___control___nominal.ADDN2" localSheetId="1">#REF!</definedName>
    <definedName name="Taxable_profit___loss____post_financeability___control___nominal.ADDN2">#REF!</definedName>
    <definedName name="Taxable_profit___loss____post_financeability___control___nominal.BR" localSheetId="1">#REF!</definedName>
    <definedName name="Taxable_profit___loss____post_financeability___control___nominal.BR">#REF!</definedName>
    <definedName name="Taxable_profit___loss____post_financeability___control___nominal.WN" localSheetId="1">#REF!</definedName>
    <definedName name="Taxable_profit___loss____post_financeability___control___nominal.WN">#REF!</definedName>
    <definedName name="Taxable_profit___loss____post_financeability___control___nominal.WR" localSheetId="1">#REF!</definedName>
    <definedName name="Taxable_profit___loss____post_financeability___control___nominal.WR">#REF!</definedName>
    <definedName name="Taxable_profit___loss____post_financeability___control___nominal.WWN" localSheetId="1">#REF!</definedName>
    <definedName name="Taxable_profit___loss____post_financeability___control___nominal.WWN">#REF!</definedName>
    <definedName name="Taxable_profit___loss____post_financeability___nominal" localSheetId="1">#REF!</definedName>
    <definedName name="Taxable_profit___loss____post_financeability___nominal">#REF!</definedName>
    <definedName name="Taxable_profit___loss____Wholesale___nominal" localSheetId="1">#REF!</definedName>
    <definedName name="Taxable_profit___loss____Wholesale___nominal">#REF!</definedName>
    <definedName name="Taxable_profit___loss____Wholesale___post_financeability___nominal" localSheetId="1">#REF!</definedName>
    <definedName name="Taxable_profit___loss____Wholesale___post_financeability___nominal">#REF!</definedName>
    <definedName name="Taxable_profit__loss____nominal.ADDN1" localSheetId="1">#REF!</definedName>
    <definedName name="Taxable_profit__loss____nominal.ADDN1">#REF!</definedName>
    <definedName name="Taxable_profit__loss____nominal.ADDN2" localSheetId="1">#REF!</definedName>
    <definedName name="Taxable_profit__loss____nominal.ADDN2">#REF!</definedName>
    <definedName name="Taxable_profit__loss____nominal.BR" localSheetId="1">#REF!</definedName>
    <definedName name="Taxable_profit__loss____nominal.BR">#REF!</definedName>
    <definedName name="Taxable_profit__loss____nominal.WN" localSheetId="1">#REF!</definedName>
    <definedName name="Taxable_profit__loss____nominal.WN">#REF!</definedName>
    <definedName name="Taxable_profit__loss____nominal.WR" localSheetId="1">#REF!</definedName>
    <definedName name="Taxable_profit__loss____nominal.WR">#REF!</definedName>
    <definedName name="Taxable_profit__loss____nominal.WWN" localSheetId="1">#REF!</definedName>
    <definedName name="Taxable_profit__loss____nominal.WWN">#REF!</definedName>
    <definedName name="Taxable_profit__loss____post_financeability___nominal.ADDN1" localSheetId="1">#REF!</definedName>
    <definedName name="Taxable_profit__loss____post_financeability___nominal.ADDN1">#REF!</definedName>
    <definedName name="Taxable_profit__loss____post_financeability___nominal.ADDN2" localSheetId="1">#REF!</definedName>
    <definedName name="Taxable_profit__loss____post_financeability___nominal.ADDN2">#REF!</definedName>
    <definedName name="Taxable_profit__loss____post_financeability___nominal.BR" localSheetId="1">#REF!</definedName>
    <definedName name="Taxable_profit__loss____post_financeability___nominal.BR">#REF!</definedName>
    <definedName name="Taxable_profit__loss____post_financeability___nominal.WN" localSheetId="1">#REF!</definedName>
    <definedName name="Taxable_profit__loss____post_financeability___nominal.WN">#REF!</definedName>
    <definedName name="Taxable_profit__loss____post_financeability___nominal.WR" localSheetId="1">#REF!</definedName>
    <definedName name="Taxable_profit__loss____post_financeability___nominal.WR">#REF!</definedName>
    <definedName name="Taxable_profit__loss____post_financeability___nominal.WWN" localSheetId="1">#REF!</definedName>
    <definedName name="Taxable_profit__loss____post_financeability___nominal.WWN">#REF!</definedName>
    <definedName name="Taxable_profit_after_offset_of_taxable_losses___wholesale___nominal" localSheetId="1">#REF!</definedName>
    <definedName name="Taxable_profit_after_offset_of_taxable_losses___wholesale___nominal">#REF!</definedName>
    <definedName name="Taxable_profit_after_offset_of_taxable_losses___wholesale___post_financeability___nominal" localSheetId="1">#REF!</definedName>
    <definedName name="Taxable_profit_after_offset_of_taxable_losses___wholesale___post_financeability___nominal">#REF!</definedName>
    <definedName name="TAXHP4">#REF!</definedName>
    <definedName name="tbl_Exportdata_17A">#REF!</definedName>
    <definedName name="tbl_Exportdata_17B">#REF!</definedName>
    <definedName name="TC">#REF!</definedName>
    <definedName name="Test23" localSheetId="8" hidden="1">{"NET",#N/A,FALSE,"401C11"}</definedName>
    <definedName name="Test23" localSheetId="6" hidden="1">{"NET",#N/A,FALSE,"401C11"}</definedName>
    <definedName name="Test23" hidden="1">{"NET",#N/A,FALSE,"401C11"}</definedName>
    <definedName name="TheList">#REF!</definedName>
    <definedName name="TheListHeader">#REF!</definedName>
    <definedName name="TheListRower">#REF!</definedName>
    <definedName name="Third_party___principal_service_revenues___nominal.ADDN1" localSheetId="1">#REF!</definedName>
    <definedName name="Third_party___principal_service_revenues___nominal.ADDN1">#REF!</definedName>
    <definedName name="Third_party___principal_service_revenues___nominal.ADDN2" localSheetId="1">#REF!</definedName>
    <definedName name="Third_party___principal_service_revenues___nominal.ADDN2">#REF!</definedName>
    <definedName name="Third_party___principal_service_revenues___nominal.BR" localSheetId="1">#REF!</definedName>
    <definedName name="Third_party___principal_service_revenues___nominal.BR">#REF!</definedName>
    <definedName name="Third_party___principal_service_revenues___nominal.WN" localSheetId="1">#REF!</definedName>
    <definedName name="Third_party___principal_service_revenues___nominal.WN">#REF!</definedName>
    <definedName name="Third_party___principal_service_revenues___nominal.WR" localSheetId="1">#REF!</definedName>
    <definedName name="Third_party___principal_service_revenues___nominal.WR">#REF!</definedName>
    <definedName name="Third_party___principal_service_revenues___nominal.WWN" localSheetId="1">#REF!</definedName>
    <definedName name="Third_party___principal_service_revenues___nominal.WWN">#REF!</definedName>
    <definedName name="Third_party_and_principal_service_revenues___nominal.ADDN1" localSheetId="1">#REF!</definedName>
    <definedName name="Third_party_and_principal_service_revenues___nominal.ADDN1">#REF!</definedName>
    <definedName name="Third_party_and_principal_service_revenues___nominal.ADDN2" localSheetId="1">#REF!</definedName>
    <definedName name="Third_party_and_principal_service_revenues___nominal.ADDN2">#REF!</definedName>
    <definedName name="Third_party_and_principal_service_revenues___nominal.BR" localSheetId="1">#REF!</definedName>
    <definedName name="Third_party_and_principal_service_revenues___nominal.BR">#REF!</definedName>
    <definedName name="Third_party_and_principal_service_revenues___nominal.WN" localSheetId="1">#REF!</definedName>
    <definedName name="Third_party_and_principal_service_revenues___nominal.WN">#REF!</definedName>
    <definedName name="Third_party_and_principal_service_revenues___nominal.WR" localSheetId="1">#REF!</definedName>
    <definedName name="Third_party_and_principal_service_revenues___nominal.WR">#REF!</definedName>
    <definedName name="Third_party_and_principal_service_revenues___nominal.WWN" localSheetId="1">#REF!</definedName>
    <definedName name="Third_party_and_principal_service_revenues___nominal.WWN">#REF!</definedName>
    <definedName name="Third_party_and_principal_service_revenues___real.ADDN1" localSheetId="1">#REF!</definedName>
    <definedName name="Third_party_and_principal_service_revenues___real.ADDN1">#REF!</definedName>
    <definedName name="Third_party_and_principal_service_revenues___real.ADDN2" localSheetId="1">#REF!</definedName>
    <definedName name="Third_party_and_principal_service_revenues___real.ADDN2">#REF!</definedName>
    <definedName name="Third_party_and_principal_service_revenues___real.BR" localSheetId="1">#REF!</definedName>
    <definedName name="Third_party_and_principal_service_revenues___real.BR">#REF!</definedName>
    <definedName name="Third_party_and_principal_service_revenues___real.WN" localSheetId="1">#REF!</definedName>
    <definedName name="Third_party_and_principal_service_revenues___real.WN">#REF!</definedName>
    <definedName name="Third_party_and_principal_service_revenues___real.WR" localSheetId="1">#REF!</definedName>
    <definedName name="Third_party_and_principal_service_revenues___real.WR">#REF!</definedName>
    <definedName name="Third_party_and_principal_service_revenues___real.WWN" localSheetId="1">#REF!</definedName>
    <definedName name="Third_party_and_principal_service_revenues___real.WWN">#REF!</definedName>
    <definedName name="Third_party_and_principal_service_revenues___real___ADDN1" localSheetId="1">#REF!</definedName>
    <definedName name="Third_party_and_principal_service_revenues___real___ADDN1">#REF!</definedName>
    <definedName name="Third_party_and_principal_service_revenues___real___ADDN2" localSheetId="1">#REF!</definedName>
    <definedName name="Third_party_and_principal_service_revenues___real___ADDN2">#REF!</definedName>
    <definedName name="Third_party_and_principal_service_revenues___real___BR" localSheetId="1">#REF!</definedName>
    <definedName name="Third_party_and_principal_service_revenues___real___BR">#REF!</definedName>
    <definedName name="Third_party_and_principal_service_revenues___real___WN" localSheetId="1">#REF!</definedName>
    <definedName name="Third_party_and_principal_service_revenues___real___WN">#REF!</definedName>
    <definedName name="Third_party_and_principal_service_revenues___real___WR" localSheetId="1">#REF!</definedName>
    <definedName name="Third_party_and_principal_service_revenues___real___WR">#REF!</definedName>
    <definedName name="Third_party_and_principal_service_revenues___real___WWN" localSheetId="1">#REF!</definedName>
    <definedName name="Third_party_and_principal_service_revenues___real___WWN">#REF!</definedName>
    <definedName name="Thousands" localSheetId="1">#REF!</definedName>
    <definedName name="Thousands">#REF!</definedName>
    <definedName name="Thousands_in_a_million" localSheetId="1">#REF!</definedName>
    <definedName name="Thousands_in_a_million">#REF!</definedName>
    <definedName name="Threshold">#REF!</definedName>
    <definedName name="tideway">#REF!</definedName>
    <definedName name="tidewayCAT">#REF!</definedName>
    <definedName name="tidewaySUMMARY">#REF!</definedName>
    <definedName name="tidewayTO">#REF!</definedName>
    <definedName name="time">#REF!</definedName>
    <definedName name="Timeline_label" localSheetId="1">#REF!</definedName>
    <definedName name="Timeline_label" localSheetId="8">#REF!</definedName>
    <definedName name="Timeline_label" localSheetId="6">#REF!</definedName>
    <definedName name="Timeline_label">#REF!</definedName>
    <definedName name="TimeRow" localSheetId="1">#REF!</definedName>
    <definedName name="TimeRow">#REF!</definedName>
    <definedName name="TITLES">#REF!</definedName>
    <definedName name="TMSapr">#REF!</definedName>
    <definedName name="TMSBPinputs">#REF!</definedName>
    <definedName name="TMSBPtrans">#REF!</definedName>
    <definedName name="TMStransition" localSheetId="8">#REF!</definedName>
    <definedName name="TMStransition">#REF!</definedName>
    <definedName name="TOCFirstLine" localSheetId="1">#REF!</definedName>
    <definedName name="TOCFirstLine" localSheetId="8">#REF!</definedName>
    <definedName name="TOCFirstLine">#REF!</definedName>
    <definedName name="TOCobxActive_inputs" localSheetId="1">#REF!</definedName>
    <definedName name="TOCobxActive_inputs">#REF!</definedName>
    <definedName name="TOCobxActive_inputs.Bioresources" localSheetId="1">#REF!</definedName>
    <definedName name="TOCobxActive_inputs.Bioresources">#REF!</definedName>
    <definedName name="TOCobxActive_inputs.Business_retail" localSheetId="1">#REF!</definedName>
    <definedName name="TOCobxActive_inputs.Business_retail">#REF!</definedName>
    <definedName name="TOCobxActive_inputs.Business_retail.Advance_receipts" localSheetId="1">#REF!</definedName>
    <definedName name="TOCobxActive_inputs.Business_retail.Advance_receipts">#REF!</definedName>
    <definedName name="TOCobxActive_inputs.Business_retail.Charges" localSheetId="1">#REF!</definedName>
    <definedName name="TOCobxActive_inputs.Business_retail.Charges">#REF!</definedName>
    <definedName name="TOCobxActive_inputs.Business_retail.Debt" localSheetId="1">#REF!</definedName>
    <definedName name="TOCobxActive_inputs.Business_retail.Debt">#REF!</definedName>
    <definedName name="TOCobxActive_inputs.Business_retail.Dividends" localSheetId="1">#REF!</definedName>
    <definedName name="TOCobxActive_inputs.Business_retail.Dividends">#REF!</definedName>
    <definedName name="TOCobxActive_inputs.Business_retail.Opening_balances" localSheetId="1">#REF!</definedName>
    <definedName name="TOCobxActive_inputs.Business_retail.Opening_balances">#REF!</definedName>
    <definedName name="TOCobxActive_inputs.Business_retail.Other" localSheetId="1">#REF!</definedName>
    <definedName name="TOCobxActive_inputs.Business_retail.Other">#REF!</definedName>
    <definedName name="TOCobxActive_inputs.Business_retail.Tariff_band" localSheetId="1">#REF!</definedName>
    <definedName name="TOCobxActive_inputs.Business_retail.Tariff_band">#REF!</definedName>
    <definedName name="TOCobxActive_inputs.Business_retail.Working_capital" localSheetId="1">#REF!</definedName>
    <definedName name="TOCobxActive_inputs.Business_retail.Working_capital">#REF!</definedName>
    <definedName name="TOCobxActive_inputs.Debt" localSheetId="1">#REF!</definedName>
    <definedName name="TOCobxActive_inputs.Debt">#REF!</definedName>
    <definedName name="TOCobxActive_inputs.Debt.Cash" localSheetId="1">#REF!</definedName>
    <definedName name="TOCobxActive_inputs.Debt.Cash">#REF!</definedName>
    <definedName name="TOCobxActive_inputs.Debt.Fixed_rate_debt" localSheetId="1">#REF!</definedName>
    <definedName name="TOCobxActive_inputs.Debt.Fixed_rate_debt">#REF!</definedName>
    <definedName name="TOCobxActive_inputs.Debt.Floating_rate_debt" localSheetId="1">#REF!</definedName>
    <definedName name="TOCobxActive_inputs.Debt.Floating_rate_debt">#REF!</definedName>
    <definedName name="TOCobxActive_inputs.Debt.Index_linked_debt" localSheetId="1">#REF!</definedName>
    <definedName name="TOCobxActive_inputs.Debt.Index_linked_debt">#REF!</definedName>
    <definedName name="TOCobxActive_inputs.DPC" localSheetId="1">#REF!</definedName>
    <definedName name="TOCobxActive_inputs.DPC">#REF!</definedName>
    <definedName name="TOCobxActive_inputs.Equity" localSheetId="1">#REF!</definedName>
    <definedName name="TOCobxActive_inputs.Equity">#REF!</definedName>
    <definedName name="TOCobxActive_inputs.Equity.Assets" localSheetId="1">#REF!</definedName>
    <definedName name="TOCobxActive_inputs.Equity.Assets">#REF!</definedName>
    <definedName name="TOCobxActive_inputs.Equity.Balance_sheet_movements" localSheetId="1">#REF!</definedName>
    <definedName name="TOCobxActive_inputs.Equity.Balance_sheet_movements">#REF!</definedName>
    <definedName name="TOCobxActive_inputs.Equity.Equity" localSheetId="1">#REF!</definedName>
    <definedName name="TOCobxActive_inputs.Equity.Equity">#REF!</definedName>
    <definedName name="TOCobxActive_inputs.Equity.Equity.Dividends" localSheetId="1">#REF!</definedName>
    <definedName name="TOCobxActive_inputs.Equity.Equity.Dividends">#REF!</definedName>
    <definedName name="TOCobxActive_inputs.Indexation" localSheetId="1">#REF!</definedName>
    <definedName name="TOCobxActive_inputs.Indexation">#REF!</definedName>
    <definedName name="TOCobxActive_inputs.Indexation.CPI_H_" localSheetId="1">#REF!</definedName>
    <definedName name="TOCobxActive_inputs.Indexation.CPI_H_">#REF!</definedName>
    <definedName name="TOCobxActive_inputs.Indexation.CPI_H__2022_23" localSheetId="1">#REF!</definedName>
    <definedName name="TOCobxActive_inputs.Indexation.CPI_H__2022_23">#REF!</definedName>
    <definedName name="TOCobxActive_inputs.Opening_balances" localSheetId="1">#REF!</definedName>
    <definedName name="TOCobxActive_inputs.Opening_balances">#REF!</definedName>
    <definedName name="TOCobxActive_inputs.Other_active" localSheetId="1">#REF!</definedName>
    <definedName name="TOCobxActive_inputs.Other_active">#REF!</definedName>
    <definedName name="TOCobxActive_inputs.Other_revenue_adjustments" localSheetId="1">#REF!</definedName>
    <definedName name="TOCobxActive_inputs.Other_revenue_adjustments">#REF!</definedName>
    <definedName name="TOCobxActive_inputs.Other_revenue_adjustments.Non_price_control_income" localSheetId="1">#REF!</definedName>
    <definedName name="TOCobxActive_inputs.Other_revenue_adjustments.Non_price_control_income">#REF!</definedName>
    <definedName name="TOCobxActive_inputs.Other_revenue_adjustments.Other_adjustments" localSheetId="1">#REF!</definedName>
    <definedName name="TOCobxActive_inputs.Other_revenue_adjustments.Other_adjustments">#REF!</definedName>
    <definedName name="TOCobxActive_inputs.Other_revenue_adjustments.Other_revenue" localSheetId="1">#REF!</definedName>
    <definedName name="TOCobxActive_inputs.Other_revenue_adjustments.Other_revenue">#REF!</definedName>
    <definedName name="TOCobxActive_inputs.PAYG_and_run_off" localSheetId="1">#REF!</definedName>
    <definedName name="TOCobxActive_inputs.PAYG_and_run_off">#REF!</definedName>
    <definedName name="TOCobxActive_inputs.PAYG_and_run_off.PAYG" localSheetId="1">#REF!</definedName>
    <definedName name="TOCobxActive_inputs.PAYG_and_run_off.PAYG">#REF!</definedName>
    <definedName name="TOCobxActive_inputs.PAYG_and_run_off.Run_off_rates" localSheetId="1">#REF!</definedName>
    <definedName name="TOCobxActive_inputs.PAYG_and_run_off.Run_off_rates">#REF!</definedName>
    <definedName name="TOCobxActive_inputs.Pensions" localSheetId="1">#REF!</definedName>
    <definedName name="TOCobxActive_inputs.Pensions">#REF!</definedName>
    <definedName name="TOCobxActive_inputs.Post_financeability" localSheetId="1">#REF!</definedName>
    <definedName name="TOCobxActive_inputs.Post_financeability">#REF!</definedName>
    <definedName name="TOCobxActive_inputs.RCV" localSheetId="1">#REF!</definedName>
    <definedName name="TOCobxActive_inputs.RCV">#REF!</definedName>
    <definedName name="TOCobxActive_inputs.RCV.RCV_opening_balances" localSheetId="1">#REF!</definedName>
    <definedName name="TOCobxActive_inputs.RCV.RCV_opening_balances">#REF!</definedName>
    <definedName name="TOCobxActive_inputs.Reprofiling" localSheetId="1">#REF!</definedName>
    <definedName name="TOCobxActive_inputs.Reprofiling">#REF!</definedName>
    <definedName name="TOCobxActive_inputs.Residential_retail" localSheetId="1">#REF!</definedName>
    <definedName name="TOCobxActive_inputs.Residential_retail">#REF!</definedName>
    <definedName name="TOCobxActive_inputs.Residential_retail.Cost_to_serve" localSheetId="1">#REF!</definedName>
    <definedName name="TOCobxActive_inputs.Residential_retail.Cost_to_serve">#REF!</definedName>
    <definedName name="TOCobxActive_inputs.Residential_retail.Expenditure" localSheetId="1">#REF!</definedName>
    <definedName name="TOCobxActive_inputs.Residential_retail.Expenditure">#REF!</definedName>
    <definedName name="TOCobxActive_inputs.Residential_retail.HH_advance_receipts" localSheetId="1">#REF!</definedName>
    <definedName name="TOCobxActive_inputs.Residential_retail.HH_advance_receipts">#REF!</definedName>
    <definedName name="TOCobxActive_inputs.Residential_retail.Households_connected" localSheetId="1">#REF!</definedName>
    <definedName name="TOCobxActive_inputs.Residential_retail.Households_connected">#REF!</definedName>
    <definedName name="TOCobxActive_inputs.Residential_retail.Households_connected.Alternative_area_bill__SBB_only_" localSheetId="1">#REF!</definedName>
    <definedName name="TOCobxActive_inputs.Residential_retail.Households_connected.Alternative_area_bill__SBB_only_">#REF!</definedName>
    <definedName name="TOCobxActive_inputs.Residential_retail.Measured_income_acrrual" localSheetId="1">#REF!</definedName>
    <definedName name="TOCobxActive_inputs.Residential_retail.Measured_income_acrrual">#REF!</definedName>
    <definedName name="TOCobxActive_inputs.Residential_retail.Opening_balance" localSheetId="1">#REF!</definedName>
    <definedName name="TOCobxActive_inputs.Residential_retail.Opening_balance">#REF!</definedName>
    <definedName name="TOCobxActive_inputs.Residential_retail.Other" localSheetId="1">#REF!</definedName>
    <definedName name="TOCobxActive_inputs.Residential_retail.Other">#REF!</definedName>
    <definedName name="TOCobxActive_inputs.Residential_retail.Working_capital" localSheetId="1">#REF!</definedName>
    <definedName name="TOCobxActive_inputs.Residential_retail.Working_capital">#REF!</definedName>
    <definedName name="TOCobxActive_inputs.Tax" localSheetId="1">#REF!</definedName>
    <definedName name="TOCobxActive_inputs.Tax">#REF!</definedName>
    <definedName name="TOCobxActive_inputs.Tax.Capital_allowances" localSheetId="1">#REF!</definedName>
    <definedName name="TOCobxActive_inputs.Tax.Capital_allowances">#REF!</definedName>
    <definedName name="TOCobxActive_inputs.Totex" localSheetId="1">#REF!</definedName>
    <definedName name="TOCobxActive_inputs.Totex">#REF!</definedName>
    <definedName name="TOCobxActive_inputs.Totex.Capex" localSheetId="1">#REF!</definedName>
    <definedName name="TOCobxActive_inputs.Totex.Capex">#REF!</definedName>
    <definedName name="TOCobxActive_inputs.Totex.Grants_and_contributions" localSheetId="1">#REF!</definedName>
    <definedName name="TOCobxActive_inputs.Totex.Grants_and_contributions">#REF!</definedName>
    <definedName name="TOCobxActive_inputs.Totex.Opex" localSheetId="1">#REF!</definedName>
    <definedName name="TOCobxActive_inputs.Totex.Opex">#REF!</definedName>
    <definedName name="TOCobxActive_inputs.Wholesale_WACC" localSheetId="1">#REF!</definedName>
    <definedName name="TOCobxActive_inputs.Wholesale_WACC">#REF!</definedName>
    <definedName name="TOCobxActive_inputs.Working_capital" localSheetId="1">#REF!</definedName>
    <definedName name="TOCobxActive_inputs.Working_capital">#REF!</definedName>
    <definedName name="TOCobxActive_inputs.Working_capital.Creditor_days" localSheetId="1">#REF!</definedName>
    <definedName name="TOCobxActive_inputs.Working_capital.Creditor_days">#REF!</definedName>
    <definedName name="TOCobxActive_inputs.Working_capital.Creditor_days.HH_trade_debtors" localSheetId="1">#REF!</definedName>
    <definedName name="TOCobxActive_inputs.Working_capital.Creditor_days.HH_trade_debtors">#REF!</definedName>
    <definedName name="TOCobxActive_inputs.Working_capital.Trade_receivables" localSheetId="1">#REF!</definedName>
    <definedName name="TOCobxActive_inputs.Working_capital.Trade_receivables">#REF!</definedName>
    <definedName name="TOCobxAppointee_FS_calcs" localSheetId="1">#REF!</definedName>
    <definedName name="TOCobxAppointee_FS_calcs">#REF!</definedName>
    <definedName name="TOCobxAppointee_FS_calcs.FS_calcs" localSheetId="1">#REF!</definedName>
    <definedName name="TOCobxAppointee_FS_calcs.FS_calcs">#REF!</definedName>
    <definedName name="TOCobxAppointee_FS_calcs.Loans" localSheetId="1">#REF!</definedName>
    <definedName name="TOCobxAppointee_FS_calcs.Loans">#REF!</definedName>
    <definedName name="TOCobxAppointee_FS_calcs.P_L" localSheetId="1">#REF!</definedName>
    <definedName name="TOCobxAppointee_FS_calcs.P_L">#REF!</definedName>
    <definedName name="TOCobxAppointee_FS_calcs.P_L._EBIT_LESS_CURRENT_TAX_CHARGE__BUILDING_BLOCKS_METHOD__" localSheetId="1">#REF!</definedName>
    <definedName name="TOCobxAppointee_FS_calcs.P_L._EBIT_LESS_CURRENT_TAX_CHARGE__BUILDING_BLOCKS_METHOD__">#REF!</definedName>
    <definedName name="TOCobxAppointee_FS_calcs.RCV" localSheetId="1">#REF!</definedName>
    <definedName name="TOCobxAppointee_FS_calcs.RCV">#REF!</definedName>
    <definedName name="TOCobxAppointee_FS_calcs.Retained_cash" localSheetId="1">#REF!</definedName>
    <definedName name="TOCobxAppointee_FS_calcs.Retained_cash">#REF!</definedName>
    <definedName name="TOCobxAppointee_FS_calcs.Retained_earnings" localSheetId="1">#REF!</definedName>
    <definedName name="TOCobxAppointee_FS_calcs.Retained_earnings">#REF!</definedName>
    <definedName name="TOCobxAppointee_FS_calcs.Revenue_and_income" localSheetId="1">#REF!</definedName>
    <definedName name="TOCobxAppointee_FS_calcs.Revenue_and_income">#REF!</definedName>
    <definedName name="TOCobxAppointee_FS_calcs.Shares_and_dividends" localSheetId="1">#REF!</definedName>
    <definedName name="TOCobxAppointee_FS_calcs.Shares_and_dividends">#REF!</definedName>
    <definedName name="TOCobxAppointee_FS_calcs.Tax" localSheetId="1">#REF!</definedName>
    <definedName name="TOCobxAppointee_FS_calcs.Tax">#REF!</definedName>
    <definedName name="TOCobxAppointee_FS_calcs.Tax.Movement_in_deferred_tax_provision___check" localSheetId="1">#REF!</definedName>
    <definedName name="TOCobxAppointee_FS_calcs.Tax.Movement_in_deferred_tax_provision___check">#REF!</definedName>
    <definedName name="TOCobxBill_Module" localSheetId="1">#REF!</definedName>
    <definedName name="TOCobxBill_Module">#REF!</definedName>
    <definedName name="TOCobxBill_Module.All_households" localSheetId="1">#REF!</definedName>
    <definedName name="TOCobxBill_Module.All_households">#REF!</definedName>
    <definedName name="TOCobxBill_Module.Allowed_revenue_per_customer" localSheetId="1">#REF!</definedName>
    <definedName name="TOCobxBill_Module.Allowed_revenue_per_customer">#REF!</definedName>
    <definedName name="TOCobxBill_Module.Allowed_revenue_per_customer.Joint_service" localSheetId="1">#REF!</definedName>
    <definedName name="TOCobxBill_Module.Allowed_revenue_per_customer.Joint_service">#REF!</definedName>
    <definedName name="TOCobxBill_Module.Allowed_revenue_per_customer.Single_service" localSheetId="1">#REF!</definedName>
    <definedName name="TOCobxBill_Module.Allowed_revenue_per_customer.Single_service">#REF!</definedName>
    <definedName name="TOCobxBill_Module.Average_bills" localSheetId="1">#REF!</definedName>
    <definedName name="TOCobxBill_Module.Average_bills">#REF!</definedName>
    <definedName name="TOCobxBill_Module.Average_bills.Addn_average_bill" localSheetId="1">#REF!</definedName>
    <definedName name="TOCobxBill_Module.Average_bills.Addn_average_bill">#REF!</definedName>
    <definedName name="TOCobxBill_Module.Average_bills.Addn_average_bill.Alternative_area_bill_calculation__SBB_only__" localSheetId="1">#REF!</definedName>
    <definedName name="TOCobxBill_Module.Average_bills.Addn_average_bill.Alternative_area_bill_calculation__SBB_only__">#REF!</definedName>
    <definedName name="TOCobxBill_Module.Average_bills.WaSC_average_bill" localSheetId="1">#REF!</definedName>
    <definedName name="TOCobxBill_Module.Average_bills.WaSC_average_bill">#REF!</definedName>
    <definedName name="TOCobxBill_Module.Average_bills.WoC_average_bill" localSheetId="1">#REF!</definedName>
    <definedName name="TOCobxBill_Module.Average_bills.WoC_average_bill">#REF!</definedName>
    <definedName name="TOCobxBill_Module.Dual_Service" localSheetId="1">#REF!</definedName>
    <definedName name="TOCobxBill_Module.Dual_Service">#REF!</definedName>
    <definedName name="TOCobxBill_Module.Factors_for_bill_adjustment" localSheetId="1">#REF!</definedName>
    <definedName name="TOCobxBill_Module.Factors_for_bill_adjustment">#REF!</definedName>
    <definedName name="TOCobxBill_Module.Retail_Income" localSheetId="1">#REF!</definedName>
    <definedName name="TOCobxBill_Module.Retail_Income">#REF!</definedName>
    <definedName name="TOCobxBill_Module.Single_Service" localSheetId="1">#REF!</definedName>
    <definedName name="TOCobxBill_Module.Single_Service">#REF!</definedName>
    <definedName name="TOCobxFinancial_indicators" localSheetId="1">#REF!</definedName>
    <definedName name="TOCobxFinancial_indicators">#REF!</definedName>
    <definedName name="TOCobxFinancial_indicators.Ratios_by_wholesale_control" localSheetId="1">#REF!</definedName>
    <definedName name="TOCobxFinancial_indicators.Ratios_by_wholesale_control">#REF!</definedName>
    <definedName name="TOCobxFinancial_indicators.Ratios_for_Appointee" localSheetId="1">#REF!</definedName>
    <definedName name="TOCobxFinancial_indicators.Ratios_for_Appointee">#REF!</definedName>
    <definedName name="TOCobxFixed_Assets" localSheetId="1">#REF!</definedName>
    <definedName name="TOCobxFixed_Assets">#REF!</definedName>
    <definedName name="TOCobxFixed_Assets.Fixed_assets" localSheetId="1">#REF!</definedName>
    <definedName name="TOCobxFixed_Assets.Fixed_assets">#REF!</definedName>
    <definedName name="TOCobxFixed_Assets.Fixed_assets.Depreciation" localSheetId="1">#REF!</definedName>
    <definedName name="TOCobxFixed_Assets.Fixed_assets.Depreciation">#REF!</definedName>
    <definedName name="TOCobxHeadroom_check" localSheetId="1">#REF!</definedName>
    <definedName name="TOCobxHeadroom_check">#REF!</definedName>
    <definedName name="TOCobxHeadroom_check.Business_net_margin_tariff" localSheetId="1">#REF!</definedName>
    <definedName name="TOCobxHeadroom_check.Business_net_margin_tariff">#REF!</definedName>
    <definedName name="TOCobxHeadroom_check.Headroom_check_business" localSheetId="1">#REF!</definedName>
    <definedName name="TOCobxHeadroom_check.Headroom_check_business">#REF!</definedName>
    <definedName name="TOCobxHeadroom_check.Headroom_check_residential" localSheetId="1">#REF!</definedName>
    <definedName name="TOCobxHeadroom_check.Headroom_check_residential">#REF!</definedName>
    <definedName name="TOCobxHeadroom_check.Net_margin_by_tariff_band_check" localSheetId="1">#REF!</definedName>
    <definedName name="TOCobxHeadroom_check.Net_margin_by_tariff_band_check">#REF!</definedName>
    <definedName name="TOCobxHeadroom_check.Tax_by_tariff_band_check" localSheetId="1">#REF!</definedName>
    <definedName name="TOCobxHeadroom_check.Tax_by_tariff_band_check">#REF!</definedName>
    <definedName name="TOCobxHeadroom_check.Working_capital_by_tariff_band_check" localSheetId="1">#REF!</definedName>
    <definedName name="TOCobxHeadroom_check.Working_capital_by_tariff_band_check">#REF!</definedName>
    <definedName name="TOCobxIndexation" localSheetId="1">#REF!</definedName>
    <definedName name="TOCobxIndexation">#REF!</definedName>
    <definedName name="TOCobxIndexation.CPIH_Index_Calculations" localSheetId="1">#REF!</definedName>
    <definedName name="TOCobxIndexation.CPIH_Index_Calculations">#REF!</definedName>
    <definedName name="TOCobxIndexation.CPIH_Monthly_Index" localSheetId="1">#REF!</definedName>
    <definedName name="TOCobxIndexation.CPIH_Monthly_Index">#REF!</definedName>
    <definedName name="TOCobxIndexation.Indexation_of_indexed_linked_debt" localSheetId="1">#REF!</definedName>
    <definedName name="TOCobxIndexation.Indexation_of_indexed_linked_debt">#REF!</definedName>
    <definedName name="TOCobxInputs" localSheetId="1">#REF!</definedName>
    <definedName name="TOCobxInputs">#REF!</definedName>
    <definedName name="TOCobxInputs.Company_inputs" localSheetId="1">#REF!</definedName>
    <definedName name="TOCobxInputs.Company_inputs">#REF!</definedName>
    <definedName name="TOCobxInputs.Company_inputs.Bio_resources" localSheetId="1">#REF!</definedName>
    <definedName name="TOCobxInputs.Company_inputs.Bio_resources">#REF!</definedName>
    <definedName name="TOCobxInputs.Company_inputs.Business_retail" localSheetId="1">#REF!</definedName>
    <definedName name="TOCobxInputs.Company_inputs.Business_retail">#REF!</definedName>
    <definedName name="TOCobxInputs.Company_inputs.Business_retail.Advance_receipts" localSheetId="1">#REF!</definedName>
    <definedName name="TOCobxInputs.Company_inputs.Business_retail.Advance_receipts">#REF!</definedName>
    <definedName name="TOCobxInputs.Company_inputs.Business_retail.Charges" localSheetId="1">#REF!</definedName>
    <definedName name="TOCobxInputs.Company_inputs.Business_retail.Charges">#REF!</definedName>
    <definedName name="TOCobxInputs.Company_inputs.Business_retail.Debt" localSheetId="1">#REF!</definedName>
    <definedName name="TOCobxInputs.Company_inputs.Business_retail.Debt">#REF!</definedName>
    <definedName name="TOCobxInputs.Company_inputs.Business_retail.Dividends" localSheetId="1">#REF!</definedName>
    <definedName name="TOCobxInputs.Company_inputs.Business_retail.Dividends">#REF!</definedName>
    <definedName name="TOCobxInputs.Company_inputs.Business_retail.Opening_balances" localSheetId="1">#REF!</definedName>
    <definedName name="TOCobxInputs.Company_inputs.Business_retail.Opening_balances">#REF!</definedName>
    <definedName name="TOCobxInputs.Company_inputs.Business_retail.Other" localSheetId="1">#REF!</definedName>
    <definedName name="TOCobxInputs.Company_inputs.Business_retail.Other">#REF!</definedName>
    <definedName name="TOCobxInputs.Company_inputs.Business_retail.Tariff_Band" localSheetId="1">#REF!</definedName>
    <definedName name="TOCobxInputs.Company_inputs.Business_retail.Tariff_Band">#REF!</definedName>
    <definedName name="TOCobxInputs.Company_inputs.Business_retail.Working_capital" localSheetId="1">#REF!</definedName>
    <definedName name="TOCobxInputs.Company_inputs.Business_retail.Working_capital">#REF!</definedName>
    <definedName name="TOCobxInputs.Company_inputs.Debt" localSheetId="1">#REF!</definedName>
    <definedName name="TOCobxInputs.Company_inputs.Debt">#REF!</definedName>
    <definedName name="TOCobxInputs.Company_inputs.Debt.Cash" localSheetId="1">#REF!</definedName>
    <definedName name="TOCobxInputs.Company_inputs.Debt.Cash">#REF!</definedName>
    <definedName name="TOCobxInputs.Company_inputs.Debt.Fixed_rate_debt" localSheetId="1">#REF!</definedName>
    <definedName name="TOCobxInputs.Company_inputs.Debt.Fixed_rate_debt">#REF!</definedName>
    <definedName name="TOCobxInputs.Company_inputs.Debt.Floating_rate_debt" localSheetId="1">#REF!</definedName>
    <definedName name="TOCobxInputs.Company_inputs.Debt.Floating_rate_debt">#REF!</definedName>
    <definedName name="TOCobxInputs.Company_inputs.Debt.Index_linked_debt" localSheetId="1">#REF!</definedName>
    <definedName name="TOCobxInputs.Company_inputs.Debt.Index_linked_debt">#REF!</definedName>
    <definedName name="TOCobxInputs.Company_inputs.DPC" localSheetId="1">#REF!</definedName>
    <definedName name="TOCobxInputs.Company_inputs.DPC">#REF!</definedName>
    <definedName name="TOCobxInputs.Company_inputs.Equity" localSheetId="1">#REF!</definedName>
    <definedName name="TOCobxInputs.Company_inputs.Equity">#REF!</definedName>
    <definedName name="TOCobxInputs.Company_inputs.Equity.Assets" localSheetId="1">#REF!</definedName>
    <definedName name="TOCobxInputs.Company_inputs.Equity.Assets">#REF!</definedName>
    <definedName name="TOCobxInputs.Company_inputs.Equity.Balance_sheet_movements" localSheetId="1">#REF!</definedName>
    <definedName name="TOCobxInputs.Company_inputs.Equity.Balance_sheet_movements">#REF!</definedName>
    <definedName name="TOCobxInputs.Company_inputs.Equity.Equity" localSheetId="1">#REF!</definedName>
    <definedName name="TOCobxInputs.Company_inputs.Equity.Equity">#REF!</definedName>
    <definedName name="TOCobxInputs.Company_inputs.Equity.Equity.Dividends" localSheetId="1">#REF!</definedName>
    <definedName name="TOCobxInputs.Company_inputs.Equity.Equity.Dividends">#REF!</definedName>
    <definedName name="TOCobxInputs.Company_inputs.Indexation" localSheetId="1">#REF!</definedName>
    <definedName name="TOCobxInputs.Company_inputs.Indexation">#REF!</definedName>
    <definedName name="TOCobxInputs.Company_inputs.Indexation.CPI_H_" localSheetId="1">#REF!</definedName>
    <definedName name="TOCobxInputs.Company_inputs.Indexation.CPI_H_">#REF!</definedName>
    <definedName name="TOCobxInputs.Company_inputs.Indexation.CPI_H__2022_23" localSheetId="1">#REF!</definedName>
    <definedName name="TOCobxInputs.Company_inputs.Indexation.CPI_H__2022_23">#REF!</definedName>
    <definedName name="TOCobxInputs.Company_inputs.Opening_balances" localSheetId="1">#REF!</definedName>
    <definedName name="TOCobxInputs.Company_inputs.Opening_balances">#REF!</definedName>
    <definedName name="TOCobxInputs.Company_inputs.Other_revenue_adjustments" localSheetId="1">#REF!</definedName>
    <definedName name="TOCobxInputs.Company_inputs.Other_revenue_adjustments">#REF!</definedName>
    <definedName name="TOCobxInputs.Company_inputs.Other_revenue_adjustments.Non_price_control_income" localSheetId="1">#REF!</definedName>
    <definedName name="TOCobxInputs.Company_inputs.Other_revenue_adjustments.Non_price_control_income">#REF!</definedName>
    <definedName name="TOCobxInputs.Company_inputs.Other_revenue_adjustments.Other_adjustments" localSheetId="1">#REF!</definedName>
    <definedName name="TOCobxInputs.Company_inputs.Other_revenue_adjustments.Other_adjustments">#REF!</definedName>
    <definedName name="TOCobxInputs.Company_inputs.Other_revenue_adjustments.Other_income" localSheetId="1">#REF!</definedName>
    <definedName name="TOCobxInputs.Company_inputs.Other_revenue_adjustments.Other_income">#REF!</definedName>
    <definedName name="TOCobxInputs.Company_inputs.PAYG_and_run_off" localSheetId="1">#REF!</definedName>
    <definedName name="TOCobxInputs.Company_inputs.PAYG_and_run_off">#REF!</definedName>
    <definedName name="TOCobxInputs.Company_inputs.PAYG_and_run_off.PAYG" localSheetId="1">#REF!</definedName>
    <definedName name="TOCobxInputs.Company_inputs.PAYG_and_run_off.PAYG">#REF!</definedName>
    <definedName name="TOCobxInputs.Company_inputs.PAYG_and_run_off.Run_off" localSheetId="1">#REF!</definedName>
    <definedName name="TOCobxInputs.Company_inputs.PAYG_and_run_off.Run_off">#REF!</definedName>
    <definedName name="TOCobxInputs.Company_inputs.Pensions" localSheetId="1">#REF!</definedName>
    <definedName name="TOCobxInputs.Company_inputs.Pensions">#REF!</definedName>
    <definedName name="TOCobxInputs.Company_inputs.Post_financeability" localSheetId="1">#REF!</definedName>
    <definedName name="TOCobxInputs.Company_inputs.Post_financeability">#REF!</definedName>
    <definedName name="TOCobxInputs.Company_inputs.RCV" localSheetId="1">#REF!</definedName>
    <definedName name="TOCobxInputs.Company_inputs.RCV">#REF!</definedName>
    <definedName name="TOCobxInputs.Company_inputs.RCV.RCV_opening_balances" localSheetId="1">#REF!</definedName>
    <definedName name="TOCobxInputs.Company_inputs.RCV.RCV_opening_balances">#REF!</definedName>
    <definedName name="TOCobxInputs.Company_inputs.Reprofiling" localSheetId="1">#REF!</definedName>
    <definedName name="TOCobxInputs.Company_inputs.Reprofiling">#REF!</definedName>
    <definedName name="TOCobxInputs.Company_inputs.Residential_retail" localSheetId="1">#REF!</definedName>
    <definedName name="TOCobxInputs.Company_inputs.Residential_retail">#REF!</definedName>
    <definedName name="TOCobxInputs.Company_inputs.Residential_retail.Cost_to_serve" localSheetId="1">#REF!</definedName>
    <definedName name="TOCobxInputs.Company_inputs.Residential_retail.Cost_to_serve">#REF!</definedName>
    <definedName name="TOCobxInputs.Company_inputs.Residential_retail.Expenditure" localSheetId="1">#REF!</definedName>
    <definedName name="TOCobxInputs.Company_inputs.Residential_retail.Expenditure">#REF!</definedName>
    <definedName name="TOCobxInputs.Company_inputs.Residential_retail.HH_Advance_receipts" localSheetId="1">#REF!</definedName>
    <definedName name="TOCobxInputs.Company_inputs.Residential_retail.HH_Advance_receipts">#REF!</definedName>
    <definedName name="TOCobxInputs.Company_inputs.Residential_retail.HH_connected" localSheetId="1">#REF!</definedName>
    <definedName name="TOCobxInputs.Company_inputs.Residential_retail.HH_connected">#REF!</definedName>
    <definedName name="TOCobxInputs.Company_inputs.Residential_retail.Measured_income_accrual" localSheetId="1">#REF!</definedName>
    <definedName name="TOCobxInputs.Company_inputs.Residential_retail.Measured_income_accrual">#REF!</definedName>
    <definedName name="TOCobxInputs.Company_inputs.Residential_retail.Opening_balances" localSheetId="1">#REF!</definedName>
    <definedName name="TOCobxInputs.Company_inputs.Residential_retail.Opening_balances">#REF!</definedName>
    <definedName name="TOCobxInputs.Company_inputs.Residential_retail.Other" localSheetId="1">#REF!</definedName>
    <definedName name="TOCobxInputs.Company_inputs.Residential_retail.Other">#REF!</definedName>
    <definedName name="TOCobxInputs.Company_inputs.Residential_retail.Working_capital" localSheetId="1">#REF!</definedName>
    <definedName name="TOCobxInputs.Company_inputs.Residential_retail.Working_capital">#REF!</definedName>
    <definedName name="TOCobxInputs.Company_inputs.Tax" localSheetId="1">#REF!</definedName>
    <definedName name="TOCobxInputs.Company_inputs.Tax">#REF!</definedName>
    <definedName name="TOCobxInputs.Company_inputs.Tax.Capital_allowances" localSheetId="1">#REF!</definedName>
    <definedName name="TOCobxInputs.Company_inputs.Tax.Capital_allowances">#REF!</definedName>
    <definedName name="TOCobxInputs.Company_inputs.Totex" localSheetId="1">#REF!</definedName>
    <definedName name="TOCobxInputs.Company_inputs.Totex">#REF!</definedName>
    <definedName name="TOCobxInputs.Company_inputs.Totex.Capex" localSheetId="1">#REF!</definedName>
    <definedName name="TOCobxInputs.Company_inputs.Totex.Capex">#REF!</definedName>
    <definedName name="TOCobxInputs.Company_inputs.Totex.Grants_and_contributions" localSheetId="1">#REF!</definedName>
    <definedName name="TOCobxInputs.Company_inputs.Totex.Grants_and_contributions">#REF!</definedName>
    <definedName name="TOCobxInputs.Company_inputs.Totex.Opex" localSheetId="1">#REF!</definedName>
    <definedName name="TOCobxInputs.Company_inputs.Totex.Opex">#REF!</definedName>
    <definedName name="TOCobxInputs.Company_inputs.Wholesale_WACC" localSheetId="1">#REF!</definedName>
    <definedName name="TOCobxInputs.Company_inputs.Wholesale_WACC">#REF!</definedName>
    <definedName name="TOCobxInputs.Company_inputs.Working_capital" localSheetId="1">#REF!</definedName>
    <definedName name="TOCobxInputs.Company_inputs.Working_capital">#REF!</definedName>
    <definedName name="TOCobxInputs.Company_inputs.Working_capital.Creditor_days" localSheetId="1">#REF!</definedName>
    <definedName name="TOCobxInputs.Company_inputs.Working_capital.Creditor_days">#REF!</definedName>
    <definedName name="TOCobxInputs.Company_inputs.Working_capital.Creditor_days.HH_Trade_Debtors" localSheetId="1">#REF!</definedName>
    <definedName name="TOCobxInputs.Company_inputs.Working_capital.Creditor_days.HH_Trade_Debtors">#REF!</definedName>
    <definedName name="TOCobxInputs.Company_inputs.Working_capital.Trade_Receivables" localSheetId="1">#REF!</definedName>
    <definedName name="TOCobxInputs.Company_inputs.Working_capital.Trade_Receivables">#REF!</definedName>
    <definedName name="TOCobxInputs.Model_Constants" localSheetId="1">#REF!</definedName>
    <definedName name="TOCobxInputs.Model_Constants">#REF!</definedName>
    <definedName name="TOCobxInputs.Ofwat_inputs" localSheetId="1">#REF!</definedName>
    <definedName name="TOCobxInputs.Ofwat_inputs">#REF!</definedName>
    <definedName name="TOCobxInputs.Ofwat_inputs.Bio_resources" localSheetId="1">#REF!</definedName>
    <definedName name="TOCobxInputs.Ofwat_inputs.Bio_resources">#REF!</definedName>
    <definedName name="TOCobxInputs.Ofwat_inputs.Business_Retail" localSheetId="1">#REF!</definedName>
    <definedName name="TOCobxInputs.Ofwat_inputs.Business_Retail">#REF!</definedName>
    <definedName name="TOCobxInputs.Ofwat_inputs.Business_Retail.Advance_receipts" localSheetId="1">#REF!</definedName>
    <definedName name="TOCobxInputs.Ofwat_inputs.Business_Retail.Advance_receipts">#REF!</definedName>
    <definedName name="TOCobxInputs.Ofwat_inputs.Business_Retail.Charges" localSheetId="1">#REF!</definedName>
    <definedName name="TOCobxInputs.Ofwat_inputs.Business_Retail.Charges">#REF!</definedName>
    <definedName name="TOCobxInputs.Ofwat_inputs.Business_Retail.Debt" localSheetId="1">#REF!</definedName>
    <definedName name="TOCobxInputs.Ofwat_inputs.Business_Retail.Debt">#REF!</definedName>
    <definedName name="TOCobxInputs.Ofwat_inputs.Business_Retail.Dividends" localSheetId="1">#REF!</definedName>
    <definedName name="TOCobxInputs.Ofwat_inputs.Business_Retail.Dividends">#REF!</definedName>
    <definedName name="TOCobxInputs.Ofwat_inputs.Business_Retail.Opening_balances" localSheetId="1">#REF!</definedName>
    <definedName name="TOCobxInputs.Ofwat_inputs.Business_Retail.Opening_balances">#REF!</definedName>
    <definedName name="TOCobxInputs.Ofwat_inputs.Business_Retail.Other" localSheetId="1">#REF!</definedName>
    <definedName name="TOCobxInputs.Ofwat_inputs.Business_Retail.Other">#REF!</definedName>
    <definedName name="TOCobxInputs.Ofwat_inputs.Business_Retail.Tariff_Band" localSheetId="1">#REF!</definedName>
    <definedName name="TOCobxInputs.Ofwat_inputs.Business_Retail.Tariff_Band">#REF!</definedName>
    <definedName name="TOCobxInputs.Ofwat_inputs.Business_Retail.Working_capital" localSheetId="1">#REF!</definedName>
    <definedName name="TOCobxInputs.Ofwat_inputs.Business_Retail.Working_capital">#REF!</definedName>
    <definedName name="TOCobxInputs.Ofwat_inputs.Debt" localSheetId="1">#REF!</definedName>
    <definedName name="TOCobxInputs.Ofwat_inputs.Debt">#REF!</definedName>
    <definedName name="TOCobxInputs.Ofwat_inputs.Debt.Cash" localSheetId="1">#REF!</definedName>
    <definedName name="TOCobxInputs.Ofwat_inputs.Debt.Cash">#REF!</definedName>
    <definedName name="TOCobxInputs.Ofwat_inputs.Debt.Fixed_rate_debt" localSheetId="1">#REF!</definedName>
    <definedName name="TOCobxInputs.Ofwat_inputs.Debt.Fixed_rate_debt">#REF!</definedName>
    <definedName name="TOCobxInputs.Ofwat_inputs.Debt.Floating_rate_debt" localSheetId="1">#REF!</definedName>
    <definedName name="TOCobxInputs.Ofwat_inputs.Debt.Floating_rate_debt">#REF!</definedName>
    <definedName name="TOCobxInputs.Ofwat_inputs.Debt.Index_linked_debt" localSheetId="1">#REF!</definedName>
    <definedName name="TOCobxInputs.Ofwat_inputs.Debt.Index_linked_debt">#REF!</definedName>
    <definedName name="TOCobxInputs.Ofwat_inputs.DPC" localSheetId="1">#REF!</definedName>
    <definedName name="TOCobxInputs.Ofwat_inputs.DPC">#REF!</definedName>
    <definedName name="TOCobxInputs.Ofwat_inputs.Equity" localSheetId="1">#REF!</definedName>
    <definedName name="TOCobxInputs.Ofwat_inputs.Equity">#REF!</definedName>
    <definedName name="TOCobxInputs.Ofwat_inputs.Equity.Assets" localSheetId="1">#REF!</definedName>
    <definedName name="TOCobxInputs.Ofwat_inputs.Equity.Assets">#REF!</definedName>
    <definedName name="TOCobxInputs.Ofwat_inputs.Equity.Balance_sheet_movements" localSheetId="1">#REF!</definedName>
    <definedName name="TOCobxInputs.Ofwat_inputs.Equity.Balance_sheet_movements">#REF!</definedName>
    <definedName name="TOCobxInputs.Ofwat_inputs.Equity.Equity" localSheetId="1">#REF!</definedName>
    <definedName name="TOCobxInputs.Ofwat_inputs.Equity.Equity">#REF!</definedName>
    <definedName name="TOCobxInputs.Ofwat_inputs.Equity.Equity.Dividends" localSheetId="1">#REF!</definedName>
    <definedName name="TOCobxInputs.Ofwat_inputs.Equity.Equity.Dividends">#REF!</definedName>
    <definedName name="TOCobxInputs.Ofwat_inputs.Indexation" localSheetId="1">#REF!</definedName>
    <definedName name="TOCobxInputs.Ofwat_inputs.Indexation">#REF!</definedName>
    <definedName name="TOCobxInputs.Ofwat_inputs.Indexation.CPI_H_" localSheetId="1">#REF!</definedName>
    <definedName name="TOCobxInputs.Ofwat_inputs.Indexation.CPI_H_">#REF!</definedName>
    <definedName name="TOCobxInputs.Ofwat_inputs.Indexation.CPI_H__2022_23" localSheetId="1">#REF!</definedName>
    <definedName name="TOCobxInputs.Ofwat_inputs.Indexation.CPI_H__2022_23">#REF!</definedName>
    <definedName name="TOCobxInputs.Ofwat_inputs.Opening_balances" localSheetId="1">#REF!</definedName>
    <definedName name="TOCobxInputs.Ofwat_inputs.Opening_balances">#REF!</definedName>
    <definedName name="TOCobxInputs.Ofwat_inputs.Other_revenue_adjustments" localSheetId="1">#REF!</definedName>
    <definedName name="TOCobxInputs.Ofwat_inputs.Other_revenue_adjustments">#REF!</definedName>
    <definedName name="TOCobxInputs.Ofwat_inputs.Other_revenue_adjustments.Non_price_control_income" localSheetId="1">#REF!</definedName>
    <definedName name="TOCobxInputs.Ofwat_inputs.Other_revenue_adjustments.Non_price_control_income">#REF!</definedName>
    <definedName name="TOCobxInputs.Ofwat_inputs.Other_revenue_adjustments.Other_adjustments" localSheetId="1">#REF!</definedName>
    <definedName name="TOCobxInputs.Ofwat_inputs.Other_revenue_adjustments.Other_adjustments">#REF!</definedName>
    <definedName name="TOCobxInputs.Ofwat_inputs.Other_revenue_adjustments.Other_income" localSheetId="1">#REF!</definedName>
    <definedName name="TOCobxInputs.Ofwat_inputs.Other_revenue_adjustments.Other_income">#REF!</definedName>
    <definedName name="TOCobxInputs.Ofwat_inputs.PAYG_and_run_off" localSheetId="1">#REF!</definedName>
    <definedName name="TOCobxInputs.Ofwat_inputs.PAYG_and_run_off">#REF!</definedName>
    <definedName name="TOCobxInputs.Ofwat_inputs.PAYG_and_run_off.PAYG" localSheetId="1">#REF!</definedName>
    <definedName name="TOCobxInputs.Ofwat_inputs.PAYG_and_run_off.PAYG">#REF!</definedName>
    <definedName name="TOCobxInputs.Ofwat_inputs.PAYG_and_run_off.Run_off" localSheetId="1">#REF!</definedName>
    <definedName name="TOCobxInputs.Ofwat_inputs.PAYG_and_run_off.Run_off">#REF!</definedName>
    <definedName name="TOCobxInputs.Ofwat_inputs.Pensions" localSheetId="1">#REF!</definedName>
    <definedName name="TOCobxInputs.Ofwat_inputs.Pensions">#REF!</definedName>
    <definedName name="TOCobxInputs.Ofwat_inputs.Post_financeability" localSheetId="1">#REF!</definedName>
    <definedName name="TOCobxInputs.Ofwat_inputs.Post_financeability">#REF!</definedName>
    <definedName name="TOCobxInputs.Ofwat_inputs.RCV" localSheetId="1">#REF!</definedName>
    <definedName name="TOCobxInputs.Ofwat_inputs.RCV">#REF!</definedName>
    <definedName name="TOCobxInputs.Ofwat_inputs.RCV.RCV_opening_balances" localSheetId="1">#REF!</definedName>
    <definedName name="TOCobxInputs.Ofwat_inputs.RCV.RCV_opening_balances">#REF!</definedName>
    <definedName name="TOCobxInputs.Ofwat_inputs.Reprofiling" localSheetId="1">#REF!</definedName>
    <definedName name="TOCobxInputs.Ofwat_inputs.Reprofiling">#REF!</definedName>
    <definedName name="TOCobxInputs.Ofwat_inputs.Residential_retail" localSheetId="1">#REF!</definedName>
    <definedName name="TOCobxInputs.Ofwat_inputs.Residential_retail">#REF!</definedName>
    <definedName name="TOCobxInputs.Ofwat_inputs.Residential_retail.Cost_to_serve" localSheetId="1">#REF!</definedName>
    <definedName name="TOCobxInputs.Ofwat_inputs.Residential_retail.Cost_to_serve">#REF!</definedName>
    <definedName name="TOCobxInputs.Ofwat_inputs.Residential_retail.Expenditure" localSheetId="1">#REF!</definedName>
    <definedName name="TOCobxInputs.Ofwat_inputs.Residential_retail.Expenditure">#REF!</definedName>
    <definedName name="TOCobxInputs.Ofwat_inputs.Residential_retail.HH_advance_receipts" localSheetId="1">#REF!</definedName>
    <definedName name="TOCobxInputs.Ofwat_inputs.Residential_retail.HH_advance_receipts">#REF!</definedName>
    <definedName name="TOCobxInputs.Ofwat_inputs.Residential_retail.HH_connected" localSheetId="1">#REF!</definedName>
    <definedName name="TOCobxInputs.Ofwat_inputs.Residential_retail.HH_connected">#REF!</definedName>
    <definedName name="TOCobxInputs.Ofwat_inputs.Residential_retail.Measured_income_accrual" localSheetId="1">#REF!</definedName>
    <definedName name="TOCobxInputs.Ofwat_inputs.Residential_retail.Measured_income_accrual">#REF!</definedName>
    <definedName name="TOCobxInputs.Ofwat_inputs.Residential_retail.Opening_balances" localSheetId="1">#REF!</definedName>
    <definedName name="TOCobxInputs.Ofwat_inputs.Residential_retail.Opening_balances">#REF!</definedName>
    <definedName name="TOCobxInputs.Ofwat_inputs.Residential_retail.Other" localSheetId="1">#REF!</definedName>
    <definedName name="TOCobxInputs.Ofwat_inputs.Residential_retail.Other">#REF!</definedName>
    <definedName name="TOCobxInputs.Ofwat_inputs.Residential_retail.Working_capital" localSheetId="1">#REF!</definedName>
    <definedName name="TOCobxInputs.Ofwat_inputs.Residential_retail.Working_capital">#REF!</definedName>
    <definedName name="TOCobxInputs.Ofwat_inputs.Tax" localSheetId="1">#REF!</definedName>
    <definedName name="TOCobxInputs.Ofwat_inputs.Tax">#REF!</definedName>
    <definedName name="TOCobxInputs.Ofwat_inputs.Tax.Capital_allowances" localSheetId="1">#REF!</definedName>
    <definedName name="TOCobxInputs.Ofwat_inputs.Tax.Capital_allowances">#REF!</definedName>
    <definedName name="TOCobxInputs.Ofwat_inputs.Totex" localSheetId="1">#REF!</definedName>
    <definedName name="TOCobxInputs.Ofwat_inputs.Totex">#REF!</definedName>
    <definedName name="TOCobxInputs.Ofwat_inputs.Totex.Capex" localSheetId="1">#REF!</definedName>
    <definedName name="TOCobxInputs.Ofwat_inputs.Totex.Capex">#REF!</definedName>
    <definedName name="TOCobxInputs.Ofwat_inputs.Totex.Grants_and_contributions" localSheetId="1">#REF!</definedName>
    <definedName name="TOCobxInputs.Ofwat_inputs.Totex.Grants_and_contributions">#REF!</definedName>
    <definedName name="TOCobxInputs.Ofwat_inputs.Totex.Opex" localSheetId="1">#REF!</definedName>
    <definedName name="TOCobxInputs.Ofwat_inputs.Totex.Opex">#REF!</definedName>
    <definedName name="TOCobxInputs.Ofwat_inputs.Wholesale_WACC" localSheetId="1">#REF!</definedName>
    <definedName name="TOCobxInputs.Ofwat_inputs.Wholesale_WACC">#REF!</definedName>
    <definedName name="TOCobxInputs.Ofwat_inputs.Working_capital" localSheetId="1">#REF!</definedName>
    <definedName name="TOCobxInputs.Ofwat_inputs.Working_capital">#REF!</definedName>
    <definedName name="TOCobxInputs.Ofwat_inputs.Working_capital.Creditor_days" localSheetId="1">#REF!</definedName>
    <definedName name="TOCobxInputs.Ofwat_inputs.Working_capital.Creditor_days">#REF!</definedName>
    <definedName name="TOCobxInputs.Ofwat_inputs.Working_capital.Creditor_days.HH_trade_debtors" localSheetId="1">#REF!</definedName>
    <definedName name="TOCobxInputs.Ofwat_inputs.Working_capital.Creditor_days.HH_trade_debtors">#REF!</definedName>
    <definedName name="TOCobxInputs.Ofwat_inputs.Working_capital.Trade_receivables" localSheetId="1">#REF!</definedName>
    <definedName name="TOCobxInputs.Ofwat_inputs.Working_capital.Trade_receivables">#REF!</definedName>
    <definedName name="TOCobxInputs.Override_inputs" localSheetId="1">#REF!</definedName>
    <definedName name="TOCobxInputs.Override_inputs">#REF!</definedName>
    <definedName name="TOCobxInputs.Override_inputs.Bio_resources" localSheetId="1">#REF!</definedName>
    <definedName name="TOCobxInputs.Override_inputs.Bio_resources">#REF!</definedName>
    <definedName name="TOCobxInputs.Override_inputs.Business_retail" localSheetId="1">#REF!</definedName>
    <definedName name="TOCobxInputs.Override_inputs.Business_retail">#REF!</definedName>
    <definedName name="TOCobxInputs.Override_inputs.Business_retail.Advanced_receipts" localSheetId="1">#REF!</definedName>
    <definedName name="TOCobxInputs.Override_inputs.Business_retail.Advanced_receipts">#REF!</definedName>
    <definedName name="TOCobxInputs.Override_inputs.Business_retail.Charges" localSheetId="1">#REF!</definedName>
    <definedName name="TOCobxInputs.Override_inputs.Business_retail.Charges">#REF!</definedName>
    <definedName name="TOCobxInputs.Override_inputs.Business_retail.Debt" localSheetId="1">#REF!</definedName>
    <definedName name="TOCobxInputs.Override_inputs.Business_retail.Debt">#REF!</definedName>
    <definedName name="TOCobxInputs.Override_inputs.Business_retail.Dividends" localSheetId="1">#REF!</definedName>
    <definedName name="TOCobxInputs.Override_inputs.Business_retail.Dividends">#REF!</definedName>
    <definedName name="TOCobxInputs.Override_inputs.Business_retail.Opening_balances" localSheetId="1">#REF!</definedName>
    <definedName name="TOCobxInputs.Override_inputs.Business_retail.Opening_balances">#REF!</definedName>
    <definedName name="TOCobxInputs.Override_inputs.Business_retail.Other" localSheetId="1">#REF!</definedName>
    <definedName name="TOCobxInputs.Override_inputs.Business_retail.Other">#REF!</definedName>
    <definedName name="TOCobxInputs.Override_inputs.Business_retail.Tariff_Band" localSheetId="1">#REF!</definedName>
    <definedName name="TOCobxInputs.Override_inputs.Business_retail.Tariff_Band">#REF!</definedName>
    <definedName name="TOCobxInputs.Override_inputs.Business_retail.Working_capital" localSheetId="1">#REF!</definedName>
    <definedName name="TOCobxInputs.Override_inputs.Business_retail.Working_capital">#REF!</definedName>
    <definedName name="TOCobxInputs.Override_inputs.Debt" localSheetId="1">#REF!</definedName>
    <definedName name="TOCobxInputs.Override_inputs.Debt">#REF!</definedName>
    <definedName name="TOCobxInputs.Override_inputs.Debt.Cash" localSheetId="1">#REF!</definedName>
    <definedName name="TOCobxInputs.Override_inputs.Debt.Cash">#REF!</definedName>
    <definedName name="TOCobxInputs.Override_inputs.Debt.Fixed_rate_debt" localSheetId="1">#REF!</definedName>
    <definedName name="TOCobxInputs.Override_inputs.Debt.Fixed_rate_debt">#REF!</definedName>
    <definedName name="TOCobxInputs.Override_inputs.Debt.Floating_rate_debt" localSheetId="1">#REF!</definedName>
    <definedName name="TOCobxInputs.Override_inputs.Debt.Floating_rate_debt">#REF!</definedName>
    <definedName name="TOCobxInputs.Override_inputs.Debt.Index_linked_debt" localSheetId="1">#REF!</definedName>
    <definedName name="TOCobxInputs.Override_inputs.Debt.Index_linked_debt">#REF!</definedName>
    <definedName name="TOCobxInputs.Override_inputs.DPC" localSheetId="1">#REF!</definedName>
    <definedName name="TOCobxInputs.Override_inputs.DPC">#REF!</definedName>
    <definedName name="TOCobxInputs.Override_inputs.Equity" localSheetId="1">#REF!</definedName>
    <definedName name="TOCobxInputs.Override_inputs.Equity">#REF!</definedName>
    <definedName name="TOCobxInputs.Override_inputs.Equity.Assets" localSheetId="1">#REF!</definedName>
    <definedName name="TOCobxInputs.Override_inputs.Equity.Assets">#REF!</definedName>
    <definedName name="TOCobxInputs.Override_inputs.Equity.Balance_sheet_movements" localSheetId="1">#REF!</definedName>
    <definedName name="TOCobxInputs.Override_inputs.Equity.Balance_sheet_movements">#REF!</definedName>
    <definedName name="TOCobxInputs.Override_inputs.Equity.Equity" localSheetId="1">#REF!</definedName>
    <definedName name="TOCobxInputs.Override_inputs.Equity.Equity">#REF!</definedName>
    <definedName name="TOCobxInputs.Override_inputs.Equity.Equity.Dividends" localSheetId="1">#REF!</definedName>
    <definedName name="TOCobxInputs.Override_inputs.Equity.Equity.Dividends">#REF!</definedName>
    <definedName name="TOCobxInputs.Override_inputs.Indexation" localSheetId="1">#REF!</definedName>
    <definedName name="TOCobxInputs.Override_inputs.Indexation">#REF!</definedName>
    <definedName name="TOCobxInputs.Override_inputs.Indexation.CPI_H_" localSheetId="1">#REF!</definedName>
    <definedName name="TOCobxInputs.Override_inputs.Indexation.CPI_H_">#REF!</definedName>
    <definedName name="TOCobxInputs.Override_inputs.Indexation.CPI_H__2022_23" localSheetId="1">#REF!</definedName>
    <definedName name="TOCobxInputs.Override_inputs.Indexation.CPI_H__2022_23">#REF!</definedName>
    <definedName name="TOCobxInputs.Override_inputs.Opening_balances" localSheetId="1">#REF!</definedName>
    <definedName name="TOCobxInputs.Override_inputs.Opening_balances">#REF!</definedName>
    <definedName name="TOCobxInputs.Override_inputs.Other_revenue_adjustments" localSheetId="1">#REF!</definedName>
    <definedName name="TOCobxInputs.Override_inputs.Other_revenue_adjustments">#REF!</definedName>
    <definedName name="TOCobxInputs.Override_inputs.Other_revenue_adjustments.Non_price_control_income" localSheetId="1">#REF!</definedName>
    <definedName name="TOCobxInputs.Override_inputs.Other_revenue_adjustments.Non_price_control_income">#REF!</definedName>
    <definedName name="TOCobxInputs.Override_inputs.Other_revenue_adjustments.Other_adjustments" localSheetId="1">#REF!</definedName>
    <definedName name="TOCobxInputs.Override_inputs.Other_revenue_adjustments.Other_adjustments">#REF!</definedName>
    <definedName name="TOCobxInputs.Override_inputs.Other_revenue_adjustments.Other_income" localSheetId="1">#REF!</definedName>
    <definedName name="TOCobxInputs.Override_inputs.Other_revenue_adjustments.Other_income">#REF!</definedName>
    <definedName name="TOCobxInputs.Override_inputs.PAYG_and_run_off" localSheetId="1">#REF!</definedName>
    <definedName name="TOCobxInputs.Override_inputs.PAYG_and_run_off">#REF!</definedName>
    <definedName name="TOCobxInputs.Override_inputs.PAYG_and_run_off.PAYG" localSheetId="1">#REF!</definedName>
    <definedName name="TOCobxInputs.Override_inputs.PAYG_and_run_off.PAYG">#REF!</definedName>
    <definedName name="TOCobxInputs.Override_inputs.PAYG_and_run_off.Run_off_rates" localSheetId="1">#REF!</definedName>
    <definedName name="TOCobxInputs.Override_inputs.PAYG_and_run_off.Run_off_rates">#REF!</definedName>
    <definedName name="TOCobxInputs.Override_inputs.Pensions" localSheetId="1">#REF!</definedName>
    <definedName name="TOCobxInputs.Override_inputs.Pensions">#REF!</definedName>
    <definedName name="TOCobxInputs.Override_inputs.Post_financeability" localSheetId="1">#REF!</definedName>
    <definedName name="TOCobxInputs.Override_inputs.Post_financeability">#REF!</definedName>
    <definedName name="TOCobxInputs.Override_inputs.RCV" localSheetId="1">#REF!</definedName>
    <definedName name="TOCobxInputs.Override_inputs.RCV">#REF!</definedName>
    <definedName name="TOCobxInputs.Override_inputs.RCV.RCV_opening_balances" localSheetId="1">#REF!</definedName>
    <definedName name="TOCobxInputs.Override_inputs.RCV.RCV_opening_balances">#REF!</definedName>
    <definedName name="TOCobxInputs.Override_inputs.Reprofiling" localSheetId="1">#REF!</definedName>
    <definedName name="TOCobxInputs.Override_inputs.Reprofiling">#REF!</definedName>
    <definedName name="TOCobxInputs.Override_inputs.Residentail_retail" localSheetId="1">#REF!</definedName>
    <definedName name="TOCobxInputs.Override_inputs.Residentail_retail">#REF!</definedName>
    <definedName name="TOCobxInputs.Override_inputs.Residentail_retail.Cost_to_serve" localSheetId="1">#REF!</definedName>
    <definedName name="TOCobxInputs.Override_inputs.Residentail_retail.Cost_to_serve">#REF!</definedName>
    <definedName name="TOCobxInputs.Override_inputs.Residentail_retail.Expenditure" localSheetId="1">#REF!</definedName>
    <definedName name="TOCobxInputs.Override_inputs.Residentail_retail.Expenditure">#REF!</definedName>
    <definedName name="TOCobxInputs.Override_inputs.Residentail_retail.HH_advanced_receipts" localSheetId="1">#REF!</definedName>
    <definedName name="TOCobxInputs.Override_inputs.Residentail_retail.HH_advanced_receipts">#REF!</definedName>
    <definedName name="TOCobxInputs.Override_inputs.Residentail_retail.HH_connected" localSheetId="1">#REF!</definedName>
    <definedName name="TOCobxInputs.Override_inputs.Residentail_retail.HH_connected">#REF!</definedName>
    <definedName name="TOCobxInputs.Override_inputs.Residentail_retail.Measured_income_accrual" localSheetId="1">#REF!</definedName>
    <definedName name="TOCobxInputs.Override_inputs.Residentail_retail.Measured_income_accrual">#REF!</definedName>
    <definedName name="TOCobxInputs.Override_inputs.Residentail_retail.Opening_balances" localSheetId="1">#REF!</definedName>
    <definedName name="TOCobxInputs.Override_inputs.Residentail_retail.Opening_balances">#REF!</definedName>
    <definedName name="TOCobxInputs.Override_inputs.Residentail_retail.Other" localSheetId="1">#REF!</definedName>
    <definedName name="TOCobxInputs.Override_inputs.Residentail_retail.Other">#REF!</definedName>
    <definedName name="TOCobxInputs.Override_inputs.Residentail_retail.Working_capital" localSheetId="1">#REF!</definedName>
    <definedName name="TOCobxInputs.Override_inputs.Residentail_retail.Working_capital">#REF!</definedName>
    <definedName name="TOCobxInputs.Override_inputs.Tax" localSheetId="1">#REF!</definedName>
    <definedName name="TOCobxInputs.Override_inputs.Tax">#REF!</definedName>
    <definedName name="TOCobxInputs.Override_inputs.Tax.Capital_allowances" localSheetId="1">#REF!</definedName>
    <definedName name="TOCobxInputs.Override_inputs.Tax.Capital_allowances">#REF!</definedName>
    <definedName name="TOCobxInputs.Override_inputs.Totex" localSheetId="1">#REF!</definedName>
    <definedName name="TOCobxInputs.Override_inputs.Totex">#REF!</definedName>
    <definedName name="TOCobxInputs.Override_inputs.Totex.Capex" localSheetId="1">#REF!</definedName>
    <definedName name="TOCobxInputs.Override_inputs.Totex.Capex">#REF!</definedName>
    <definedName name="TOCobxInputs.Override_inputs.Totex.Grants_and_contributions" localSheetId="1">#REF!</definedName>
    <definedName name="TOCobxInputs.Override_inputs.Totex.Grants_and_contributions">#REF!</definedName>
    <definedName name="TOCobxInputs.Override_inputs.Totex.Opex" localSheetId="1">#REF!</definedName>
    <definedName name="TOCobxInputs.Override_inputs.Totex.Opex">#REF!</definedName>
    <definedName name="TOCobxInputs.Override_inputs.Wholesale_WACC" localSheetId="1">#REF!</definedName>
    <definedName name="TOCobxInputs.Override_inputs.Wholesale_WACC">#REF!</definedName>
    <definedName name="TOCobxInputs.Override_inputs.Working_capital" localSheetId="1">#REF!</definedName>
    <definedName name="TOCobxInputs.Override_inputs.Working_capital">#REF!</definedName>
    <definedName name="TOCobxInputs.Override_inputs.Working_capital.Creditor_Days" localSheetId="1">#REF!</definedName>
    <definedName name="TOCobxInputs.Override_inputs.Working_capital.Creditor_Days">#REF!</definedName>
    <definedName name="TOCobxInputs.Override_inputs.Working_capital.Creditor_Days.HH_trade_debtors" localSheetId="1">#REF!</definedName>
    <definedName name="TOCobxInputs.Override_inputs.Working_capital.Creditor_Days.HH_trade_debtors">#REF!</definedName>
    <definedName name="TOCobxInputs.Override_inputs.Working_capital.Trade_receivables" localSheetId="1">#REF!</definedName>
    <definedName name="TOCobxInputs.Override_inputs.Working_capital.Trade_receivables">#REF!</definedName>
    <definedName name="TOCobxInputs.Switches" localSheetId="1">#REF!</definedName>
    <definedName name="TOCobxInputs.Switches">#REF!</definedName>
    <definedName name="TOCobxInputs.Switches.Business_retail" localSheetId="1">#REF!</definedName>
    <definedName name="TOCobxInputs.Switches.Business_retail">#REF!</definedName>
    <definedName name="TOCobxInputs.Switches.Business_retail.Tariff_band" localSheetId="1">#REF!</definedName>
    <definedName name="TOCobxInputs.Switches.Business_retail.Tariff_band">#REF!</definedName>
    <definedName name="TOCobxInputs.Switches.Debt" localSheetId="1">#REF!</definedName>
    <definedName name="TOCobxInputs.Switches.Debt">#REF!</definedName>
    <definedName name="TOCobxInputs.Switches.Grants_and_contributions" localSheetId="1">#REF!</definedName>
    <definedName name="TOCobxInputs.Switches.Grants_and_contributions">#REF!</definedName>
    <definedName name="TOCobxInputs.Switches.Key_switches" localSheetId="1">#REF!</definedName>
    <definedName name="TOCobxInputs.Switches.Key_switches">#REF!</definedName>
    <definedName name="TOCobxInputs.Switches.Key_switches.Post_financeability" localSheetId="1">#REF!</definedName>
    <definedName name="TOCobxInputs.Switches.Key_switches.Post_financeability">#REF!</definedName>
    <definedName name="TOCobxInputs.Switches.Other" localSheetId="1">#REF!</definedName>
    <definedName name="TOCobxInputs.Switches.Other">#REF!</definedName>
    <definedName name="TOCobxInputs.Switches.Other.Dividends" localSheetId="1">#REF!</definedName>
    <definedName name="TOCobxInputs.Switches.Other.Dividends">#REF!</definedName>
    <definedName name="TOCobxInputs.Switches.Other.Equity" localSheetId="1">#REF!</definedName>
    <definedName name="TOCobxInputs.Switches.Other.Equity">#REF!</definedName>
    <definedName name="TOCobxInputs.Switches.Other.Fixed_assets" localSheetId="1">#REF!</definedName>
    <definedName name="TOCobxInputs.Switches.Other.Fixed_assets">#REF!</definedName>
    <definedName name="TOCobxInputs.Switches.Other.Opening_balances" localSheetId="1">#REF!</definedName>
    <definedName name="TOCobxInputs.Switches.Other.Opening_balances">#REF!</definedName>
    <definedName name="TOCobxInputs.Switches.Other.Pensions" localSheetId="1">#REF!</definedName>
    <definedName name="TOCobxInputs.Switches.Other.Pensions">#REF!</definedName>
    <definedName name="TOCobxInputs.Switches.Residential_retail" localSheetId="1">#REF!</definedName>
    <definedName name="TOCobxInputs.Switches.Residential_retail">#REF!</definedName>
    <definedName name="TOCobxInputs.Switches.Setup_switches" localSheetId="1">#REF!</definedName>
    <definedName name="TOCobxInputs.Switches.Setup_switches">#REF!</definedName>
    <definedName name="TOCobxInputs.Switches.Tax" localSheetId="1">#REF!</definedName>
    <definedName name="TOCobxInputs.Switches.Tax">#REF!</definedName>
    <definedName name="TOCobxInputs.Switches.Tax.Capital_allowances" localSheetId="1">#REF!</definedName>
    <definedName name="TOCobxInputs.Switches.Tax.Capital_allowances">#REF!</definedName>
    <definedName name="TOCobxInputs.Switches.Working_capital" localSheetId="1">#REF!</definedName>
    <definedName name="TOCobxInputs.Switches.Working_capital">#REF!</definedName>
    <definedName name="TOCobxInputs.Time" localSheetId="1">#REF!</definedName>
    <definedName name="TOCobxInputs.Time">#REF!</definedName>
    <definedName name="TOCobxInterest_on_tax_and_dividends" localSheetId="1">#REF!</definedName>
    <definedName name="TOCobxInterest_on_tax_and_dividends">#REF!</definedName>
    <definedName name="TOCobxInterest_on_tax_and_dividends.Interest_on_tax_and_dividends" localSheetId="1">#REF!</definedName>
    <definedName name="TOCobxInterest_on_tax_and_dividends.Interest_on_tax_and_dividends">#REF!</definedName>
    <definedName name="TOCobxModel_Checks_and_Alerts" localSheetId="1">#REF!</definedName>
    <definedName name="TOCobxModel_Checks_and_Alerts">#REF!</definedName>
    <definedName name="TOCobxModel_Checks_and_Alerts.Model_Alerts" localSheetId="1">#REF!</definedName>
    <definedName name="TOCobxModel_Checks_and_Alerts.Model_Alerts">#REF!</definedName>
    <definedName name="TOCobxModel_Checks_and_Alerts.Model_Checks" localSheetId="1">#REF!</definedName>
    <definedName name="TOCobxModel_Checks_and_Alerts.Model_Checks">#REF!</definedName>
    <definedName name="TOCobxModel_Checks_and_Alerts.Model_Checks.Appointee_Balances_checks" localSheetId="1">#REF!</definedName>
    <definedName name="TOCobxModel_Checks_and_Alerts.Model_Checks.Appointee_Balances_checks">#REF!</definedName>
    <definedName name="TOCobxModel_Checks_and_Alerts.Model_Checks.Financial_Statement_checks" localSheetId="1">#REF!</definedName>
    <definedName name="TOCobxModel_Checks_and_Alerts.Model_Checks.Financial_Statement_checks">#REF!</definedName>
    <definedName name="TOCobxModel_Checks_and_Alerts.Model_Checks.Financial_Statement_checks.BS" localSheetId="1">#REF!</definedName>
    <definedName name="TOCobxModel_Checks_and_Alerts.Model_Checks.Financial_Statement_checks.BS">#REF!</definedName>
    <definedName name="TOCobxModel_Checks_and_Alerts.Model_Checks.Financial_Statement_checks.CF" localSheetId="1">#REF!</definedName>
    <definedName name="TOCobxModel_Checks_and_Alerts.Model_Checks.Financial_Statement_checks.CF">#REF!</definedName>
    <definedName name="TOCobxModel_Checks_and_Alerts.Model_Checks.Financial_Statement_checks.PL" localSheetId="1">#REF!</definedName>
    <definedName name="TOCobxModel_Checks_and_Alerts.Model_Checks.Financial_Statement_checks.PL">#REF!</definedName>
    <definedName name="TOCobxOther_revenue" localSheetId="1">#REF!</definedName>
    <definedName name="TOCobxOther_revenue">#REF!</definedName>
    <definedName name="TOCobxOther_revenue.Operating_income" localSheetId="1">#REF!</definedName>
    <definedName name="TOCobxOther_revenue.Operating_income">#REF!</definedName>
    <definedName name="TOCobxOther_revenue.Pensions" localSheetId="1">#REF!</definedName>
    <definedName name="TOCobxOther_revenue.Pensions">#REF!</definedName>
    <definedName name="TOCobxOther_revenue.Third_party_and_other" localSheetId="1">#REF!</definedName>
    <definedName name="TOCobxOther_revenue.Third_party_and_other">#REF!</definedName>
    <definedName name="TOCobxPAYG_Calc" localSheetId="1">#REF!</definedName>
    <definedName name="TOCobxPAYG_Calc">#REF!</definedName>
    <definedName name="TOCobxPAYG_Calc.PAYG" localSheetId="1">#REF!</definedName>
    <definedName name="TOCobxPAYG_Calc.PAYG">#REF!</definedName>
    <definedName name="TOCobxPAYG_Calc.Weighted_PAYG_rate" localSheetId="1">#REF!</definedName>
    <definedName name="TOCobxPAYG_Calc.Weighted_PAYG_rate">#REF!</definedName>
    <definedName name="TOCobxPost_financeability_adjustment" localSheetId="1">#REF!</definedName>
    <definedName name="TOCobxPost_financeability_adjustment">#REF!</definedName>
    <definedName name="TOCobxPost_financeability_adjustment.Innovation_funding" localSheetId="1">#REF!</definedName>
    <definedName name="TOCobxPost_financeability_adjustment.Innovation_funding">#REF!</definedName>
    <definedName name="TOCobxPost_financeability_adjustment.Post_financeability" localSheetId="1">#REF!</definedName>
    <definedName name="TOCobxPost_financeability_adjustment.Post_financeability">#REF!</definedName>
    <definedName name="TOCobxPost_financeability_adjustment.Post_financeability_adjustments_eligible_for_tax_uplift" localSheetId="1">#REF!</definedName>
    <definedName name="TOCobxPost_financeability_adjustment.Post_financeability_adjustments_eligible_for_tax_uplift">#REF!</definedName>
    <definedName name="TOCobxPost_financeability_adjustment.Post_financeability_adjustments_not_eligble_for_tax_uplift" localSheetId="1">#REF!</definedName>
    <definedName name="TOCobxPost_financeability_adjustment.Post_financeability_adjustments_not_eligble_for_tax_uplift">#REF!</definedName>
    <definedName name="TOCobxPre_Post_impacts_" localSheetId="1">#REF!</definedName>
    <definedName name="TOCobxPre_Post_impacts_">#REF!</definedName>
    <definedName name="TOCobxPre_Post_impacts_.Financial_ratio_adjustments" localSheetId="1">#REF!</definedName>
    <definedName name="TOCobxPre_Post_impacts_.Financial_ratio_adjustments">#REF!</definedName>
    <definedName name="TOCobxPre_Post_impacts_.Financial_ratio_adjustments.Post_financeability_metrics" localSheetId="1">#REF!</definedName>
    <definedName name="TOCobxPre_Post_impacts_.Financial_ratio_adjustments.Post_financeability_metrics">#REF!</definedName>
    <definedName name="TOCobxPre_Post_impacts_.Retail_revenue_impacts" localSheetId="1">#REF!</definedName>
    <definedName name="TOCobxPre_Post_impacts_.Retail_revenue_impacts">#REF!</definedName>
    <definedName name="TOCobxPre_Post_impacts_.Retail_revenue_impacts.Retail_Business" localSheetId="1">#REF!</definedName>
    <definedName name="TOCobxPre_Post_impacts_.Retail_revenue_impacts.Retail_Business">#REF!</definedName>
    <definedName name="TOCobxPre_Post_impacts_.Wholesale" localSheetId="1">#REF!</definedName>
    <definedName name="TOCobxPre_Post_impacts_.Wholesale">#REF!</definedName>
    <definedName name="TOCobxPRE_wholesale_revenues" localSheetId="1">#REF!</definedName>
    <definedName name="TOCobxPRE_wholesale_revenues">#REF!</definedName>
    <definedName name="TOCobxPRE_wholesale_revenues.Allowed_Revenues" localSheetId="1">#REF!</definedName>
    <definedName name="TOCobxPRE_wholesale_revenues.Allowed_Revenues">#REF!</definedName>
    <definedName name="TOCobxPRE_wholesale_revenues.Reprofiled_revenues" localSheetId="1">#REF!</definedName>
    <definedName name="TOCobxPRE_wholesale_revenues.Reprofiled_revenues">#REF!</definedName>
    <definedName name="TOCobxPRE_wholesale_revenues.Revenue_requirement" localSheetId="1">#REF!</definedName>
    <definedName name="TOCobxPRE_wholesale_revenues.Revenue_requirement">#REF!</definedName>
    <definedName name="TOCobxRCV" localSheetId="1">#REF!</definedName>
    <definedName name="TOCobxRCV">#REF!</definedName>
    <definedName name="TOCobxRCV.RCV_balances" localSheetId="1">#REF!</definedName>
    <definedName name="TOCobxRCV.RCV_balances">#REF!</definedName>
    <definedName name="TOCobxRCV.RCV_balances.2020_25_RCV" localSheetId="1">#REF!</definedName>
    <definedName name="TOCobxRCV.RCV_balances.2020_25_RCV">#REF!</definedName>
    <definedName name="TOCobxRCV.RCV_balances.2020_25_RCV.2020_25_RCV_Average" localSheetId="1">#REF!</definedName>
    <definedName name="TOCobxRCV.RCV_balances.2020_25_RCV.2020_25_RCV_Average">#REF!</definedName>
    <definedName name="TOCobxRCV.RCV_balances.Post_2025_RCV" localSheetId="1">#REF!</definedName>
    <definedName name="TOCobxRCV.RCV_balances.Post_2025_RCV">#REF!</definedName>
    <definedName name="TOCobxRCV.RCV_balances.Post_2025_RCV.Post_2025_RCV_Average" localSheetId="1">#REF!</definedName>
    <definedName name="TOCobxRCV.RCV_balances.Post_2025_RCV.Post_2025_RCV_Average">#REF!</definedName>
    <definedName name="TOCobxRCV.RCV_balances.Pre_2020_RCV" localSheetId="1">#REF!</definedName>
    <definedName name="TOCobxRCV.RCV_balances.Pre_2020_RCV">#REF!</definedName>
    <definedName name="TOCobxRCV.RCV_balances.Pre_2020_RCV.Pre_2020_RCV_Average" localSheetId="1">#REF!</definedName>
    <definedName name="TOCobxRCV.RCV_balances.Pre_2020_RCV.Pre_2020_RCV_Average">#REF!</definedName>
    <definedName name="TOCobxRCV.RCV_balances.Totals" localSheetId="1">#REF!</definedName>
    <definedName name="TOCobxRCV.RCV_balances.Totals">#REF!</definedName>
    <definedName name="TOCobxRCV.RCV_balances.Totals.RCV_balance" localSheetId="1">#REF!</definedName>
    <definedName name="TOCobxRCV.RCV_balances.Totals.RCV_balance">#REF!</definedName>
    <definedName name="TOCobxRCV.RCV_balances.Totals.RCV_growth" localSheetId="1">#REF!</definedName>
    <definedName name="TOCobxRCV.RCV_balances.Totals.RCV_growth">#REF!</definedName>
    <definedName name="TOCobxRCV.RCV_balances.Totals.RCV_Run_off" localSheetId="1">#REF!</definedName>
    <definedName name="TOCobxRCV.RCV_balances.Totals.RCV_Run_off">#REF!</definedName>
    <definedName name="TOCobxRCV.RCV_balances.Totals.Return_on_Capital" localSheetId="1">#REF!</definedName>
    <definedName name="TOCobxRCV.RCV_balances.Totals.Return_on_Capital">#REF!</definedName>
    <definedName name="TOCobxRCV.RCV_checks" localSheetId="1">#REF!</definedName>
    <definedName name="TOCobxRCV.RCV_checks">#REF!</definedName>
    <definedName name="TOCobxRCV.RCV_checks.2020_25_RCV_check" localSheetId="1">#REF!</definedName>
    <definedName name="TOCobxRCV.RCV_checks.2020_25_RCV_check">#REF!</definedName>
    <definedName name="TOCobxRCV.RCV_checks.Post_2025_RCV_check" localSheetId="1">#REF!</definedName>
    <definedName name="TOCobxRCV.RCV_checks.Post_2025_RCV_check">#REF!</definedName>
    <definedName name="TOCobxRCV.RCV_checks.Pre_2020_RCV_check" localSheetId="1">#REF!</definedName>
    <definedName name="TOCobxRCV.RCV_checks.Pre_2020_RCV_check">#REF!</definedName>
    <definedName name="TOCobxRCV.WACC" localSheetId="1">#REF!</definedName>
    <definedName name="TOCobxRCV.WACC">#REF!</definedName>
    <definedName name="TOCobxRCV.Weighted_RCV_run_off_rate" localSheetId="1">#REF!</definedName>
    <definedName name="TOCobxRCV.Weighted_RCV_run_off_rate">#REF!</definedName>
    <definedName name="TOCobxReport_lookups" localSheetId="1">#REF!</definedName>
    <definedName name="TOCobxReport_lookups">#REF!</definedName>
    <definedName name="TOCobxReport_lookups.Allowed_revenue_per_customer" localSheetId="1">#REF!</definedName>
    <definedName name="TOCobxReport_lookups.Allowed_revenue_per_customer">#REF!</definedName>
    <definedName name="TOCobxReport_lookups.Allowed_revenues" localSheetId="1">#REF!</definedName>
    <definedName name="TOCobxReport_lookups.Allowed_revenues">#REF!</definedName>
    <definedName name="TOCobxReport_lookups.Average_bills" localSheetId="1">#REF!</definedName>
    <definedName name="TOCobxReport_lookups.Average_bills">#REF!</definedName>
    <definedName name="TOCobxReport_lookups.Checks" localSheetId="1">#REF!</definedName>
    <definedName name="TOCobxReport_lookups.Checks">#REF!</definedName>
    <definedName name="TOCobxReport_lookups.RCV_Balances" localSheetId="1">#REF!</definedName>
    <definedName name="TOCobxReport_lookups.RCV_Balances">#REF!</definedName>
    <definedName name="TOCobxReport_lookups.Wholesale" localSheetId="1">#REF!</definedName>
    <definedName name="TOCobxReport_lookups.Wholesale">#REF!</definedName>
    <definedName name="TOCobxReport_lookups.Wholesale_allowed_revenue_breakdown___real" localSheetId="1">#REF!</definedName>
    <definedName name="TOCobxReport_lookups.Wholesale_allowed_revenue_breakdown___real">#REF!</definedName>
    <definedName name="TOCobxReport_lookups.Wholesale_allowed_revenue_breakdown___real.ADDN1" localSheetId="1">#REF!</definedName>
    <definedName name="TOCobxReport_lookups.Wholesale_allowed_revenue_breakdown___real.ADDN1">#REF!</definedName>
    <definedName name="TOCobxReport_lookups.Wholesale_allowed_revenue_breakdown___real.ADDN2" localSheetId="1">#REF!</definedName>
    <definedName name="TOCobxReport_lookups.Wholesale_allowed_revenue_breakdown___real.ADDN2">#REF!</definedName>
    <definedName name="TOCobxReport_lookups.Wholesale_allowed_revenue_breakdown___real.BR" localSheetId="1">#REF!</definedName>
    <definedName name="TOCobxReport_lookups.Wholesale_allowed_revenue_breakdown___real.BR">#REF!</definedName>
    <definedName name="TOCobxReport_lookups.Wholesale_allowed_revenue_breakdown___real.WN" localSheetId="1">#REF!</definedName>
    <definedName name="TOCobxReport_lookups.Wholesale_allowed_revenue_breakdown___real.WN">#REF!</definedName>
    <definedName name="TOCobxReport_lookups.Wholesale_allowed_revenue_breakdown___real.WR" localSheetId="1">#REF!</definedName>
    <definedName name="TOCobxReport_lookups.Wholesale_allowed_revenue_breakdown___real.WR">#REF!</definedName>
    <definedName name="TOCobxReport_lookups.Wholesale_allowed_revenue_breakdown___real.WWN" localSheetId="1">#REF!</definedName>
    <definedName name="TOCobxReport_lookups.Wholesale_allowed_revenue_breakdown___real.WWN">#REF!</definedName>
    <definedName name="TOCobxReprofiling" localSheetId="1">#REF!</definedName>
    <definedName name="TOCobxReprofiling">#REF!</definedName>
    <definedName name="TOCobxReprofiling.Impact_of_reprofiling" localSheetId="1">#REF!</definedName>
    <definedName name="TOCobxReprofiling.Impact_of_reprofiling">#REF!</definedName>
    <definedName name="TOCobxReprofiling.NPV" localSheetId="1">#REF!</definedName>
    <definedName name="TOCobxReprofiling.NPV">#REF!</definedName>
    <definedName name="TOCobxRetail_Business" localSheetId="1">#REF!</definedName>
    <definedName name="TOCobxRetail_Business">#REF!</definedName>
    <definedName name="TOCobxRetail_Business.Advanced_receipts" localSheetId="1">#REF!</definedName>
    <definedName name="TOCobxRetail_Business.Advanced_receipts">#REF!</definedName>
    <definedName name="TOCobxRetail_Business.Advanced_receipts.Advance_receipts_target_balance" localSheetId="1">#REF!</definedName>
    <definedName name="TOCobxRetail_Business.Advanced_receipts.Advance_receipts_target_balance">#REF!</definedName>
    <definedName name="TOCobxRetail_Business.Advanced_receipts.Movement" localSheetId="1">#REF!</definedName>
    <definedName name="TOCobxRetail_Business.Advanced_receipts.Movement">#REF!</definedName>
    <definedName name="TOCobxRetail_Business.Capex" localSheetId="1">#REF!</definedName>
    <definedName name="TOCobxRetail_Business.Capex">#REF!</definedName>
    <definedName name="TOCobxRetail_Business.Capex.Capex_creditor" localSheetId="1">#REF!</definedName>
    <definedName name="TOCobxRetail_Business.Capex.Capex_creditor">#REF!</definedName>
    <definedName name="TOCobxRetail_Business.Capex.Fixed_Asset_balance" localSheetId="1">#REF!</definedName>
    <definedName name="TOCobxRetail_Business.Capex.Fixed_Asset_balance">#REF!</definedName>
    <definedName name="TOCobxRetail_Business.Creditors" localSheetId="1">#REF!</definedName>
    <definedName name="TOCobxRetail_Business.Creditors">#REF!</definedName>
    <definedName name="TOCobxRetail_Business.Creditors.Business_wholesale_creditors" localSheetId="1">#REF!</definedName>
    <definedName name="TOCobxRetail_Business.Creditors.Business_wholesale_creditors">#REF!</definedName>
    <definedName name="TOCobxRetail_Business.Creditors.Retail_trade_and_other_payables" localSheetId="1">#REF!</definedName>
    <definedName name="TOCobxRetail_Business.Creditors.Retail_trade_and_other_payables">#REF!</definedName>
    <definedName name="TOCobxRetail_Business.Debtors" localSheetId="1">#REF!</definedName>
    <definedName name="TOCobxRetail_Business.Debtors">#REF!</definedName>
    <definedName name="TOCobxRetail_Business.Dividends" localSheetId="1">#REF!</definedName>
    <definedName name="TOCobxRetail_Business.Dividends">#REF!</definedName>
    <definedName name="TOCobxRetail_Business.Measured_income_accruals" localSheetId="1">#REF!</definedName>
    <definedName name="TOCobxRetail_Business.Measured_income_accruals">#REF!</definedName>
    <definedName name="TOCobxRetail_Business.Opex" localSheetId="1">#REF!</definedName>
    <definedName name="TOCobxRetail_Business.Opex">#REF!</definedName>
    <definedName name="TOCobxRetail_Business.Pensions" localSheetId="1">#REF!</definedName>
    <definedName name="TOCobxRetail_Business.Pensions">#REF!</definedName>
    <definedName name="TOCobxRetail_Business.Retained_cash" localSheetId="1">#REF!</definedName>
    <definedName name="TOCobxRetail_Business.Retained_cash">#REF!</definedName>
    <definedName name="TOCobxRetail_Business.Retained_earnings" localSheetId="1">#REF!</definedName>
    <definedName name="TOCobxRetail_Business.Retained_earnings">#REF!</definedName>
    <definedName name="TOCobxRetail_Business.Revenue" localSheetId="1">#REF!</definedName>
    <definedName name="TOCobxRetail_Business.Revenue">#REF!</definedName>
    <definedName name="TOCobxRetail_Business.Revenue.Allowed_revenue_by_band" localSheetId="1">#REF!</definedName>
    <definedName name="TOCobxRetail_Business.Revenue.Allowed_revenue_by_band">#REF!</definedName>
    <definedName name="TOCobxRetail_Business.Revenue.Apportioned_wholesale_charge" localSheetId="1">#REF!</definedName>
    <definedName name="TOCobxRetail_Business.Revenue.Apportioned_wholesale_charge">#REF!</definedName>
    <definedName name="TOCobxRetail_Business.Revenue.Business_retail_revenue" localSheetId="1">#REF!</definedName>
    <definedName name="TOCobxRetail_Business.Revenue.Business_retail_revenue">#REF!</definedName>
    <definedName name="TOCobxRetail_Business.Revenue.Total_business_costs_by_tariff" localSheetId="1">#REF!</definedName>
    <definedName name="TOCobxRetail_Business.Revenue.Total_business_costs_by_tariff">#REF!</definedName>
    <definedName name="TOCobxRetail_Business.Revenue.Value_of_retail_business_margi" localSheetId="1">#REF!</definedName>
    <definedName name="TOCobxRetail_Business.Revenue.Value_of_retail_business_margi">#REF!</definedName>
    <definedName name="TOCobxRetail_Business.Revenue.Wholesale_charges_by_band" localSheetId="1">#REF!</definedName>
    <definedName name="TOCobxRetail_Business.Revenue.Wholesale_charges_by_band">#REF!</definedName>
    <definedName name="TOCobxRetail_Business.Tariff" localSheetId="1">#REF!</definedName>
    <definedName name="TOCobxRetail_Business.Tariff">#REF!</definedName>
    <definedName name="TOCobxRetail_Business.Tariff.Allowed_revenue" localSheetId="1">#REF!</definedName>
    <definedName name="TOCobxRetail_Business.Tariff.Allowed_revenue">#REF!</definedName>
    <definedName name="TOCobxRetail_Business.Tax" localSheetId="1">#REF!</definedName>
    <definedName name="TOCobxRetail_Business.Tax">#REF!</definedName>
    <definedName name="TOCobxRetail_FS_calcs" localSheetId="1">#REF!</definedName>
    <definedName name="TOCobxRetail_FS_calcs">#REF!</definedName>
    <definedName name="TOCobxRetail_FS_calcs.Balance_Sheet" localSheetId="1">#REF!</definedName>
    <definedName name="TOCobxRetail_FS_calcs.Balance_Sheet">#REF!</definedName>
    <definedName name="TOCobxRetail_FS_calcs.Cashflow" localSheetId="1">#REF!</definedName>
    <definedName name="TOCobxRetail_FS_calcs.Cashflow">#REF!</definedName>
    <definedName name="TOCobxRetail_FS_calcs.Profit___Loss" localSheetId="1">#REF!</definedName>
    <definedName name="TOCobxRetail_FS_calcs.Profit___Loss">#REF!</definedName>
    <definedName name="TOCobxRetail_Residential" localSheetId="1">#REF!</definedName>
    <definedName name="TOCobxRetail_Residential">#REF!</definedName>
    <definedName name="TOCobxRetail_Residential._Dividends" localSheetId="1">#REF!</definedName>
    <definedName name="TOCobxRetail_Residential._Dividends">#REF!</definedName>
    <definedName name="TOCobxRetail_Residential._Tax" localSheetId="1">#REF!</definedName>
    <definedName name="TOCobxRetail_Residential._Tax">#REF!</definedName>
    <definedName name="TOCobxRetail_Residential.Advanced_Receipts" localSheetId="1">#REF!</definedName>
    <definedName name="TOCobxRetail_Residential.Advanced_Receipts">#REF!</definedName>
    <definedName name="TOCobxRetail_Residential.Advanced_Receipts.Advanced_receipts_movement" localSheetId="1">#REF!</definedName>
    <definedName name="TOCobxRetail_Residential.Advanced_Receipts.Advanced_receipts_movement">#REF!</definedName>
    <definedName name="TOCobxRetail_Residential.Advanced_Receipts.Advanced_receipts_target_balan" localSheetId="1">#REF!</definedName>
    <definedName name="TOCobxRetail_Residential.Advanced_Receipts.Advanced_receipts_target_balan">#REF!</definedName>
    <definedName name="TOCobxRetail_Residential.Advanced_Receipts.Advanced_receipts_target_balan.Advance_receipts_lag_factor" localSheetId="1">#REF!</definedName>
    <definedName name="TOCobxRetail_Residential.Advanced_Receipts.Advanced_receipts_target_balan.Advance_receipts_lag_factor">#REF!</definedName>
    <definedName name="TOCobxRetail_Residential.Advanced_Receipts.Advanced_receipts_target_balan.Total_retail_service_revenue" localSheetId="1">#REF!</definedName>
    <definedName name="TOCobxRetail_Residential.Advanced_Receipts.Advanced_receipts_target_balan.Total_retail_service_revenue">#REF!</definedName>
    <definedName name="TOCobxRetail_Residential.Advanced_Receipts.Measured_balance___Res" localSheetId="1">#REF!</definedName>
    <definedName name="TOCobxRetail_Residential.Advanced_Receipts.Measured_balance___Res">#REF!</definedName>
    <definedName name="TOCobxRetail_Residential.Advanced_Receipts.Unmeasured_balance___Res" localSheetId="1">#REF!</definedName>
    <definedName name="TOCobxRetail_Residential.Advanced_Receipts.Unmeasured_balance___Res">#REF!</definedName>
    <definedName name="TOCobxRetail_Residential.Calculations_for_Bill_Module" localSheetId="1">#REF!</definedName>
    <definedName name="TOCobxRetail_Residential.Calculations_for_Bill_Module">#REF!</definedName>
    <definedName name="TOCobxRetail_Residential.Calculations_for_Bill_Module.Cost_to_serve" localSheetId="1">#REF!</definedName>
    <definedName name="TOCobxRetail_Residential.Calculations_for_Bill_Module.Cost_to_serve">#REF!</definedName>
    <definedName name="TOCobxRetail_Residential.Calculations_for_Bill_Module.Cost_to_serve.Allowance_per_customer" localSheetId="1">#REF!</definedName>
    <definedName name="TOCobxRetail_Residential.Calculations_for_Bill_Module.Cost_to_serve.Allowance_per_customer">#REF!</definedName>
    <definedName name="TOCobxRetail_Residential.Calculations_for_Bill_Module.Cost_to_serve.Allowance_per_customer.Allowance_per_customer_after_post_financeability_adjustments" localSheetId="1">#REF!</definedName>
    <definedName name="TOCobxRetail_Residential.Calculations_for_Bill_Module.Cost_to_serve.Allowance_per_customer.Allowance_per_customer_after_post_financeability_adjustments">#REF!</definedName>
    <definedName name="TOCobxRetail_Residential.Calculations_for_Bill_Module.Cost_to_serve.Allowance_per_customer.Allowance_per_customer_after_post_financeability_adjustments.Nominal" localSheetId="1">#REF!</definedName>
    <definedName name="TOCobxRetail_Residential.Calculations_for_Bill_Module.Cost_to_serve.Allowance_per_customer.Allowance_per_customer_after_post_financeability_adjustments.Nominal">#REF!</definedName>
    <definedName name="TOCobxRetail_Residential.Calculations_for_Bill_Module.Cost_to_serve.Allowance_per_customer.Allowance_per_customer_after_post_financeability_adjustments.Real" localSheetId="1">#REF!</definedName>
    <definedName name="TOCobxRetail_Residential.Calculations_for_Bill_Module.Cost_to_serve.Allowance_per_customer.Allowance_per_customer_after_post_financeability_adjustments.Real">#REF!</definedName>
    <definedName name="TOCobxRetail_Residential.Calculations_for_Bill_Module.Cost_to_serve.Allowance_per_customer.Allowance_per_customer_before_post_financeability_adjustments" localSheetId="1">#REF!</definedName>
    <definedName name="TOCobxRetail_Residential.Calculations_for_Bill_Module.Cost_to_serve.Allowance_per_customer.Allowance_per_customer_before_post_financeability_adjustments">#REF!</definedName>
    <definedName name="TOCobxRetail_Residential.Calculations_for_Bill_Module.Cost_to_serve.Allowance_per_customer.Allowance_per_customer_before_post_financeability_adjustments.Nominal" localSheetId="1">#REF!</definedName>
    <definedName name="TOCobxRetail_Residential.Calculations_for_Bill_Module.Cost_to_serve.Allowance_per_customer.Allowance_per_customer_before_post_financeability_adjustments.Nominal">#REF!</definedName>
    <definedName name="TOCobxRetail_Residential.Calculations_for_Bill_Module.Cost_to_serve.Allowance_per_customer.Allowance_per_customer_before_post_financeability_adjustments.Real" localSheetId="1">#REF!</definedName>
    <definedName name="TOCobxRetail_Residential.Calculations_for_Bill_Module.Cost_to_serve.Allowance_per_customer.Allowance_per_customer_before_post_financeability_adjustments.Real">#REF!</definedName>
    <definedName name="TOCobxRetail_Residential.Calculations_for_Bill_Module.Cost_to_serve.Measured_sewerage" localSheetId="1">#REF!</definedName>
    <definedName name="TOCobxRetail_Residential.Calculations_for_Bill_Module.Cost_to_serve.Measured_sewerage">#REF!</definedName>
    <definedName name="TOCobxRetail_Residential.Calculations_for_Bill_Module.Cost_to_serve.Measured_water" localSheetId="1">#REF!</definedName>
    <definedName name="TOCobxRetail_Residential.Calculations_for_Bill_Module.Cost_to_serve.Measured_water">#REF!</definedName>
    <definedName name="TOCobxRetail_Residential.Calculations_for_Bill_Module.Cost_to_serve.Unmeasured_sewerage" localSheetId="1">#REF!</definedName>
    <definedName name="TOCobxRetail_Residential.Calculations_for_Bill_Module.Cost_to_serve.Unmeasured_sewerage">#REF!</definedName>
    <definedName name="TOCobxRetail_Residential.Calculations_for_Bill_Module.Cost_to_serve.Unmeasured_water" localSheetId="1">#REF!</definedName>
    <definedName name="TOCobxRetail_Residential.Calculations_for_Bill_Module.Cost_to_serve.Unmeasured_water">#REF!</definedName>
    <definedName name="TOCobxRetail_Residential.CAPEX" localSheetId="1">#REF!</definedName>
    <definedName name="TOCobxRetail_Residential.CAPEX">#REF!</definedName>
    <definedName name="TOCobxRetail_Residential.CAPEX.Capex_creditor" localSheetId="1">#REF!</definedName>
    <definedName name="TOCobxRetail_Residential.CAPEX.Capex_creditor">#REF!</definedName>
    <definedName name="TOCobxRetail_Residential.CAPEX.Capex_creditor.Capex_creditor_balance___Res" localSheetId="1">#REF!</definedName>
    <definedName name="TOCobxRetail_Residential.CAPEX.Capex_creditor.Capex_creditor_balance___Res">#REF!</definedName>
    <definedName name="TOCobxRetail_Residential.CAPEX.Capex_creditor.Capex_creditor_days_target_bal" localSheetId="1">#REF!</definedName>
    <definedName name="TOCobxRetail_Residential.CAPEX.Capex_creditor.Capex_creditor_days_target_bal">#REF!</definedName>
    <definedName name="TOCobxRetail_Residential.CAPEX.Capex_creditor.Movement_in_capex_creditor_Res" localSheetId="1">#REF!</definedName>
    <definedName name="TOCobxRetail_Residential.CAPEX.Capex_creditor.Movement_in_capex_creditor_Res">#REF!</definedName>
    <definedName name="TOCobxRetail_Residential.CAPEX.Capital_Expenditure" localSheetId="1">#REF!</definedName>
    <definedName name="TOCobxRetail_Residential.CAPEX.Capital_Expenditure">#REF!</definedName>
    <definedName name="TOCobxRetail_Residential.CAPEX.Fixed_Asset_Balance___Res" localSheetId="1">#REF!</definedName>
    <definedName name="TOCobxRetail_Residential.CAPEX.Fixed_Asset_Balance___Res">#REF!</definedName>
    <definedName name="TOCobxRetail_Residential.Dual_service" localSheetId="1">#REF!</definedName>
    <definedName name="TOCobxRetail_Residential.Dual_service">#REF!</definedName>
    <definedName name="TOCobxRetail_Residential.Measured_Income_Accruals" localSheetId="1">#REF!</definedName>
    <definedName name="TOCobxRetail_Residential.Measured_Income_Accruals">#REF!</definedName>
    <definedName name="TOCobxRetail_Residential.Measured_Income_Accruals.Income_accrual_target_balance" localSheetId="1">#REF!</definedName>
    <definedName name="TOCobxRetail_Residential.Measured_Income_Accruals.Income_accrual_target_balance">#REF!</definedName>
    <definedName name="TOCobxRetail_Residential.Measured_Income_Accruals.Meas_income_accrual_bal___Res" localSheetId="1">#REF!</definedName>
    <definedName name="TOCobxRetail_Residential.Measured_Income_Accruals.Meas_income_accrual_bal___Res">#REF!</definedName>
    <definedName name="TOCobxRetail_Residential.Measured_Income_Accruals.Movement_in_mes_income_accrual" localSheetId="1">#REF!</definedName>
    <definedName name="TOCobxRetail_Residential.Measured_Income_Accruals.Movement_in_mes_income_accrual">#REF!</definedName>
    <definedName name="TOCobxRetail_Residential.Opex" localSheetId="1">#REF!</definedName>
    <definedName name="TOCobxRetail_Residential.Opex">#REF!</definedName>
    <definedName name="TOCobxRetail_Residential.Opex.Res_total_costs__excl._Dep_" localSheetId="1">#REF!</definedName>
    <definedName name="TOCobxRetail_Residential.Opex.Res_total_costs__excl._Dep_">#REF!</definedName>
    <definedName name="TOCobxRetail_Residential.Opex.Retail_Service_Opex" localSheetId="1">#REF!</definedName>
    <definedName name="TOCobxRetail_Residential.Opex.Retail_Service_Opex">#REF!</definedName>
    <definedName name="TOCobxRetail_Residential.Opex.Wholesale_charge" localSheetId="1">#REF!</definedName>
    <definedName name="TOCobxRetail_Residential.Opex.Wholesale_charge">#REF!</definedName>
    <definedName name="TOCobxRetail_Residential.Other" localSheetId="1">#REF!</definedName>
    <definedName name="TOCobxRetail_Residential.Other">#REF!</definedName>
    <definedName name="TOCobxRetail_Residential.Pensions" localSheetId="1">#REF!</definedName>
    <definedName name="TOCobxRetail_Residential.Pensions">#REF!</definedName>
    <definedName name="TOCobxRetail_Residential.Residential_retail_revenue_check" localSheetId="1">#REF!</definedName>
    <definedName name="TOCobxRetail_Residential.Residential_retail_revenue_check">#REF!</definedName>
    <definedName name="TOCobxRetail_Residential.Residential_retail_service_revenue_checks" localSheetId="1">#REF!</definedName>
    <definedName name="TOCobxRetail_Residential.Residential_retail_service_revenue_checks">#REF!</definedName>
    <definedName name="TOCobxRetail_Residential.Residential_retail_service_revenue_checks.Post_financeability" localSheetId="1">#REF!</definedName>
    <definedName name="TOCobxRetail_Residential.Residential_retail_service_revenue_checks.Post_financeability">#REF!</definedName>
    <definedName name="TOCobxRetail_Residential.Residential_retail_service_revenue_checks.Pre_financeability" localSheetId="1">#REF!</definedName>
    <definedName name="TOCobxRetail_Residential.Residential_retail_service_revenue_checks.Pre_financeability">#REF!</definedName>
    <definedName name="TOCobxRetail_Residential.Retail_apportionment" localSheetId="1">#REF!</definedName>
    <definedName name="TOCobxRetail_Residential.Retail_apportionment">#REF!</definedName>
    <definedName name="TOCobxRetail_Residential.Retained_cash" localSheetId="1">#REF!</definedName>
    <definedName name="TOCobxRetail_Residential.Retained_cash">#REF!</definedName>
    <definedName name="TOCobxRetail_Residential.Revenue" localSheetId="1">#REF!</definedName>
    <definedName name="TOCobxRetail_Residential.Revenue">#REF!</definedName>
    <definedName name="TOCobxRetail_Residential.Trade_Creditor" localSheetId="1">#REF!</definedName>
    <definedName name="TOCobxRetail_Residential.Trade_Creditor">#REF!</definedName>
    <definedName name="TOCobxRetail_Residential.Trade_Creditor.Res._wholesale_creditors" localSheetId="1">#REF!</definedName>
    <definedName name="TOCobxRetail_Residential.Trade_Creditor.Res._wholesale_creditors">#REF!</definedName>
    <definedName name="TOCobxRetail_Residential.Trade_Creditor.Res._wholesale_creditors.Creditor_target_balance" localSheetId="1">#REF!</definedName>
    <definedName name="TOCobxRetail_Residential.Trade_Creditor.Res._wholesale_creditors.Creditor_target_balance">#REF!</definedName>
    <definedName name="TOCobxRetail_Residential.Trade_Creditor.Res._wholesale_creditors.Movement_in_wholesale_creditor" localSheetId="1">#REF!</definedName>
    <definedName name="TOCobxRetail_Residential.Trade_Creditor.Res._wholesale_creditors.Movement_in_wholesale_creditor">#REF!</definedName>
    <definedName name="TOCobxRetail_Residential.Trade_Creditor.Res._wholesale_creditors.Wholesale_creditor_balance_Res" localSheetId="1">#REF!</definedName>
    <definedName name="TOCobxRetail_Residential.Trade_Creditor.Res._wholesale_creditors.Wholesale_creditor_balance_Res">#REF!</definedName>
    <definedName name="TOCobxRetail_Residential.Trade_Creditor.Retail_Trade_and_Other_Payable" localSheetId="1">#REF!</definedName>
    <definedName name="TOCobxRetail_Residential.Trade_Creditor.Retail_Trade_and_Other_Payable">#REF!</definedName>
    <definedName name="TOCobxRetail_Residential.Trade_Creditor.Retail_Trade_and_Other_Payable.Creditor_balance___Residential" localSheetId="1">#REF!</definedName>
    <definedName name="TOCobxRetail_Residential.Trade_Creditor.Retail_Trade_and_Other_Payable.Creditor_balance___Residential">#REF!</definedName>
    <definedName name="TOCobxRetail_Residential.Trade_Creditor.Retail_Trade_and_Other_Payable.Movement_Cred_balance___Res" localSheetId="1">#REF!</definedName>
    <definedName name="TOCobxRetail_Residential.Trade_Creditor.Retail_Trade_and_Other_Payable.Movement_Cred_balance___Res">#REF!</definedName>
    <definedName name="TOCobxRetail_Residential.Trade_Creditor.Retail_Trade_and_Other_Payable.Movement_in_trade_and_others" localSheetId="1">#REF!</definedName>
    <definedName name="TOCobxRetail_Residential.Trade_Creditor.Retail_Trade_and_Other_Payable.Movement_in_trade_and_others">#REF!</definedName>
    <definedName name="TOCobxRetail_Residential.Trade_Creditor.Retail_Trade_and_Other_Payable.Retail_trade___Other_Payables" localSheetId="1">#REF!</definedName>
    <definedName name="TOCobxRetail_Residential.Trade_Creditor.Retail_Trade_and_Other_Payable.Retail_trade___Other_Payables">#REF!</definedName>
    <definedName name="TOCobxRetail_Residential.Trade_Creditor.Retail_Trade_and_Other_Payable.Trade_and_other_cred_balance" localSheetId="1">#REF!</definedName>
    <definedName name="TOCobxRetail_Residential.Trade_Creditor.Retail_Trade_and_Other_Payable.Trade_and_other_cred_balance">#REF!</definedName>
    <definedName name="TOCobxRetail_Residential.Trade_Creditor.Retail_Trade_and_Other_Payable.Trade_and_other_in._balance" localSheetId="1">#REF!</definedName>
    <definedName name="TOCobxRetail_Residential.Trade_Creditor.Retail_Trade_and_Other_Payable.Trade_and_other_in._balance">#REF!</definedName>
    <definedName name="TOCobxRetail_Residential.Trade_Receivables" localSheetId="1">#REF!</definedName>
    <definedName name="TOCobxRetail_Residential.Trade_Receivables">#REF!</definedName>
    <definedName name="TOCobxRetail_Residential.Trade_Receivables.Debtor_balance___Residential" localSheetId="1">#REF!</definedName>
    <definedName name="TOCobxRetail_Residential.Trade_Receivables.Debtor_balance___Residential">#REF!</definedName>
    <definedName name="TOCobxRetail_Residential.Trade_Receivables.Movement_in_trade_debtor" localSheetId="1">#REF!</definedName>
    <definedName name="TOCobxRetail_Residential.Trade_Receivables.Movement_in_trade_debtor">#REF!</definedName>
    <definedName name="TOCobxRetail_Residential.Trade_Receivables.Res._weighted_avg_debtor_days" localSheetId="1">#REF!</definedName>
    <definedName name="TOCobxRetail_Residential.Trade_Receivables.Res._weighted_avg_debtor_days">#REF!</definedName>
    <definedName name="TOCobxRetail_Residential.Trade_Receivables.Trade_debtors_b_f" localSheetId="1">#REF!</definedName>
    <definedName name="TOCobxRetail_Residential.Trade_Receivables.Trade_debtors_b_f">#REF!</definedName>
    <definedName name="TOCobxRORE" localSheetId="1">#REF!</definedName>
    <definedName name="TOCobxRORE">#REF!</definedName>
    <definedName name="TOCobxRORE.Base_regulated_equity" localSheetId="1">#REF!</definedName>
    <definedName name="TOCobxRORE.Base_regulated_equity">#REF!</definedName>
    <definedName name="TOCobxRORE.Base_Return___m_" localSheetId="1">#REF!</definedName>
    <definedName name="TOCobxRORE.Base_Return___m_">#REF!</definedName>
    <definedName name="TOCobxRORE.Base_RoRE" localSheetId="1">#REF!</definedName>
    <definedName name="TOCobxRORE.Base_RoRE">#REF!</definedName>
    <definedName name="TOCobxSummary_calcs" localSheetId="1">#REF!</definedName>
    <definedName name="TOCobxSummary_calcs">#REF!</definedName>
    <definedName name="TOCobxSummary_calcs._Wholesale_calcs" localSheetId="1">#REF!</definedName>
    <definedName name="TOCobxSummary_calcs._Wholesale_calcs">#REF!</definedName>
    <definedName name="TOCobxSummary_calcs.Allowed_revenue___increase" localSheetId="1">#REF!</definedName>
    <definedName name="TOCobxSummary_calcs.Allowed_revenue___increase">#REF!</definedName>
    <definedName name="TOCobxSummary_calcs.Allowed_revenues" localSheetId="1">#REF!</definedName>
    <definedName name="TOCobxSummary_calcs.Allowed_revenues">#REF!</definedName>
    <definedName name="TOCobxSummary_calcs.Allowed_revenues.Bioresources" localSheetId="1">#REF!</definedName>
    <definedName name="TOCobxSummary_calcs.Allowed_revenues.Bioresources">#REF!</definedName>
    <definedName name="TOCobxSummary_calcs.Annual_percentage_increased__deflated_using_Nov_Nov_CPI_" localSheetId="1">#REF!</definedName>
    <definedName name="TOCobxSummary_calcs.Annual_percentage_increased__deflated_using_Nov_Nov_CPI_">#REF!</definedName>
    <definedName name="TOCobxSummary_calcs.PAYG_totex" localSheetId="1">#REF!</definedName>
    <definedName name="TOCobxSummary_calcs.PAYG_totex">#REF!</definedName>
    <definedName name="TOCobxSummary_calcs.Return_on_capital___real" localSheetId="1">#REF!</definedName>
    <definedName name="TOCobxSummary_calcs.Return_on_capital___real">#REF!</definedName>
    <definedName name="TOCobxTax" localSheetId="1">#REF!</definedName>
    <definedName name="TOCobxTax">#REF!</definedName>
    <definedName name="TOCobxTax.Capital_allowances" localSheetId="1">#REF!</definedName>
    <definedName name="TOCobxTax.Capital_allowances">#REF!</definedName>
    <definedName name="TOCobxTax.Deferred_tax" localSheetId="1">#REF!</definedName>
    <definedName name="TOCobxTax.Deferred_tax">#REF!</definedName>
    <definedName name="TOCobxTax.Grants_and_contributions_taxable_on_receipt" localSheetId="1">#REF!</definedName>
    <definedName name="TOCobxTax.Grants_and_contributions_taxable_on_receipt">#REF!</definedName>
    <definedName name="TOCobxTax.Pensions" localSheetId="1">#REF!</definedName>
    <definedName name="TOCobxTax.Pensions">#REF!</definedName>
    <definedName name="TOCobxTax.Taxable_profit_loss_apportioned" localSheetId="1">#REF!</definedName>
    <definedName name="TOCobxTax.Taxable_profit_loss_apportioned">#REF!</definedName>
    <definedName name="TOCobxTax.Wholesale_taxable_profit_loss" localSheetId="1">#REF!</definedName>
    <definedName name="TOCobxTax.Wholesale_taxable_profit_loss">#REF!</definedName>
    <definedName name="TOCobxTax.Wholesale_taxable_profit_loss.Wholesale_balances_for_tax" localSheetId="1">#REF!</definedName>
    <definedName name="TOCobxTax.Wholesale_taxable_profit_loss.Wholesale_balances_for_tax">#REF!</definedName>
    <definedName name="TOCobxTax_Post_Financeability" localSheetId="1">#REF!</definedName>
    <definedName name="TOCobxTax_Post_Financeability">#REF!</definedName>
    <definedName name="TOCobxTax_Post_Financeability.Deferred_tax_Post_financeability" localSheetId="1">#REF!</definedName>
    <definedName name="TOCobxTax_Post_Financeability.Deferred_tax_Post_financeability">#REF!</definedName>
    <definedName name="TOCobxTax_Post_Financeability.Grants_and_contributions" localSheetId="1">#REF!</definedName>
    <definedName name="TOCobxTax_Post_Financeability.Grants_and_contributions">#REF!</definedName>
    <definedName name="TOCobxTax_Post_Financeability.Taxable_profit_loss_Post_Financeability___apportioned" localSheetId="1">#REF!</definedName>
    <definedName name="TOCobxTax_Post_Financeability.Taxable_profit_loss_Post_Financeability___apportioned">#REF!</definedName>
    <definedName name="TOCobxTax_Post_Financeability.Wholesale_taxable_profit_loss___post_financeability" localSheetId="1">#REF!</definedName>
    <definedName name="TOCobxTax_Post_Financeability.Wholesale_taxable_profit_loss___post_financeability">#REF!</definedName>
    <definedName name="TOCobxTime" localSheetId="1">#REF!</definedName>
    <definedName name="TOCobxTime">#REF!</definedName>
    <definedName name="TOCobxTime.AMP_period_flag" localSheetId="1">#REF!</definedName>
    <definedName name="TOCobxTime.AMP_period_flag">#REF!</definedName>
    <definedName name="TOCobxTime.End_of_AMP_period_flag" localSheetId="1">#REF!</definedName>
    <definedName name="TOCobxTime.End_of_AMP_period_flag">#REF!</definedName>
    <definedName name="TOCobxTime.Forecast_end_period_flag" localSheetId="1">#REF!</definedName>
    <definedName name="TOCobxTime.Forecast_end_period_flag">#REF!</definedName>
    <definedName name="TOCobxTime.Forecast_period_flag" localSheetId="1">#REF!</definedName>
    <definedName name="TOCobxTime.Forecast_period_flag">#REF!</definedName>
    <definedName name="TOCobxTime.Forecast_start_period_flag" localSheetId="1">#REF!</definedName>
    <definedName name="TOCobxTime.Forecast_start_period_flag">#REF!</definedName>
    <definedName name="TOCobxTime.Headers" localSheetId="1">#REF!</definedName>
    <definedName name="TOCobxTime.Headers">#REF!</definedName>
    <definedName name="TOCobxTime.Model_period_start" localSheetId="1">#REF!</definedName>
    <definedName name="TOCobxTime.Model_period_start">#REF!</definedName>
    <definedName name="TOCobxTime.Modelling_period_check" localSheetId="1">#REF!</definedName>
    <definedName name="TOCobxTime.Modelling_period_check">#REF!</definedName>
    <definedName name="TOCobxTime.Pre_forecast_flag" localSheetId="1">#REF!</definedName>
    <definedName name="TOCobxTime.Pre_forecast_flag">#REF!</definedName>
    <definedName name="TOCobxTotex" localSheetId="1">#REF!</definedName>
    <definedName name="TOCobxTotex">#REF!</definedName>
    <definedName name="TOCobxTotex.Capex" localSheetId="1">#REF!</definedName>
    <definedName name="TOCobxTotex.Capex">#REF!</definedName>
    <definedName name="TOCobxTotex.Capex.Capex" localSheetId="1">#REF!</definedName>
    <definedName name="TOCobxTotex.Capex.Capex">#REF!</definedName>
    <definedName name="TOCobxTotex.Capex.Capex_G_and_Cs" localSheetId="1">#REF!</definedName>
    <definedName name="TOCobxTotex.Capex.Capex_G_and_Cs">#REF!</definedName>
    <definedName name="TOCobxTotex.Net_totex" localSheetId="1">#REF!</definedName>
    <definedName name="TOCobxTotex.Net_totex">#REF!</definedName>
    <definedName name="TOCobxTotex.Net_totex.Totex_for_PAYG" localSheetId="1">#REF!</definedName>
    <definedName name="TOCobxTotex.Net_totex.Totex_for_PAYG">#REF!</definedName>
    <definedName name="TOCobxTotex.Opex" localSheetId="1">#REF!</definedName>
    <definedName name="TOCobxTotex.Opex">#REF!</definedName>
    <definedName name="TOCobxTotex.Opex.Opex_G_and_Cs" localSheetId="1">#REF!</definedName>
    <definedName name="TOCobxTotex.Opex.Opex_G_and_Cs">#REF!</definedName>
    <definedName name="TOCobxUnallocated" localSheetId="1">#REF!</definedName>
    <definedName name="TOCobxUnallocated">#REF!</definedName>
    <definedName name="TOCobxWholesale_debt" localSheetId="1">#REF!</definedName>
    <definedName name="TOCobxWholesale_debt">#REF!</definedName>
    <definedName name="TOCobxWholesale_debt.Fixed_rate_debt" localSheetId="1">#REF!</definedName>
    <definedName name="TOCobxWholesale_debt.Fixed_rate_debt">#REF!</definedName>
    <definedName name="TOCobxWholesale_debt.Index_linked_debt" localSheetId="1">#REF!</definedName>
    <definedName name="TOCobxWholesale_debt.Index_linked_debt">#REF!</definedName>
    <definedName name="TOCobxWholesale_debt.Interest" localSheetId="1">#REF!</definedName>
    <definedName name="TOCobxWholesale_debt.Interest">#REF!</definedName>
    <definedName name="TOCobxWholesale_debt.Net_debt" localSheetId="1">#REF!</definedName>
    <definedName name="TOCobxWholesale_debt.Net_debt">#REF!</definedName>
    <definedName name="TOCobxWholesale_other" localSheetId="1">#REF!</definedName>
    <definedName name="TOCobxWholesale_other">#REF!</definedName>
    <definedName name="TOCobxWholesale_other.Apportioned_revenue" localSheetId="1">#REF!</definedName>
    <definedName name="TOCobxWholesale_other.Apportioned_revenue">#REF!</definedName>
    <definedName name="TOCobxWholesale_other.Balance_sheet" localSheetId="1">#REF!</definedName>
    <definedName name="TOCobxWholesale_other.Balance_sheet">#REF!</definedName>
    <definedName name="TOCobxWholesale_other.Dividends" localSheetId="1">#REF!</definedName>
    <definedName name="TOCobxWholesale_other.Dividends">#REF!</definedName>
    <definedName name="TOCobxWholesale_other.DPC" localSheetId="1">#REF!</definedName>
    <definedName name="TOCobxWholesale_other.DPC">#REF!</definedName>
    <definedName name="TOCobxWholesale_other.Other_income" localSheetId="1">#REF!</definedName>
    <definedName name="TOCobxWholesale_other.Other_income">#REF!</definedName>
    <definedName name="TOCobxWholesale_other.Regulated_equity" localSheetId="1">#REF!</definedName>
    <definedName name="TOCobxWholesale_other.Regulated_equity">#REF!</definedName>
    <definedName name="TOCobxWorking_capital" localSheetId="1">#REF!</definedName>
    <definedName name="TOCobxWorking_capital">#REF!</definedName>
    <definedName name="TOCobxWorking_capital.Appointee" localSheetId="1">#REF!</definedName>
    <definedName name="TOCobxWorking_capital.Appointee">#REF!</definedName>
    <definedName name="TOCobxWorking_capital.Wholesale_controls" localSheetId="1">#REF!</definedName>
    <definedName name="TOCobxWorking_capital.Wholesale_controls">#REF!</definedName>
    <definedName name="TOCobxWorking_capital.Wholesale_controls.Creditors" localSheetId="1">#REF!</definedName>
    <definedName name="TOCobxWorking_capital.Wholesale_controls.Creditors">#REF!</definedName>
    <definedName name="TOCobxWorking_capital.Wholesale_controls.Creditors.Capex_creditors" localSheetId="1">#REF!</definedName>
    <definedName name="TOCobxWorking_capital.Wholesale_controls.Creditors.Capex_creditors">#REF!</definedName>
    <definedName name="TOCobxWorking_capital.Wholesale_controls.Creditors.Other_creditors" localSheetId="1">#REF!</definedName>
    <definedName name="TOCobxWorking_capital.Wholesale_controls.Creditors.Other_creditors">#REF!</definedName>
    <definedName name="TOCobxWorking_capital.Wholesale_controls.Creditors.Trade_creditors" localSheetId="1">#REF!</definedName>
    <definedName name="TOCobxWorking_capital.Wholesale_controls.Creditors.Trade_creditors">#REF!</definedName>
    <definedName name="TOCobxWorking_capital.Wholesale_controls.Debtors" localSheetId="1">#REF!</definedName>
    <definedName name="TOCobxWorking_capital.Wholesale_controls.Debtors">#REF!</definedName>
    <definedName name="TOCobxWorking_capital.Wholesale_controls.Debtors.Other_debtors" localSheetId="1">#REF!</definedName>
    <definedName name="TOCobxWorking_capital.Wholesale_controls.Debtors.Other_debtors">#REF!</definedName>
    <definedName name="TOCobxWorking_capital.Wholesale_controls.Debtors.Trade_debtors" localSheetId="1">#REF!</definedName>
    <definedName name="TOCobxWorking_capital.Wholesale_controls.Debtors.Trade_debtors">#REF!</definedName>
    <definedName name="TOCobxWorking_capital.Wholesale_controls.Other_working_capital" localSheetId="1">#REF!</definedName>
    <definedName name="TOCobxWorking_capital.Wholesale_controls.Other_working_capital">#REF!</definedName>
    <definedName name="TOCrepobxExec_Summary_Year" localSheetId="1">#REF!</definedName>
    <definedName name="TOCrepobxExec_Summary_Year">#REF!</definedName>
    <definedName name="TOCrepobxFinStat_Appointee_Year" localSheetId="1">#REF!</definedName>
    <definedName name="TOCrepobxFinStat_Appointee_Year">#REF!</definedName>
    <definedName name="TOCrepobxFinStat_Business_Year" localSheetId="1">#REF!</definedName>
    <definedName name="TOCrepobxFinStat_Business_Year">#REF!</definedName>
    <definedName name="TOCrepobxFinStat_Residential_Year" localSheetId="1">#REF!</definedName>
    <definedName name="TOCrepobxFinStat_Residential_Year">#REF!</definedName>
    <definedName name="TOCrepobxFinStat_Retail_Year" localSheetId="1">#REF!</definedName>
    <definedName name="TOCrepobxFinStat_Retail_Year">#REF!</definedName>
    <definedName name="TOCrepobxFinStat_Wholesale_Year" localSheetId="1">#REF!</definedName>
    <definedName name="TOCrepobxFinStat_Wholesale_Year">#REF!</definedName>
    <definedName name="TOCrepobxPrice_Limits_Retail_Year" localSheetId="1">#REF!</definedName>
    <definedName name="TOCrepobxPrice_Limits_Retail_Year">#REF!</definedName>
    <definedName name="TOCrepobxWholesale_Control_Year" localSheetId="1">#REF!</definedName>
    <definedName name="TOCrepobxWholesale_Control_Year">#REF!</definedName>
    <definedName name="Total_additions_to_capital_allowance_balance___new_capital_expenditure" localSheetId="1">#REF!</definedName>
    <definedName name="Total_additions_to_capital_allowance_balance___new_capital_expenditure">#REF!</definedName>
    <definedName name="Total_allowed_costs___excl._Ofwat_net_margin___real" localSheetId="1">#REF!</definedName>
    <definedName name="Total_allowed_costs___excl._Ofwat_net_margin___real">#REF!</definedName>
    <definedName name="Total_allowed_revenue___Default_tariff___excl._Ofwat_net_margin___nominal.1" localSheetId="1">#REF!</definedName>
    <definedName name="Total_allowed_revenue___Default_tariff___excl._Ofwat_net_margin___nominal.1">#REF!</definedName>
    <definedName name="Total_allowed_revenue___Default_tariff___excl._Ofwat_net_margin___nominal.2" localSheetId="1">#REF!</definedName>
    <definedName name="Total_allowed_revenue___Default_tariff___excl._Ofwat_net_margin___nominal.2">#REF!</definedName>
    <definedName name="Total_allowed_revenue___Default_tariff___excl._Ofwat_net_margin___nominal.3" localSheetId="1">#REF!</definedName>
    <definedName name="Total_allowed_revenue___Default_tariff___excl._Ofwat_net_margin___nominal.3">#REF!</definedName>
    <definedName name="Total_allowed_revenue___Default_tariff___excl._Ofwat_net_margin___real.1" localSheetId="1">#REF!</definedName>
    <definedName name="Total_allowed_revenue___Default_tariff___excl._Ofwat_net_margin___real.1">#REF!</definedName>
    <definedName name="Total_allowed_revenue___Default_tariff___excl._Ofwat_net_margin___real.2" localSheetId="1">#REF!</definedName>
    <definedName name="Total_allowed_revenue___Default_tariff___excl._Ofwat_net_margin___real.2">#REF!</definedName>
    <definedName name="Total_allowed_revenue___Default_tariff___excl._Ofwat_net_margin___real.3" localSheetId="1">#REF!</definedName>
    <definedName name="Total_allowed_revenue___Default_tariff___excl._Ofwat_net_margin___real.3">#REF!</definedName>
    <definedName name="Total_Allowed_Revenues___control___real" localSheetId="1">#REF!</definedName>
    <definedName name="Total_Allowed_Revenues___control___real">#REF!</definedName>
    <definedName name="Total_alternative_area_revenue_per_customer___WN__real" localSheetId="1">#REF!</definedName>
    <definedName name="Total_alternative_area_revenue_per_customer___WN__real">#REF!</definedName>
    <definedName name="Total_alternative_area_revenue_per_customer___WR__real" localSheetId="1">#REF!</definedName>
    <definedName name="Total_alternative_area_revenue_per_customer___WR__real">#REF!</definedName>
    <definedName name="Total_annual_change__deflated_using_Nov_Nov_CPI_H_____first_year____control___real.ADDN1" localSheetId="1">#REF!</definedName>
    <definedName name="Total_annual_change__deflated_using_Nov_Nov_CPI_H_____first_year____control___real.ADDN1">#REF!</definedName>
    <definedName name="Total_annual_change__deflated_using_Nov_Nov_CPI_H_____first_year____control___real.ADDN2" localSheetId="1">#REF!</definedName>
    <definedName name="Total_annual_change__deflated_using_Nov_Nov_CPI_H_____first_year____control___real.ADDN2">#REF!</definedName>
    <definedName name="Total_annual_change__deflated_using_Nov_Nov_CPI_H_____first_year____control___real.BR" localSheetId="1">#REF!</definedName>
    <definedName name="Total_annual_change__deflated_using_Nov_Nov_CPI_H_____first_year____control___real.BR">#REF!</definedName>
    <definedName name="Total_annual_change__deflated_using_Nov_Nov_CPI_H_____first_year____control___real.WN" localSheetId="1">#REF!</definedName>
    <definedName name="Total_annual_change__deflated_using_Nov_Nov_CPI_H_____first_year____control___real.WN">#REF!</definedName>
    <definedName name="Total_annual_change__deflated_using_Nov_Nov_CPI_H_____first_year____control___real.WR" localSheetId="1">#REF!</definedName>
    <definedName name="Total_annual_change__deflated_using_Nov_Nov_CPI_H_____first_year____control___real.WR">#REF!</definedName>
    <definedName name="Total_annual_change__deflated_using_Nov_Nov_CPI_H_____first_year____control___real.WWN" localSheetId="1">#REF!</definedName>
    <definedName name="Total_annual_change__deflated_using_Nov_Nov_CPI_H_____first_year____control___real.WWN">#REF!</definedName>
    <definedName name="Total_annual_change__deflated_using_Nov_Nov_CPI_H_____last_year____control___real.ADDN1" localSheetId="1">#REF!</definedName>
    <definedName name="Total_annual_change__deflated_using_Nov_Nov_CPI_H_____last_year____control___real.ADDN1">#REF!</definedName>
    <definedName name="Total_annual_change__deflated_using_Nov_Nov_CPI_H_____last_year____control___real.ADDN2" localSheetId="1">#REF!</definedName>
    <definedName name="Total_annual_change__deflated_using_Nov_Nov_CPI_H_____last_year____control___real.ADDN2">#REF!</definedName>
    <definedName name="Total_annual_change__deflated_using_Nov_Nov_CPI_H_____last_year____control___real.BR" localSheetId="1">#REF!</definedName>
    <definedName name="Total_annual_change__deflated_using_Nov_Nov_CPI_H_____last_year____control___real.BR">#REF!</definedName>
    <definedName name="Total_annual_change__deflated_using_Nov_Nov_CPI_H_____last_year____control___real.WN" localSheetId="1">#REF!</definedName>
    <definedName name="Total_annual_change__deflated_using_Nov_Nov_CPI_H_____last_year____control___real.WN">#REF!</definedName>
    <definedName name="Total_annual_change__deflated_using_Nov_Nov_CPI_H_____last_year____control___real.WR" localSheetId="1">#REF!</definedName>
    <definedName name="Total_annual_change__deflated_using_Nov_Nov_CPI_H_____last_year____control___real.WR">#REF!</definedName>
    <definedName name="Total_annual_change__deflated_using_Nov_Nov_CPI_H_____last_year____control___real.WWN" localSheetId="1">#REF!</definedName>
    <definedName name="Total_annual_change__deflated_using_Nov_Nov_CPI_H_____last_year____control___real.WWN">#REF!</definedName>
    <definedName name="Total_assets___Business___nominal" localSheetId="1">#REF!</definedName>
    <definedName name="Total_assets___Business___nominal">#REF!</definedName>
    <definedName name="Total_assets___Residential___nominal" localSheetId="1">#REF!</definedName>
    <definedName name="Total_assets___Residential___nominal">#REF!</definedName>
    <definedName name="Total_Base_RoRE___control___nominal.ADDN1" localSheetId="1">#REF!</definedName>
    <definedName name="Total_Base_RoRE___control___nominal.ADDN1">#REF!</definedName>
    <definedName name="Total_Base_RoRE___control___nominal.ADDN2" localSheetId="1">#REF!</definedName>
    <definedName name="Total_Base_RoRE___control___nominal.ADDN2">#REF!</definedName>
    <definedName name="Total_Base_RoRE___control___nominal.BR" localSheetId="1">#REF!</definedName>
    <definedName name="Total_Base_RoRE___control___nominal.BR">#REF!</definedName>
    <definedName name="Total_Base_RoRE___control___nominal.WN" localSheetId="1">#REF!</definedName>
    <definedName name="Total_Base_RoRE___control___nominal.WN">#REF!</definedName>
    <definedName name="Total_Base_RoRE___control___nominal.WR" localSheetId="1">#REF!</definedName>
    <definedName name="Total_Base_RoRE___control___nominal.WR">#REF!</definedName>
    <definedName name="Total_Base_RoRE___control___nominal.WWN" localSheetId="1">#REF!</definedName>
    <definedName name="Total_Base_RoRE___control___nominal.WWN">#REF!</definedName>
    <definedName name="Total_borrowing_balance___control___nominal.ADDN1" localSheetId="1">#REF!</definedName>
    <definedName name="Total_borrowing_balance___control___nominal.ADDN1">#REF!</definedName>
    <definedName name="Total_borrowing_balance___control___nominal.ADDN2" localSheetId="1">#REF!</definedName>
    <definedName name="Total_borrowing_balance___control___nominal.ADDN2">#REF!</definedName>
    <definedName name="Total_borrowing_balance___control___nominal.BR" localSheetId="1">#REF!</definedName>
    <definedName name="Total_borrowing_balance___control___nominal.BR">#REF!</definedName>
    <definedName name="Total_borrowing_balance___control___nominal.WN" localSheetId="1">#REF!</definedName>
    <definedName name="Total_borrowing_balance___control___nominal.WN">#REF!</definedName>
    <definedName name="Total_borrowing_balance___control___nominal.WR" localSheetId="1">#REF!</definedName>
    <definedName name="Total_borrowing_balance___control___nominal.WR">#REF!</definedName>
    <definedName name="Total_borrowing_balance___control___nominal.WWN" localSheetId="1">#REF!</definedName>
    <definedName name="Total_borrowing_balance___control___nominal.WWN">#REF!</definedName>
    <definedName name="Total_borrowing_balance___Wholesale___nominal" localSheetId="1">#REF!</definedName>
    <definedName name="Total_borrowing_balance___Wholesale___nominal">#REF!</definedName>
    <definedName name="Total_Business_allowed_retail_revenue__excludes_margin____nominal" localSheetId="1">#REF!</definedName>
    <definedName name="Total_Business_allowed_retail_revenue__excludes_margin____nominal">#REF!</definedName>
    <definedName name="Total_Business_allowed_retail_revenue__excludes_margin____nominal___m_" localSheetId="1">#REF!</definedName>
    <definedName name="Total_Business_allowed_retail_revenue__excludes_margin____nominal___m_">#REF!</definedName>
    <definedName name="Total_business_allowed_revenue___Default_tariff___excl._Ofwat_net_margin___nominal" localSheetId="1">#REF!</definedName>
    <definedName name="Total_business_allowed_revenue___Default_tariff___excl._Ofwat_net_margin___nominal">#REF!</definedName>
    <definedName name="Total_Business_costs__before_margin____nominal" localSheetId="1">#REF!</definedName>
    <definedName name="Total_Business_costs__before_margin____nominal">#REF!</definedName>
    <definedName name="Total_Business_costs__before_margin__band___nominal.1" localSheetId="1">#REF!</definedName>
    <definedName name="Total_Business_costs__before_margin__band___nominal.1">#REF!</definedName>
    <definedName name="Total_Business_costs__before_margin__band___nominal.2" localSheetId="1">#REF!</definedName>
    <definedName name="Total_Business_costs__before_margin__band___nominal.2">#REF!</definedName>
    <definedName name="Total_Business_costs__before_margin__band___nominal.3" localSheetId="1">#REF!</definedName>
    <definedName name="Total_Business_costs__before_margin__band___nominal.3">#REF!</definedName>
    <definedName name="Total_Business_tax_charge_band___nominal" localSheetId="1">#REF!</definedName>
    <definedName name="Total_Business_tax_charge_band___nominal">#REF!</definedName>
    <definedName name="Total_Business_working_capital_interest_by_tariff_band___nominal" localSheetId="1">#REF!</definedName>
    <definedName name="Total_Business_working_capital_interest_by_tariff_band___nominal">#REF!</definedName>
    <definedName name="Total_cost_net_margin_customers___Tariff_Band___real.1" localSheetId="1">#REF!</definedName>
    <definedName name="Total_cost_net_margin_customers___Tariff_Band___real.1">#REF!</definedName>
    <definedName name="Total_cost_net_margin_customers___Tariff_Band___real.2" localSheetId="1">#REF!</definedName>
    <definedName name="Total_cost_net_margin_customers___Tariff_Band___real.2">#REF!</definedName>
    <definedName name="Total_cost_net_margin_customers___Tariff_Band___real.3" localSheetId="1">#REF!</definedName>
    <definedName name="Total_cost_net_margin_customers___Tariff_Band___real.3">#REF!</definedName>
    <definedName name="Total_costs___Default_tariff___excl._Ofwat_net_margin___real.1" localSheetId="1">#REF!</definedName>
    <definedName name="Total_costs___Default_tariff___excl._Ofwat_net_margin___real.1">#REF!</definedName>
    <definedName name="Total_costs___Default_tariff___excl._Ofwat_net_margin___real.2" localSheetId="1">#REF!</definedName>
    <definedName name="Total_costs___Default_tariff___excl._Ofwat_net_margin___real.2">#REF!</definedName>
    <definedName name="Total_costs___Default_tariff___excl._Ofwat_net_margin___real.3" localSheetId="1">#REF!</definedName>
    <definedName name="Total_costs___Default_tariff___excl._Ofwat_net_margin___real.3">#REF!</definedName>
    <definedName name="Total_costs__exc._allowed_depreciation____Business___nominal" localSheetId="1">#REF!</definedName>
    <definedName name="Total_costs__exc._allowed_depreciation____Business___nominal">#REF!</definedName>
    <definedName name="Total_costs__excluding_allowed_depreciation____Business___nominal" localSheetId="1">#REF!</definedName>
    <definedName name="Total_costs__excluding_allowed_depreciation____Business___nominal">#REF!</definedName>
    <definedName name="Total_costs__excluding_allowed_depreciation____Business___nominal.NEG" localSheetId="1">#REF!</definedName>
    <definedName name="Total_costs__excluding_allowed_depreciation____Business___nominal.NEG">#REF!</definedName>
    <definedName name="Total_costs__excluding_allowed_depreciation____Residential___nominal" localSheetId="1">#REF!</definedName>
    <definedName name="Total_costs__excluding_allowed_depreciation____Residential___nominal">#REF!</definedName>
    <definedName name="Total_costs__excluding_allowed_depreciation____Residential___nominal.NEG" localSheetId="1">#REF!</definedName>
    <definedName name="Total_costs__excluding_allowed_depreciation____Residential___nominal.NEG">#REF!</definedName>
    <definedName name="Total_costs_net_margin_customers___real" localSheetId="1">#REF!</definedName>
    <definedName name="Total_costs_net_margin_customers___real">#REF!</definedName>
    <definedName name="Total_current_assets___control___nominal.ADDN1" localSheetId="1">#REF!</definedName>
    <definedName name="Total_current_assets___control___nominal.ADDN1">#REF!</definedName>
    <definedName name="Total_current_assets___control___nominal.ADDN2" localSheetId="1">#REF!</definedName>
    <definedName name="Total_current_assets___control___nominal.ADDN2">#REF!</definedName>
    <definedName name="Total_current_assets___control___nominal.BR" localSheetId="1">#REF!</definedName>
    <definedName name="Total_current_assets___control___nominal.BR">#REF!</definedName>
    <definedName name="Total_current_assets___control___nominal.WN" localSheetId="1">#REF!</definedName>
    <definedName name="Total_current_assets___control___nominal.WN">#REF!</definedName>
    <definedName name="Total_current_assets___control___nominal.WR" localSheetId="1">#REF!</definedName>
    <definedName name="Total_current_assets___control___nominal.WR">#REF!</definedName>
    <definedName name="Total_current_assets___control___nominal.WWN" localSheetId="1">#REF!</definedName>
    <definedName name="Total_current_assets___control___nominal.WWN">#REF!</definedName>
    <definedName name="Total_current_assets___Retail___nominal" localSheetId="1">#REF!</definedName>
    <definedName name="Total_current_assets___Retail___nominal">#REF!</definedName>
    <definedName name="Total_current_assets___Wholesale___nominal" localSheetId="1">#REF!</definedName>
    <definedName name="Total_current_assets___Wholesale___nominal">#REF!</definedName>
    <definedName name="Total_direct_procurement_from_customers___infrastructure_cost____control___nominal.ADDN1" localSheetId="1">#REF!</definedName>
    <definedName name="Total_direct_procurement_from_customers___infrastructure_cost____control___nominal.ADDN1">#REF!</definedName>
    <definedName name="Total_direct_procurement_from_customers___infrastructure_cost____control___nominal.ADDN2" localSheetId="1">#REF!</definedName>
    <definedName name="Total_direct_procurement_from_customers___infrastructure_cost____control___nominal.ADDN2">#REF!</definedName>
    <definedName name="Total_direct_procurement_from_customers___infrastructure_cost____control___nominal.BR" localSheetId="1">#REF!</definedName>
    <definedName name="Total_direct_procurement_from_customers___infrastructure_cost____control___nominal.BR">#REF!</definedName>
    <definedName name="Total_direct_procurement_from_customers___infrastructure_cost____control___nominal.WN" localSheetId="1">#REF!</definedName>
    <definedName name="Total_direct_procurement_from_customers___infrastructure_cost____control___nominal.WN">#REF!</definedName>
    <definedName name="Total_direct_procurement_from_customers___infrastructure_cost____control___nominal.WR" localSheetId="1">#REF!</definedName>
    <definedName name="Total_direct_procurement_from_customers___infrastructure_cost____control___nominal.WR">#REF!</definedName>
    <definedName name="Total_direct_procurement_from_customers___infrastructure_cost____control___nominal.WWN" localSheetId="1">#REF!</definedName>
    <definedName name="Total_direct_procurement_from_customers___infrastructure_cost____control___nominal.WWN">#REF!</definedName>
    <definedName name="Total_direct_procurement_from_customers___infrastructure_cost____wholesale___nominal" localSheetId="1">#REF!</definedName>
    <definedName name="Total_direct_procurement_from_customers___infrastructure_cost____wholesale___nominal">#REF!</definedName>
    <definedName name="Total_direct_procurement_from_customers___infrastructure_cost___real___Total" localSheetId="1">#REF!</definedName>
    <definedName name="Total_direct_procurement_from_customers___infrastructure_cost___real___Total">#REF!</definedName>
    <definedName name="Total_Discounted_TDS" localSheetId="1">#REF!</definedName>
    <definedName name="Total_Discounted_TDS">#REF!</definedName>
    <definedName name="Total_equity___Appointee___nominal" localSheetId="1">#REF!</definedName>
    <definedName name="Total_equity___Appointee___nominal">#REF!</definedName>
    <definedName name="Total_equity___control___nominal.ADDN1" localSheetId="1">#REF!</definedName>
    <definedName name="Total_equity___control___nominal.ADDN1">#REF!</definedName>
    <definedName name="Total_equity___control___nominal.ADDN2" localSheetId="1">#REF!</definedName>
    <definedName name="Total_equity___control___nominal.ADDN2">#REF!</definedName>
    <definedName name="Total_equity___control___nominal.BR" localSheetId="1">#REF!</definedName>
    <definedName name="Total_equity___control___nominal.BR">#REF!</definedName>
    <definedName name="Total_equity___control___nominal.WN" localSheetId="1">#REF!</definedName>
    <definedName name="Total_equity___control___nominal.WN">#REF!</definedName>
    <definedName name="Total_equity___control___nominal.WR" localSheetId="1">#REF!</definedName>
    <definedName name="Total_equity___control___nominal.WR">#REF!</definedName>
    <definedName name="Total_equity___control___nominal.WWN" localSheetId="1">#REF!</definedName>
    <definedName name="Total_equity___control___nominal.WWN">#REF!</definedName>
    <definedName name="Total_equity___Retail___nominal" localSheetId="1">#REF!</definedName>
    <definedName name="Total_equity___Retail___nominal">#REF!</definedName>
    <definedName name="Total_equity___Wholesale___nominal" localSheetId="1">#REF!</definedName>
    <definedName name="Total_equity___Wholesale___nominal">#REF!</definedName>
    <definedName name="Total_equity_Appointee_total_check" localSheetId="1">#REF!</definedName>
    <definedName name="Total_equity_Appointee_total_check">#REF!</definedName>
    <definedName name="Total_equity_Appointee_total_check_overall" localSheetId="1">#REF!</definedName>
    <definedName name="Total_equity_Appointee_total_check_overall">#REF!</definedName>
    <definedName name="Total_expenditure_excl._capex___control___nominal.ADDN1" localSheetId="1">#REF!</definedName>
    <definedName name="Total_expenditure_excl._capex___control___nominal.ADDN1">#REF!</definedName>
    <definedName name="Total_expenditure_excl._capex___control___nominal.ADDN2" localSheetId="1">#REF!</definedName>
    <definedName name="Total_expenditure_excl._capex___control___nominal.ADDN2">#REF!</definedName>
    <definedName name="Total_expenditure_excl._capex___control___nominal.BR" localSheetId="1">#REF!</definedName>
    <definedName name="Total_expenditure_excl._capex___control___nominal.BR">#REF!</definedName>
    <definedName name="Total_expenditure_excl._capex___control___nominal.WN" localSheetId="1">#REF!</definedName>
    <definedName name="Total_expenditure_excl._capex___control___nominal.WN">#REF!</definedName>
    <definedName name="Total_expenditure_excl._capex___control___nominal.WR" localSheetId="1">#REF!</definedName>
    <definedName name="Total_expenditure_excl._capex___control___nominal.WR">#REF!</definedName>
    <definedName name="Total_expenditure_excl._capex___control___nominal.WWN" localSheetId="1">#REF!</definedName>
    <definedName name="Total_expenditure_excl._capex___control___nominal.WWN">#REF!</definedName>
    <definedName name="Total_FFO_adjustment_for_post_financeability___nominal" localSheetId="1">#REF!</definedName>
    <definedName name="Total_FFO_adjustment_for_post_financeability___nominal">#REF!</definedName>
    <definedName name="Total_FFO_pre_interest_adjustment_for_post_financeability___nominal" localSheetId="1">#REF!</definedName>
    <definedName name="Total_FFO_pre_interest_adjustment_for_post_financeability___nominal">#REF!</definedName>
    <definedName name="Total_Grid_Electricity">#REF!</definedName>
    <definedName name="Total_Heat_CHP">#REF!</definedName>
    <definedName name="Total_Heat_NGasCHP_Admin">#REF!</definedName>
    <definedName name="Total_Heat_NGasCHP_Drink">#REF!</definedName>
    <definedName name="Total_Heat_NGasCHP_Sewage">#REF!</definedName>
    <definedName name="Total_households_connected" localSheetId="1">#REF!</definedName>
    <definedName name="Total_households_connected" localSheetId="8">#REF!</definedName>
    <definedName name="Total_households_connected" localSheetId="6">#REF!</definedName>
    <definedName name="Total_households_connected">#REF!</definedName>
    <definedName name="Total_Index_linked_debt_BEG___nominal.ADDN1" localSheetId="1">#REF!</definedName>
    <definedName name="Total_Index_linked_debt_BEG___nominal.ADDN1">#REF!</definedName>
    <definedName name="Total_Index_linked_debt_BEG___nominal.ADDN2" localSheetId="1">#REF!</definedName>
    <definedName name="Total_Index_linked_debt_BEG___nominal.ADDN2">#REF!</definedName>
    <definedName name="Total_Index_linked_debt_BEG___nominal.BR" localSheetId="1">#REF!</definedName>
    <definedName name="Total_Index_linked_debt_BEG___nominal.BR">#REF!</definedName>
    <definedName name="Total_Index_linked_debt_BEG___nominal.WN" localSheetId="1">#REF!</definedName>
    <definedName name="Total_Index_linked_debt_BEG___nominal.WN">#REF!</definedName>
    <definedName name="Total_Index_linked_debt_BEG___nominal.WR" localSheetId="1">#REF!</definedName>
    <definedName name="Total_Index_linked_debt_BEG___nominal.WR">#REF!</definedName>
    <definedName name="Total_Index_linked_debt_BEG___nominal.WWN" localSheetId="1">#REF!</definedName>
    <definedName name="Total_Index_linked_debt_BEG___nominal.WWN">#REF!</definedName>
    <definedName name="Total_Index_linked_debt_indexation___nominal.ADDN1" localSheetId="1">#REF!</definedName>
    <definedName name="Total_Index_linked_debt_indexation___nominal.ADDN1">#REF!</definedName>
    <definedName name="Total_Index_linked_debt_indexation___nominal.ADDN1.NEG" localSheetId="1">#REF!</definedName>
    <definedName name="Total_Index_linked_debt_indexation___nominal.ADDN1.NEG">#REF!</definedName>
    <definedName name="Total_Index_linked_debt_indexation___nominal.ADDN2" localSheetId="1">#REF!</definedName>
    <definedName name="Total_Index_linked_debt_indexation___nominal.ADDN2">#REF!</definedName>
    <definedName name="Total_Index_linked_debt_indexation___nominal.ADDN2.NEG" localSheetId="1">#REF!</definedName>
    <definedName name="Total_Index_linked_debt_indexation___nominal.ADDN2.NEG">#REF!</definedName>
    <definedName name="Total_Index_linked_debt_indexation___nominal.BR" localSheetId="1">#REF!</definedName>
    <definedName name="Total_Index_linked_debt_indexation___nominal.BR">#REF!</definedName>
    <definedName name="Total_Index_linked_debt_indexation___nominal.BR.NEG" localSheetId="1">#REF!</definedName>
    <definedName name="Total_Index_linked_debt_indexation___nominal.BR.NEG">#REF!</definedName>
    <definedName name="Total_Index_linked_debt_indexation___nominal.WN" localSheetId="1">#REF!</definedName>
    <definedName name="Total_Index_linked_debt_indexation___nominal.WN">#REF!</definedName>
    <definedName name="Total_Index_linked_debt_indexation___nominal.WN.NEG" localSheetId="1">#REF!</definedName>
    <definedName name="Total_Index_linked_debt_indexation___nominal.WN.NEG">#REF!</definedName>
    <definedName name="Total_Index_linked_debt_indexation___nominal.WR" localSheetId="1">#REF!</definedName>
    <definedName name="Total_Index_linked_debt_indexation___nominal.WR">#REF!</definedName>
    <definedName name="Total_Index_linked_debt_indexation___nominal.WR.NEG" localSheetId="1">#REF!</definedName>
    <definedName name="Total_Index_linked_debt_indexation___nominal.WR.NEG">#REF!</definedName>
    <definedName name="Total_Index_linked_debt_indexation___nominal.WWN" localSheetId="1">#REF!</definedName>
    <definedName name="Total_Index_linked_debt_indexation___nominal.WWN">#REF!</definedName>
    <definedName name="Total_Index_linked_debt_indexation___nominal.WWN.NEG" localSheetId="1">#REF!</definedName>
    <definedName name="Total_Index_linked_debt_indexation___nominal.WWN.NEG">#REF!</definedName>
    <definedName name="Total_interest_adjustment_for_financial_metrics___Appointee___nominal" localSheetId="1">#REF!</definedName>
    <definedName name="Total_interest_adjustment_for_financial_metrics___Appointee___nominal">#REF!</definedName>
    <definedName name="Total_interest_adjustment_for_post_financeability___nominal.ADDN1" localSheetId="1">#REF!</definedName>
    <definedName name="Total_interest_adjustment_for_post_financeability___nominal.ADDN1">#REF!</definedName>
    <definedName name="Total_interest_adjustment_for_post_financeability___nominal.ADDN2" localSheetId="1">#REF!</definedName>
    <definedName name="Total_interest_adjustment_for_post_financeability___nominal.ADDN2">#REF!</definedName>
    <definedName name="Total_interest_adjustment_for_post_financeability___nominal.BR" localSheetId="1">#REF!</definedName>
    <definedName name="Total_interest_adjustment_for_post_financeability___nominal.BR">#REF!</definedName>
    <definedName name="Total_interest_adjustment_for_post_financeability___nominal.WN" localSheetId="1">#REF!</definedName>
    <definedName name="Total_interest_adjustment_for_post_financeability___nominal.WN">#REF!</definedName>
    <definedName name="Total_interest_adjustment_for_post_financeability___nominal.WR" localSheetId="1">#REF!</definedName>
    <definedName name="Total_interest_adjustment_for_post_financeability___nominal.WR">#REF!</definedName>
    <definedName name="Total_interest_adjustment_for_post_financeability___nominal.WWN" localSheetId="1">#REF!</definedName>
    <definedName name="Total_interest_adjustment_for_post_financeability___nominal.WWN">#REF!</definedName>
    <definedName name="Total_liabilities___control___nominal.ADDN1" localSheetId="1">#REF!</definedName>
    <definedName name="Total_liabilities___control___nominal.ADDN1">#REF!</definedName>
    <definedName name="Total_liabilities___control___nominal.ADDN2" localSheetId="1">#REF!</definedName>
    <definedName name="Total_liabilities___control___nominal.ADDN2">#REF!</definedName>
    <definedName name="Total_liabilities___control___nominal.BR" localSheetId="1">#REF!</definedName>
    <definedName name="Total_liabilities___control___nominal.BR">#REF!</definedName>
    <definedName name="Total_liabilities___control___nominal.WN" localSheetId="1">#REF!</definedName>
    <definedName name="Total_liabilities___control___nominal.WN">#REF!</definedName>
    <definedName name="Total_liabilities___control___nominal.WR" localSheetId="1">#REF!</definedName>
    <definedName name="Total_liabilities___control___nominal.WR">#REF!</definedName>
    <definedName name="Total_liabilities___control___nominal.WWN" localSheetId="1">#REF!</definedName>
    <definedName name="Total_liabilities___control___nominal.WWN">#REF!</definedName>
    <definedName name="Total_liabilities___Retail___nominal" localSheetId="1">#REF!</definedName>
    <definedName name="Total_liabilities___Retail___nominal">#REF!</definedName>
    <definedName name="Total_liabilities___Wholesale___nominal" localSheetId="1">#REF!</definedName>
    <definedName name="Total_liabilities___Wholesale___nominal">#REF!</definedName>
    <definedName name="Total_liabilities_and_equity___Business___nominal" localSheetId="1">#REF!</definedName>
    <definedName name="Total_liabilities_and_equity___Business___nominal">#REF!</definedName>
    <definedName name="Total_liabilities_and_equity___Residential___nominal" localSheetId="1">#REF!</definedName>
    <definedName name="Total_liabilities_and_equity___Residential___nominal">#REF!</definedName>
    <definedName name="Total_loan_interest___control___nominal.ADDN1" localSheetId="1">#REF!</definedName>
    <definedName name="Total_loan_interest___control___nominal.ADDN1">#REF!</definedName>
    <definedName name="Total_loan_interest___control___nominal.ADDN2" localSheetId="1">#REF!</definedName>
    <definedName name="Total_loan_interest___control___nominal.ADDN2">#REF!</definedName>
    <definedName name="Total_loan_interest___control___nominal.BR" localSheetId="1">#REF!</definedName>
    <definedName name="Total_loan_interest___control___nominal.BR">#REF!</definedName>
    <definedName name="Total_loan_interest___control___nominal.WN" localSheetId="1">#REF!</definedName>
    <definedName name="Total_loan_interest___control___nominal.WN">#REF!</definedName>
    <definedName name="Total_loan_interest___control___nominal.WR" localSheetId="1">#REF!</definedName>
    <definedName name="Total_loan_interest___control___nominal.WR">#REF!</definedName>
    <definedName name="Total_loan_interest___control___nominal.WWN" localSheetId="1">#REF!</definedName>
    <definedName name="Total_loan_interest___control___nominal.WWN">#REF!</definedName>
    <definedName name="Total_loan_interest___control___wholesale___nominal" localSheetId="1">#REF!</definedName>
    <definedName name="Total_loan_interest___control___wholesale___nominal">#REF!</definedName>
    <definedName name="Total_measured_and_unmeasured_residential_revenue_inclusive_of_DPC_margin___post_financeability___real" localSheetId="1">#REF!</definedName>
    <definedName name="Total_measured_and_unmeasured_residential_revenue_inclusive_of_DPC_margin___post_financeability___real">#REF!</definedName>
    <definedName name="Total_measured_residential_retail_service_revenue___nominal" localSheetId="1">#REF!</definedName>
    <definedName name="Total_measured_residential_retail_service_revenue___nominal">#REF!</definedName>
    <definedName name="Total_net_capital_expenditure___nominal.ADDN1" localSheetId="1">#REF!</definedName>
    <definedName name="Total_net_capital_expenditure___nominal.ADDN1">#REF!</definedName>
    <definedName name="Total_net_capital_expenditure___nominal.ADDN1.NEG" localSheetId="1">#REF!</definedName>
    <definedName name="Total_net_capital_expenditure___nominal.ADDN1.NEG">#REF!</definedName>
    <definedName name="Total_net_capital_expenditure___nominal.ADDN2" localSheetId="1">#REF!</definedName>
    <definedName name="Total_net_capital_expenditure___nominal.ADDN2">#REF!</definedName>
    <definedName name="Total_net_capital_expenditure___nominal.ADDN2.NEG" localSheetId="1">#REF!</definedName>
    <definedName name="Total_net_capital_expenditure___nominal.ADDN2.NEG">#REF!</definedName>
    <definedName name="Total_net_capital_expenditure___nominal.BR" localSheetId="1">#REF!</definedName>
    <definedName name="Total_net_capital_expenditure___nominal.BR">#REF!</definedName>
    <definedName name="Total_net_capital_expenditure___nominal.BR.NEG" localSheetId="1">#REF!</definedName>
    <definedName name="Total_net_capital_expenditure___nominal.BR.NEG">#REF!</definedName>
    <definedName name="Total_net_capital_expenditure___nominal.WN" localSheetId="1">#REF!</definedName>
    <definedName name="Total_net_capital_expenditure___nominal.WN">#REF!</definedName>
    <definedName name="Total_net_capital_expenditure___nominal.WN.NEG" localSheetId="1">#REF!</definedName>
    <definedName name="Total_net_capital_expenditure___nominal.WN.NEG">#REF!</definedName>
    <definedName name="Total_net_capital_expenditure___nominal.WR" localSheetId="1">#REF!</definedName>
    <definedName name="Total_net_capital_expenditure___nominal.WR">#REF!</definedName>
    <definedName name="Total_net_capital_expenditure___nominal.WR.NEG" localSheetId="1">#REF!</definedName>
    <definedName name="Total_net_capital_expenditure___nominal.WR.NEG">#REF!</definedName>
    <definedName name="Total_net_capital_expenditure___nominal.WWN" localSheetId="1">#REF!</definedName>
    <definedName name="Total_net_capital_expenditure___nominal.WWN">#REF!</definedName>
    <definedName name="Total_net_capital_expenditure___nominal.WWN.NEG" localSheetId="1">#REF!</definedName>
    <definedName name="Total_net_capital_expenditure___nominal.WWN.NEG">#REF!</definedName>
    <definedName name="Total_net_margin___nominal" localSheetId="1">#REF!</definedName>
    <definedName name="Total_net_margin___nominal">#REF!</definedName>
    <definedName name="Total_net_operating_expenditure___nominal.ADDN1" localSheetId="1">#REF!</definedName>
    <definedName name="Total_net_operating_expenditure___nominal.ADDN1">#REF!</definedName>
    <definedName name="Total_net_operating_expenditure___nominal.ADDN1.NEG" localSheetId="1">#REF!</definedName>
    <definedName name="Total_net_operating_expenditure___nominal.ADDN1.NEG">#REF!</definedName>
    <definedName name="Total_net_operating_expenditure___nominal.ADDN2" localSheetId="1">#REF!</definedName>
    <definedName name="Total_net_operating_expenditure___nominal.ADDN2">#REF!</definedName>
    <definedName name="Total_net_operating_expenditure___nominal.ADDN2.NEG" localSheetId="1">#REF!</definedName>
    <definedName name="Total_net_operating_expenditure___nominal.ADDN2.NEG">#REF!</definedName>
    <definedName name="Total_net_operating_expenditure___nominal.BR" localSheetId="1">#REF!</definedName>
    <definedName name="Total_net_operating_expenditure___nominal.BR">#REF!</definedName>
    <definedName name="Total_net_operating_expenditure___nominal.BR.NEG" localSheetId="1">#REF!</definedName>
    <definedName name="Total_net_operating_expenditure___nominal.BR.NEG">#REF!</definedName>
    <definedName name="Total_net_operating_expenditure___nominal.WN" localSheetId="1">#REF!</definedName>
    <definedName name="Total_net_operating_expenditure___nominal.WN">#REF!</definedName>
    <definedName name="Total_net_operating_expenditure___nominal.WN.NEG" localSheetId="1">#REF!</definedName>
    <definedName name="Total_net_operating_expenditure___nominal.WN.NEG">#REF!</definedName>
    <definedName name="Total_net_operating_expenditure___nominal.WR" localSheetId="1">#REF!</definedName>
    <definedName name="Total_net_operating_expenditure___nominal.WR">#REF!</definedName>
    <definedName name="Total_net_operating_expenditure___nominal.WR.NEG" localSheetId="1">#REF!</definedName>
    <definedName name="Total_net_operating_expenditure___nominal.WR.NEG">#REF!</definedName>
    <definedName name="Total_net_operating_expenditure___nominal.WWN" localSheetId="1">#REF!</definedName>
    <definedName name="Total_net_operating_expenditure___nominal.WWN">#REF!</definedName>
    <definedName name="Total_net_operating_expenditure___nominal.WWN.NEG" localSheetId="1">#REF!</definedName>
    <definedName name="Total_net_operating_expenditure___nominal.WWN.NEG">#REF!</definedName>
    <definedName name="Total_net_operating_expenditure___wholesale___nominal" localSheetId="1">#REF!</definedName>
    <definedName name="Total_net_operating_expenditure___wholesale___nominal">#REF!</definedName>
    <definedName name="Total_net_operating_expenditure_for_PAYG___nominal.ADDN1" localSheetId="1">#REF!</definedName>
    <definedName name="Total_net_operating_expenditure_for_PAYG___nominal.ADDN1">#REF!</definedName>
    <definedName name="Total_net_operating_expenditure_for_PAYG___nominal.ADDN2" localSheetId="1">#REF!</definedName>
    <definedName name="Total_net_operating_expenditure_for_PAYG___nominal.ADDN2">#REF!</definedName>
    <definedName name="Total_net_operating_expenditure_for_PAYG___nominal.BR" localSheetId="1">#REF!</definedName>
    <definedName name="Total_net_operating_expenditure_for_PAYG___nominal.BR">#REF!</definedName>
    <definedName name="Total_net_operating_expenditure_for_PAYG___nominal.WN" localSheetId="1">#REF!</definedName>
    <definedName name="Total_net_operating_expenditure_for_PAYG___nominal.WN">#REF!</definedName>
    <definedName name="Total_net_operating_expenditure_for_PAYG___nominal.WR" localSheetId="1">#REF!</definedName>
    <definedName name="Total_net_operating_expenditure_for_PAYG___nominal.WR">#REF!</definedName>
    <definedName name="Total_net_operating_expenditure_for_PAYG___nominal.WWN" localSheetId="1">#REF!</definedName>
    <definedName name="Total_net_operating_expenditure_for_PAYG___nominal.WWN">#REF!</definedName>
    <definedName name="Total_non_current_assets___control___nominal.ADDN1" localSheetId="1">#REF!</definedName>
    <definedName name="Total_non_current_assets___control___nominal.ADDN1">#REF!</definedName>
    <definedName name="Total_non_current_assets___control___nominal.ADDN2" localSheetId="1">#REF!</definedName>
    <definedName name="Total_non_current_assets___control___nominal.ADDN2">#REF!</definedName>
    <definedName name="Total_non_current_assets___control___nominal.BR" localSheetId="1">#REF!</definedName>
    <definedName name="Total_non_current_assets___control___nominal.BR">#REF!</definedName>
    <definedName name="Total_non_current_assets___control___nominal.WN" localSheetId="1">#REF!</definedName>
    <definedName name="Total_non_current_assets___control___nominal.WN">#REF!</definedName>
    <definedName name="Total_non_current_assets___control___nominal.WR" localSheetId="1">#REF!</definedName>
    <definedName name="Total_non_current_assets___control___nominal.WR">#REF!</definedName>
    <definedName name="Total_non_current_assets___control___nominal.WWN" localSheetId="1">#REF!</definedName>
    <definedName name="Total_non_current_assets___control___nominal.WWN">#REF!</definedName>
    <definedName name="Total_non_current_assets___Retail___nominal" localSheetId="1">#REF!</definedName>
    <definedName name="Total_non_current_assets___Retail___nominal">#REF!</definedName>
    <definedName name="Total_non_current_assets___Wholesale___nominal" localSheetId="1">#REF!</definedName>
    <definedName name="Total_non_current_assets___Wholesale___nominal">#REF!</definedName>
    <definedName name="Total_operating_income___nominal.ADDN1" localSheetId="1">#REF!</definedName>
    <definedName name="Total_operating_income___nominal.ADDN1">#REF!</definedName>
    <definedName name="Total_operating_income___nominal.ADDN2" localSheetId="1">#REF!</definedName>
    <definedName name="Total_operating_income___nominal.ADDN2">#REF!</definedName>
    <definedName name="Total_operating_income___nominal.BR" localSheetId="1">#REF!</definedName>
    <definedName name="Total_operating_income___nominal.BR">#REF!</definedName>
    <definedName name="Total_operating_income___nominal.WN" localSheetId="1">#REF!</definedName>
    <definedName name="Total_operating_income___nominal.WN">#REF!</definedName>
    <definedName name="Total_operating_income___nominal.WR" localSheetId="1">#REF!</definedName>
    <definedName name="Total_operating_income___nominal.WR">#REF!</definedName>
    <definedName name="Total_operating_income___nominal.WWN" localSheetId="1">#REF!</definedName>
    <definedName name="Total_operating_income___nominal.WWN">#REF!</definedName>
    <definedName name="Total_ordinary_shares_issued___nominal" localSheetId="1">#REF!</definedName>
    <definedName name="Total_ordinary_shares_issued___nominal">#REF!</definedName>
    <definedName name="Total_other_income__incl._3rd_party_income____wholesale___nominal" localSheetId="1">#REF!</definedName>
    <definedName name="Total_other_income__incl._3rd_party_income____wholesale___nominal">#REF!</definedName>
    <definedName name="Total_other_income__incl._3rd_party_income___control.ADDN1" localSheetId="1">#REF!</definedName>
    <definedName name="Total_other_income__incl._3rd_party_income___control.ADDN1">#REF!</definedName>
    <definedName name="Total_other_income__incl._3rd_party_income___control.ADDN2" localSheetId="1">#REF!</definedName>
    <definedName name="Total_other_income__incl._3rd_party_income___control.ADDN2">#REF!</definedName>
    <definedName name="Total_other_income__incl._3rd_party_income___control.BR" localSheetId="1">#REF!</definedName>
    <definedName name="Total_other_income__incl._3rd_party_income___control.BR">#REF!</definedName>
    <definedName name="Total_other_income__incl._3rd_party_income___control.WN" localSheetId="1">#REF!</definedName>
    <definedName name="Total_other_income__incl._3rd_party_income___control.WN">#REF!</definedName>
    <definedName name="Total_other_income__incl._3rd_party_income___control.WR" localSheetId="1">#REF!</definedName>
    <definedName name="Total_other_income__incl._3rd_party_income___control.WR">#REF!</definedName>
    <definedName name="Total_other_income__incl._3rd_party_income___control.WWN" localSheetId="1">#REF!</definedName>
    <definedName name="Total_other_income__incl._3rd_party_income___control.WWN">#REF!</definedName>
    <definedName name="Total_post_financeability_impact_on_tax___wholesale___nominal" localSheetId="1">#REF!</definedName>
    <definedName name="Total_post_financeability_impact_on_tax___wholesale___nominal">#REF!</definedName>
    <definedName name="Total_post_financeability_revenue_adjustments___Business____real" localSheetId="1">#REF!</definedName>
    <definedName name="Total_post_financeability_revenue_adjustments___Business____real">#REF!</definedName>
    <definedName name="Total_Power_CHP">#REF!</definedName>
    <definedName name="Total_Power_NGasCHP_Admin">#REF!</definedName>
    <definedName name="Total_Power_NGasCHP_Drink">#REF!</definedName>
    <definedName name="Total_Power_NGasCHP_Sewage">#REF!</definedName>
    <definedName name="Total_raw_sludge_produced">#REF!</definedName>
    <definedName name="Total_receivables_by_tariff_bands___nominal" localSheetId="1">#REF!</definedName>
    <definedName name="Total_receivables_by_tariff_bands___nominal" localSheetId="8">#REF!</definedName>
    <definedName name="Total_receivables_by_tariff_bands___nominal" localSheetId="6">#REF!</definedName>
    <definedName name="Total_receivables_by_tariff_bands___nominal">#REF!</definedName>
    <definedName name="Total_regulatory_equity___regulated_earnings_for_the_regulated_company___Appointee" localSheetId="1">#REF!</definedName>
    <definedName name="Total_regulatory_equity___regulated_earnings_for_the_regulated_company___Appointee">#REF!</definedName>
    <definedName name="Total_residential_retail_costs___households___bill_module" localSheetId="1">#REF!</definedName>
    <definedName name="Total_residential_retail_costs___households___bill_module">#REF!</definedName>
    <definedName name="Total_residential_retail_costs___single_service___bill_module" localSheetId="1">#REF!</definedName>
    <definedName name="Total_residential_retail_costs___single_service___bill_module">#REF!</definedName>
    <definedName name="Total_residential_retail_costs___Water_and_Wastewater___bill_module" localSheetId="1">#REF!</definedName>
    <definedName name="Total_residential_retail_costs___Water_and_Wastewater___bill_module">#REF!</definedName>
    <definedName name="Total_residential_retail_costs_per_dual_service_household___bill_module" localSheetId="1">#REF!</definedName>
    <definedName name="Total_residential_retail_costs_per_dual_service_household___bill_module">#REF!</definedName>
    <definedName name="Total_residential_retail_costs_per_household___bill_module" localSheetId="1">#REF!</definedName>
    <definedName name="Total_residential_retail_costs_per_household___bill_module">#REF!</definedName>
    <definedName name="Total_residential_retail_costs_per_single_service_household___bill_module" localSheetId="1">#REF!</definedName>
    <definedName name="Total_residential_retail_costs_per_single_service_household___bill_module">#REF!</definedName>
    <definedName name="Total_residential_retail_joint_service_revenue_inc_DPC_margin___real" localSheetId="1">#REF!</definedName>
    <definedName name="Total_residential_retail_joint_service_revenue_inc_DPC_margin___real">#REF!</definedName>
    <definedName name="Total_residential_retail_service_revenue_for_debtor_days___nominal" localSheetId="1">#REF!</definedName>
    <definedName name="Total_residential_retail_service_revenue_for_debtor_days___nominal">#REF!</definedName>
    <definedName name="Total_residential_retail_single_service_revenue_inc_DPC_margin___real" localSheetId="1">#REF!</definedName>
    <definedName name="Total_residential_retail_single_service_revenue_inc_DPC_margin___real">#REF!</definedName>
    <definedName name="Total_Residentials_connected___control.ADDN1" localSheetId="1">#REF!</definedName>
    <definedName name="Total_Residentials_connected___control.ADDN1">#REF!</definedName>
    <definedName name="Total_Residentials_connected___control.ADDN2" localSheetId="1">#REF!</definedName>
    <definedName name="Total_Residentials_connected___control.ADDN2">#REF!</definedName>
    <definedName name="Total_Residentials_connected___control.BR" localSheetId="1">#REF!</definedName>
    <definedName name="Total_Residentials_connected___control.BR">#REF!</definedName>
    <definedName name="Total_Residentials_connected___control.WN" localSheetId="1">#REF!</definedName>
    <definedName name="Total_Residentials_connected___control.WN">#REF!</definedName>
    <definedName name="Total_Residentials_connected___control.WR" localSheetId="1">#REF!</definedName>
    <definedName name="Total_Residentials_connected___control.WR">#REF!</definedName>
    <definedName name="Total_Residentials_connected___control.WWN" localSheetId="1">#REF!</definedName>
    <definedName name="Total_Residentials_connected___control.WWN">#REF!</definedName>
    <definedName name="Total_Residentials_connected___control__ADDN1_" localSheetId="1">#REF!</definedName>
    <definedName name="Total_Residentials_connected___control__ADDN1_">#REF!</definedName>
    <definedName name="Total_Residentials_connected___control__ADDN2_" localSheetId="1">#REF!</definedName>
    <definedName name="Total_Residentials_connected___control__ADDN2_">#REF!</definedName>
    <definedName name="Total_Residentials_connected___control__WN_" localSheetId="1">#REF!</definedName>
    <definedName name="Total_Residentials_connected___control__WN_">#REF!</definedName>
    <definedName name="Total_Residentials_connected___control__WR_" localSheetId="1">#REF!</definedName>
    <definedName name="Total_Residentials_connected___control__WR_">#REF!</definedName>
    <definedName name="Total_retail_cost_for_Residential_customers__inclusive_of_wholesale_costs____nominal" localSheetId="1">#REF!</definedName>
    <definedName name="Total_retail_cost_for_Residential_customers__inclusive_of_wholesale_costs____nominal">#REF!</definedName>
    <definedName name="Total_retail_depreciation___nominal" localSheetId="1">#REF!</definedName>
    <definedName name="Total_retail_depreciation___nominal">#REF!</definedName>
    <definedName name="Total_retail_depreciation___nominal.NEG" localSheetId="1">#REF!</definedName>
    <definedName name="Total_retail_depreciation___nominal.NEG">#REF!</definedName>
    <definedName name="Total_retail_depreciation___Nominal_POS" localSheetId="1">#REF!</definedName>
    <definedName name="Total_retail_depreciation___Nominal_POS">#REF!</definedName>
    <definedName name="Total_retail_Fixed_assets_balance___nominal" localSheetId="1">#REF!</definedName>
    <definedName name="Total_retail_Fixed_assets_balance___nominal">#REF!</definedName>
    <definedName name="Total_Retail_income___real" localSheetId="1">#REF!</definedName>
    <definedName name="Total_Retail_income___real">#REF!</definedName>
    <definedName name="Total_retail_operating_expenditure___nominal" localSheetId="1">#REF!</definedName>
    <definedName name="Total_retail_operating_expenditure___nominal">#REF!</definedName>
    <definedName name="Total_retail_operating_expenditure___nominal.NEG" localSheetId="1">#REF!</definedName>
    <definedName name="Total_retail_operating_expenditure___nominal.NEG">#REF!</definedName>
    <definedName name="Total_Retail_residential_income" localSheetId="1">#REF!</definedName>
    <definedName name="Total_Retail_residential_income">#REF!</definedName>
    <definedName name="Total_Retail_retained_cash_balance___Nominal" localSheetId="1">#REF!</definedName>
    <definedName name="Total_Retail_retained_cash_balance___Nominal">#REF!</definedName>
    <definedName name="Total_revenue_accrued___Business___nominal" localSheetId="1">#REF!</definedName>
    <definedName name="Total_revenue_accrued___Business___nominal">#REF!</definedName>
    <definedName name="Total_revenue_accrued_nominal___residential___nominal" localSheetId="1">#REF!</definedName>
    <definedName name="Total_revenue_accrued_nominal___residential___nominal">#REF!</definedName>
    <definedName name="Total_revenue_per_customer___ADDN1___real" localSheetId="1">#REF!</definedName>
    <definedName name="Total_revenue_per_customer___ADDN1___real">#REF!</definedName>
    <definedName name="Total_revenue_per_customer___ADDN2___real" localSheetId="1">#REF!</definedName>
    <definedName name="Total_revenue_per_customer___ADDN2___real">#REF!</definedName>
    <definedName name="Total_tariff_band___forecast_allocated_wholesale_charge___nominal" localSheetId="1">#REF!</definedName>
    <definedName name="Total_tariff_band___forecast_allocated_wholesale_charge___nominal">#REF!</definedName>
    <definedName name="Total_tax_charge___wholesale___nominal" localSheetId="1">#REF!</definedName>
    <definedName name="Total_tax_charge___wholesale___nominal">#REF!</definedName>
    <definedName name="Total_tax_charge___wholesale___nominal.NEG" localSheetId="1">#REF!</definedName>
    <definedName name="Total_tax_charge___wholesale___nominal.NEG">#REF!</definedName>
    <definedName name="Total_temporary_difference_arising_in_year___nominal.ADDN1" localSheetId="1">#REF!</definedName>
    <definedName name="Total_temporary_difference_arising_in_year___nominal.ADDN1">#REF!</definedName>
    <definedName name="Total_temporary_difference_arising_in_year___nominal.ADDN2" localSheetId="1">#REF!</definedName>
    <definedName name="Total_temporary_difference_arising_in_year___nominal.ADDN2">#REF!</definedName>
    <definedName name="Total_temporary_difference_arising_in_year___nominal.BR" localSheetId="1">#REF!</definedName>
    <definedName name="Total_temporary_difference_arising_in_year___nominal.BR">#REF!</definedName>
    <definedName name="Total_temporary_difference_arising_in_year___nominal.WN" localSheetId="1">#REF!</definedName>
    <definedName name="Total_temporary_difference_arising_in_year___nominal.WN">#REF!</definedName>
    <definedName name="Total_temporary_difference_arising_in_year___nominal.WR" localSheetId="1">#REF!</definedName>
    <definedName name="Total_temporary_difference_arising_in_year___nominal.WR">#REF!</definedName>
    <definedName name="Total_temporary_difference_arising_in_year___nominal.WWN" localSheetId="1">#REF!</definedName>
    <definedName name="Total_temporary_difference_arising_in_year___nominal.WWN">#REF!</definedName>
    <definedName name="Total_temporary_difference_arising_in_year___post_financeability___nominal.ADDN1" localSheetId="1">#REF!</definedName>
    <definedName name="Total_temporary_difference_arising_in_year___post_financeability___nominal.ADDN1">#REF!</definedName>
    <definedName name="Total_temporary_difference_arising_in_year___post_financeability___nominal.ADDN2" localSheetId="1">#REF!</definedName>
    <definedName name="Total_temporary_difference_arising_in_year___post_financeability___nominal.ADDN2">#REF!</definedName>
    <definedName name="Total_temporary_difference_arising_in_year___post_financeability___nominal.BR" localSheetId="1">#REF!</definedName>
    <definedName name="Total_temporary_difference_arising_in_year___post_financeability___nominal.BR">#REF!</definedName>
    <definedName name="Total_temporary_difference_arising_in_year___post_financeability___nominal.WN" localSheetId="1">#REF!</definedName>
    <definedName name="Total_temporary_difference_arising_in_year___post_financeability___nominal.WN">#REF!</definedName>
    <definedName name="Total_temporary_difference_arising_in_year___post_financeability___nominal.WR" localSheetId="1">#REF!</definedName>
    <definedName name="Total_temporary_difference_arising_in_year___post_financeability___nominal.WR">#REF!</definedName>
    <definedName name="Total_temporary_difference_arising_in_year___post_financeability___nominal.WWN" localSheetId="1">#REF!</definedName>
    <definedName name="Total_temporary_difference_arising_in_year___post_financeability___nominal.WWN">#REF!</definedName>
    <definedName name="Total_third_party___principal_service_revenues___control___real.ADDN1" localSheetId="1">#REF!</definedName>
    <definedName name="Total_third_party___principal_service_revenues___control___real.ADDN1">#REF!</definedName>
    <definedName name="Total_third_party___principal_service_revenues___control___real.ADDN2" localSheetId="1">#REF!</definedName>
    <definedName name="Total_third_party___principal_service_revenues___control___real.ADDN2">#REF!</definedName>
    <definedName name="Total_third_party___principal_service_revenues___control___real.BR" localSheetId="1">#REF!</definedName>
    <definedName name="Total_third_party___principal_service_revenues___control___real.BR">#REF!</definedName>
    <definedName name="Total_third_party___principal_service_revenues___control___real.WN" localSheetId="1">#REF!</definedName>
    <definedName name="Total_third_party___principal_service_revenues___control___real.WN">#REF!</definedName>
    <definedName name="Total_third_party___principal_service_revenues___control___real.WR" localSheetId="1">#REF!</definedName>
    <definedName name="Total_third_party___principal_service_revenues___control___real.WR">#REF!</definedName>
    <definedName name="Total_third_party___principal_service_revenues___control___real.WWN" localSheetId="1">#REF!</definedName>
    <definedName name="Total_third_party___principal_service_revenues___control___real.WWN">#REF!</definedName>
    <definedName name="Total_unmeasured_residential_retail_service_revenue___nominal" localSheetId="1">#REF!</definedName>
    <definedName name="Total_unmeasured_residential_retail_service_revenue___nominal">#REF!</definedName>
    <definedName name="Total_value_of_retail_Business_Margin___nominal" localSheetId="1">#REF!</definedName>
    <definedName name="Total_value_of_retail_Business_Margin___nominal">#REF!</definedName>
    <definedName name="Total_value_of_scrip_shares_issued___nominal" localSheetId="1">#REF!</definedName>
    <definedName name="Total_value_of_scrip_shares_issued___nominal">#REF!</definedName>
    <definedName name="Total_wholesale_charge_Business___nominal" localSheetId="1">#REF!</definedName>
    <definedName name="Total_wholesale_charge_Business___nominal">#REF!</definedName>
    <definedName name="Total_Wholesale_control___Allowed_Revenues___simple_average___real" localSheetId="1">#REF!</definedName>
    <definedName name="Total_Wholesale_control___Allowed_Revenues___simple_average___real">#REF!</definedName>
    <definedName name="Total_wholesale_revenue_impact_of_post_financeability___nominal.ADDN1" localSheetId="1">#REF!</definedName>
    <definedName name="Total_wholesale_revenue_impact_of_post_financeability___nominal.ADDN1">#REF!</definedName>
    <definedName name="Total_wholesale_revenue_impact_of_post_financeability___nominal.ADDN2" localSheetId="1">#REF!</definedName>
    <definedName name="Total_wholesale_revenue_impact_of_post_financeability___nominal.ADDN2">#REF!</definedName>
    <definedName name="Total_wholesale_revenue_impact_of_post_financeability___nominal.BR" localSheetId="1">#REF!</definedName>
    <definedName name="Total_wholesale_revenue_impact_of_post_financeability___nominal.BR">#REF!</definedName>
    <definedName name="Total_wholesale_revenue_impact_of_post_financeability___nominal.WN" localSheetId="1">#REF!</definedName>
    <definedName name="Total_wholesale_revenue_impact_of_post_financeability___nominal.WN">#REF!</definedName>
    <definedName name="Total_wholesale_revenue_impact_of_post_financeability___nominal.WR" localSheetId="1">#REF!</definedName>
    <definedName name="Total_wholesale_revenue_impact_of_post_financeability___nominal.WR">#REF!</definedName>
    <definedName name="Total_wholesale_revenue_impact_of_post_financeability___nominal.WWN" localSheetId="1">#REF!</definedName>
    <definedName name="Total_wholesale_revenue_impact_of_post_financeability___nominal.WWN">#REF!</definedName>
    <definedName name="Total_wholesale_revenue_impact_of_post_financeability___real.ADDN1" localSheetId="1">#REF!</definedName>
    <definedName name="Total_wholesale_revenue_impact_of_post_financeability___real.ADDN1">#REF!</definedName>
    <definedName name="Total_wholesale_revenue_impact_of_post_financeability___real.ADDN2" localSheetId="1">#REF!</definedName>
    <definedName name="Total_wholesale_revenue_impact_of_post_financeability___real.ADDN2">#REF!</definedName>
    <definedName name="Total_wholesale_revenue_impact_of_post_financeability___real.BR" localSheetId="1">#REF!</definedName>
    <definedName name="Total_wholesale_revenue_impact_of_post_financeability___real.BR">#REF!</definedName>
    <definedName name="Total_wholesale_revenue_impact_of_post_financeability___real.WN" localSheetId="1">#REF!</definedName>
    <definedName name="Total_wholesale_revenue_impact_of_post_financeability___real.WN">#REF!</definedName>
    <definedName name="Total_wholesale_revenue_impact_of_post_financeability___real.WR" localSheetId="1">#REF!</definedName>
    <definedName name="Total_wholesale_revenue_impact_of_post_financeability___real.WR">#REF!</definedName>
    <definedName name="Total_wholesale_revenue_impact_of_post_financeability___real.WWN" localSheetId="1">#REF!</definedName>
    <definedName name="Total_wholesale_revenue_impact_of_post_financeability___real.WWN">#REF!</definedName>
    <definedName name="Total_Wholesale_revenue_impact_of_post_financeability_margin___Business___real" localSheetId="1">#REF!</definedName>
    <definedName name="Total_Wholesale_revenue_impact_of_post_financeability_margin___Business___real">#REF!</definedName>
    <definedName name="TotalNETScapex">#REF!</definedName>
    <definedName name="TotalNETwcapex">#REF!</definedName>
    <definedName name="Totals" localSheetId="1">#REF!</definedName>
    <definedName name="Totals" localSheetId="8">#REF!</definedName>
    <definedName name="Totals" localSheetId="6">#REF!</definedName>
    <definedName name="Totals">#REF!</definedName>
    <definedName name="Totex____control___real.ADDN1" localSheetId="1">#REF!</definedName>
    <definedName name="Totex____control___real.ADDN1">#REF!</definedName>
    <definedName name="Totex____control___real.ADDN2" localSheetId="1">#REF!</definedName>
    <definedName name="Totex____control___real.ADDN2">#REF!</definedName>
    <definedName name="Totex____control___real.BR" localSheetId="1">#REF!</definedName>
    <definedName name="Totex____control___real.BR">#REF!</definedName>
    <definedName name="Totex____control___real.WN" localSheetId="1">#REF!</definedName>
    <definedName name="Totex____control___real.WN">#REF!</definedName>
    <definedName name="Totex____control___real.WR" localSheetId="1">#REF!</definedName>
    <definedName name="Totex____control___real.WR">#REF!</definedName>
    <definedName name="Totex____control___real.WWN" localSheetId="1">#REF!</definedName>
    <definedName name="Totex____control___real.WWN">#REF!</definedName>
    <definedName name="TOTgrosscapsew">#REF!</definedName>
    <definedName name="TOTgrosscapwat">#REF!</definedName>
    <definedName name="TOTnetcapsew2">#REF!</definedName>
    <definedName name="TOTnetcapwat2">#REF!</definedName>
    <definedName name="Trade_and_other_creditors_balance___Business___nominal" localSheetId="1">#REF!</definedName>
    <definedName name="Trade_and_other_creditors_balance___Business___nominal" localSheetId="8">#REF!</definedName>
    <definedName name="Trade_and_other_creditors_balance___Business___nominal" localSheetId="6">#REF!</definedName>
    <definedName name="Trade_and_other_creditors_balance___Business___nominal">#REF!</definedName>
    <definedName name="Trade_and_other_creditors_balance___Business___nominal.BEG" localSheetId="1">#REF!</definedName>
    <definedName name="Trade_and_other_creditors_balance___Business___nominal.BEG">#REF!</definedName>
    <definedName name="Trade_and_other_creditors_balance___Residential___nominal" localSheetId="1">#REF!</definedName>
    <definedName name="Trade_and_other_creditors_balance___Residential___nominal">#REF!</definedName>
    <definedName name="Trade_and_other_creditors_balance___Residential___nominal.BEG" localSheetId="1">#REF!</definedName>
    <definedName name="Trade_and_other_creditors_balance___Residential___nominal.BEG">#REF!</definedName>
    <definedName name="Trade_and_other_creditors_initial_balance___business___nominal" localSheetId="1">#REF!</definedName>
    <definedName name="Trade_and_other_creditors_initial_balance___business___nominal">#REF!</definedName>
    <definedName name="Trade_and_other_creditors_initial_balance___Residential___nominal" localSheetId="1">#REF!</definedName>
    <definedName name="Trade_and_other_creditors_initial_balance___Residential___nominal">#REF!</definedName>
    <definedName name="Trade_and_other_payables___Wholesale_creditors___residential_retail___POS" localSheetId="1">#REF!</definedName>
    <definedName name="Trade_and_other_payables___Wholesale_creditors___residential_retail___POS">#REF!</definedName>
    <definedName name="Trade_creditors_and_other_payables_balance___Appointee___nominal" localSheetId="1">#REF!</definedName>
    <definedName name="Trade_creditors_and_other_payables_balance___Appointee___nominal">#REF!</definedName>
    <definedName name="Trade_creditors_and_other_payables_balance___control___nominal.ADDN1" localSheetId="1">#REF!</definedName>
    <definedName name="Trade_creditors_and_other_payables_balance___control___nominal.ADDN1">#REF!</definedName>
    <definedName name="Trade_creditors_and_other_payables_balance___control___nominal.ADDN2" localSheetId="1">#REF!</definedName>
    <definedName name="Trade_creditors_and_other_payables_balance___control___nominal.ADDN2">#REF!</definedName>
    <definedName name="Trade_creditors_and_other_payables_balance___control___nominal.BR" localSheetId="1">#REF!</definedName>
    <definedName name="Trade_creditors_and_other_payables_balance___control___nominal.BR">#REF!</definedName>
    <definedName name="Trade_creditors_and_other_payables_balance___control___nominal.WN" localSheetId="1">#REF!</definedName>
    <definedName name="Trade_creditors_and_other_payables_balance___control___nominal.WN">#REF!</definedName>
    <definedName name="Trade_creditors_and_other_payables_balance___control___nominal.WR" localSheetId="1">#REF!</definedName>
    <definedName name="Trade_creditors_and_other_payables_balance___control___nominal.WR">#REF!</definedName>
    <definedName name="Trade_creditors_and_other_payables_balance___control___nominal.WWN" localSheetId="1">#REF!</definedName>
    <definedName name="Trade_creditors_and_other_payables_balance___control___nominal.WWN">#REF!</definedName>
    <definedName name="Trade_creditors_and_other_payables_balance___Wholesale___nominal" localSheetId="1">#REF!</definedName>
    <definedName name="Trade_creditors_and_other_payables_balance___Wholesale___nominal">#REF!</definedName>
    <definedName name="Trade_creditors_balance___control___nominal.ADDN1" localSheetId="1">#REF!</definedName>
    <definedName name="Trade_creditors_balance___control___nominal.ADDN1">#REF!</definedName>
    <definedName name="Trade_creditors_balance___control___nominal.ADDN1.BEG" localSheetId="1">#REF!</definedName>
    <definedName name="Trade_creditors_balance___control___nominal.ADDN1.BEG">#REF!</definedName>
    <definedName name="Trade_creditors_balance___control___nominal.ADDN2" localSheetId="1">#REF!</definedName>
    <definedName name="Trade_creditors_balance___control___nominal.ADDN2">#REF!</definedName>
    <definedName name="Trade_creditors_balance___control___nominal.ADDN2.BEG" localSheetId="1">#REF!</definedName>
    <definedName name="Trade_creditors_balance___control___nominal.ADDN2.BEG">#REF!</definedName>
    <definedName name="Trade_creditors_balance___control___nominal.BR" localSheetId="1">#REF!</definedName>
    <definedName name="Trade_creditors_balance___control___nominal.BR">#REF!</definedName>
    <definedName name="Trade_creditors_balance___control___nominal.BR.BEG" localSheetId="1">#REF!</definedName>
    <definedName name="Trade_creditors_balance___control___nominal.BR.BEG">#REF!</definedName>
    <definedName name="Trade_creditors_balance___control___nominal.WN" localSheetId="1">#REF!</definedName>
    <definedName name="Trade_creditors_balance___control___nominal.WN">#REF!</definedName>
    <definedName name="Trade_creditors_balance___control___nominal.WN.BEG" localSheetId="1">#REF!</definedName>
    <definedName name="Trade_creditors_balance___control___nominal.WN.BEG">#REF!</definedName>
    <definedName name="Trade_creditors_balance___control___nominal.WR" localSheetId="1">#REF!</definedName>
    <definedName name="Trade_creditors_balance___control___nominal.WR">#REF!</definedName>
    <definedName name="Trade_creditors_balance___control___nominal.WR.BEG" localSheetId="1">#REF!</definedName>
    <definedName name="Trade_creditors_balance___control___nominal.WR.BEG">#REF!</definedName>
    <definedName name="Trade_creditors_balance___control___nominal.WWN" localSheetId="1">#REF!</definedName>
    <definedName name="Trade_creditors_balance___control___nominal.WWN">#REF!</definedName>
    <definedName name="Trade_creditors_balance___control___nominal.WWN.BEG" localSheetId="1">#REF!</definedName>
    <definedName name="Trade_creditors_balance___control___nominal.WWN.BEG">#REF!</definedName>
    <definedName name="Trade_creditors_target_balance___control___nominal.ADDN1" localSheetId="1">#REF!</definedName>
    <definedName name="Trade_creditors_target_balance___control___nominal.ADDN1">#REF!</definedName>
    <definedName name="Trade_creditors_target_balance___control___nominal.ADDN2" localSheetId="1">#REF!</definedName>
    <definedName name="Trade_creditors_target_balance___control___nominal.ADDN2">#REF!</definedName>
    <definedName name="Trade_creditors_target_balance___control___nominal.BR" localSheetId="1">#REF!</definedName>
    <definedName name="Trade_creditors_target_balance___control___nominal.BR">#REF!</definedName>
    <definedName name="Trade_creditors_target_balance___control___nominal.WN" localSheetId="1">#REF!</definedName>
    <definedName name="Trade_creditors_target_balance___control___nominal.WN">#REF!</definedName>
    <definedName name="Trade_creditors_target_balance___control___nominal.WR" localSheetId="1">#REF!</definedName>
    <definedName name="Trade_creditors_target_balance___control___nominal.WR">#REF!</definedName>
    <definedName name="Trade_creditors_target_balance___control___nominal.WWN" localSheetId="1">#REF!</definedName>
    <definedName name="Trade_creditors_target_balance___control___nominal.WWN">#REF!</definedName>
    <definedName name="Trade_debtor_and_other_receivables_balance___Appointee___nominal" localSheetId="1">#REF!</definedName>
    <definedName name="Trade_debtor_and_other_receivables_balance___Appointee___nominal">#REF!</definedName>
    <definedName name="Trade_debtors___Residential_b_f___nominal" localSheetId="1">#REF!</definedName>
    <definedName name="Trade_debtors___Residential_b_f___nominal">#REF!</definedName>
    <definedName name="Trade_debtors_and_other_receivables_balance___control___nominal.ADDN1" localSheetId="1">#REF!</definedName>
    <definedName name="Trade_debtors_and_other_receivables_balance___control___nominal.ADDN1">#REF!</definedName>
    <definedName name="Trade_debtors_and_other_receivables_balance___control___nominal.ADDN2" localSheetId="1">#REF!</definedName>
    <definedName name="Trade_debtors_and_other_receivables_balance___control___nominal.ADDN2">#REF!</definedName>
    <definedName name="Trade_debtors_and_other_receivables_balance___control___nominal.BR" localSheetId="1">#REF!</definedName>
    <definedName name="Trade_debtors_and_other_receivables_balance___control___nominal.BR">#REF!</definedName>
    <definedName name="Trade_debtors_and_other_receivables_balance___control___nominal.WN" localSheetId="1">#REF!</definedName>
    <definedName name="Trade_debtors_and_other_receivables_balance___control___nominal.WN">#REF!</definedName>
    <definedName name="Trade_debtors_and_other_receivables_balance___control___nominal.WR" localSheetId="1">#REF!</definedName>
    <definedName name="Trade_debtors_and_other_receivables_balance___control___nominal.WR">#REF!</definedName>
    <definedName name="Trade_debtors_and_other_receivables_balance___control___nominal.WWN" localSheetId="1">#REF!</definedName>
    <definedName name="Trade_debtors_and_other_receivables_balance___control___nominal.WWN">#REF!</definedName>
    <definedName name="Trade_debtors_and_other_receivables_balance___Wholesale___nominal" localSheetId="1">#REF!</definedName>
    <definedName name="Trade_debtors_and_other_receivables_balance___Wholesale___nominal">#REF!</definedName>
    <definedName name="Trade_debtors_balance___control___nominal.ADDN1" localSheetId="1">#REF!</definedName>
    <definedName name="Trade_debtors_balance___control___nominal.ADDN1">#REF!</definedName>
    <definedName name="Trade_debtors_balance___control___nominal.ADDN1.BEG" localSheetId="1">#REF!</definedName>
    <definedName name="Trade_debtors_balance___control___nominal.ADDN1.BEG">#REF!</definedName>
    <definedName name="Trade_debtors_balance___control___nominal.ADDN2" localSheetId="1">#REF!</definedName>
    <definedName name="Trade_debtors_balance___control___nominal.ADDN2">#REF!</definedName>
    <definedName name="Trade_debtors_balance___control___nominal.ADDN2.BEG" localSheetId="1">#REF!</definedName>
    <definedName name="Trade_debtors_balance___control___nominal.ADDN2.BEG">#REF!</definedName>
    <definedName name="Trade_debtors_balance___control___nominal.BR" localSheetId="1">#REF!</definedName>
    <definedName name="Trade_debtors_balance___control___nominal.BR">#REF!</definedName>
    <definedName name="Trade_debtors_balance___control___nominal.BR.BEG" localSheetId="1">#REF!</definedName>
    <definedName name="Trade_debtors_balance___control___nominal.BR.BEG">#REF!</definedName>
    <definedName name="Trade_debtors_balance___control___nominal.WN" localSheetId="1">#REF!</definedName>
    <definedName name="Trade_debtors_balance___control___nominal.WN">#REF!</definedName>
    <definedName name="Trade_debtors_balance___control___nominal.WN.BEG" localSheetId="1">#REF!</definedName>
    <definedName name="Trade_debtors_balance___control___nominal.WN.BEG">#REF!</definedName>
    <definedName name="Trade_debtors_balance___control___nominal.WR" localSheetId="1">#REF!</definedName>
    <definedName name="Trade_debtors_balance___control___nominal.WR">#REF!</definedName>
    <definedName name="Trade_debtors_balance___control___nominal.WR.BEG" localSheetId="1">#REF!</definedName>
    <definedName name="Trade_debtors_balance___control___nominal.WR.BEG">#REF!</definedName>
    <definedName name="Trade_debtors_balance___control___nominal.WWN" localSheetId="1">#REF!</definedName>
    <definedName name="Trade_debtors_balance___control___nominal.WWN">#REF!</definedName>
    <definedName name="Trade_debtors_balance___control___nominal.WWN.BEG" localSheetId="1">#REF!</definedName>
    <definedName name="Trade_debtors_balance___control___nominal.WWN.BEG">#REF!</definedName>
    <definedName name="Trade_debtors_target_balance___control___nominal.ADDN1" localSheetId="1">#REF!</definedName>
    <definedName name="Trade_debtors_target_balance___control___nominal.ADDN1">#REF!</definedName>
    <definedName name="Trade_debtors_target_balance___control___nominal.ADDN2" localSheetId="1">#REF!</definedName>
    <definedName name="Trade_debtors_target_balance___control___nominal.ADDN2">#REF!</definedName>
    <definedName name="Trade_debtors_target_balance___control___nominal.BR" localSheetId="1">#REF!</definedName>
    <definedName name="Trade_debtors_target_balance___control___nominal.BR">#REF!</definedName>
    <definedName name="Trade_debtors_target_balance___control___nominal.WN" localSheetId="1">#REF!</definedName>
    <definedName name="Trade_debtors_target_balance___control___nominal.WN">#REF!</definedName>
    <definedName name="Trade_debtors_target_balance___control___nominal.WR" localSheetId="1">#REF!</definedName>
    <definedName name="Trade_debtors_target_balance___control___nominal.WR">#REF!</definedName>
    <definedName name="Trade_debtors_target_balance___control___nominal.WWN" localSheetId="1">#REF!</definedName>
    <definedName name="Trade_debtors_target_balance___control___nominal.WWN">#REF!</definedName>
    <definedName name="Transition">#REF!</definedName>
    <definedName name="TRDACT">#REF!</definedName>
    <definedName name="TRDCALC2">#REF!</definedName>
    <definedName name="trdhtr" localSheetId="8" hidden="1">#REF!</definedName>
    <definedName name="trdhtr" localSheetId="6" hidden="1">#REF!</definedName>
    <definedName name="trdhtr" hidden="1">#REF!</definedName>
    <definedName name="TRDWD">#REF!</definedName>
    <definedName name="TRK_TOL" localSheetId="35">#REF!</definedName>
    <definedName name="Trk_Tol" localSheetId="1">#REF!</definedName>
    <definedName name="TRK_TOL">InpC!$H$281</definedName>
    <definedName name="TWcat">#REF!</definedName>
    <definedName name="TWsummary">#REF!</definedName>
    <definedName name="TWto">#REF!</definedName>
    <definedName name="TYNE_WEAR" localSheetId="8">#REF!</definedName>
    <definedName name="TYNE_WEAR" localSheetId="6">#REF!</definedName>
    <definedName name="TYNE_WEAR">#REF!</definedName>
    <definedName name="TYPE">#REF!</definedName>
    <definedName name="TypeCo" localSheetId="8">#REF!</definedName>
    <definedName name="TypeCo" localSheetId="6">#REF!</definedName>
    <definedName name="TypeCo">#REF!</definedName>
    <definedName name="UK_Average_HGV_CO2">#REF!</definedName>
    <definedName name="UK_Average_HGV_km">#REF!</definedName>
    <definedName name="UK_Average_HGV_Tonne_km">#REF!</definedName>
    <definedName name="UK_Average_HGV_Tonne_km_CO2">#REF!</definedName>
    <definedName name="Underground_Pass_CO2">#REF!</definedName>
    <definedName name="Underground_Pass_km">#REF!</definedName>
    <definedName name="Units" localSheetId="1">#REF!</definedName>
    <definedName name="Units" localSheetId="8">#REF!</definedName>
    <definedName name="Units" localSheetId="6">#REF!</definedName>
    <definedName name="Units">#REF!</definedName>
    <definedName name="Units_in_a_million" localSheetId="1">#REF!</definedName>
    <definedName name="Units_in_a_million">#REF!</definedName>
    <definedName name="Unknown_Fuel_CO2">#REF!</definedName>
    <definedName name="Unknown_Fuel_Miles">#REF!</definedName>
    <definedName name="Unmeasured_apportioned_revenue___business___nominal.ADDN1" localSheetId="1">#REF!</definedName>
    <definedName name="Unmeasured_apportioned_revenue___business___nominal.ADDN1" localSheetId="8">#REF!</definedName>
    <definedName name="Unmeasured_apportioned_revenue___business___nominal.ADDN1" localSheetId="6">#REF!</definedName>
    <definedName name="Unmeasured_apportioned_revenue___business___nominal.ADDN1">#REF!</definedName>
    <definedName name="Unmeasured_apportioned_revenue___business___nominal.ADDN2" localSheetId="1">#REF!</definedName>
    <definedName name="Unmeasured_apportioned_revenue___business___nominal.ADDN2">#REF!</definedName>
    <definedName name="Unmeasured_apportioned_revenue___business___nominal.BR" localSheetId="1">#REF!</definedName>
    <definedName name="Unmeasured_apportioned_revenue___business___nominal.BR">#REF!</definedName>
    <definedName name="Unmeasured_apportioned_revenue___business___nominal.WN" localSheetId="1">#REF!</definedName>
    <definedName name="Unmeasured_apportioned_revenue___business___nominal.WN">#REF!</definedName>
    <definedName name="Unmeasured_apportioned_revenue___business___nominal.WR" localSheetId="1">#REF!</definedName>
    <definedName name="Unmeasured_apportioned_revenue___business___nominal.WR">#REF!</definedName>
    <definedName name="Unmeasured_apportioned_revenue___business___nominal.WWN" localSheetId="1">#REF!</definedName>
    <definedName name="Unmeasured_apportioned_revenue___business___nominal.WWN">#REF!</definedName>
    <definedName name="Unmeasured_apportioned_revenue___business___nominal_total" localSheetId="1">#REF!</definedName>
    <definedName name="Unmeasured_apportioned_revenue___business___nominal_total">#REF!</definedName>
    <definedName name="Unmeasured_apportioned_revenue___residential___nominal.ADDN1" localSheetId="1">#REF!</definedName>
    <definedName name="Unmeasured_apportioned_revenue___residential___nominal.ADDN1">#REF!</definedName>
    <definedName name="Unmeasured_apportioned_revenue___residential___nominal.ADDN2" localSheetId="1">#REF!</definedName>
    <definedName name="Unmeasured_apportioned_revenue___residential___nominal.ADDN2">#REF!</definedName>
    <definedName name="Unmeasured_apportioned_revenue___residential___nominal.BR" localSheetId="1">#REF!</definedName>
    <definedName name="Unmeasured_apportioned_revenue___residential___nominal.BR">#REF!</definedName>
    <definedName name="Unmeasured_apportioned_revenue___residential___nominal.WN" localSheetId="1">#REF!</definedName>
    <definedName name="Unmeasured_apportioned_revenue___residential___nominal.WN">#REF!</definedName>
    <definedName name="Unmeasured_apportioned_revenue___residential___nominal.WR" localSheetId="1">#REF!</definedName>
    <definedName name="Unmeasured_apportioned_revenue___residential___nominal.WR">#REF!</definedName>
    <definedName name="Unmeasured_apportioned_revenue___residential___nominal.WWN" localSheetId="1">#REF!</definedName>
    <definedName name="Unmeasured_apportioned_revenue___residential___nominal.WWN">#REF!</definedName>
    <definedName name="Unmeasured_apportioned_revenue___residential___nominal_total" localSheetId="1">#REF!</definedName>
    <definedName name="Unmeasured_apportioned_revenue___residential___nominal_total">#REF!</definedName>
    <definedName name="Unmeasured_dual_service_customer_service_revenue_inc_DPC_margin___post_financeability___real" localSheetId="1">#REF!</definedName>
    <definedName name="Unmeasured_dual_service_customer_service_revenue_inc_DPC_margin___post_financeability___real">#REF!</definedName>
    <definedName name="Unmeasured_dual_service_customer_service_revenue_inc_DPC_margin___real" localSheetId="1">#REF!</definedName>
    <definedName name="Unmeasured_dual_service_customer_service_revenue_inc_DPC_margin___real">#REF!</definedName>
    <definedName name="Unmeasured_residential_retail_service_revenue___real" localSheetId="1">#REF!</definedName>
    <definedName name="Unmeasured_residential_retail_service_revenue___real">#REF!</definedName>
    <definedName name="Unmeasured_residential_retail_service_revenue_for_debtor_days___nominal" localSheetId="1">#REF!</definedName>
    <definedName name="Unmeasured_residential_retail_service_revenue_for_debtor_days___nominal">#REF!</definedName>
    <definedName name="Unmeasured_residential_retail_service_revenue_inc_DPC_margin___nominal" localSheetId="1">#REF!</definedName>
    <definedName name="Unmeasured_residential_retail_service_revenue_inc_DPC_margin___nominal">#REF!</definedName>
    <definedName name="Unmeasured_residential_retail_service_revenue_inc_DPC_margin___real" localSheetId="1">#REF!</definedName>
    <definedName name="Unmeasured_residential_retail_service_revenue_inc_DPC_margin___real">#REF!</definedName>
    <definedName name="Unmeasured_residential_retail_service_revenue_weighting" localSheetId="1">#REF!</definedName>
    <definedName name="Unmeasured_residential_retail_service_revenue_weighting">#REF!</definedName>
    <definedName name="Unmeasured_sewerage_customer_service_revenue_inc_DPC_margin___post_financeability___real" localSheetId="1">#REF!</definedName>
    <definedName name="Unmeasured_sewerage_customer_service_revenue_inc_DPC_margin___post_financeability___real">#REF!</definedName>
    <definedName name="Unmeasured_sewerage_customer_service_revenue_inc_DPC_margin___real" localSheetId="1">#REF!</definedName>
    <definedName name="Unmeasured_sewerage_customer_service_revenue_inc_DPC_margin___real">#REF!</definedName>
    <definedName name="Unmeasured_water_customer_service_revenue_inc_DPC_margin___post_financeability___real" localSheetId="1">#REF!</definedName>
    <definedName name="Unmeasured_water_customer_service_revenue_inc_DPC_margin___post_financeability___real">#REF!</definedName>
    <definedName name="Unmeasured_water_customer_service_revenue_inc_DPC_margin___real" localSheetId="1">#REF!</definedName>
    <definedName name="Unmeasured_water_customer_service_revenue_inc_DPC_margin___real">#REF!</definedName>
    <definedName name="Useful_life_of_wholesale_fixed_assets_roundup___control.ADDN1" localSheetId="1">#REF!</definedName>
    <definedName name="Useful_life_of_wholesale_fixed_assets_roundup___control.ADDN1">#REF!</definedName>
    <definedName name="Useful_life_of_wholesale_fixed_assets_roundup___control.ADDN2" localSheetId="1">#REF!</definedName>
    <definedName name="Useful_life_of_wholesale_fixed_assets_roundup___control.ADDN2">#REF!</definedName>
    <definedName name="Useful_life_of_wholesale_fixed_assets_roundup___control.BR" localSheetId="1">#REF!</definedName>
    <definedName name="Useful_life_of_wholesale_fixed_assets_roundup___control.BR">#REF!</definedName>
    <definedName name="Useful_life_of_wholesale_fixed_assets_roundup___control.WN" localSheetId="1">#REF!</definedName>
    <definedName name="Useful_life_of_wholesale_fixed_assets_roundup___control.WN">#REF!</definedName>
    <definedName name="Useful_life_of_wholesale_fixed_assets_roundup___control.WR" localSheetId="1">#REF!</definedName>
    <definedName name="Useful_life_of_wholesale_fixed_assets_roundup___control.WR">#REF!</definedName>
    <definedName name="Useful_life_of_wholesale_fixed_assets_roundup___control.WWN" localSheetId="1">#REF!</definedName>
    <definedName name="Useful_life_of_wholesale_fixed_assets_roundup___control.WWN">#REF!</definedName>
    <definedName name="UserName">#REF!</definedName>
    <definedName name="UserRole">#REF!</definedName>
    <definedName name="UUWapr">#REF!</definedName>
    <definedName name="Value_of_scrip_shares_issued___control___nominal.ADDN1" localSheetId="1">#REF!</definedName>
    <definedName name="Value_of_scrip_shares_issued___control___nominal.ADDN1" localSheetId="8">#REF!</definedName>
    <definedName name="Value_of_scrip_shares_issued___control___nominal.ADDN1">#REF!</definedName>
    <definedName name="Value_of_scrip_shares_issued___control___nominal.ADDN2" localSheetId="1">#REF!</definedName>
    <definedName name="Value_of_scrip_shares_issued___control___nominal.ADDN2">#REF!</definedName>
    <definedName name="Value_of_scrip_shares_issued___control___nominal.BR" localSheetId="1">#REF!</definedName>
    <definedName name="Value_of_scrip_shares_issued___control___nominal.BR">#REF!</definedName>
    <definedName name="Value_of_scrip_shares_issued___control___nominal.WN" localSheetId="1">#REF!</definedName>
    <definedName name="Value_of_scrip_shares_issued___control___nominal.WN">#REF!</definedName>
    <definedName name="Value_of_scrip_shares_issued___control___nominal.WR" localSheetId="1">#REF!</definedName>
    <definedName name="Value_of_scrip_shares_issued___control___nominal.WR">#REF!</definedName>
    <definedName name="Value_of_scrip_shares_issued___control___nominal.WWN" localSheetId="1">#REF!</definedName>
    <definedName name="Value_of_scrip_shares_issued___control___nominal.WWN">#REF!</definedName>
    <definedName name="Var_AP_List">OFFSET(#REF!,0,0,5-COUNTBLANK(#REF!),1)</definedName>
    <definedName name="Var_AP_List2">OFFSET(#REF!,#REF!,0,#REF!)</definedName>
    <definedName name="Very_Large_Bulk_Tonne_km">#REF!</definedName>
    <definedName name="Very_Large_Bulk_Tonne_km_CO2">#REF!</definedName>
    <definedName name="Very_Large_Tanker_Tonne_km">#REF!</definedName>
    <definedName name="Very_Large_Tanker_Tonne_km_CO2">#REF!</definedName>
    <definedName name="Vol_Biogas_Kg_Sludge">#REF!</definedName>
    <definedName name="Volume_Drinking">#REF!</definedName>
    <definedName name="Volume_Wastewater">#REF!</definedName>
    <definedName name="Vow">#REF!</definedName>
    <definedName name="VS_Converted_CO2_AD">#REF!</definedName>
    <definedName name="VS_Sludge_Raw">#REF!</definedName>
    <definedName name="W" localSheetId="8">#REF!</definedName>
    <definedName name="W" localSheetId="6">#REF!</definedName>
    <definedName name="W">#REF!</definedName>
    <definedName name="W_GLAM" localSheetId="6">#REF!</definedName>
    <definedName name="W_GLAM">#REF!</definedName>
    <definedName name="W_MIDS" localSheetId="6">#REF!</definedName>
    <definedName name="W_MIDS">#REF!</definedName>
    <definedName name="W_SUSSEX">#REF!</definedName>
    <definedName name="W_YORKS">#REF!</definedName>
    <definedName name="WACC_nominal.ADDN1" localSheetId="1">#REF!</definedName>
    <definedName name="WACC_nominal.ADDN1">#REF!</definedName>
    <definedName name="WACC_nominal.ADDN2" localSheetId="1">#REF!</definedName>
    <definedName name="WACC_nominal.ADDN2">#REF!</definedName>
    <definedName name="WACC_nominal.BR" localSheetId="1">#REF!</definedName>
    <definedName name="WACC_nominal.BR">#REF!</definedName>
    <definedName name="WACC_nominal.WN" localSheetId="1">#REF!</definedName>
    <definedName name="WACC_nominal.WN">#REF!</definedName>
    <definedName name="WACC_nominal.WR" localSheetId="1">#REF!</definedName>
    <definedName name="WACC_nominal.WR">#REF!</definedName>
    <definedName name="WACC_nominal.WWN" localSheetId="1">#REF!</definedName>
    <definedName name="WACC_nominal.WWN">#REF!</definedName>
    <definedName name="WACC_real.ADDN1" localSheetId="1">#REF!</definedName>
    <definedName name="WACC_real.ADDN1">#REF!</definedName>
    <definedName name="WACC_real.ADDN2" localSheetId="1">#REF!</definedName>
    <definedName name="WACC_real.ADDN2">#REF!</definedName>
    <definedName name="WACC_real.BR" localSheetId="1">#REF!</definedName>
    <definedName name="WACC_real.BR">#REF!</definedName>
    <definedName name="WACC_real.WN" localSheetId="1">#REF!</definedName>
    <definedName name="WACC_real.WN">#REF!</definedName>
    <definedName name="WACC_real.WR" localSheetId="1">#REF!</definedName>
    <definedName name="WACC_real.WR">#REF!</definedName>
    <definedName name="WACC_real.WWN" localSheetId="1">#REF!</definedName>
    <definedName name="WACC_real.WWN">#REF!</definedName>
    <definedName name="WAN">#REF!</definedName>
    <definedName name="WARWICKS" localSheetId="8">#REF!</definedName>
    <definedName name="WARWICKS" localSheetId="6">#REF!</definedName>
    <definedName name="WARWICKS">#REF!</definedName>
    <definedName name="WaSC" localSheetId="6">#REF!</definedName>
    <definedName name="WaSC">#REF!</definedName>
    <definedName name="WaSC_average_bill___5yr_average___nominal" localSheetId="1">#REF!</definedName>
    <definedName name="WaSC_average_bill___5yr_average___nominal">#REF!</definedName>
    <definedName name="WaSC_average_bill___5yr_average___real" localSheetId="1">#REF!</definedName>
    <definedName name="WaSC_average_bill___5yr_average___real">#REF!</definedName>
    <definedName name="WaSC_average_bill___nominal" localSheetId="1">#REF!</definedName>
    <definedName name="WaSC_average_bill___nominal">#REF!</definedName>
    <definedName name="WaSC_average_bill___real" localSheetId="1">#REF!</definedName>
    <definedName name="WaSC_average_bill___real">#REF!</definedName>
    <definedName name="WaSC_average_bill_growth___nominal" localSheetId="1">#REF!</definedName>
    <definedName name="WaSC_average_bill_growth___nominal">#REF!</definedName>
    <definedName name="WaSC_average_bill_growth___real" localSheetId="1">#REF!</definedName>
    <definedName name="WaSC_average_bill_growth___real">#REF!</definedName>
    <definedName name="WaSCstransition">#REF!</definedName>
    <definedName name="Wastewater___Allowed_Revenues___real" localSheetId="1">#REF!</definedName>
    <definedName name="Wastewater___Allowed_Revenues___real">#REF!</definedName>
    <definedName name="Wastewater_network___Allowed_Revenues___real" localSheetId="1">#REF!</definedName>
    <definedName name="Wastewater_network___Allowed_Revenues___real">#REF!</definedName>
    <definedName name="Wastewater_network___K___periodic" localSheetId="1">#REF!</definedName>
    <definedName name="Wastewater_network___K___periodic">#REF!</definedName>
    <definedName name="Wastewater_network_allowed_revenue_build_up___check" localSheetId="1">#REF!</definedName>
    <definedName name="Wastewater_network_allowed_revenue_build_up___check">#REF!</definedName>
    <definedName name="Wastewater_network_allowed_revenue_build_up___check_overall" localSheetId="1">#REF!</definedName>
    <definedName name="Wastewater_network_allowed_revenue_build_up___check_overall">#REF!</definedName>
    <definedName name="Water___Allowed_Revenues___real" localSheetId="1">#REF!</definedName>
    <definedName name="Water___Allowed_Revenues___real">#REF!</definedName>
    <definedName name="Water_network___Allowed_Revenues___real" localSheetId="1">#REF!</definedName>
    <definedName name="Water_network___Allowed_Revenues___real">#REF!</definedName>
    <definedName name="Water_network___K___periodic" localSheetId="1">#REF!</definedName>
    <definedName name="Water_network___K___periodic">#REF!</definedName>
    <definedName name="Water_network_allowed_revenue_build_up___check" localSheetId="1">#REF!</definedName>
    <definedName name="Water_network_allowed_revenue_build_up___check">#REF!</definedName>
    <definedName name="Water_network_allowed_revenue_build_up___check_overall" localSheetId="1">#REF!</definedName>
    <definedName name="Water_network_allowed_revenue_build_up___check_overall">#REF!</definedName>
    <definedName name="Water_resources___Allowed_Revenues___real" localSheetId="1">#REF!</definedName>
    <definedName name="Water_resources___Allowed_Revenues___real">#REF!</definedName>
    <definedName name="Water_resources___K___periodic" localSheetId="1">#REF!</definedName>
    <definedName name="Water_resources___K___periodic">#REF!</definedName>
    <definedName name="Water_resources_allowed_revenue_build_up___check" localSheetId="1">#REF!</definedName>
    <definedName name="Water_resources_allowed_revenue_build_up___check">#REF!</definedName>
    <definedName name="Water_resources_allowed_revenue_build_up___check_overall" localSheetId="1">#REF!</definedName>
    <definedName name="Water_resources_allowed_revenue_build_up___check_overall">#REF!</definedName>
    <definedName name="WaterGC">#REF!</definedName>
    <definedName name="watIRE">#REF!</definedName>
    <definedName name="WatMNIgc">#REF!</definedName>
    <definedName name="WBaseG_Act">#REF!</definedName>
    <definedName name="WBaseG_BP">#REF!</definedName>
    <definedName name="WBaseG_FD">#REF!</definedName>
    <definedName name="WBaseN_Act">#REF!</definedName>
    <definedName name="WBaseN_FD">#REF!</definedName>
    <definedName name="wdfw" localSheetId="8">#REF!</definedName>
    <definedName name="wdfw" localSheetId="6">#REF!</definedName>
    <definedName name="wdfw">#REF!</definedName>
    <definedName name="wedfw" localSheetId="6">#REF!</definedName>
    <definedName name="wedfw">#REF!</definedName>
    <definedName name="wefw" localSheetId="6">#REF!</definedName>
    <definedName name="wefw">#REF!</definedName>
    <definedName name="wefwe">#REF!</definedName>
    <definedName name="wefwerf">#REF!</definedName>
    <definedName name="Weighted_average_Base_RoRE_Appointee___nominal" localSheetId="1">#REF!</definedName>
    <definedName name="Weighted_average_Base_RoRE_Appointee___nominal">#REF!</definedName>
    <definedName name="Weighted_PAYG_rate.ADDN1" localSheetId="1">#REF!</definedName>
    <definedName name="Weighted_PAYG_rate.ADDN1">#REF!</definedName>
    <definedName name="Weighted_PAYG_rate.ADDN2" localSheetId="1">#REF!</definedName>
    <definedName name="Weighted_PAYG_rate.ADDN2">#REF!</definedName>
    <definedName name="Weighted_PAYG_rate.BR" localSheetId="1">#REF!</definedName>
    <definedName name="Weighted_PAYG_rate.BR">#REF!</definedName>
    <definedName name="Weighted_PAYG_rate.WN" localSheetId="1">#REF!</definedName>
    <definedName name="Weighted_PAYG_rate.WN">#REF!</definedName>
    <definedName name="Weighted_PAYG_rate.WR" localSheetId="1">#REF!</definedName>
    <definedName name="Weighted_PAYG_rate.WR">#REF!</definedName>
    <definedName name="Weighted_PAYG_rate.WWN" localSheetId="1">#REF!</definedName>
    <definedName name="Weighted_PAYG_rate.WWN">#REF!</definedName>
    <definedName name="Weighted_PAYG_rate___Wholesale" localSheetId="1">#REF!</definedName>
    <definedName name="Weighted_PAYG_rate___Wholesale">#REF!</definedName>
    <definedName name="Weighted_RCV_run_off_rate___nominal.ADDN1" localSheetId="1">#REF!</definedName>
    <definedName name="Weighted_RCV_run_off_rate___nominal.ADDN1">#REF!</definedName>
    <definedName name="Weighted_RCV_run_off_rate___nominal.ADDN2" localSheetId="1">#REF!</definedName>
    <definedName name="Weighted_RCV_run_off_rate___nominal.ADDN2">#REF!</definedName>
    <definedName name="Weighted_RCV_run_off_rate___nominal.BR" localSheetId="1">#REF!</definedName>
    <definedName name="Weighted_RCV_run_off_rate___nominal.BR">#REF!</definedName>
    <definedName name="Weighted_RCV_run_off_rate___nominal.WN" localSheetId="1">#REF!</definedName>
    <definedName name="Weighted_RCV_run_off_rate___nominal.WN">#REF!</definedName>
    <definedName name="Weighted_RCV_run_off_rate___nominal.WR" localSheetId="1">#REF!</definedName>
    <definedName name="Weighted_RCV_run_off_rate___nominal.WR">#REF!</definedName>
    <definedName name="Weighted_RCV_run_off_rate___nominal.WWN" localSheetId="1">#REF!</definedName>
    <definedName name="Weighted_RCV_run_off_rate___nominal.WWN">#REF!</definedName>
    <definedName name="Weighted_RCV_run_off_rate___Wholesale___nominal" localSheetId="1">#REF!</definedName>
    <definedName name="Weighted_RCV_run_off_rate___Wholesale___nominal">#REF!</definedName>
    <definedName name="Weighted_Total_retail_Business_margin" localSheetId="1">#REF!</definedName>
    <definedName name="Weighted_Total_retail_Business_margin">#REF!</definedName>
    <definedName name="WEnhG_BP">#REF!</definedName>
    <definedName name="WEnhG_FD">#REF!</definedName>
    <definedName name="WEnhN_Act">#REF!</definedName>
    <definedName name="WEnhN_FD">#REF!</definedName>
    <definedName name="wert" localSheetId="8" hidden="1">{"GROSS",#N/A,FALSE,"401C11"}</definedName>
    <definedName name="wert" localSheetId="6" hidden="1">{"GROSS",#N/A,FALSE,"401C11"}</definedName>
    <definedName name="wert" hidden="1">{"GROSS",#N/A,FALSE,"401C11"}</definedName>
    <definedName name="WGross_Act">#REF!</definedName>
    <definedName name="Wholesale_additional_control_1_allowed_revenue__excluding_capital_connection_charges___other_income_and_operating_income__per_residential_customer___real" localSheetId="1">#REF!</definedName>
    <definedName name="Wholesale_additional_control_1_allowed_revenue__excluding_capital_connection_charges___other_income_and_operating_income__per_residential_customer___real" localSheetId="8">#REF!</definedName>
    <definedName name="Wholesale_additional_control_1_allowed_revenue__excluding_capital_connection_charges___other_income_and_operating_income__per_residential_customer___real" localSheetId="6">#REF!</definedName>
    <definedName name="Wholesale_additional_control_1_allowed_revenue__excluding_capital_connection_charges___other_income_and_operating_income__per_residential_customer___real">#REF!</definedName>
    <definedName name="Wholesale_additional_control_2_allowed_revenue__excluding_capital_connection_charges___other_income_and_operating_income__per_residential_customer___real" localSheetId="1">#REF!</definedName>
    <definedName name="Wholesale_additional_control_2_allowed_revenue__excluding_capital_connection_charges___other_income_and_operating_income__per_residential_customer___real">#REF!</definedName>
    <definedName name="Wholesale_allowed_revenue_per_customer___Growth___control.ADDN1" localSheetId="1">#REF!</definedName>
    <definedName name="Wholesale_allowed_revenue_per_customer___Growth___control.ADDN1">#REF!</definedName>
    <definedName name="Wholesale_allowed_revenue_per_customer___Growth___control.ADDN2" localSheetId="1">#REF!</definedName>
    <definedName name="Wholesale_allowed_revenue_per_customer___Growth___control.ADDN2">#REF!</definedName>
    <definedName name="Wholesale_allowed_revenue_per_customer___Growth___control.BR" localSheetId="1">#REF!</definedName>
    <definedName name="Wholesale_allowed_revenue_per_customer___Growth___control.BR">#REF!</definedName>
    <definedName name="Wholesale_allowed_revenue_per_customer___Growth___control.WN" localSheetId="1">#REF!</definedName>
    <definedName name="Wholesale_allowed_revenue_per_customer___Growth___control.WN">#REF!</definedName>
    <definedName name="Wholesale_allowed_revenue_per_customer___Growth___control.WR" localSheetId="1">#REF!</definedName>
    <definedName name="Wholesale_allowed_revenue_per_customer___Growth___control.WR">#REF!</definedName>
    <definedName name="Wholesale_allowed_revenue_per_customer___Growth___control.WWN" localSheetId="1">#REF!</definedName>
    <definedName name="Wholesale_allowed_revenue_per_customer___Growth___control.WWN">#REF!</definedName>
    <definedName name="Wholesale_allowed_revenue_per_customer___real___Growth___ADDN1___real" localSheetId="1">#REF!</definedName>
    <definedName name="Wholesale_allowed_revenue_per_customer___real___Growth___ADDN1___real">#REF!</definedName>
    <definedName name="Wholesale_allowed_revenue_per_customer___real___Growth___ADDN2___real" localSheetId="1">#REF!</definedName>
    <definedName name="Wholesale_allowed_revenue_per_customer___real___Growth___ADDN2___real">#REF!</definedName>
    <definedName name="Wholesale_allowed_revenue_per_customer___real___Growth___BR___real" localSheetId="1">#REF!</definedName>
    <definedName name="Wholesale_allowed_revenue_per_customer___real___Growth___BR___real">#REF!</definedName>
    <definedName name="Wholesale_allowed_revenue_per_customer___real___Growth___WN" localSheetId="1">#REF!</definedName>
    <definedName name="Wholesale_allowed_revenue_per_customer___real___Growth___WN">#REF!</definedName>
    <definedName name="Wholesale_allowed_revenue_per_customer___real___Growth___WR" localSheetId="1">#REF!</definedName>
    <definedName name="Wholesale_allowed_revenue_per_customer___real___Growth___WR">#REF!</definedName>
    <definedName name="Wholesale_allowed_revenue_per_customer___real___Growth___WWN___real" localSheetId="1">#REF!</definedName>
    <definedName name="Wholesale_allowed_revenue_per_customer___real___Growth___WWN___real">#REF!</definedName>
    <definedName name="Wholesale_and_retail_line_item_split___Capex_creditor___business_retail___nominal___POS" localSheetId="1">#REF!</definedName>
    <definedName name="Wholesale_and_retail_line_item_split___Capex_creditor___business_retail___nominal___POS">#REF!</definedName>
    <definedName name="Wholesale_and_retail_line_item_split___capex_creditors___residential_retail___nominal_POS" localSheetId="1">#REF!</definedName>
    <definedName name="Wholesale_and_retail_line_item_split___capex_creditors___residential_retail___nominal_POS">#REF!</definedName>
    <definedName name="Wholesale_bio_resources_allowed_revenue__excluding_capital_connection_charges___other_income_and_operating_income__per_residential_customer___real" localSheetId="1">#REF!</definedName>
    <definedName name="Wholesale_bio_resources_allowed_revenue__excluding_capital_connection_charges___other_income_and_operating_income__per_residential_customer___real">#REF!</definedName>
    <definedName name="Wholesale_charge___Residential___nominal" localSheetId="1">#REF!</definedName>
    <definedName name="Wholesale_charge___Residential___nominal">#REF!</definedName>
    <definedName name="Wholesale_control___residential_apportionment_CALC.ADDN1" localSheetId="1">#REF!</definedName>
    <definedName name="Wholesale_control___residential_apportionment_CALC.ADDN1">#REF!</definedName>
    <definedName name="Wholesale_control___residential_apportionment_CALC.ADDN2" localSheetId="1">#REF!</definedName>
    <definedName name="Wholesale_control___residential_apportionment_CALC.ADDN2">#REF!</definedName>
    <definedName name="Wholesale_control___residential_apportionment_CALC.BR" localSheetId="1">#REF!</definedName>
    <definedName name="Wholesale_control___residential_apportionment_CALC.BR">#REF!</definedName>
    <definedName name="Wholesale_control___residential_apportionment_CALC.WN" localSheetId="1">#REF!</definedName>
    <definedName name="Wholesale_control___residential_apportionment_CALC.WN">#REF!</definedName>
    <definedName name="Wholesale_control___residential_apportionment_CALC.WR" localSheetId="1">#REF!</definedName>
    <definedName name="Wholesale_control___residential_apportionment_CALC.WR">#REF!</definedName>
    <definedName name="Wholesale_control___residential_apportionment_CALC.WWN" localSheetId="1">#REF!</definedName>
    <definedName name="Wholesale_control___residential_apportionment_CALC.WWN">#REF!</definedName>
    <definedName name="Wholesale_control__growth_calculated_over_5_years_period____K.ADDN1" localSheetId="1">#REF!</definedName>
    <definedName name="Wholesale_control__growth_calculated_over_5_years_period____K.ADDN1">#REF!</definedName>
    <definedName name="Wholesale_control__growth_calculated_over_5_years_period____K.ADDN2" localSheetId="1">#REF!</definedName>
    <definedName name="Wholesale_control__growth_calculated_over_5_years_period____K.ADDN2">#REF!</definedName>
    <definedName name="Wholesale_control__growth_calculated_over_5_years_period____K.BR" localSheetId="1">#REF!</definedName>
    <definedName name="Wholesale_control__growth_calculated_over_5_years_period____K.BR">#REF!</definedName>
    <definedName name="Wholesale_control__growth_calculated_over_5_years_period____K.WN" localSheetId="1">#REF!</definedName>
    <definedName name="Wholesale_control__growth_calculated_over_5_years_period____K.WN">#REF!</definedName>
    <definedName name="Wholesale_control__growth_calculated_over_5_years_period____K.WR" localSheetId="1">#REF!</definedName>
    <definedName name="Wholesale_control__growth_calculated_over_5_years_period____K.WR">#REF!</definedName>
    <definedName name="Wholesale_control__growth_calculated_over_5_years_period____K.WWN" localSheetId="1">#REF!</definedName>
    <definedName name="Wholesale_control__growth_calculated_over_5_years_period____K.WWN">#REF!</definedName>
    <definedName name="Wholesale_control__growth_calculated_over_5_years_period____K___simple_average.ADDN1" localSheetId="1">#REF!</definedName>
    <definedName name="Wholesale_control__growth_calculated_over_5_years_period____K___simple_average.ADDN1">#REF!</definedName>
    <definedName name="Wholesale_control__growth_calculated_over_5_years_period____K___simple_average.ADDN2" localSheetId="1">#REF!</definedName>
    <definedName name="Wholesale_control__growth_calculated_over_5_years_period____K___simple_average.ADDN2">#REF!</definedName>
    <definedName name="Wholesale_control__growth_calculated_over_5_years_period____K___simple_average.BR" localSheetId="1">#REF!</definedName>
    <definedName name="Wholesale_control__growth_calculated_over_5_years_period____K___simple_average.BR">#REF!</definedName>
    <definedName name="Wholesale_control__growth_calculated_over_5_years_period____K___simple_average.WN" localSheetId="1">#REF!</definedName>
    <definedName name="Wholesale_control__growth_calculated_over_5_years_period____K___simple_average.WN">#REF!</definedName>
    <definedName name="Wholesale_control__growth_calculated_over_5_years_period____K___simple_average.WR" localSheetId="1">#REF!</definedName>
    <definedName name="Wholesale_control__growth_calculated_over_5_years_period____K___simple_average.WR">#REF!</definedName>
    <definedName name="Wholesale_control__growth_calculated_over_5_years_period____K___simple_average.WWN" localSheetId="1">#REF!</definedName>
    <definedName name="Wholesale_control__growth_calculated_over_5_years_period____K___simple_average.WWN">#REF!</definedName>
    <definedName name="Wholesale_control_allowed_revenue__exc_capital_connection_charges__other_income_and_operating_income__per_residential_customer____real.ADDN1" localSheetId="1">#REF!</definedName>
    <definedName name="Wholesale_control_allowed_revenue__exc_capital_connection_charges__other_income_and_operating_income__per_residential_customer____real.ADDN1">#REF!</definedName>
    <definedName name="Wholesale_control_allowed_revenue__exc_capital_connection_charges__other_income_and_operating_income__per_residential_customer____real.ADDN2" localSheetId="1">#REF!</definedName>
    <definedName name="Wholesale_control_allowed_revenue__exc_capital_connection_charges__other_income_and_operating_income__per_residential_customer____real.ADDN2">#REF!</definedName>
    <definedName name="Wholesale_control_allowed_revenue__exc_capital_connection_charges__other_income_and_operating_income__per_residential_customer____real.BR" localSheetId="1">#REF!</definedName>
    <definedName name="Wholesale_control_allowed_revenue__exc_capital_connection_charges__other_income_and_operating_income__per_residential_customer____real.BR">#REF!</definedName>
    <definedName name="Wholesale_control_allowed_revenue__exc_capital_connection_charges__other_income_and_operating_income__per_residential_customer____real.WN" localSheetId="1">#REF!</definedName>
    <definedName name="Wholesale_control_allowed_revenue__exc_capital_connection_charges__other_income_and_operating_income__per_residential_customer____real.WN">#REF!</definedName>
    <definedName name="Wholesale_control_allowed_revenue__exc_capital_connection_charges__other_income_and_operating_income__per_residential_customer____real.WR" localSheetId="1">#REF!</definedName>
    <definedName name="Wholesale_control_allowed_revenue__exc_capital_connection_charges__other_income_and_operating_income__per_residential_customer____real.WR">#REF!</definedName>
    <definedName name="Wholesale_control_allowed_revenue__exc_capital_connection_charges__other_income_and_operating_income__per_residential_customer____real.WWN" localSheetId="1">#REF!</definedName>
    <definedName name="Wholesale_control_allowed_revenue__exc_capital_connection_charges__other_income_and_operating_income__per_residential_customer____real.WWN">#REF!</definedName>
    <definedName name="Wholesale_control_allowed_revenue__exc_capital_connection_charges__other_income_and_operating_income__per_residential_customer____real___BR" localSheetId="1">#REF!</definedName>
    <definedName name="Wholesale_control_allowed_revenue__exc_capital_connection_charges__other_income_and_operating_income__per_residential_customer____real___BR">#REF!</definedName>
    <definedName name="Wholesale_control_allowed_revenue__exc_capital_connection_charges__other_income_and_operating_income__per_residential_customer____real___WWN" localSheetId="1">#REF!</definedName>
    <definedName name="Wholesale_control_allowed_revenue__exc_capital_connection_charges__other_income_and_operating_income__per_residential_customer____real___WWN">#REF!</definedName>
    <definedName name="Wholesale_control_balance_sheet_balances.ADDN1" localSheetId="1">#REF!</definedName>
    <definedName name="Wholesale_control_balance_sheet_balances.ADDN1">#REF!</definedName>
    <definedName name="Wholesale_control_balance_sheet_balances.ADDN2" localSheetId="1">#REF!</definedName>
    <definedName name="Wholesale_control_balance_sheet_balances.ADDN2">#REF!</definedName>
    <definedName name="Wholesale_control_balance_sheet_balances.BR" localSheetId="1">#REF!</definedName>
    <definedName name="Wholesale_control_balance_sheet_balances.BR">#REF!</definedName>
    <definedName name="Wholesale_control_balance_sheet_balances.WN" localSheetId="1">#REF!</definedName>
    <definedName name="Wholesale_control_balance_sheet_balances.WN">#REF!</definedName>
    <definedName name="Wholesale_control_balance_sheet_balances.WR" localSheetId="1">#REF!</definedName>
    <definedName name="Wholesale_control_balance_sheet_balances.WR">#REF!</definedName>
    <definedName name="Wholesale_control_balance_sheet_balances.WWN" localSheetId="1">#REF!</definedName>
    <definedName name="Wholesale_control_balance_sheet_balances.WWN">#REF!</definedName>
    <definedName name="Wholesale_control_balance_sheet_balances_overall.ADDN1" localSheetId="1">#REF!</definedName>
    <definedName name="Wholesale_control_balance_sheet_balances_overall.ADDN1">#REF!</definedName>
    <definedName name="Wholesale_control_balance_sheet_balances_overall.ADDN2" localSheetId="1">#REF!</definedName>
    <definedName name="Wholesale_control_balance_sheet_balances_overall.ADDN2">#REF!</definedName>
    <definedName name="Wholesale_control_balance_sheet_balances_overall.BR" localSheetId="1">#REF!</definedName>
    <definedName name="Wholesale_control_balance_sheet_balances_overall.BR">#REF!</definedName>
    <definedName name="Wholesale_control_balance_sheet_balances_overall.WN" localSheetId="1">#REF!</definedName>
    <definedName name="Wholesale_control_balance_sheet_balances_overall.WN">#REF!</definedName>
    <definedName name="Wholesale_control_balance_sheet_balances_overall.WR" localSheetId="1">#REF!</definedName>
    <definedName name="Wholesale_control_balance_sheet_balances_overall.WR">#REF!</definedName>
    <definedName name="Wholesale_control_balance_sheet_balances_overall.WWN" localSheetId="1">#REF!</definedName>
    <definedName name="Wholesale_control_balance_sheet_balances_overall.WWN">#REF!</definedName>
    <definedName name="Wholesale_control_balance_sheets_balance" localSheetId="1">#REF!</definedName>
    <definedName name="Wholesale_control_balance_sheets_balance">#REF!</definedName>
    <definedName name="Wholesale_control_balance_sheets_balance_overall" localSheetId="1">#REF!</definedName>
    <definedName name="Wholesale_control_balance_sheets_balance_overall">#REF!</definedName>
    <definedName name="Wholesale_creditor_balance___Business___nominal" localSheetId="1">#REF!</definedName>
    <definedName name="Wholesale_creditor_balance___Business___nominal">#REF!</definedName>
    <definedName name="Wholesale_creditor_balance___Business___nominal.BEG" localSheetId="1">#REF!</definedName>
    <definedName name="Wholesale_creditor_balance___Business___nominal.BEG">#REF!</definedName>
    <definedName name="Wholesale_creditor_balance___Residential___nominal" localSheetId="1">#REF!</definedName>
    <definedName name="Wholesale_creditor_balance___Residential___nominal">#REF!</definedName>
    <definedName name="Wholesale_creditor_balance___Residential___nominal.BEG" localSheetId="1">#REF!</definedName>
    <definedName name="Wholesale_creditor_balance___Residential___nominal.BEG">#REF!</definedName>
    <definedName name="Wholesale_DB_pension_cash_excess_over_charge___nominal.ADDN1" localSheetId="1">#REF!</definedName>
    <definedName name="Wholesale_DB_pension_cash_excess_over_charge___nominal.ADDN1">#REF!</definedName>
    <definedName name="Wholesale_DB_pension_cash_excess_over_charge___nominal.ADDN2" localSheetId="1">#REF!</definedName>
    <definedName name="Wholesale_DB_pension_cash_excess_over_charge___nominal.ADDN2">#REF!</definedName>
    <definedName name="Wholesale_DB_pension_cash_excess_over_charge___nominal.BR" localSheetId="1">#REF!</definedName>
    <definedName name="Wholesale_DB_pension_cash_excess_over_charge___nominal.BR">#REF!</definedName>
    <definedName name="Wholesale_DB_pension_cash_excess_over_charge___nominal.WN" localSheetId="1">#REF!</definedName>
    <definedName name="Wholesale_DB_pension_cash_excess_over_charge___nominal.WN">#REF!</definedName>
    <definedName name="Wholesale_DB_pension_cash_excess_over_charge___nominal.WR" localSheetId="1">#REF!</definedName>
    <definedName name="Wholesale_DB_pension_cash_excess_over_charge___nominal.WR">#REF!</definedName>
    <definedName name="Wholesale_DB_pension_cash_excess_over_charge___nominal.WWN" localSheetId="1">#REF!</definedName>
    <definedName name="Wholesale_DB_pension_cash_excess_over_charge___nominal.WWN">#REF!</definedName>
    <definedName name="Wholesale_fixed_assets___half___control___nominal.ADDN1" localSheetId="1">#REF!</definedName>
    <definedName name="Wholesale_fixed_assets___half___control___nominal.ADDN1">#REF!</definedName>
    <definedName name="Wholesale_fixed_assets___half___control___nominal.ADDN2" localSheetId="1">#REF!</definedName>
    <definedName name="Wholesale_fixed_assets___half___control___nominal.ADDN2">#REF!</definedName>
    <definedName name="Wholesale_fixed_assets___half___control___nominal.BR" localSheetId="1">#REF!</definedName>
    <definedName name="Wholesale_fixed_assets___half___control___nominal.BR">#REF!</definedName>
    <definedName name="Wholesale_fixed_assets___half___control___nominal.WN" localSheetId="1">#REF!</definedName>
    <definedName name="Wholesale_fixed_assets___half___control___nominal.WN">#REF!</definedName>
    <definedName name="Wholesale_fixed_assets___half___control___nominal.WR" localSheetId="1">#REF!</definedName>
    <definedName name="Wholesale_fixed_assets___half___control___nominal.WR">#REF!</definedName>
    <definedName name="Wholesale_fixed_assets___half___control___nominal.WWN" localSheetId="1">#REF!</definedName>
    <definedName name="Wholesale_fixed_assets___half___control___nominal.WWN">#REF!</definedName>
    <definedName name="Wholesale_fixed_assets_acc._dep._initial_balance___control___nominal.ADDN1" localSheetId="1">#REF!</definedName>
    <definedName name="Wholesale_fixed_assets_acc._dep._initial_balance___control___nominal.ADDN1">#REF!</definedName>
    <definedName name="Wholesale_fixed_assets_acc._dep._initial_balance___control___nominal.ADDN2" localSheetId="1">#REF!</definedName>
    <definedName name="Wholesale_fixed_assets_acc._dep._initial_balance___control___nominal.ADDN2">#REF!</definedName>
    <definedName name="Wholesale_fixed_assets_acc._dep._initial_balance___control___nominal.BR" localSheetId="1">#REF!</definedName>
    <definedName name="Wholesale_fixed_assets_acc._dep._initial_balance___control___nominal.BR">#REF!</definedName>
    <definedName name="Wholesale_fixed_assets_acc._dep._initial_balance___control___nominal.WN" localSheetId="1">#REF!</definedName>
    <definedName name="Wholesale_fixed_assets_acc._dep._initial_balance___control___nominal.WN">#REF!</definedName>
    <definedName name="Wholesale_fixed_assets_acc._dep._initial_balance___control___nominal.WR" localSheetId="1">#REF!</definedName>
    <definedName name="Wholesale_fixed_assets_acc._dep._initial_balance___control___nominal.WR">#REF!</definedName>
    <definedName name="Wholesale_fixed_assets_acc._dep._initial_balance___control___nominal.WWN" localSheetId="1">#REF!</definedName>
    <definedName name="Wholesale_fixed_assets_acc._dep._initial_balance___control___nominal.WWN">#REF!</definedName>
    <definedName name="Wholesale_fixed_assets_balance___control___nominal.ADDN1" localSheetId="1">#REF!</definedName>
    <definedName name="Wholesale_fixed_assets_balance___control___nominal.ADDN1">#REF!</definedName>
    <definedName name="Wholesale_fixed_assets_balance___control___nominal.ADDN1.BEG" localSheetId="1">#REF!</definedName>
    <definedName name="Wholesale_fixed_assets_balance___control___nominal.ADDN1.BEG">#REF!</definedName>
    <definedName name="Wholesale_fixed_assets_balance___control___nominal.ADDN2" localSheetId="1">#REF!</definedName>
    <definedName name="Wholesale_fixed_assets_balance___control___nominal.ADDN2">#REF!</definedName>
    <definedName name="Wholesale_fixed_assets_balance___control___nominal.ADDN2.BEG" localSheetId="1">#REF!</definedName>
    <definedName name="Wholesale_fixed_assets_balance___control___nominal.ADDN2.BEG">#REF!</definedName>
    <definedName name="Wholesale_fixed_assets_balance___control___nominal.BR" localSheetId="1">#REF!</definedName>
    <definedName name="Wholesale_fixed_assets_balance___control___nominal.BR">#REF!</definedName>
    <definedName name="Wholesale_fixed_assets_balance___control___nominal.BR.BEG" localSheetId="1">#REF!</definedName>
    <definedName name="Wholesale_fixed_assets_balance___control___nominal.BR.BEG">#REF!</definedName>
    <definedName name="Wholesale_fixed_assets_balance___control___nominal.WN" localSheetId="1">#REF!</definedName>
    <definedName name="Wholesale_fixed_assets_balance___control___nominal.WN">#REF!</definedName>
    <definedName name="Wholesale_fixed_assets_balance___control___nominal.WN.BEG" localSheetId="1">#REF!</definedName>
    <definedName name="Wholesale_fixed_assets_balance___control___nominal.WN.BEG">#REF!</definedName>
    <definedName name="Wholesale_fixed_assets_balance___control___nominal.WR" localSheetId="1">#REF!</definedName>
    <definedName name="Wholesale_fixed_assets_balance___control___nominal.WR">#REF!</definedName>
    <definedName name="Wholesale_fixed_assets_balance___control___nominal.WR.BEG" localSheetId="1">#REF!</definedName>
    <definedName name="Wholesale_fixed_assets_balance___control___nominal.WR.BEG">#REF!</definedName>
    <definedName name="Wholesale_fixed_assets_balance___control___nominal.WWN" localSheetId="1">#REF!</definedName>
    <definedName name="Wholesale_fixed_assets_balance___control___nominal.WWN">#REF!</definedName>
    <definedName name="Wholesale_fixed_assets_balance___control___nominal.WWN.BEG" localSheetId="1">#REF!</definedName>
    <definedName name="Wholesale_fixed_assets_balance___control___nominal.WWN.BEG">#REF!</definedName>
    <definedName name="Wholesale_fixed_assets_depreciation___nominal.ADDN1" localSheetId="1">#REF!</definedName>
    <definedName name="Wholesale_fixed_assets_depreciation___nominal.ADDN1">#REF!</definedName>
    <definedName name="Wholesale_fixed_assets_depreciation___nominal.ADDN1.NEG" localSheetId="1">#REF!</definedName>
    <definedName name="Wholesale_fixed_assets_depreciation___nominal.ADDN1.NEG">#REF!</definedName>
    <definedName name="Wholesale_fixed_assets_depreciation___nominal.ADDN2" localSheetId="1">#REF!</definedName>
    <definedName name="Wholesale_fixed_assets_depreciation___nominal.ADDN2">#REF!</definedName>
    <definedName name="Wholesale_fixed_assets_depreciation___nominal.ADDN2.NEG" localSheetId="1">#REF!</definedName>
    <definedName name="Wholesale_fixed_assets_depreciation___nominal.ADDN2.NEG">#REF!</definedName>
    <definedName name="Wholesale_fixed_assets_depreciation___nominal.BR" localSheetId="1">#REF!</definedName>
    <definedName name="Wholesale_fixed_assets_depreciation___nominal.BR">#REF!</definedName>
    <definedName name="Wholesale_fixed_assets_depreciation___nominal.BR.NEG" localSheetId="1">#REF!</definedName>
    <definedName name="Wholesale_fixed_assets_depreciation___nominal.BR.NEG">#REF!</definedName>
    <definedName name="Wholesale_fixed_assets_depreciation___nominal.WN" localSheetId="1">#REF!</definedName>
    <definedName name="Wholesale_fixed_assets_depreciation___nominal.WN">#REF!</definedName>
    <definedName name="Wholesale_fixed_assets_depreciation___nominal.WN.NEG" localSheetId="1">#REF!</definedName>
    <definedName name="Wholesale_fixed_assets_depreciation___nominal.WN.NEG">#REF!</definedName>
    <definedName name="Wholesale_fixed_assets_depreciation___nominal.WR" localSheetId="1">#REF!</definedName>
    <definedName name="Wholesale_fixed_assets_depreciation___nominal.WR">#REF!</definedName>
    <definedName name="Wholesale_fixed_assets_depreciation___nominal.WR.NEG" localSheetId="1">#REF!</definedName>
    <definedName name="Wholesale_fixed_assets_depreciation___nominal.WR.NEG">#REF!</definedName>
    <definedName name="Wholesale_fixed_assets_depreciation___nominal.WWN" localSheetId="1">#REF!</definedName>
    <definedName name="Wholesale_fixed_assets_depreciation___nominal.WWN">#REF!</definedName>
    <definedName name="Wholesale_fixed_assets_depreciation___nominal.WWN.NEG" localSheetId="1">#REF!</definedName>
    <definedName name="Wholesale_fixed_assets_depreciation___nominal.WWN.NEG">#REF!</definedName>
    <definedName name="Wholesale_fixed_assets_depreciation___wholesale___nominal" localSheetId="1">#REF!</definedName>
    <definedName name="Wholesale_fixed_assets_depreciation___wholesale___nominal">#REF!</definedName>
    <definedName name="Wholesale_fixed_assets_depreciation___wholesale___nominal.NEG" localSheetId="1">#REF!</definedName>
    <definedName name="Wholesale_fixed_assets_depreciation___wholesale___nominal.NEG">#REF!</definedName>
    <definedName name="Wholesale_fixed_assets_depreciation_rate___control.ADDN1" localSheetId="1">#REF!</definedName>
    <definedName name="Wholesale_fixed_assets_depreciation_rate___control.ADDN1">#REF!</definedName>
    <definedName name="Wholesale_fixed_assets_depreciation_rate___control.ADDN2" localSheetId="1">#REF!</definedName>
    <definedName name="Wholesale_fixed_assets_depreciation_rate___control.ADDN2">#REF!</definedName>
    <definedName name="Wholesale_fixed_assets_depreciation_rate___control.BR" localSheetId="1">#REF!</definedName>
    <definedName name="Wholesale_fixed_assets_depreciation_rate___control.BR">#REF!</definedName>
    <definedName name="Wholesale_fixed_assets_depreciation_rate___control.WN" localSheetId="1">#REF!</definedName>
    <definedName name="Wholesale_fixed_assets_depreciation_rate___control.WN">#REF!</definedName>
    <definedName name="Wholesale_fixed_assets_depreciation_rate___control.WR" localSheetId="1">#REF!</definedName>
    <definedName name="Wholesale_fixed_assets_depreciation_rate___control.WR">#REF!</definedName>
    <definedName name="Wholesale_fixed_assets_depreciation_rate___control.WWN" localSheetId="1">#REF!</definedName>
    <definedName name="Wholesale_fixed_assets_depreciation_rate___control.WWN">#REF!</definedName>
    <definedName name="Wholesale_fixed_assets_initial_balance___control___nominal.ADDN1" localSheetId="1">#REF!</definedName>
    <definedName name="Wholesale_fixed_assets_initial_balance___control___nominal.ADDN1">#REF!</definedName>
    <definedName name="Wholesale_fixed_assets_initial_balance___control___nominal.ADDN2" localSheetId="1">#REF!</definedName>
    <definedName name="Wholesale_fixed_assets_initial_balance___control___nominal.ADDN2">#REF!</definedName>
    <definedName name="Wholesale_fixed_assets_initial_balance___control___nominal.BR" localSheetId="1">#REF!</definedName>
    <definedName name="Wholesale_fixed_assets_initial_balance___control___nominal.BR">#REF!</definedName>
    <definedName name="Wholesale_fixed_assets_initial_balance___control___nominal.WN" localSheetId="1">#REF!</definedName>
    <definedName name="Wholesale_fixed_assets_initial_balance___control___nominal.WN">#REF!</definedName>
    <definedName name="Wholesale_fixed_assets_initial_balance___control___nominal.WR" localSheetId="1">#REF!</definedName>
    <definedName name="Wholesale_fixed_assets_initial_balance___control___nominal.WR">#REF!</definedName>
    <definedName name="Wholesale_fixed_assets_initial_balance___control___nominal.WWN" localSheetId="1">#REF!</definedName>
    <definedName name="Wholesale_fixed_assets_initial_balance___control___nominal.WWN">#REF!</definedName>
    <definedName name="Wholesale_measured_charge___Retail_residential___nominal" localSheetId="1">#REF!</definedName>
    <definedName name="Wholesale_measured_charge___Retail_residential___nominal">#REF!</definedName>
    <definedName name="Wholesale_measured_charge_proportion_____100__alert" localSheetId="1">#REF!</definedName>
    <definedName name="Wholesale_measured_charge_proportion_____100__alert">#REF!</definedName>
    <definedName name="Wholesale_measured_charge_proportion_____100__alert_overall" localSheetId="1">#REF!</definedName>
    <definedName name="Wholesale_measured_charge_proportion_____100__alert_overall">#REF!</definedName>
    <definedName name="Wholesale_measured_residential_revenue_weighting" localSheetId="1">#REF!</definedName>
    <definedName name="Wholesale_measured_residential_revenue_weighting">#REF!</definedName>
    <definedName name="Wholesale_negative_tax_calculated___nominal" localSheetId="1">#REF!</definedName>
    <definedName name="Wholesale_negative_tax_calculated___nominal">#REF!</definedName>
    <definedName name="Wholesale_negative_tax_calculated___post_financeability___nominal" localSheetId="1">#REF!</definedName>
    <definedName name="Wholesale_negative_tax_calculated___post_financeability___nominal">#REF!</definedName>
    <definedName name="Wholesale_positive_tax_calculated___nominal" localSheetId="1">#REF!</definedName>
    <definedName name="Wholesale_positive_tax_calculated___nominal">#REF!</definedName>
    <definedName name="Wholesale_positive_tax_calculated___post_financeability___nominal" localSheetId="1">#REF!</definedName>
    <definedName name="Wholesale_positive_tax_calculated___post_financeability___nominal">#REF!</definedName>
    <definedName name="Wholesale_post_financeability_adjustments___real.ADDN1" localSheetId="1">#REF!</definedName>
    <definedName name="Wholesale_post_financeability_adjustments___real.ADDN1">#REF!</definedName>
    <definedName name="Wholesale_post_financeability_adjustments___real.ADDN2" localSheetId="1">#REF!</definedName>
    <definedName name="Wholesale_post_financeability_adjustments___real.ADDN2">#REF!</definedName>
    <definedName name="Wholesale_post_financeability_adjustments___real.BR" localSheetId="1">#REF!</definedName>
    <definedName name="Wholesale_post_financeability_adjustments___real.BR">#REF!</definedName>
    <definedName name="Wholesale_post_financeability_adjustments___real.WN" localSheetId="1">#REF!</definedName>
    <definedName name="Wholesale_post_financeability_adjustments___real.WN">#REF!</definedName>
    <definedName name="Wholesale_post_financeability_adjustments___real.WR" localSheetId="1">#REF!</definedName>
    <definedName name="Wholesale_post_financeability_adjustments___real.WR">#REF!</definedName>
    <definedName name="Wholesale_post_financeability_adjustments___real.WWN" localSheetId="1">#REF!</definedName>
    <definedName name="Wholesale_post_financeability_adjustments___real.WWN">#REF!</definedName>
    <definedName name="Wholesale_post_financeability_revenue_impact___nominal" localSheetId="1">#REF!</definedName>
    <definedName name="Wholesale_post_financeability_revenue_impact___nominal">#REF!</definedName>
    <definedName name="Wholesale_revenue_impact_of_post_financeability__by_tariff_band___Business___nominal.1" localSheetId="1">#REF!</definedName>
    <definedName name="Wholesale_revenue_impact_of_post_financeability__by_tariff_band___Business___nominal.1">#REF!</definedName>
    <definedName name="Wholesale_revenue_impact_of_post_financeability__by_tariff_band___Business___nominal.2" localSheetId="1">#REF!</definedName>
    <definedName name="Wholesale_revenue_impact_of_post_financeability__by_tariff_band___Business___nominal.2">#REF!</definedName>
    <definedName name="Wholesale_revenue_impact_of_post_financeability__by_tariff_band___Business___nominal.3" localSheetId="1">#REF!</definedName>
    <definedName name="Wholesale_revenue_impact_of_post_financeability__by_tariff_band___Business___nominal.3">#REF!</definedName>
    <definedName name="Wholesale_revenue_impact_of_post_financeability_margin___by_tariff_band___Business___nominal.1" localSheetId="1">#REF!</definedName>
    <definedName name="Wholesale_revenue_impact_of_post_financeability_margin___by_tariff_band___Business___nominal.1">#REF!</definedName>
    <definedName name="Wholesale_revenue_impact_of_post_financeability_margin___by_tariff_band___Business___nominal.2" localSheetId="1">#REF!</definedName>
    <definedName name="Wholesale_revenue_impact_of_post_financeability_margin___by_tariff_band___Business___nominal.2">#REF!</definedName>
    <definedName name="Wholesale_revenue_impact_of_post_financeability_margin___by_tariff_band___Business___nominal.3" localSheetId="1">#REF!</definedName>
    <definedName name="Wholesale_revenue_impact_of_post_financeability_margin___by_tariff_band___Business___nominal.3">#REF!</definedName>
    <definedName name="Wholesale_revenue_impact_of_post_financeability_margin___by_tariff_band___Business___real.1" localSheetId="1">#REF!</definedName>
    <definedName name="Wholesale_revenue_impact_of_post_financeability_margin___by_tariff_band___Business___real.1">#REF!</definedName>
    <definedName name="Wholesale_revenue_impact_of_post_financeability_margin___by_tariff_band___Business___real.2" localSheetId="1">#REF!</definedName>
    <definedName name="Wholesale_revenue_impact_of_post_financeability_margin___by_tariff_band___Business___real.2">#REF!</definedName>
    <definedName name="Wholesale_revenue_impact_of_post_financeability_margin___by_tariff_band___Business___real.3" localSheetId="1">#REF!</definedName>
    <definedName name="Wholesale_revenue_impact_of_post_financeability_margin___by_tariff_band___Business___real.3">#REF!</definedName>
    <definedName name="Wholesale_tax_due___nominal" localSheetId="1">#REF!</definedName>
    <definedName name="Wholesale_tax_due___nominal">#REF!</definedName>
    <definedName name="Wholesale_tax_due___post_financeability___nominal" localSheetId="1">#REF!</definedName>
    <definedName name="Wholesale_tax_due___post_financeability___nominal">#REF!</definedName>
    <definedName name="Wholesale_tax_loss_balance___nominal" localSheetId="1">#REF!</definedName>
    <definedName name="Wholesale_tax_loss_balance___nominal">#REF!</definedName>
    <definedName name="Wholesale_tax_loss_balance___nominal.BEG" localSheetId="1">#REF!</definedName>
    <definedName name="Wholesale_tax_loss_balance___nominal.BEG">#REF!</definedName>
    <definedName name="Wholesale_tax_loss_balance___post_financeability___nominal" localSheetId="1">#REF!</definedName>
    <definedName name="Wholesale_tax_loss_balance___post_financeability___nominal">#REF!</definedName>
    <definedName name="Wholesale_tax_loss_balance___post_financeability___nominal.BEG" localSheetId="1">#REF!</definedName>
    <definedName name="Wholesale_tax_loss_balance___post_financeability___nominal.BEG">#REF!</definedName>
    <definedName name="Wholesale_total_base_RORE___nominal" localSheetId="1">#REF!</definedName>
    <definedName name="Wholesale_total_base_RORE___nominal">#REF!</definedName>
    <definedName name="Wholesale_total_revenue_apportioned___residential___nominal" localSheetId="1">#REF!</definedName>
    <definedName name="Wholesale_total_revenue_apportioned___residential___nominal">#REF!</definedName>
    <definedName name="Wholesale_unmeasured_charge___Retail_residential___nominal" localSheetId="1">#REF!</definedName>
    <definedName name="Wholesale_unmeasured_charge___Retail_residential___nominal">#REF!</definedName>
    <definedName name="Wholesale_unmeasured_charge_proportion_____100__alert" localSheetId="1">#REF!</definedName>
    <definedName name="Wholesale_unmeasured_charge_proportion_____100__alert">#REF!</definedName>
    <definedName name="Wholesale_unmeasured_charge_proportion_____100__alert_overall" localSheetId="1">#REF!</definedName>
    <definedName name="Wholesale_unmeasured_charge_proportion_____100__alert_overall">#REF!</definedName>
    <definedName name="Wholesale_unmeasured_residential_revenue_weighting" localSheetId="1">#REF!</definedName>
    <definedName name="Wholesale_unmeasured_residential_revenue_weighting">#REF!</definedName>
    <definedName name="Wholesale_wastewater_network_allowed_revenue__excluding_capital_connection_charges__other_income_and_operating_income__per_residential_customer___real" localSheetId="1">#REF!</definedName>
    <definedName name="Wholesale_wastewater_network_allowed_revenue__excluding_capital_connection_charges__other_income_and_operating_income__per_residential_customer___real">#REF!</definedName>
    <definedName name="Wholesale_water_network_allowed_revenue__excluding_capital_connection_charges__other_income_and_operating_income__per_residential_customer___real" localSheetId="1">#REF!</definedName>
    <definedName name="Wholesale_water_network_allowed_revenue__excluding_capital_connection_charges__other_income_and_operating_income__per_residential_customer___real">#REF!</definedName>
    <definedName name="Wholesale_water_resources_allowed_revenue__excluding_capital_connection_charges__other_income_and_operating_income__per_residential_customer___real" localSheetId="1">#REF!</definedName>
    <definedName name="Wholesale_water_resources_allowed_revenue__excluding_capital_connection_charges__other_income_and_operating_income__per_residential_customer___real">#REF!</definedName>
    <definedName name="WILTS">#REF!</definedName>
    <definedName name="WIREN_Act">#REF!</definedName>
    <definedName name="WIT">#REF!</definedName>
    <definedName name="WMNIN_Act">#REF!</definedName>
    <definedName name="WNet_Act">#REF!</definedName>
    <definedName name="WNet_BP">#REF!</definedName>
    <definedName name="WNet_FD">#REF!</definedName>
    <definedName name="WoC_average_bill___5yr_average___nominal" localSheetId="1">#REF!</definedName>
    <definedName name="WoC_average_bill___5yr_average___nominal" localSheetId="8">#REF!</definedName>
    <definedName name="WoC_average_bill___5yr_average___nominal" localSheetId="6">#REF!</definedName>
    <definedName name="WoC_average_bill___5yr_average___nominal">#REF!</definedName>
    <definedName name="WoC_average_bill___5yr_average___real" localSheetId="1">#REF!</definedName>
    <definedName name="WoC_average_bill___5yr_average___real">#REF!</definedName>
    <definedName name="WoC_average_bill___nominal" localSheetId="1">#REF!</definedName>
    <definedName name="WoC_average_bill___nominal">#REF!</definedName>
    <definedName name="WoC_average_bill___real" localSheetId="1">#REF!</definedName>
    <definedName name="WoC_average_bill___real">#REF!</definedName>
    <definedName name="WoC_average_bill_growth___nominal" localSheetId="1">#REF!</definedName>
    <definedName name="WoC_average_bill_growth___nominal">#REF!</definedName>
    <definedName name="WoC_average_bill_growth___real" localSheetId="1">#REF!</definedName>
    <definedName name="WoC_average_bill_growth___real">#REF!</definedName>
    <definedName name="WoCstransition">#REF!</definedName>
    <definedName name="wombat" hidden="1">#REF!</definedName>
    <definedName name="Working_capital_balances___control___nominal.ADDN1" localSheetId="1">#REF!</definedName>
    <definedName name="Working_capital_balances___control___nominal.ADDN1">#REF!</definedName>
    <definedName name="Working_capital_balances___control___nominal.ADDN2" localSheetId="1">#REF!</definedName>
    <definedName name="Working_capital_balances___control___nominal.ADDN2">#REF!</definedName>
    <definedName name="Working_capital_balances___control___nominal.BR" localSheetId="1">#REF!</definedName>
    <definedName name="Working_capital_balances___control___nominal.BR">#REF!</definedName>
    <definedName name="Working_capital_balances___control___nominal.WN" localSheetId="1">#REF!</definedName>
    <definedName name="Working_capital_balances___control___nominal.WN">#REF!</definedName>
    <definedName name="Working_capital_balances___control___nominal.WR" localSheetId="1">#REF!</definedName>
    <definedName name="Working_capital_balances___control___nominal.WR">#REF!</definedName>
    <definedName name="Working_capital_balances___control___nominal.WWN" localSheetId="1">#REF!</definedName>
    <definedName name="Working_capital_balances___control___nominal.WWN">#REF!</definedName>
    <definedName name="Working_capital_by_tariff_band_check" localSheetId="1">#REF!</definedName>
    <definedName name="Working_capital_by_tariff_band_check">#REF!</definedName>
    <definedName name="Working_capital_by_tariff_band_check_calc" localSheetId="1">#REF!</definedName>
    <definedName name="Working_capital_by_tariff_band_check_calc">#REF!</definedName>
    <definedName name="Working_capital_by_tariff_band_check_overall" localSheetId="1">#REF!</definedName>
    <definedName name="Working_capital_by_tariff_band_check_overall">#REF!</definedName>
    <definedName name="wotsthis" localSheetId="8" hidden="1">{"P&amp;L phased",#N/A,FALSE,"P and L";"Interest phased",#N/A,FALSE,"Interest";"Cshf phased",#N/A,FALSE,"Cashflow";"BSheet phased",#N/A,FALSE,"B Sheet";"Capex phased",#N/A,FALSE,"Capex"}</definedName>
    <definedName name="wotsthis" localSheetId="6" hidden="1">{"P&amp;L phased",#N/A,FALSE,"P and L";"Interest phased",#N/A,FALSE,"Interest";"Cshf phased",#N/A,FALSE,"Cashflow";"BSheet phased",#N/A,FALSE,"B Sheet";"Capex phased",#N/A,FALSE,"Capex"}</definedName>
    <definedName name="wotsthis" hidden="1">{"P&amp;L phased",#N/A,FALSE,"P and L";"Interest phased",#N/A,FALSE,"Interest";"Cshf phased",#N/A,FALSE,"Cashflow";"BSheet phased",#N/A,FALSE,"B Sheet";"Capex phased",#N/A,FALSE,"Capex"}</definedName>
    <definedName name="WPS_OUTPUT_FOR_JR03">#REF!</definedName>
    <definedName name="WRG">#REF!</definedName>
    <definedName name="wrn.CHARGE." localSheetId="8" hidden="1">{"CHARGE",#N/A,FALSE,"401C11"}</definedName>
    <definedName name="wrn.CHARGE." localSheetId="6" hidden="1">{"CHARGE",#N/A,FALSE,"401C11"}</definedName>
    <definedName name="wrn.CHARGE." hidden="1">{"CHARGE",#N/A,FALSE,"401C11"}</definedName>
    <definedName name="wrn.GROSS." localSheetId="8" hidden="1">{"GROSS",#N/A,FALSE,"401C11"}</definedName>
    <definedName name="wrn.GROSS." localSheetId="6" hidden="1">{"GROSS",#N/A,FALSE,"401C11"}</definedName>
    <definedName name="wrn.GROSS." hidden="1">{"GROSS",#N/A,FALSE,"401C11"}</definedName>
    <definedName name="wrn.NET." localSheetId="8" hidden="1">{"NET",#N/A,FALSE,"401C11"}</definedName>
    <definedName name="wrn.NET." localSheetId="6" hidden="1">{"NET",#N/A,FALSE,"401C11"}</definedName>
    <definedName name="wrn.NET." hidden="1">{"NET",#N/A,FALSE,"401C11"}</definedName>
    <definedName name="wrn.papersdraft" localSheetId="8">{"bal",#N/A,FALSE,"working papers";"income",#N/A,FALSE,"working papers"}</definedName>
    <definedName name="wrn.papersdraft" localSheetId="6">{"bal",#N/A,FALSE,"working papers";"income",#N/A,FALSE,"working papers"}</definedName>
    <definedName name="wrn.papersdraft">{"bal",#N/A,FALSE,"working papers";"income",#N/A,FALSE,"working papers"}</definedName>
    <definedName name="wrn.Print._.5._.and._.12." localSheetId="8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localSheetId="6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5._.and._.12." hidden="1">{"EBIT 5",#N/A,FALSE,"EBIT";"NPAT 5",#N/A,FALSE,"EBIT";"EBITDA 5",#N/A,FALSE,"EBIT";"INTEREST 5",#N/A,FALSE,"EBIT";"TAX 5",#N/A,FALSE,"EBIT";"MI 5",#N/A,FALSE,"EBIT";"3G 5",#N/A,FALSE,"EBIT";"E-Com 5",#N/A,FALSE,"EBIT";"EBIT 12",#N/A,FALSE,"EBIT";"NPAT 12",#N/A,FALSE,"EBIT";"EBITDA 12",#N/A,FALSE,"EBIT";"INTEREST 12",#N/A,FALSE,"EBIT";"TAX 12",#N/A,FALSE,"EBIT";"MI 12",#N/A,FALSE,"EBIT"}</definedName>
    <definedName name="wrn.Print._.Phased." localSheetId="8" hidden="1">{"P&amp;L phased",#N/A,FALSE,"P and L";"Interest phased",#N/A,FALSE,"Interest";"Cshf phased",#N/A,FALSE,"Cashflow";"BSheet phased",#N/A,FALSE,"B Sheet";"Capex phased",#N/A,FALSE,"Capex"}</definedName>
    <definedName name="wrn.Print._.Phased." localSheetId="6" hidden="1">{"P&amp;L phased",#N/A,FALSE,"P and L";"Interest phased",#N/A,FALSE,"Interest";"Cshf phased",#N/A,FALSE,"Cashflow";"BSheet phased",#N/A,FALSE,"B Sheet";"Capex phased",#N/A,FALSE,"Capex"}</definedName>
    <definedName name="wrn.Print._.Phased." hidden="1">{"P&amp;L phased",#N/A,FALSE,"P and L";"Interest phased",#N/A,FALSE,"Interest";"Cshf phased",#N/A,FALSE,"Cashflow";"BSheet phased",#N/A,FALSE,"B Sheet";"Capex phased",#N/A,FALSE,"Capex"}</definedName>
    <definedName name="wrn.wpapers." localSheetId="8">{"bal",#N/A,FALSE,"working papers";"income",#N/A,FALSE,"working papers"}</definedName>
    <definedName name="wrn.wpapers." localSheetId="6">{"bal",#N/A,FALSE,"working papers";"income",#N/A,FALSE,"working papers"}</definedName>
    <definedName name="wrn.wpapers.">{"bal",#N/A,FALSE,"working papers";"income",#N/A,FALSE,"working papers"}</definedName>
    <definedName name="WRP">#REF!</definedName>
    <definedName name="WSHapr">#REF!</definedName>
    <definedName name="WSHBPinputs">#REF!</definedName>
    <definedName name="WSHBPtrans">#REF!</definedName>
    <definedName name="WSHtransition" localSheetId="8">#REF!</definedName>
    <definedName name="WSHtransition">#REF!</definedName>
    <definedName name="WSXapr">#REF!</definedName>
    <definedName name="WSXBPinputs">#REF!</definedName>
    <definedName name="WSXBPtrans">#REF!</definedName>
    <definedName name="WSXtransition" localSheetId="8">#REF!</definedName>
    <definedName name="WSXtransition">#REF!</definedName>
    <definedName name="Wtotalgrosscapx">#REF!</definedName>
    <definedName name="WTW_Sludge_Lagoon">#REF!</definedName>
    <definedName name="WTW_Sludge_Land">#REF!</definedName>
    <definedName name="WTW_Sludge_Landfill">#REF!</definedName>
    <definedName name="WTWSludge_Lagoon_EF_CH4">#REF!</definedName>
    <definedName name="WTWSludge_Lagoon_EF_N2O">#REF!</definedName>
    <definedName name="WTWSludge_Land_EF_CH4">#REF!</definedName>
    <definedName name="WTWSludge_Land_EF_N2O">#REF!</definedName>
    <definedName name="WTWSludge_Landfill_EF_CH4">#REF!</definedName>
    <definedName name="WX_A_H" localSheetId="8">#REF!</definedName>
    <definedName name="WX_A_H" localSheetId="6">#REF!</definedName>
    <definedName name="WX_A_H">#REF!</definedName>
    <definedName name="WX_A_L" localSheetId="6">#REF!</definedName>
    <definedName name="WX_A_L">#REF!</definedName>
    <definedName name="WX_A_M" localSheetId="6">#REF!</definedName>
    <definedName name="WX_A_M">#REF!</definedName>
    <definedName name="WX_AW_H">#REF!</definedName>
    <definedName name="WX_AW_L">#REF!</definedName>
    <definedName name="WX_AW_M">#REF!</definedName>
    <definedName name="WX_E">#REF!</definedName>
    <definedName name="WX_W">#REF!</definedName>
    <definedName name="xdcvdsf">#REF!</definedName>
    <definedName name="XXX" localSheetId="8">#REF!</definedName>
    <definedName name="XXX" localSheetId="6">#REF!</definedName>
    <definedName name="XXX">#REF!</definedName>
    <definedName name="Y_A_H" localSheetId="6">#REF!</definedName>
    <definedName name="Y_A_H">#REF!</definedName>
    <definedName name="Y_A_L" localSheetId="6">#REF!</definedName>
    <definedName name="Y_A_L">#REF!</definedName>
    <definedName name="Y_A_M">#REF!</definedName>
    <definedName name="Y_A_N">#REF!</definedName>
    <definedName name="Y_AW_H">#REF!</definedName>
    <definedName name="Y_AW_L">#REF!</definedName>
    <definedName name="Y_AW_M">#REF!</definedName>
    <definedName name="Y_AW_N">#REF!</definedName>
    <definedName name="Y_E">#REF!</definedName>
    <definedName name="Year">#REF!</definedName>
    <definedName name="Year_average___nominal___RCV___Growth___BR" localSheetId="1">#REF!</definedName>
    <definedName name="Year_average___nominal___RCV___Growth___BR" localSheetId="8">#REF!</definedName>
    <definedName name="Year_average___nominal___RCV___Growth___BR" localSheetId="6">#REF!</definedName>
    <definedName name="Year_average___nominal___RCV___Growth___BR">#REF!</definedName>
    <definedName name="Year_average_nominal_RCV___Growth___ADDN1" localSheetId="1">#REF!</definedName>
    <definedName name="Year_average_nominal_RCV___Growth___ADDN1">#REF!</definedName>
    <definedName name="Year_average_nominal_RCV___Growth___ADDN2" localSheetId="1">#REF!</definedName>
    <definedName name="Year_average_nominal_RCV___Growth___ADDN2">#REF!</definedName>
    <definedName name="Year_average_nominal_RCV___Growth___WWN" localSheetId="1">#REF!</definedName>
    <definedName name="Year_average_nominal_RCV___Growth___WWN">#REF!</definedName>
    <definedName name="Year_average_nominal_RCV_Growth___WN" localSheetId="1">#REF!</definedName>
    <definedName name="Year_average_nominal_RCV_Growth___WN">#REF!</definedName>
    <definedName name="Year_average_nominal_RCV_growth___WR" localSheetId="1">#REF!</definedName>
    <definedName name="Year_average_nominal_RCV_growth___WR">#REF!</definedName>
    <definedName name="Year_average_RCV___Growth___Wholesale___nominal" localSheetId="1">#REF!</definedName>
    <definedName name="Year_average_RCV___Growth___Wholesale___nominal">#REF!</definedName>
    <definedName name="Year_average_RCV_Growth____control.ADDN1" localSheetId="1">#REF!</definedName>
    <definedName name="Year_average_RCV_Growth____control.ADDN1">#REF!</definedName>
    <definedName name="Year_average_RCV_Growth____control.ADDN2" localSheetId="1">#REF!</definedName>
    <definedName name="Year_average_RCV_Growth____control.ADDN2">#REF!</definedName>
    <definedName name="Year_average_RCV_Growth____control.BR" localSheetId="1">#REF!</definedName>
    <definedName name="Year_average_RCV_Growth____control.BR">#REF!</definedName>
    <definedName name="Year_average_RCV_Growth____control.WN" localSheetId="1">#REF!</definedName>
    <definedName name="Year_average_RCV_Growth____control.WN">#REF!</definedName>
    <definedName name="Year_average_RCV_Growth____control.WR" localSheetId="1">#REF!</definedName>
    <definedName name="Year_average_RCV_Growth____control.WR">#REF!</definedName>
    <definedName name="Year_average_RCV_Growth____control.WWN" localSheetId="1">#REF!</definedName>
    <definedName name="Year_average_RCV_Growth____control.WWN">#REF!</definedName>
    <definedName name="YEAR_B4_LAST">#REF!</definedName>
    <definedName name="YEAR_B4B4_LAST">#REF!</definedName>
    <definedName name="YEAR_B5_LAST">#REF!</definedName>
    <definedName name="YearRange_InputData">#REF!</definedName>
    <definedName name="Years_from_valuation_date" localSheetId="1">#REF!</definedName>
    <definedName name="Years_from_valuation_date">#REF!</definedName>
    <definedName name="YearVal">#REF!</definedName>
    <definedName name="YesNo">InpC!$H$286:$H$287</definedName>
    <definedName name="yhnry" localSheetId="8">#REF!</definedName>
    <definedName name="yhnry" localSheetId="6">#REF!</definedName>
    <definedName name="yhnry">#REF!</definedName>
    <definedName name="YKYapr">#REF!</definedName>
    <definedName name="YKYBPinputs">#REF!</definedName>
    <definedName name="YKYBPtrans">#REF!</definedName>
    <definedName name="YKYtransition" localSheetId="8">#REF!</definedName>
    <definedName name="YKYtransition">#REF!</definedName>
    <definedName name="yyy" localSheetId="8">#REF!</definedName>
    <definedName name="yyy">#REF!</definedName>
    <definedName name="zzCompany_Name">#REF!</definedName>
    <definedName name="zzics">#REF!</definedName>
    <definedName name="zzz" localSheetId="8" hidden="1">{"NET",#N/A,FALSE,"401C11"}</definedName>
    <definedName name="zzz" localSheetId="6" hidden="1">{"NET",#N/A,FALSE,"401C11"}</definedName>
    <definedName name="zzz" hidden="1">{"NET",#N/A,FALSE,"401C11"}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8" l="1"/>
  <c r="F4" i="8" s="1"/>
  <c r="A1" i="8"/>
  <c r="G31" i="7"/>
  <c r="E31" i="7"/>
  <c r="G30" i="7"/>
  <c r="E30" i="7"/>
  <c r="G29" i="7"/>
  <c r="E29" i="7"/>
  <c r="G25" i="7"/>
  <c r="E25" i="7"/>
  <c r="G24" i="7"/>
  <c r="E24" i="7"/>
  <c r="G23" i="7"/>
  <c r="E23" i="7"/>
  <c r="I17" i="7"/>
  <c r="G17" i="7"/>
  <c r="F17" i="7"/>
  <c r="E17" i="7"/>
  <c r="G16" i="7"/>
  <c r="E16" i="7"/>
  <c r="I12" i="7"/>
  <c r="H12" i="7"/>
  <c r="G12" i="7"/>
  <c r="F12" i="7"/>
  <c r="E12" i="7"/>
  <c r="J9" i="7"/>
  <c r="K9" i="7" s="1"/>
  <c r="E4" i="7"/>
  <c r="E4" i="54" s="1"/>
  <c r="E3" i="7"/>
  <c r="E3" i="46" s="1"/>
  <c r="E2" i="7"/>
  <c r="A1" i="7"/>
  <c r="J332" i="68"/>
  <c r="I332" i="68"/>
  <c r="H332" i="68"/>
  <c r="G332" i="68"/>
  <c r="F332" i="68"/>
  <c r="J331" i="68"/>
  <c r="I331" i="68"/>
  <c r="H331" i="68"/>
  <c r="G331" i="68"/>
  <c r="F331" i="68"/>
  <c r="J330" i="68"/>
  <c r="I330" i="68"/>
  <c r="H330" i="68"/>
  <c r="G330" i="68"/>
  <c r="F330" i="68"/>
  <c r="J269" i="68"/>
  <c r="I269" i="68"/>
  <c r="H269" i="68"/>
  <c r="G269" i="68"/>
  <c r="F269" i="68"/>
  <c r="J268" i="68"/>
  <c r="I268" i="68"/>
  <c r="H268" i="68"/>
  <c r="G268" i="68"/>
  <c r="F268" i="68"/>
  <c r="J261" i="68"/>
  <c r="I261" i="68"/>
  <c r="H261" i="68"/>
  <c r="G261" i="68"/>
  <c r="F261" i="68"/>
  <c r="J260" i="68"/>
  <c r="I260" i="68"/>
  <c r="H260" i="68"/>
  <c r="G260" i="68"/>
  <c r="F260" i="68"/>
  <c r="J222" i="68"/>
  <c r="I222" i="68"/>
  <c r="H222" i="68"/>
  <c r="G222" i="68"/>
  <c r="F222" i="68"/>
  <c r="J221" i="68"/>
  <c r="I221" i="68"/>
  <c r="H221" i="68"/>
  <c r="G221" i="68"/>
  <c r="F221" i="68"/>
  <c r="J220" i="68"/>
  <c r="I220" i="68"/>
  <c r="H220" i="68"/>
  <c r="G220" i="68"/>
  <c r="F220" i="68"/>
  <c r="J112" i="68"/>
  <c r="I112" i="68"/>
  <c r="H112" i="68"/>
  <c r="G112" i="68"/>
  <c r="F112" i="68"/>
  <c r="J111" i="68"/>
  <c r="I111" i="68"/>
  <c r="H111" i="68"/>
  <c r="G111" i="68"/>
  <c r="F111" i="68"/>
  <c r="J110" i="68"/>
  <c r="I110" i="68"/>
  <c r="H110" i="68"/>
  <c r="G110" i="68"/>
  <c r="F110" i="68"/>
  <c r="W492" i="37"/>
  <c r="M466" i="37"/>
  <c r="M465" i="37"/>
  <c r="M462" i="37"/>
  <c r="M463" i="37" s="1"/>
  <c r="U459" i="37"/>
  <c r="T459" i="37"/>
  <c r="S459" i="37"/>
  <c r="R459" i="37"/>
  <c r="Q459" i="37"/>
  <c r="M459" i="37"/>
  <c r="M460" i="37" s="1"/>
  <c r="M458" i="37"/>
  <c r="U455" i="37"/>
  <c r="W455" i="37" s="1"/>
  <c r="T455" i="37"/>
  <c r="S455" i="37"/>
  <c r="R455" i="37"/>
  <c r="Q455" i="37"/>
  <c r="M455" i="37"/>
  <c r="M456" i="37" s="1"/>
  <c r="M454" i="37"/>
  <c r="M451" i="37"/>
  <c r="M452" i="37" s="1"/>
  <c r="M450" i="37"/>
  <c r="M447" i="37"/>
  <c r="M448" i="37" s="1"/>
  <c r="M446" i="37"/>
  <c r="M443" i="37"/>
  <c r="M444" i="37" s="1"/>
  <c r="M442" i="37"/>
  <c r="M439" i="37"/>
  <c r="M440" i="37" s="1"/>
  <c r="M438" i="37"/>
  <c r="M434" i="37"/>
  <c r="M435" i="37" s="1"/>
  <c r="M431" i="37"/>
  <c r="M432" i="37" s="1"/>
  <c r="M428" i="37"/>
  <c r="M429" i="37" s="1"/>
  <c r="M425" i="37"/>
  <c r="M426" i="37" s="1"/>
  <c r="M424" i="37"/>
  <c r="M421" i="37"/>
  <c r="M422" i="37" s="1"/>
  <c r="M420" i="37"/>
  <c r="M417" i="37"/>
  <c r="M418" i="37" s="1"/>
  <c r="M415" i="37"/>
  <c r="M414" i="37"/>
  <c r="E411" i="37"/>
  <c r="M401" i="37"/>
  <c r="M402" i="37" s="1"/>
  <c r="M400" i="37"/>
  <c r="M398" i="37"/>
  <c r="M397" i="37"/>
  <c r="M396" i="37"/>
  <c r="M394" i="37"/>
  <c r="M393" i="37"/>
  <c r="M392" i="37"/>
  <c r="M389" i="37"/>
  <c r="M390" i="37" s="1"/>
  <c r="M388" i="37"/>
  <c r="M384" i="37"/>
  <c r="M385" i="37" s="1"/>
  <c r="M383" i="37"/>
  <c r="M380" i="37"/>
  <c r="M381" i="37" s="1"/>
  <c r="M379" i="37"/>
  <c r="M376" i="37"/>
  <c r="M377" i="37" s="1"/>
  <c r="M373" i="37"/>
  <c r="M374" i="37" s="1"/>
  <c r="E370" i="37"/>
  <c r="E315" i="37"/>
  <c r="M305" i="37"/>
  <c r="M306" i="37" s="1"/>
  <c r="M304" i="37"/>
  <c r="M303" i="37"/>
  <c r="M302" i="37"/>
  <c r="M301" i="37"/>
  <c r="M300" i="37"/>
  <c r="M299" i="37"/>
  <c r="M298" i="37"/>
  <c r="M297" i="37"/>
  <c r="M296" i="37"/>
  <c r="M295" i="37"/>
  <c r="M294" i="37"/>
  <c r="M291" i="37"/>
  <c r="W290" i="37"/>
  <c r="W289" i="37"/>
  <c r="M288" i="37"/>
  <c r="M287" i="37"/>
  <c r="M286" i="37"/>
  <c r="M285" i="37"/>
  <c r="W282" i="37"/>
  <c r="W281" i="37"/>
  <c r="E276" i="37"/>
  <c r="M255" i="37"/>
  <c r="M251" i="37"/>
  <c r="M239" i="37"/>
  <c r="M235" i="37"/>
  <c r="M231" i="37"/>
  <c r="M227" i="37"/>
  <c r="M223" i="37"/>
  <c r="M219" i="37"/>
  <c r="E215" i="37"/>
  <c r="M192" i="37"/>
  <c r="M188" i="37"/>
  <c r="E184" i="37"/>
  <c r="E139" i="37"/>
  <c r="M128" i="37"/>
  <c r="M127" i="37"/>
  <c r="M126" i="37"/>
  <c r="M125" i="37"/>
  <c r="M124" i="37"/>
  <c r="M120" i="37"/>
  <c r="M121" i="37" s="1"/>
  <c r="M119" i="37"/>
  <c r="W106" i="37"/>
  <c r="N94" i="37"/>
  <c r="E94" i="37"/>
  <c r="E92" i="37"/>
  <c r="M74" i="37"/>
  <c r="E74" i="37"/>
  <c r="M73" i="37"/>
  <c r="E73" i="37"/>
  <c r="M69" i="37"/>
  <c r="M79" i="37" s="1"/>
  <c r="E69" i="37"/>
  <c r="M68" i="37"/>
  <c r="L68" i="37"/>
  <c r="K68" i="37"/>
  <c r="J68" i="37"/>
  <c r="I68" i="37"/>
  <c r="H68" i="37"/>
  <c r="G68" i="37"/>
  <c r="F68" i="37"/>
  <c r="E68" i="37"/>
  <c r="E63" i="37"/>
  <c r="M61" i="37"/>
  <c r="E61" i="37"/>
  <c r="M60" i="37"/>
  <c r="E60" i="37"/>
  <c r="K56" i="37"/>
  <c r="J56" i="37"/>
  <c r="I56" i="37"/>
  <c r="E53" i="37"/>
  <c r="M36" i="37"/>
  <c r="M37" i="37" s="1"/>
  <c r="E36" i="37"/>
  <c r="M35" i="37"/>
  <c r="E35" i="37"/>
  <c r="E32" i="37"/>
  <c r="E26" i="37"/>
  <c r="M24" i="37"/>
  <c r="E24" i="37"/>
  <c r="M23" i="37"/>
  <c r="E23" i="37"/>
  <c r="M22" i="37"/>
  <c r="E22" i="37"/>
  <c r="N13" i="37"/>
  <c r="X289" i="37" s="1"/>
  <c r="E13" i="37"/>
  <c r="E11" i="37"/>
  <c r="E2" i="37"/>
  <c r="M1" i="37"/>
  <c r="E34" i="8" s="1"/>
  <c r="D42" i="34"/>
  <c r="A42" i="34"/>
  <c r="M1" i="34"/>
  <c r="E33" i="8" s="1"/>
  <c r="A59" i="32"/>
  <c r="A41" i="32"/>
  <c r="G29" i="32"/>
  <c r="A15" i="32"/>
  <c r="M1" i="32"/>
  <c r="B111" i="51"/>
  <c r="B114" i="51" s="1"/>
  <c r="B104" i="51"/>
  <c r="A59" i="51"/>
  <c r="G57" i="51"/>
  <c r="F57" i="51"/>
  <c r="E57" i="51"/>
  <c r="D57" i="51"/>
  <c r="C57" i="51"/>
  <c r="B57" i="51"/>
  <c r="H55" i="51"/>
  <c r="H54" i="51"/>
  <c r="H53" i="51"/>
  <c r="H49" i="51"/>
  <c r="H48" i="51"/>
  <c r="H50" i="51" s="1"/>
  <c r="A41" i="51"/>
  <c r="A15" i="51"/>
  <c r="M1" i="51"/>
  <c r="E32" i="8" s="1"/>
  <c r="B114" i="52"/>
  <c r="B111" i="52"/>
  <c r="B104" i="52"/>
  <c r="A59" i="52"/>
  <c r="H57" i="52"/>
  <c r="H60" i="52" s="1"/>
  <c r="G57" i="52"/>
  <c r="F57" i="52"/>
  <c r="E57" i="52"/>
  <c r="D57" i="52"/>
  <c r="C57" i="52"/>
  <c r="B57" i="52"/>
  <c r="A41" i="52"/>
  <c r="A15" i="52"/>
  <c r="M1" i="52"/>
  <c r="E31" i="8" s="1"/>
  <c r="N220" i="26"/>
  <c r="E220" i="26"/>
  <c r="E218" i="26"/>
  <c r="N204" i="26"/>
  <c r="E204" i="26"/>
  <c r="E202" i="26"/>
  <c r="N157" i="26"/>
  <c r="E157" i="26"/>
  <c r="E155" i="26"/>
  <c r="N109" i="26"/>
  <c r="E109" i="26"/>
  <c r="E107" i="26"/>
  <c r="E91" i="26"/>
  <c r="N54" i="26"/>
  <c r="E54" i="26"/>
  <c r="E52" i="26"/>
  <c r="N14" i="26"/>
  <c r="E14" i="26"/>
  <c r="E12" i="26"/>
  <c r="E2" i="26"/>
  <c r="M1" i="26"/>
  <c r="E30" i="8" s="1"/>
  <c r="E102" i="54"/>
  <c r="K80" i="54"/>
  <c r="K79" i="54"/>
  <c r="E72" i="54"/>
  <c r="U54" i="54"/>
  <c r="T54" i="54"/>
  <c r="S54" i="54"/>
  <c r="R54" i="54"/>
  <c r="Q54" i="54"/>
  <c r="K51" i="54"/>
  <c r="K50" i="54"/>
  <c r="E43" i="54"/>
  <c r="K21" i="54"/>
  <c r="K20" i="54"/>
  <c r="N13" i="54"/>
  <c r="E13" i="54"/>
  <c r="E11" i="54"/>
  <c r="E2" i="54"/>
  <c r="M1" i="54"/>
  <c r="E29" i="8" s="1"/>
  <c r="E102" i="25"/>
  <c r="K80" i="25"/>
  <c r="K79" i="25"/>
  <c r="E72" i="25"/>
  <c r="U54" i="25"/>
  <c r="T54" i="25"/>
  <c r="S54" i="25"/>
  <c r="R54" i="25"/>
  <c r="Q54" i="25"/>
  <c r="K51" i="25"/>
  <c r="K50" i="25"/>
  <c r="E43" i="25"/>
  <c r="K21" i="25"/>
  <c r="K20" i="25"/>
  <c r="N13" i="25"/>
  <c r="E13" i="25"/>
  <c r="E11" i="25"/>
  <c r="E4" i="25"/>
  <c r="E3" i="25"/>
  <c r="E2" i="25"/>
  <c r="M1" i="25"/>
  <c r="E28" i="8" s="1"/>
  <c r="H47" i="31"/>
  <c r="F46" i="31"/>
  <c r="F45" i="31"/>
  <c r="U44" i="31"/>
  <c r="T44" i="31"/>
  <c r="S44" i="31"/>
  <c r="R44" i="31"/>
  <c r="U39" i="31"/>
  <c r="T39" i="31"/>
  <c r="S39" i="31"/>
  <c r="R39" i="31"/>
  <c r="E39" i="31"/>
  <c r="M37" i="31"/>
  <c r="M47" i="31" s="1"/>
  <c r="M48" i="31" s="1"/>
  <c r="U34" i="31"/>
  <c r="T34" i="31"/>
  <c r="S34" i="31"/>
  <c r="R34" i="31"/>
  <c r="Q34" i="31"/>
  <c r="E34" i="31"/>
  <c r="E33" i="31"/>
  <c r="E32" i="31"/>
  <c r="E30" i="31"/>
  <c r="M20" i="31"/>
  <c r="M42" i="31" s="1"/>
  <c r="M15" i="31"/>
  <c r="F13" i="31"/>
  <c r="E13" i="31"/>
  <c r="D7" i="31" s="1"/>
  <c r="E11" i="31"/>
  <c r="E4" i="31"/>
  <c r="E3" i="31"/>
  <c r="E2" i="31"/>
  <c r="M1" i="31"/>
  <c r="E27" i="8" s="1"/>
  <c r="E28" i="19"/>
  <c r="E12" i="19"/>
  <c r="E2" i="19"/>
  <c r="A1" i="19"/>
  <c r="M1" i="19" s="1"/>
  <c r="E26" i="8" s="1"/>
  <c r="A1" i="50"/>
  <c r="M1" i="50" s="1"/>
  <c r="E25" i="8" s="1"/>
  <c r="B111" i="49"/>
  <c r="B114" i="49" s="1"/>
  <c r="B104" i="49"/>
  <c r="H60" i="49"/>
  <c r="A1" i="49"/>
  <c r="M1" i="49" s="1"/>
  <c r="E24" i="8" s="1"/>
  <c r="B111" i="6"/>
  <c r="B114" i="6" s="1"/>
  <c r="B104" i="6"/>
  <c r="H60" i="6"/>
  <c r="H57" i="6"/>
  <c r="G57" i="6"/>
  <c r="F57" i="6"/>
  <c r="E57" i="6"/>
  <c r="D57" i="6"/>
  <c r="C57" i="6"/>
  <c r="B57" i="6"/>
  <c r="A1" i="6"/>
  <c r="M1" i="6" s="1"/>
  <c r="E23" i="8" s="1"/>
  <c r="M161" i="47"/>
  <c r="M160" i="47"/>
  <c r="M159" i="47"/>
  <c r="M158" i="47"/>
  <c r="M157" i="47"/>
  <c r="M156" i="47"/>
  <c r="M155" i="47"/>
  <c r="M154" i="47"/>
  <c r="M153" i="47"/>
  <c r="M152" i="47"/>
  <c r="M151" i="47"/>
  <c r="M150" i="47"/>
  <c r="M148" i="47"/>
  <c r="M147" i="47"/>
  <c r="M146" i="47"/>
  <c r="M145" i="47"/>
  <c r="M144" i="47"/>
  <c r="M143" i="47"/>
  <c r="M142" i="47"/>
  <c r="M141" i="47"/>
  <c r="M140" i="47"/>
  <c r="M139" i="47"/>
  <c r="M138" i="47"/>
  <c r="M137" i="47"/>
  <c r="M136" i="47"/>
  <c r="M135" i="47"/>
  <c r="M134" i="47"/>
  <c r="M132" i="47"/>
  <c r="M131" i="47"/>
  <c r="M130" i="47"/>
  <c r="M129" i="47"/>
  <c r="M128" i="47"/>
  <c r="M127" i="47"/>
  <c r="M126" i="47"/>
  <c r="M125" i="47"/>
  <c r="M124" i="47"/>
  <c r="M123" i="47"/>
  <c r="M122" i="47"/>
  <c r="M121" i="47"/>
  <c r="E119" i="47"/>
  <c r="AA113" i="47"/>
  <c r="Z113" i="47"/>
  <c r="M109" i="47"/>
  <c r="M108" i="47"/>
  <c r="M107" i="47"/>
  <c r="U106" i="47"/>
  <c r="T106" i="47"/>
  <c r="S106" i="47"/>
  <c r="R106" i="47"/>
  <c r="Q106" i="47"/>
  <c r="M106" i="47"/>
  <c r="M105" i="47"/>
  <c r="M104" i="47"/>
  <c r="U103" i="47"/>
  <c r="T103" i="47"/>
  <c r="S103" i="47"/>
  <c r="R103" i="47"/>
  <c r="Q103" i="47"/>
  <c r="M103" i="47"/>
  <c r="M102" i="47"/>
  <c r="M101" i="47"/>
  <c r="M100" i="47"/>
  <c r="M99" i="47"/>
  <c r="M98" i="47"/>
  <c r="M96" i="47"/>
  <c r="M95" i="47"/>
  <c r="M94" i="47"/>
  <c r="U93" i="47"/>
  <c r="T93" i="47"/>
  <c r="S93" i="47"/>
  <c r="R93" i="47"/>
  <c r="Q93" i="47"/>
  <c r="M93" i="47"/>
  <c r="M92" i="47"/>
  <c r="M91" i="47"/>
  <c r="U90" i="47"/>
  <c r="T90" i="47"/>
  <c r="S90" i="47"/>
  <c r="R90" i="47"/>
  <c r="Q90" i="47"/>
  <c r="M90" i="47"/>
  <c r="M89" i="47"/>
  <c r="M88" i="47"/>
  <c r="U87" i="47"/>
  <c r="T87" i="47"/>
  <c r="S87" i="47"/>
  <c r="R87" i="47"/>
  <c r="Q87" i="47"/>
  <c r="M87" i="47"/>
  <c r="M86" i="47"/>
  <c r="M85" i="47"/>
  <c r="U84" i="47"/>
  <c r="T84" i="47"/>
  <c r="S84" i="47"/>
  <c r="R84" i="47"/>
  <c r="Q84" i="47"/>
  <c r="M84" i="47"/>
  <c r="M83" i="47"/>
  <c r="M82" i="47"/>
  <c r="M80" i="47"/>
  <c r="M79" i="47"/>
  <c r="M78" i="47"/>
  <c r="U77" i="47"/>
  <c r="T77" i="47"/>
  <c r="S77" i="47"/>
  <c r="R77" i="47"/>
  <c r="Q77" i="47"/>
  <c r="M77" i="47"/>
  <c r="M76" i="47"/>
  <c r="M75" i="47"/>
  <c r="U74" i="47"/>
  <c r="T74" i="47"/>
  <c r="S74" i="47"/>
  <c r="R74" i="47"/>
  <c r="Q74" i="47"/>
  <c r="M74" i="47"/>
  <c r="M73" i="47"/>
  <c r="M72" i="47"/>
  <c r="U71" i="47"/>
  <c r="T71" i="47"/>
  <c r="S71" i="47"/>
  <c r="R71" i="47"/>
  <c r="Q71" i="47"/>
  <c r="M71" i="47"/>
  <c r="M70" i="47"/>
  <c r="M69" i="47"/>
  <c r="E67" i="47"/>
  <c r="AA62" i="47"/>
  <c r="Z62" i="47"/>
  <c r="E13" i="47"/>
  <c r="AA8" i="47"/>
  <c r="Z8" i="47"/>
  <c r="E6" i="47"/>
  <c r="E4" i="47"/>
  <c r="E3" i="47"/>
  <c r="E2" i="47"/>
  <c r="A1" i="47"/>
  <c r="M1" i="47" s="1"/>
  <c r="E22" i="8" s="1"/>
  <c r="M161" i="15"/>
  <c r="M160" i="15"/>
  <c r="M159" i="15"/>
  <c r="M158" i="15"/>
  <c r="M157" i="15"/>
  <c r="M361" i="37" s="1"/>
  <c r="M362" i="37" s="1"/>
  <c r="M156" i="15"/>
  <c r="M357" i="37" s="1"/>
  <c r="M358" i="37" s="1"/>
  <c r="M155" i="15"/>
  <c r="M154" i="15"/>
  <c r="M360" i="37" s="1"/>
  <c r="M153" i="15"/>
  <c r="M356" i="37" s="1"/>
  <c r="M152" i="15"/>
  <c r="M151" i="15"/>
  <c r="M335" i="37" s="1"/>
  <c r="M336" i="37" s="1"/>
  <c r="M150" i="15"/>
  <c r="M332" i="37" s="1"/>
  <c r="M333" i="37" s="1"/>
  <c r="M148" i="15"/>
  <c r="M147" i="15"/>
  <c r="M146" i="15"/>
  <c r="M145" i="15"/>
  <c r="M144" i="15"/>
  <c r="M353" i="37" s="1"/>
  <c r="M354" i="37" s="1"/>
  <c r="M143" i="15"/>
  <c r="M349" i="37" s="1"/>
  <c r="M350" i="37" s="1"/>
  <c r="M142" i="15"/>
  <c r="M141" i="15"/>
  <c r="M352" i="37" s="1"/>
  <c r="M140" i="15"/>
  <c r="M348" i="37" s="1"/>
  <c r="M139" i="15"/>
  <c r="M62" i="26" s="1"/>
  <c r="M64" i="26" s="1"/>
  <c r="M138" i="15"/>
  <c r="M329" i="37" s="1"/>
  <c r="M330" i="37" s="1"/>
  <c r="M137" i="15"/>
  <c r="M325" i="37" s="1"/>
  <c r="M326" i="37" s="1"/>
  <c r="M136" i="15"/>
  <c r="M135" i="15"/>
  <c r="M328" i="37" s="1"/>
  <c r="M134" i="15"/>
  <c r="M324" i="37" s="1"/>
  <c r="M132" i="15"/>
  <c r="M131" i="15"/>
  <c r="M130" i="15"/>
  <c r="M129" i="15"/>
  <c r="M128" i="15"/>
  <c r="M345" i="37" s="1"/>
  <c r="M346" i="37" s="1"/>
  <c r="M127" i="15"/>
  <c r="M341" i="37" s="1"/>
  <c r="M342" i="37" s="1"/>
  <c r="M126" i="15"/>
  <c r="M125" i="15"/>
  <c r="M344" i="37" s="1"/>
  <c r="M124" i="15"/>
  <c r="M340" i="37" s="1"/>
  <c r="M123" i="15"/>
  <c r="M22" i="26" s="1"/>
  <c r="M24" i="26" s="1"/>
  <c r="M122" i="15"/>
  <c r="M321" i="37" s="1"/>
  <c r="M322" i="37" s="1"/>
  <c r="M121" i="15"/>
  <c r="M318" i="37" s="1"/>
  <c r="M319" i="37" s="1"/>
  <c r="E119" i="15"/>
  <c r="AA113" i="15"/>
  <c r="Z113" i="15"/>
  <c r="M109" i="15"/>
  <c r="M108" i="15"/>
  <c r="M107" i="15"/>
  <c r="U106" i="15"/>
  <c r="T106" i="15"/>
  <c r="S106" i="15"/>
  <c r="R106" i="15"/>
  <c r="Q106" i="15"/>
  <c r="M106" i="15"/>
  <c r="M105" i="15"/>
  <c r="M104" i="15"/>
  <c r="U103" i="15"/>
  <c r="T103" i="15"/>
  <c r="S103" i="15"/>
  <c r="R103" i="15"/>
  <c r="Q103" i="15"/>
  <c r="M103" i="15"/>
  <c r="M102" i="15"/>
  <c r="M101" i="15"/>
  <c r="M100" i="15"/>
  <c r="M99" i="15"/>
  <c r="M98" i="15"/>
  <c r="M96" i="15"/>
  <c r="M95" i="15"/>
  <c r="M94" i="15"/>
  <c r="U93" i="15"/>
  <c r="T93" i="15"/>
  <c r="S93" i="15"/>
  <c r="R93" i="15"/>
  <c r="Q93" i="15"/>
  <c r="M93" i="15"/>
  <c r="M92" i="15"/>
  <c r="M91" i="15"/>
  <c r="U90" i="15"/>
  <c r="T90" i="15"/>
  <c r="S90" i="15"/>
  <c r="R90" i="15"/>
  <c r="Q90" i="15"/>
  <c r="M90" i="15"/>
  <c r="M89" i="15"/>
  <c r="M88" i="15"/>
  <c r="U87" i="15"/>
  <c r="T87" i="15"/>
  <c r="S87" i="15"/>
  <c r="R87" i="15"/>
  <c r="Q87" i="15"/>
  <c r="M87" i="15"/>
  <c r="M86" i="15"/>
  <c r="M85" i="15"/>
  <c r="U84" i="15"/>
  <c r="T84" i="15"/>
  <c r="S84" i="15"/>
  <c r="R84" i="15"/>
  <c r="Q84" i="15"/>
  <c r="M84" i="15"/>
  <c r="M83" i="15"/>
  <c r="M82" i="15"/>
  <c r="M80" i="15"/>
  <c r="M79" i="15"/>
  <c r="M78" i="15"/>
  <c r="U77" i="15"/>
  <c r="T77" i="15"/>
  <c r="S77" i="15"/>
  <c r="R77" i="15"/>
  <c r="Q77" i="15"/>
  <c r="M77" i="15"/>
  <c r="M76" i="15"/>
  <c r="M75" i="15"/>
  <c r="U74" i="15"/>
  <c r="T74" i="15"/>
  <c r="S74" i="15"/>
  <c r="R74" i="15"/>
  <c r="Q74" i="15"/>
  <c r="M74" i="15"/>
  <c r="M73" i="15"/>
  <c r="M72" i="15"/>
  <c r="U71" i="15"/>
  <c r="T71" i="15"/>
  <c r="S71" i="15"/>
  <c r="R71" i="15"/>
  <c r="Q71" i="15"/>
  <c r="M71" i="15"/>
  <c r="M70" i="15"/>
  <c r="M69" i="15"/>
  <c r="E67" i="15"/>
  <c r="AA62" i="15"/>
  <c r="Z62" i="15"/>
  <c r="E13" i="15"/>
  <c r="AA8" i="15"/>
  <c r="Z8" i="15"/>
  <c r="E6" i="15"/>
  <c r="D9" i="15" s="1"/>
  <c r="E4" i="15"/>
  <c r="E2" i="15"/>
  <c r="A1" i="15"/>
  <c r="M1" i="15" s="1"/>
  <c r="E21" i="8" s="1"/>
  <c r="M206" i="46"/>
  <c r="M205" i="46"/>
  <c r="M204" i="46"/>
  <c r="M203" i="46"/>
  <c r="M80" i="54" s="1"/>
  <c r="M202" i="46"/>
  <c r="M201" i="46"/>
  <c r="M200" i="46"/>
  <c r="M51" i="54" s="1"/>
  <c r="M52" i="54" s="1"/>
  <c r="M199" i="46"/>
  <c r="M198" i="46"/>
  <c r="M197" i="46"/>
  <c r="M21" i="54" s="1"/>
  <c r="M22" i="54" s="1"/>
  <c r="M196" i="46"/>
  <c r="M195" i="46"/>
  <c r="M193" i="46"/>
  <c r="M192" i="46"/>
  <c r="M191" i="46"/>
  <c r="M190" i="46"/>
  <c r="M79" i="54" s="1"/>
  <c r="M189" i="46"/>
  <c r="M188" i="46"/>
  <c r="M187" i="46"/>
  <c r="M50" i="54" s="1"/>
  <c r="M186" i="46"/>
  <c r="M185" i="46"/>
  <c r="M184" i="46"/>
  <c r="M20" i="54" s="1"/>
  <c r="M183" i="46"/>
  <c r="M182" i="46"/>
  <c r="M180" i="46"/>
  <c r="M179" i="46"/>
  <c r="M178" i="46"/>
  <c r="M177" i="46"/>
  <c r="M176" i="46"/>
  <c r="M175" i="46"/>
  <c r="M174" i="46"/>
  <c r="M173" i="46"/>
  <c r="M172" i="46"/>
  <c r="M171" i="46"/>
  <c r="M170" i="46"/>
  <c r="M169" i="46"/>
  <c r="M168" i="46"/>
  <c r="M167" i="46"/>
  <c r="M166" i="46"/>
  <c r="M165" i="46"/>
  <c r="M164" i="46"/>
  <c r="M163" i="46"/>
  <c r="M162" i="46"/>
  <c r="M161" i="46"/>
  <c r="M160" i="46"/>
  <c r="M159" i="46"/>
  <c r="M158" i="46"/>
  <c r="M157" i="46"/>
  <c r="M156" i="46"/>
  <c r="M155" i="46"/>
  <c r="M154" i="46"/>
  <c r="M153" i="46"/>
  <c r="M152" i="46"/>
  <c r="M151" i="46"/>
  <c r="E149" i="46"/>
  <c r="AA143" i="46"/>
  <c r="Z143" i="46"/>
  <c r="M139" i="46"/>
  <c r="M138" i="46"/>
  <c r="M137" i="46"/>
  <c r="U136" i="46"/>
  <c r="T136" i="46"/>
  <c r="S136" i="46"/>
  <c r="R136" i="46"/>
  <c r="Q136" i="46"/>
  <c r="M136" i="46"/>
  <c r="M135" i="46"/>
  <c r="M134" i="46"/>
  <c r="U133" i="46"/>
  <c r="T133" i="46"/>
  <c r="S133" i="46"/>
  <c r="R133" i="46"/>
  <c r="Q133" i="46"/>
  <c r="M133" i="46"/>
  <c r="M132" i="46"/>
  <c r="M131" i="46"/>
  <c r="U130" i="46"/>
  <c r="T130" i="46"/>
  <c r="S130" i="46"/>
  <c r="R130" i="46"/>
  <c r="Q130" i="46"/>
  <c r="M130" i="46"/>
  <c r="M129" i="46"/>
  <c r="M128" i="46"/>
  <c r="M126" i="46"/>
  <c r="M125" i="46"/>
  <c r="M124" i="46"/>
  <c r="U123" i="46"/>
  <c r="T123" i="46"/>
  <c r="S123" i="46"/>
  <c r="R123" i="46"/>
  <c r="Q123" i="46"/>
  <c r="M123" i="46"/>
  <c r="M122" i="46"/>
  <c r="M121" i="46"/>
  <c r="U120" i="46"/>
  <c r="T120" i="46"/>
  <c r="S120" i="46"/>
  <c r="R120" i="46"/>
  <c r="Q120" i="46"/>
  <c r="M120" i="46"/>
  <c r="M119" i="46"/>
  <c r="M118" i="46"/>
  <c r="U117" i="46"/>
  <c r="T117" i="46"/>
  <c r="S117" i="46"/>
  <c r="R117" i="46"/>
  <c r="Q117" i="46"/>
  <c r="M117" i="46"/>
  <c r="M116" i="46"/>
  <c r="M115" i="46"/>
  <c r="M113" i="46"/>
  <c r="M112" i="46"/>
  <c r="M111" i="46"/>
  <c r="M110" i="46"/>
  <c r="M109" i="46"/>
  <c r="M108" i="46"/>
  <c r="U107" i="46"/>
  <c r="T107" i="46"/>
  <c r="S107" i="46"/>
  <c r="R107" i="46"/>
  <c r="Q107" i="46"/>
  <c r="M107" i="46"/>
  <c r="M106" i="46"/>
  <c r="M105" i="46"/>
  <c r="U104" i="46"/>
  <c r="T104" i="46"/>
  <c r="S104" i="46"/>
  <c r="R104" i="46"/>
  <c r="Q104" i="46"/>
  <c r="M104" i="46"/>
  <c r="M103" i="46"/>
  <c r="M102" i="46"/>
  <c r="U101" i="46"/>
  <c r="T101" i="46"/>
  <c r="S101" i="46"/>
  <c r="R101" i="46"/>
  <c r="Q101" i="46"/>
  <c r="M101" i="46"/>
  <c r="M100" i="46"/>
  <c r="M99" i="46"/>
  <c r="U98" i="46"/>
  <c r="T98" i="46"/>
  <c r="S98" i="46"/>
  <c r="R98" i="46"/>
  <c r="Q98" i="46"/>
  <c r="M98" i="46"/>
  <c r="M97" i="46"/>
  <c r="M96" i="46"/>
  <c r="U95" i="46"/>
  <c r="T95" i="46"/>
  <c r="S95" i="46"/>
  <c r="R95" i="46"/>
  <c r="Q95" i="46"/>
  <c r="M95" i="46"/>
  <c r="M94" i="46"/>
  <c r="M93" i="46"/>
  <c r="U92" i="46"/>
  <c r="T92" i="46"/>
  <c r="S92" i="46"/>
  <c r="R92" i="46"/>
  <c r="Q92" i="46"/>
  <c r="M92" i="46"/>
  <c r="M91" i="46"/>
  <c r="M90" i="46"/>
  <c r="U89" i="46"/>
  <c r="T89" i="46"/>
  <c r="S89" i="46"/>
  <c r="R89" i="46"/>
  <c r="Q89" i="46"/>
  <c r="M89" i="46"/>
  <c r="M88" i="46"/>
  <c r="M87" i="46"/>
  <c r="U86" i="46"/>
  <c r="T86" i="46"/>
  <c r="S86" i="46"/>
  <c r="R86" i="46"/>
  <c r="Q86" i="46"/>
  <c r="M86" i="46"/>
  <c r="M85" i="46"/>
  <c r="M84" i="46"/>
  <c r="E82" i="46"/>
  <c r="AA77" i="46"/>
  <c r="Z77" i="46"/>
  <c r="E13" i="46"/>
  <c r="AA8" i="46"/>
  <c r="Z8" i="46"/>
  <c r="E6" i="46"/>
  <c r="F6" i="46" s="1"/>
  <c r="E2" i="46"/>
  <c r="N1" i="46"/>
  <c r="F20" i="8" s="1"/>
  <c r="A1" i="46"/>
  <c r="M1" i="46" s="1"/>
  <c r="E20" i="8" s="1"/>
  <c r="M206" i="4"/>
  <c r="M205" i="4"/>
  <c r="M204" i="4"/>
  <c r="M203" i="4"/>
  <c r="M80" i="25" s="1"/>
  <c r="M202" i="4"/>
  <c r="M155" i="37" s="1"/>
  <c r="M201" i="4"/>
  <c r="M200" i="4"/>
  <c r="M51" i="25" s="1"/>
  <c r="M52" i="25" s="1"/>
  <c r="M199" i="4"/>
  <c r="M198" i="4"/>
  <c r="M151" i="37" s="1"/>
  <c r="M197" i="4"/>
  <c r="M21" i="25" s="1"/>
  <c r="M22" i="25" s="1"/>
  <c r="M196" i="4"/>
  <c r="M171" i="37" s="1"/>
  <c r="M195" i="4"/>
  <c r="M167" i="37" s="1"/>
  <c r="M193" i="4"/>
  <c r="M192" i="4"/>
  <c r="M191" i="4"/>
  <c r="M190" i="4"/>
  <c r="M79" i="25" s="1"/>
  <c r="M189" i="4"/>
  <c r="M188" i="4"/>
  <c r="M187" i="4"/>
  <c r="M50" i="25" s="1"/>
  <c r="M186" i="4"/>
  <c r="M185" i="4"/>
  <c r="M184" i="4"/>
  <c r="M20" i="25" s="1"/>
  <c r="M183" i="4"/>
  <c r="M147" i="37" s="1"/>
  <c r="M182" i="4"/>
  <c r="M143" i="37" s="1"/>
  <c r="M180" i="4"/>
  <c r="M179" i="4"/>
  <c r="M178" i="4"/>
  <c r="M177" i="4"/>
  <c r="M176" i="4"/>
  <c r="M175" i="4"/>
  <c r="M174" i="4"/>
  <c r="M173" i="4"/>
  <c r="M172" i="4"/>
  <c r="M171" i="4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E149" i="4"/>
  <c r="AA143" i="4"/>
  <c r="Z143" i="4"/>
  <c r="M139" i="4"/>
  <c r="M138" i="4"/>
  <c r="M137" i="4"/>
  <c r="U136" i="4"/>
  <c r="T136" i="4"/>
  <c r="S136" i="4"/>
  <c r="R136" i="4"/>
  <c r="Q136" i="4"/>
  <c r="M136" i="4"/>
  <c r="M135" i="4"/>
  <c r="M134" i="4"/>
  <c r="U133" i="4"/>
  <c r="T133" i="4"/>
  <c r="S133" i="4"/>
  <c r="R133" i="4"/>
  <c r="Q133" i="4"/>
  <c r="M133" i="4"/>
  <c r="M132" i="4"/>
  <c r="M131" i="4"/>
  <c r="U130" i="4"/>
  <c r="T130" i="4"/>
  <c r="S130" i="4"/>
  <c r="R130" i="4"/>
  <c r="Q130" i="4"/>
  <c r="M130" i="4"/>
  <c r="M129" i="4"/>
  <c r="M128" i="4"/>
  <c r="M126" i="4"/>
  <c r="M125" i="4"/>
  <c r="M124" i="4"/>
  <c r="U123" i="4"/>
  <c r="T123" i="4"/>
  <c r="S123" i="4"/>
  <c r="R123" i="4"/>
  <c r="Q123" i="4"/>
  <c r="M123" i="4"/>
  <c r="M122" i="4"/>
  <c r="M121" i="4"/>
  <c r="U120" i="4"/>
  <c r="T120" i="4"/>
  <c r="S120" i="4"/>
  <c r="R120" i="4"/>
  <c r="Q120" i="4"/>
  <c r="M120" i="4"/>
  <c r="M119" i="4"/>
  <c r="M118" i="4"/>
  <c r="U117" i="4"/>
  <c r="T117" i="4"/>
  <c r="S117" i="4"/>
  <c r="R117" i="4"/>
  <c r="Q117" i="4"/>
  <c r="M117" i="4"/>
  <c r="M116" i="4"/>
  <c r="M115" i="4"/>
  <c r="M113" i="4"/>
  <c r="M112" i="4"/>
  <c r="M111" i="4"/>
  <c r="M110" i="4"/>
  <c r="M109" i="4"/>
  <c r="M108" i="4"/>
  <c r="U107" i="4"/>
  <c r="T107" i="4"/>
  <c r="S107" i="4"/>
  <c r="R107" i="4"/>
  <c r="Q107" i="4"/>
  <c r="M107" i="4"/>
  <c r="M106" i="4"/>
  <c r="M105" i="4"/>
  <c r="U104" i="4"/>
  <c r="T104" i="4"/>
  <c r="S104" i="4"/>
  <c r="R104" i="4"/>
  <c r="Q104" i="4"/>
  <c r="M104" i="4"/>
  <c r="M103" i="4"/>
  <c r="M102" i="4"/>
  <c r="U101" i="4"/>
  <c r="T101" i="4"/>
  <c r="S101" i="4"/>
  <c r="R101" i="4"/>
  <c r="Q101" i="4"/>
  <c r="M101" i="4"/>
  <c r="M100" i="4"/>
  <c r="M99" i="4"/>
  <c r="U98" i="4"/>
  <c r="T98" i="4"/>
  <c r="S98" i="4"/>
  <c r="R98" i="4"/>
  <c r="Q98" i="4"/>
  <c r="M98" i="4"/>
  <c r="M97" i="4"/>
  <c r="M96" i="4"/>
  <c r="U95" i="4"/>
  <c r="T95" i="4"/>
  <c r="S95" i="4"/>
  <c r="R95" i="4"/>
  <c r="Q95" i="4"/>
  <c r="M95" i="4"/>
  <c r="M94" i="4"/>
  <c r="M93" i="4"/>
  <c r="U92" i="4"/>
  <c r="T92" i="4"/>
  <c r="S92" i="4"/>
  <c r="R92" i="4"/>
  <c r="Q92" i="4"/>
  <c r="M92" i="4"/>
  <c r="M91" i="4"/>
  <c r="M90" i="4"/>
  <c r="U89" i="4"/>
  <c r="T89" i="4"/>
  <c r="S89" i="4"/>
  <c r="R89" i="4"/>
  <c r="Q89" i="4"/>
  <c r="M89" i="4"/>
  <c r="M88" i="4"/>
  <c r="M87" i="4"/>
  <c r="U86" i="4"/>
  <c r="T86" i="4"/>
  <c r="S86" i="4"/>
  <c r="R86" i="4"/>
  <c r="Q86" i="4"/>
  <c r="M86" i="4"/>
  <c r="M85" i="4"/>
  <c r="M84" i="4"/>
  <c r="E82" i="4"/>
  <c r="AA77" i="4"/>
  <c r="Z77" i="4"/>
  <c r="E13" i="4"/>
  <c r="D9" i="4"/>
  <c r="D145" i="4" s="1"/>
  <c r="AA8" i="4"/>
  <c r="Z8" i="4"/>
  <c r="F6" i="4"/>
  <c r="E6" i="4"/>
  <c r="E2" i="4"/>
  <c r="N1" i="4"/>
  <c r="F19" i="8" s="1"/>
  <c r="A1" i="4"/>
  <c r="M1" i="4" s="1"/>
  <c r="E19" i="8" s="1"/>
  <c r="M43" i="35"/>
  <c r="E43" i="35"/>
  <c r="M42" i="35"/>
  <c r="M62" i="37" s="1"/>
  <c r="M63" i="37" s="1"/>
  <c r="E42" i="35"/>
  <c r="E62" i="37" s="1"/>
  <c r="M41" i="35"/>
  <c r="M25" i="37" s="1"/>
  <c r="M26" i="37" s="1"/>
  <c r="E41" i="35"/>
  <c r="E25" i="37" s="1"/>
  <c r="E39" i="35"/>
  <c r="AA33" i="35"/>
  <c r="Z33" i="35"/>
  <c r="U31" i="35"/>
  <c r="T31" i="35"/>
  <c r="S31" i="35"/>
  <c r="R31" i="35"/>
  <c r="Q31" i="35"/>
  <c r="M31" i="35"/>
  <c r="E31" i="35"/>
  <c r="M30" i="35"/>
  <c r="E30" i="35"/>
  <c r="M29" i="35"/>
  <c r="E29" i="35"/>
  <c r="E27" i="35"/>
  <c r="AA22" i="35"/>
  <c r="Z22" i="35"/>
  <c r="E13" i="35"/>
  <c r="AA8" i="35"/>
  <c r="Z8" i="35"/>
  <c r="E6" i="35"/>
  <c r="E2" i="35"/>
  <c r="A1" i="35"/>
  <c r="M1" i="35" s="1"/>
  <c r="E18" i="8" s="1"/>
  <c r="M175" i="14"/>
  <c r="M174" i="14"/>
  <c r="M173" i="14"/>
  <c r="M172" i="14"/>
  <c r="M171" i="14"/>
  <c r="M170" i="14"/>
  <c r="M169" i="14"/>
  <c r="M167" i="14"/>
  <c r="M166" i="14"/>
  <c r="M165" i="14"/>
  <c r="M164" i="14"/>
  <c r="M163" i="14"/>
  <c r="M162" i="14"/>
  <c r="M161" i="14"/>
  <c r="M160" i="14"/>
  <c r="M159" i="14"/>
  <c r="M158" i="14"/>
  <c r="M157" i="14"/>
  <c r="M156" i="14"/>
  <c r="U155" i="14"/>
  <c r="U160" i="26" s="1"/>
  <c r="T155" i="14"/>
  <c r="T160" i="26" s="1"/>
  <c r="S155" i="14"/>
  <c r="S160" i="26" s="1"/>
  <c r="R155" i="14"/>
  <c r="Q155" i="14"/>
  <c r="Q160" i="26" s="1"/>
  <c r="M155" i="14"/>
  <c r="M154" i="14"/>
  <c r="M153" i="14"/>
  <c r="M152" i="14"/>
  <c r="U151" i="14"/>
  <c r="U115" i="26" s="1"/>
  <c r="T151" i="14"/>
  <c r="S151" i="14"/>
  <c r="S115" i="26" s="1"/>
  <c r="R151" i="14"/>
  <c r="R115" i="26" s="1"/>
  <c r="Q151" i="14"/>
  <c r="Q115" i="26" s="1"/>
  <c r="M151" i="14"/>
  <c r="M150" i="14"/>
  <c r="M149" i="14"/>
  <c r="M148" i="14"/>
  <c r="M147" i="14"/>
  <c r="M145" i="14"/>
  <c r="M144" i="14"/>
  <c r="M143" i="14"/>
  <c r="M142" i="14"/>
  <c r="M141" i="14"/>
  <c r="M140" i="14"/>
  <c r="M139" i="14"/>
  <c r="M138" i="14"/>
  <c r="M60" i="26" s="1"/>
  <c r="M137" i="14"/>
  <c r="M59" i="26" s="1"/>
  <c r="M136" i="14"/>
  <c r="M58" i="26" s="1"/>
  <c r="M135" i="14"/>
  <c r="M57" i="26" s="1"/>
  <c r="M134" i="14"/>
  <c r="M56" i="26" s="1"/>
  <c r="M133" i="14"/>
  <c r="M20" i="26" s="1"/>
  <c r="M132" i="14"/>
  <c r="M19" i="26" s="1"/>
  <c r="M131" i="14"/>
  <c r="M18" i="26" s="1"/>
  <c r="M130" i="14"/>
  <c r="M17" i="26" s="1"/>
  <c r="M129" i="14"/>
  <c r="M16" i="26" s="1"/>
  <c r="E127" i="14"/>
  <c r="AA121" i="14"/>
  <c r="Z121" i="14"/>
  <c r="M119" i="14"/>
  <c r="M118" i="14"/>
  <c r="M117" i="14"/>
  <c r="M116" i="14"/>
  <c r="M115" i="14"/>
  <c r="M114" i="14"/>
  <c r="M113" i="14"/>
  <c r="M111" i="14"/>
  <c r="M110" i="14"/>
  <c r="M109" i="14"/>
  <c r="M108" i="14"/>
  <c r="M107" i="14"/>
  <c r="M106" i="14"/>
  <c r="M105" i="14"/>
  <c r="U104" i="14"/>
  <c r="T104" i="14"/>
  <c r="S104" i="14"/>
  <c r="R104" i="14"/>
  <c r="Q104" i="14"/>
  <c r="M104" i="14"/>
  <c r="M103" i="14"/>
  <c r="M102" i="14"/>
  <c r="M101" i="14"/>
  <c r="M100" i="14"/>
  <c r="M99" i="14"/>
  <c r="M98" i="14"/>
  <c r="U97" i="14"/>
  <c r="T97" i="14"/>
  <c r="S97" i="14"/>
  <c r="R97" i="14"/>
  <c r="Q97" i="14"/>
  <c r="M97" i="14"/>
  <c r="M96" i="14"/>
  <c r="M95" i="14"/>
  <c r="M94" i="14"/>
  <c r="M93" i="14"/>
  <c r="M92" i="14"/>
  <c r="M91" i="14"/>
  <c r="M89" i="14"/>
  <c r="M88" i="14"/>
  <c r="M87" i="14"/>
  <c r="M86" i="14"/>
  <c r="M85" i="14"/>
  <c r="M84" i="14"/>
  <c r="M83" i="14"/>
  <c r="U82" i="14"/>
  <c r="T82" i="14"/>
  <c r="S82" i="14"/>
  <c r="R82" i="14"/>
  <c r="Q82" i="14"/>
  <c r="M82" i="14"/>
  <c r="M81" i="14"/>
  <c r="M80" i="14"/>
  <c r="M79" i="14"/>
  <c r="M78" i="14"/>
  <c r="U77" i="14"/>
  <c r="T77" i="14"/>
  <c r="S77" i="14"/>
  <c r="R77" i="14"/>
  <c r="Q77" i="14"/>
  <c r="M77" i="14"/>
  <c r="M76" i="14"/>
  <c r="M75" i="14"/>
  <c r="M74" i="14"/>
  <c r="M73" i="14"/>
  <c r="E71" i="14"/>
  <c r="D67" i="14"/>
  <c r="AA66" i="14"/>
  <c r="Z66" i="14"/>
  <c r="E13" i="14"/>
  <c r="AA8" i="14"/>
  <c r="Z8" i="14"/>
  <c r="F6" i="14"/>
  <c r="E6" i="14"/>
  <c r="D9" i="14" s="1"/>
  <c r="D123" i="14" s="1"/>
  <c r="E2" i="14"/>
  <c r="A1" i="14"/>
  <c r="M1" i="14" s="1"/>
  <c r="E17" i="8" s="1"/>
  <c r="M73" i="45"/>
  <c r="M72" i="45"/>
  <c r="M71" i="45"/>
  <c r="M70" i="45"/>
  <c r="M69" i="45"/>
  <c r="M68" i="45"/>
  <c r="M76" i="54" s="1"/>
  <c r="M67" i="45"/>
  <c r="M75" i="54" s="1"/>
  <c r="M66" i="45"/>
  <c r="M65" i="45"/>
  <c r="M47" i="54" s="1"/>
  <c r="M64" i="45"/>
  <c r="M46" i="54" s="1"/>
  <c r="M63" i="45"/>
  <c r="M62" i="45"/>
  <c r="M17" i="54" s="1"/>
  <c r="M61" i="45"/>
  <c r="M16" i="54" s="1"/>
  <c r="E59" i="45"/>
  <c r="AA53" i="45"/>
  <c r="Z53" i="45"/>
  <c r="M51" i="45"/>
  <c r="M50" i="45"/>
  <c r="M49" i="45"/>
  <c r="M48" i="45"/>
  <c r="U47" i="45"/>
  <c r="T47" i="45"/>
  <c r="S47" i="45"/>
  <c r="R47" i="45"/>
  <c r="Q47" i="45"/>
  <c r="M47" i="45"/>
  <c r="M46" i="45"/>
  <c r="M45" i="45"/>
  <c r="U44" i="45"/>
  <c r="T44" i="45"/>
  <c r="S44" i="45"/>
  <c r="R44" i="45"/>
  <c r="Q44" i="45"/>
  <c r="M44" i="45"/>
  <c r="M43" i="45"/>
  <c r="M42" i="45"/>
  <c r="U41" i="45"/>
  <c r="T41" i="45"/>
  <c r="S41" i="45"/>
  <c r="R41" i="45"/>
  <c r="Q41" i="45"/>
  <c r="M41" i="45"/>
  <c r="M40" i="45"/>
  <c r="M39" i="45"/>
  <c r="E37" i="45"/>
  <c r="AA32" i="45"/>
  <c r="Z32" i="45"/>
  <c r="E13" i="45"/>
  <c r="AA8" i="45"/>
  <c r="Z8" i="45"/>
  <c r="E6" i="45"/>
  <c r="D9" i="45" s="1"/>
  <c r="E2" i="45"/>
  <c r="A1" i="45"/>
  <c r="M1" i="45" s="1"/>
  <c r="E16" i="8" s="1"/>
  <c r="M73" i="13"/>
  <c r="M72" i="13"/>
  <c r="M71" i="13"/>
  <c r="M70" i="13"/>
  <c r="M69" i="13"/>
  <c r="M68" i="13"/>
  <c r="M76" i="25" s="1"/>
  <c r="M67" i="13"/>
  <c r="M75" i="25" s="1"/>
  <c r="M66" i="13"/>
  <c r="M65" i="13"/>
  <c r="M47" i="25" s="1"/>
  <c r="M64" i="13"/>
  <c r="M46" i="25" s="1"/>
  <c r="M63" i="13"/>
  <c r="M62" i="13"/>
  <c r="M17" i="25" s="1"/>
  <c r="M61" i="13"/>
  <c r="M16" i="25" s="1"/>
  <c r="E59" i="13"/>
  <c r="AA53" i="13"/>
  <c r="Z53" i="13"/>
  <c r="M51" i="13"/>
  <c r="M50" i="13"/>
  <c r="M49" i="13"/>
  <c r="M48" i="13"/>
  <c r="U47" i="13"/>
  <c r="T47" i="13"/>
  <c r="S47" i="13"/>
  <c r="R47" i="13"/>
  <c r="Q47" i="13"/>
  <c r="M47" i="13"/>
  <c r="M46" i="13"/>
  <c r="M45" i="13"/>
  <c r="U44" i="13"/>
  <c r="T44" i="13"/>
  <c r="S44" i="13"/>
  <c r="R44" i="13"/>
  <c r="Q44" i="13"/>
  <c r="M44" i="13"/>
  <c r="M43" i="13"/>
  <c r="M42" i="13"/>
  <c r="U41" i="13"/>
  <c r="T41" i="13"/>
  <c r="S41" i="13"/>
  <c r="R41" i="13"/>
  <c r="Q41" i="13"/>
  <c r="M41" i="13"/>
  <c r="M40" i="13"/>
  <c r="M39" i="13"/>
  <c r="E37" i="13"/>
  <c r="AA32" i="13"/>
  <c r="Z32" i="13"/>
  <c r="E13" i="13"/>
  <c r="AA8" i="13"/>
  <c r="Z8" i="13"/>
  <c r="E6" i="13"/>
  <c r="D9" i="13" s="1"/>
  <c r="E2" i="13"/>
  <c r="A1" i="13"/>
  <c r="M1" i="13" s="1"/>
  <c r="E15" i="8" s="1"/>
  <c r="M117" i="43"/>
  <c r="G117" i="43"/>
  <c r="M116" i="43"/>
  <c r="M115" i="43"/>
  <c r="M114" i="43"/>
  <c r="M113" i="43"/>
  <c r="M112" i="43"/>
  <c r="M111" i="43"/>
  <c r="M67" i="37" s="1"/>
  <c r="M110" i="43"/>
  <c r="M59" i="37" s="1"/>
  <c r="M109" i="43"/>
  <c r="M31" i="37" s="1"/>
  <c r="M32" i="37" s="1"/>
  <c r="M108" i="43"/>
  <c r="M21" i="37" s="1"/>
  <c r="M107" i="43"/>
  <c r="M106" i="43"/>
  <c r="M66" i="37" s="1"/>
  <c r="M105" i="43"/>
  <c r="M104" i="43"/>
  <c r="M58" i="37" s="1"/>
  <c r="M103" i="43"/>
  <c r="M20" i="37" s="1"/>
  <c r="M102" i="43"/>
  <c r="M101" i="43"/>
  <c r="M57" i="37" s="1"/>
  <c r="M100" i="43"/>
  <c r="M19" i="37" s="1"/>
  <c r="M99" i="43"/>
  <c r="M98" i="43"/>
  <c r="M30" i="37" s="1"/>
  <c r="M97" i="43"/>
  <c r="M18" i="37" s="1"/>
  <c r="M96" i="43"/>
  <c r="M95" i="43"/>
  <c r="M19" i="31" s="1"/>
  <c r="M41" i="31" s="1"/>
  <c r="M94" i="43"/>
  <c r="M18" i="31" s="1"/>
  <c r="M40" i="31" s="1"/>
  <c r="M93" i="43"/>
  <c r="M92" i="43"/>
  <c r="M29" i="37" s="1"/>
  <c r="M91" i="43"/>
  <c r="M16" i="37" s="1"/>
  <c r="E89" i="43"/>
  <c r="M81" i="43"/>
  <c r="G81" i="43"/>
  <c r="M80" i="43"/>
  <c r="M79" i="43"/>
  <c r="M78" i="43"/>
  <c r="M77" i="43"/>
  <c r="U76" i="43"/>
  <c r="T76" i="43"/>
  <c r="S76" i="43"/>
  <c r="R76" i="43"/>
  <c r="Q76" i="43"/>
  <c r="M76" i="43"/>
  <c r="M75" i="43"/>
  <c r="M74" i="43"/>
  <c r="M73" i="43"/>
  <c r="M72" i="43"/>
  <c r="U71" i="43"/>
  <c r="T71" i="43"/>
  <c r="S71" i="43"/>
  <c r="R71" i="43"/>
  <c r="Q71" i="43"/>
  <c r="M71" i="43"/>
  <c r="M70" i="43"/>
  <c r="U69" i="43"/>
  <c r="T69" i="43"/>
  <c r="S69" i="43"/>
  <c r="R69" i="43"/>
  <c r="Q69" i="43"/>
  <c r="M69" i="43"/>
  <c r="M68" i="43"/>
  <c r="M67" i="43"/>
  <c r="U66" i="43"/>
  <c r="T66" i="43"/>
  <c r="S66" i="43"/>
  <c r="R66" i="43"/>
  <c r="Q66" i="43"/>
  <c r="M66" i="43"/>
  <c r="M65" i="43"/>
  <c r="M64" i="43"/>
  <c r="U63" i="43"/>
  <c r="T63" i="43"/>
  <c r="S63" i="43"/>
  <c r="R63" i="43"/>
  <c r="Q63" i="43"/>
  <c r="M63" i="43"/>
  <c r="M62" i="43"/>
  <c r="M61" i="43"/>
  <c r="U60" i="43"/>
  <c r="T60" i="43"/>
  <c r="S60" i="43"/>
  <c r="R60" i="43"/>
  <c r="Q60" i="43"/>
  <c r="M60" i="43"/>
  <c r="M59" i="43"/>
  <c r="M58" i="43"/>
  <c r="U57" i="43"/>
  <c r="T57" i="43"/>
  <c r="S57" i="43"/>
  <c r="R57" i="43"/>
  <c r="Q57" i="43"/>
  <c r="M57" i="43"/>
  <c r="M56" i="43"/>
  <c r="M55" i="43"/>
  <c r="E53" i="43"/>
  <c r="E13" i="43"/>
  <c r="E6" i="43"/>
  <c r="F6" i="43" s="1"/>
  <c r="E4" i="43"/>
  <c r="E3" i="43"/>
  <c r="E2" i="43"/>
  <c r="A1" i="43"/>
  <c r="M1" i="43" s="1"/>
  <c r="E14" i="8" s="1"/>
  <c r="M117" i="11"/>
  <c r="G117" i="11"/>
  <c r="M116" i="11"/>
  <c r="M115" i="11"/>
  <c r="M114" i="11"/>
  <c r="M113" i="11"/>
  <c r="M112" i="11"/>
  <c r="M111" i="11"/>
  <c r="M110" i="11"/>
  <c r="M109" i="11"/>
  <c r="M108" i="11"/>
  <c r="M107" i="11"/>
  <c r="M106" i="11"/>
  <c r="M105" i="11"/>
  <c r="M104" i="11"/>
  <c r="M103" i="11"/>
  <c r="M102" i="11"/>
  <c r="M101" i="11"/>
  <c r="M100" i="11"/>
  <c r="M99" i="11"/>
  <c r="M98" i="11"/>
  <c r="M97" i="11"/>
  <c r="M96" i="11"/>
  <c r="M95" i="11"/>
  <c r="M94" i="11"/>
  <c r="M93" i="11"/>
  <c r="M92" i="11"/>
  <c r="M91" i="11"/>
  <c r="E89" i="11"/>
  <c r="M81" i="11"/>
  <c r="G81" i="11"/>
  <c r="M80" i="11"/>
  <c r="M79" i="11"/>
  <c r="M78" i="11"/>
  <c r="M77" i="11"/>
  <c r="U76" i="11"/>
  <c r="T76" i="11"/>
  <c r="S76" i="11"/>
  <c r="R76" i="11"/>
  <c r="Q76" i="11"/>
  <c r="M76" i="11"/>
  <c r="M75" i="11"/>
  <c r="M74" i="11"/>
  <c r="M73" i="11"/>
  <c r="M72" i="11"/>
  <c r="U71" i="11"/>
  <c r="T71" i="11"/>
  <c r="S71" i="11"/>
  <c r="R71" i="11"/>
  <c r="Q71" i="11"/>
  <c r="M71" i="11"/>
  <c r="M70" i="11"/>
  <c r="U69" i="11"/>
  <c r="T69" i="11"/>
  <c r="S69" i="11"/>
  <c r="R69" i="11"/>
  <c r="Q69" i="11"/>
  <c r="M69" i="11"/>
  <c r="M68" i="11"/>
  <c r="M67" i="11"/>
  <c r="U66" i="11"/>
  <c r="T66" i="11"/>
  <c r="S66" i="11"/>
  <c r="R66" i="11"/>
  <c r="Q66" i="11"/>
  <c r="M66" i="11"/>
  <c r="M65" i="11"/>
  <c r="M64" i="11"/>
  <c r="U63" i="11"/>
  <c r="T63" i="11"/>
  <c r="S63" i="11"/>
  <c r="R63" i="11"/>
  <c r="Q63" i="11"/>
  <c r="M63" i="11"/>
  <c r="M62" i="11"/>
  <c r="M61" i="11"/>
  <c r="U60" i="11"/>
  <c r="T60" i="11"/>
  <c r="S60" i="11"/>
  <c r="R60" i="11"/>
  <c r="Q60" i="11"/>
  <c r="M60" i="11"/>
  <c r="M59" i="11"/>
  <c r="M58" i="11"/>
  <c r="U57" i="11"/>
  <c r="T57" i="11"/>
  <c r="S57" i="11"/>
  <c r="R57" i="11"/>
  <c r="Q57" i="11"/>
  <c r="M57" i="11"/>
  <c r="M56" i="11"/>
  <c r="M55" i="11"/>
  <c r="E53" i="11"/>
  <c r="E13" i="11"/>
  <c r="E6" i="11"/>
  <c r="F6" i="11" s="1"/>
  <c r="E2" i="11"/>
  <c r="A1" i="11"/>
  <c r="M1" i="11" s="1"/>
  <c r="E13" i="8" s="1"/>
  <c r="D9" i="64"/>
  <c r="U8" i="64"/>
  <c r="T8" i="64"/>
  <c r="S8" i="64"/>
  <c r="R8" i="64"/>
  <c r="Q8" i="64"/>
  <c r="N1" i="64"/>
  <c r="A1" i="64"/>
  <c r="M1" i="64" s="1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F57" i="2"/>
  <c r="F58" i="2" s="1"/>
  <c r="F59" i="2" s="1"/>
  <c r="F60" i="2" s="1"/>
  <c r="F61" i="2" s="1"/>
  <c r="F62" i="2" s="1"/>
  <c r="F63" i="2" s="1"/>
  <c r="F64" i="2" s="1"/>
  <c r="F65" i="2" s="1"/>
  <c r="G56" i="2"/>
  <c r="T14" i="2"/>
  <c r="S14" i="2"/>
  <c r="R14" i="2"/>
  <c r="H6" i="2"/>
  <c r="R7" i="2" s="1"/>
  <c r="P5" i="2"/>
  <c r="P4" i="2"/>
  <c r="H17" i="2" s="1"/>
  <c r="H3" i="2"/>
  <c r="T2" i="2"/>
  <c r="S2" i="2"/>
  <c r="R2" i="2"/>
  <c r="A1" i="2"/>
  <c r="E2" i="27"/>
  <c r="A1" i="27"/>
  <c r="F410" i="42"/>
  <c r="E410" i="42"/>
  <c r="D410" i="42"/>
  <c r="C410" i="42"/>
  <c r="B410" i="42"/>
  <c r="F409" i="42"/>
  <c r="E409" i="42"/>
  <c r="D409" i="42"/>
  <c r="C409" i="42"/>
  <c r="B409" i="42"/>
  <c r="C406" i="42"/>
  <c r="F405" i="42"/>
  <c r="E405" i="42"/>
  <c r="D405" i="42"/>
  <c r="C405" i="42"/>
  <c r="B405" i="42"/>
  <c r="F404" i="42"/>
  <c r="E404" i="42"/>
  <c r="J404" i="42" s="1"/>
  <c r="D404" i="42"/>
  <c r="C404" i="42"/>
  <c r="B404" i="42"/>
  <c r="L403" i="42"/>
  <c r="I403" i="42"/>
  <c r="F403" i="42"/>
  <c r="E403" i="42"/>
  <c r="D403" i="42"/>
  <c r="C403" i="42"/>
  <c r="B403" i="42"/>
  <c r="F402" i="42"/>
  <c r="E402" i="42"/>
  <c r="K402" i="42" s="1"/>
  <c r="D402" i="42"/>
  <c r="C402" i="42"/>
  <c r="B402" i="42"/>
  <c r="F401" i="42"/>
  <c r="E401" i="42"/>
  <c r="D401" i="42"/>
  <c r="C401" i="42"/>
  <c r="B401" i="42"/>
  <c r="F400" i="42"/>
  <c r="E400" i="42"/>
  <c r="D400" i="42"/>
  <c r="C400" i="42"/>
  <c r="B400" i="42"/>
  <c r="F399" i="42"/>
  <c r="L399" i="42" s="1"/>
  <c r="E399" i="42"/>
  <c r="D399" i="42"/>
  <c r="C399" i="42"/>
  <c r="B399" i="42"/>
  <c r="F398" i="42"/>
  <c r="E398" i="42"/>
  <c r="D398" i="42"/>
  <c r="C398" i="42"/>
  <c r="B398" i="42"/>
  <c r="F397" i="42"/>
  <c r="E397" i="42"/>
  <c r="D397" i="42"/>
  <c r="C397" i="42"/>
  <c r="B397" i="42"/>
  <c r="F396" i="42"/>
  <c r="H396" i="42" s="1"/>
  <c r="E396" i="42"/>
  <c r="D396" i="42"/>
  <c r="C396" i="42"/>
  <c r="B396" i="42"/>
  <c r="F395" i="42"/>
  <c r="E395" i="42"/>
  <c r="D395" i="42"/>
  <c r="C395" i="42"/>
  <c r="B395" i="42"/>
  <c r="F394" i="42"/>
  <c r="E394" i="42"/>
  <c r="D394" i="42"/>
  <c r="C394" i="42"/>
  <c r="B394" i="42"/>
  <c r="F393" i="42"/>
  <c r="H393" i="42" s="1"/>
  <c r="E393" i="42"/>
  <c r="D393" i="42"/>
  <c r="C393" i="42"/>
  <c r="B393" i="42"/>
  <c r="F392" i="42"/>
  <c r="E392" i="42"/>
  <c r="D392" i="42"/>
  <c r="K392" i="42" s="1"/>
  <c r="C392" i="42"/>
  <c r="B392" i="42"/>
  <c r="F391" i="42"/>
  <c r="E391" i="42"/>
  <c r="D391" i="42"/>
  <c r="C391" i="42"/>
  <c r="B391" i="42"/>
  <c r="F390" i="42"/>
  <c r="E390" i="42"/>
  <c r="D390" i="42"/>
  <c r="C390" i="42"/>
  <c r="B390" i="42"/>
  <c r="F389" i="42"/>
  <c r="E389" i="42"/>
  <c r="D389" i="42"/>
  <c r="C389" i="42"/>
  <c r="B389" i="42"/>
  <c r="F388" i="42"/>
  <c r="E388" i="42"/>
  <c r="D388" i="42"/>
  <c r="C388" i="42"/>
  <c r="B388" i="42"/>
  <c r="F387" i="42"/>
  <c r="E387" i="42"/>
  <c r="D387" i="42"/>
  <c r="C387" i="42"/>
  <c r="B387" i="42"/>
  <c r="F386" i="42"/>
  <c r="E386" i="42"/>
  <c r="D386" i="42"/>
  <c r="C386" i="42"/>
  <c r="B386" i="42"/>
  <c r="F385" i="42"/>
  <c r="E385" i="42"/>
  <c r="D385" i="42"/>
  <c r="C385" i="42"/>
  <c r="B385" i="42"/>
  <c r="F384" i="42"/>
  <c r="E384" i="42"/>
  <c r="J384" i="42" s="1"/>
  <c r="D384" i="42"/>
  <c r="C384" i="42"/>
  <c r="B384" i="42"/>
  <c r="F383" i="42"/>
  <c r="E383" i="42"/>
  <c r="D383" i="42"/>
  <c r="C383" i="42"/>
  <c r="B383" i="42"/>
  <c r="F382" i="42"/>
  <c r="E382" i="42"/>
  <c r="D382" i="42"/>
  <c r="C382" i="42"/>
  <c r="B382" i="42"/>
  <c r="F381" i="42"/>
  <c r="E381" i="42"/>
  <c r="D381" i="42"/>
  <c r="C381" i="42"/>
  <c r="B381" i="42"/>
  <c r="F380" i="42"/>
  <c r="E380" i="42"/>
  <c r="D380" i="42"/>
  <c r="C380" i="42"/>
  <c r="B380" i="42"/>
  <c r="I379" i="42"/>
  <c r="F379" i="42"/>
  <c r="E379" i="42"/>
  <c r="D379" i="42"/>
  <c r="C379" i="42"/>
  <c r="B379" i="42"/>
  <c r="F378" i="42"/>
  <c r="E378" i="42"/>
  <c r="D378" i="42"/>
  <c r="C378" i="42"/>
  <c r="B378" i="42"/>
  <c r="F377" i="42"/>
  <c r="E377" i="42"/>
  <c r="D377" i="42"/>
  <c r="C377" i="42"/>
  <c r="B377" i="42"/>
  <c r="F376" i="42"/>
  <c r="E376" i="42"/>
  <c r="D376" i="42"/>
  <c r="C376" i="42"/>
  <c r="J376" i="42" s="1"/>
  <c r="B376" i="42"/>
  <c r="L375" i="42"/>
  <c r="I375" i="42"/>
  <c r="F375" i="42"/>
  <c r="E375" i="42"/>
  <c r="D375" i="42"/>
  <c r="C375" i="42"/>
  <c r="B375" i="42"/>
  <c r="F374" i="42"/>
  <c r="E374" i="42"/>
  <c r="D374" i="42"/>
  <c r="C374" i="42"/>
  <c r="B374" i="42"/>
  <c r="F373" i="42"/>
  <c r="E373" i="42"/>
  <c r="D373" i="42"/>
  <c r="C373" i="42"/>
  <c r="B373" i="42"/>
  <c r="J372" i="42"/>
  <c r="F372" i="42"/>
  <c r="E372" i="42"/>
  <c r="D372" i="42"/>
  <c r="K372" i="42" s="1"/>
  <c r="C372" i="42"/>
  <c r="B372" i="42"/>
  <c r="F371" i="42"/>
  <c r="E371" i="42"/>
  <c r="D371" i="42"/>
  <c r="C371" i="42"/>
  <c r="B371" i="42"/>
  <c r="F370" i="42"/>
  <c r="E370" i="42"/>
  <c r="D370" i="42"/>
  <c r="C370" i="42"/>
  <c r="K370" i="42" s="1"/>
  <c r="B370" i="42"/>
  <c r="F369" i="42"/>
  <c r="E369" i="42"/>
  <c r="D369" i="42"/>
  <c r="C369" i="42"/>
  <c r="B369" i="42"/>
  <c r="F368" i="42"/>
  <c r="E368" i="42"/>
  <c r="D368" i="42"/>
  <c r="C368" i="42"/>
  <c r="B368" i="42"/>
  <c r="F367" i="42"/>
  <c r="E367" i="42"/>
  <c r="D367" i="42"/>
  <c r="C367" i="42"/>
  <c r="B367" i="42"/>
  <c r="C364" i="42"/>
  <c r="F363" i="42"/>
  <c r="E363" i="42"/>
  <c r="D363" i="42"/>
  <c r="C363" i="42"/>
  <c r="B363" i="42"/>
  <c r="F362" i="42"/>
  <c r="E362" i="42"/>
  <c r="K362" i="42" s="1"/>
  <c r="D362" i="42"/>
  <c r="C362" i="42"/>
  <c r="B362" i="42"/>
  <c r="F361" i="42"/>
  <c r="E361" i="42"/>
  <c r="D361" i="42"/>
  <c r="C361" i="42"/>
  <c r="H361" i="42" s="1"/>
  <c r="B361" i="42"/>
  <c r="F360" i="42"/>
  <c r="E360" i="42"/>
  <c r="D360" i="42"/>
  <c r="C360" i="42"/>
  <c r="B360" i="42"/>
  <c r="F359" i="42"/>
  <c r="E359" i="42"/>
  <c r="D359" i="42"/>
  <c r="C359" i="42"/>
  <c r="B359" i="42"/>
  <c r="F358" i="42"/>
  <c r="E358" i="42"/>
  <c r="D358" i="42"/>
  <c r="C358" i="42"/>
  <c r="B358" i="42"/>
  <c r="F357" i="42"/>
  <c r="E357" i="42"/>
  <c r="D357" i="42"/>
  <c r="C357" i="42"/>
  <c r="H357" i="42" s="1"/>
  <c r="B357" i="42"/>
  <c r="F356" i="42"/>
  <c r="H356" i="42" s="1"/>
  <c r="E356" i="42"/>
  <c r="D356" i="42"/>
  <c r="C356" i="42"/>
  <c r="B356" i="42"/>
  <c r="F355" i="42"/>
  <c r="E355" i="42"/>
  <c r="D355" i="42"/>
  <c r="C355" i="42"/>
  <c r="B355" i="42"/>
  <c r="F354" i="42"/>
  <c r="E354" i="42"/>
  <c r="K354" i="42" s="1"/>
  <c r="D354" i="42"/>
  <c r="C354" i="42"/>
  <c r="B354" i="42"/>
  <c r="F353" i="42"/>
  <c r="E353" i="42"/>
  <c r="D353" i="42"/>
  <c r="C353" i="42"/>
  <c r="B353" i="42"/>
  <c r="F352" i="42"/>
  <c r="E352" i="42"/>
  <c r="D352" i="42"/>
  <c r="C352" i="42"/>
  <c r="J352" i="42" s="1"/>
  <c r="B352" i="42"/>
  <c r="F351" i="42"/>
  <c r="E351" i="42"/>
  <c r="D351" i="42"/>
  <c r="C351" i="42"/>
  <c r="B351" i="42"/>
  <c r="F350" i="42"/>
  <c r="E350" i="42"/>
  <c r="D350" i="42"/>
  <c r="C350" i="42"/>
  <c r="B350" i="42"/>
  <c r="F349" i="42"/>
  <c r="E349" i="42"/>
  <c r="D349" i="42"/>
  <c r="C349" i="42"/>
  <c r="B349" i="42"/>
  <c r="F348" i="42"/>
  <c r="E348" i="42"/>
  <c r="D348" i="42"/>
  <c r="C348" i="42"/>
  <c r="B348" i="42"/>
  <c r="F347" i="42"/>
  <c r="I347" i="42" s="1"/>
  <c r="E347" i="42"/>
  <c r="D347" i="42"/>
  <c r="C347" i="42"/>
  <c r="B347" i="42"/>
  <c r="F346" i="42"/>
  <c r="E346" i="42"/>
  <c r="D346" i="42"/>
  <c r="C346" i="42"/>
  <c r="B346" i="42"/>
  <c r="F345" i="42"/>
  <c r="E345" i="42"/>
  <c r="D345" i="42"/>
  <c r="C345" i="42"/>
  <c r="B345" i="42"/>
  <c r="F344" i="42"/>
  <c r="E344" i="42"/>
  <c r="D344" i="42"/>
  <c r="C344" i="42"/>
  <c r="B344" i="42"/>
  <c r="F343" i="42"/>
  <c r="E343" i="42"/>
  <c r="D343" i="42"/>
  <c r="C343" i="42"/>
  <c r="L343" i="42" s="1"/>
  <c r="B343" i="42"/>
  <c r="F342" i="42"/>
  <c r="E342" i="42"/>
  <c r="D342" i="42"/>
  <c r="C342" i="42"/>
  <c r="B342" i="42"/>
  <c r="F341" i="42"/>
  <c r="E341" i="42"/>
  <c r="D341" i="42"/>
  <c r="C341" i="42"/>
  <c r="B341" i="42"/>
  <c r="F340" i="42"/>
  <c r="E340" i="42"/>
  <c r="D340" i="42"/>
  <c r="C340" i="42"/>
  <c r="B340" i="42"/>
  <c r="F339" i="42"/>
  <c r="E339" i="42"/>
  <c r="D339" i="42"/>
  <c r="C339" i="42"/>
  <c r="B339" i="42"/>
  <c r="K338" i="42"/>
  <c r="F338" i="42"/>
  <c r="E338" i="42"/>
  <c r="D338" i="42"/>
  <c r="C338" i="42"/>
  <c r="B338" i="42"/>
  <c r="F337" i="42"/>
  <c r="E337" i="42"/>
  <c r="H337" i="42" s="1"/>
  <c r="D337" i="42"/>
  <c r="C337" i="42"/>
  <c r="B337" i="42"/>
  <c r="F336" i="42"/>
  <c r="E336" i="42"/>
  <c r="D336" i="42"/>
  <c r="C336" i="42"/>
  <c r="L336" i="42" s="1"/>
  <c r="B336" i="42"/>
  <c r="F335" i="42"/>
  <c r="E335" i="42"/>
  <c r="D335" i="42"/>
  <c r="C335" i="42"/>
  <c r="L335" i="42" s="1"/>
  <c r="B335" i="42"/>
  <c r="F334" i="42"/>
  <c r="E334" i="42"/>
  <c r="D334" i="42"/>
  <c r="C334" i="42"/>
  <c r="B334" i="42"/>
  <c r="F333" i="42"/>
  <c r="E333" i="42"/>
  <c r="D333" i="42"/>
  <c r="H333" i="42" s="1"/>
  <c r="C333" i="42"/>
  <c r="B333" i="42"/>
  <c r="F332" i="42"/>
  <c r="E332" i="42"/>
  <c r="D332" i="42"/>
  <c r="C332" i="42"/>
  <c r="B332" i="42"/>
  <c r="F331" i="42"/>
  <c r="E331" i="42"/>
  <c r="D331" i="42"/>
  <c r="C331" i="42"/>
  <c r="B331" i="42"/>
  <c r="F330" i="42"/>
  <c r="E330" i="42"/>
  <c r="D330" i="42"/>
  <c r="K330" i="42" s="1"/>
  <c r="C330" i="42"/>
  <c r="B330" i="42"/>
  <c r="F329" i="42"/>
  <c r="E329" i="42"/>
  <c r="D329" i="42"/>
  <c r="C329" i="42"/>
  <c r="B329" i="42"/>
  <c r="F328" i="42"/>
  <c r="E328" i="42"/>
  <c r="D328" i="42"/>
  <c r="C328" i="42"/>
  <c r="B328" i="42"/>
  <c r="F327" i="42"/>
  <c r="E327" i="42"/>
  <c r="D327" i="42"/>
  <c r="C327" i="42"/>
  <c r="B327" i="42"/>
  <c r="F326" i="42"/>
  <c r="E326" i="42"/>
  <c r="D326" i="42"/>
  <c r="C326" i="42"/>
  <c r="B326" i="42"/>
  <c r="F325" i="42"/>
  <c r="E325" i="42"/>
  <c r="D325" i="42"/>
  <c r="C325" i="42"/>
  <c r="B325" i="42"/>
  <c r="F324" i="42"/>
  <c r="E324" i="42"/>
  <c r="D324" i="42"/>
  <c r="C324" i="42"/>
  <c r="B324" i="42"/>
  <c r="F323" i="42"/>
  <c r="E323" i="42"/>
  <c r="D323" i="42"/>
  <c r="C323" i="42"/>
  <c r="B323" i="42"/>
  <c r="F322" i="42"/>
  <c r="E322" i="42"/>
  <c r="D322" i="42"/>
  <c r="C322" i="42"/>
  <c r="B322" i="42"/>
  <c r="F321" i="42"/>
  <c r="E321" i="42"/>
  <c r="D321" i="42"/>
  <c r="C321" i="42"/>
  <c r="B321" i="42"/>
  <c r="F320" i="42"/>
  <c r="E320" i="42"/>
  <c r="D320" i="42"/>
  <c r="J320" i="42" s="1"/>
  <c r="C320" i="42"/>
  <c r="B320" i="42"/>
  <c r="F319" i="42"/>
  <c r="L319" i="42" s="1"/>
  <c r="E319" i="42"/>
  <c r="D319" i="42"/>
  <c r="C319" i="42"/>
  <c r="B319" i="42"/>
  <c r="F318" i="42"/>
  <c r="E318" i="42"/>
  <c r="D318" i="42"/>
  <c r="C318" i="42"/>
  <c r="B318" i="42"/>
  <c r="F317" i="42"/>
  <c r="E317" i="42"/>
  <c r="D317" i="42"/>
  <c r="C317" i="42"/>
  <c r="B317" i="42"/>
  <c r="F316" i="42"/>
  <c r="E316" i="42"/>
  <c r="D316" i="42"/>
  <c r="C316" i="42"/>
  <c r="B316" i="42"/>
  <c r="F315" i="42"/>
  <c r="E315" i="42"/>
  <c r="D315" i="42"/>
  <c r="C315" i="42"/>
  <c r="B315" i="42"/>
  <c r="F314" i="42"/>
  <c r="E314" i="42"/>
  <c r="D314" i="42"/>
  <c r="C314" i="42"/>
  <c r="B314" i="42"/>
  <c r="F313" i="42"/>
  <c r="E313" i="42"/>
  <c r="D313" i="42"/>
  <c r="C313" i="42"/>
  <c r="B313" i="42"/>
  <c r="F312" i="42"/>
  <c r="E312" i="42"/>
  <c r="D312" i="42"/>
  <c r="C312" i="42"/>
  <c r="B312" i="42"/>
  <c r="F311" i="42"/>
  <c r="E311" i="42"/>
  <c r="D311" i="42"/>
  <c r="C311" i="42"/>
  <c r="B311" i="42"/>
  <c r="F310" i="42"/>
  <c r="E310" i="42"/>
  <c r="D310" i="42"/>
  <c r="C310" i="42"/>
  <c r="B310" i="42"/>
  <c r="F306" i="42"/>
  <c r="E306" i="42"/>
  <c r="D306" i="42"/>
  <c r="C306" i="42"/>
  <c r="B306" i="42"/>
  <c r="F305" i="42"/>
  <c r="E305" i="42"/>
  <c r="D305" i="42"/>
  <c r="C305" i="42"/>
  <c r="B305" i="42"/>
  <c r="F304" i="42"/>
  <c r="I304" i="42" s="1"/>
  <c r="E304" i="42"/>
  <c r="D304" i="42"/>
  <c r="C304" i="42"/>
  <c r="B304" i="42"/>
  <c r="F303" i="42"/>
  <c r="E303" i="42"/>
  <c r="D303" i="42"/>
  <c r="C303" i="42"/>
  <c r="B303" i="42"/>
  <c r="F302" i="42"/>
  <c r="E302" i="42"/>
  <c r="D302" i="42"/>
  <c r="C302" i="42"/>
  <c r="B302" i="42"/>
  <c r="F301" i="42"/>
  <c r="E301" i="42"/>
  <c r="D301" i="42"/>
  <c r="C301" i="42"/>
  <c r="B301" i="42"/>
  <c r="F300" i="42"/>
  <c r="E300" i="42"/>
  <c r="D300" i="42"/>
  <c r="C300" i="42"/>
  <c r="I300" i="42" s="1"/>
  <c r="B300" i="42"/>
  <c r="F299" i="42"/>
  <c r="E299" i="42"/>
  <c r="D299" i="42"/>
  <c r="C299" i="42"/>
  <c r="B299" i="42"/>
  <c r="F298" i="42"/>
  <c r="E298" i="42"/>
  <c r="D298" i="42"/>
  <c r="C298" i="42"/>
  <c r="J298" i="42" s="1"/>
  <c r="B298" i="42"/>
  <c r="F297" i="42"/>
  <c r="E297" i="42"/>
  <c r="D297" i="42"/>
  <c r="C297" i="42"/>
  <c r="B297" i="42"/>
  <c r="F296" i="42"/>
  <c r="E296" i="42"/>
  <c r="D296" i="42"/>
  <c r="C296" i="42"/>
  <c r="L296" i="42" s="1"/>
  <c r="B296" i="42"/>
  <c r="F295" i="42"/>
  <c r="E295" i="42"/>
  <c r="D295" i="42"/>
  <c r="C295" i="42"/>
  <c r="B295" i="42"/>
  <c r="F294" i="42"/>
  <c r="J294" i="42" s="1"/>
  <c r="E294" i="42"/>
  <c r="D294" i="42"/>
  <c r="C294" i="42"/>
  <c r="B294" i="42"/>
  <c r="C291" i="42"/>
  <c r="F290" i="42"/>
  <c r="E290" i="42"/>
  <c r="J290" i="42" s="1"/>
  <c r="D290" i="42"/>
  <c r="C290" i="42"/>
  <c r="B290" i="42"/>
  <c r="F289" i="42"/>
  <c r="E289" i="42"/>
  <c r="D289" i="42"/>
  <c r="C289" i="42"/>
  <c r="B289" i="42"/>
  <c r="F288" i="42"/>
  <c r="E288" i="42"/>
  <c r="D288" i="42"/>
  <c r="C288" i="42"/>
  <c r="B288" i="42"/>
  <c r="F287" i="42"/>
  <c r="E287" i="42"/>
  <c r="D287" i="42"/>
  <c r="C287" i="42"/>
  <c r="B287" i="42"/>
  <c r="F286" i="42"/>
  <c r="E286" i="42"/>
  <c r="D286" i="42"/>
  <c r="C286" i="42"/>
  <c r="B286" i="42"/>
  <c r="F285" i="42"/>
  <c r="E285" i="42"/>
  <c r="D285" i="42"/>
  <c r="C285" i="42"/>
  <c r="L285" i="42" s="1"/>
  <c r="B285" i="42"/>
  <c r="F284" i="42"/>
  <c r="E284" i="42"/>
  <c r="I284" i="42" s="1"/>
  <c r="D284" i="42"/>
  <c r="C284" i="42"/>
  <c r="B284" i="42"/>
  <c r="F283" i="42"/>
  <c r="E283" i="42"/>
  <c r="D283" i="42"/>
  <c r="C283" i="42"/>
  <c r="B283" i="42"/>
  <c r="I283" i="42" s="1"/>
  <c r="F282" i="42"/>
  <c r="E282" i="42"/>
  <c r="D282" i="42"/>
  <c r="C282" i="42"/>
  <c r="B282" i="42"/>
  <c r="F281" i="42"/>
  <c r="E281" i="42"/>
  <c r="D281" i="42"/>
  <c r="C281" i="42"/>
  <c r="B281" i="42"/>
  <c r="F280" i="42"/>
  <c r="E280" i="42"/>
  <c r="D280" i="42"/>
  <c r="C280" i="42"/>
  <c r="B280" i="42"/>
  <c r="H279" i="42"/>
  <c r="F279" i="42"/>
  <c r="E279" i="42"/>
  <c r="D279" i="42"/>
  <c r="C279" i="42"/>
  <c r="B279" i="42"/>
  <c r="F278" i="42"/>
  <c r="E278" i="42"/>
  <c r="J278" i="42" s="1"/>
  <c r="D278" i="42"/>
  <c r="C278" i="42"/>
  <c r="B278" i="42"/>
  <c r="F277" i="42"/>
  <c r="E277" i="42"/>
  <c r="D277" i="42"/>
  <c r="C277" i="42"/>
  <c r="L277" i="42" s="1"/>
  <c r="B277" i="42"/>
  <c r="F276" i="42"/>
  <c r="E276" i="42"/>
  <c r="D276" i="42"/>
  <c r="C276" i="42"/>
  <c r="I276" i="42" s="1"/>
  <c r="B276" i="42"/>
  <c r="K275" i="42"/>
  <c r="F275" i="42"/>
  <c r="E275" i="42"/>
  <c r="D275" i="42"/>
  <c r="C275" i="42"/>
  <c r="B275" i="42"/>
  <c r="F274" i="42"/>
  <c r="E274" i="42"/>
  <c r="D274" i="42"/>
  <c r="C274" i="42"/>
  <c r="B274" i="42"/>
  <c r="F273" i="42"/>
  <c r="E273" i="42"/>
  <c r="D273" i="42"/>
  <c r="C273" i="42"/>
  <c r="B273" i="42"/>
  <c r="F272" i="42"/>
  <c r="E272" i="42"/>
  <c r="D272" i="42"/>
  <c r="C272" i="42"/>
  <c r="B272" i="42"/>
  <c r="F271" i="42"/>
  <c r="E271" i="42"/>
  <c r="D271" i="42"/>
  <c r="C271" i="42"/>
  <c r="H271" i="42" s="1"/>
  <c r="B271" i="42"/>
  <c r="F270" i="42"/>
  <c r="E270" i="42"/>
  <c r="D270" i="42"/>
  <c r="C270" i="42"/>
  <c r="B270" i="42"/>
  <c r="F269" i="42"/>
  <c r="E269" i="42"/>
  <c r="D269" i="42"/>
  <c r="C269" i="42"/>
  <c r="B269" i="42"/>
  <c r="F268" i="42"/>
  <c r="E268" i="42"/>
  <c r="D268" i="42"/>
  <c r="C268" i="42"/>
  <c r="I268" i="42" s="1"/>
  <c r="B268" i="42"/>
  <c r="F267" i="42"/>
  <c r="E267" i="42"/>
  <c r="D267" i="42"/>
  <c r="C267" i="42"/>
  <c r="B267" i="42"/>
  <c r="F266" i="42"/>
  <c r="E266" i="42"/>
  <c r="D266" i="42"/>
  <c r="C266" i="42"/>
  <c r="B266" i="42"/>
  <c r="F265" i="42"/>
  <c r="E265" i="42"/>
  <c r="D265" i="42"/>
  <c r="C265" i="42"/>
  <c r="B265" i="42"/>
  <c r="F264" i="42"/>
  <c r="E264" i="42"/>
  <c r="D264" i="42"/>
  <c r="C264" i="42"/>
  <c r="B264" i="42"/>
  <c r="F263" i="42"/>
  <c r="H263" i="42" s="1"/>
  <c r="E263" i="42"/>
  <c r="D263" i="42"/>
  <c r="C263" i="42"/>
  <c r="B263" i="42"/>
  <c r="F262" i="42"/>
  <c r="E262" i="42"/>
  <c r="D262" i="42"/>
  <c r="C262" i="42"/>
  <c r="J262" i="42" s="1"/>
  <c r="B262" i="42"/>
  <c r="F261" i="42"/>
  <c r="E261" i="42"/>
  <c r="D261" i="42"/>
  <c r="C261" i="42"/>
  <c r="B261" i="42"/>
  <c r="F260" i="42"/>
  <c r="E260" i="42"/>
  <c r="D260" i="42"/>
  <c r="C260" i="42"/>
  <c r="B260" i="42"/>
  <c r="F259" i="42"/>
  <c r="E259" i="42"/>
  <c r="D259" i="42"/>
  <c r="C259" i="42"/>
  <c r="B259" i="42"/>
  <c r="F258" i="42"/>
  <c r="E258" i="42"/>
  <c r="D258" i="42"/>
  <c r="C258" i="42"/>
  <c r="J258" i="42" s="1"/>
  <c r="B258" i="42"/>
  <c r="F257" i="42"/>
  <c r="E257" i="42"/>
  <c r="D257" i="42"/>
  <c r="C257" i="42"/>
  <c r="B257" i="42"/>
  <c r="F256" i="42"/>
  <c r="E256" i="42"/>
  <c r="D256" i="42"/>
  <c r="C256" i="42"/>
  <c r="B256" i="42"/>
  <c r="F255" i="42"/>
  <c r="E255" i="42"/>
  <c r="D255" i="42"/>
  <c r="C255" i="42"/>
  <c r="B255" i="42"/>
  <c r="F254" i="42"/>
  <c r="E254" i="42"/>
  <c r="D254" i="42"/>
  <c r="C254" i="42"/>
  <c r="B254" i="42"/>
  <c r="F253" i="42"/>
  <c r="E253" i="42"/>
  <c r="D253" i="42"/>
  <c r="C253" i="42"/>
  <c r="L253" i="42" s="1"/>
  <c r="B253" i="42"/>
  <c r="F252" i="42"/>
  <c r="E252" i="42"/>
  <c r="D252" i="42"/>
  <c r="C252" i="42"/>
  <c r="I252" i="42" s="1"/>
  <c r="B252" i="42"/>
  <c r="H251" i="42"/>
  <c r="F251" i="42"/>
  <c r="E251" i="42"/>
  <c r="D251" i="42"/>
  <c r="C251" i="42"/>
  <c r="B251" i="42"/>
  <c r="F250" i="42"/>
  <c r="E250" i="42"/>
  <c r="D250" i="42"/>
  <c r="H250" i="42" s="1"/>
  <c r="C250" i="42"/>
  <c r="B250" i="42"/>
  <c r="F249" i="42"/>
  <c r="E249" i="42"/>
  <c r="D249" i="42"/>
  <c r="C249" i="42"/>
  <c r="B249" i="42"/>
  <c r="F248" i="42"/>
  <c r="E248" i="42"/>
  <c r="D248" i="42"/>
  <c r="C248" i="42"/>
  <c r="B248" i="42"/>
  <c r="F247" i="42"/>
  <c r="E247" i="42"/>
  <c r="D247" i="42"/>
  <c r="C247" i="42"/>
  <c r="B247" i="42"/>
  <c r="F246" i="42"/>
  <c r="E246" i="42"/>
  <c r="D246" i="42"/>
  <c r="C246" i="42"/>
  <c r="J246" i="42" s="1"/>
  <c r="B246" i="42"/>
  <c r="L242" i="42"/>
  <c r="F242" i="42"/>
  <c r="J242" i="42" s="1"/>
  <c r="E242" i="42"/>
  <c r="D242" i="42"/>
  <c r="C242" i="42"/>
  <c r="I242" i="42" s="1"/>
  <c r="B242" i="42"/>
  <c r="K241" i="42"/>
  <c r="F241" i="42"/>
  <c r="E241" i="42"/>
  <c r="D241" i="42"/>
  <c r="C241" i="42"/>
  <c r="B241" i="42"/>
  <c r="F240" i="42"/>
  <c r="E240" i="42"/>
  <c r="D240" i="42"/>
  <c r="C240" i="42"/>
  <c r="B240" i="42"/>
  <c r="F239" i="42"/>
  <c r="E239" i="42"/>
  <c r="D239" i="42"/>
  <c r="C239" i="42"/>
  <c r="B239" i="42"/>
  <c r="J238" i="42"/>
  <c r="F238" i="42"/>
  <c r="E238" i="42"/>
  <c r="D238" i="42"/>
  <c r="C238" i="42"/>
  <c r="B238" i="42"/>
  <c r="F237" i="42"/>
  <c r="E237" i="42"/>
  <c r="D237" i="42"/>
  <c r="C237" i="42"/>
  <c r="B237" i="42"/>
  <c r="F236" i="42"/>
  <c r="E236" i="42"/>
  <c r="D236" i="42"/>
  <c r="C236" i="42"/>
  <c r="B236" i="42"/>
  <c r="J235" i="42"/>
  <c r="F235" i="42"/>
  <c r="E235" i="42"/>
  <c r="D235" i="42"/>
  <c r="H235" i="42" s="1"/>
  <c r="C235" i="42"/>
  <c r="B235" i="42"/>
  <c r="F234" i="42"/>
  <c r="E234" i="42"/>
  <c r="D234" i="42"/>
  <c r="C234" i="42"/>
  <c r="B234" i="42"/>
  <c r="F233" i="42"/>
  <c r="E233" i="42"/>
  <c r="D233" i="42"/>
  <c r="C233" i="42"/>
  <c r="B233" i="42"/>
  <c r="F232" i="42"/>
  <c r="E232" i="42"/>
  <c r="D232" i="42"/>
  <c r="H232" i="42" s="1"/>
  <c r="C232" i="42"/>
  <c r="B232" i="42"/>
  <c r="F231" i="42"/>
  <c r="E231" i="42"/>
  <c r="D231" i="42"/>
  <c r="C231" i="42"/>
  <c r="B231" i="42"/>
  <c r="F230" i="42"/>
  <c r="E230" i="42"/>
  <c r="D230" i="42"/>
  <c r="C230" i="42"/>
  <c r="B230" i="42"/>
  <c r="F226" i="42"/>
  <c r="E226" i="42"/>
  <c r="I226" i="42" s="1"/>
  <c r="D226" i="42"/>
  <c r="C226" i="42"/>
  <c r="B226" i="42"/>
  <c r="F225" i="42"/>
  <c r="J225" i="42" s="1"/>
  <c r="E225" i="42"/>
  <c r="D225" i="42"/>
  <c r="C225" i="42"/>
  <c r="B225" i="42"/>
  <c r="F224" i="42"/>
  <c r="E224" i="42"/>
  <c r="D224" i="42"/>
  <c r="C224" i="42"/>
  <c r="B224" i="42"/>
  <c r="F223" i="42"/>
  <c r="E223" i="42"/>
  <c r="D223" i="42"/>
  <c r="C223" i="42"/>
  <c r="B223" i="42"/>
  <c r="F222" i="42"/>
  <c r="E222" i="42"/>
  <c r="D222" i="42"/>
  <c r="C222" i="42"/>
  <c r="B222" i="42"/>
  <c r="F221" i="42"/>
  <c r="E221" i="42"/>
  <c r="D221" i="42"/>
  <c r="C221" i="42"/>
  <c r="B221" i="42"/>
  <c r="F220" i="42"/>
  <c r="E220" i="42"/>
  <c r="D220" i="42"/>
  <c r="C220" i="42"/>
  <c r="B220" i="42"/>
  <c r="F219" i="42"/>
  <c r="E219" i="42"/>
  <c r="D219" i="42"/>
  <c r="C219" i="42"/>
  <c r="B219" i="42"/>
  <c r="F218" i="42"/>
  <c r="E218" i="42"/>
  <c r="D218" i="42"/>
  <c r="C218" i="42"/>
  <c r="B218" i="42"/>
  <c r="L218" i="42" s="1"/>
  <c r="F217" i="42"/>
  <c r="E217" i="42"/>
  <c r="D217" i="42"/>
  <c r="C217" i="42"/>
  <c r="J217" i="42" s="1"/>
  <c r="B217" i="42"/>
  <c r="J216" i="42"/>
  <c r="H216" i="42"/>
  <c r="F216" i="42"/>
  <c r="E216" i="42"/>
  <c r="D216" i="42"/>
  <c r="C216" i="42"/>
  <c r="B216" i="42"/>
  <c r="F215" i="42"/>
  <c r="E215" i="42"/>
  <c r="D215" i="42"/>
  <c r="C215" i="42"/>
  <c r="B215" i="42"/>
  <c r="F214" i="42"/>
  <c r="E214" i="42"/>
  <c r="D214" i="42"/>
  <c r="C214" i="42"/>
  <c r="B214" i="42"/>
  <c r="F213" i="42"/>
  <c r="E213" i="42"/>
  <c r="D213" i="42"/>
  <c r="C213" i="42"/>
  <c r="B213" i="42"/>
  <c r="F212" i="42"/>
  <c r="E212" i="42"/>
  <c r="D212" i="42"/>
  <c r="C212" i="42"/>
  <c r="B212" i="42"/>
  <c r="F211" i="42"/>
  <c r="E211" i="42"/>
  <c r="D211" i="42"/>
  <c r="C211" i="42"/>
  <c r="B211" i="42"/>
  <c r="F210" i="42"/>
  <c r="E210" i="42"/>
  <c r="D210" i="42"/>
  <c r="C210" i="42"/>
  <c r="B210" i="42"/>
  <c r="F209" i="42"/>
  <c r="E209" i="42"/>
  <c r="D209" i="42"/>
  <c r="C209" i="42"/>
  <c r="B209" i="42"/>
  <c r="F208" i="42"/>
  <c r="J208" i="42" s="1"/>
  <c r="E208" i="42"/>
  <c r="D208" i="42"/>
  <c r="C208" i="42"/>
  <c r="B208" i="42"/>
  <c r="F207" i="42"/>
  <c r="E207" i="42"/>
  <c r="D207" i="42"/>
  <c r="C207" i="42"/>
  <c r="B207" i="42"/>
  <c r="F206" i="42"/>
  <c r="E206" i="42"/>
  <c r="D206" i="42"/>
  <c r="C206" i="42"/>
  <c r="B206" i="42"/>
  <c r="F205" i="42"/>
  <c r="E205" i="42"/>
  <c r="D205" i="42"/>
  <c r="C205" i="42"/>
  <c r="B205" i="42"/>
  <c r="F204" i="42"/>
  <c r="E204" i="42"/>
  <c r="D204" i="42"/>
  <c r="C204" i="42"/>
  <c r="I204" i="42" s="1"/>
  <c r="B204" i="42"/>
  <c r="F203" i="42"/>
  <c r="E203" i="42"/>
  <c r="D203" i="42"/>
  <c r="C203" i="42"/>
  <c r="B203" i="42"/>
  <c r="F202" i="42"/>
  <c r="E202" i="42"/>
  <c r="D202" i="42"/>
  <c r="C202" i="42"/>
  <c r="B202" i="42"/>
  <c r="F201" i="42"/>
  <c r="E201" i="42"/>
  <c r="D201" i="42"/>
  <c r="C201" i="42"/>
  <c r="B201" i="42"/>
  <c r="F200" i="42"/>
  <c r="E200" i="42"/>
  <c r="D200" i="42"/>
  <c r="C200" i="42"/>
  <c r="B200" i="42"/>
  <c r="L194" i="42"/>
  <c r="K194" i="42"/>
  <c r="J194" i="42"/>
  <c r="I194" i="42"/>
  <c r="H194" i="42"/>
  <c r="L183" i="42"/>
  <c r="K183" i="42"/>
  <c r="J183" i="42"/>
  <c r="I183" i="42"/>
  <c r="H183" i="42"/>
  <c r="L182" i="42"/>
  <c r="K182" i="42"/>
  <c r="J182" i="42"/>
  <c r="I182" i="42"/>
  <c r="H182" i="42"/>
  <c r="L181" i="42"/>
  <c r="K181" i="42"/>
  <c r="J181" i="42"/>
  <c r="I181" i="42"/>
  <c r="H181" i="42"/>
  <c r="L180" i="42"/>
  <c r="K180" i="42"/>
  <c r="J180" i="42"/>
  <c r="I180" i="42"/>
  <c r="H180" i="42"/>
  <c r="L179" i="42"/>
  <c r="K179" i="42"/>
  <c r="J179" i="42"/>
  <c r="I179" i="42"/>
  <c r="H179" i="42"/>
  <c r="L178" i="42"/>
  <c r="K178" i="42"/>
  <c r="J178" i="42"/>
  <c r="I178" i="42"/>
  <c r="H178" i="42"/>
  <c r="O177" i="42"/>
  <c r="N177" i="42"/>
  <c r="L177" i="42"/>
  <c r="K177" i="42"/>
  <c r="J177" i="42"/>
  <c r="I177" i="42"/>
  <c r="H177" i="42"/>
  <c r="O176" i="42"/>
  <c r="N176" i="42"/>
  <c r="L176" i="42"/>
  <c r="K176" i="42"/>
  <c r="J176" i="42"/>
  <c r="I176" i="42"/>
  <c r="H176" i="42"/>
  <c r="O175" i="42"/>
  <c r="N175" i="42"/>
  <c r="L175" i="42"/>
  <c r="K175" i="42"/>
  <c r="J175" i="42"/>
  <c r="I175" i="42"/>
  <c r="H175" i="42"/>
  <c r="O174" i="42"/>
  <c r="N174" i="42"/>
  <c r="L174" i="42"/>
  <c r="K174" i="42"/>
  <c r="J174" i="42"/>
  <c r="I174" i="42"/>
  <c r="H174" i="42"/>
  <c r="O173" i="42"/>
  <c r="N173" i="42"/>
  <c r="L173" i="42"/>
  <c r="K173" i="42"/>
  <c r="J173" i="42"/>
  <c r="I173" i="42"/>
  <c r="H173" i="42"/>
  <c r="O172" i="42"/>
  <c r="N172" i="42"/>
  <c r="L172" i="42"/>
  <c r="K172" i="42"/>
  <c r="J172" i="42"/>
  <c r="I172" i="42"/>
  <c r="H172" i="42"/>
  <c r="O171" i="42"/>
  <c r="N171" i="42"/>
  <c r="L171" i="42"/>
  <c r="K171" i="42"/>
  <c r="J171" i="42"/>
  <c r="I171" i="42"/>
  <c r="H171" i="42"/>
  <c r="O170" i="42"/>
  <c r="N170" i="42"/>
  <c r="L170" i="42"/>
  <c r="K170" i="42"/>
  <c r="J170" i="42"/>
  <c r="I170" i="42"/>
  <c r="H170" i="42"/>
  <c r="O169" i="42"/>
  <c r="N169" i="42"/>
  <c r="L169" i="42"/>
  <c r="K169" i="42"/>
  <c r="J169" i="42"/>
  <c r="I169" i="42"/>
  <c r="H169" i="42"/>
  <c r="O168" i="42"/>
  <c r="N168" i="42"/>
  <c r="L168" i="42"/>
  <c r="K168" i="42"/>
  <c r="J168" i="42"/>
  <c r="I168" i="42"/>
  <c r="H168" i="42"/>
  <c r="O167" i="42"/>
  <c r="N167" i="42"/>
  <c r="L167" i="42"/>
  <c r="K167" i="42"/>
  <c r="J167" i="42"/>
  <c r="I167" i="42"/>
  <c r="H167" i="42"/>
  <c r="O166" i="42"/>
  <c r="N166" i="42"/>
  <c r="L166" i="42"/>
  <c r="K166" i="42"/>
  <c r="J166" i="42"/>
  <c r="I166" i="42"/>
  <c r="H166" i="42"/>
  <c r="O165" i="42"/>
  <c r="N165" i="42"/>
  <c r="L165" i="42"/>
  <c r="K165" i="42"/>
  <c r="J165" i="42"/>
  <c r="I165" i="42"/>
  <c r="H165" i="42"/>
  <c r="O164" i="42"/>
  <c r="N164" i="42"/>
  <c r="L164" i="42"/>
  <c r="K164" i="42"/>
  <c r="J164" i="42"/>
  <c r="I164" i="42"/>
  <c r="H164" i="42"/>
  <c r="H313" i="42" s="1"/>
  <c r="O163" i="42"/>
  <c r="N163" i="42"/>
  <c r="L163" i="42"/>
  <c r="K163" i="42"/>
  <c r="J163" i="42"/>
  <c r="I163" i="42"/>
  <c r="H163" i="42"/>
  <c r="O162" i="42"/>
  <c r="N162" i="42"/>
  <c r="L162" i="42"/>
  <c r="K162" i="42"/>
  <c r="J162" i="42"/>
  <c r="I162" i="42"/>
  <c r="H162" i="42"/>
  <c r="O161" i="42"/>
  <c r="N161" i="42"/>
  <c r="L161" i="42"/>
  <c r="K161" i="42"/>
  <c r="J161" i="42"/>
  <c r="I161" i="42"/>
  <c r="H161" i="42"/>
  <c r="O160" i="42"/>
  <c r="N160" i="42"/>
  <c r="L160" i="42"/>
  <c r="K160" i="42"/>
  <c r="J160" i="42"/>
  <c r="I160" i="42"/>
  <c r="H160" i="42"/>
  <c r="O159" i="42"/>
  <c r="N159" i="42"/>
  <c r="L159" i="42"/>
  <c r="K159" i="42"/>
  <c r="J159" i="42"/>
  <c r="I159" i="42"/>
  <c r="H159" i="42"/>
  <c r="O158" i="42"/>
  <c r="N158" i="42"/>
  <c r="L158" i="42"/>
  <c r="K158" i="42"/>
  <c r="J158" i="42"/>
  <c r="I158" i="42"/>
  <c r="H158" i="42"/>
  <c r="O157" i="42"/>
  <c r="N157" i="42"/>
  <c r="L157" i="42"/>
  <c r="K157" i="42"/>
  <c r="J157" i="42"/>
  <c r="I157" i="42"/>
  <c r="H157" i="42"/>
  <c r="O156" i="42"/>
  <c r="N156" i="42"/>
  <c r="L156" i="42"/>
  <c r="K156" i="42"/>
  <c r="J156" i="42"/>
  <c r="I156" i="42"/>
  <c r="H156" i="42"/>
  <c r="O155" i="42"/>
  <c r="N155" i="42"/>
  <c r="L155" i="42"/>
  <c r="K155" i="42"/>
  <c r="J155" i="42"/>
  <c r="I155" i="42"/>
  <c r="H155" i="42"/>
  <c r="O154" i="42"/>
  <c r="N154" i="42"/>
  <c r="L154" i="42"/>
  <c r="K154" i="42"/>
  <c r="J154" i="42"/>
  <c r="I154" i="42"/>
  <c r="H154" i="42"/>
  <c r="O153" i="42"/>
  <c r="N153" i="42"/>
  <c r="L153" i="42"/>
  <c r="K153" i="42"/>
  <c r="J153" i="42"/>
  <c r="I153" i="42"/>
  <c r="H153" i="42"/>
  <c r="O152" i="42"/>
  <c r="N152" i="42"/>
  <c r="L152" i="42"/>
  <c r="K152" i="42"/>
  <c r="J152" i="42"/>
  <c r="I152" i="42"/>
  <c r="H152" i="42"/>
  <c r="O151" i="42"/>
  <c r="N151" i="42"/>
  <c r="L151" i="42"/>
  <c r="K151" i="42"/>
  <c r="J151" i="42"/>
  <c r="I151" i="42"/>
  <c r="H151" i="42"/>
  <c r="O150" i="42"/>
  <c r="N150" i="42"/>
  <c r="L150" i="42"/>
  <c r="K150" i="42"/>
  <c r="J150" i="42"/>
  <c r="I150" i="42"/>
  <c r="H150" i="42"/>
  <c r="O149" i="42"/>
  <c r="N149" i="42"/>
  <c r="L149" i="42"/>
  <c r="K149" i="42"/>
  <c r="J149" i="42"/>
  <c r="I149" i="42"/>
  <c r="H149" i="42"/>
  <c r="O148" i="42"/>
  <c r="N148" i="42"/>
  <c r="L148" i="42"/>
  <c r="K148" i="42"/>
  <c r="J148" i="42"/>
  <c r="I148" i="42"/>
  <c r="H148" i="42"/>
  <c r="O147" i="42"/>
  <c r="N147" i="42"/>
  <c r="L147" i="42"/>
  <c r="K147" i="42"/>
  <c r="J147" i="42"/>
  <c r="I147" i="42"/>
  <c r="H147" i="42"/>
  <c r="O146" i="42"/>
  <c r="N146" i="42"/>
  <c r="L146" i="42"/>
  <c r="K146" i="42"/>
  <c r="J146" i="42"/>
  <c r="I146" i="42"/>
  <c r="H146" i="42"/>
  <c r="O145" i="42"/>
  <c r="N145" i="42"/>
  <c r="L145" i="42"/>
  <c r="K145" i="42"/>
  <c r="J145" i="42"/>
  <c r="I145" i="42"/>
  <c r="H145" i="42"/>
  <c r="O144" i="42"/>
  <c r="N144" i="42"/>
  <c r="L144" i="42"/>
  <c r="K144" i="42"/>
  <c r="J144" i="42"/>
  <c r="I144" i="42"/>
  <c r="H144" i="42"/>
  <c r="O143" i="42"/>
  <c r="N143" i="42"/>
  <c r="L143" i="42"/>
  <c r="K143" i="42"/>
  <c r="J143" i="42"/>
  <c r="I143" i="42"/>
  <c r="H143" i="42"/>
  <c r="O142" i="42"/>
  <c r="N142" i="42"/>
  <c r="L142" i="42"/>
  <c r="K142" i="42"/>
  <c r="J142" i="42"/>
  <c r="I142" i="42"/>
  <c r="H142" i="42"/>
  <c r="O141" i="42"/>
  <c r="N141" i="42"/>
  <c r="L141" i="42"/>
  <c r="K141" i="42"/>
  <c r="J141" i="42"/>
  <c r="I141" i="42"/>
  <c r="H141" i="42"/>
  <c r="O140" i="42"/>
  <c r="N140" i="42"/>
  <c r="L140" i="42"/>
  <c r="K140" i="42"/>
  <c r="J140" i="42"/>
  <c r="I140" i="42"/>
  <c r="H140" i="42"/>
  <c r="O139" i="42"/>
  <c r="N139" i="42"/>
  <c r="L139" i="42"/>
  <c r="K139" i="42"/>
  <c r="J139" i="42"/>
  <c r="I139" i="42"/>
  <c r="H139" i="42"/>
  <c r="O138" i="42"/>
  <c r="N138" i="42"/>
  <c r="L138" i="42"/>
  <c r="K138" i="42"/>
  <c r="J138" i="42"/>
  <c r="I138" i="42"/>
  <c r="H138" i="42"/>
  <c r="O137" i="42"/>
  <c r="N137" i="42"/>
  <c r="L137" i="42"/>
  <c r="K137" i="42"/>
  <c r="J137" i="42"/>
  <c r="I137" i="42"/>
  <c r="H137" i="42"/>
  <c r="O136" i="42"/>
  <c r="N136" i="42"/>
  <c r="L136" i="42"/>
  <c r="K136" i="42"/>
  <c r="J136" i="42"/>
  <c r="J400" i="42" s="1"/>
  <c r="I136" i="42"/>
  <c r="H136" i="42"/>
  <c r="O135" i="42"/>
  <c r="N135" i="42"/>
  <c r="L135" i="42"/>
  <c r="K135" i="42"/>
  <c r="J135" i="42"/>
  <c r="I135" i="42"/>
  <c r="H135" i="42"/>
  <c r="O134" i="42"/>
  <c r="N134" i="42"/>
  <c r="L134" i="42"/>
  <c r="K134" i="42"/>
  <c r="J134" i="42"/>
  <c r="I134" i="42"/>
  <c r="H134" i="42"/>
  <c r="O133" i="42"/>
  <c r="N133" i="42"/>
  <c r="L133" i="42"/>
  <c r="K133" i="42"/>
  <c r="J133" i="42"/>
  <c r="I133" i="42"/>
  <c r="H133" i="42"/>
  <c r="O132" i="42"/>
  <c r="N132" i="42"/>
  <c r="L132" i="42"/>
  <c r="K132" i="42"/>
  <c r="J132" i="42"/>
  <c r="I132" i="42"/>
  <c r="H132" i="42"/>
  <c r="O131" i="42"/>
  <c r="N131" i="42"/>
  <c r="L131" i="42"/>
  <c r="K131" i="42"/>
  <c r="K394" i="42" s="1"/>
  <c r="J131" i="42"/>
  <c r="I131" i="42"/>
  <c r="H131" i="42"/>
  <c r="O130" i="42"/>
  <c r="N130" i="42"/>
  <c r="L130" i="42"/>
  <c r="K130" i="42"/>
  <c r="J130" i="42"/>
  <c r="I130" i="42"/>
  <c r="H130" i="42"/>
  <c r="O129" i="42"/>
  <c r="N129" i="42"/>
  <c r="L129" i="42"/>
  <c r="K129" i="42"/>
  <c r="J129" i="42"/>
  <c r="I129" i="42"/>
  <c r="H129" i="42"/>
  <c r="O128" i="42"/>
  <c r="N128" i="42"/>
  <c r="L128" i="42"/>
  <c r="K128" i="42"/>
  <c r="J128" i="42"/>
  <c r="I128" i="42"/>
  <c r="H128" i="42"/>
  <c r="O127" i="42"/>
  <c r="N127" i="42"/>
  <c r="L127" i="42"/>
  <c r="K127" i="42"/>
  <c r="J127" i="42"/>
  <c r="I127" i="42"/>
  <c r="H127" i="42"/>
  <c r="O126" i="42"/>
  <c r="N126" i="42"/>
  <c r="L126" i="42"/>
  <c r="K126" i="42"/>
  <c r="J126" i="42"/>
  <c r="I126" i="42"/>
  <c r="H126" i="42"/>
  <c r="O125" i="42"/>
  <c r="N125" i="42"/>
  <c r="L125" i="42"/>
  <c r="K125" i="42"/>
  <c r="J125" i="42"/>
  <c r="I125" i="42"/>
  <c r="H125" i="42"/>
  <c r="O124" i="42"/>
  <c r="N124" i="42"/>
  <c r="L124" i="42"/>
  <c r="K124" i="42"/>
  <c r="J124" i="42"/>
  <c r="I124" i="42"/>
  <c r="H124" i="42"/>
  <c r="O123" i="42"/>
  <c r="N123" i="42"/>
  <c r="L123" i="42"/>
  <c r="K123" i="42"/>
  <c r="J123" i="42"/>
  <c r="I123" i="42"/>
  <c r="H123" i="42"/>
  <c r="O122" i="42"/>
  <c r="N122" i="42"/>
  <c r="L122" i="42"/>
  <c r="K122" i="42"/>
  <c r="J122" i="42"/>
  <c r="I122" i="42"/>
  <c r="H122" i="42"/>
  <c r="O121" i="42"/>
  <c r="N121" i="42"/>
  <c r="L121" i="42"/>
  <c r="K121" i="42"/>
  <c r="J121" i="42"/>
  <c r="I121" i="42"/>
  <c r="H121" i="42"/>
  <c r="O120" i="42"/>
  <c r="N120" i="42"/>
  <c r="L120" i="42"/>
  <c r="K120" i="42"/>
  <c r="J120" i="42"/>
  <c r="I120" i="42"/>
  <c r="H120" i="42"/>
  <c r="O119" i="42"/>
  <c r="N119" i="42"/>
  <c r="L119" i="42"/>
  <c r="K119" i="42"/>
  <c r="J119" i="42"/>
  <c r="I119" i="42"/>
  <c r="H119" i="42"/>
  <c r="O118" i="42"/>
  <c r="N118" i="42"/>
  <c r="L118" i="42"/>
  <c r="K118" i="42"/>
  <c r="J118" i="42"/>
  <c r="I118" i="42"/>
  <c r="H118" i="42"/>
  <c r="O117" i="42"/>
  <c r="N117" i="42"/>
  <c r="L117" i="42"/>
  <c r="K117" i="42"/>
  <c r="J117" i="42"/>
  <c r="I117" i="42"/>
  <c r="H117" i="42"/>
  <c r="O116" i="42"/>
  <c r="N116" i="42"/>
  <c r="L116" i="42"/>
  <c r="K116" i="42"/>
  <c r="J116" i="42"/>
  <c r="I116" i="42"/>
  <c r="H116" i="42"/>
  <c r="O115" i="42"/>
  <c r="N115" i="42"/>
  <c r="L115" i="42"/>
  <c r="K115" i="42"/>
  <c r="J115" i="42"/>
  <c r="I115" i="42"/>
  <c r="H115" i="42"/>
  <c r="O114" i="42"/>
  <c r="N114" i="42"/>
  <c r="L114" i="42"/>
  <c r="K114" i="42"/>
  <c r="J114" i="42"/>
  <c r="I114" i="42"/>
  <c r="H114" i="42"/>
  <c r="O113" i="42"/>
  <c r="N113" i="42"/>
  <c r="L113" i="42"/>
  <c r="K113" i="42"/>
  <c r="J113" i="42"/>
  <c r="I113" i="42"/>
  <c r="H113" i="42"/>
  <c r="O112" i="42"/>
  <c r="N112" i="42"/>
  <c r="L112" i="42"/>
  <c r="K112" i="42"/>
  <c r="J112" i="42"/>
  <c r="I112" i="42"/>
  <c r="H112" i="42"/>
  <c r="O111" i="42"/>
  <c r="N111" i="42"/>
  <c r="L111" i="42"/>
  <c r="K111" i="42"/>
  <c r="J111" i="42"/>
  <c r="I111" i="42"/>
  <c r="H111" i="42"/>
  <c r="O110" i="42"/>
  <c r="N110" i="42"/>
  <c r="L110" i="42"/>
  <c r="K110" i="42"/>
  <c r="J110" i="42"/>
  <c r="J340" i="42" s="1"/>
  <c r="I110" i="42"/>
  <c r="H110" i="42"/>
  <c r="O109" i="42"/>
  <c r="N109" i="42"/>
  <c r="L109" i="42"/>
  <c r="K109" i="42"/>
  <c r="J109" i="42"/>
  <c r="I109" i="42"/>
  <c r="H109" i="42"/>
  <c r="O108" i="42"/>
  <c r="N108" i="42"/>
  <c r="L108" i="42"/>
  <c r="K108" i="42"/>
  <c r="J108" i="42"/>
  <c r="I108" i="42"/>
  <c r="H108" i="42"/>
  <c r="O107" i="42"/>
  <c r="N107" i="42"/>
  <c r="L107" i="42"/>
  <c r="K107" i="42"/>
  <c r="J107" i="42"/>
  <c r="I107" i="42"/>
  <c r="H107" i="42"/>
  <c r="O106" i="42"/>
  <c r="N106" i="42"/>
  <c r="L106" i="42"/>
  <c r="K106" i="42"/>
  <c r="J106" i="42"/>
  <c r="I106" i="42"/>
  <c r="H106" i="42"/>
  <c r="O105" i="42"/>
  <c r="N105" i="42"/>
  <c r="L105" i="42"/>
  <c r="K105" i="42"/>
  <c r="J105" i="42"/>
  <c r="I105" i="42"/>
  <c r="H105" i="42"/>
  <c r="O104" i="42"/>
  <c r="N104" i="42"/>
  <c r="L104" i="42"/>
  <c r="K104" i="42"/>
  <c r="J104" i="42"/>
  <c r="I104" i="42"/>
  <c r="H104" i="42"/>
  <c r="O103" i="42"/>
  <c r="N103" i="42"/>
  <c r="L103" i="42"/>
  <c r="K103" i="42"/>
  <c r="J103" i="42"/>
  <c r="I103" i="42"/>
  <c r="H103" i="42"/>
  <c r="O102" i="42"/>
  <c r="N102" i="42"/>
  <c r="L102" i="42"/>
  <c r="K102" i="42"/>
  <c r="J102" i="42"/>
  <c r="I102" i="42"/>
  <c r="H102" i="42"/>
  <c r="O101" i="42"/>
  <c r="N101" i="42"/>
  <c r="L101" i="42"/>
  <c r="K101" i="42"/>
  <c r="J101" i="42"/>
  <c r="I101" i="42"/>
  <c r="H101" i="42"/>
  <c r="O100" i="42"/>
  <c r="N100" i="42"/>
  <c r="L100" i="42"/>
  <c r="K100" i="42"/>
  <c r="J100" i="42"/>
  <c r="I100" i="42"/>
  <c r="H100" i="42"/>
  <c r="O99" i="42"/>
  <c r="N99" i="42"/>
  <c r="L99" i="42"/>
  <c r="K99" i="42"/>
  <c r="J99" i="42"/>
  <c r="I99" i="42"/>
  <c r="H99" i="42"/>
  <c r="O98" i="42"/>
  <c r="N98" i="42"/>
  <c r="L98" i="42"/>
  <c r="K98" i="42"/>
  <c r="J98" i="42"/>
  <c r="I98" i="42"/>
  <c r="H98" i="42"/>
  <c r="O97" i="42"/>
  <c r="N97" i="42"/>
  <c r="L97" i="42"/>
  <c r="K97" i="42"/>
  <c r="J97" i="42"/>
  <c r="I97" i="42"/>
  <c r="H97" i="42"/>
  <c r="O96" i="42"/>
  <c r="N96" i="42"/>
  <c r="L96" i="42"/>
  <c r="K96" i="42"/>
  <c r="J96" i="42"/>
  <c r="I96" i="42"/>
  <c r="H96" i="42"/>
  <c r="O95" i="42"/>
  <c r="N95" i="42"/>
  <c r="L95" i="42"/>
  <c r="K95" i="42"/>
  <c r="J95" i="42"/>
  <c r="I95" i="42"/>
  <c r="H95" i="42"/>
  <c r="O94" i="42"/>
  <c r="N94" i="42"/>
  <c r="L94" i="42"/>
  <c r="K94" i="42"/>
  <c r="J94" i="42"/>
  <c r="I94" i="42"/>
  <c r="H94" i="42"/>
  <c r="O93" i="42"/>
  <c r="N93" i="42"/>
  <c r="L93" i="42"/>
  <c r="K93" i="42"/>
  <c r="J93" i="42"/>
  <c r="I93" i="42"/>
  <c r="H93" i="42"/>
  <c r="O92" i="42"/>
  <c r="N92" i="42"/>
  <c r="L92" i="42"/>
  <c r="K92" i="42"/>
  <c r="J92" i="42"/>
  <c r="I92" i="42"/>
  <c r="H92" i="42"/>
  <c r="O91" i="42"/>
  <c r="N91" i="42"/>
  <c r="L91" i="42"/>
  <c r="K91" i="42"/>
  <c r="J91" i="42"/>
  <c r="I91" i="42"/>
  <c r="H91" i="42"/>
  <c r="O90" i="42"/>
  <c r="N90" i="42"/>
  <c r="L90" i="42"/>
  <c r="K90" i="42"/>
  <c r="J90" i="42"/>
  <c r="I90" i="42"/>
  <c r="H90" i="42"/>
  <c r="O89" i="42"/>
  <c r="N89" i="42"/>
  <c r="L89" i="42"/>
  <c r="K89" i="42"/>
  <c r="J89" i="42"/>
  <c r="I89" i="42"/>
  <c r="H89" i="42"/>
  <c r="O88" i="42"/>
  <c r="N88" i="42"/>
  <c r="L88" i="42"/>
  <c r="K88" i="42"/>
  <c r="J88" i="42"/>
  <c r="I88" i="42"/>
  <c r="H88" i="42"/>
  <c r="O87" i="42"/>
  <c r="N87" i="42"/>
  <c r="L87" i="42"/>
  <c r="K87" i="42"/>
  <c r="J87" i="42"/>
  <c r="I87" i="42"/>
  <c r="H87" i="42"/>
  <c r="O86" i="42"/>
  <c r="N86" i="42"/>
  <c r="L86" i="42"/>
  <c r="K86" i="42"/>
  <c r="J86" i="42"/>
  <c r="I86" i="42"/>
  <c r="H86" i="42"/>
  <c r="O85" i="42"/>
  <c r="N85" i="42"/>
  <c r="L85" i="42"/>
  <c r="K85" i="42"/>
  <c r="J85" i="42"/>
  <c r="I85" i="42"/>
  <c r="H85" i="42"/>
  <c r="O84" i="42"/>
  <c r="N84" i="42"/>
  <c r="L84" i="42"/>
  <c r="K84" i="42"/>
  <c r="J84" i="42"/>
  <c r="I84" i="42"/>
  <c r="H84" i="42"/>
  <c r="O83" i="42"/>
  <c r="N83" i="42"/>
  <c r="L83" i="42"/>
  <c r="K83" i="42"/>
  <c r="J83" i="42"/>
  <c r="I83" i="42"/>
  <c r="H83" i="42"/>
  <c r="O82" i="42"/>
  <c r="N82" i="42"/>
  <c r="L82" i="42"/>
  <c r="K82" i="42"/>
  <c r="J82" i="42"/>
  <c r="I82" i="42"/>
  <c r="H82" i="42"/>
  <c r="O81" i="42"/>
  <c r="N81" i="42"/>
  <c r="L81" i="42"/>
  <c r="L367" i="42" s="1"/>
  <c r="K81" i="42"/>
  <c r="J81" i="42"/>
  <c r="I81" i="42"/>
  <c r="I367" i="42" s="1"/>
  <c r="H81" i="42"/>
  <c r="O80" i="42"/>
  <c r="N80" i="42"/>
  <c r="L80" i="42"/>
  <c r="K80" i="42"/>
  <c r="J80" i="42"/>
  <c r="I80" i="42"/>
  <c r="H80" i="42"/>
  <c r="O79" i="42"/>
  <c r="N79" i="42"/>
  <c r="L79" i="42"/>
  <c r="K79" i="42"/>
  <c r="J79" i="42"/>
  <c r="I79" i="42"/>
  <c r="H79" i="42"/>
  <c r="O78" i="42"/>
  <c r="N78" i="42"/>
  <c r="L78" i="42"/>
  <c r="K78" i="42"/>
  <c r="J78" i="42"/>
  <c r="J368" i="42" s="1"/>
  <c r="I78" i="42"/>
  <c r="H78" i="42"/>
  <c r="O77" i="42"/>
  <c r="N77" i="42"/>
  <c r="L77" i="42"/>
  <c r="K77" i="42"/>
  <c r="J77" i="42"/>
  <c r="I77" i="42"/>
  <c r="H77" i="42"/>
  <c r="O76" i="42"/>
  <c r="N76" i="42"/>
  <c r="L76" i="42"/>
  <c r="K76" i="42"/>
  <c r="J76" i="42"/>
  <c r="I76" i="42"/>
  <c r="H76" i="42"/>
  <c r="O75" i="42"/>
  <c r="N75" i="42"/>
  <c r="L75" i="42"/>
  <c r="K75" i="42"/>
  <c r="J75" i="42"/>
  <c r="I75" i="42"/>
  <c r="H75" i="42"/>
  <c r="O74" i="42"/>
  <c r="N74" i="42"/>
  <c r="L74" i="42"/>
  <c r="K74" i="42"/>
  <c r="J74" i="42"/>
  <c r="I74" i="42"/>
  <c r="H74" i="42"/>
  <c r="O73" i="42"/>
  <c r="N73" i="42"/>
  <c r="L73" i="42"/>
  <c r="K73" i="42"/>
  <c r="J73" i="42"/>
  <c r="I73" i="42"/>
  <c r="H73" i="42"/>
  <c r="O72" i="42"/>
  <c r="N72" i="42"/>
  <c r="L72" i="42"/>
  <c r="K72" i="42"/>
  <c r="J72" i="42"/>
  <c r="I72" i="42"/>
  <c r="H72" i="42"/>
  <c r="O71" i="42"/>
  <c r="N71" i="42"/>
  <c r="L71" i="42"/>
  <c r="K71" i="42"/>
  <c r="J71" i="42"/>
  <c r="I71" i="42"/>
  <c r="H71" i="42"/>
  <c r="O70" i="42"/>
  <c r="N70" i="42"/>
  <c r="L70" i="42"/>
  <c r="K70" i="42"/>
  <c r="J70" i="42"/>
  <c r="I70" i="42"/>
  <c r="H70" i="42"/>
  <c r="O69" i="42"/>
  <c r="N69" i="42"/>
  <c r="L69" i="42"/>
  <c r="K69" i="42"/>
  <c r="J69" i="42"/>
  <c r="I69" i="42"/>
  <c r="H69" i="42"/>
  <c r="O68" i="42"/>
  <c r="N68" i="42"/>
  <c r="L68" i="42"/>
  <c r="K68" i="42"/>
  <c r="J68" i="42"/>
  <c r="I68" i="42"/>
  <c r="H68" i="42"/>
  <c r="O67" i="42"/>
  <c r="N67" i="42"/>
  <c r="L67" i="42"/>
  <c r="K67" i="42"/>
  <c r="J67" i="42"/>
  <c r="I67" i="42"/>
  <c r="H67" i="42"/>
  <c r="O66" i="42"/>
  <c r="N66" i="42"/>
  <c r="L66" i="42"/>
  <c r="K66" i="42"/>
  <c r="J66" i="42"/>
  <c r="I66" i="42"/>
  <c r="H66" i="42"/>
  <c r="O65" i="42"/>
  <c r="N65" i="42"/>
  <c r="L65" i="42"/>
  <c r="K65" i="42"/>
  <c r="J65" i="42"/>
  <c r="I65" i="42"/>
  <c r="H65" i="42"/>
  <c r="O64" i="42"/>
  <c r="N64" i="42"/>
  <c r="L64" i="42"/>
  <c r="K64" i="42"/>
  <c r="J64" i="42"/>
  <c r="I64" i="42"/>
  <c r="H64" i="42"/>
  <c r="O63" i="42"/>
  <c r="N63" i="42"/>
  <c r="L63" i="42"/>
  <c r="K63" i="42"/>
  <c r="J63" i="42"/>
  <c r="I63" i="42"/>
  <c r="H63" i="42"/>
  <c r="O62" i="42"/>
  <c r="N62" i="42"/>
  <c r="L62" i="42"/>
  <c r="K62" i="42"/>
  <c r="J62" i="42"/>
  <c r="I62" i="42"/>
  <c r="H62" i="42"/>
  <c r="O61" i="42"/>
  <c r="N61" i="42"/>
  <c r="L61" i="42"/>
  <c r="K61" i="42"/>
  <c r="J61" i="42"/>
  <c r="I61" i="42"/>
  <c r="H61" i="42"/>
  <c r="O60" i="42"/>
  <c r="N60" i="42"/>
  <c r="L60" i="42"/>
  <c r="K60" i="42"/>
  <c r="J60" i="42"/>
  <c r="I60" i="42"/>
  <c r="H60" i="42"/>
  <c r="O59" i="42"/>
  <c r="N59" i="42"/>
  <c r="L59" i="42"/>
  <c r="K59" i="42"/>
  <c r="J59" i="42"/>
  <c r="I59" i="42"/>
  <c r="H59" i="42"/>
  <c r="O58" i="42"/>
  <c r="N58" i="42"/>
  <c r="L58" i="42"/>
  <c r="K58" i="42"/>
  <c r="J58" i="42"/>
  <c r="I58" i="42"/>
  <c r="H58" i="42"/>
  <c r="O57" i="42"/>
  <c r="N57" i="42"/>
  <c r="L57" i="42"/>
  <c r="K57" i="42"/>
  <c r="J57" i="42"/>
  <c r="I57" i="42"/>
  <c r="H57" i="42"/>
  <c r="O56" i="42"/>
  <c r="N56" i="42"/>
  <c r="L56" i="42"/>
  <c r="K56" i="42"/>
  <c r="J56" i="42"/>
  <c r="I56" i="42"/>
  <c r="H56" i="42"/>
  <c r="O55" i="42"/>
  <c r="N55" i="42"/>
  <c r="L55" i="42"/>
  <c r="K55" i="42"/>
  <c r="J55" i="42"/>
  <c r="I55" i="42"/>
  <c r="H55" i="42"/>
  <c r="O54" i="42"/>
  <c r="N54" i="42"/>
  <c r="L54" i="42"/>
  <c r="K54" i="42"/>
  <c r="J54" i="42"/>
  <c r="I54" i="42"/>
  <c r="H54" i="42"/>
  <c r="O53" i="42"/>
  <c r="N53" i="42"/>
  <c r="L53" i="42"/>
  <c r="K53" i="42"/>
  <c r="J53" i="42"/>
  <c r="I53" i="42"/>
  <c r="H53" i="42"/>
  <c r="O52" i="42"/>
  <c r="N52" i="42"/>
  <c r="L52" i="42"/>
  <c r="K52" i="42"/>
  <c r="J52" i="42"/>
  <c r="I52" i="42"/>
  <c r="H52" i="42"/>
  <c r="O51" i="42"/>
  <c r="N51" i="42"/>
  <c r="L51" i="42"/>
  <c r="K51" i="42"/>
  <c r="J51" i="42"/>
  <c r="I51" i="42"/>
  <c r="H51" i="42"/>
  <c r="O50" i="42"/>
  <c r="N50" i="42"/>
  <c r="L50" i="42"/>
  <c r="K50" i="42"/>
  <c r="J50" i="42"/>
  <c r="I50" i="42"/>
  <c r="H50" i="42"/>
  <c r="O49" i="42"/>
  <c r="N49" i="42"/>
  <c r="L49" i="42"/>
  <c r="K49" i="42"/>
  <c r="J49" i="42"/>
  <c r="I49" i="42"/>
  <c r="H49" i="42"/>
  <c r="O48" i="42"/>
  <c r="N48" i="42"/>
  <c r="L48" i="42"/>
  <c r="K48" i="42"/>
  <c r="J48" i="42"/>
  <c r="I48" i="42"/>
  <c r="H48" i="42"/>
  <c r="O47" i="42"/>
  <c r="N47" i="42"/>
  <c r="L47" i="42"/>
  <c r="K47" i="42"/>
  <c r="J47" i="42"/>
  <c r="I47" i="42"/>
  <c r="H47" i="42"/>
  <c r="O46" i="42"/>
  <c r="N46" i="42"/>
  <c r="L46" i="42"/>
  <c r="K46" i="42"/>
  <c r="J46" i="42"/>
  <c r="J207" i="42" s="1"/>
  <c r="I46" i="42"/>
  <c r="H46" i="42"/>
  <c r="O45" i="42"/>
  <c r="N45" i="42"/>
  <c r="L45" i="42"/>
  <c r="K45" i="42"/>
  <c r="J45" i="42"/>
  <c r="I45" i="42"/>
  <c r="H45" i="42"/>
  <c r="O44" i="42"/>
  <c r="N44" i="42"/>
  <c r="L44" i="42"/>
  <c r="K44" i="42"/>
  <c r="J44" i="42"/>
  <c r="I44" i="42"/>
  <c r="H44" i="42"/>
  <c r="O43" i="42"/>
  <c r="N43" i="42"/>
  <c r="L43" i="42"/>
  <c r="K43" i="42"/>
  <c r="J43" i="42"/>
  <c r="I43" i="42"/>
  <c r="H43" i="42"/>
  <c r="O42" i="42"/>
  <c r="N42" i="42"/>
  <c r="L42" i="42"/>
  <c r="K42" i="42"/>
  <c r="J42" i="42"/>
  <c r="I42" i="42"/>
  <c r="H42" i="42"/>
  <c r="O41" i="42"/>
  <c r="N41" i="42"/>
  <c r="L41" i="42"/>
  <c r="K41" i="42"/>
  <c r="J41" i="42"/>
  <c r="I41" i="42"/>
  <c r="H41" i="42"/>
  <c r="O40" i="42"/>
  <c r="N40" i="42"/>
  <c r="L40" i="42"/>
  <c r="K40" i="42"/>
  <c r="J40" i="42"/>
  <c r="I40" i="42"/>
  <c r="H40" i="42"/>
  <c r="O39" i="42"/>
  <c r="N39" i="42"/>
  <c r="L39" i="42"/>
  <c r="K39" i="42"/>
  <c r="J39" i="42"/>
  <c r="I39" i="42"/>
  <c r="H39" i="42"/>
  <c r="O38" i="42"/>
  <c r="N38" i="42"/>
  <c r="L38" i="42"/>
  <c r="K38" i="42"/>
  <c r="J38" i="42"/>
  <c r="I38" i="42"/>
  <c r="H38" i="42"/>
  <c r="O37" i="42"/>
  <c r="N37" i="42"/>
  <c r="L37" i="42"/>
  <c r="K37" i="42"/>
  <c r="J37" i="42"/>
  <c r="I37" i="42"/>
  <c r="H37" i="42"/>
  <c r="O36" i="42"/>
  <c r="N36" i="42"/>
  <c r="L36" i="42"/>
  <c r="K36" i="42"/>
  <c r="J36" i="42"/>
  <c r="I36" i="42"/>
  <c r="H36" i="42"/>
  <c r="O35" i="42"/>
  <c r="N35" i="42"/>
  <c r="L35" i="42"/>
  <c r="K35" i="42"/>
  <c r="J35" i="42"/>
  <c r="I35" i="42"/>
  <c r="H35" i="42"/>
  <c r="O34" i="42"/>
  <c r="N34" i="42"/>
  <c r="L34" i="42"/>
  <c r="K34" i="42"/>
  <c r="J34" i="42"/>
  <c r="I34" i="42"/>
  <c r="H34" i="42"/>
  <c r="O33" i="42"/>
  <c r="N33" i="42"/>
  <c r="L33" i="42"/>
  <c r="K33" i="42"/>
  <c r="J33" i="42"/>
  <c r="I33" i="42"/>
  <c r="H33" i="42"/>
  <c r="O32" i="42"/>
  <c r="N32" i="42"/>
  <c r="L32" i="42"/>
  <c r="K32" i="42"/>
  <c r="J32" i="42"/>
  <c r="I32" i="42"/>
  <c r="H32" i="42"/>
  <c r="O31" i="42"/>
  <c r="N31" i="42"/>
  <c r="L31" i="42"/>
  <c r="K31" i="42"/>
  <c r="K263" i="42" s="1"/>
  <c r="J31" i="42"/>
  <c r="I31" i="42"/>
  <c r="H31" i="42"/>
  <c r="O30" i="42"/>
  <c r="N30" i="42"/>
  <c r="L30" i="42"/>
  <c r="K30" i="42"/>
  <c r="J30" i="42"/>
  <c r="I30" i="42"/>
  <c r="H30" i="42"/>
  <c r="O29" i="42"/>
  <c r="N29" i="42"/>
  <c r="L29" i="42"/>
  <c r="K29" i="42"/>
  <c r="J29" i="42"/>
  <c r="I29" i="42"/>
  <c r="H29" i="42"/>
  <c r="O28" i="42"/>
  <c r="N28" i="42"/>
  <c r="L28" i="42"/>
  <c r="K28" i="42"/>
  <c r="J28" i="42"/>
  <c r="I28" i="42"/>
  <c r="H28" i="42"/>
  <c r="O27" i="42"/>
  <c r="N27" i="42"/>
  <c r="L27" i="42"/>
  <c r="K27" i="42"/>
  <c r="J27" i="42"/>
  <c r="I27" i="42"/>
  <c r="H27" i="42"/>
  <c r="O26" i="42"/>
  <c r="N26" i="42"/>
  <c r="L26" i="42"/>
  <c r="K26" i="42"/>
  <c r="J26" i="42"/>
  <c r="I26" i="42"/>
  <c r="H26" i="42"/>
  <c r="O25" i="42"/>
  <c r="N25" i="42"/>
  <c r="L25" i="42"/>
  <c r="K25" i="42"/>
  <c r="J25" i="42"/>
  <c r="I25" i="42"/>
  <c r="H25" i="42"/>
  <c r="O24" i="42"/>
  <c r="N24" i="42"/>
  <c r="L24" i="42"/>
  <c r="K24" i="42"/>
  <c r="J24" i="42"/>
  <c r="I24" i="42"/>
  <c r="H24" i="42"/>
  <c r="O23" i="42"/>
  <c r="N23" i="42"/>
  <c r="L23" i="42"/>
  <c r="K23" i="42"/>
  <c r="J23" i="42"/>
  <c r="I23" i="42"/>
  <c r="H23" i="42"/>
  <c r="O22" i="42"/>
  <c r="N22" i="42"/>
  <c r="L22" i="42"/>
  <c r="K22" i="42"/>
  <c r="J22" i="42"/>
  <c r="I22" i="42"/>
  <c r="H22" i="42"/>
  <c r="O21" i="42"/>
  <c r="N21" i="42"/>
  <c r="L21" i="42"/>
  <c r="K21" i="42"/>
  <c r="J21" i="42"/>
  <c r="I21" i="42"/>
  <c r="H21" i="42"/>
  <c r="O20" i="42"/>
  <c r="N20" i="42"/>
  <c r="L20" i="42"/>
  <c r="K20" i="42"/>
  <c r="J20" i="42"/>
  <c r="I20" i="42"/>
  <c r="H20" i="42"/>
  <c r="O19" i="42"/>
  <c r="N19" i="42"/>
  <c r="L19" i="42"/>
  <c r="K19" i="42"/>
  <c r="J19" i="42"/>
  <c r="I19" i="42"/>
  <c r="H19" i="42"/>
  <c r="O18" i="42"/>
  <c r="N18" i="42"/>
  <c r="L18" i="42"/>
  <c r="K18" i="42"/>
  <c r="J18" i="42"/>
  <c r="I18" i="42"/>
  <c r="H18" i="42"/>
  <c r="O17" i="42"/>
  <c r="N17" i="42"/>
  <c r="L17" i="42"/>
  <c r="K17" i="42"/>
  <c r="J17" i="42"/>
  <c r="I17" i="42"/>
  <c r="H17" i="42"/>
  <c r="O16" i="42"/>
  <c r="N16" i="42"/>
  <c r="L16" i="42"/>
  <c r="L273" i="42" s="1"/>
  <c r="K16" i="42"/>
  <c r="J16" i="42"/>
  <c r="I16" i="42"/>
  <c r="H16" i="42"/>
  <c r="O15" i="42"/>
  <c r="N15" i="42"/>
  <c r="L15" i="42"/>
  <c r="K15" i="42"/>
  <c r="J15" i="42"/>
  <c r="I15" i="42"/>
  <c r="H15" i="42"/>
  <c r="O14" i="42"/>
  <c r="N14" i="42"/>
  <c r="L14" i="42"/>
  <c r="K14" i="42"/>
  <c r="J14" i="42"/>
  <c r="I14" i="42"/>
  <c r="H14" i="42"/>
  <c r="O13" i="42"/>
  <c r="N13" i="42"/>
  <c r="L13" i="42"/>
  <c r="K13" i="42"/>
  <c r="J13" i="42"/>
  <c r="J270" i="42" s="1"/>
  <c r="I13" i="42"/>
  <c r="H13" i="42"/>
  <c r="O12" i="42"/>
  <c r="N12" i="42"/>
  <c r="L12" i="42"/>
  <c r="K12" i="42"/>
  <c r="J12" i="42"/>
  <c r="I12" i="42"/>
  <c r="H12" i="42"/>
  <c r="O11" i="42"/>
  <c r="N11" i="42"/>
  <c r="L11" i="42"/>
  <c r="K11" i="42"/>
  <c r="J11" i="42"/>
  <c r="I11" i="42"/>
  <c r="H11" i="42"/>
  <c r="O10" i="42"/>
  <c r="N10" i="42"/>
  <c r="L10" i="42"/>
  <c r="K10" i="42"/>
  <c r="J10" i="42"/>
  <c r="I10" i="42"/>
  <c r="H10" i="42"/>
  <c r="O9" i="42"/>
  <c r="N9" i="42"/>
  <c r="L9" i="42"/>
  <c r="K9" i="42"/>
  <c r="K246" i="42" s="1"/>
  <c r="J9" i="42"/>
  <c r="I9" i="42"/>
  <c r="H9" i="42"/>
  <c r="O8" i="42"/>
  <c r="N8" i="42"/>
  <c r="L8" i="42"/>
  <c r="K8" i="42"/>
  <c r="J8" i="42"/>
  <c r="I8" i="42"/>
  <c r="H8" i="42"/>
  <c r="O7" i="42"/>
  <c r="N7" i="42"/>
  <c r="L7" i="42"/>
  <c r="K7" i="42"/>
  <c r="J7" i="42"/>
  <c r="I7" i="42"/>
  <c r="H7" i="42"/>
  <c r="O6" i="42"/>
  <c r="N6" i="42"/>
  <c r="L6" i="42"/>
  <c r="K6" i="42"/>
  <c r="J6" i="42"/>
  <c r="J188" i="42" s="1"/>
  <c r="I6" i="42"/>
  <c r="H6" i="42"/>
  <c r="O5" i="42"/>
  <c r="N5" i="42"/>
  <c r="L5" i="42"/>
  <c r="K5" i="42"/>
  <c r="J5" i="42"/>
  <c r="I5" i="42"/>
  <c r="H5" i="42"/>
  <c r="A1" i="42"/>
  <c r="M1" i="42" s="1"/>
  <c r="F410" i="1"/>
  <c r="E410" i="1"/>
  <c r="D410" i="1"/>
  <c r="C410" i="1"/>
  <c r="B410" i="1"/>
  <c r="F409" i="1"/>
  <c r="E409" i="1"/>
  <c r="D409" i="1"/>
  <c r="C409" i="1"/>
  <c r="B409" i="1"/>
  <c r="C406" i="1"/>
  <c r="F405" i="1"/>
  <c r="J405" i="1" s="1"/>
  <c r="E405" i="1"/>
  <c r="D405" i="1"/>
  <c r="C405" i="1"/>
  <c r="B405" i="1"/>
  <c r="F404" i="1"/>
  <c r="E404" i="1"/>
  <c r="D404" i="1"/>
  <c r="L404" i="1" s="1"/>
  <c r="C404" i="1"/>
  <c r="B404" i="1"/>
  <c r="F403" i="1"/>
  <c r="E403" i="1"/>
  <c r="D403" i="1"/>
  <c r="C403" i="1"/>
  <c r="B403" i="1"/>
  <c r="L402" i="1"/>
  <c r="F402" i="1"/>
  <c r="E402" i="1"/>
  <c r="D402" i="1"/>
  <c r="C402" i="1"/>
  <c r="B402" i="1"/>
  <c r="F401" i="1"/>
  <c r="E401" i="1"/>
  <c r="D401" i="1"/>
  <c r="C401" i="1"/>
  <c r="B401" i="1"/>
  <c r="F400" i="1"/>
  <c r="E400" i="1"/>
  <c r="D400" i="1"/>
  <c r="C400" i="1"/>
  <c r="B400" i="1"/>
  <c r="J399" i="1"/>
  <c r="F399" i="1"/>
  <c r="E399" i="1"/>
  <c r="D399" i="1"/>
  <c r="C399" i="1"/>
  <c r="L399" i="1" s="1"/>
  <c r="B399" i="1"/>
  <c r="F398" i="1"/>
  <c r="E398" i="1"/>
  <c r="D398" i="1"/>
  <c r="C398" i="1"/>
  <c r="B398" i="1"/>
  <c r="F397" i="1"/>
  <c r="E397" i="1"/>
  <c r="D397" i="1"/>
  <c r="C397" i="1"/>
  <c r="B397" i="1"/>
  <c r="F396" i="1"/>
  <c r="E396" i="1"/>
  <c r="D396" i="1"/>
  <c r="H396" i="1" s="1"/>
  <c r="C396" i="1"/>
  <c r="B396" i="1"/>
  <c r="F395" i="1"/>
  <c r="E395" i="1"/>
  <c r="D395" i="1"/>
  <c r="C395" i="1"/>
  <c r="B395" i="1"/>
  <c r="F394" i="1"/>
  <c r="E394" i="1"/>
  <c r="D394" i="1"/>
  <c r="C394" i="1"/>
  <c r="B394" i="1"/>
  <c r="F393" i="1"/>
  <c r="E393" i="1"/>
  <c r="D393" i="1"/>
  <c r="C393" i="1"/>
  <c r="L393" i="1" s="1"/>
  <c r="B393" i="1"/>
  <c r="F392" i="1"/>
  <c r="E392" i="1"/>
  <c r="D392" i="1"/>
  <c r="C392" i="1"/>
  <c r="B392" i="1"/>
  <c r="F391" i="1"/>
  <c r="E391" i="1"/>
  <c r="H391" i="1" s="1"/>
  <c r="D391" i="1"/>
  <c r="C391" i="1"/>
  <c r="B391" i="1"/>
  <c r="F390" i="1"/>
  <c r="E390" i="1"/>
  <c r="D390" i="1"/>
  <c r="C390" i="1"/>
  <c r="B390" i="1"/>
  <c r="F389" i="1"/>
  <c r="E389" i="1"/>
  <c r="D389" i="1"/>
  <c r="C389" i="1"/>
  <c r="B389" i="1"/>
  <c r="F388" i="1"/>
  <c r="E388" i="1"/>
  <c r="D388" i="1"/>
  <c r="C388" i="1"/>
  <c r="B388" i="1"/>
  <c r="F387" i="1"/>
  <c r="E387" i="1"/>
  <c r="D387" i="1"/>
  <c r="C387" i="1"/>
  <c r="B387" i="1"/>
  <c r="F386" i="1"/>
  <c r="E386" i="1"/>
  <c r="D386" i="1"/>
  <c r="C386" i="1"/>
  <c r="B386" i="1"/>
  <c r="F385" i="1"/>
  <c r="E385" i="1"/>
  <c r="D385" i="1"/>
  <c r="C385" i="1"/>
  <c r="L385" i="1" s="1"/>
  <c r="B385" i="1"/>
  <c r="F384" i="1"/>
  <c r="E384" i="1"/>
  <c r="D384" i="1"/>
  <c r="C384" i="1"/>
  <c r="H384" i="1" s="1"/>
  <c r="B384" i="1"/>
  <c r="F383" i="1"/>
  <c r="E383" i="1"/>
  <c r="D383" i="1"/>
  <c r="C383" i="1"/>
  <c r="B383" i="1"/>
  <c r="F382" i="1"/>
  <c r="E382" i="1"/>
  <c r="D382" i="1"/>
  <c r="C382" i="1"/>
  <c r="B382" i="1"/>
  <c r="F381" i="1"/>
  <c r="E381" i="1"/>
  <c r="D381" i="1"/>
  <c r="C381" i="1"/>
  <c r="B381" i="1"/>
  <c r="F380" i="1"/>
  <c r="E380" i="1"/>
  <c r="D380" i="1"/>
  <c r="C380" i="1"/>
  <c r="B380" i="1"/>
  <c r="F379" i="1"/>
  <c r="E379" i="1"/>
  <c r="D379" i="1"/>
  <c r="C379" i="1"/>
  <c r="B379" i="1"/>
  <c r="F378" i="1"/>
  <c r="E378" i="1"/>
  <c r="D378" i="1"/>
  <c r="H378" i="1" s="1"/>
  <c r="C378" i="1"/>
  <c r="B378" i="1"/>
  <c r="F377" i="1"/>
  <c r="E377" i="1"/>
  <c r="D377" i="1"/>
  <c r="C377" i="1"/>
  <c r="B377" i="1"/>
  <c r="F376" i="1"/>
  <c r="E376" i="1"/>
  <c r="D376" i="1"/>
  <c r="C376" i="1"/>
  <c r="B376" i="1"/>
  <c r="F375" i="1"/>
  <c r="H375" i="1" s="1"/>
  <c r="E375" i="1"/>
  <c r="D375" i="1"/>
  <c r="C375" i="1"/>
  <c r="B375" i="1"/>
  <c r="F374" i="1"/>
  <c r="E374" i="1"/>
  <c r="D374" i="1"/>
  <c r="J374" i="1" s="1"/>
  <c r="C374" i="1"/>
  <c r="B374" i="1"/>
  <c r="F373" i="1"/>
  <c r="E373" i="1"/>
  <c r="D373" i="1"/>
  <c r="J373" i="1" s="1"/>
  <c r="C373" i="1"/>
  <c r="B373" i="1"/>
  <c r="F372" i="1"/>
  <c r="E372" i="1"/>
  <c r="D372" i="1"/>
  <c r="C372" i="1"/>
  <c r="B372" i="1"/>
  <c r="F371" i="1"/>
  <c r="E371" i="1"/>
  <c r="D371" i="1"/>
  <c r="C371" i="1"/>
  <c r="B371" i="1"/>
  <c r="F370" i="1"/>
  <c r="E370" i="1"/>
  <c r="D370" i="1"/>
  <c r="L370" i="1" s="1"/>
  <c r="C370" i="1"/>
  <c r="B370" i="1"/>
  <c r="F369" i="1"/>
  <c r="E369" i="1"/>
  <c r="D369" i="1"/>
  <c r="C369" i="1"/>
  <c r="L369" i="1" s="1"/>
  <c r="B369" i="1"/>
  <c r="F368" i="1"/>
  <c r="E368" i="1"/>
  <c r="D368" i="1"/>
  <c r="C368" i="1"/>
  <c r="B368" i="1"/>
  <c r="F367" i="1"/>
  <c r="E367" i="1"/>
  <c r="D367" i="1"/>
  <c r="C367" i="1"/>
  <c r="B367" i="1"/>
  <c r="C364" i="1"/>
  <c r="F363" i="1"/>
  <c r="E363" i="1"/>
  <c r="D363" i="1"/>
  <c r="C363" i="1"/>
  <c r="B363" i="1"/>
  <c r="F362" i="1"/>
  <c r="E362" i="1"/>
  <c r="D362" i="1"/>
  <c r="L362" i="1" s="1"/>
  <c r="C362" i="1"/>
  <c r="B362" i="1"/>
  <c r="L361" i="1"/>
  <c r="F361" i="1"/>
  <c r="E361" i="1"/>
  <c r="D361" i="1"/>
  <c r="C361" i="1"/>
  <c r="B361" i="1"/>
  <c r="F360" i="1"/>
  <c r="E360" i="1"/>
  <c r="D360" i="1"/>
  <c r="C360" i="1"/>
  <c r="H360" i="1" s="1"/>
  <c r="B360" i="1"/>
  <c r="F359" i="1"/>
  <c r="E359" i="1"/>
  <c r="D359" i="1"/>
  <c r="H359" i="1" s="1"/>
  <c r="C359" i="1"/>
  <c r="B359" i="1"/>
  <c r="F358" i="1"/>
  <c r="E358" i="1"/>
  <c r="D358" i="1"/>
  <c r="C358" i="1"/>
  <c r="B358" i="1"/>
  <c r="F357" i="1"/>
  <c r="E357" i="1"/>
  <c r="D357" i="1"/>
  <c r="C357" i="1"/>
  <c r="B357" i="1"/>
  <c r="F356" i="1"/>
  <c r="E356" i="1"/>
  <c r="D356" i="1"/>
  <c r="L356" i="1" s="1"/>
  <c r="C356" i="1"/>
  <c r="B356" i="1"/>
  <c r="F355" i="1"/>
  <c r="E355" i="1"/>
  <c r="D355" i="1"/>
  <c r="C355" i="1"/>
  <c r="B355" i="1"/>
  <c r="F354" i="1"/>
  <c r="E354" i="1"/>
  <c r="D354" i="1"/>
  <c r="C354" i="1"/>
  <c r="B354" i="1"/>
  <c r="F353" i="1"/>
  <c r="E353" i="1"/>
  <c r="D353" i="1"/>
  <c r="C353" i="1"/>
  <c r="B353" i="1"/>
  <c r="F352" i="1"/>
  <c r="E352" i="1"/>
  <c r="D352" i="1"/>
  <c r="C352" i="1"/>
  <c r="B352" i="1"/>
  <c r="F351" i="1"/>
  <c r="J351" i="1" s="1"/>
  <c r="E351" i="1"/>
  <c r="D351" i="1"/>
  <c r="C351" i="1"/>
  <c r="B351" i="1"/>
  <c r="F350" i="1"/>
  <c r="E350" i="1"/>
  <c r="D350" i="1"/>
  <c r="J350" i="1" s="1"/>
  <c r="C350" i="1"/>
  <c r="B350" i="1"/>
  <c r="F349" i="1"/>
  <c r="E349" i="1"/>
  <c r="D349" i="1"/>
  <c r="C349" i="1"/>
  <c r="J349" i="1" s="1"/>
  <c r="B349" i="1"/>
  <c r="F348" i="1"/>
  <c r="E348" i="1"/>
  <c r="D348" i="1"/>
  <c r="C348" i="1"/>
  <c r="H348" i="1" s="1"/>
  <c r="B348" i="1"/>
  <c r="F347" i="1"/>
  <c r="E347" i="1"/>
  <c r="J347" i="1" s="1"/>
  <c r="D347" i="1"/>
  <c r="C347" i="1"/>
  <c r="B347" i="1"/>
  <c r="F346" i="1"/>
  <c r="E346" i="1"/>
  <c r="J346" i="1" s="1"/>
  <c r="D346" i="1"/>
  <c r="C346" i="1"/>
  <c r="L346" i="1" s="1"/>
  <c r="B346" i="1"/>
  <c r="F345" i="1"/>
  <c r="E345" i="1"/>
  <c r="D345" i="1"/>
  <c r="J345" i="1" s="1"/>
  <c r="C345" i="1"/>
  <c r="L345" i="1" s="1"/>
  <c r="B345" i="1"/>
  <c r="F344" i="1"/>
  <c r="E344" i="1"/>
  <c r="D344" i="1"/>
  <c r="C344" i="1"/>
  <c r="B344" i="1"/>
  <c r="F343" i="1"/>
  <c r="E343" i="1"/>
  <c r="D343" i="1"/>
  <c r="C343" i="1"/>
  <c r="B343" i="1"/>
  <c r="F342" i="1"/>
  <c r="E342" i="1"/>
  <c r="J342" i="1" s="1"/>
  <c r="D342" i="1"/>
  <c r="C342" i="1"/>
  <c r="B342" i="1"/>
  <c r="F341" i="1"/>
  <c r="E341" i="1"/>
  <c r="D341" i="1"/>
  <c r="C341" i="1"/>
  <c r="B341" i="1"/>
  <c r="F340" i="1"/>
  <c r="E340" i="1"/>
  <c r="D340" i="1"/>
  <c r="C340" i="1"/>
  <c r="L340" i="1" s="1"/>
  <c r="B340" i="1"/>
  <c r="F339" i="1"/>
  <c r="H339" i="1" s="1"/>
  <c r="E339" i="1"/>
  <c r="D339" i="1"/>
  <c r="C339" i="1"/>
  <c r="B339" i="1"/>
  <c r="F338" i="1"/>
  <c r="E338" i="1"/>
  <c r="L338" i="1" s="1"/>
  <c r="D338" i="1"/>
  <c r="C338" i="1"/>
  <c r="H338" i="1" s="1"/>
  <c r="B338" i="1"/>
  <c r="F337" i="1"/>
  <c r="E337" i="1"/>
  <c r="D337" i="1"/>
  <c r="C337" i="1"/>
  <c r="B337" i="1"/>
  <c r="F336" i="1"/>
  <c r="E336" i="1"/>
  <c r="D336" i="1"/>
  <c r="C336" i="1"/>
  <c r="B336" i="1"/>
  <c r="H335" i="1"/>
  <c r="F335" i="1"/>
  <c r="E335" i="1"/>
  <c r="D335" i="1"/>
  <c r="C335" i="1"/>
  <c r="B335" i="1"/>
  <c r="J335" i="1" s="1"/>
  <c r="H334" i="1"/>
  <c r="F334" i="1"/>
  <c r="E334" i="1"/>
  <c r="L334" i="1" s="1"/>
  <c r="D334" i="1"/>
  <c r="C334" i="1"/>
  <c r="B334" i="1"/>
  <c r="J334" i="1" s="1"/>
  <c r="F333" i="1"/>
  <c r="E333" i="1"/>
  <c r="D333" i="1"/>
  <c r="C333" i="1"/>
  <c r="B333" i="1"/>
  <c r="F332" i="1"/>
  <c r="E332" i="1"/>
  <c r="D332" i="1"/>
  <c r="C332" i="1"/>
  <c r="B332" i="1"/>
  <c r="F331" i="1"/>
  <c r="E331" i="1"/>
  <c r="D331" i="1"/>
  <c r="C331" i="1"/>
  <c r="B331" i="1"/>
  <c r="F330" i="1"/>
  <c r="E330" i="1"/>
  <c r="D330" i="1"/>
  <c r="L330" i="1" s="1"/>
  <c r="C330" i="1"/>
  <c r="B330" i="1"/>
  <c r="F329" i="1"/>
  <c r="E329" i="1"/>
  <c r="D329" i="1"/>
  <c r="C329" i="1"/>
  <c r="B329" i="1"/>
  <c r="F328" i="1"/>
  <c r="E328" i="1"/>
  <c r="D328" i="1"/>
  <c r="C328" i="1"/>
  <c r="B328" i="1"/>
  <c r="F327" i="1"/>
  <c r="E327" i="1"/>
  <c r="J327" i="1" s="1"/>
  <c r="D327" i="1"/>
  <c r="C327" i="1"/>
  <c r="H327" i="1" s="1"/>
  <c r="B327" i="1"/>
  <c r="F326" i="1"/>
  <c r="E326" i="1"/>
  <c r="D326" i="1"/>
  <c r="J326" i="1" s="1"/>
  <c r="C326" i="1"/>
  <c r="B326" i="1"/>
  <c r="F325" i="1"/>
  <c r="E325" i="1"/>
  <c r="D325" i="1"/>
  <c r="C325" i="1"/>
  <c r="B325" i="1"/>
  <c r="F324" i="1"/>
  <c r="E324" i="1"/>
  <c r="D324" i="1"/>
  <c r="C324" i="1"/>
  <c r="B324" i="1"/>
  <c r="F323" i="1"/>
  <c r="E323" i="1"/>
  <c r="D323" i="1"/>
  <c r="C323" i="1"/>
  <c r="B323" i="1"/>
  <c r="F322" i="1"/>
  <c r="E322" i="1"/>
  <c r="D322" i="1"/>
  <c r="C322" i="1"/>
  <c r="B322" i="1"/>
  <c r="F321" i="1"/>
  <c r="E321" i="1"/>
  <c r="D321" i="1"/>
  <c r="C321" i="1"/>
  <c r="B321" i="1"/>
  <c r="F320" i="1"/>
  <c r="E320" i="1"/>
  <c r="D320" i="1"/>
  <c r="C320" i="1"/>
  <c r="B320" i="1"/>
  <c r="F319" i="1"/>
  <c r="E319" i="1"/>
  <c r="D319" i="1"/>
  <c r="C319" i="1"/>
  <c r="L319" i="1" s="1"/>
  <c r="B319" i="1"/>
  <c r="F318" i="1"/>
  <c r="E318" i="1"/>
  <c r="D318" i="1"/>
  <c r="J318" i="1" s="1"/>
  <c r="C318" i="1"/>
  <c r="B318" i="1"/>
  <c r="J317" i="1"/>
  <c r="F317" i="1"/>
  <c r="E317" i="1"/>
  <c r="D317" i="1"/>
  <c r="C317" i="1"/>
  <c r="B317" i="1"/>
  <c r="F316" i="1"/>
  <c r="E316" i="1"/>
  <c r="D316" i="1"/>
  <c r="C316" i="1"/>
  <c r="L316" i="1" s="1"/>
  <c r="B316" i="1"/>
  <c r="F315" i="1"/>
  <c r="E315" i="1"/>
  <c r="D315" i="1"/>
  <c r="C315" i="1"/>
  <c r="B315" i="1"/>
  <c r="F314" i="1"/>
  <c r="E314" i="1"/>
  <c r="D314" i="1"/>
  <c r="H314" i="1" s="1"/>
  <c r="C314" i="1"/>
  <c r="B314" i="1"/>
  <c r="F313" i="1"/>
  <c r="E313" i="1"/>
  <c r="D313" i="1"/>
  <c r="C313" i="1"/>
  <c r="J313" i="1" s="1"/>
  <c r="B313" i="1"/>
  <c r="F312" i="1"/>
  <c r="H312" i="1" s="1"/>
  <c r="E312" i="1"/>
  <c r="D312" i="1"/>
  <c r="C312" i="1"/>
  <c r="B312" i="1"/>
  <c r="F311" i="1"/>
  <c r="E311" i="1"/>
  <c r="D311" i="1"/>
  <c r="C311" i="1"/>
  <c r="B311" i="1"/>
  <c r="F310" i="1"/>
  <c r="E310" i="1"/>
  <c r="D310" i="1"/>
  <c r="C310" i="1"/>
  <c r="B310" i="1"/>
  <c r="F306" i="1"/>
  <c r="E306" i="1"/>
  <c r="D306" i="1"/>
  <c r="C306" i="1"/>
  <c r="B306" i="1"/>
  <c r="F305" i="1"/>
  <c r="E305" i="1"/>
  <c r="D305" i="1"/>
  <c r="C305" i="1"/>
  <c r="B305" i="1"/>
  <c r="F304" i="1"/>
  <c r="E304" i="1"/>
  <c r="D304" i="1"/>
  <c r="C304" i="1"/>
  <c r="I304" i="1" s="1"/>
  <c r="B304" i="1"/>
  <c r="F303" i="1"/>
  <c r="E303" i="1"/>
  <c r="D303" i="1"/>
  <c r="C303" i="1"/>
  <c r="B303" i="1"/>
  <c r="F302" i="1"/>
  <c r="E302" i="1"/>
  <c r="D302" i="1"/>
  <c r="I302" i="1" s="1"/>
  <c r="C302" i="1"/>
  <c r="K302" i="1" s="1"/>
  <c r="B302" i="1"/>
  <c r="F301" i="1"/>
  <c r="E301" i="1"/>
  <c r="D301" i="1"/>
  <c r="C301" i="1"/>
  <c r="B301" i="1"/>
  <c r="F300" i="1"/>
  <c r="E300" i="1"/>
  <c r="D300" i="1"/>
  <c r="C300" i="1"/>
  <c r="B300" i="1"/>
  <c r="F299" i="1"/>
  <c r="E299" i="1"/>
  <c r="D299" i="1"/>
  <c r="C299" i="1"/>
  <c r="B299" i="1"/>
  <c r="F298" i="1"/>
  <c r="E298" i="1"/>
  <c r="D298" i="1"/>
  <c r="I298" i="1" s="1"/>
  <c r="C298" i="1"/>
  <c r="B298" i="1"/>
  <c r="F297" i="1"/>
  <c r="E297" i="1"/>
  <c r="D297" i="1"/>
  <c r="C297" i="1"/>
  <c r="B297" i="1"/>
  <c r="F296" i="1"/>
  <c r="E296" i="1"/>
  <c r="D296" i="1"/>
  <c r="C296" i="1"/>
  <c r="B296" i="1"/>
  <c r="F295" i="1"/>
  <c r="E295" i="1"/>
  <c r="D295" i="1"/>
  <c r="C295" i="1"/>
  <c r="B295" i="1"/>
  <c r="F294" i="1"/>
  <c r="E294" i="1"/>
  <c r="H294" i="1" s="1"/>
  <c r="D294" i="1"/>
  <c r="C294" i="1"/>
  <c r="B294" i="1"/>
  <c r="C291" i="1"/>
  <c r="F290" i="1"/>
  <c r="E290" i="1"/>
  <c r="D290" i="1"/>
  <c r="C290" i="1"/>
  <c r="B290" i="1"/>
  <c r="F289" i="1"/>
  <c r="E289" i="1"/>
  <c r="D289" i="1"/>
  <c r="C289" i="1"/>
  <c r="B289" i="1"/>
  <c r="F288" i="1"/>
  <c r="E288" i="1"/>
  <c r="D288" i="1"/>
  <c r="C288" i="1"/>
  <c r="B288" i="1"/>
  <c r="F287" i="1"/>
  <c r="E287" i="1"/>
  <c r="D287" i="1"/>
  <c r="C287" i="1"/>
  <c r="B287" i="1"/>
  <c r="F286" i="1"/>
  <c r="E286" i="1"/>
  <c r="D286" i="1"/>
  <c r="I286" i="1" s="1"/>
  <c r="C286" i="1"/>
  <c r="B286" i="1"/>
  <c r="K285" i="1"/>
  <c r="F285" i="1"/>
  <c r="E285" i="1"/>
  <c r="D285" i="1"/>
  <c r="C285" i="1"/>
  <c r="I285" i="1" s="1"/>
  <c r="B285" i="1"/>
  <c r="F284" i="1"/>
  <c r="E284" i="1"/>
  <c r="D284" i="1"/>
  <c r="C284" i="1"/>
  <c r="B284" i="1"/>
  <c r="F283" i="1"/>
  <c r="E283" i="1"/>
  <c r="D283" i="1"/>
  <c r="C283" i="1"/>
  <c r="B283" i="1"/>
  <c r="F282" i="1"/>
  <c r="E282" i="1"/>
  <c r="D282" i="1"/>
  <c r="C282" i="1"/>
  <c r="I282" i="1" s="1"/>
  <c r="B282" i="1"/>
  <c r="F281" i="1"/>
  <c r="K281" i="1" s="1"/>
  <c r="E281" i="1"/>
  <c r="D281" i="1"/>
  <c r="C281" i="1"/>
  <c r="B281" i="1"/>
  <c r="F280" i="1"/>
  <c r="E280" i="1"/>
  <c r="D280" i="1"/>
  <c r="C280" i="1"/>
  <c r="B280" i="1"/>
  <c r="F279" i="1"/>
  <c r="E279" i="1"/>
  <c r="D279" i="1"/>
  <c r="C279" i="1"/>
  <c r="B279" i="1"/>
  <c r="F278" i="1"/>
  <c r="E278" i="1"/>
  <c r="H278" i="1" s="1"/>
  <c r="D278" i="1"/>
  <c r="C278" i="1"/>
  <c r="B278" i="1"/>
  <c r="F277" i="1"/>
  <c r="E277" i="1"/>
  <c r="D277" i="1"/>
  <c r="C277" i="1"/>
  <c r="B277" i="1"/>
  <c r="F276" i="1"/>
  <c r="E276" i="1"/>
  <c r="D276" i="1"/>
  <c r="C276" i="1"/>
  <c r="B276" i="1"/>
  <c r="F275" i="1"/>
  <c r="E275" i="1"/>
  <c r="D275" i="1"/>
  <c r="C275" i="1"/>
  <c r="B275" i="1"/>
  <c r="F274" i="1"/>
  <c r="E274" i="1"/>
  <c r="D274" i="1"/>
  <c r="C274" i="1"/>
  <c r="B274" i="1"/>
  <c r="F273" i="1"/>
  <c r="E273" i="1"/>
  <c r="D273" i="1"/>
  <c r="C273" i="1"/>
  <c r="B273" i="1"/>
  <c r="F272" i="1"/>
  <c r="E272" i="1"/>
  <c r="D272" i="1"/>
  <c r="C272" i="1"/>
  <c r="B272" i="1"/>
  <c r="F271" i="1"/>
  <c r="E271" i="1"/>
  <c r="D271" i="1"/>
  <c r="C271" i="1"/>
  <c r="B271" i="1"/>
  <c r="K270" i="1"/>
  <c r="F270" i="1"/>
  <c r="E270" i="1"/>
  <c r="D270" i="1"/>
  <c r="C270" i="1"/>
  <c r="I270" i="1" s="1"/>
  <c r="B270" i="1"/>
  <c r="F269" i="1"/>
  <c r="E269" i="1"/>
  <c r="D269" i="1"/>
  <c r="C269" i="1"/>
  <c r="B269" i="1"/>
  <c r="F268" i="1"/>
  <c r="E268" i="1"/>
  <c r="D268" i="1"/>
  <c r="C268" i="1"/>
  <c r="B268" i="1"/>
  <c r="F267" i="1"/>
  <c r="E267" i="1"/>
  <c r="D267" i="1"/>
  <c r="C267" i="1"/>
  <c r="B267" i="1"/>
  <c r="F266" i="1"/>
  <c r="E266" i="1"/>
  <c r="D266" i="1"/>
  <c r="C266" i="1"/>
  <c r="B266" i="1"/>
  <c r="F265" i="1"/>
  <c r="E265" i="1"/>
  <c r="D265" i="1"/>
  <c r="C265" i="1"/>
  <c r="B265" i="1"/>
  <c r="F264" i="1"/>
  <c r="E264" i="1"/>
  <c r="D264" i="1"/>
  <c r="C264" i="1"/>
  <c r="B264" i="1"/>
  <c r="F263" i="1"/>
  <c r="E263" i="1"/>
  <c r="D263" i="1"/>
  <c r="C263" i="1"/>
  <c r="B263" i="1"/>
  <c r="F262" i="1"/>
  <c r="E262" i="1"/>
  <c r="D262" i="1"/>
  <c r="C262" i="1"/>
  <c r="B262" i="1"/>
  <c r="F261" i="1"/>
  <c r="E261" i="1"/>
  <c r="D261" i="1"/>
  <c r="C261" i="1"/>
  <c r="L261" i="1" s="1"/>
  <c r="B261" i="1"/>
  <c r="F260" i="1"/>
  <c r="E260" i="1"/>
  <c r="D260" i="1"/>
  <c r="C260" i="1"/>
  <c r="B260" i="1"/>
  <c r="F259" i="1"/>
  <c r="E259" i="1"/>
  <c r="D259" i="1"/>
  <c r="C259" i="1"/>
  <c r="B259" i="1"/>
  <c r="F258" i="1"/>
  <c r="E258" i="1"/>
  <c r="D258" i="1"/>
  <c r="C258" i="1"/>
  <c r="B258" i="1"/>
  <c r="F257" i="1"/>
  <c r="E257" i="1"/>
  <c r="D257" i="1"/>
  <c r="C257" i="1"/>
  <c r="B257" i="1"/>
  <c r="F256" i="1"/>
  <c r="E256" i="1"/>
  <c r="D256" i="1"/>
  <c r="C256" i="1"/>
  <c r="B256" i="1"/>
  <c r="F255" i="1"/>
  <c r="E255" i="1"/>
  <c r="D255" i="1"/>
  <c r="C255" i="1"/>
  <c r="B255" i="1"/>
  <c r="F254" i="1"/>
  <c r="E254" i="1"/>
  <c r="D254" i="1"/>
  <c r="C254" i="1"/>
  <c r="B254" i="1"/>
  <c r="F253" i="1"/>
  <c r="E253" i="1"/>
  <c r="D253" i="1"/>
  <c r="C253" i="1"/>
  <c r="I253" i="1" s="1"/>
  <c r="B253" i="1"/>
  <c r="F252" i="1"/>
  <c r="E252" i="1"/>
  <c r="D252" i="1"/>
  <c r="C252" i="1"/>
  <c r="B252" i="1"/>
  <c r="F251" i="1"/>
  <c r="E251" i="1"/>
  <c r="D251" i="1"/>
  <c r="C251" i="1"/>
  <c r="B251" i="1"/>
  <c r="F250" i="1"/>
  <c r="E250" i="1"/>
  <c r="D250" i="1"/>
  <c r="C250" i="1"/>
  <c r="B250" i="1"/>
  <c r="F249" i="1"/>
  <c r="E249" i="1"/>
  <c r="D249" i="1"/>
  <c r="C249" i="1"/>
  <c r="B249" i="1"/>
  <c r="F248" i="1"/>
  <c r="E248" i="1"/>
  <c r="D248" i="1"/>
  <c r="C248" i="1"/>
  <c r="B248" i="1"/>
  <c r="F247" i="1"/>
  <c r="E247" i="1"/>
  <c r="D247" i="1"/>
  <c r="C247" i="1"/>
  <c r="B247" i="1"/>
  <c r="F246" i="1"/>
  <c r="E246" i="1"/>
  <c r="D246" i="1"/>
  <c r="C246" i="1"/>
  <c r="B246" i="1"/>
  <c r="F242" i="1"/>
  <c r="E242" i="1"/>
  <c r="D242" i="1"/>
  <c r="C242" i="1"/>
  <c r="B242" i="1"/>
  <c r="F241" i="1"/>
  <c r="E241" i="1"/>
  <c r="J241" i="1" s="1"/>
  <c r="D241" i="1"/>
  <c r="C241" i="1"/>
  <c r="H241" i="1" s="1"/>
  <c r="B241" i="1"/>
  <c r="F240" i="1"/>
  <c r="E240" i="1"/>
  <c r="D240" i="1"/>
  <c r="C240" i="1"/>
  <c r="B240" i="1"/>
  <c r="F239" i="1"/>
  <c r="E239" i="1"/>
  <c r="D239" i="1"/>
  <c r="C239" i="1"/>
  <c r="B239" i="1"/>
  <c r="F238" i="1"/>
  <c r="E238" i="1"/>
  <c r="J238" i="1" s="1"/>
  <c r="D238" i="1"/>
  <c r="C238" i="1"/>
  <c r="B238" i="1"/>
  <c r="F237" i="1"/>
  <c r="E237" i="1"/>
  <c r="D237" i="1"/>
  <c r="C237" i="1"/>
  <c r="B237" i="1"/>
  <c r="F236" i="1"/>
  <c r="E236" i="1"/>
  <c r="D236" i="1"/>
  <c r="C236" i="1"/>
  <c r="B236" i="1"/>
  <c r="F235" i="1"/>
  <c r="E235" i="1"/>
  <c r="D235" i="1"/>
  <c r="C235" i="1"/>
  <c r="B235" i="1"/>
  <c r="F234" i="1"/>
  <c r="E234" i="1"/>
  <c r="J234" i="1" s="1"/>
  <c r="D234" i="1"/>
  <c r="C234" i="1"/>
  <c r="B234" i="1"/>
  <c r="F233" i="1"/>
  <c r="E233" i="1"/>
  <c r="D233" i="1"/>
  <c r="C233" i="1"/>
  <c r="H233" i="1" s="1"/>
  <c r="B233" i="1"/>
  <c r="F232" i="1"/>
  <c r="E232" i="1"/>
  <c r="D232" i="1"/>
  <c r="J232" i="1" s="1"/>
  <c r="C232" i="1"/>
  <c r="B232" i="1"/>
  <c r="F231" i="1"/>
  <c r="E231" i="1"/>
  <c r="D231" i="1"/>
  <c r="C231" i="1"/>
  <c r="B231" i="1"/>
  <c r="F230" i="1"/>
  <c r="E230" i="1"/>
  <c r="D230" i="1"/>
  <c r="C230" i="1"/>
  <c r="B230" i="1"/>
  <c r="F226" i="1"/>
  <c r="E226" i="1"/>
  <c r="D226" i="1"/>
  <c r="C226" i="1"/>
  <c r="B226" i="1"/>
  <c r="F225" i="1"/>
  <c r="E225" i="1"/>
  <c r="H225" i="1" s="1"/>
  <c r="D225" i="1"/>
  <c r="C225" i="1"/>
  <c r="B225" i="1"/>
  <c r="F224" i="1"/>
  <c r="E224" i="1"/>
  <c r="D224" i="1"/>
  <c r="C224" i="1"/>
  <c r="B224" i="1"/>
  <c r="F223" i="1"/>
  <c r="E223" i="1"/>
  <c r="D223" i="1"/>
  <c r="C223" i="1"/>
  <c r="B223" i="1"/>
  <c r="F222" i="1"/>
  <c r="E222" i="1"/>
  <c r="D222" i="1"/>
  <c r="C222" i="1"/>
  <c r="I222" i="1" s="1"/>
  <c r="B222" i="1"/>
  <c r="F221" i="1"/>
  <c r="E221" i="1"/>
  <c r="D221" i="1"/>
  <c r="C221" i="1"/>
  <c r="B221" i="1"/>
  <c r="F220" i="1"/>
  <c r="E220" i="1"/>
  <c r="D220" i="1"/>
  <c r="C220" i="1"/>
  <c r="B220" i="1"/>
  <c r="F219" i="1"/>
  <c r="E219" i="1"/>
  <c r="D219" i="1"/>
  <c r="C219" i="1"/>
  <c r="B219" i="1"/>
  <c r="F218" i="1"/>
  <c r="E218" i="1"/>
  <c r="D218" i="1"/>
  <c r="I218" i="1" s="1"/>
  <c r="C218" i="1"/>
  <c r="B218" i="1"/>
  <c r="F217" i="1"/>
  <c r="E217" i="1"/>
  <c r="D217" i="1"/>
  <c r="C217" i="1"/>
  <c r="B217" i="1"/>
  <c r="F216" i="1"/>
  <c r="E216" i="1"/>
  <c r="D216" i="1"/>
  <c r="C216" i="1"/>
  <c r="B216" i="1"/>
  <c r="F215" i="1"/>
  <c r="E215" i="1"/>
  <c r="D215" i="1"/>
  <c r="C215" i="1"/>
  <c r="B215" i="1"/>
  <c r="F214" i="1"/>
  <c r="E214" i="1"/>
  <c r="D214" i="1"/>
  <c r="C214" i="1"/>
  <c r="B214" i="1"/>
  <c r="F213" i="1"/>
  <c r="E213" i="1"/>
  <c r="D213" i="1"/>
  <c r="C213" i="1"/>
  <c r="B213" i="1"/>
  <c r="F212" i="1"/>
  <c r="E212" i="1"/>
  <c r="D212" i="1"/>
  <c r="C212" i="1"/>
  <c r="B212" i="1"/>
  <c r="F211" i="1"/>
  <c r="E211" i="1"/>
  <c r="D211" i="1"/>
  <c r="C211" i="1"/>
  <c r="B211" i="1"/>
  <c r="F210" i="1"/>
  <c r="E210" i="1"/>
  <c r="D210" i="1"/>
  <c r="C210" i="1"/>
  <c r="B210" i="1"/>
  <c r="F209" i="1"/>
  <c r="E209" i="1"/>
  <c r="D209" i="1"/>
  <c r="C209" i="1"/>
  <c r="B209" i="1"/>
  <c r="F208" i="1"/>
  <c r="E208" i="1"/>
  <c r="D208" i="1"/>
  <c r="C208" i="1"/>
  <c r="B208" i="1"/>
  <c r="F207" i="1"/>
  <c r="E207" i="1"/>
  <c r="D207" i="1"/>
  <c r="C207" i="1"/>
  <c r="B207" i="1"/>
  <c r="F206" i="1"/>
  <c r="E206" i="1"/>
  <c r="D206" i="1"/>
  <c r="C206" i="1"/>
  <c r="I206" i="1" s="1"/>
  <c r="B206" i="1"/>
  <c r="F205" i="1"/>
  <c r="E205" i="1"/>
  <c r="D205" i="1"/>
  <c r="C205" i="1"/>
  <c r="B205" i="1"/>
  <c r="F204" i="1"/>
  <c r="E204" i="1"/>
  <c r="D204" i="1"/>
  <c r="C204" i="1"/>
  <c r="B204" i="1"/>
  <c r="F203" i="1"/>
  <c r="E203" i="1"/>
  <c r="D203" i="1"/>
  <c r="C203" i="1"/>
  <c r="B203" i="1"/>
  <c r="F202" i="1"/>
  <c r="E202" i="1"/>
  <c r="D202" i="1"/>
  <c r="C202" i="1"/>
  <c r="B202" i="1"/>
  <c r="F201" i="1"/>
  <c r="E201" i="1"/>
  <c r="D201" i="1"/>
  <c r="I201" i="1" s="1"/>
  <c r="C201" i="1"/>
  <c r="B201" i="1"/>
  <c r="F200" i="1"/>
  <c r="E200" i="1"/>
  <c r="D200" i="1"/>
  <c r="C200" i="1"/>
  <c r="B200" i="1"/>
  <c r="L194" i="1"/>
  <c r="K194" i="1"/>
  <c r="J194" i="1"/>
  <c r="I194" i="1"/>
  <c r="H194" i="1"/>
  <c r="L183" i="1"/>
  <c r="K183" i="1"/>
  <c r="J183" i="1"/>
  <c r="I183" i="1"/>
  <c r="H183" i="1"/>
  <c r="L182" i="1"/>
  <c r="K182" i="1"/>
  <c r="J182" i="1"/>
  <c r="I182" i="1"/>
  <c r="H182" i="1"/>
  <c r="L181" i="1"/>
  <c r="K181" i="1"/>
  <c r="J181" i="1"/>
  <c r="I181" i="1"/>
  <c r="H181" i="1"/>
  <c r="L180" i="1"/>
  <c r="U26" i="64" s="1"/>
  <c r="U33" i="64" s="1"/>
  <c r="K180" i="1"/>
  <c r="T26" i="64" s="1"/>
  <c r="T33" i="64" s="1"/>
  <c r="J180" i="1"/>
  <c r="S26" i="64" s="1"/>
  <c r="S33" i="64" s="1"/>
  <c r="I180" i="1"/>
  <c r="R26" i="64" s="1"/>
  <c r="R33" i="64" s="1"/>
  <c r="H180" i="1"/>
  <c r="Q26" i="64" s="1"/>
  <c r="Q33" i="64" s="1"/>
  <c r="L179" i="1"/>
  <c r="U25" i="64" s="1"/>
  <c r="K179" i="1"/>
  <c r="T25" i="64" s="1"/>
  <c r="J179" i="1"/>
  <c r="S25" i="64" s="1"/>
  <c r="I179" i="1"/>
  <c r="R25" i="64" s="1"/>
  <c r="H179" i="1"/>
  <c r="Q25" i="64" s="1"/>
  <c r="L178" i="1"/>
  <c r="U24" i="64" s="1"/>
  <c r="K178" i="1"/>
  <c r="T24" i="64" s="1"/>
  <c r="J178" i="1"/>
  <c r="S24" i="64" s="1"/>
  <c r="I178" i="1"/>
  <c r="R24" i="64" s="1"/>
  <c r="H178" i="1"/>
  <c r="Q24" i="64" s="1"/>
  <c r="O177" i="1"/>
  <c r="N177" i="1"/>
  <c r="L177" i="1"/>
  <c r="K177" i="1"/>
  <c r="J177" i="1"/>
  <c r="I177" i="1"/>
  <c r="H177" i="1"/>
  <c r="O176" i="1"/>
  <c r="N176" i="1"/>
  <c r="L176" i="1"/>
  <c r="K176" i="1"/>
  <c r="J176" i="1"/>
  <c r="I176" i="1"/>
  <c r="H176" i="1"/>
  <c r="O175" i="1"/>
  <c r="N175" i="1"/>
  <c r="L175" i="1"/>
  <c r="K175" i="1"/>
  <c r="J175" i="1"/>
  <c r="I175" i="1"/>
  <c r="H175" i="1"/>
  <c r="O174" i="1"/>
  <c r="N174" i="1"/>
  <c r="L174" i="1"/>
  <c r="K174" i="1"/>
  <c r="J174" i="1"/>
  <c r="I174" i="1"/>
  <c r="H174" i="1"/>
  <c r="O173" i="1"/>
  <c r="N173" i="1"/>
  <c r="L173" i="1"/>
  <c r="K173" i="1"/>
  <c r="J173" i="1"/>
  <c r="I173" i="1"/>
  <c r="H173" i="1"/>
  <c r="O172" i="1"/>
  <c r="N172" i="1"/>
  <c r="L172" i="1"/>
  <c r="K172" i="1"/>
  <c r="J172" i="1"/>
  <c r="I172" i="1"/>
  <c r="H172" i="1"/>
  <c r="O171" i="1"/>
  <c r="N171" i="1"/>
  <c r="L171" i="1"/>
  <c r="K171" i="1"/>
  <c r="J171" i="1"/>
  <c r="I171" i="1"/>
  <c r="H171" i="1"/>
  <c r="O170" i="1"/>
  <c r="N170" i="1"/>
  <c r="L170" i="1"/>
  <c r="K170" i="1"/>
  <c r="J170" i="1"/>
  <c r="I170" i="1"/>
  <c r="H170" i="1"/>
  <c r="O169" i="1"/>
  <c r="N169" i="1"/>
  <c r="L169" i="1"/>
  <c r="K169" i="1"/>
  <c r="J169" i="1"/>
  <c r="I169" i="1"/>
  <c r="H169" i="1"/>
  <c r="O168" i="1"/>
  <c r="N168" i="1"/>
  <c r="L168" i="1"/>
  <c r="K168" i="1"/>
  <c r="J168" i="1"/>
  <c r="I168" i="1"/>
  <c r="H168" i="1"/>
  <c r="O167" i="1"/>
  <c r="N167" i="1"/>
  <c r="L167" i="1"/>
  <c r="K167" i="1"/>
  <c r="J167" i="1"/>
  <c r="I167" i="1"/>
  <c r="H167" i="1"/>
  <c r="O166" i="1"/>
  <c r="N166" i="1"/>
  <c r="L166" i="1"/>
  <c r="K166" i="1"/>
  <c r="J166" i="1"/>
  <c r="I166" i="1"/>
  <c r="H166" i="1"/>
  <c r="O165" i="1"/>
  <c r="N165" i="1"/>
  <c r="L165" i="1"/>
  <c r="K165" i="1"/>
  <c r="J165" i="1"/>
  <c r="I165" i="1"/>
  <c r="H165" i="1"/>
  <c r="O164" i="1"/>
  <c r="N164" i="1"/>
  <c r="L164" i="1"/>
  <c r="L313" i="1" s="1"/>
  <c r="K164" i="1"/>
  <c r="J164" i="1"/>
  <c r="I164" i="1"/>
  <c r="H164" i="1"/>
  <c r="O163" i="1"/>
  <c r="N163" i="1"/>
  <c r="L163" i="1"/>
  <c r="K163" i="1"/>
  <c r="J163" i="1"/>
  <c r="I163" i="1"/>
  <c r="H163" i="1"/>
  <c r="O162" i="1"/>
  <c r="N162" i="1"/>
  <c r="L162" i="1"/>
  <c r="K162" i="1"/>
  <c r="J162" i="1"/>
  <c r="I162" i="1"/>
  <c r="H162" i="1"/>
  <c r="O161" i="1"/>
  <c r="N161" i="1"/>
  <c r="L161" i="1"/>
  <c r="K161" i="1"/>
  <c r="J161" i="1"/>
  <c r="I161" i="1"/>
  <c r="H161" i="1"/>
  <c r="O160" i="1"/>
  <c r="N160" i="1"/>
  <c r="L160" i="1"/>
  <c r="K160" i="1"/>
  <c r="J160" i="1"/>
  <c r="I160" i="1"/>
  <c r="H160" i="1"/>
  <c r="O159" i="1"/>
  <c r="N159" i="1"/>
  <c r="L159" i="1"/>
  <c r="K159" i="1"/>
  <c r="J159" i="1"/>
  <c r="I159" i="1"/>
  <c r="H159" i="1"/>
  <c r="O158" i="1"/>
  <c r="N158" i="1"/>
  <c r="L158" i="1"/>
  <c r="K158" i="1"/>
  <c r="J158" i="1"/>
  <c r="I158" i="1"/>
  <c r="H158" i="1"/>
  <c r="O157" i="1"/>
  <c r="N157" i="1"/>
  <c r="L157" i="1"/>
  <c r="K157" i="1"/>
  <c r="J157" i="1"/>
  <c r="I157" i="1"/>
  <c r="H157" i="1"/>
  <c r="O156" i="1"/>
  <c r="N156" i="1"/>
  <c r="L156" i="1"/>
  <c r="K156" i="1"/>
  <c r="J156" i="1"/>
  <c r="I156" i="1"/>
  <c r="H156" i="1"/>
  <c r="O155" i="1"/>
  <c r="N155" i="1"/>
  <c r="L155" i="1"/>
  <c r="K155" i="1"/>
  <c r="J155" i="1"/>
  <c r="I155" i="1"/>
  <c r="H155" i="1"/>
  <c r="O154" i="1"/>
  <c r="N154" i="1"/>
  <c r="L154" i="1"/>
  <c r="K154" i="1"/>
  <c r="J154" i="1"/>
  <c r="I154" i="1"/>
  <c r="H154" i="1"/>
  <c r="O153" i="1"/>
  <c r="N153" i="1"/>
  <c r="L153" i="1"/>
  <c r="K153" i="1"/>
  <c r="J153" i="1"/>
  <c r="I153" i="1"/>
  <c r="H153" i="1"/>
  <c r="O152" i="1"/>
  <c r="N152" i="1"/>
  <c r="L152" i="1"/>
  <c r="K152" i="1"/>
  <c r="J152" i="1"/>
  <c r="I152" i="1"/>
  <c r="H152" i="1"/>
  <c r="O151" i="1"/>
  <c r="N151" i="1"/>
  <c r="L151" i="1"/>
  <c r="K151" i="1"/>
  <c r="J151" i="1"/>
  <c r="I151" i="1"/>
  <c r="H151" i="1"/>
  <c r="O150" i="1"/>
  <c r="N150" i="1"/>
  <c r="L150" i="1"/>
  <c r="K150" i="1"/>
  <c r="J150" i="1"/>
  <c r="I150" i="1"/>
  <c r="H150" i="1"/>
  <c r="O149" i="1"/>
  <c r="N149" i="1"/>
  <c r="L149" i="1"/>
  <c r="K149" i="1"/>
  <c r="J149" i="1"/>
  <c r="I149" i="1"/>
  <c r="H149" i="1"/>
  <c r="O148" i="1"/>
  <c r="N148" i="1"/>
  <c r="L148" i="1"/>
  <c r="K148" i="1"/>
  <c r="J148" i="1"/>
  <c r="I148" i="1"/>
  <c r="H148" i="1"/>
  <c r="O147" i="1"/>
  <c r="N147" i="1"/>
  <c r="L147" i="1"/>
  <c r="K147" i="1"/>
  <c r="J147" i="1"/>
  <c r="I147" i="1"/>
  <c r="H147" i="1"/>
  <c r="O146" i="1"/>
  <c r="N146" i="1"/>
  <c r="L146" i="1"/>
  <c r="K146" i="1"/>
  <c r="J146" i="1"/>
  <c r="I146" i="1"/>
  <c r="H146" i="1"/>
  <c r="O145" i="1"/>
  <c r="N145" i="1"/>
  <c r="L145" i="1"/>
  <c r="K145" i="1"/>
  <c r="J145" i="1"/>
  <c r="I145" i="1"/>
  <c r="H145" i="1"/>
  <c r="O144" i="1"/>
  <c r="N144" i="1"/>
  <c r="L144" i="1"/>
  <c r="K144" i="1"/>
  <c r="J144" i="1"/>
  <c r="I144" i="1"/>
  <c r="H144" i="1"/>
  <c r="O143" i="1"/>
  <c r="N143" i="1"/>
  <c r="L143" i="1"/>
  <c r="K143" i="1"/>
  <c r="J143" i="1"/>
  <c r="I143" i="1"/>
  <c r="H143" i="1"/>
  <c r="O142" i="1"/>
  <c r="N142" i="1"/>
  <c r="L142" i="1"/>
  <c r="K142" i="1"/>
  <c r="J142" i="1"/>
  <c r="I142" i="1"/>
  <c r="H142" i="1"/>
  <c r="O141" i="1"/>
  <c r="N141" i="1"/>
  <c r="L141" i="1"/>
  <c r="K141" i="1"/>
  <c r="J141" i="1"/>
  <c r="I141" i="1"/>
  <c r="H141" i="1"/>
  <c r="O140" i="1"/>
  <c r="N140" i="1"/>
  <c r="L140" i="1"/>
  <c r="K140" i="1"/>
  <c r="J140" i="1"/>
  <c r="I140" i="1"/>
  <c r="H140" i="1"/>
  <c r="O139" i="1"/>
  <c r="N139" i="1"/>
  <c r="L139" i="1"/>
  <c r="K139" i="1"/>
  <c r="J139" i="1"/>
  <c r="I139" i="1"/>
  <c r="H139" i="1"/>
  <c r="O138" i="1"/>
  <c r="N138" i="1"/>
  <c r="L138" i="1"/>
  <c r="K138" i="1"/>
  <c r="J138" i="1"/>
  <c r="I138" i="1"/>
  <c r="H138" i="1"/>
  <c r="O137" i="1"/>
  <c r="N137" i="1"/>
  <c r="L137" i="1"/>
  <c r="K137" i="1"/>
  <c r="J137" i="1"/>
  <c r="I137" i="1"/>
  <c r="H137" i="1"/>
  <c r="O136" i="1"/>
  <c r="N136" i="1"/>
  <c r="L136" i="1"/>
  <c r="K136" i="1"/>
  <c r="J136" i="1"/>
  <c r="I136" i="1"/>
  <c r="H136" i="1"/>
  <c r="O135" i="1"/>
  <c r="N135" i="1"/>
  <c r="L135" i="1"/>
  <c r="K135" i="1"/>
  <c r="J135" i="1"/>
  <c r="I135" i="1"/>
  <c r="H135" i="1"/>
  <c r="O134" i="1"/>
  <c r="N134" i="1"/>
  <c r="L134" i="1"/>
  <c r="K134" i="1"/>
  <c r="J134" i="1"/>
  <c r="I134" i="1"/>
  <c r="H134" i="1"/>
  <c r="O133" i="1"/>
  <c r="N133" i="1"/>
  <c r="L133" i="1"/>
  <c r="L358" i="1" s="1"/>
  <c r="K133" i="1"/>
  <c r="J133" i="1"/>
  <c r="I133" i="1"/>
  <c r="H133" i="1"/>
  <c r="O132" i="1"/>
  <c r="N132" i="1"/>
  <c r="L132" i="1"/>
  <c r="K132" i="1"/>
  <c r="J132" i="1"/>
  <c r="I132" i="1"/>
  <c r="H132" i="1"/>
  <c r="O131" i="1"/>
  <c r="N131" i="1"/>
  <c r="L131" i="1"/>
  <c r="K131" i="1"/>
  <c r="J131" i="1"/>
  <c r="I131" i="1"/>
  <c r="H131" i="1"/>
  <c r="O130" i="1"/>
  <c r="N130" i="1"/>
  <c r="L130" i="1"/>
  <c r="K130" i="1"/>
  <c r="J130" i="1"/>
  <c r="I130" i="1"/>
  <c r="H130" i="1"/>
  <c r="O129" i="1"/>
  <c r="N129" i="1"/>
  <c r="L129" i="1"/>
  <c r="K129" i="1"/>
  <c r="J129" i="1"/>
  <c r="I129" i="1"/>
  <c r="H129" i="1"/>
  <c r="O128" i="1"/>
  <c r="N128" i="1"/>
  <c r="L128" i="1"/>
  <c r="K128" i="1"/>
  <c r="J128" i="1"/>
  <c r="I128" i="1"/>
  <c r="H128" i="1"/>
  <c r="O127" i="1"/>
  <c r="N127" i="1"/>
  <c r="L127" i="1"/>
  <c r="K127" i="1"/>
  <c r="J127" i="1"/>
  <c r="I127" i="1"/>
  <c r="H127" i="1"/>
  <c r="O126" i="1"/>
  <c r="N126" i="1"/>
  <c r="L126" i="1"/>
  <c r="K126" i="1"/>
  <c r="J126" i="1"/>
  <c r="I126" i="1"/>
  <c r="H126" i="1"/>
  <c r="O125" i="1"/>
  <c r="N125" i="1"/>
  <c r="L125" i="1"/>
  <c r="K125" i="1"/>
  <c r="J125" i="1"/>
  <c r="I125" i="1"/>
  <c r="H125" i="1"/>
  <c r="O124" i="1"/>
  <c r="N124" i="1"/>
  <c r="L124" i="1"/>
  <c r="K124" i="1"/>
  <c r="J124" i="1"/>
  <c r="I124" i="1"/>
  <c r="H124" i="1"/>
  <c r="O123" i="1"/>
  <c r="N123" i="1"/>
  <c r="L123" i="1"/>
  <c r="K123" i="1"/>
  <c r="J123" i="1"/>
  <c r="I123" i="1"/>
  <c r="H123" i="1"/>
  <c r="O122" i="1"/>
  <c r="N122" i="1"/>
  <c r="L122" i="1"/>
  <c r="K122" i="1"/>
  <c r="J122" i="1"/>
  <c r="I122" i="1"/>
  <c r="H122" i="1"/>
  <c r="O121" i="1"/>
  <c r="N121" i="1"/>
  <c r="L121" i="1"/>
  <c r="K121" i="1"/>
  <c r="J121" i="1"/>
  <c r="I121" i="1"/>
  <c r="H121" i="1"/>
  <c r="O120" i="1"/>
  <c r="N120" i="1"/>
  <c r="L120" i="1"/>
  <c r="K120" i="1"/>
  <c r="J120" i="1"/>
  <c r="I120" i="1"/>
  <c r="H120" i="1"/>
  <c r="H395" i="1" s="1"/>
  <c r="O119" i="1"/>
  <c r="N119" i="1"/>
  <c r="L119" i="1"/>
  <c r="K119" i="1"/>
  <c r="J119" i="1"/>
  <c r="I119" i="1"/>
  <c r="H119" i="1"/>
  <c r="O118" i="1"/>
  <c r="N118" i="1"/>
  <c r="L118" i="1"/>
  <c r="K118" i="1"/>
  <c r="J118" i="1"/>
  <c r="I118" i="1"/>
  <c r="H118" i="1"/>
  <c r="O117" i="1"/>
  <c r="N117" i="1"/>
  <c r="L117" i="1"/>
  <c r="K117" i="1"/>
  <c r="J117" i="1"/>
  <c r="I117" i="1"/>
  <c r="H117" i="1"/>
  <c r="O116" i="1"/>
  <c r="N116" i="1"/>
  <c r="L116" i="1"/>
  <c r="K116" i="1"/>
  <c r="J116" i="1"/>
  <c r="I116" i="1"/>
  <c r="H116" i="1"/>
  <c r="O115" i="1"/>
  <c r="N115" i="1"/>
  <c r="L115" i="1"/>
  <c r="K115" i="1"/>
  <c r="J115" i="1"/>
  <c r="I115" i="1"/>
  <c r="H115" i="1"/>
  <c r="O114" i="1"/>
  <c r="N114" i="1"/>
  <c r="L114" i="1"/>
  <c r="K114" i="1"/>
  <c r="J114" i="1"/>
  <c r="I114" i="1"/>
  <c r="H114" i="1"/>
  <c r="O113" i="1"/>
  <c r="N113" i="1"/>
  <c r="L113" i="1"/>
  <c r="K113" i="1"/>
  <c r="J113" i="1"/>
  <c r="I113" i="1"/>
  <c r="H113" i="1"/>
  <c r="O112" i="1"/>
  <c r="N112" i="1"/>
  <c r="L112" i="1"/>
  <c r="K112" i="1"/>
  <c r="J112" i="1"/>
  <c r="I112" i="1"/>
  <c r="H112" i="1"/>
  <c r="O111" i="1"/>
  <c r="N111" i="1"/>
  <c r="L111" i="1"/>
  <c r="K111" i="1"/>
  <c r="J111" i="1"/>
  <c r="I111" i="1"/>
  <c r="H111" i="1"/>
  <c r="O110" i="1"/>
  <c r="N110" i="1"/>
  <c r="L110" i="1"/>
  <c r="K110" i="1"/>
  <c r="J110" i="1"/>
  <c r="I110" i="1"/>
  <c r="H110" i="1"/>
  <c r="O109" i="1"/>
  <c r="N109" i="1"/>
  <c r="L109" i="1"/>
  <c r="K109" i="1"/>
  <c r="J109" i="1"/>
  <c r="I109" i="1"/>
  <c r="H109" i="1"/>
  <c r="O108" i="1"/>
  <c r="N108" i="1"/>
  <c r="L108" i="1"/>
  <c r="K108" i="1"/>
  <c r="J108" i="1"/>
  <c r="I108" i="1"/>
  <c r="H108" i="1"/>
  <c r="O107" i="1"/>
  <c r="N107" i="1"/>
  <c r="L107" i="1"/>
  <c r="K107" i="1"/>
  <c r="J107" i="1"/>
  <c r="I107" i="1"/>
  <c r="H107" i="1"/>
  <c r="O106" i="1"/>
  <c r="N106" i="1"/>
  <c r="L106" i="1"/>
  <c r="K106" i="1"/>
  <c r="J106" i="1"/>
  <c r="I106" i="1"/>
  <c r="H106" i="1"/>
  <c r="O105" i="1"/>
  <c r="N105" i="1"/>
  <c r="L105" i="1"/>
  <c r="K105" i="1"/>
  <c r="J105" i="1"/>
  <c r="I105" i="1"/>
  <c r="H105" i="1"/>
  <c r="O104" i="1"/>
  <c r="N104" i="1"/>
  <c r="L104" i="1"/>
  <c r="K104" i="1"/>
  <c r="J104" i="1"/>
  <c r="I104" i="1"/>
  <c r="H104" i="1"/>
  <c r="O103" i="1"/>
  <c r="N103" i="1"/>
  <c r="L103" i="1"/>
  <c r="K103" i="1"/>
  <c r="J103" i="1"/>
  <c r="I103" i="1"/>
  <c r="H103" i="1"/>
  <c r="O102" i="1"/>
  <c r="N102" i="1"/>
  <c r="L102" i="1"/>
  <c r="K102" i="1"/>
  <c r="J102" i="1"/>
  <c r="I102" i="1"/>
  <c r="H102" i="1"/>
  <c r="O101" i="1"/>
  <c r="N101" i="1"/>
  <c r="L101" i="1"/>
  <c r="K101" i="1"/>
  <c r="J101" i="1"/>
  <c r="I101" i="1"/>
  <c r="H101" i="1"/>
  <c r="O100" i="1"/>
  <c r="N100" i="1"/>
  <c r="L100" i="1"/>
  <c r="K100" i="1"/>
  <c r="J100" i="1"/>
  <c r="I100" i="1"/>
  <c r="H100" i="1"/>
  <c r="O99" i="1"/>
  <c r="N99" i="1"/>
  <c r="L99" i="1"/>
  <c r="K99" i="1"/>
  <c r="J99" i="1"/>
  <c r="I99" i="1"/>
  <c r="H99" i="1"/>
  <c r="O98" i="1"/>
  <c r="N98" i="1"/>
  <c r="L98" i="1"/>
  <c r="K98" i="1"/>
  <c r="J98" i="1"/>
  <c r="I98" i="1"/>
  <c r="H98" i="1"/>
  <c r="O97" i="1"/>
  <c r="N97" i="1"/>
  <c r="L97" i="1"/>
  <c r="K97" i="1"/>
  <c r="J97" i="1"/>
  <c r="I97" i="1"/>
  <c r="H97" i="1"/>
  <c r="O96" i="1"/>
  <c r="N96" i="1"/>
  <c r="L96" i="1"/>
  <c r="K96" i="1"/>
  <c r="J96" i="1"/>
  <c r="I96" i="1"/>
  <c r="H96" i="1"/>
  <c r="O95" i="1"/>
  <c r="N95" i="1"/>
  <c r="L95" i="1"/>
  <c r="K95" i="1"/>
  <c r="J95" i="1"/>
  <c r="I95" i="1"/>
  <c r="H95" i="1"/>
  <c r="O94" i="1"/>
  <c r="N94" i="1"/>
  <c r="L94" i="1"/>
  <c r="K94" i="1"/>
  <c r="J94" i="1"/>
  <c r="I94" i="1"/>
  <c r="H94" i="1"/>
  <c r="O93" i="1"/>
  <c r="N93" i="1"/>
  <c r="L93" i="1"/>
  <c r="K93" i="1"/>
  <c r="J93" i="1"/>
  <c r="I93" i="1"/>
  <c r="H93" i="1"/>
  <c r="O92" i="1"/>
  <c r="N92" i="1"/>
  <c r="L92" i="1"/>
  <c r="K92" i="1"/>
  <c r="J92" i="1"/>
  <c r="I92" i="1"/>
  <c r="H92" i="1"/>
  <c r="O91" i="1"/>
  <c r="N91" i="1"/>
  <c r="L91" i="1"/>
  <c r="K91" i="1"/>
  <c r="J91" i="1"/>
  <c r="I91" i="1"/>
  <c r="H91" i="1"/>
  <c r="O90" i="1"/>
  <c r="N90" i="1"/>
  <c r="L90" i="1"/>
  <c r="K90" i="1"/>
  <c r="J90" i="1"/>
  <c r="I90" i="1"/>
  <c r="H90" i="1"/>
  <c r="O89" i="1"/>
  <c r="N89" i="1"/>
  <c r="L89" i="1"/>
  <c r="K89" i="1"/>
  <c r="J89" i="1"/>
  <c r="I89" i="1"/>
  <c r="H89" i="1"/>
  <c r="O88" i="1"/>
  <c r="N88" i="1"/>
  <c r="L88" i="1"/>
  <c r="K88" i="1"/>
  <c r="J88" i="1"/>
  <c r="I88" i="1"/>
  <c r="H88" i="1"/>
  <c r="O87" i="1"/>
  <c r="N87" i="1"/>
  <c r="L87" i="1"/>
  <c r="K87" i="1"/>
  <c r="J87" i="1"/>
  <c r="I87" i="1"/>
  <c r="H87" i="1"/>
  <c r="O86" i="1"/>
  <c r="N86" i="1"/>
  <c r="L86" i="1"/>
  <c r="K86" i="1"/>
  <c r="J86" i="1"/>
  <c r="I86" i="1"/>
  <c r="H86" i="1"/>
  <c r="O85" i="1"/>
  <c r="N85" i="1"/>
  <c r="L85" i="1"/>
  <c r="K85" i="1"/>
  <c r="J85" i="1"/>
  <c r="I85" i="1"/>
  <c r="H85" i="1"/>
  <c r="O84" i="1"/>
  <c r="N84" i="1"/>
  <c r="L84" i="1"/>
  <c r="K84" i="1"/>
  <c r="J84" i="1"/>
  <c r="I84" i="1"/>
  <c r="H84" i="1"/>
  <c r="O83" i="1"/>
  <c r="N83" i="1"/>
  <c r="L83" i="1"/>
  <c r="K83" i="1"/>
  <c r="J83" i="1"/>
  <c r="I83" i="1"/>
  <c r="H83" i="1"/>
  <c r="O82" i="1"/>
  <c r="N82" i="1"/>
  <c r="L82" i="1"/>
  <c r="K82" i="1"/>
  <c r="J82" i="1"/>
  <c r="I82" i="1"/>
  <c r="H82" i="1"/>
  <c r="O81" i="1"/>
  <c r="N81" i="1"/>
  <c r="L81" i="1"/>
  <c r="K81" i="1"/>
  <c r="J81" i="1"/>
  <c r="I81" i="1"/>
  <c r="H81" i="1"/>
  <c r="O80" i="1"/>
  <c r="N80" i="1"/>
  <c r="L80" i="1"/>
  <c r="K80" i="1"/>
  <c r="J80" i="1"/>
  <c r="I80" i="1"/>
  <c r="H80" i="1"/>
  <c r="O79" i="1"/>
  <c r="N79" i="1"/>
  <c r="L79" i="1"/>
  <c r="K79" i="1"/>
  <c r="J79" i="1"/>
  <c r="I79" i="1"/>
  <c r="H79" i="1"/>
  <c r="O78" i="1"/>
  <c r="N78" i="1"/>
  <c r="L78" i="1"/>
  <c r="K78" i="1"/>
  <c r="J78" i="1"/>
  <c r="I78" i="1"/>
  <c r="H78" i="1"/>
  <c r="O77" i="1"/>
  <c r="N77" i="1"/>
  <c r="L77" i="1"/>
  <c r="K77" i="1"/>
  <c r="J77" i="1"/>
  <c r="I77" i="1"/>
  <c r="H77" i="1"/>
  <c r="O76" i="1"/>
  <c r="N76" i="1"/>
  <c r="L76" i="1"/>
  <c r="K76" i="1"/>
  <c r="J76" i="1"/>
  <c r="I76" i="1"/>
  <c r="H76" i="1"/>
  <c r="O75" i="1"/>
  <c r="N75" i="1"/>
  <c r="L75" i="1"/>
  <c r="K75" i="1"/>
  <c r="J75" i="1"/>
  <c r="I75" i="1"/>
  <c r="H75" i="1"/>
  <c r="O74" i="1"/>
  <c r="N74" i="1"/>
  <c r="L74" i="1"/>
  <c r="K74" i="1"/>
  <c r="J74" i="1"/>
  <c r="I74" i="1"/>
  <c r="H74" i="1"/>
  <c r="O73" i="1"/>
  <c r="N73" i="1"/>
  <c r="L73" i="1"/>
  <c r="K73" i="1"/>
  <c r="J73" i="1"/>
  <c r="I73" i="1"/>
  <c r="H73" i="1"/>
  <c r="O72" i="1"/>
  <c r="N72" i="1"/>
  <c r="L72" i="1"/>
  <c r="K72" i="1"/>
  <c r="J72" i="1"/>
  <c r="I72" i="1"/>
  <c r="H72" i="1"/>
  <c r="O71" i="1"/>
  <c r="N71" i="1"/>
  <c r="L71" i="1"/>
  <c r="K71" i="1"/>
  <c r="J71" i="1"/>
  <c r="I71" i="1"/>
  <c r="H71" i="1"/>
  <c r="O70" i="1"/>
  <c r="N70" i="1"/>
  <c r="L70" i="1"/>
  <c r="K70" i="1"/>
  <c r="J70" i="1"/>
  <c r="I70" i="1"/>
  <c r="H70" i="1"/>
  <c r="O69" i="1"/>
  <c r="N69" i="1"/>
  <c r="L69" i="1"/>
  <c r="K69" i="1"/>
  <c r="J69" i="1"/>
  <c r="I69" i="1"/>
  <c r="H69" i="1"/>
  <c r="O68" i="1"/>
  <c r="N68" i="1"/>
  <c r="L68" i="1"/>
  <c r="K68" i="1"/>
  <c r="J68" i="1"/>
  <c r="I68" i="1"/>
  <c r="H68" i="1"/>
  <c r="O67" i="1"/>
  <c r="N67" i="1"/>
  <c r="L67" i="1"/>
  <c r="K67" i="1"/>
  <c r="J67" i="1"/>
  <c r="I67" i="1"/>
  <c r="H67" i="1"/>
  <c r="O66" i="1"/>
  <c r="N66" i="1"/>
  <c r="L66" i="1"/>
  <c r="K66" i="1"/>
  <c r="J66" i="1"/>
  <c r="I66" i="1"/>
  <c r="H66" i="1"/>
  <c r="O65" i="1"/>
  <c r="N65" i="1"/>
  <c r="L65" i="1"/>
  <c r="K65" i="1"/>
  <c r="J65" i="1"/>
  <c r="I65" i="1"/>
  <c r="H65" i="1"/>
  <c r="O64" i="1"/>
  <c r="N64" i="1"/>
  <c r="L64" i="1"/>
  <c r="K64" i="1"/>
  <c r="J64" i="1"/>
  <c r="I64" i="1"/>
  <c r="I217" i="1" s="1"/>
  <c r="H64" i="1"/>
  <c r="O63" i="1"/>
  <c r="N63" i="1"/>
  <c r="L63" i="1"/>
  <c r="K63" i="1"/>
  <c r="J63" i="1"/>
  <c r="I63" i="1"/>
  <c r="H63" i="1"/>
  <c r="O62" i="1"/>
  <c r="N62" i="1"/>
  <c r="L62" i="1"/>
  <c r="K62" i="1"/>
  <c r="J62" i="1"/>
  <c r="I62" i="1"/>
  <c r="H62" i="1"/>
  <c r="O61" i="1"/>
  <c r="N61" i="1"/>
  <c r="L61" i="1"/>
  <c r="L233" i="1" s="1"/>
  <c r="K61" i="1"/>
  <c r="J61" i="1"/>
  <c r="I61" i="1"/>
  <c r="H61" i="1"/>
  <c r="O60" i="1"/>
  <c r="N60" i="1"/>
  <c r="L60" i="1"/>
  <c r="K60" i="1"/>
  <c r="J60" i="1"/>
  <c r="I60" i="1"/>
  <c r="H60" i="1"/>
  <c r="O59" i="1"/>
  <c r="N59" i="1"/>
  <c r="L59" i="1"/>
  <c r="K59" i="1"/>
  <c r="J59" i="1"/>
  <c r="I59" i="1"/>
  <c r="H59" i="1"/>
  <c r="O58" i="1"/>
  <c r="N58" i="1"/>
  <c r="L58" i="1"/>
  <c r="K58" i="1"/>
  <c r="J58" i="1"/>
  <c r="I58" i="1"/>
  <c r="H58" i="1"/>
  <c r="O57" i="1"/>
  <c r="N57" i="1"/>
  <c r="L57" i="1"/>
  <c r="K57" i="1"/>
  <c r="J57" i="1"/>
  <c r="I57" i="1"/>
  <c r="H57" i="1"/>
  <c r="O56" i="1"/>
  <c r="N56" i="1"/>
  <c r="L56" i="1"/>
  <c r="K56" i="1"/>
  <c r="J56" i="1"/>
  <c r="I56" i="1"/>
  <c r="H56" i="1"/>
  <c r="O55" i="1"/>
  <c r="N55" i="1"/>
  <c r="L55" i="1"/>
  <c r="K55" i="1"/>
  <c r="J55" i="1"/>
  <c r="I55" i="1"/>
  <c r="H55" i="1"/>
  <c r="O54" i="1"/>
  <c r="N54" i="1"/>
  <c r="L54" i="1"/>
  <c r="K54" i="1"/>
  <c r="J54" i="1"/>
  <c r="I54" i="1"/>
  <c r="H54" i="1"/>
  <c r="O53" i="1"/>
  <c r="N53" i="1"/>
  <c r="L53" i="1"/>
  <c r="K53" i="1"/>
  <c r="J53" i="1"/>
  <c r="I53" i="1"/>
  <c r="H53" i="1"/>
  <c r="O52" i="1"/>
  <c r="N52" i="1"/>
  <c r="L52" i="1"/>
  <c r="K52" i="1"/>
  <c r="J52" i="1"/>
  <c r="I52" i="1"/>
  <c r="H52" i="1"/>
  <c r="O51" i="1"/>
  <c r="N51" i="1"/>
  <c r="L51" i="1"/>
  <c r="K51" i="1"/>
  <c r="J51" i="1"/>
  <c r="I51" i="1"/>
  <c r="H51" i="1"/>
  <c r="O50" i="1"/>
  <c r="N50" i="1"/>
  <c r="L50" i="1"/>
  <c r="K50" i="1"/>
  <c r="J50" i="1"/>
  <c r="I50" i="1"/>
  <c r="H50" i="1"/>
  <c r="O49" i="1"/>
  <c r="N49" i="1"/>
  <c r="L49" i="1"/>
  <c r="K49" i="1"/>
  <c r="J49" i="1"/>
  <c r="I49" i="1"/>
  <c r="H49" i="1"/>
  <c r="O48" i="1"/>
  <c r="N48" i="1"/>
  <c r="L48" i="1"/>
  <c r="K48" i="1"/>
  <c r="J48" i="1"/>
  <c r="I48" i="1"/>
  <c r="H48" i="1"/>
  <c r="O47" i="1"/>
  <c r="N47" i="1"/>
  <c r="L47" i="1"/>
  <c r="K47" i="1"/>
  <c r="J47" i="1"/>
  <c r="I47" i="1"/>
  <c r="H47" i="1"/>
  <c r="O46" i="1"/>
  <c r="N46" i="1"/>
  <c r="L46" i="1"/>
  <c r="K46" i="1"/>
  <c r="J46" i="1"/>
  <c r="I46" i="1"/>
  <c r="H46" i="1"/>
  <c r="O45" i="1"/>
  <c r="N45" i="1"/>
  <c r="L45" i="1"/>
  <c r="K45" i="1"/>
  <c r="J45" i="1"/>
  <c r="I45" i="1"/>
  <c r="H45" i="1"/>
  <c r="O44" i="1"/>
  <c r="N44" i="1"/>
  <c r="L44" i="1"/>
  <c r="K44" i="1"/>
  <c r="J44" i="1"/>
  <c r="I44" i="1"/>
  <c r="H44" i="1"/>
  <c r="O43" i="1"/>
  <c r="N43" i="1"/>
  <c r="L43" i="1"/>
  <c r="K43" i="1"/>
  <c r="J43" i="1"/>
  <c r="I43" i="1"/>
  <c r="H43" i="1"/>
  <c r="O42" i="1"/>
  <c r="N42" i="1"/>
  <c r="L42" i="1"/>
  <c r="K42" i="1"/>
  <c r="J42" i="1"/>
  <c r="I42" i="1"/>
  <c r="H42" i="1"/>
  <c r="O41" i="1"/>
  <c r="N41" i="1"/>
  <c r="L41" i="1"/>
  <c r="K41" i="1"/>
  <c r="J41" i="1"/>
  <c r="I41" i="1"/>
  <c r="H41" i="1"/>
  <c r="O40" i="1"/>
  <c r="N40" i="1"/>
  <c r="L40" i="1"/>
  <c r="K40" i="1"/>
  <c r="J40" i="1"/>
  <c r="I40" i="1"/>
  <c r="H40" i="1"/>
  <c r="O39" i="1"/>
  <c r="N39" i="1"/>
  <c r="L39" i="1"/>
  <c r="L236" i="1" s="1"/>
  <c r="K39" i="1"/>
  <c r="J39" i="1"/>
  <c r="I39" i="1"/>
  <c r="H39" i="1"/>
  <c r="O38" i="1"/>
  <c r="N38" i="1"/>
  <c r="L38" i="1"/>
  <c r="K38" i="1"/>
  <c r="J38" i="1"/>
  <c r="I38" i="1"/>
  <c r="H38" i="1"/>
  <c r="O37" i="1"/>
  <c r="N37" i="1"/>
  <c r="L37" i="1"/>
  <c r="K37" i="1"/>
  <c r="J37" i="1"/>
  <c r="I37" i="1"/>
  <c r="H37" i="1"/>
  <c r="O36" i="1"/>
  <c r="N36" i="1"/>
  <c r="L36" i="1"/>
  <c r="K36" i="1"/>
  <c r="J36" i="1"/>
  <c r="I36" i="1"/>
  <c r="H36" i="1"/>
  <c r="O35" i="1"/>
  <c r="N35" i="1"/>
  <c r="L35" i="1"/>
  <c r="K35" i="1"/>
  <c r="J35" i="1"/>
  <c r="I35" i="1"/>
  <c r="H35" i="1"/>
  <c r="O34" i="1"/>
  <c r="N34" i="1"/>
  <c r="L34" i="1"/>
  <c r="K34" i="1"/>
  <c r="J34" i="1"/>
  <c r="I34" i="1"/>
  <c r="H34" i="1"/>
  <c r="O33" i="1"/>
  <c r="N33" i="1"/>
  <c r="L33" i="1"/>
  <c r="K33" i="1"/>
  <c r="J33" i="1"/>
  <c r="I33" i="1"/>
  <c r="H33" i="1"/>
  <c r="O32" i="1"/>
  <c r="N32" i="1"/>
  <c r="L32" i="1"/>
  <c r="K32" i="1"/>
  <c r="J32" i="1"/>
  <c r="I32" i="1"/>
  <c r="H32" i="1"/>
  <c r="O31" i="1"/>
  <c r="N31" i="1"/>
  <c r="L31" i="1"/>
  <c r="K31" i="1"/>
  <c r="J31" i="1"/>
  <c r="I31" i="1"/>
  <c r="H31" i="1"/>
  <c r="O30" i="1"/>
  <c r="N30" i="1"/>
  <c r="L30" i="1"/>
  <c r="K30" i="1"/>
  <c r="J30" i="1"/>
  <c r="I30" i="1"/>
  <c r="H30" i="1"/>
  <c r="O29" i="1"/>
  <c r="N29" i="1"/>
  <c r="L29" i="1"/>
  <c r="K29" i="1"/>
  <c r="J29" i="1"/>
  <c r="I29" i="1"/>
  <c r="H29" i="1"/>
  <c r="O28" i="1"/>
  <c r="N28" i="1"/>
  <c r="L28" i="1"/>
  <c r="K28" i="1"/>
  <c r="J28" i="1"/>
  <c r="I28" i="1"/>
  <c r="H28" i="1"/>
  <c r="O27" i="1"/>
  <c r="N27" i="1"/>
  <c r="L27" i="1"/>
  <c r="K27" i="1"/>
  <c r="J27" i="1"/>
  <c r="I27" i="1"/>
  <c r="H27" i="1"/>
  <c r="O26" i="1"/>
  <c r="N26" i="1"/>
  <c r="L26" i="1"/>
  <c r="K26" i="1"/>
  <c r="J26" i="1"/>
  <c r="I26" i="1"/>
  <c r="H26" i="1"/>
  <c r="O25" i="1"/>
  <c r="N25" i="1"/>
  <c r="L25" i="1"/>
  <c r="K25" i="1"/>
  <c r="J25" i="1"/>
  <c r="I25" i="1"/>
  <c r="H25" i="1"/>
  <c r="O24" i="1"/>
  <c r="N24" i="1"/>
  <c r="L24" i="1"/>
  <c r="K24" i="1"/>
  <c r="J24" i="1"/>
  <c r="I24" i="1"/>
  <c r="H24" i="1"/>
  <c r="O23" i="1"/>
  <c r="N23" i="1"/>
  <c r="L23" i="1"/>
  <c r="K23" i="1"/>
  <c r="J23" i="1"/>
  <c r="I23" i="1"/>
  <c r="H23" i="1"/>
  <c r="O22" i="1"/>
  <c r="N22" i="1"/>
  <c r="L22" i="1"/>
  <c r="K22" i="1"/>
  <c r="J22" i="1"/>
  <c r="I22" i="1"/>
  <c r="H22" i="1"/>
  <c r="O21" i="1"/>
  <c r="N21" i="1"/>
  <c r="L21" i="1"/>
  <c r="K21" i="1"/>
  <c r="J21" i="1"/>
  <c r="I21" i="1"/>
  <c r="H21" i="1"/>
  <c r="O20" i="1"/>
  <c r="N20" i="1"/>
  <c r="L20" i="1"/>
  <c r="K20" i="1"/>
  <c r="J20" i="1"/>
  <c r="I20" i="1"/>
  <c r="H20" i="1"/>
  <c r="O19" i="1"/>
  <c r="N19" i="1"/>
  <c r="L19" i="1"/>
  <c r="K19" i="1"/>
  <c r="J19" i="1"/>
  <c r="I19" i="1"/>
  <c r="H19" i="1"/>
  <c r="O18" i="1"/>
  <c r="N18" i="1"/>
  <c r="L18" i="1"/>
  <c r="K18" i="1"/>
  <c r="J18" i="1"/>
  <c r="I18" i="1"/>
  <c r="H18" i="1"/>
  <c r="O17" i="1"/>
  <c r="N17" i="1"/>
  <c r="L17" i="1"/>
  <c r="K17" i="1"/>
  <c r="J17" i="1"/>
  <c r="I17" i="1"/>
  <c r="H17" i="1"/>
  <c r="O16" i="1"/>
  <c r="N16" i="1"/>
  <c r="L16" i="1"/>
  <c r="K16" i="1"/>
  <c r="J16" i="1"/>
  <c r="I16" i="1"/>
  <c r="H16" i="1"/>
  <c r="O15" i="1"/>
  <c r="N15" i="1"/>
  <c r="L15" i="1"/>
  <c r="K15" i="1"/>
  <c r="J15" i="1"/>
  <c r="I15" i="1"/>
  <c r="H15" i="1"/>
  <c r="O14" i="1"/>
  <c r="N14" i="1"/>
  <c r="L14" i="1"/>
  <c r="K14" i="1"/>
  <c r="J14" i="1"/>
  <c r="I14" i="1"/>
  <c r="H14" i="1"/>
  <c r="O13" i="1"/>
  <c r="N13" i="1"/>
  <c r="L13" i="1"/>
  <c r="K13" i="1"/>
  <c r="J13" i="1"/>
  <c r="I13" i="1"/>
  <c r="H13" i="1"/>
  <c r="O12" i="1"/>
  <c r="N12" i="1"/>
  <c r="L12" i="1"/>
  <c r="K12" i="1"/>
  <c r="J12" i="1"/>
  <c r="I12" i="1"/>
  <c r="H12" i="1"/>
  <c r="O11" i="1"/>
  <c r="N11" i="1"/>
  <c r="L11" i="1"/>
  <c r="K11" i="1"/>
  <c r="K248" i="1" s="1"/>
  <c r="J11" i="1"/>
  <c r="I11" i="1"/>
  <c r="H11" i="1"/>
  <c r="O10" i="1"/>
  <c r="N10" i="1"/>
  <c r="L10" i="1"/>
  <c r="K10" i="1"/>
  <c r="J10" i="1"/>
  <c r="I10" i="1"/>
  <c r="H10" i="1"/>
  <c r="O9" i="1"/>
  <c r="N9" i="1"/>
  <c r="L9" i="1"/>
  <c r="K9" i="1"/>
  <c r="J9" i="1"/>
  <c r="I9" i="1"/>
  <c r="H9" i="1"/>
  <c r="O8" i="1"/>
  <c r="N8" i="1"/>
  <c r="L8" i="1"/>
  <c r="K8" i="1"/>
  <c r="J8" i="1"/>
  <c r="I8" i="1"/>
  <c r="H8" i="1"/>
  <c r="O7" i="1"/>
  <c r="N7" i="1"/>
  <c r="L7" i="1"/>
  <c r="K7" i="1"/>
  <c r="J7" i="1"/>
  <c r="I7" i="1"/>
  <c r="H7" i="1"/>
  <c r="O6" i="1"/>
  <c r="N6" i="1"/>
  <c r="L6" i="1"/>
  <c r="K6" i="1"/>
  <c r="J6" i="1"/>
  <c r="I6" i="1"/>
  <c r="H6" i="1"/>
  <c r="O5" i="1"/>
  <c r="N5" i="1"/>
  <c r="L5" i="1"/>
  <c r="K5" i="1"/>
  <c r="J5" i="1"/>
  <c r="I5" i="1"/>
  <c r="H5" i="1"/>
  <c r="A1" i="1"/>
  <c r="M1" i="1" s="1"/>
  <c r="E12" i="8" s="1"/>
  <c r="F410" i="41"/>
  <c r="E410" i="41"/>
  <c r="D410" i="41"/>
  <c r="C410" i="41"/>
  <c r="B410" i="41"/>
  <c r="F409" i="41"/>
  <c r="E409" i="41"/>
  <c r="D409" i="41"/>
  <c r="C409" i="41"/>
  <c r="B409" i="41"/>
  <c r="C406" i="41"/>
  <c r="F405" i="41"/>
  <c r="E405" i="41"/>
  <c r="D405" i="41"/>
  <c r="C405" i="41"/>
  <c r="B405" i="41"/>
  <c r="K404" i="41"/>
  <c r="F404" i="41"/>
  <c r="E404" i="41"/>
  <c r="D404" i="41"/>
  <c r="C404" i="41"/>
  <c r="B404" i="41"/>
  <c r="F403" i="41"/>
  <c r="E403" i="41"/>
  <c r="D403" i="41"/>
  <c r="L403" i="41" s="1"/>
  <c r="C403" i="41"/>
  <c r="B403" i="41"/>
  <c r="F402" i="41"/>
  <c r="E402" i="41"/>
  <c r="D402" i="41"/>
  <c r="C402" i="41"/>
  <c r="I402" i="41" s="1"/>
  <c r="B402" i="41"/>
  <c r="F401" i="41"/>
  <c r="E401" i="41"/>
  <c r="D401" i="41"/>
  <c r="C401" i="41"/>
  <c r="B401" i="41"/>
  <c r="F400" i="41"/>
  <c r="E400" i="41"/>
  <c r="D400" i="41"/>
  <c r="C400" i="41"/>
  <c r="B400" i="41"/>
  <c r="F399" i="41"/>
  <c r="E399" i="41"/>
  <c r="I399" i="41" s="1"/>
  <c r="D399" i="41"/>
  <c r="C399" i="41"/>
  <c r="L399" i="41" s="1"/>
  <c r="B399" i="41"/>
  <c r="F398" i="41"/>
  <c r="E398" i="41"/>
  <c r="D398" i="41"/>
  <c r="C398" i="41"/>
  <c r="B398" i="41"/>
  <c r="F397" i="41"/>
  <c r="E397" i="41"/>
  <c r="D397" i="41"/>
  <c r="C397" i="41"/>
  <c r="B397" i="41"/>
  <c r="F396" i="41"/>
  <c r="E396" i="41"/>
  <c r="D396" i="41"/>
  <c r="C396" i="41"/>
  <c r="B396" i="41"/>
  <c r="F395" i="41"/>
  <c r="E395" i="41"/>
  <c r="D395" i="41"/>
  <c r="C395" i="41"/>
  <c r="B395" i="41"/>
  <c r="F394" i="41"/>
  <c r="E394" i="41"/>
  <c r="D394" i="41"/>
  <c r="C394" i="41"/>
  <c r="B394" i="41"/>
  <c r="F393" i="41"/>
  <c r="E393" i="41"/>
  <c r="D393" i="41"/>
  <c r="C393" i="41"/>
  <c r="B393" i="41"/>
  <c r="F392" i="41"/>
  <c r="E392" i="41"/>
  <c r="D392" i="41"/>
  <c r="C392" i="41"/>
  <c r="I392" i="41" s="1"/>
  <c r="B392" i="41"/>
  <c r="L391" i="41"/>
  <c r="F391" i="41"/>
  <c r="E391" i="41"/>
  <c r="D391" i="41"/>
  <c r="C391" i="41"/>
  <c r="B391" i="41"/>
  <c r="F390" i="41"/>
  <c r="E390" i="41"/>
  <c r="H390" i="41" s="1"/>
  <c r="D390" i="41"/>
  <c r="C390" i="41"/>
  <c r="B390" i="41"/>
  <c r="F389" i="41"/>
  <c r="E389" i="41"/>
  <c r="D389" i="41"/>
  <c r="K389" i="41" s="1"/>
  <c r="C389" i="41"/>
  <c r="B389" i="41"/>
  <c r="F388" i="41"/>
  <c r="E388" i="41"/>
  <c r="D388" i="41"/>
  <c r="C388" i="41"/>
  <c r="B388" i="41"/>
  <c r="F387" i="41"/>
  <c r="E387" i="41"/>
  <c r="D387" i="41"/>
  <c r="C387" i="41"/>
  <c r="B387" i="41"/>
  <c r="F386" i="41"/>
  <c r="E386" i="41"/>
  <c r="D386" i="41"/>
  <c r="C386" i="41"/>
  <c r="B386" i="41"/>
  <c r="F385" i="41"/>
  <c r="E385" i="41"/>
  <c r="D385" i="41"/>
  <c r="C385" i="41"/>
  <c r="B385" i="41"/>
  <c r="F384" i="41"/>
  <c r="E384" i="41"/>
  <c r="D384" i="41"/>
  <c r="C384" i="41"/>
  <c r="B384" i="41"/>
  <c r="F383" i="41"/>
  <c r="E383" i="41"/>
  <c r="D383" i="41"/>
  <c r="C383" i="41"/>
  <c r="B383" i="41"/>
  <c r="F382" i="41"/>
  <c r="E382" i="41"/>
  <c r="D382" i="41"/>
  <c r="C382" i="41"/>
  <c r="K382" i="41" s="1"/>
  <c r="B382" i="41"/>
  <c r="F381" i="41"/>
  <c r="E381" i="41"/>
  <c r="D381" i="41"/>
  <c r="C381" i="41"/>
  <c r="B381" i="41"/>
  <c r="F380" i="41"/>
  <c r="E380" i="41"/>
  <c r="D380" i="41"/>
  <c r="C380" i="41"/>
  <c r="J380" i="41" s="1"/>
  <c r="B380" i="41"/>
  <c r="F379" i="41"/>
  <c r="E379" i="41"/>
  <c r="D379" i="41"/>
  <c r="C379" i="41"/>
  <c r="B379" i="41"/>
  <c r="F378" i="41"/>
  <c r="E378" i="41"/>
  <c r="D378" i="41"/>
  <c r="C378" i="41"/>
  <c r="B378" i="41"/>
  <c r="F377" i="41"/>
  <c r="E377" i="41"/>
  <c r="D377" i="41"/>
  <c r="C377" i="41"/>
  <c r="B377" i="41"/>
  <c r="F376" i="41"/>
  <c r="E376" i="41"/>
  <c r="D376" i="41"/>
  <c r="K376" i="41" s="1"/>
  <c r="C376" i="41"/>
  <c r="B376" i="41"/>
  <c r="F375" i="41"/>
  <c r="E375" i="41"/>
  <c r="D375" i="41"/>
  <c r="C375" i="41"/>
  <c r="B375" i="41"/>
  <c r="F374" i="41"/>
  <c r="E374" i="41"/>
  <c r="D374" i="41"/>
  <c r="C374" i="41"/>
  <c r="B374" i="41"/>
  <c r="F373" i="41"/>
  <c r="E373" i="41"/>
  <c r="D373" i="41"/>
  <c r="C373" i="41"/>
  <c r="B373" i="41"/>
  <c r="F372" i="41"/>
  <c r="E372" i="41"/>
  <c r="D372" i="41"/>
  <c r="C372" i="41"/>
  <c r="B372" i="41"/>
  <c r="F371" i="41"/>
  <c r="E371" i="41"/>
  <c r="I371" i="41" s="1"/>
  <c r="D371" i="41"/>
  <c r="C371" i="41"/>
  <c r="B371" i="41"/>
  <c r="F370" i="41"/>
  <c r="K370" i="41" s="1"/>
  <c r="E370" i="41"/>
  <c r="D370" i="41"/>
  <c r="C370" i="41"/>
  <c r="B370" i="41"/>
  <c r="F369" i="41"/>
  <c r="E369" i="41"/>
  <c r="D369" i="41"/>
  <c r="K369" i="41" s="1"/>
  <c r="C369" i="41"/>
  <c r="B369" i="41"/>
  <c r="F368" i="41"/>
  <c r="E368" i="41"/>
  <c r="D368" i="41"/>
  <c r="C368" i="41"/>
  <c r="K368" i="41" s="1"/>
  <c r="B368" i="41"/>
  <c r="F367" i="41"/>
  <c r="E367" i="41"/>
  <c r="D367" i="41"/>
  <c r="C367" i="41"/>
  <c r="B367" i="41"/>
  <c r="C364" i="41"/>
  <c r="L363" i="41"/>
  <c r="F363" i="41"/>
  <c r="E363" i="41"/>
  <c r="D363" i="41"/>
  <c r="I363" i="41" s="1"/>
  <c r="C363" i="41"/>
  <c r="B363" i="41"/>
  <c r="F362" i="41"/>
  <c r="E362" i="41"/>
  <c r="D362" i="41"/>
  <c r="C362" i="41"/>
  <c r="B362" i="41"/>
  <c r="F361" i="41"/>
  <c r="E361" i="41"/>
  <c r="D361" i="41"/>
  <c r="K361" i="41" s="1"/>
  <c r="C361" i="41"/>
  <c r="B361" i="41"/>
  <c r="F360" i="41"/>
  <c r="E360" i="41"/>
  <c r="D360" i="41"/>
  <c r="C360" i="41"/>
  <c r="B360" i="41"/>
  <c r="F359" i="41"/>
  <c r="E359" i="41"/>
  <c r="D359" i="41"/>
  <c r="C359" i="41"/>
  <c r="B359" i="41"/>
  <c r="F358" i="41"/>
  <c r="E358" i="41"/>
  <c r="D358" i="41"/>
  <c r="C358" i="41"/>
  <c r="B358" i="41"/>
  <c r="F357" i="41"/>
  <c r="E357" i="41"/>
  <c r="D357" i="41"/>
  <c r="C357" i="41"/>
  <c r="B357" i="41"/>
  <c r="F356" i="41"/>
  <c r="E356" i="41"/>
  <c r="D356" i="41"/>
  <c r="C356" i="41"/>
  <c r="B356" i="41"/>
  <c r="F355" i="41"/>
  <c r="E355" i="41"/>
  <c r="D355" i="41"/>
  <c r="C355" i="41"/>
  <c r="B355" i="41"/>
  <c r="F354" i="41"/>
  <c r="E354" i="41"/>
  <c r="D354" i="41"/>
  <c r="C354" i="41"/>
  <c r="B354" i="41"/>
  <c r="I353" i="41"/>
  <c r="F353" i="41"/>
  <c r="E353" i="41"/>
  <c r="D353" i="41"/>
  <c r="C353" i="41"/>
  <c r="B353" i="41"/>
  <c r="F352" i="41"/>
  <c r="E352" i="41"/>
  <c r="D352" i="41"/>
  <c r="C352" i="41"/>
  <c r="B352" i="41"/>
  <c r="F351" i="41"/>
  <c r="E351" i="41"/>
  <c r="D351" i="41"/>
  <c r="C351" i="41"/>
  <c r="B351" i="41"/>
  <c r="F350" i="41"/>
  <c r="E350" i="41"/>
  <c r="D350" i="41"/>
  <c r="J350" i="41" s="1"/>
  <c r="C350" i="41"/>
  <c r="B350" i="41"/>
  <c r="F349" i="41"/>
  <c r="E349" i="41"/>
  <c r="D349" i="41"/>
  <c r="C349" i="41"/>
  <c r="B349" i="41"/>
  <c r="F348" i="41"/>
  <c r="E348" i="41"/>
  <c r="D348" i="41"/>
  <c r="C348" i="41"/>
  <c r="B348" i="41"/>
  <c r="F347" i="41"/>
  <c r="E347" i="41"/>
  <c r="D347" i="41"/>
  <c r="C347" i="41"/>
  <c r="B347" i="41"/>
  <c r="F346" i="41"/>
  <c r="E346" i="41"/>
  <c r="D346" i="41"/>
  <c r="C346" i="41"/>
  <c r="B346" i="41"/>
  <c r="F345" i="41"/>
  <c r="E345" i="41"/>
  <c r="D345" i="41"/>
  <c r="C345" i="41"/>
  <c r="B345" i="41"/>
  <c r="K344" i="41"/>
  <c r="F344" i="41"/>
  <c r="E344" i="41"/>
  <c r="D344" i="41"/>
  <c r="C344" i="41"/>
  <c r="B344" i="41"/>
  <c r="F343" i="41"/>
  <c r="E343" i="41"/>
  <c r="L343" i="41" s="1"/>
  <c r="D343" i="41"/>
  <c r="C343" i="41"/>
  <c r="B343" i="41"/>
  <c r="F342" i="41"/>
  <c r="E342" i="41"/>
  <c r="D342" i="41"/>
  <c r="C342" i="41"/>
  <c r="B342" i="41"/>
  <c r="F341" i="41"/>
  <c r="E341" i="41"/>
  <c r="D341" i="41"/>
  <c r="C341" i="41"/>
  <c r="B341" i="41"/>
  <c r="F340" i="41"/>
  <c r="E340" i="41"/>
  <c r="D340" i="41"/>
  <c r="C340" i="41"/>
  <c r="B340" i="41"/>
  <c r="F339" i="41"/>
  <c r="E339" i="41"/>
  <c r="D339" i="41"/>
  <c r="L339" i="41" s="1"/>
  <c r="C339" i="41"/>
  <c r="B339" i="41"/>
  <c r="F338" i="41"/>
  <c r="E338" i="41"/>
  <c r="D338" i="41"/>
  <c r="C338" i="41"/>
  <c r="B338" i="41"/>
  <c r="F337" i="41"/>
  <c r="E337" i="41"/>
  <c r="D337" i="41"/>
  <c r="C337" i="41"/>
  <c r="B337" i="41"/>
  <c r="F336" i="41"/>
  <c r="E336" i="41"/>
  <c r="D336" i="41"/>
  <c r="J336" i="41" s="1"/>
  <c r="C336" i="41"/>
  <c r="B336" i="41"/>
  <c r="F335" i="41"/>
  <c r="E335" i="41"/>
  <c r="D335" i="41"/>
  <c r="C335" i="41"/>
  <c r="B335" i="41"/>
  <c r="F334" i="41"/>
  <c r="E334" i="41"/>
  <c r="D334" i="41"/>
  <c r="C334" i="41"/>
  <c r="B334" i="41"/>
  <c r="F333" i="41"/>
  <c r="E333" i="41"/>
  <c r="D333" i="41"/>
  <c r="C333" i="41"/>
  <c r="L333" i="41" s="1"/>
  <c r="B333" i="41"/>
  <c r="F332" i="41"/>
  <c r="E332" i="41"/>
  <c r="D332" i="41"/>
  <c r="C332" i="41"/>
  <c r="B332" i="41"/>
  <c r="F331" i="41"/>
  <c r="I331" i="41" s="1"/>
  <c r="E331" i="41"/>
  <c r="D331" i="41"/>
  <c r="C331" i="41"/>
  <c r="B331" i="41"/>
  <c r="F330" i="41"/>
  <c r="E330" i="41"/>
  <c r="D330" i="41"/>
  <c r="C330" i="41"/>
  <c r="B330" i="41"/>
  <c r="F329" i="41"/>
  <c r="E329" i="41"/>
  <c r="D329" i="41"/>
  <c r="C329" i="41"/>
  <c r="I329" i="41" s="1"/>
  <c r="B329" i="41"/>
  <c r="F328" i="41"/>
  <c r="E328" i="41"/>
  <c r="D328" i="41"/>
  <c r="C328" i="41"/>
  <c r="B328" i="41"/>
  <c r="F327" i="41"/>
  <c r="E327" i="41"/>
  <c r="D327" i="41"/>
  <c r="C327" i="41"/>
  <c r="B327" i="41"/>
  <c r="F326" i="41"/>
  <c r="E326" i="41"/>
  <c r="D326" i="41"/>
  <c r="C326" i="41"/>
  <c r="B326" i="41"/>
  <c r="F325" i="41"/>
  <c r="E325" i="41"/>
  <c r="D325" i="41"/>
  <c r="C325" i="41"/>
  <c r="B325" i="41"/>
  <c r="F324" i="41"/>
  <c r="E324" i="41"/>
  <c r="D324" i="41"/>
  <c r="C324" i="41"/>
  <c r="B324" i="41"/>
  <c r="F323" i="41"/>
  <c r="E323" i="41"/>
  <c r="D323" i="41"/>
  <c r="C323" i="41"/>
  <c r="B323" i="41"/>
  <c r="F322" i="41"/>
  <c r="E322" i="41"/>
  <c r="D322" i="41"/>
  <c r="C322" i="41"/>
  <c r="B322" i="41"/>
  <c r="F321" i="41"/>
  <c r="E321" i="41"/>
  <c r="D321" i="41"/>
  <c r="I321" i="41" s="1"/>
  <c r="C321" i="41"/>
  <c r="B321" i="41"/>
  <c r="F320" i="41"/>
  <c r="E320" i="41"/>
  <c r="D320" i="41"/>
  <c r="C320" i="41"/>
  <c r="B320" i="41"/>
  <c r="F319" i="41"/>
  <c r="I319" i="41" s="1"/>
  <c r="E319" i="41"/>
  <c r="D319" i="41"/>
  <c r="C319" i="41"/>
  <c r="B319" i="41"/>
  <c r="F318" i="41"/>
  <c r="E318" i="41"/>
  <c r="D318" i="41"/>
  <c r="I318" i="41" s="1"/>
  <c r="C318" i="41"/>
  <c r="B318" i="41"/>
  <c r="F317" i="41"/>
  <c r="E317" i="41"/>
  <c r="D317" i="41"/>
  <c r="K317" i="41" s="1"/>
  <c r="C317" i="41"/>
  <c r="B317" i="41"/>
  <c r="F316" i="41"/>
  <c r="E316" i="41"/>
  <c r="D316" i="41"/>
  <c r="C316" i="41"/>
  <c r="B316" i="41"/>
  <c r="F315" i="41"/>
  <c r="E315" i="41"/>
  <c r="D315" i="41"/>
  <c r="C315" i="41"/>
  <c r="B315" i="41"/>
  <c r="F314" i="41"/>
  <c r="E314" i="41"/>
  <c r="D314" i="41"/>
  <c r="C314" i="41"/>
  <c r="L314" i="41" s="1"/>
  <c r="B314" i="41"/>
  <c r="F313" i="41"/>
  <c r="E313" i="41"/>
  <c r="D313" i="41"/>
  <c r="C313" i="41"/>
  <c r="K313" i="41" s="1"/>
  <c r="B313" i="41"/>
  <c r="K312" i="41"/>
  <c r="F312" i="41"/>
  <c r="E312" i="41"/>
  <c r="D312" i="41"/>
  <c r="C312" i="41"/>
  <c r="B312" i="41"/>
  <c r="F311" i="41"/>
  <c r="E311" i="41"/>
  <c r="D311" i="41"/>
  <c r="C311" i="41"/>
  <c r="B311" i="41"/>
  <c r="F310" i="41"/>
  <c r="E310" i="41"/>
  <c r="D310" i="41"/>
  <c r="C310" i="41"/>
  <c r="B310" i="41"/>
  <c r="F306" i="41"/>
  <c r="E306" i="41"/>
  <c r="D306" i="41"/>
  <c r="C306" i="41"/>
  <c r="B306" i="41"/>
  <c r="F305" i="41"/>
  <c r="E305" i="41"/>
  <c r="D305" i="41"/>
  <c r="C305" i="41"/>
  <c r="B305" i="41"/>
  <c r="F304" i="41"/>
  <c r="E304" i="41"/>
  <c r="D304" i="41"/>
  <c r="C304" i="41"/>
  <c r="B304" i="41"/>
  <c r="F303" i="41"/>
  <c r="E303" i="41"/>
  <c r="D303" i="41"/>
  <c r="C303" i="41"/>
  <c r="B303" i="41"/>
  <c r="F302" i="41"/>
  <c r="E302" i="41"/>
  <c r="D302" i="41"/>
  <c r="C302" i="41"/>
  <c r="L302" i="41" s="1"/>
  <c r="B302" i="41"/>
  <c r="F301" i="41"/>
  <c r="E301" i="41"/>
  <c r="D301" i="41"/>
  <c r="C301" i="41"/>
  <c r="L301" i="41" s="1"/>
  <c r="B301" i="41"/>
  <c r="J300" i="41"/>
  <c r="F300" i="41"/>
  <c r="E300" i="41"/>
  <c r="D300" i="41"/>
  <c r="C300" i="41"/>
  <c r="B300" i="41"/>
  <c r="F299" i="41"/>
  <c r="E299" i="41"/>
  <c r="K299" i="41" s="1"/>
  <c r="D299" i="41"/>
  <c r="C299" i="41"/>
  <c r="B299" i="41"/>
  <c r="F298" i="41"/>
  <c r="E298" i="41"/>
  <c r="D298" i="41"/>
  <c r="J298" i="41" s="1"/>
  <c r="C298" i="41"/>
  <c r="B298" i="41"/>
  <c r="F297" i="41"/>
  <c r="E297" i="41"/>
  <c r="D297" i="41"/>
  <c r="C297" i="41"/>
  <c r="J297" i="41" s="1"/>
  <c r="B297" i="41"/>
  <c r="F296" i="41"/>
  <c r="E296" i="41"/>
  <c r="D296" i="41"/>
  <c r="L296" i="41" s="1"/>
  <c r="C296" i="41"/>
  <c r="B296" i="41"/>
  <c r="F295" i="41"/>
  <c r="E295" i="41"/>
  <c r="D295" i="41"/>
  <c r="C295" i="41"/>
  <c r="K295" i="41" s="1"/>
  <c r="B295" i="41"/>
  <c r="J294" i="41"/>
  <c r="F294" i="41"/>
  <c r="E294" i="41"/>
  <c r="D294" i="41"/>
  <c r="C294" i="41"/>
  <c r="H294" i="41" s="1"/>
  <c r="B294" i="41"/>
  <c r="C291" i="41"/>
  <c r="F290" i="41"/>
  <c r="E290" i="41"/>
  <c r="D290" i="41"/>
  <c r="C290" i="41"/>
  <c r="B290" i="41"/>
  <c r="F289" i="41"/>
  <c r="E289" i="41"/>
  <c r="D289" i="41"/>
  <c r="J289" i="41" s="1"/>
  <c r="C289" i="41"/>
  <c r="B289" i="41"/>
  <c r="F288" i="41"/>
  <c r="E288" i="41"/>
  <c r="D288" i="41"/>
  <c r="C288" i="41"/>
  <c r="L288" i="41" s="1"/>
  <c r="B288" i="41"/>
  <c r="F287" i="41"/>
  <c r="E287" i="41"/>
  <c r="D287" i="41"/>
  <c r="C287" i="41"/>
  <c r="B287" i="41"/>
  <c r="F286" i="41"/>
  <c r="E286" i="41"/>
  <c r="D286" i="41"/>
  <c r="C286" i="41"/>
  <c r="B286" i="41"/>
  <c r="F285" i="41"/>
  <c r="E285" i="41"/>
  <c r="H285" i="41" s="1"/>
  <c r="D285" i="41"/>
  <c r="C285" i="41"/>
  <c r="J285" i="41" s="1"/>
  <c r="B285" i="41"/>
  <c r="F284" i="41"/>
  <c r="E284" i="41"/>
  <c r="I284" i="41" s="1"/>
  <c r="D284" i="41"/>
  <c r="C284" i="41"/>
  <c r="J284" i="41" s="1"/>
  <c r="B284" i="41"/>
  <c r="F283" i="41"/>
  <c r="E283" i="41"/>
  <c r="D283" i="41"/>
  <c r="C283" i="41"/>
  <c r="H283" i="41" s="1"/>
  <c r="B283" i="41"/>
  <c r="F282" i="41"/>
  <c r="E282" i="41"/>
  <c r="D282" i="41"/>
  <c r="H282" i="41" s="1"/>
  <c r="C282" i="41"/>
  <c r="B282" i="41"/>
  <c r="F281" i="41"/>
  <c r="E281" i="41"/>
  <c r="D281" i="41"/>
  <c r="C281" i="41"/>
  <c r="B281" i="41"/>
  <c r="F280" i="41"/>
  <c r="E280" i="41"/>
  <c r="D280" i="41"/>
  <c r="C280" i="41"/>
  <c r="B280" i="41"/>
  <c r="F279" i="41"/>
  <c r="E279" i="41"/>
  <c r="D279" i="41"/>
  <c r="C279" i="41"/>
  <c r="B279" i="41"/>
  <c r="F278" i="41"/>
  <c r="E278" i="41"/>
  <c r="D278" i="41"/>
  <c r="C278" i="41"/>
  <c r="B278" i="41"/>
  <c r="F277" i="41"/>
  <c r="E277" i="41"/>
  <c r="D277" i="41"/>
  <c r="J277" i="41" s="1"/>
  <c r="C277" i="41"/>
  <c r="B277" i="41"/>
  <c r="F276" i="41"/>
  <c r="E276" i="41"/>
  <c r="D276" i="41"/>
  <c r="C276" i="41"/>
  <c r="B276" i="41"/>
  <c r="F275" i="41"/>
  <c r="E275" i="41"/>
  <c r="D275" i="41"/>
  <c r="C275" i="41"/>
  <c r="B275" i="41"/>
  <c r="F274" i="41"/>
  <c r="E274" i="41"/>
  <c r="D274" i="41"/>
  <c r="C274" i="41"/>
  <c r="B274" i="41"/>
  <c r="F273" i="41"/>
  <c r="E273" i="41"/>
  <c r="D273" i="41"/>
  <c r="C273" i="41"/>
  <c r="H273" i="41" s="1"/>
  <c r="B273" i="41"/>
  <c r="F272" i="41"/>
  <c r="E272" i="41"/>
  <c r="D272" i="41"/>
  <c r="C272" i="41"/>
  <c r="L272" i="41" s="1"/>
  <c r="B272" i="41"/>
  <c r="L271" i="41"/>
  <c r="F271" i="41"/>
  <c r="E271" i="41"/>
  <c r="D271" i="41"/>
  <c r="C271" i="41"/>
  <c r="H271" i="41" s="1"/>
  <c r="B271" i="41"/>
  <c r="F270" i="41"/>
  <c r="J270" i="41" s="1"/>
  <c r="E270" i="41"/>
  <c r="D270" i="41"/>
  <c r="C270" i="41"/>
  <c r="B270" i="41"/>
  <c r="F269" i="41"/>
  <c r="E269" i="41"/>
  <c r="D269" i="41"/>
  <c r="H269" i="41" s="1"/>
  <c r="C269" i="41"/>
  <c r="B269" i="41"/>
  <c r="F268" i="41"/>
  <c r="E268" i="41"/>
  <c r="D268" i="41"/>
  <c r="C268" i="41"/>
  <c r="J268" i="41" s="1"/>
  <c r="B268" i="41"/>
  <c r="F267" i="41"/>
  <c r="E267" i="41"/>
  <c r="D267" i="41"/>
  <c r="C267" i="41"/>
  <c r="B267" i="41"/>
  <c r="F266" i="41"/>
  <c r="E266" i="41"/>
  <c r="D266" i="41"/>
  <c r="C266" i="41"/>
  <c r="B266" i="41"/>
  <c r="F265" i="41"/>
  <c r="E265" i="41"/>
  <c r="D265" i="41"/>
  <c r="C265" i="41"/>
  <c r="B265" i="41"/>
  <c r="F264" i="41"/>
  <c r="E264" i="41"/>
  <c r="D264" i="41"/>
  <c r="C264" i="41"/>
  <c r="B264" i="41"/>
  <c r="F263" i="41"/>
  <c r="E263" i="41"/>
  <c r="D263" i="41"/>
  <c r="C263" i="41"/>
  <c r="B263" i="41"/>
  <c r="F262" i="41"/>
  <c r="E262" i="41"/>
  <c r="D262" i="41"/>
  <c r="C262" i="41"/>
  <c r="B262" i="41"/>
  <c r="F261" i="41"/>
  <c r="E261" i="41"/>
  <c r="D261" i="41"/>
  <c r="C261" i="41"/>
  <c r="B261" i="41"/>
  <c r="F260" i="41"/>
  <c r="E260" i="41"/>
  <c r="D260" i="41"/>
  <c r="C260" i="41"/>
  <c r="L260" i="41" s="1"/>
  <c r="B260" i="41"/>
  <c r="F259" i="41"/>
  <c r="E259" i="41"/>
  <c r="D259" i="41"/>
  <c r="C259" i="41"/>
  <c r="B259" i="41"/>
  <c r="F258" i="41"/>
  <c r="E258" i="41"/>
  <c r="D258" i="41"/>
  <c r="C258" i="41"/>
  <c r="B258" i="41"/>
  <c r="F257" i="41"/>
  <c r="E257" i="41"/>
  <c r="D257" i="41"/>
  <c r="C257" i="41"/>
  <c r="B257" i="41"/>
  <c r="F256" i="41"/>
  <c r="E256" i="41"/>
  <c r="D256" i="41"/>
  <c r="C256" i="41"/>
  <c r="J256" i="41" s="1"/>
  <c r="B256" i="41"/>
  <c r="F255" i="41"/>
  <c r="H255" i="41" s="1"/>
  <c r="E255" i="41"/>
  <c r="D255" i="41"/>
  <c r="C255" i="41"/>
  <c r="B255" i="41"/>
  <c r="F254" i="41"/>
  <c r="E254" i="41"/>
  <c r="D254" i="41"/>
  <c r="C254" i="41"/>
  <c r="B254" i="41"/>
  <c r="F253" i="41"/>
  <c r="E253" i="41"/>
  <c r="D253" i="41"/>
  <c r="C253" i="41"/>
  <c r="B253" i="41"/>
  <c r="F252" i="41"/>
  <c r="E252" i="41"/>
  <c r="D252" i="41"/>
  <c r="C252" i="41"/>
  <c r="B252" i="41"/>
  <c r="F251" i="41"/>
  <c r="E251" i="41"/>
  <c r="D251" i="41"/>
  <c r="L251" i="41" s="1"/>
  <c r="C251" i="41"/>
  <c r="B251" i="41"/>
  <c r="F250" i="41"/>
  <c r="E250" i="41"/>
  <c r="D250" i="41"/>
  <c r="C250" i="41"/>
  <c r="B250" i="41"/>
  <c r="F249" i="41"/>
  <c r="L249" i="41" s="1"/>
  <c r="E249" i="41"/>
  <c r="D249" i="41"/>
  <c r="C249" i="41"/>
  <c r="B249" i="41"/>
  <c r="F248" i="41"/>
  <c r="E248" i="41"/>
  <c r="D248" i="41"/>
  <c r="I248" i="41" s="1"/>
  <c r="C248" i="41"/>
  <c r="B248" i="41"/>
  <c r="F247" i="41"/>
  <c r="E247" i="41"/>
  <c r="D247" i="41"/>
  <c r="C247" i="41"/>
  <c r="H247" i="41" s="1"/>
  <c r="B247" i="41"/>
  <c r="K247" i="41" s="1"/>
  <c r="F246" i="41"/>
  <c r="E246" i="41"/>
  <c r="D246" i="41"/>
  <c r="J246" i="41" s="1"/>
  <c r="C246" i="41"/>
  <c r="B246" i="41"/>
  <c r="F242" i="41"/>
  <c r="E242" i="41"/>
  <c r="L242" i="41" s="1"/>
  <c r="D242" i="41"/>
  <c r="C242" i="41"/>
  <c r="B242" i="41"/>
  <c r="F241" i="41"/>
  <c r="E241" i="41"/>
  <c r="D241" i="41"/>
  <c r="J241" i="41" s="1"/>
  <c r="C241" i="41"/>
  <c r="B241" i="41"/>
  <c r="F240" i="41"/>
  <c r="E240" i="41"/>
  <c r="D240" i="41"/>
  <c r="C240" i="41"/>
  <c r="K240" i="41" s="1"/>
  <c r="B240" i="41"/>
  <c r="F239" i="41"/>
  <c r="E239" i="41"/>
  <c r="D239" i="41"/>
  <c r="C239" i="41"/>
  <c r="K239" i="41" s="1"/>
  <c r="B239" i="41"/>
  <c r="F238" i="41"/>
  <c r="E238" i="41"/>
  <c r="D238" i="41"/>
  <c r="I238" i="41" s="1"/>
  <c r="C238" i="41"/>
  <c r="B238" i="41"/>
  <c r="F237" i="41"/>
  <c r="E237" i="41"/>
  <c r="D237" i="41"/>
  <c r="J237" i="41" s="1"/>
  <c r="C237" i="41"/>
  <c r="B237" i="41"/>
  <c r="F236" i="41"/>
  <c r="E236" i="41"/>
  <c r="D236" i="41"/>
  <c r="C236" i="41"/>
  <c r="B236" i="41"/>
  <c r="F235" i="41"/>
  <c r="E235" i="41"/>
  <c r="D235" i="41"/>
  <c r="C235" i="41"/>
  <c r="B235" i="41"/>
  <c r="F234" i="41"/>
  <c r="E234" i="41"/>
  <c r="D234" i="41"/>
  <c r="C234" i="41"/>
  <c r="B234" i="41"/>
  <c r="F233" i="41"/>
  <c r="E233" i="41"/>
  <c r="D233" i="41"/>
  <c r="C233" i="41"/>
  <c r="B233" i="41"/>
  <c r="F232" i="41"/>
  <c r="E232" i="41"/>
  <c r="D232" i="41"/>
  <c r="C232" i="41"/>
  <c r="B232" i="41"/>
  <c r="F231" i="41"/>
  <c r="E231" i="41"/>
  <c r="D231" i="41"/>
  <c r="C231" i="41"/>
  <c r="B231" i="41"/>
  <c r="F230" i="41"/>
  <c r="E230" i="41"/>
  <c r="D230" i="41"/>
  <c r="C230" i="41"/>
  <c r="B230" i="41"/>
  <c r="F226" i="41"/>
  <c r="E226" i="41"/>
  <c r="D226" i="41"/>
  <c r="C226" i="41"/>
  <c r="B226" i="41"/>
  <c r="F225" i="41"/>
  <c r="E225" i="41"/>
  <c r="D225" i="41"/>
  <c r="C225" i="41"/>
  <c r="B225" i="41"/>
  <c r="L224" i="41"/>
  <c r="F224" i="41"/>
  <c r="E224" i="41"/>
  <c r="D224" i="41"/>
  <c r="C224" i="41"/>
  <c r="H224" i="41" s="1"/>
  <c r="B224" i="41"/>
  <c r="J223" i="41"/>
  <c r="I223" i="41"/>
  <c r="F223" i="41"/>
  <c r="E223" i="41"/>
  <c r="D223" i="41"/>
  <c r="C223" i="41"/>
  <c r="B223" i="41"/>
  <c r="F222" i="41"/>
  <c r="E222" i="41"/>
  <c r="D222" i="41"/>
  <c r="C222" i="41"/>
  <c r="B222" i="41"/>
  <c r="F221" i="41"/>
  <c r="E221" i="41"/>
  <c r="D221" i="41"/>
  <c r="C221" i="41"/>
  <c r="B221" i="41"/>
  <c r="I220" i="41"/>
  <c r="F220" i="41"/>
  <c r="E220" i="41"/>
  <c r="D220" i="41"/>
  <c r="C220" i="41"/>
  <c r="B220" i="41"/>
  <c r="F219" i="41"/>
  <c r="E219" i="41"/>
  <c r="D219" i="41"/>
  <c r="C219" i="41"/>
  <c r="B219" i="41"/>
  <c r="F218" i="41"/>
  <c r="E218" i="41"/>
  <c r="D218" i="41"/>
  <c r="C218" i="41"/>
  <c r="K218" i="41" s="1"/>
  <c r="B218" i="41"/>
  <c r="F217" i="41"/>
  <c r="E217" i="41"/>
  <c r="D217" i="41"/>
  <c r="C217" i="41"/>
  <c r="B217" i="41"/>
  <c r="J216" i="41"/>
  <c r="I216" i="41"/>
  <c r="H216" i="41"/>
  <c r="F216" i="41"/>
  <c r="E216" i="41"/>
  <c r="D216" i="41"/>
  <c r="C216" i="41"/>
  <c r="B216" i="41"/>
  <c r="F215" i="41"/>
  <c r="E215" i="41"/>
  <c r="I215" i="41" s="1"/>
  <c r="D215" i="41"/>
  <c r="C215" i="41"/>
  <c r="B215" i="41"/>
  <c r="F214" i="41"/>
  <c r="E214" i="41"/>
  <c r="D214" i="41"/>
  <c r="C214" i="41"/>
  <c r="K214" i="41" s="1"/>
  <c r="B214" i="41"/>
  <c r="F213" i="41"/>
  <c r="E213" i="41"/>
  <c r="D213" i="41"/>
  <c r="C213" i="41"/>
  <c r="H213" i="41" s="1"/>
  <c r="B213" i="41"/>
  <c r="L212" i="41"/>
  <c r="F212" i="41"/>
  <c r="E212" i="41"/>
  <c r="D212" i="41"/>
  <c r="C212" i="41"/>
  <c r="I212" i="41" s="1"/>
  <c r="B212" i="41"/>
  <c r="F211" i="41"/>
  <c r="K211" i="41" s="1"/>
  <c r="E211" i="41"/>
  <c r="D211" i="41"/>
  <c r="C211" i="41"/>
  <c r="B211" i="41"/>
  <c r="F210" i="41"/>
  <c r="E210" i="41"/>
  <c r="D210" i="41"/>
  <c r="L210" i="41" s="1"/>
  <c r="C210" i="41"/>
  <c r="B210" i="41"/>
  <c r="F209" i="41"/>
  <c r="E209" i="41"/>
  <c r="D209" i="41"/>
  <c r="C209" i="41"/>
  <c r="J209" i="41" s="1"/>
  <c r="B209" i="41"/>
  <c r="F208" i="41"/>
  <c r="E208" i="41"/>
  <c r="D208" i="41"/>
  <c r="C208" i="41"/>
  <c r="B208" i="41"/>
  <c r="F207" i="41"/>
  <c r="E207" i="41"/>
  <c r="D207" i="41"/>
  <c r="C207" i="41"/>
  <c r="B207" i="41"/>
  <c r="F206" i="41"/>
  <c r="E206" i="41"/>
  <c r="D206" i="41"/>
  <c r="C206" i="41"/>
  <c r="B206" i="41"/>
  <c r="F205" i="41"/>
  <c r="E205" i="41"/>
  <c r="D205" i="41"/>
  <c r="C205" i="41"/>
  <c r="B205" i="41"/>
  <c r="F204" i="41"/>
  <c r="L204" i="41" s="1"/>
  <c r="E204" i="41"/>
  <c r="D204" i="41"/>
  <c r="C204" i="41"/>
  <c r="B204" i="41"/>
  <c r="F203" i="41"/>
  <c r="E203" i="41"/>
  <c r="D203" i="41"/>
  <c r="C203" i="41"/>
  <c r="B203" i="41"/>
  <c r="F202" i="41"/>
  <c r="E202" i="41"/>
  <c r="D202" i="41"/>
  <c r="C202" i="41"/>
  <c r="B202" i="41"/>
  <c r="F201" i="41"/>
  <c r="J201" i="41" s="1"/>
  <c r="E201" i="41"/>
  <c r="D201" i="41"/>
  <c r="C201" i="41"/>
  <c r="B201" i="41"/>
  <c r="F200" i="41"/>
  <c r="E200" i="41"/>
  <c r="D200" i="41"/>
  <c r="J200" i="41" s="1"/>
  <c r="C200" i="41"/>
  <c r="B200" i="41"/>
  <c r="L194" i="41"/>
  <c r="K194" i="41"/>
  <c r="J194" i="41"/>
  <c r="I194" i="41"/>
  <c r="H194" i="41"/>
  <c r="L183" i="41"/>
  <c r="U21" i="64" s="1"/>
  <c r="U30" i="64" s="1"/>
  <c r="U33" i="31" s="1"/>
  <c r="K183" i="41"/>
  <c r="T21" i="64" s="1"/>
  <c r="T30" i="64" s="1"/>
  <c r="T33" i="31" s="1"/>
  <c r="J183" i="41"/>
  <c r="S21" i="64" s="1"/>
  <c r="S30" i="64" s="1"/>
  <c r="S33" i="31" s="1"/>
  <c r="I183" i="41"/>
  <c r="R21" i="64" s="1"/>
  <c r="R30" i="64" s="1"/>
  <c r="R33" i="31" s="1"/>
  <c r="H183" i="41"/>
  <c r="Q21" i="64" s="1"/>
  <c r="Q30" i="64" s="1"/>
  <c r="Q33" i="31" s="1"/>
  <c r="L182" i="41"/>
  <c r="U20" i="64" s="1"/>
  <c r="K182" i="41"/>
  <c r="T20" i="64" s="1"/>
  <c r="J182" i="41"/>
  <c r="S20" i="64" s="1"/>
  <c r="I182" i="41"/>
  <c r="R20" i="64" s="1"/>
  <c r="H182" i="41"/>
  <c r="Q20" i="64" s="1"/>
  <c r="L181" i="41"/>
  <c r="U19" i="64" s="1"/>
  <c r="K181" i="41"/>
  <c r="T19" i="64" s="1"/>
  <c r="J181" i="41"/>
  <c r="S19" i="64" s="1"/>
  <c r="I181" i="41"/>
  <c r="R19" i="64" s="1"/>
  <c r="H181" i="41"/>
  <c r="Q19" i="64" s="1"/>
  <c r="L180" i="41"/>
  <c r="U18" i="64" s="1"/>
  <c r="U29" i="64" s="1"/>
  <c r="U32" i="31" s="1"/>
  <c r="K180" i="41"/>
  <c r="T18" i="64" s="1"/>
  <c r="T29" i="64" s="1"/>
  <c r="T32" i="31" s="1"/>
  <c r="J180" i="41"/>
  <c r="S18" i="64" s="1"/>
  <c r="S29" i="64" s="1"/>
  <c r="S32" i="31" s="1"/>
  <c r="I180" i="41"/>
  <c r="R18" i="64" s="1"/>
  <c r="R29" i="64" s="1"/>
  <c r="R32" i="31" s="1"/>
  <c r="H180" i="41"/>
  <c r="Q18" i="64" s="1"/>
  <c r="Q29" i="64" s="1"/>
  <c r="Q32" i="31" s="1"/>
  <c r="L179" i="41"/>
  <c r="U17" i="64" s="1"/>
  <c r="K179" i="41"/>
  <c r="T17" i="64" s="1"/>
  <c r="J179" i="41"/>
  <c r="S17" i="64" s="1"/>
  <c r="I179" i="41"/>
  <c r="R17" i="64" s="1"/>
  <c r="H179" i="41"/>
  <c r="Q17" i="64" s="1"/>
  <c r="L178" i="41"/>
  <c r="U16" i="64" s="1"/>
  <c r="K178" i="41"/>
  <c r="T16" i="64" s="1"/>
  <c r="J178" i="41"/>
  <c r="S16" i="64" s="1"/>
  <c r="I178" i="41"/>
  <c r="R16" i="64" s="1"/>
  <c r="H178" i="41"/>
  <c r="Q16" i="64" s="1"/>
  <c r="O177" i="41"/>
  <c r="N177" i="41"/>
  <c r="L177" i="41"/>
  <c r="K177" i="41"/>
  <c r="J177" i="41"/>
  <c r="I177" i="41"/>
  <c r="H177" i="41"/>
  <c r="O176" i="41"/>
  <c r="N176" i="41"/>
  <c r="L176" i="41"/>
  <c r="K176" i="41"/>
  <c r="J176" i="41"/>
  <c r="I176" i="41"/>
  <c r="H176" i="41"/>
  <c r="O175" i="41"/>
  <c r="N175" i="41"/>
  <c r="L175" i="41"/>
  <c r="U31" i="19" s="1"/>
  <c r="K175" i="41"/>
  <c r="T31" i="19" s="1"/>
  <c r="J175" i="41"/>
  <c r="S31" i="19" s="1"/>
  <c r="I175" i="41"/>
  <c r="R31" i="19" s="1"/>
  <c r="H175" i="41"/>
  <c r="Q31" i="19" s="1"/>
  <c r="O174" i="41"/>
  <c r="N174" i="41"/>
  <c r="L174" i="41"/>
  <c r="U30" i="19" s="1"/>
  <c r="K174" i="41"/>
  <c r="T30" i="19" s="1"/>
  <c r="J174" i="41"/>
  <c r="S30" i="19" s="1"/>
  <c r="I174" i="41"/>
  <c r="R30" i="19" s="1"/>
  <c r="H174" i="41"/>
  <c r="Q30" i="19" s="1"/>
  <c r="O173" i="41"/>
  <c r="N173" i="41"/>
  <c r="L173" i="41"/>
  <c r="K173" i="41"/>
  <c r="J173" i="41"/>
  <c r="I173" i="41"/>
  <c r="H173" i="41"/>
  <c r="O172" i="41"/>
  <c r="N172" i="41"/>
  <c r="L172" i="41"/>
  <c r="K172" i="41"/>
  <c r="J172" i="41"/>
  <c r="I172" i="41"/>
  <c r="H172" i="41"/>
  <c r="O171" i="41"/>
  <c r="N171" i="41"/>
  <c r="L171" i="41"/>
  <c r="K171" i="41"/>
  <c r="J171" i="41"/>
  <c r="I171" i="41"/>
  <c r="H171" i="41"/>
  <c r="O170" i="41"/>
  <c r="N170" i="41"/>
  <c r="L170" i="41"/>
  <c r="K170" i="41"/>
  <c r="J170" i="41"/>
  <c r="I170" i="41"/>
  <c r="H170" i="41"/>
  <c r="O169" i="41"/>
  <c r="N169" i="41"/>
  <c r="L169" i="41"/>
  <c r="K169" i="41"/>
  <c r="J169" i="41"/>
  <c r="I169" i="41"/>
  <c r="H169" i="41"/>
  <c r="O168" i="41"/>
  <c r="N168" i="41"/>
  <c r="L168" i="41"/>
  <c r="K168" i="41"/>
  <c r="J168" i="41"/>
  <c r="I168" i="41"/>
  <c r="H168" i="41"/>
  <c r="O167" i="41"/>
  <c r="N167" i="41"/>
  <c r="L167" i="41"/>
  <c r="K167" i="41"/>
  <c r="J167" i="41"/>
  <c r="I167" i="41"/>
  <c r="H167" i="41"/>
  <c r="O166" i="41"/>
  <c r="N166" i="41"/>
  <c r="L166" i="41"/>
  <c r="K166" i="41"/>
  <c r="J166" i="41"/>
  <c r="I166" i="41"/>
  <c r="H166" i="41"/>
  <c r="O165" i="41"/>
  <c r="N165" i="41"/>
  <c r="L165" i="41"/>
  <c r="K165" i="41"/>
  <c r="J165" i="41"/>
  <c r="I165" i="41"/>
  <c r="H165" i="41"/>
  <c r="O164" i="41"/>
  <c r="N164" i="41"/>
  <c r="L164" i="41"/>
  <c r="K164" i="41"/>
  <c r="J164" i="41"/>
  <c r="I164" i="41"/>
  <c r="H164" i="41"/>
  <c r="O163" i="41"/>
  <c r="N163" i="41"/>
  <c r="L163" i="41"/>
  <c r="K163" i="41"/>
  <c r="J163" i="41"/>
  <c r="I163" i="41"/>
  <c r="H163" i="41"/>
  <c r="O162" i="41"/>
  <c r="N162" i="41"/>
  <c r="L162" i="41"/>
  <c r="K162" i="41"/>
  <c r="J162" i="41"/>
  <c r="I162" i="41"/>
  <c r="H162" i="41"/>
  <c r="O161" i="41"/>
  <c r="N161" i="41"/>
  <c r="L161" i="41"/>
  <c r="K161" i="41"/>
  <c r="J161" i="41"/>
  <c r="I161" i="41"/>
  <c r="H161" i="41"/>
  <c r="O160" i="41"/>
  <c r="N160" i="41"/>
  <c r="L160" i="41"/>
  <c r="K160" i="41"/>
  <c r="J160" i="41"/>
  <c r="I160" i="41"/>
  <c r="H160" i="41"/>
  <c r="O159" i="41"/>
  <c r="N159" i="41"/>
  <c r="L159" i="41"/>
  <c r="K159" i="41"/>
  <c r="J159" i="41"/>
  <c r="I159" i="41"/>
  <c r="H159" i="41"/>
  <c r="O158" i="41"/>
  <c r="N158" i="41"/>
  <c r="L158" i="41"/>
  <c r="K158" i="41"/>
  <c r="J158" i="41"/>
  <c r="I158" i="41"/>
  <c r="H158" i="41"/>
  <c r="O157" i="41"/>
  <c r="N157" i="41"/>
  <c r="L157" i="41"/>
  <c r="K157" i="41"/>
  <c r="J157" i="41"/>
  <c r="I157" i="41"/>
  <c r="H157" i="41"/>
  <c r="O156" i="41"/>
  <c r="N156" i="41"/>
  <c r="L156" i="41"/>
  <c r="K156" i="41"/>
  <c r="J156" i="41"/>
  <c r="I156" i="41"/>
  <c r="H156" i="41"/>
  <c r="O155" i="41"/>
  <c r="N155" i="41"/>
  <c r="L155" i="41"/>
  <c r="K155" i="41"/>
  <c r="J155" i="41"/>
  <c r="I155" i="41"/>
  <c r="H155" i="41"/>
  <c r="O154" i="41"/>
  <c r="N154" i="41"/>
  <c r="L154" i="41"/>
  <c r="K154" i="41"/>
  <c r="J154" i="41"/>
  <c r="I154" i="41"/>
  <c r="H154" i="41"/>
  <c r="O153" i="41"/>
  <c r="N153" i="41"/>
  <c r="L153" i="41"/>
  <c r="K153" i="41"/>
  <c r="J153" i="41"/>
  <c r="I153" i="41"/>
  <c r="H153" i="41"/>
  <c r="O152" i="41"/>
  <c r="N152" i="41"/>
  <c r="L152" i="41"/>
  <c r="K152" i="41"/>
  <c r="J152" i="41"/>
  <c r="I152" i="41"/>
  <c r="H152" i="41"/>
  <c r="O151" i="41"/>
  <c r="N151" i="41"/>
  <c r="L151" i="41"/>
  <c r="K151" i="41"/>
  <c r="J151" i="41"/>
  <c r="I151" i="41"/>
  <c r="H151" i="41"/>
  <c r="O150" i="41"/>
  <c r="N150" i="41"/>
  <c r="L150" i="41"/>
  <c r="K150" i="41"/>
  <c r="J150" i="41"/>
  <c r="I150" i="41"/>
  <c r="H150" i="41"/>
  <c r="O149" i="41"/>
  <c r="N149" i="41"/>
  <c r="L149" i="41"/>
  <c r="K149" i="41"/>
  <c r="J149" i="41"/>
  <c r="I149" i="41"/>
  <c r="H149" i="41"/>
  <c r="O148" i="41"/>
  <c r="N148" i="41"/>
  <c r="L148" i="41"/>
  <c r="K148" i="41"/>
  <c r="J148" i="41"/>
  <c r="I148" i="41"/>
  <c r="H148" i="41"/>
  <c r="O147" i="41"/>
  <c r="N147" i="41"/>
  <c r="L147" i="41"/>
  <c r="K147" i="41"/>
  <c r="J147" i="41"/>
  <c r="I147" i="41"/>
  <c r="H147" i="41"/>
  <c r="O146" i="41"/>
  <c r="N146" i="41"/>
  <c r="L146" i="41"/>
  <c r="K146" i="41"/>
  <c r="J146" i="41"/>
  <c r="I146" i="41"/>
  <c r="H146" i="41"/>
  <c r="O145" i="41"/>
  <c r="N145" i="41"/>
  <c r="L145" i="41"/>
  <c r="K145" i="41"/>
  <c r="J145" i="41"/>
  <c r="I145" i="41"/>
  <c r="H145" i="41"/>
  <c r="O144" i="41"/>
  <c r="N144" i="41"/>
  <c r="L144" i="41"/>
  <c r="K144" i="41"/>
  <c r="J144" i="41"/>
  <c r="I144" i="41"/>
  <c r="H144" i="41"/>
  <c r="O143" i="41"/>
  <c r="N143" i="41"/>
  <c r="L143" i="41"/>
  <c r="K143" i="41"/>
  <c r="J143" i="41"/>
  <c r="I143" i="41"/>
  <c r="H143" i="41"/>
  <c r="O142" i="41"/>
  <c r="N142" i="41"/>
  <c r="L142" i="41"/>
  <c r="K142" i="41"/>
  <c r="J142" i="41"/>
  <c r="I142" i="41"/>
  <c r="H142" i="41"/>
  <c r="O141" i="41"/>
  <c r="N141" i="41"/>
  <c r="L141" i="41"/>
  <c r="K141" i="41"/>
  <c r="J141" i="41"/>
  <c r="I141" i="41"/>
  <c r="H141" i="41"/>
  <c r="O140" i="41"/>
  <c r="N140" i="41"/>
  <c r="L140" i="41"/>
  <c r="K140" i="41"/>
  <c r="J140" i="41"/>
  <c r="I140" i="41"/>
  <c r="H140" i="41"/>
  <c r="O139" i="41"/>
  <c r="N139" i="41"/>
  <c r="L139" i="41"/>
  <c r="K139" i="41"/>
  <c r="J139" i="41"/>
  <c r="I139" i="41"/>
  <c r="H139" i="41"/>
  <c r="O138" i="41"/>
  <c r="N138" i="41"/>
  <c r="L138" i="41"/>
  <c r="K138" i="41"/>
  <c r="J138" i="41"/>
  <c r="I138" i="41"/>
  <c r="H138" i="41"/>
  <c r="O137" i="41"/>
  <c r="N137" i="41"/>
  <c r="L137" i="41"/>
  <c r="K137" i="41"/>
  <c r="J137" i="41"/>
  <c r="I137" i="41"/>
  <c r="H137" i="41"/>
  <c r="O136" i="41"/>
  <c r="N136" i="41"/>
  <c r="L136" i="41"/>
  <c r="K136" i="41"/>
  <c r="K400" i="41" s="1"/>
  <c r="J136" i="41"/>
  <c r="I136" i="41"/>
  <c r="H136" i="41"/>
  <c r="O135" i="41"/>
  <c r="N135" i="41"/>
  <c r="L135" i="41"/>
  <c r="K135" i="41"/>
  <c r="J135" i="41"/>
  <c r="I135" i="41"/>
  <c r="H135" i="41"/>
  <c r="O134" i="41"/>
  <c r="N134" i="41"/>
  <c r="L134" i="41"/>
  <c r="K134" i="41"/>
  <c r="J134" i="41"/>
  <c r="I134" i="41"/>
  <c r="H134" i="41"/>
  <c r="O133" i="41"/>
  <c r="N133" i="41"/>
  <c r="L133" i="41"/>
  <c r="K133" i="41"/>
  <c r="J133" i="41"/>
  <c r="I133" i="41"/>
  <c r="H133" i="41"/>
  <c r="O132" i="41"/>
  <c r="N132" i="41"/>
  <c r="L132" i="41"/>
  <c r="K132" i="41"/>
  <c r="J132" i="41"/>
  <c r="I132" i="41"/>
  <c r="H132" i="41"/>
  <c r="O131" i="41"/>
  <c r="N131" i="41"/>
  <c r="L131" i="41"/>
  <c r="K131" i="41"/>
  <c r="J131" i="41"/>
  <c r="I131" i="41"/>
  <c r="H131" i="41"/>
  <c r="O130" i="41"/>
  <c r="N130" i="41"/>
  <c r="L130" i="41"/>
  <c r="K130" i="41"/>
  <c r="J130" i="41"/>
  <c r="I130" i="41"/>
  <c r="H130" i="41"/>
  <c r="O129" i="41"/>
  <c r="N129" i="41"/>
  <c r="L129" i="41"/>
  <c r="K129" i="41"/>
  <c r="J129" i="41"/>
  <c r="I129" i="41"/>
  <c r="H129" i="41"/>
  <c r="O128" i="41"/>
  <c r="N128" i="41"/>
  <c r="L128" i="41"/>
  <c r="K128" i="41"/>
  <c r="K353" i="41" s="1"/>
  <c r="J128" i="41"/>
  <c r="I128" i="41"/>
  <c r="H128" i="41"/>
  <c r="O127" i="41"/>
  <c r="N127" i="41"/>
  <c r="L127" i="41"/>
  <c r="K127" i="41"/>
  <c r="J127" i="41"/>
  <c r="I127" i="41"/>
  <c r="H127" i="41"/>
  <c r="O126" i="41"/>
  <c r="N126" i="41"/>
  <c r="L126" i="41"/>
  <c r="K126" i="41"/>
  <c r="J126" i="41"/>
  <c r="I126" i="41"/>
  <c r="H126" i="41"/>
  <c r="O125" i="41"/>
  <c r="N125" i="41"/>
  <c r="L125" i="41"/>
  <c r="K125" i="41"/>
  <c r="J125" i="41"/>
  <c r="I125" i="41"/>
  <c r="H125" i="41"/>
  <c r="O124" i="41"/>
  <c r="N124" i="41"/>
  <c r="L124" i="41"/>
  <c r="K124" i="41"/>
  <c r="J124" i="41"/>
  <c r="I124" i="41"/>
  <c r="H124" i="41"/>
  <c r="O123" i="41"/>
  <c r="N123" i="41"/>
  <c r="L123" i="41"/>
  <c r="K123" i="41"/>
  <c r="J123" i="41"/>
  <c r="I123" i="41"/>
  <c r="H123" i="41"/>
  <c r="O122" i="41"/>
  <c r="N122" i="41"/>
  <c r="L122" i="41"/>
  <c r="K122" i="41"/>
  <c r="J122" i="41"/>
  <c r="I122" i="41"/>
  <c r="H122" i="41"/>
  <c r="O121" i="41"/>
  <c r="N121" i="41"/>
  <c r="L121" i="41"/>
  <c r="K121" i="41"/>
  <c r="J121" i="41"/>
  <c r="I121" i="41"/>
  <c r="H121" i="41"/>
  <c r="O120" i="41"/>
  <c r="N120" i="41"/>
  <c r="L120" i="41"/>
  <c r="K120" i="41"/>
  <c r="J120" i="41"/>
  <c r="I120" i="41"/>
  <c r="H120" i="41"/>
  <c r="O119" i="41"/>
  <c r="N119" i="41"/>
  <c r="L119" i="41"/>
  <c r="K119" i="41"/>
  <c r="J119" i="41"/>
  <c r="I119" i="41"/>
  <c r="H119" i="41"/>
  <c r="O118" i="41"/>
  <c r="N118" i="41"/>
  <c r="L118" i="41"/>
  <c r="K118" i="41"/>
  <c r="J118" i="41"/>
  <c r="I118" i="41"/>
  <c r="H118" i="41"/>
  <c r="O117" i="41"/>
  <c r="N117" i="41"/>
  <c r="L117" i="41"/>
  <c r="K117" i="41"/>
  <c r="J117" i="41"/>
  <c r="I117" i="41"/>
  <c r="H117" i="41"/>
  <c r="O116" i="41"/>
  <c r="N116" i="41"/>
  <c r="L116" i="41"/>
  <c r="K116" i="41"/>
  <c r="J116" i="41"/>
  <c r="I116" i="41"/>
  <c r="H116" i="41"/>
  <c r="O115" i="41"/>
  <c r="N115" i="41"/>
  <c r="L115" i="41"/>
  <c r="K115" i="41"/>
  <c r="J115" i="41"/>
  <c r="I115" i="41"/>
  <c r="H115" i="41"/>
  <c r="O114" i="41"/>
  <c r="N114" i="41"/>
  <c r="L114" i="41"/>
  <c r="K114" i="41"/>
  <c r="J114" i="41"/>
  <c r="I114" i="41"/>
  <c r="H114" i="41"/>
  <c r="O113" i="41"/>
  <c r="N113" i="41"/>
  <c r="L113" i="41"/>
  <c r="K113" i="41"/>
  <c r="J113" i="41"/>
  <c r="I113" i="41"/>
  <c r="H113" i="41"/>
  <c r="O112" i="41"/>
  <c r="N112" i="41"/>
  <c r="L112" i="41"/>
  <c r="K112" i="41"/>
  <c r="J112" i="41"/>
  <c r="I112" i="41"/>
  <c r="H112" i="41"/>
  <c r="O111" i="41"/>
  <c r="N111" i="41"/>
  <c r="L111" i="41"/>
  <c r="K111" i="41"/>
  <c r="J111" i="41"/>
  <c r="I111" i="41"/>
  <c r="H111" i="41"/>
  <c r="O110" i="41"/>
  <c r="N110" i="41"/>
  <c r="L110" i="41"/>
  <c r="K110" i="41"/>
  <c r="J110" i="41"/>
  <c r="I110" i="41"/>
  <c r="H110" i="41"/>
  <c r="O109" i="41"/>
  <c r="N109" i="41"/>
  <c r="L109" i="41"/>
  <c r="K109" i="41"/>
  <c r="J109" i="41"/>
  <c r="I109" i="41"/>
  <c r="H109" i="41"/>
  <c r="O108" i="41"/>
  <c r="N108" i="41"/>
  <c r="L108" i="41"/>
  <c r="K108" i="41"/>
  <c r="J108" i="41"/>
  <c r="I108" i="41"/>
  <c r="H108" i="41"/>
  <c r="O107" i="41"/>
  <c r="N107" i="41"/>
  <c r="L107" i="41"/>
  <c r="K107" i="41"/>
  <c r="J107" i="41"/>
  <c r="I107" i="41"/>
  <c r="H107" i="41"/>
  <c r="O106" i="41"/>
  <c r="N106" i="41"/>
  <c r="L106" i="41"/>
  <c r="K106" i="41"/>
  <c r="J106" i="41"/>
  <c r="I106" i="41"/>
  <c r="H106" i="41"/>
  <c r="O105" i="41"/>
  <c r="N105" i="41"/>
  <c r="L105" i="41"/>
  <c r="K105" i="41"/>
  <c r="J105" i="41"/>
  <c r="I105" i="41"/>
  <c r="H105" i="41"/>
  <c r="O104" i="41"/>
  <c r="N104" i="41"/>
  <c r="L104" i="41"/>
  <c r="K104" i="41"/>
  <c r="J104" i="41"/>
  <c r="I104" i="41"/>
  <c r="H104" i="41"/>
  <c r="O103" i="41"/>
  <c r="N103" i="41"/>
  <c r="L103" i="41"/>
  <c r="K103" i="41"/>
  <c r="J103" i="41"/>
  <c r="I103" i="41"/>
  <c r="H103" i="41"/>
  <c r="O102" i="41"/>
  <c r="N102" i="41"/>
  <c r="L102" i="41"/>
  <c r="K102" i="41"/>
  <c r="J102" i="41"/>
  <c r="I102" i="41"/>
  <c r="H102" i="41"/>
  <c r="O101" i="41"/>
  <c r="N101" i="41"/>
  <c r="L101" i="41"/>
  <c r="K101" i="41"/>
  <c r="J101" i="41"/>
  <c r="I101" i="41"/>
  <c r="I389" i="41" s="1"/>
  <c r="H101" i="41"/>
  <c r="O100" i="41"/>
  <c r="N100" i="41"/>
  <c r="L100" i="41"/>
  <c r="K100" i="41"/>
  <c r="J100" i="41"/>
  <c r="I100" i="41"/>
  <c r="H100" i="41"/>
  <c r="O99" i="41"/>
  <c r="N99" i="41"/>
  <c r="L99" i="41"/>
  <c r="K99" i="41"/>
  <c r="J99" i="41"/>
  <c r="I99" i="41"/>
  <c r="H99" i="41"/>
  <c r="O98" i="41"/>
  <c r="N98" i="41"/>
  <c r="L98" i="41"/>
  <c r="K98" i="41"/>
  <c r="J98" i="41"/>
  <c r="I98" i="41"/>
  <c r="H98" i="41"/>
  <c r="O97" i="41"/>
  <c r="N97" i="41"/>
  <c r="L97" i="41"/>
  <c r="K97" i="41"/>
  <c r="J97" i="41"/>
  <c r="I97" i="41"/>
  <c r="H97" i="41"/>
  <c r="O96" i="41"/>
  <c r="N96" i="41"/>
  <c r="L96" i="41"/>
  <c r="K96" i="41"/>
  <c r="J96" i="41"/>
  <c r="I96" i="41"/>
  <c r="H96" i="41"/>
  <c r="O95" i="41"/>
  <c r="N95" i="41"/>
  <c r="L95" i="41"/>
  <c r="K95" i="41"/>
  <c r="J95" i="41"/>
  <c r="I95" i="41"/>
  <c r="H95" i="41"/>
  <c r="O94" i="41"/>
  <c r="N94" i="41"/>
  <c r="L94" i="41"/>
  <c r="K94" i="41"/>
  <c r="J94" i="41"/>
  <c r="I94" i="41"/>
  <c r="H94" i="41"/>
  <c r="O93" i="41"/>
  <c r="N93" i="41"/>
  <c r="L93" i="41"/>
  <c r="K93" i="41"/>
  <c r="J93" i="41"/>
  <c r="I93" i="41"/>
  <c r="H93" i="41"/>
  <c r="O92" i="41"/>
  <c r="N92" i="41"/>
  <c r="L92" i="41"/>
  <c r="K92" i="41"/>
  <c r="J92" i="41"/>
  <c r="I92" i="41"/>
  <c r="H92" i="41"/>
  <c r="O91" i="41"/>
  <c r="N91" i="41"/>
  <c r="L91" i="41"/>
  <c r="K91" i="41"/>
  <c r="J91" i="41"/>
  <c r="I91" i="41"/>
  <c r="H91" i="41"/>
  <c r="O90" i="41"/>
  <c r="N90" i="41"/>
  <c r="L90" i="41"/>
  <c r="K90" i="41"/>
  <c r="J90" i="41"/>
  <c r="I90" i="41"/>
  <c r="H90" i="41"/>
  <c r="O89" i="41"/>
  <c r="N89" i="41"/>
  <c r="L89" i="41"/>
  <c r="K89" i="41"/>
  <c r="J89" i="41"/>
  <c r="I89" i="41"/>
  <c r="H89" i="41"/>
  <c r="O88" i="41"/>
  <c r="N88" i="41"/>
  <c r="L88" i="41"/>
  <c r="K88" i="41"/>
  <c r="J88" i="41"/>
  <c r="I88" i="41"/>
  <c r="H88" i="41"/>
  <c r="O87" i="41"/>
  <c r="N87" i="41"/>
  <c r="L87" i="41"/>
  <c r="K87" i="41"/>
  <c r="J87" i="41"/>
  <c r="I87" i="41"/>
  <c r="H87" i="41"/>
  <c r="O86" i="41"/>
  <c r="N86" i="41"/>
  <c r="L86" i="41"/>
  <c r="K86" i="41"/>
  <c r="J86" i="41"/>
  <c r="I86" i="41"/>
  <c r="H86" i="41"/>
  <c r="O85" i="41"/>
  <c r="N85" i="41"/>
  <c r="L85" i="41"/>
  <c r="K85" i="41"/>
  <c r="J85" i="41"/>
  <c r="I85" i="41"/>
  <c r="H85" i="41"/>
  <c r="O84" i="41"/>
  <c r="N84" i="41"/>
  <c r="L84" i="41"/>
  <c r="K84" i="41"/>
  <c r="J84" i="41"/>
  <c r="I84" i="41"/>
  <c r="H84" i="41"/>
  <c r="O83" i="41"/>
  <c r="N83" i="41"/>
  <c r="L83" i="41"/>
  <c r="K83" i="41"/>
  <c r="J83" i="41"/>
  <c r="I83" i="41"/>
  <c r="H83" i="41"/>
  <c r="O82" i="41"/>
  <c r="N82" i="41"/>
  <c r="L82" i="41"/>
  <c r="K82" i="41"/>
  <c r="J82" i="41"/>
  <c r="I82" i="41"/>
  <c r="H82" i="41"/>
  <c r="O81" i="41"/>
  <c r="N81" i="41"/>
  <c r="L81" i="41"/>
  <c r="K81" i="41"/>
  <c r="J81" i="41"/>
  <c r="I81" i="41"/>
  <c r="H81" i="41"/>
  <c r="O80" i="41"/>
  <c r="N80" i="41"/>
  <c r="L80" i="41"/>
  <c r="K80" i="41"/>
  <c r="J80" i="41"/>
  <c r="I80" i="41"/>
  <c r="H80" i="41"/>
  <c r="O79" i="41"/>
  <c r="N79" i="41"/>
  <c r="L79" i="41"/>
  <c r="K79" i="41"/>
  <c r="J79" i="41"/>
  <c r="I79" i="41"/>
  <c r="H79" i="41"/>
  <c r="O78" i="41"/>
  <c r="N78" i="41"/>
  <c r="L78" i="41"/>
  <c r="K78" i="41"/>
  <c r="J78" i="41"/>
  <c r="I78" i="41"/>
  <c r="H78" i="41"/>
  <c r="O77" i="41"/>
  <c r="N77" i="41"/>
  <c r="L77" i="41"/>
  <c r="K77" i="41"/>
  <c r="J77" i="41"/>
  <c r="I77" i="41"/>
  <c r="H77" i="41"/>
  <c r="O76" i="41"/>
  <c r="N76" i="41"/>
  <c r="L76" i="41"/>
  <c r="K76" i="41"/>
  <c r="J76" i="41"/>
  <c r="I76" i="41"/>
  <c r="H76" i="41"/>
  <c r="O75" i="41"/>
  <c r="N75" i="41"/>
  <c r="L75" i="41"/>
  <c r="K75" i="41"/>
  <c r="J75" i="41"/>
  <c r="I75" i="41"/>
  <c r="H75" i="41"/>
  <c r="O74" i="41"/>
  <c r="N74" i="41"/>
  <c r="L74" i="41"/>
  <c r="K74" i="41"/>
  <c r="J74" i="41"/>
  <c r="I74" i="41"/>
  <c r="H74" i="41"/>
  <c r="O73" i="41"/>
  <c r="N73" i="41"/>
  <c r="L73" i="41"/>
  <c r="K73" i="41"/>
  <c r="J73" i="41"/>
  <c r="I73" i="41"/>
  <c r="H73" i="41"/>
  <c r="O72" i="41"/>
  <c r="N72" i="41"/>
  <c r="L72" i="41"/>
  <c r="K72" i="41"/>
  <c r="J72" i="41"/>
  <c r="I72" i="41"/>
  <c r="H72" i="41"/>
  <c r="O71" i="41"/>
  <c r="N71" i="41"/>
  <c r="L71" i="41"/>
  <c r="K71" i="41"/>
  <c r="J71" i="41"/>
  <c r="I71" i="41"/>
  <c r="H71" i="41"/>
  <c r="O70" i="41"/>
  <c r="N70" i="41"/>
  <c r="L70" i="41"/>
  <c r="K70" i="41"/>
  <c r="J70" i="41"/>
  <c r="I70" i="41"/>
  <c r="H70" i="41"/>
  <c r="O69" i="41"/>
  <c r="N69" i="41"/>
  <c r="L69" i="41"/>
  <c r="K69" i="41"/>
  <c r="J69" i="41"/>
  <c r="I69" i="41"/>
  <c r="H69" i="41"/>
  <c r="O68" i="41"/>
  <c r="N68" i="41"/>
  <c r="L68" i="41"/>
  <c r="K68" i="41"/>
  <c r="J68" i="41"/>
  <c r="I68" i="41"/>
  <c r="H68" i="41"/>
  <c r="O67" i="41"/>
  <c r="N67" i="41"/>
  <c r="L67" i="41"/>
  <c r="K67" i="41"/>
  <c r="J67" i="41"/>
  <c r="I67" i="41"/>
  <c r="H67" i="41"/>
  <c r="O66" i="41"/>
  <c r="N66" i="41"/>
  <c r="L66" i="41"/>
  <c r="K66" i="41"/>
  <c r="J66" i="41"/>
  <c r="I66" i="41"/>
  <c r="H66" i="41"/>
  <c r="O65" i="41"/>
  <c r="N65" i="41"/>
  <c r="L65" i="41"/>
  <c r="K65" i="41"/>
  <c r="J65" i="41"/>
  <c r="I65" i="41"/>
  <c r="H65" i="41"/>
  <c r="O64" i="41"/>
  <c r="N64" i="41"/>
  <c r="L64" i="41"/>
  <c r="K64" i="41"/>
  <c r="J64" i="41"/>
  <c r="I64" i="41"/>
  <c r="H64" i="41"/>
  <c r="O63" i="41"/>
  <c r="N63" i="41"/>
  <c r="L63" i="41"/>
  <c r="K63" i="41"/>
  <c r="J63" i="41"/>
  <c r="I63" i="41"/>
  <c r="H63" i="41"/>
  <c r="O62" i="41"/>
  <c r="N62" i="41"/>
  <c r="L62" i="41"/>
  <c r="K62" i="41"/>
  <c r="J62" i="41"/>
  <c r="I62" i="41"/>
  <c r="H62" i="41"/>
  <c r="O61" i="41"/>
  <c r="N61" i="41"/>
  <c r="L61" i="41"/>
  <c r="K61" i="41"/>
  <c r="J61" i="41"/>
  <c r="I61" i="41"/>
  <c r="H61" i="41"/>
  <c r="O60" i="41"/>
  <c r="N60" i="41"/>
  <c r="L60" i="41"/>
  <c r="K60" i="41"/>
  <c r="J60" i="41"/>
  <c r="I60" i="41"/>
  <c r="H60" i="41"/>
  <c r="O59" i="41"/>
  <c r="N59" i="41"/>
  <c r="L59" i="41"/>
  <c r="K59" i="41"/>
  <c r="J59" i="41"/>
  <c r="I59" i="41"/>
  <c r="H59" i="41"/>
  <c r="O58" i="41"/>
  <c r="N58" i="41"/>
  <c r="L58" i="41"/>
  <c r="K58" i="41"/>
  <c r="J58" i="41"/>
  <c r="I58" i="41"/>
  <c r="H58" i="41"/>
  <c r="O57" i="41"/>
  <c r="N57" i="41"/>
  <c r="L57" i="41"/>
  <c r="K57" i="41"/>
  <c r="J57" i="41"/>
  <c r="I57" i="41"/>
  <c r="H57" i="41"/>
  <c r="O56" i="41"/>
  <c r="N56" i="41"/>
  <c r="L56" i="41"/>
  <c r="K56" i="41"/>
  <c r="J56" i="41"/>
  <c r="I56" i="41"/>
  <c r="H56" i="41"/>
  <c r="O55" i="41"/>
  <c r="N55" i="41"/>
  <c r="L55" i="41"/>
  <c r="K55" i="41"/>
  <c r="J55" i="41"/>
  <c r="I55" i="41"/>
  <c r="H55" i="41"/>
  <c r="O54" i="41"/>
  <c r="N54" i="41"/>
  <c r="L54" i="41"/>
  <c r="K54" i="41"/>
  <c r="J54" i="41"/>
  <c r="I54" i="41"/>
  <c r="H54" i="41"/>
  <c r="O53" i="41"/>
  <c r="N53" i="41"/>
  <c r="L53" i="41"/>
  <c r="K53" i="41"/>
  <c r="J53" i="41"/>
  <c r="I53" i="41"/>
  <c r="H53" i="41"/>
  <c r="O52" i="41"/>
  <c r="N52" i="41"/>
  <c r="L52" i="41"/>
  <c r="K52" i="41"/>
  <c r="J52" i="41"/>
  <c r="I52" i="41"/>
  <c r="H52" i="41"/>
  <c r="O51" i="41"/>
  <c r="N51" i="41"/>
  <c r="L51" i="41"/>
  <c r="K51" i="41"/>
  <c r="J51" i="41"/>
  <c r="I51" i="41"/>
  <c r="H51" i="41"/>
  <c r="O50" i="41"/>
  <c r="N50" i="41"/>
  <c r="L50" i="41"/>
  <c r="K50" i="41"/>
  <c r="J50" i="41"/>
  <c r="I50" i="41"/>
  <c r="H50" i="41"/>
  <c r="O49" i="41"/>
  <c r="N49" i="41"/>
  <c r="L49" i="41"/>
  <c r="K49" i="41"/>
  <c r="J49" i="41"/>
  <c r="I49" i="41"/>
  <c r="H49" i="41"/>
  <c r="O48" i="41"/>
  <c r="N48" i="41"/>
  <c r="L48" i="41"/>
  <c r="K48" i="41"/>
  <c r="J48" i="41"/>
  <c r="I48" i="41"/>
  <c r="H48" i="41"/>
  <c r="O47" i="41"/>
  <c r="N47" i="41"/>
  <c r="L47" i="41"/>
  <c r="K47" i="41"/>
  <c r="J47" i="41"/>
  <c r="I47" i="41"/>
  <c r="H47" i="41"/>
  <c r="O46" i="41"/>
  <c r="N46" i="41"/>
  <c r="L46" i="41"/>
  <c r="K46" i="41"/>
  <c r="J46" i="41"/>
  <c r="I46" i="41"/>
  <c r="H46" i="41"/>
  <c r="O45" i="41"/>
  <c r="N45" i="41"/>
  <c r="L45" i="41"/>
  <c r="K45" i="41"/>
  <c r="J45" i="41"/>
  <c r="I45" i="41"/>
  <c r="H45" i="41"/>
  <c r="O44" i="41"/>
  <c r="N44" i="41"/>
  <c r="L44" i="41"/>
  <c r="K44" i="41"/>
  <c r="J44" i="41"/>
  <c r="I44" i="41"/>
  <c r="H44" i="41"/>
  <c r="O43" i="41"/>
  <c r="N43" i="41"/>
  <c r="L43" i="41"/>
  <c r="K43" i="41"/>
  <c r="J43" i="41"/>
  <c r="I43" i="41"/>
  <c r="H43" i="41"/>
  <c r="O42" i="41"/>
  <c r="N42" i="41"/>
  <c r="L42" i="41"/>
  <c r="K42" i="41"/>
  <c r="J42" i="41"/>
  <c r="I42" i="41"/>
  <c r="H42" i="41"/>
  <c r="O41" i="41"/>
  <c r="N41" i="41"/>
  <c r="L41" i="41"/>
  <c r="K41" i="41"/>
  <c r="J41" i="41"/>
  <c r="I41" i="41"/>
  <c r="H41" i="41"/>
  <c r="H217" i="41" s="1"/>
  <c r="O40" i="41"/>
  <c r="N40" i="41"/>
  <c r="L40" i="41"/>
  <c r="K40" i="41"/>
  <c r="J40" i="41"/>
  <c r="I40" i="41"/>
  <c r="H40" i="41"/>
  <c r="O39" i="41"/>
  <c r="N39" i="41"/>
  <c r="L39" i="41"/>
  <c r="K39" i="41"/>
  <c r="J39" i="41"/>
  <c r="I39" i="41"/>
  <c r="H39" i="41"/>
  <c r="O38" i="41"/>
  <c r="N38" i="41"/>
  <c r="L38" i="41"/>
  <c r="K38" i="41"/>
  <c r="J38" i="41"/>
  <c r="I38" i="41"/>
  <c r="H38" i="41"/>
  <c r="O37" i="41"/>
  <c r="N37" i="41"/>
  <c r="L37" i="41"/>
  <c r="L230" i="41" s="1"/>
  <c r="K37" i="41"/>
  <c r="J37" i="41"/>
  <c r="I37" i="41"/>
  <c r="H37" i="41"/>
  <c r="O36" i="41"/>
  <c r="N36" i="41"/>
  <c r="L36" i="41"/>
  <c r="K36" i="41"/>
  <c r="J36" i="41"/>
  <c r="I36" i="41"/>
  <c r="H36" i="41"/>
  <c r="O35" i="41"/>
  <c r="N35" i="41"/>
  <c r="L35" i="41"/>
  <c r="K35" i="41"/>
  <c r="J35" i="41"/>
  <c r="I35" i="41"/>
  <c r="H35" i="41"/>
  <c r="O34" i="41"/>
  <c r="N34" i="41"/>
  <c r="L34" i="41"/>
  <c r="K34" i="41"/>
  <c r="J34" i="41"/>
  <c r="I34" i="41"/>
  <c r="H34" i="41"/>
  <c r="O33" i="41"/>
  <c r="N33" i="41"/>
  <c r="L33" i="41"/>
  <c r="K33" i="41"/>
  <c r="J33" i="41"/>
  <c r="I33" i="41"/>
  <c r="H33" i="41"/>
  <c r="O32" i="41"/>
  <c r="N32" i="41"/>
  <c r="L32" i="41"/>
  <c r="K32" i="41"/>
  <c r="J32" i="41"/>
  <c r="I32" i="41"/>
  <c r="H32" i="41"/>
  <c r="O31" i="41"/>
  <c r="N31" i="41"/>
  <c r="L31" i="41"/>
  <c r="K31" i="41"/>
  <c r="J31" i="41"/>
  <c r="I31" i="41"/>
  <c r="H31" i="41"/>
  <c r="O30" i="41"/>
  <c r="N30" i="41"/>
  <c r="L30" i="41"/>
  <c r="K30" i="41"/>
  <c r="J30" i="41"/>
  <c r="I30" i="41"/>
  <c r="H30" i="41"/>
  <c r="O29" i="41"/>
  <c r="N29" i="41"/>
  <c r="L29" i="41"/>
  <c r="K29" i="41"/>
  <c r="J29" i="41"/>
  <c r="I29" i="41"/>
  <c r="H29" i="41"/>
  <c r="O28" i="41"/>
  <c r="N28" i="41"/>
  <c r="L28" i="41"/>
  <c r="K28" i="41"/>
  <c r="J28" i="41"/>
  <c r="I28" i="41"/>
  <c r="H28" i="41"/>
  <c r="O27" i="41"/>
  <c r="N27" i="41"/>
  <c r="L27" i="41"/>
  <c r="K27" i="41"/>
  <c r="J27" i="41"/>
  <c r="I27" i="41"/>
  <c r="H27" i="41"/>
  <c r="O26" i="41"/>
  <c r="N26" i="41"/>
  <c r="L26" i="41"/>
  <c r="K26" i="41"/>
  <c r="J26" i="41"/>
  <c r="I26" i="41"/>
  <c r="H26" i="41"/>
  <c r="O25" i="41"/>
  <c r="N25" i="41"/>
  <c r="L25" i="41"/>
  <c r="K25" i="41"/>
  <c r="J25" i="41"/>
  <c r="I25" i="41"/>
  <c r="H25" i="41"/>
  <c r="O24" i="41"/>
  <c r="N24" i="41"/>
  <c r="L24" i="41"/>
  <c r="K24" i="41"/>
  <c r="J24" i="41"/>
  <c r="I24" i="41"/>
  <c r="H24" i="41"/>
  <c r="O23" i="41"/>
  <c r="N23" i="41"/>
  <c r="L23" i="41"/>
  <c r="K23" i="41"/>
  <c r="J23" i="41"/>
  <c r="I23" i="41"/>
  <c r="H23" i="41"/>
  <c r="O22" i="41"/>
  <c r="N22" i="41"/>
  <c r="L22" i="41"/>
  <c r="K22" i="41"/>
  <c r="J22" i="41"/>
  <c r="I22" i="41"/>
  <c r="H22" i="41"/>
  <c r="O21" i="41"/>
  <c r="N21" i="41"/>
  <c r="L21" i="41"/>
  <c r="K21" i="41"/>
  <c r="J21" i="41"/>
  <c r="I21" i="41"/>
  <c r="H21" i="41"/>
  <c r="O20" i="41"/>
  <c r="N20" i="41"/>
  <c r="L20" i="41"/>
  <c r="K20" i="41"/>
  <c r="J20" i="41"/>
  <c r="I20" i="41"/>
  <c r="H20" i="41"/>
  <c r="O19" i="41"/>
  <c r="N19" i="41"/>
  <c r="L19" i="41"/>
  <c r="K19" i="41"/>
  <c r="J19" i="41"/>
  <c r="I19" i="41"/>
  <c r="H19" i="41"/>
  <c r="O18" i="41"/>
  <c r="N18" i="41"/>
  <c r="L18" i="41"/>
  <c r="K18" i="41"/>
  <c r="J18" i="41"/>
  <c r="I18" i="41"/>
  <c r="H18" i="41"/>
  <c r="O17" i="41"/>
  <c r="N17" i="41"/>
  <c r="L17" i="41"/>
  <c r="K17" i="41"/>
  <c r="J17" i="41"/>
  <c r="I17" i="41"/>
  <c r="H17" i="41"/>
  <c r="O16" i="41"/>
  <c r="N16" i="41"/>
  <c r="L16" i="41"/>
  <c r="K16" i="41"/>
  <c r="J16" i="41"/>
  <c r="I16" i="41"/>
  <c r="H16" i="41"/>
  <c r="O15" i="41"/>
  <c r="N15" i="41"/>
  <c r="L15" i="41"/>
  <c r="K15" i="41"/>
  <c r="J15" i="41"/>
  <c r="I15" i="41"/>
  <c r="H15" i="41"/>
  <c r="O14" i="41"/>
  <c r="N14" i="41"/>
  <c r="L14" i="41"/>
  <c r="K14" i="41"/>
  <c r="J14" i="41"/>
  <c r="I14" i="41"/>
  <c r="H14" i="41"/>
  <c r="O13" i="41"/>
  <c r="N13" i="41"/>
  <c r="L13" i="41"/>
  <c r="K13" i="41"/>
  <c r="J13" i="41"/>
  <c r="I13" i="41"/>
  <c r="H13" i="41"/>
  <c r="O12" i="41"/>
  <c r="N12" i="41"/>
  <c r="L12" i="41"/>
  <c r="K12" i="41"/>
  <c r="J12" i="41"/>
  <c r="I12" i="41"/>
  <c r="H12" i="41"/>
  <c r="O11" i="41"/>
  <c r="N11" i="41"/>
  <c r="L11" i="41"/>
  <c r="K11" i="41"/>
  <c r="J11" i="41"/>
  <c r="I11" i="41"/>
  <c r="H11" i="41"/>
  <c r="O10" i="41"/>
  <c r="N10" i="41"/>
  <c r="L10" i="41"/>
  <c r="K10" i="41"/>
  <c r="J10" i="41"/>
  <c r="I10" i="41"/>
  <c r="H10" i="41"/>
  <c r="O9" i="41"/>
  <c r="N9" i="41"/>
  <c r="L9" i="41"/>
  <c r="K9" i="41"/>
  <c r="J9" i="41"/>
  <c r="I9" i="41"/>
  <c r="H9" i="41"/>
  <c r="O8" i="41"/>
  <c r="N8" i="41"/>
  <c r="L8" i="41"/>
  <c r="K8" i="41"/>
  <c r="J8" i="41"/>
  <c r="I8" i="41"/>
  <c r="H8" i="41"/>
  <c r="O7" i="41"/>
  <c r="N7" i="41"/>
  <c r="L7" i="41"/>
  <c r="K7" i="41"/>
  <c r="J7" i="41"/>
  <c r="I7" i="41"/>
  <c r="H7" i="41"/>
  <c r="O6" i="41"/>
  <c r="N6" i="41"/>
  <c r="L6" i="41"/>
  <c r="K6" i="41"/>
  <c r="J6" i="41"/>
  <c r="J252" i="41" s="1"/>
  <c r="I6" i="41"/>
  <c r="I252" i="41" s="1"/>
  <c r="H6" i="41"/>
  <c r="O5" i="41"/>
  <c r="N5" i="41"/>
  <c r="L5" i="41"/>
  <c r="K5" i="41"/>
  <c r="J5" i="41"/>
  <c r="I5" i="41"/>
  <c r="H5" i="41"/>
  <c r="A1" i="41"/>
  <c r="M1" i="41" s="1"/>
  <c r="A1" i="22"/>
  <c r="C7" i="20"/>
  <c r="A1" i="20"/>
  <c r="L342" i="41" l="1"/>
  <c r="K342" i="41"/>
  <c r="H378" i="41"/>
  <c r="L386" i="41"/>
  <c r="J400" i="41"/>
  <c r="K201" i="1"/>
  <c r="K306" i="1"/>
  <c r="I306" i="1"/>
  <c r="L277" i="1"/>
  <c r="K277" i="1"/>
  <c r="L310" i="41"/>
  <c r="I320" i="41"/>
  <c r="L323" i="41"/>
  <c r="I339" i="41"/>
  <c r="L345" i="41"/>
  <c r="J348" i="41"/>
  <c r="L354" i="41"/>
  <c r="L355" i="41"/>
  <c r="I382" i="41"/>
  <c r="I390" i="41"/>
  <c r="I401" i="41"/>
  <c r="H409" i="41"/>
  <c r="K410" i="41"/>
  <c r="I247" i="1"/>
  <c r="L324" i="1"/>
  <c r="J410" i="1"/>
  <c r="I218" i="42"/>
  <c r="L299" i="42"/>
  <c r="K299" i="42"/>
  <c r="H299" i="42"/>
  <c r="I311" i="41"/>
  <c r="L219" i="41"/>
  <c r="K231" i="41"/>
  <c r="L234" i="41"/>
  <c r="H240" i="41"/>
  <c r="K248" i="41"/>
  <c r="H266" i="41"/>
  <c r="I348" i="41"/>
  <c r="L205" i="41"/>
  <c r="K208" i="41"/>
  <c r="H209" i="41"/>
  <c r="J221" i="41"/>
  <c r="H236" i="41"/>
  <c r="I241" i="41"/>
  <c r="L247" i="41"/>
  <c r="J250" i="41"/>
  <c r="H298" i="41"/>
  <c r="J316" i="41"/>
  <c r="H317" i="41"/>
  <c r="K328" i="41"/>
  <c r="K330" i="41"/>
  <c r="K332" i="41"/>
  <c r="J338" i="41"/>
  <c r="L353" i="41"/>
  <c r="L357" i="41"/>
  <c r="K360" i="41"/>
  <c r="H361" i="41"/>
  <c r="J374" i="41"/>
  <c r="J388" i="41"/>
  <c r="H389" i="41"/>
  <c r="H401" i="41"/>
  <c r="L405" i="41"/>
  <c r="K216" i="1"/>
  <c r="L230" i="1"/>
  <c r="H238" i="1"/>
  <c r="L315" i="42"/>
  <c r="I315" i="42"/>
  <c r="K219" i="41"/>
  <c r="H257" i="41"/>
  <c r="J274" i="41"/>
  <c r="L341" i="41"/>
  <c r="I341" i="41"/>
  <c r="K352" i="41"/>
  <c r="K362" i="41"/>
  <c r="L390" i="1"/>
  <c r="J390" i="1"/>
  <c r="K203" i="41"/>
  <c r="K206" i="41"/>
  <c r="H214" i="41"/>
  <c r="J215" i="41"/>
  <c r="N187" i="41"/>
  <c r="H417" i="41" s="1"/>
  <c r="H237" i="41"/>
  <c r="I204" i="41"/>
  <c r="J219" i="41"/>
  <c r="J213" i="41"/>
  <c r="J240" i="41"/>
  <c r="K241" i="41"/>
  <c r="H250" i="41"/>
  <c r="I260" i="41"/>
  <c r="J272" i="41"/>
  <c r="J273" i="41"/>
  <c r="L276" i="41"/>
  <c r="L284" i="41"/>
  <c r="L285" i="41"/>
  <c r="J288" i="41"/>
  <c r="H297" i="41"/>
  <c r="L300" i="41"/>
  <c r="J302" i="41"/>
  <c r="I312" i="41"/>
  <c r="I317" i="41"/>
  <c r="K322" i="41"/>
  <c r="J332" i="41"/>
  <c r="H338" i="41"/>
  <c r="I342" i="41"/>
  <c r="L367" i="41"/>
  <c r="J368" i="41"/>
  <c r="L397" i="41"/>
  <c r="H397" i="41"/>
  <c r="K402" i="41"/>
  <c r="K265" i="1"/>
  <c r="L326" i="1"/>
  <c r="L374" i="1"/>
  <c r="H374" i="1"/>
  <c r="L312" i="42"/>
  <c r="J312" i="42"/>
  <c r="I268" i="41"/>
  <c r="H218" i="41"/>
  <c r="L221" i="41"/>
  <c r="H254" i="41"/>
  <c r="H263" i="41"/>
  <c r="H265" i="41"/>
  <c r="L277" i="41"/>
  <c r="K204" i="41"/>
  <c r="J207" i="41"/>
  <c r="H211" i="41"/>
  <c r="L215" i="41"/>
  <c r="I347" i="41"/>
  <c r="K348" i="41"/>
  <c r="J360" i="41"/>
  <c r="H381" i="41"/>
  <c r="K388" i="41"/>
  <c r="L394" i="41"/>
  <c r="K394" i="41"/>
  <c r="I404" i="41"/>
  <c r="K249" i="1"/>
  <c r="I254" i="1"/>
  <c r="J337" i="1"/>
  <c r="L337" i="1"/>
  <c r="H379" i="1"/>
  <c r="I306" i="42"/>
  <c r="J306" i="42"/>
  <c r="K233" i="41"/>
  <c r="L250" i="41"/>
  <c r="I264" i="41"/>
  <c r="O187" i="41"/>
  <c r="H259" i="41"/>
  <c r="K287" i="41"/>
  <c r="I296" i="41"/>
  <c r="L304" i="41"/>
  <c r="H201" i="41"/>
  <c r="J205" i="41"/>
  <c r="H212" i="41"/>
  <c r="J217" i="41"/>
  <c r="K237" i="41"/>
  <c r="L239" i="41"/>
  <c r="H241" i="41"/>
  <c r="H246" i="41"/>
  <c r="L248" i="41"/>
  <c r="L252" i="41"/>
  <c r="H253" i="41"/>
  <c r="H267" i="41"/>
  <c r="H270" i="41"/>
  <c r="I272" i="41"/>
  <c r="L273" i="41"/>
  <c r="J282" i="41"/>
  <c r="H290" i="41"/>
  <c r="H295" i="41"/>
  <c r="L299" i="41"/>
  <c r="J301" i="41"/>
  <c r="H306" i="41"/>
  <c r="I315" i="41"/>
  <c r="J320" i="41"/>
  <c r="K329" i="41"/>
  <c r="K341" i="41"/>
  <c r="H350" i="41"/>
  <c r="I354" i="41"/>
  <c r="H369" i="41"/>
  <c r="K373" i="41"/>
  <c r="L379" i="41"/>
  <c r="I381" i="41"/>
  <c r="I384" i="41"/>
  <c r="I387" i="41"/>
  <c r="J392" i="41"/>
  <c r="J394" i="41"/>
  <c r="K188" i="1"/>
  <c r="O187" i="1"/>
  <c r="I266" i="1"/>
  <c r="L237" i="1"/>
  <c r="H342" i="1"/>
  <c r="J367" i="1"/>
  <c r="J391" i="1"/>
  <c r="K303" i="42"/>
  <c r="H329" i="41"/>
  <c r="K409" i="41"/>
  <c r="K411" i="41" s="1"/>
  <c r="L250" i="1"/>
  <c r="I250" i="1"/>
  <c r="K255" i="41"/>
  <c r="K271" i="41"/>
  <c r="L290" i="41"/>
  <c r="L297" i="41"/>
  <c r="K310" i="41"/>
  <c r="K316" i="41"/>
  <c r="L319" i="41"/>
  <c r="K320" i="41"/>
  <c r="L331" i="41"/>
  <c r="L337" i="41"/>
  <c r="H341" i="41"/>
  <c r="L200" i="41"/>
  <c r="H205" i="41"/>
  <c r="J208" i="41"/>
  <c r="L214" i="41"/>
  <c r="L216" i="41"/>
  <c r="H226" i="41"/>
  <c r="J232" i="41"/>
  <c r="I242" i="41"/>
  <c r="L266" i="41"/>
  <c r="J269" i="41"/>
  <c r="L275" i="41"/>
  <c r="J278" i="41"/>
  <c r="L283" i="41"/>
  <c r="H286" i="41"/>
  <c r="L289" i="41"/>
  <c r="L295" i="41"/>
  <c r="L298" i="41"/>
  <c r="I324" i="41"/>
  <c r="L327" i="41"/>
  <c r="J328" i="41"/>
  <c r="K340" i="41"/>
  <c r="I343" i="41"/>
  <c r="L346" i="41"/>
  <c r="H353" i="41"/>
  <c r="K354" i="41"/>
  <c r="I361" i="41"/>
  <c r="I369" i="41"/>
  <c r="K380" i="41"/>
  <c r="I391" i="41"/>
  <c r="K401" i="41"/>
  <c r="K405" i="41"/>
  <c r="K205" i="1"/>
  <c r="I205" i="1"/>
  <c r="H234" i="1"/>
  <c r="H237" i="1"/>
  <c r="H254" i="1"/>
  <c r="K254" i="1"/>
  <c r="K264" i="1"/>
  <c r="L325" i="1"/>
  <c r="J325" i="1"/>
  <c r="J375" i="1"/>
  <c r="L380" i="1"/>
  <c r="I205" i="42"/>
  <c r="K205" i="42"/>
  <c r="H205" i="42"/>
  <c r="H367" i="1"/>
  <c r="J383" i="1"/>
  <c r="H386" i="1"/>
  <c r="J385" i="1"/>
  <c r="S14" i="19"/>
  <c r="U15" i="19"/>
  <c r="H410" i="1"/>
  <c r="I202" i="1"/>
  <c r="H205" i="1"/>
  <c r="I219" i="1"/>
  <c r="J225" i="1"/>
  <c r="L235" i="1"/>
  <c r="K250" i="1"/>
  <c r="I251" i="1"/>
  <c r="K258" i="1"/>
  <c r="K261" i="1"/>
  <c r="I263" i="1"/>
  <c r="L266" i="1"/>
  <c r="I275" i="1"/>
  <c r="J278" i="1"/>
  <c r="K286" i="1"/>
  <c r="J294" i="1"/>
  <c r="H306" i="1"/>
  <c r="J314" i="1"/>
  <c r="J339" i="1"/>
  <c r="J343" i="1"/>
  <c r="L348" i="1"/>
  <c r="L350" i="1"/>
  <c r="H351" i="1"/>
  <c r="L357" i="1"/>
  <c r="L359" i="1"/>
  <c r="J379" i="1"/>
  <c r="L396" i="1"/>
  <c r="H399" i="1"/>
  <c r="J206" i="42"/>
  <c r="I210" i="42"/>
  <c r="L219" i="42"/>
  <c r="I260" i="42"/>
  <c r="L287" i="42"/>
  <c r="I299" i="42"/>
  <c r="K318" i="42"/>
  <c r="J330" i="42"/>
  <c r="H372" i="42"/>
  <c r="L392" i="42"/>
  <c r="D9" i="11"/>
  <c r="E4" i="46"/>
  <c r="E3" i="15"/>
  <c r="X282" i="37"/>
  <c r="W459" i="37"/>
  <c r="X459" i="37" s="1"/>
  <c r="H201" i="1"/>
  <c r="K212" i="1"/>
  <c r="L221" i="1"/>
  <c r="K225" i="1"/>
  <c r="L262" i="1"/>
  <c r="K278" i="1"/>
  <c r="L283" i="1"/>
  <c r="K294" i="1"/>
  <c r="K298" i="1"/>
  <c r="I299" i="1"/>
  <c r="H302" i="1"/>
  <c r="J333" i="1"/>
  <c r="J377" i="1"/>
  <c r="L397" i="1"/>
  <c r="H404" i="1"/>
  <c r="K271" i="42"/>
  <c r="I234" i="42"/>
  <c r="L371" i="42"/>
  <c r="J344" i="42"/>
  <c r="K202" i="42"/>
  <c r="H240" i="42"/>
  <c r="H267" i="42"/>
  <c r="I286" i="42"/>
  <c r="L289" i="42"/>
  <c r="H316" i="42"/>
  <c r="L321" i="42"/>
  <c r="K322" i="42"/>
  <c r="K374" i="42"/>
  <c r="L377" i="42"/>
  <c r="K378" i="42"/>
  <c r="H384" i="42"/>
  <c r="J386" i="42"/>
  <c r="J396" i="42"/>
  <c r="I399" i="42"/>
  <c r="K217" i="1"/>
  <c r="J236" i="1"/>
  <c r="L246" i="1"/>
  <c r="I259" i="1"/>
  <c r="J262" i="1"/>
  <c r="K282" i="1"/>
  <c r="I283" i="1"/>
  <c r="I287" i="1"/>
  <c r="H290" i="1"/>
  <c r="H319" i="1"/>
  <c r="H346" i="1"/>
  <c r="L353" i="1"/>
  <c r="H358" i="1"/>
  <c r="L187" i="42"/>
  <c r="I248" i="42"/>
  <c r="I219" i="42"/>
  <c r="K213" i="42"/>
  <c r="J230" i="42"/>
  <c r="K233" i="42"/>
  <c r="J234" i="42"/>
  <c r="L204" i="42"/>
  <c r="H329" i="42"/>
  <c r="I311" i="42"/>
  <c r="L311" i="42"/>
  <c r="H325" i="42"/>
  <c r="L208" i="42"/>
  <c r="K226" i="42"/>
  <c r="K255" i="42"/>
  <c r="I256" i="42"/>
  <c r="L261" i="42"/>
  <c r="L281" i="42"/>
  <c r="I296" i="42"/>
  <c r="K326" i="42"/>
  <c r="L339" i="42"/>
  <c r="L345" i="42"/>
  <c r="K346" i="42"/>
  <c r="I351" i="42"/>
  <c r="L360" i="42"/>
  <c r="H392" i="42"/>
  <c r="E3" i="27"/>
  <c r="E3" i="14"/>
  <c r="E3" i="35"/>
  <c r="E3" i="4"/>
  <c r="E3" i="19"/>
  <c r="E3" i="26"/>
  <c r="E3" i="37"/>
  <c r="J4" i="7"/>
  <c r="J4" i="27" s="1"/>
  <c r="J12" i="7"/>
  <c r="J13" i="7" s="1"/>
  <c r="J17" i="7" s="1"/>
  <c r="H221" i="1"/>
  <c r="J246" i="1"/>
  <c r="H262" i="1"/>
  <c r="K280" i="1"/>
  <c r="K290" i="1"/>
  <c r="J315" i="1"/>
  <c r="J387" i="1"/>
  <c r="J393" i="1"/>
  <c r="J397" i="1"/>
  <c r="J205" i="42"/>
  <c r="H206" i="42"/>
  <c r="H218" i="42"/>
  <c r="H221" i="42"/>
  <c r="I279" i="42"/>
  <c r="J302" i="42"/>
  <c r="H312" i="42"/>
  <c r="K332" i="42"/>
  <c r="K334" i="42"/>
  <c r="H336" i="42"/>
  <c r="J354" i="42"/>
  <c r="K360" i="42"/>
  <c r="L376" i="42"/>
  <c r="J392" i="42"/>
  <c r="E4" i="27"/>
  <c r="E3" i="13"/>
  <c r="E3" i="45"/>
  <c r="E4" i="14"/>
  <c r="E4" i="35"/>
  <c r="E4" i="4"/>
  <c r="D9" i="46"/>
  <c r="D145" i="46" s="1"/>
  <c r="E4" i="19"/>
  <c r="E4" i="26"/>
  <c r="E4" i="37"/>
  <c r="M81" i="37"/>
  <c r="M82" i="37" s="1"/>
  <c r="L282" i="41"/>
  <c r="J296" i="41"/>
  <c r="H302" i="41"/>
  <c r="J314" i="41"/>
  <c r="H318" i="41"/>
  <c r="L351" i="41"/>
  <c r="L371" i="41"/>
  <c r="K392" i="41"/>
  <c r="J404" i="41"/>
  <c r="J209" i="1"/>
  <c r="K221" i="1"/>
  <c r="I226" i="1"/>
  <c r="H246" i="1"/>
  <c r="K262" i="1"/>
  <c r="K274" i="1"/>
  <c r="H286" i="1"/>
  <c r="K297" i="1"/>
  <c r="L323" i="1"/>
  <c r="J355" i="1"/>
  <c r="J359" i="1"/>
  <c r="L372" i="1"/>
  <c r="L376" i="1"/>
  <c r="J386" i="1"/>
  <c r="L395" i="1"/>
  <c r="J403" i="1"/>
  <c r="H188" i="42"/>
  <c r="K267" i="42"/>
  <c r="L212" i="42"/>
  <c r="K206" i="42"/>
  <c r="H353" i="42"/>
  <c r="K216" i="42"/>
  <c r="K217" i="42"/>
  <c r="H236" i="42"/>
  <c r="L238" i="42"/>
  <c r="L241" i="42"/>
  <c r="L279" i="42"/>
  <c r="I280" i="42"/>
  <c r="L288" i="42"/>
  <c r="J336" i="42"/>
  <c r="K342" i="42"/>
  <c r="K350" i="42"/>
  <c r="L369" i="42"/>
  <c r="K390" i="42"/>
  <c r="H397" i="42"/>
  <c r="E3" i="11"/>
  <c r="E4" i="13"/>
  <c r="E4" i="45"/>
  <c r="D78" i="4"/>
  <c r="J233" i="1"/>
  <c r="L386" i="1"/>
  <c r="J382" i="1"/>
  <c r="L388" i="1"/>
  <c r="H356" i="1"/>
  <c r="J398" i="1"/>
  <c r="L401" i="1"/>
  <c r="H394" i="1"/>
  <c r="J358" i="1"/>
  <c r="H310" i="1"/>
  <c r="J310" i="1"/>
  <c r="J319" i="1"/>
  <c r="L314" i="1"/>
  <c r="Q14" i="19"/>
  <c r="S15" i="19"/>
  <c r="L205" i="1"/>
  <c r="H209" i="1"/>
  <c r="I214" i="1"/>
  <c r="H270" i="1"/>
  <c r="L306" i="1"/>
  <c r="H324" i="1"/>
  <c r="L336" i="1"/>
  <c r="L339" i="1"/>
  <c r="L351" i="1"/>
  <c r="L377" i="1"/>
  <c r="I264" i="42"/>
  <c r="K203" i="42"/>
  <c r="K254" i="42"/>
  <c r="L257" i="42"/>
  <c r="L260" i="42"/>
  <c r="J286" i="42"/>
  <c r="L297" i="42"/>
  <c r="L304" i="42"/>
  <c r="H321" i="42"/>
  <c r="H332" i="42"/>
  <c r="I335" i="42"/>
  <c r="H360" i="42"/>
  <c r="H377" i="42"/>
  <c r="L396" i="42"/>
  <c r="E4" i="11"/>
  <c r="E3" i="54"/>
  <c r="H57" i="51"/>
  <c r="H60" i="51" s="1"/>
  <c r="K209" i="1"/>
  <c r="J211" i="1"/>
  <c r="H217" i="1"/>
  <c r="L225" i="1"/>
  <c r="L238" i="1"/>
  <c r="L251" i="1"/>
  <c r="L278" i="1"/>
  <c r="L294" i="1"/>
  <c r="H316" i="1"/>
  <c r="J323" i="1"/>
  <c r="L327" i="1"/>
  <c r="H376" i="1"/>
  <c r="H388" i="1"/>
  <c r="L391" i="1"/>
  <c r="J395" i="1"/>
  <c r="L398" i="1"/>
  <c r="I272" i="42"/>
  <c r="I371" i="42"/>
  <c r="I343" i="42"/>
  <c r="H208" i="42"/>
  <c r="L215" i="42"/>
  <c r="H225" i="42"/>
  <c r="I254" i="42"/>
  <c r="I278" i="42"/>
  <c r="I287" i="42"/>
  <c r="I288" i="42"/>
  <c r="I303" i="42"/>
  <c r="L313" i="42"/>
  <c r="L337" i="42"/>
  <c r="I339" i="42"/>
  <c r="H345" i="42"/>
  <c r="H348" i="42"/>
  <c r="L351" i="42"/>
  <c r="J360" i="42"/>
  <c r="J362" i="42"/>
  <c r="H376" i="42"/>
  <c r="L387" i="42"/>
  <c r="K396" i="42"/>
  <c r="H404" i="42"/>
  <c r="K410" i="42"/>
  <c r="F6" i="13"/>
  <c r="L207" i="41"/>
  <c r="J279" i="41"/>
  <c r="I279" i="41"/>
  <c r="H280" i="41"/>
  <c r="K280" i="41"/>
  <c r="K281" i="41"/>
  <c r="I281" i="41"/>
  <c r="I240" i="1"/>
  <c r="H240" i="1"/>
  <c r="K240" i="1"/>
  <c r="L240" i="1"/>
  <c r="J240" i="1"/>
  <c r="L267" i="1"/>
  <c r="J284" i="1"/>
  <c r="K284" i="1"/>
  <c r="J288" i="1"/>
  <c r="K288" i="1"/>
  <c r="H301" i="1"/>
  <c r="J301" i="1"/>
  <c r="H305" i="1"/>
  <c r="J305" i="1"/>
  <c r="K305" i="1"/>
  <c r="I305" i="1"/>
  <c r="K320" i="1"/>
  <c r="J320" i="1"/>
  <c r="I320" i="1"/>
  <c r="L320" i="1"/>
  <c r="H320" i="1"/>
  <c r="I329" i="1"/>
  <c r="H329" i="1"/>
  <c r="K329" i="1"/>
  <c r="J329" i="1"/>
  <c r="K354" i="1"/>
  <c r="I354" i="1"/>
  <c r="L354" i="1"/>
  <c r="J354" i="1"/>
  <c r="J363" i="1"/>
  <c r="H363" i="1"/>
  <c r="L188" i="41"/>
  <c r="L187" i="41"/>
  <c r="L196" i="41" s="1"/>
  <c r="J377" i="41"/>
  <c r="K377" i="41"/>
  <c r="H398" i="41"/>
  <c r="K398" i="41"/>
  <c r="J188" i="1"/>
  <c r="J187" i="1"/>
  <c r="J196" i="1" s="1"/>
  <c r="K187" i="1"/>
  <c r="H208" i="1"/>
  <c r="J208" i="1"/>
  <c r="I208" i="1"/>
  <c r="H203" i="41"/>
  <c r="I203" i="41"/>
  <c r="J206" i="41"/>
  <c r="I206" i="41"/>
  <c r="H207" i="41"/>
  <c r="L208" i="41"/>
  <c r="L211" i="41"/>
  <c r="J212" i="41"/>
  <c r="K215" i="41"/>
  <c r="L218" i="41"/>
  <c r="L232" i="41"/>
  <c r="L233" i="41"/>
  <c r="K234" i="41"/>
  <c r="J234" i="41"/>
  <c r="H234" i="41"/>
  <c r="I240" i="41"/>
  <c r="L258" i="41"/>
  <c r="L262" i="41"/>
  <c r="J266" i="41"/>
  <c r="H304" i="41"/>
  <c r="K304" i="41"/>
  <c r="I304" i="41"/>
  <c r="K318" i="41"/>
  <c r="L321" i="41"/>
  <c r="L322" i="41"/>
  <c r="L326" i="41"/>
  <c r="I330" i="41"/>
  <c r="L334" i="41"/>
  <c r="L338" i="41"/>
  <c r="J346" i="41"/>
  <c r="J357" i="41"/>
  <c r="K357" i="41"/>
  <c r="I357" i="41"/>
  <c r="H357" i="41"/>
  <c r="H362" i="41"/>
  <c r="I370" i="41"/>
  <c r="L373" i="41"/>
  <c r="H374" i="41"/>
  <c r="K374" i="41"/>
  <c r="I374" i="41"/>
  <c r="I376" i="41"/>
  <c r="I379" i="41"/>
  <c r="K381" i="41"/>
  <c r="K384" i="41"/>
  <c r="J384" i="41"/>
  <c r="K390" i="41"/>
  <c r="L393" i="41"/>
  <c r="J397" i="41"/>
  <c r="K397" i="41"/>
  <c r="I397" i="41"/>
  <c r="K403" i="41"/>
  <c r="J403" i="41"/>
  <c r="H403" i="41"/>
  <c r="L214" i="1"/>
  <c r="L224" i="1"/>
  <c r="L231" i="1"/>
  <c r="H231" i="1"/>
  <c r="H253" i="1"/>
  <c r="J253" i="1"/>
  <c r="H257" i="1"/>
  <c r="J257" i="1"/>
  <c r="K257" i="1"/>
  <c r="I257" i="1"/>
  <c r="I258" i="1"/>
  <c r="K266" i="1"/>
  <c r="I267" i="1"/>
  <c r="I271" i="1"/>
  <c r="H274" i="1"/>
  <c r="H277" i="1"/>
  <c r="J277" i="1"/>
  <c r="I277" i="1"/>
  <c r="J280" i="1"/>
  <c r="L290" i="1"/>
  <c r="J311" i="1"/>
  <c r="H311" i="1"/>
  <c r="H346" i="41"/>
  <c r="K346" i="41"/>
  <c r="I346" i="41"/>
  <c r="I378" i="41"/>
  <c r="K383" i="41"/>
  <c r="J383" i="41"/>
  <c r="H383" i="41"/>
  <c r="I383" i="41"/>
  <c r="J393" i="41"/>
  <c r="H393" i="41"/>
  <c r="I398" i="41"/>
  <c r="H200" i="1"/>
  <c r="J200" i="1"/>
  <c r="H204" i="1"/>
  <c r="J204" i="1"/>
  <c r="K204" i="1"/>
  <c r="I204" i="1"/>
  <c r="K213" i="1"/>
  <c r="H224" i="1"/>
  <c r="J224" i="1"/>
  <c r="I224" i="1"/>
  <c r="K239" i="1"/>
  <c r="J239" i="1"/>
  <c r="I239" i="1"/>
  <c r="H239" i="1"/>
  <c r="K260" i="1"/>
  <c r="I297" i="1"/>
  <c r="K322" i="1"/>
  <c r="I322" i="1"/>
  <c r="L322" i="1"/>
  <c r="J322" i="1"/>
  <c r="K328" i="1"/>
  <c r="J328" i="1"/>
  <c r="I328" i="1"/>
  <c r="L328" i="1"/>
  <c r="I341" i="1"/>
  <c r="H341" i="1"/>
  <c r="K341" i="1"/>
  <c r="L341" i="1"/>
  <c r="J341" i="1"/>
  <c r="H355" i="1"/>
  <c r="K368" i="1"/>
  <c r="J368" i="1"/>
  <c r="I368" i="1"/>
  <c r="L368" i="1"/>
  <c r="J202" i="41"/>
  <c r="I202" i="41"/>
  <c r="H202" i="41"/>
  <c r="J334" i="41"/>
  <c r="K359" i="41"/>
  <c r="J359" i="41"/>
  <c r="H359" i="41"/>
  <c r="L359" i="41"/>
  <c r="L201" i="41"/>
  <c r="K220" i="41"/>
  <c r="L220" i="41"/>
  <c r="J220" i="41"/>
  <c r="K230" i="41"/>
  <c r="J230" i="41"/>
  <c r="H230" i="41"/>
  <c r="I236" i="41"/>
  <c r="L325" i="41"/>
  <c r="H326" i="41"/>
  <c r="K326" i="41"/>
  <c r="I327" i="41"/>
  <c r="J345" i="41"/>
  <c r="I345" i="41"/>
  <c r="H345" i="41"/>
  <c r="I356" i="41"/>
  <c r="I362" i="41"/>
  <c r="I367" i="41"/>
  <c r="I372" i="41"/>
  <c r="H377" i="41"/>
  <c r="K378" i="41"/>
  <c r="L381" i="41"/>
  <c r="L382" i="41"/>
  <c r="J386" i="41"/>
  <c r="I396" i="41"/>
  <c r="I410" i="41"/>
  <c r="K207" i="1"/>
  <c r="K208" i="1"/>
  <c r="I210" i="1"/>
  <c r="K211" i="1"/>
  <c r="L213" i="1"/>
  <c r="I249" i="1"/>
  <c r="I256" i="1"/>
  <c r="H269" i="1"/>
  <c r="J269" i="1"/>
  <c r="H273" i="1"/>
  <c r="J273" i="1"/>
  <c r="K273" i="1"/>
  <c r="I273" i="1"/>
  <c r="I274" i="1"/>
  <c r="J300" i="1"/>
  <c r="K300" i="1"/>
  <c r="I301" i="1"/>
  <c r="J304" i="1"/>
  <c r="K304" i="1"/>
  <c r="L332" i="1"/>
  <c r="H332" i="1"/>
  <c r="K344" i="1"/>
  <c r="J344" i="1"/>
  <c r="I344" i="1"/>
  <c r="L344" i="1"/>
  <c r="I389" i="1"/>
  <c r="H389" i="1"/>
  <c r="K389" i="1"/>
  <c r="L389" i="1"/>
  <c r="J389" i="1"/>
  <c r="L400" i="1"/>
  <c r="J222" i="41"/>
  <c r="I222" i="41"/>
  <c r="L222" i="41"/>
  <c r="K305" i="41"/>
  <c r="I305" i="41"/>
  <c r="H305" i="41"/>
  <c r="H251" i="41"/>
  <c r="J340" i="41"/>
  <c r="J352" i="41"/>
  <c r="R32" i="19"/>
  <c r="R35" i="19" s="1"/>
  <c r="L217" i="41"/>
  <c r="H222" i="41"/>
  <c r="I253" i="41"/>
  <c r="J255" i="41"/>
  <c r="I255" i="41"/>
  <c r="L255" i="41"/>
  <c r="H260" i="41"/>
  <c r="K260" i="41"/>
  <c r="J260" i="41"/>
  <c r="H264" i="41"/>
  <c r="K264" i="41"/>
  <c r="L264" i="41"/>
  <c r="J264" i="41"/>
  <c r="K269" i="41"/>
  <c r="I269" i="41"/>
  <c r="L269" i="41"/>
  <c r="H279" i="41"/>
  <c r="I280" i="41"/>
  <c r="H281" i="41"/>
  <c r="J305" i="41"/>
  <c r="I310" i="41"/>
  <c r="L311" i="41"/>
  <c r="L313" i="41"/>
  <c r="H314" i="41"/>
  <c r="K314" i="41"/>
  <c r="I314" i="41"/>
  <c r="J325" i="41"/>
  <c r="K325" i="41"/>
  <c r="I325" i="41"/>
  <c r="K331" i="41"/>
  <c r="J331" i="41"/>
  <c r="H331" i="41"/>
  <c r="I336" i="41"/>
  <c r="I344" i="41"/>
  <c r="I351" i="41"/>
  <c r="K356" i="41"/>
  <c r="J356" i="41"/>
  <c r="K371" i="41"/>
  <c r="J371" i="41"/>
  <c r="H371" i="41"/>
  <c r="J372" i="41"/>
  <c r="K375" i="41"/>
  <c r="J375" i="41"/>
  <c r="H375" i="41"/>
  <c r="L375" i="41"/>
  <c r="I375" i="41"/>
  <c r="I377" i="41"/>
  <c r="H386" i="41"/>
  <c r="K386" i="41"/>
  <c r="I386" i="41"/>
  <c r="K396" i="41"/>
  <c r="J396" i="41"/>
  <c r="I409" i="41"/>
  <c r="I203" i="1"/>
  <c r="H216" i="1"/>
  <c r="J216" i="1"/>
  <c r="H220" i="1"/>
  <c r="J220" i="1"/>
  <c r="K220" i="1"/>
  <c r="I220" i="1"/>
  <c r="I221" i="1"/>
  <c r="J230" i="1"/>
  <c r="H230" i="1"/>
  <c r="I232" i="1"/>
  <c r="H232" i="1"/>
  <c r="K232" i="1"/>
  <c r="L232" i="1"/>
  <c r="H235" i="1"/>
  <c r="J252" i="1"/>
  <c r="K252" i="1"/>
  <c r="J256" i="1"/>
  <c r="K256" i="1"/>
  <c r="K276" i="1"/>
  <c r="I279" i="1"/>
  <c r="L282" i="1"/>
  <c r="J296" i="1"/>
  <c r="K301" i="1"/>
  <c r="K312" i="1"/>
  <c r="J312" i="1"/>
  <c r="I312" i="1"/>
  <c r="L312" i="1"/>
  <c r="K318" i="1"/>
  <c r="I318" i="1"/>
  <c r="H318" i="1"/>
  <c r="L318" i="1"/>
  <c r="H323" i="1"/>
  <c r="H326" i="1"/>
  <c r="L329" i="1"/>
  <c r="L331" i="1"/>
  <c r="H347" i="1"/>
  <c r="I349" i="1"/>
  <c r="H349" i="1"/>
  <c r="K349" i="1"/>
  <c r="L349" i="1"/>
  <c r="H354" i="1"/>
  <c r="K360" i="1"/>
  <c r="J360" i="1"/>
  <c r="I360" i="1"/>
  <c r="L360" i="1"/>
  <c r="L379" i="1"/>
  <c r="H383" i="1"/>
  <c r="I235" i="41"/>
  <c r="H235" i="41"/>
  <c r="J235" i="41"/>
  <c r="J210" i="41"/>
  <c r="I210" i="41"/>
  <c r="J306" i="41"/>
  <c r="I332" i="41"/>
  <c r="J333" i="41"/>
  <c r="H333" i="41"/>
  <c r="H334" i="41"/>
  <c r="I334" i="41"/>
  <c r="J337" i="41"/>
  <c r="K337" i="41"/>
  <c r="J349" i="41"/>
  <c r="K349" i="41"/>
  <c r="H188" i="41"/>
  <c r="K235" i="41"/>
  <c r="J236" i="41"/>
  <c r="I237" i="41"/>
  <c r="L238" i="41"/>
  <c r="J248" i="41"/>
  <c r="H249" i="41"/>
  <c r="K251" i="41"/>
  <c r="K283" i="41"/>
  <c r="J286" i="41"/>
  <c r="K289" i="41"/>
  <c r="I289" i="41"/>
  <c r="H289" i="41"/>
  <c r="J295" i="41"/>
  <c r="I295" i="41"/>
  <c r="H296" i="41"/>
  <c r="K296" i="41"/>
  <c r="K297" i="41"/>
  <c r="I297" i="41"/>
  <c r="I188" i="41"/>
  <c r="I187" i="41"/>
  <c r="I196" i="41" s="1"/>
  <c r="S32" i="19"/>
  <c r="S36" i="19" s="1"/>
  <c r="H187" i="41"/>
  <c r="J203" i="41"/>
  <c r="H204" i="41"/>
  <c r="H206" i="41"/>
  <c r="I207" i="41"/>
  <c r="K222" i="41"/>
  <c r="L225" i="41"/>
  <c r="I232" i="41"/>
  <c r="H233" i="41"/>
  <c r="I234" i="41"/>
  <c r="L235" i="41"/>
  <c r="K236" i="41"/>
  <c r="L240" i="41"/>
  <c r="L241" i="41"/>
  <c r="K242" i="41"/>
  <c r="J242" i="41"/>
  <c r="H242" i="41"/>
  <c r="I249" i="41"/>
  <c r="K252" i="41"/>
  <c r="H268" i="41"/>
  <c r="K268" i="41"/>
  <c r="L268" i="41"/>
  <c r="H275" i="41"/>
  <c r="I276" i="41"/>
  <c r="H277" i="41"/>
  <c r="H278" i="41"/>
  <c r="K279" i="41"/>
  <c r="J280" i="41"/>
  <c r="J281" i="41"/>
  <c r="H288" i="41"/>
  <c r="K288" i="41"/>
  <c r="I288" i="41"/>
  <c r="J304" i="41"/>
  <c r="L305" i="41"/>
  <c r="J313" i="41"/>
  <c r="I313" i="41"/>
  <c r="H313" i="41"/>
  <c r="I316" i="41"/>
  <c r="J317" i="41"/>
  <c r="J318" i="41"/>
  <c r="H321" i="41"/>
  <c r="I322" i="41"/>
  <c r="I326" i="41"/>
  <c r="K334" i="41"/>
  <c r="K336" i="41"/>
  <c r="I338" i="41"/>
  <c r="K343" i="41"/>
  <c r="J343" i="41"/>
  <c r="H343" i="41"/>
  <c r="J344" i="41"/>
  <c r="K347" i="41"/>
  <c r="J347" i="41"/>
  <c r="H347" i="41"/>
  <c r="L347" i="41"/>
  <c r="I350" i="41"/>
  <c r="K355" i="41"/>
  <c r="J355" i="41"/>
  <c r="H355" i="41"/>
  <c r="I355" i="41"/>
  <c r="L358" i="41"/>
  <c r="J376" i="41"/>
  <c r="L385" i="41"/>
  <c r="I393" i="41"/>
  <c r="I403" i="41"/>
  <c r="K196" i="1"/>
  <c r="I200" i="1"/>
  <c r="J203" i="1"/>
  <c r="K203" i="1"/>
  <c r="L209" i="1"/>
  <c r="K223" i="1"/>
  <c r="K224" i="1"/>
  <c r="K237" i="1"/>
  <c r="I237" i="1"/>
  <c r="J237" i="1"/>
  <c r="K246" i="1"/>
  <c r="J248" i="1"/>
  <c r="K253" i="1"/>
  <c r="L258" i="1"/>
  <c r="I265" i="1"/>
  <c r="I272" i="1"/>
  <c r="H285" i="1"/>
  <c r="J285" i="1"/>
  <c r="H289" i="1"/>
  <c r="J289" i="1"/>
  <c r="K289" i="1"/>
  <c r="I289" i="1"/>
  <c r="I290" i="1"/>
  <c r="L299" i="1"/>
  <c r="H315" i="1"/>
  <c r="J303" i="41"/>
  <c r="I303" i="41"/>
  <c r="H303" i="41"/>
  <c r="H256" i="41"/>
  <c r="L256" i="41"/>
  <c r="K256" i="41"/>
  <c r="K261" i="41"/>
  <c r="I261" i="41"/>
  <c r="J261" i="41"/>
  <c r="H261" i="41"/>
  <c r="K267" i="41"/>
  <c r="L287" i="41"/>
  <c r="H208" i="41"/>
  <c r="H210" i="41"/>
  <c r="I211" i="41"/>
  <c r="H221" i="41"/>
  <c r="K224" i="41"/>
  <c r="J224" i="41"/>
  <c r="I224" i="41"/>
  <c r="J225" i="41"/>
  <c r="H225" i="41"/>
  <c r="I233" i="41"/>
  <c r="I239" i="41"/>
  <c r="H239" i="41"/>
  <c r="J239" i="41"/>
  <c r="J249" i="41"/>
  <c r="L254" i="41"/>
  <c r="J259" i="41"/>
  <c r="I259" i="41"/>
  <c r="L259" i="41"/>
  <c r="K259" i="41"/>
  <c r="J263" i="41"/>
  <c r="I263" i="41"/>
  <c r="L263" i="41"/>
  <c r="K263" i="41"/>
  <c r="J267" i="41"/>
  <c r="I267" i="41"/>
  <c r="L267" i="41"/>
  <c r="L279" i="41"/>
  <c r="L280" i="41"/>
  <c r="L281" i="41"/>
  <c r="J287" i="41"/>
  <c r="I287" i="41"/>
  <c r="H287" i="41"/>
  <c r="K303" i="41"/>
  <c r="L239" i="1"/>
  <c r="J242" i="1"/>
  <c r="H242" i="1"/>
  <c r="J268" i="1"/>
  <c r="K268" i="1"/>
  <c r="I269" i="1"/>
  <c r="J272" i="1"/>
  <c r="K272" i="1"/>
  <c r="I303" i="1"/>
  <c r="I317" i="1"/>
  <c r="H317" i="1"/>
  <c r="K317" i="1"/>
  <c r="L317" i="1"/>
  <c r="H322" i="1"/>
  <c r="H328" i="1"/>
  <c r="K330" i="1"/>
  <c r="I330" i="1"/>
  <c r="J330" i="1"/>
  <c r="H330" i="1"/>
  <c r="J331" i="1"/>
  <c r="H331" i="1"/>
  <c r="I333" i="1"/>
  <c r="H333" i="1"/>
  <c r="K333" i="1"/>
  <c r="L333" i="1"/>
  <c r="K352" i="1"/>
  <c r="J352" i="1"/>
  <c r="I352" i="1"/>
  <c r="L352" i="1"/>
  <c r="H352" i="1"/>
  <c r="L355" i="1"/>
  <c r="J357" i="1"/>
  <c r="H368" i="1"/>
  <c r="J371" i="1"/>
  <c r="H371" i="1"/>
  <c r="I373" i="1"/>
  <c r="H373" i="1"/>
  <c r="K373" i="1"/>
  <c r="L373" i="1"/>
  <c r="K378" i="1"/>
  <c r="I378" i="1"/>
  <c r="L378" i="1"/>
  <c r="J378" i="1"/>
  <c r="K323" i="41"/>
  <c r="J323" i="41"/>
  <c r="H323" i="41"/>
  <c r="I323" i="41"/>
  <c r="J226" i="41"/>
  <c r="I226" i="41"/>
  <c r="L226" i="41"/>
  <c r="K226" i="41"/>
  <c r="I231" i="41"/>
  <c r="H231" i="41"/>
  <c r="J231" i="41"/>
  <c r="H232" i="41"/>
  <c r="J233" i="41"/>
  <c r="K257" i="41"/>
  <c r="J257" i="41"/>
  <c r="I257" i="41"/>
  <c r="J258" i="41"/>
  <c r="H258" i="41"/>
  <c r="J262" i="41"/>
  <c r="H262" i="41"/>
  <c r="K265" i="41"/>
  <c r="I265" i="41"/>
  <c r="L265" i="41"/>
  <c r="J265" i="41"/>
  <c r="J321" i="41"/>
  <c r="J322" i="41"/>
  <c r="J326" i="41"/>
  <c r="J373" i="41"/>
  <c r="I373" i="41"/>
  <c r="H373" i="41"/>
  <c r="K200" i="41"/>
  <c r="H200" i="41"/>
  <c r="L270" i="41"/>
  <c r="J299" i="41"/>
  <c r="I299" i="41"/>
  <c r="H300" i="41"/>
  <c r="K300" i="41"/>
  <c r="K301" i="41"/>
  <c r="I301" i="41"/>
  <c r="J188" i="41"/>
  <c r="J187" i="41"/>
  <c r="J196" i="41" s="1"/>
  <c r="K202" i="41"/>
  <c r="H274" i="41"/>
  <c r="K275" i="41"/>
  <c r="J276" i="41"/>
  <c r="I333" i="41"/>
  <c r="H337" i="41"/>
  <c r="K338" i="41"/>
  <c r="K345" i="41"/>
  <c r="H349" i="41"/>
  <c r="K350" i="41"/>
  <c r="J358" i="41"/>
  <c r="I359" i="41"/>
  <c r="L383" i="41"/>
  <c r="J385" i="41"/>
  <c r="K385" i="41"/>
  <c r="I385" i="41"/>
  <c r="H385" i="41"/>
  <c r="K393" i="41"/>
  <c r="K395" i="41"/>
  <c r="J395" i="41"/>
  <c r="H395" i="41"/>
  <c r="L395" i="41"/>
  <c r="I395" i="41"/>
  <c r="L398" i="41"/>
  <c r="H188" i="1"/>
  <c r="H187" i="1"/>
  <c r="I188" i="1"/>
  <c r="H382" i="1"/>
  <c r="K200" i="1"/>
  <c r="I212" i="1"/>
  <c r="K188" i="41"/>
  <c r="K187" i="41"/>
  <c r="K196" i="41" s="1"/>
  <c r="U32" i="19"/>
  <c r="U35" i="19" s="1"/>
  <c r="I200" i="41"/>
  <c r="L202" i="41"/>
  <c r="L203" i="41"/>
  <c r="J204" i="41"/>
  <c r="L206" i="41"/>
  <c r="K207" i="41"/>
  <c r="I208" i="41"/>
  <c r="K210" i="41"/>
  <c r="J211" i="41"/>
  <c r="I219" i="41"/>
  <c r="H220" i="41"/>
  <c r="H223" i="41"/>
  <c r="L223" i="41"/>
  <c r="K223" i="41"/>
  <c r="I230" i="41"/>
  <c r="L231" i="41"/>
  <c r="L243" i="41" s="1"/>
  <c r="K232" i="41"/>
  <c r="L236" i="41"/>
  <c r="L237" i="41"/>
  <c r="K238" i="41"/>
  <c r="J238" i="41"/>
  <c r="H238" i="41"/>
  <c r="K253" i="41"/>
  <c r="L253" i="41"/>
  <c r="J253" i="41"/>
  <c r="J254" i="41"/>
  <c r="I256" i="41"/>
  <c r="L257" i="41"/>
  <c r="L261" i="41"/>
  <c r="J283" i="41"/>
  <c r="I283" i="41"/>
  <c r="H284" i="41"/>
  <c r="K284" i="41"/>
  <c r="K285" i="41"/>
  <c r="I285" i="41"/>
  <c r="L286" i="41"/>
  <c r="J290" i="41"/>
  <c r="H299" i="41"/>
  <c r="I300" i="41"/>
  <c r="H301" i="41"/>
  <c r="L303" i="41"/>
  <c r="L306" i="41"/>
  <c r="K311" i="41"/>
  <c r="J311" i="41"/>
  <c r="H311" i="41"/>
  <c r="J312" i="41"/>
  <c r="K315" i="41"/>
  <c r="J315" i="41"/>
  <c r="H315" i="41"/>
  <c r="L315" i="41"/>
  <c r="K321" i="41"/>
  <c r="K324" i="41"/>
  <c r="J324" i="41"/>
  <c r="H325" i="41"/>
  <c r="K327" i="41"/>
  <c r="J327" i="41"/>
  <c r="H327" i="41"/>
  <c r="H330" i="41"/>
  <c r="K333" i="41"/>
  <c r="K335" i="41"/>
  <c r="J335" i="41"/>
  <c r="H335" i="41"/>
  <c r="L335" i="41"/>
  <c r="I335" i="41"/>
  <c r="I337" i="41"/>
  <c r="I349" i="41"/>
  <c r="H358" i="41"/>
  <c r="K358" i="41"/>
  <c r="I358" i="41"/>
  <c r="K372" i="41"/>
  <c r="L374" i="41"/>
  <c r="J378" i="41"/>
  <c r="K387" i="41"/>
  <c r="J387" i="41"/>
  <c r="H387" i="41"/>
  <c r="L387" i="41"/>
  <c r="J398" i="41"/>
  <c r="J405" i="41"/>
  <c r="I405" i="41"/>
  <c r="H405" i="41"/>
  <c r="I187" i="1"/>
  <c r="I196" i="1" s="1"/>
  <c r="L208" i="1"/>
  <c r="I213" i="1"/>
  <c r="J215" i="1"/>
  <c r="K215" i="1"/>
  <c r="I216" i="1"/>
  <c r="J219" i="1"/>
  <c r="K219" i="1"/>
  <c r="I255" i="1"/>
  <c r="H258" i="1"/>
  <c r="H261" i="1"/>
  <c r="J261" i="1"/>
  <c r="I261" i="1"/>
  <c r="J264" i="1"/>
  <c r="K269" i="1"/>
  <c r="L274" i="1"/>
  <c r="I281" i="1"/>
  <c r="I288" i="1"/>
  <c r="I295" i="1"/>
  <c r="K296" i="1"/>
  <c r="L298" i="1"/>
  <c r="L321" i="1"/>
  <c r="J321" i="1"/>
  <c r="H336" i="1"/>
  <c r="K338" i="1"/>
  <c r="I338" i="1"/>
  <c r="J338" i="1"/>
  <c r="H344" i="1"/>
  <c r="K384" i="1"/>
  <c r="J384" i="1"/>
  <c r="I384" i="1"/>
  <c r="K394" i="1"/>
  <c r="I394" i="1"/>
  <c r="H400" i="1"/>
  <c r="I405" i="1"/>
  <c r="H405" i="1"/>
  <c r="K405" i="1"/>
  <c r="J214" i="42"/>
  <c r="I214" i="42"/>
  <c r="H214" i="42"/>
  <c r="L214" i="42"/>
  <c r="L222" i="42"/>
  <c r="J222" i="42"/>
  <c r="K222" i="42"/>
  <c r="I222" i="42"/>
  <c r="H222" i="42"/>
  <c r="K358" i="42"/>
  <c r="F66" i="2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F112" i="2" s="1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6" i="2" s="1"/>
  <c r="Q15" i="19"/>
  <c r="Q16" i="19" s="1"/>
  <c r="L204" i="1"/>
  <c r="J205" i="1"/>
  <c r="L210" i="1"/>
  <c r="I215" i="1"/>
  <c r="L220" i="1"/>
  <c r="J221" i="1"/>
  <c r="L226" i="1"/>
  <c r="K231" i="1"/>
  <c r="J231" i="1"/>
  <c r="I231" i="1"/>
  <c r="K241" i="1"/>
  <c r="I241" i="1"/>
  <c r="L242" i="1"/>
  <c r="L247" i="1"/>
  <c r="I252" i="1"/>
  <c r="L257" i="1"/>
  <c r="J258" i="1"/>
  <c r="L263" i="1"/>
  <c r="I268" i="1"/>
  <c r="L273" i="1"/>
  <c r="J274" i="1"/>
  <c r="L279" i="1"/>
  <c r="I284" i="1"/>
  <c r="L289" i="1"/>
  <c r="J290" i="1"/>
  <c r="L295" i="1"/>
  <c r="I300" i="1"/>
  <c r="L305" i="1"/>
  <c r="J306" i="1"/>
  <c r="K310" i="1"/>
  <c r="I310" i="1"/>
  <c r="L311" i="1"/>
  <c r="I321" i="1"/>
  <c r="H321" i="1"/>
  <c r="K321" i="1"/>
  <c r="K332" i="1"/>
  <c r="J332" i="1"/>
  <c r="I332" i="1"/>
  <c r="K342" i="1"/>
  <c r="I342" i="1"/>
  <c r="L343" i="1"/>
  <c r="I353" i="1"/>
  <c r="H353" i="1"/>
  <c r="K353" i="1"/>
  <c r="K372" i="1"/>
  <c r="J372" i="1"/>
  <c r="I372" i="1"/>
  <c r="K382" i="1"/>
  <c r="I382" i="1"/>
  <c r="L383" i="1"/>
  <c r="I393" i="1"/>
  <c r="H393" i="1"/>
  <c r="K393" i="1"/>
  <c r="H398" i="1"/>
  <c r="K404" i="1"/>
  <c r="J404" i="1"/>
  <c r="I404" i="1"/>
  <c r="K410" i="1"/>
  <c r="I410" i="1"/>
  <c r="H389" i="42"/>
  <c r="J328" i="42"/>
  <c r="J239" i="42"/>
  <c r="H239" i="42"/>
  <c r="I295" i="42"/>
  <c r="K295" i="42"/>
  <c r="H295" i="42"/>
  <c r="L355" i="42"/>
  <c r="K362" i="1"/>
  <c r="I362" i="1"/>
  <c r="L363" i="1"/>
  <c r="K370" i="1"/>
  <c r="I370" i="1"/>
  <c r="L371" i="1"/>
  <c r="I381" i="1"/>
  <c r="H381" i="1"/>
  <c r="K381" i="1"/>
  <c r="H387" i="1"/>
  <c r="K392" i="1"/>
  <c r="J392" i="1"/>
  <c r="I392" i="1"/>
  <c r="K402" i="1"/>
  <c r="I402" i="1"/>
  <c r="L403" i="1"/>
  <c r="I409" i="1"/>
  <c r="I411" i="1" s="1"/>
  <c r="H409" i="1"/>
  <c r="H411" i="1" s="1"/>
  <c r="K409" i="1"/>
  <c r="I251" i="42"/>
  <c r="I188" i="42"/>
  <c r="I187" i="42"/>
  <c r="J380" i="42"/>
  <c r="H187" i="42"/>
  <c r="L196" i="42"/>
  <c r="K207" i="42"/>
  <c r="L210" i="42"/>
  <c r="I213" i="42"/>
  <c r="J215" i="42"/>
  <c r="K219" i="42"/>
  <c r="J224" i="42"/>
  <c r="H275" i="42"/>
  <c r="K305" i="42"/>
  <c r="J305" i="42"/>
  <c r="I305" i="42"/>
  <c r="H305" i="42"/>
  <c r="L305" i="42"/>
  <c r="I383" i="42"/>
  <c r="K340" i="1"/>
  <c r="J340" i="1"/>
  <c r="I340" i="1"/>
  <c r="K350" i="1"/>
  <c r="I350" i="1"/>
  <c r="I361" i="1"/>
  <c r="H361" i="1"/>
  <c r="K361" i="1"/>
  <c r="I369" i="1"/>
  <c r="H369" i="1"/>
  <c r="K369" i="1"/>
  <c r="K380" i="1"/>
  <c r="J380" i="1"/>
  <c r="I380" i="1"/>
  <c r="K390" i="1"/>
  <c r="I390" i="1"/>
  <c r="I401" i="1"/>
  <c r="H401" i="1"/>
  <c r="K401" i="1"/>
  <c r="H385" i="42"/>
  <c r="J187" i="42"/>
  <c r="J196" i="42" s="1"/>
  <c r="K201" i="42"/>
  <c r="J201" i="42"/>
  <c r="H201" i="42"/>
  <c r="L202" i="42"/>
  <c r="L207" i="42"/>
  <c r="K218" i="42"/>
  <c r="I221" i="42"/>
  <c r="L224" i="42"/>
  <c r="L230" i="42"/>
  <c r="J231" i="42"/>
  <c r="H231" i="42"/>
  <c r="L233" i="42"/>
  <c r="J237" i="42"/>
  <c r="I237" i="42"/>
  <c r="H237" i="42"/>
  <c r="L237" i="42"/>
  <c r="K237" i="42"/>
  <c r="K398" i="42"/>
  <c r="K400" i="1"/>
  <c r="J400" i="1"/>
  <c r="I400" i="1"/>
  <c r="K251" i="42"/>
  <c r="K188" i="42"/>
  <c r="K187" i="42"/>
  <c r="K196" i="42" s="1"/>
  <c r="H204" i="42"/>
  <c r="J213" i="42"/>
  <c r="K214" i="42"/>
  <c r="K221" i="42"/>
  <c r="J266" i="42"/>
  <c r="K269" i="42"/>
  <c r="J269" i="42"/>
  <c r="I269" i="42"/>
  <c r="H269" i="42"/>
  <c r="L269" i="42"/>
  <c r="L323" i="42"/>
  <c r="H324" i="42"/>
  <c r="J324" i="42"/>
  <c r="K382" i="42"/>
  <c r="K386" i="42"/>
  <c r="J353" i="41"/>
  <c r="L369" i="41"/>
  <c r="J381" i="41"/>
  <c r="K391" i="41"/>
  <c r="J391" i="41"/>
  <c r="H391" i="41"/>
  <c r="L402" i="41"/>
  <c r="L409" i="41"/>
  <c r="L410" i="41"/>
  <c r="L249" i="1"/>
  <c r="J250" i="1"/>
  <c r="L255" i="1"/>
  <c r="I260" i="1"/>
  <c r="L265" i="1"/>
  <c r="J266" i="1"/>
  <c r="L271" i="1"/>
  <c r="I276" i="1"/>
  <c r="L281" i="1"/>
  <c r="J282" i="1"/>
  <c r="L287" i="1"/>
  <c r="L297" i="1"/>
  <c r="J298" i="1"/>
  <c r="L303" i="1"/>
  <c r="K316" i="1"/>
  <c r="J316" i="1"/>
  <c r="I316" i="1"/>
  <c r="K326" i="1"/>
  <c r="I326" i="1"/>
  <c r="I337" i="1"/>
  <c r="H337" i="1"/>
  <c r="K337" i="1"/>
  <c r="H343" i="1"/>
  <c r="K348" i="1"/>
  <c r="J348" i="1"/>
  <c r="I348" i="1"/>
  <c r="J353" i="1"/>
  <c r="K358" i="1"/>
  <c r="I358" i="1"/>
  <c r="L367" i="1"/>
  <c r="H372" i="1"/>
  <c r="I377" i="1"/>
  <c r="H377" i="1"/>
  <c r="K377" i="1"/>
  <c r="L384" i="1"/>
  <c r="K388" i="1"/>
  <c r="J388" i="1"/>
  <c r="I388" i="1"/>
  <c r="J394" i="1"/>
  <c r="K398" i="1"/>
  <c r="I398" i="1"/>
  <c r="L405" i="1"/>
  <c r="K200" i="42"/>
  <c r="L200" i="42"/>
  <c r="J200" i="42"/>
  <c r="I200" i="42"/>
  <c r="H200" i="42"/>
  <c r="H203" i="42"/>
  <c r="J203" i="42"/>
  <c r="I203" i="42"/>
  <c r="L203" i="42"/>
  <c r="J212" i="42"/>
  <c r="I215" i="42"/>
  <c r="K215" i="42"/>
  <c r="K223" i="42"/>
  <c r="J223" i="42"/>
  <c r="H223" i="42"/>
  <c r="L223" i="42"/>
  <c r="I223" i="42"/>
  <c r="I247" i="42"/>
  <c r="H247" i="42"/>
  <c r="K247" i="42"/>
  <c r="I259" i="42"/>
  <c r="K259" i="42"/>
  <c r="H259" i="42"/>
  <c r="K314" i="42"/>
  <c r="I319" i="42"/>
  <c r="L379" i="42"/>
  <c r="L188" i="1"/>
  <c r="L187" i="1"/>
  <c r="L196" i="1" s="1"/>
  <c r="S16" i="19"/>
  <c r="S20" i="19" s="1"/>
  <c r="L202" i="1"/>
  <c r="L212" i="1"/>
  <c r="L218" i="1"/>
  <c r="I246" i="1"/>
  <c r="H249" i="1"/>
  <c r="J249" i="1"/>
  <c r="H250" i="1"/>
  <c r="L254" i="1"/>
  <c r="J260" i="1"/>
  <c r="I262" i="1"/>
  <c r="H265" i="1"/>
  <c r="J265" i="1"/>
  <c r="H266" i="1"/>
  <c r="L270" i="1"/>
  <c r="J276" i="1"/>
  <c r="I278" i="1"/>
  <c r="H281" i="1"/>
  <c r="J281" i="1"/>
  <c r="H282" i="1"/>
  <c r="L286" i="1"/>
  <c r="I294" i="1"/>
  <c r="H297" i="1"/>
  <c r="J297" i="1"/>
  <c r="H298" i="1"/>
  <c r="L302" i="1"/>
  <c r="K314" i="1"/>
  <c r="I314" i="1"/>
  <c r="L315" i="1"/>
  <c r="I325" i="1"/>
  <c r="H325" i="1"/>
  <c r="K325" i="1"/>
  <c r="K336" i="1"/>
  <c r="J336" i="1"/>
  <c r="I336" i="1"/>
  <c r="L394" i="1"/>
  <c r="I397" i="1"/>
  <c r="H397" i="1"/>
  <c r="K397" i="1"/>
  <c r="H402" i="1"/>
  <c r="H403" i="1"/>
  <c r="J409" i="1"/>
  <c r="J411" i="1" s="1"/>
  <c r="N187" i="42"/>
  <c r="H417" i="42" s="1"/>
  <c r="L234" i="42"/>
  <c r="K209" i="42"/>
  <c r="J209" i="42"/>
  <c r="H209" i="42"/>
  <c r="H217" i="42"/>
  <c r="L220" i="42"/>
  <c r="L236" i="42"/>
  <c r="H331" i="42"/>
  <c r="K331" i="42"/>
  <c r="J331" i="42"/>
  <c r="L331" i="42"/>
  <c r="I331" i="42"/>
  <c r="L347" i="42"/>
  <c r="I352" i="41"/>
  <c r="J354" i="41"/>
  <c r="K363" i="41"/>
  <c r="J363" i="41"/>
  <c r="H363" i="41"/>
  <c r="L370" i="41"/>
  <c r="I380" i="41"/>
  <c r="J382" i="41"/>
  <c r="H394" i="41"/>
  <c r="L401" i="41"/>
  <c r="I207" i="1"/>
  <c r="J213" i="1"/>
  <c r="I223" i="1"/>
  <c r="I236" i="1"/>
  <c r="H236" i="1"/>
  <c r="K236" i="1"/>
  <c r="X31" i="19"/>
  <c r="W31" i="19"/>
  <c r="L209" i="41"/>
  <c r="K212" i="41"/>
  <c r="J214" i="41"/>
  <c r="I214" i="41"/>
  <c r="H215" i="41"/>
  <c r="J247" i="41"/>
  <c r="I247" i="41"/>
  <c r="H248" i="41"/>
  <c r="H291" i="41" s="1"/>
  <c r="J275" i="41"/>
  <c r="I275" i="41"/>
  <c r="H276" i="41"/>
  <c r="K276" i="41"/>
  <c r="K277" i="41"/>
  <c r="I277" i="41"/>
  <c r="L278" i="41"/>
  <c r="L294" i="41"/>
  <c r="L307" i="41" s="1"/>
  <c r="J310" i="41"/>
  <c r="K319" i="41"/>
  <c r="J319" i="41"/>
  <c r="H319" i="41"/>
  <c r="H322" i="41"/>
  <c r="L329" i="41"/>
  <c r="L330" i="41"/>
  <c r="I340" i="41"/>
  <c r="J341" i="41"/>
  <c r="J342" i="41"/>
  <c r="K351" i="41"/>
  <c r="J351" i="41"/>
  <c r="H351" i="41"/>
  <c r="H354" i="41"/>
  <c r="L361" i="41"/>
  <c r="L362" i="41"/>
  <c r="I368" i="41"/>
  <c r="J369" i="41"/>
  <c r="J370" i="41"/>
  <c r="K379" i="41"/>
  <c r="J379" i="41"/>
  <c r="H379" i="41"/>
  <c r="H382" i="41"/>
  <c r="L389" i="41"/>
  <c r="L390" i="41"/>
  <c r="I400" i="41"/>
  <c r="J401" i="41"/>
  <c r="J402" i="41"/>
  <c r="J409" i="41"/>
  <c r="J411" i="41" s="1"/>
  <c r="J410" i="41"/>
  <c r="N187" i="1"/>
  <c r="H417" i="1" s="1"/>
  <c r="L201" i="1"/>
  <c r="J207" i="1"/>
  <c r="I209" i="1"/>
  <c r="H212" i="1"/>
  <c r="J212" i="1"/>
  <c r="H213" i="1"/>
  <c r="L217" i="1"/>
  <c r="J223" i="1"/>
  <c r="I225" i="1"/>
  <c r="K235" i="1"/>
  <c r="J235" i="1"/>
  <c r="I235" i="1"/>
  <c r="K346" i="1"/>
  <c r="I346" i="1"/>
  <c r="L347" i="1"/>
  <c r="I357" i="1"/>
  <c r="H357" i="1"/>
  <c r="K357" i="1"/>
  <c r="H362" i="1"/>
  <c r="H370" i="1"/>
  <c r="K376" i="1"/>
  <c r="J376" i="1"/>
  <c r="I376" i="1"/>
  <c r="J381" i="1"/>
  <c r="K386" i="1"/>
  <c r="I386" i="1"/>
  <c r="L387" i="1"/>
  <c r="H392" i="1"/>
  <c r="Q32" i="19"/>
  <c r="Q36" i="19" s="1"/>
  <c r="X30" i="19"/>
  <c r="W30" i="19"/>
  <c r="R36" i="19"/>
  <c r="L213" i="41"/>
  <c r="K216" i="41"/>
  <c r="J218" i="41"/>
  <c r="I218" i="41"/>
  <c r="H219" i="41"/>
  <c r="L246" i="41"/>
  <c r="K249" i="41"/>
  <c r="J251" i="41"/>
  <c r="I251" i="41"/>
  <c r="H252" i="41"/>
  <c r="J271" i="41"/>
  <c r="I271" i="41"/>
  <c r="H272" i="41"/>
  <c r="K272" i="41"/>
  <c r="K273" i="41"/>
  <c r="I273" i="41"/>
  <c r="L274" i="41"/>
  <c r="H310" i="41"/>
  <c r="L317" i="41"/>
  <c r="L318" i="41"/>
  <c r="I328" i="41"/>
  <c r="J329" i="41"/>
  <c r="J330" i="41"/>
  <c r="K339" i="41"/>
  <c r="J339" i="41"/>
  <c r="H339" i="41"/>
  <c r="H342" i="41"/>
  <c r="L349" i="41"/>
  <c r="L350" i="41"/>
  <c r="I360" i="41"/>
  <c r="J361" i="41"/>
  <c r="J362" i="41"/>
  <c r="K367" i="41"/>
  <c r="K406" i="41" s="1"/>
  <c r="J367" i="41"/>
  <c r="H367" i="41"/>
  <c r="H370" i="41"/>
  <c r="L377" i="41"/>
  <c r="L378" i="41"/>
  <c r="I388" i="41"/>
  <c r="J389" i="41"/>
  <c r="J390" i="41"/>
  <c r="I394" i="41"/>
  <c r="K399" i="41"/>
  <c r="J399" i="41"/>
  <c r="H399" i="41"/>
  <c r="H402" i="41"/>
  <c r="H410" i="41"/>
  <c r="H411" i="41" s="1"/>
  <c r="H196" i="1"/>
  <c r="J201" i="1"/>
  <c r="L206" i="1"/>
  <c r="I211" i="1"/>
  <c r="L216" i="1"/>
  <c r="J217" i="1"/>
  <c r="L222" i="1"/>
  <c r="K233" i="1"/>
  <c r="I233" i="1"/>
  <c r="L234" i="1"/>
  <c r="L241" i="1"/>
  <c r="I248" i="1"/>
  <c r="L253" i="1"/>
  <c r="J254" i="1"/>
  <c r="L259" i="1"/>
  <c r="I264" i="1"/>
  <c r="L269" i="1"/>
  <c r="J270" i="1"/>
  <c r="L275" i="1"/>
  <c r="I280" i="1"/>
  <c r="L285" i="1"/>
  <c r="J286" i="1"/>
  <c r="I296" i="1"/>
  <c r="L301" i="1"/>
  <c r="J302" i="1"/>
  <c r="L310" i="1"/>
  <c r="L364" i="1" s="1"/>
  <c r="U74" i="4" s="1"/>
  <c r="I313" i="1"/>
  <c r="H313" i="1"/>
  <c r="K313" i="1"/>
  <c r="K324" i="1"/>
  <c r="J324" i="1"/>
  <c r="I324" i="1"/>
  <c r="K334" i="1"/>
  <c r="I334" i="1"/>
  <c r="L335" i="1"/>
  <c r="H340" i="1"/>
  <c r="L342" i="1"/>
  <c r="I345" i="1"/>
  <c r="H345" i="1"/>
  <c r="K345" i="1"/>
  <c r="H350" i="1"/>
  <c r="K356" i="1"/>
  <c r="J356" i="1"/>
  <c r="I356" i="1"/>
  <c r="J361" i="1"/>
  <c r="J362" i="1"/>
  <c r="J369" i="1"/>
  <c r="J370" i="1"/>
  <c r="K374" i="1"/>
  <c r="I374" i="1"/>
  <c r="L375" i="1"/>
  <c r="H380" i="1"/>
  <c r="L381" i="1"/>
  <c r="L382" i="1"/>
  <c r="I385" i="1"/>
  <c r="H385" i="1"/>
  <c r="K385" i="1"/>
  <c r="H390" i="1"/>
  <c r="L392" i="1"/>
  <c r="K396" i="1"/>
  <c r="J396" i="1"/>
  <c r="I396" i="1"/>
  <c r="J401" i="1"/>
  <c r="J402" i="1"/>
  <c r="L409" i="1"/>
  <c r="L410" i="1"/>
  <c r="O187" i="42"/>
  <c r="L383" i="42"/>
  <c r="I196" i="42"/>
  <c r="H211" i="42"/>
  <c r="L211" i="42"/>
  <c r="K211" i="42"/>
  <c r="J211" i="42"/>
  <c r="I211" i="42"/>
  <c r="I220" i="42"/>
  <c r="H274" i="42"/>
  <c r="K274" i="42"/>
  <c r="J274" i="42"/>
  <c r="K310" i="42"/>
  <c r="J322" i="42"/>
  <c r="K341" i="42"/>
  <c r="J341" i="42"/>
  <c r="I341" i="42"/>
  <c r="H341" i="42"/>
  <c r="L312" i="41"/>
  <c r="L316" i="41"/>
  <c r="L320" i="41"/>
  <c r="L324" i="41"/>
  <c r="L328" i="41"/>
  <c r="L332" i="41"/>
  <c r="L336" i="41"/>
  <c r="L340" i="41"/>
  <c r="L344" i="41"/>
  <c r="L348" i="41"/>
  <c r="L352" i="41"/>
  <c r="L356" i="41"/>
  <c r="L360" i="41"/>
  <c r="L368" i="41"/>
  <c r="L372" i="41"/>
  <c r="L376" i="41"/>
  <c r="L380" i="41"/>
  <c r="L384" i="41"/>
  <c r="L388" i="41"/>
  <c r="L392" i="41"/>
  <c r="L396" i="41"/>
  <c r="L400" i="41"/>
  <c r="L404" i="41"/>
  <c r="R15" i="19"/>
  <c r="L203" i="1"/>
  <c r="L207" i="1"/>
  <c r="L211" i="1"/>
  <c r="L215" i="1"/>
  <c r="L219" i="1"/>
  <c r="L223" i="1"/>
  <c r="L248" i="1"/>
  <c r="L252" i="1"/>
  <c r="L256" i="1"/>
  <c r="L260" i="1"/>
  <c r="L264" i="1"/>
  <c r="L268" i="1"/>
  <c r="L272" i="1"/>
  <c r="L276" i="1"/>
  <c r="L280" i="1"/>
  <c r="L284" i="1"/>
  <c r="L288" i="1"/>
  <c r="L296" i="1"/>
  <c r="L300" i="1"/>
  <c r="L304" i="1"/>
  <c r="I201" i="42"/>
  <c r="J202" i="42"/>
  <c r="J204" i="42"/>
  <c r="I206" i="42"/>
  <c r="I207" i="42"/>
  <c r="K212" i="42"/>
  <c r="I216" i="42"/>
  <c r="H226" i="42"/>
  <c r="K249" i="42"/>
  <c r="J249" i="42"/>
  <c r="I249" i="42"/>
  <c r="H249" i="42"/>
  <c r="L255" i="42"/>
  <c r="L256" i="42"/>
  <c r="K265" i="42"/>
  <c r="J265" i="42"/>
  <c r="I265" i="42"/>
  <c r="H265" i="42"/>
  <c r="H270" i="42"/>
  <c r="K270" i="42"/>
  <c r="I274" i="42"/>
  <c r="L283" i="42"/>
  <c r="K301" i="42"/>
  <c r="J301" i="42"/>
  <c r="I301" i="42"/>
  <c r="H301" i="42"/>
  <c r="H303" i="42"/>
  <c r="H306" i="42"/>
  <c r="K306" i="42"/>
  <c r="J316" i="42"/>
  <c r="J318" i="42"/>
  <c r="H320" i="42"/>
  <c r="H327" i="42"/>
  <c r="K327" i="42"/>
  <c r="J327" i="42"/>
  <c r="K328" i="42"/>
  <c r="L332" i="42"/>
  <c r="K337" i="42"/>
  <c r="J337" i="42"/>
  <c r="I337" i="42"/>
  <c r="L341" i="42"/>
  <c r="J348" i="42"/>
  <c r="J350" i="42"/>
  <c r="H352" i="42"/>
  <c r="H359" i="42"/>
  <c r="K359" i="42"/>
  <c r="J359" i="42"/>
  <c r="K369" i="42"/>
  <c r="J369" i="42"/>
  <c r="I369" i="42"/>
  <c r="L373" i="42"/>
  <c r="J382" i="42"/>
  <c r="H391" i="42"/>
  <c r="K391" i="42"/>
  <c r="J391" i="42"/>
  <c r="K401" i="42"/>
  <c r="J401" i="42"/>
  <c r="I401" i="42"/>
  <c r="L405" i="42"/>
  <c r="L409" i="42"/>
  <c r="E45" i="11"/>
  <c r="H363" i="42"/>
  <c r="K363" i="42"/>
  <c r="J363" i="42"/>
  <c r="L368" i="42"/>
  <c r="K373" i="42"/>
  <c r="J373" i="42"/>
  <c r="I373" i="42"/>
  <c r="H388" i="42"/>
  <c r="H395" i="42"/>
  <c r="K395" i="42"/>
  <c r="J395" i="42"/>
  <c r="L400" i="42"/>
  <c r="K405" i="42"/>
  <c r="J405" i="42"/>
  <c r="I405" i="42"/>
  <c r="K409" i="42"/>
  <c r="K411" i="42" s="1"/>
  <c r="J409" i="42"/>
  <c r="I409" i="42"/>
  <c r="T32" i="19"/>
  <c r="T35" i="19" s="1"/>
  <c r="U36" i="19"/>
  <c r="I201" i="41"/>
  <c r="I205" i="41"/>
  <c r="I209" i="41"/>
  <c r="I213" i="41"/>
  <c r="I217" i="41"/>
  <c r="I221" i="41"/>
  <c r="I225" i="41"/>
  <c r="I246" i="41"/>
  <c r="I250" i="41"/>
  <c r="I254" i="41"/>
  <c r="I258" i="41"/>
  <c r="I262" i="41"/>
  <c r="I266" i="41"/>
  <c r="I270" i="41"/>
  <c r="I274" i="41"/>
  <c r="I278" i="41"/>
  <c r="I282" i="41"/>
  <c r="I286" i="41"/>
  <c r="I290" i="41"/>
  <c r="I294" i="41"/>
  <c r="I298" i="41"/>
  <c r="I302" i="41"/>
  <c r="I306" i="41"/>
  <c r="R14" i="19"/>
  <c r="T15" i="19"/>
  <c r="E23" i="31"/>
  <c r="L200" i="1"/>
  <c r="H202" i="1"/>
  <c r="H206" i="1"/>
  <c r="H210" i="1"/>
  <c r="H214" i="1"/>
  <c r="H218" i="1"/>
  <c r="H222" i="1"/>
  <c r="H226" i="1"/>
  <c r="I230" i="1"/>
  <c r="I234" i="1"/>
  <c r="I238" i="1"/>
  <c r="I242" i="1"/>
  <c r="H247" i="1"/>
  <c r="H251" i="1"/>
  <c r="H255" i="1"/>
  <c r="H259" i="1"/>
  <c r="H263" i="1"/>
  <c r="H267" i="1"/>
  <c r="H271" i="1"/>
  <c r="H275" i="1"/>
  <c r="H279" i="1"/>
  <c r="H283" i="1"/>
  <c r="H287" i="1"/>
  <c r="H295" i="1"/>
  <c r="H299" i="1"/>
  <c r="H303" i="1"/>
  <c r="I311" i="1"/>
  <c r="I315" i="1"/>
  <c r="I319" i="1"/>
  <c r="I323" i="1"/>
  <c r="I327" i="1"/>
  <c r="I331" i="1"/>
  <c r="I335" i="1"/>
  <c r="I339" i="1"/>
  <c r="I343" i="1"/>
  <c r="I347" i="1"/>
  <c r="I351" i="1"/>
  <c r="I355" i="1"/>
  <c r="I359" i="1"/>
  <c r="I363" i="1"/>
  <c r="I367" i="1"/>
  <c r="I371" i="1"/>
  <c r="I375" i="1"/>
  <c r="I379" i="1"/>
  <c r="I383" i="1"/>
  <c r="I387" i="1"/>
  <c r="I391" i="1"/>
  <c r="I395" i="1"/>
  <c r="I399" i="1"/>
  <c r="I403" i="1"/>
  <c r="L188" i="42"/>
  <c r="K204" i="42"/>
  <c r="L206" i="42"/>
  <c r="I208" i="42"/>
  <c r="H210" i="42"/>
  <c r="H215" i="42"/>
  <c r="L216" i="42"/>
  <c r="J219" i="42"/>
  <c r="H220" i="42"/>
  <c r="K225" i="42"/>
  <c r="I230" i="42"/>
  <c r="H234" i="42"/>
  <c r="K234" i="42"/>
  <c r="L235" i="42"/>
  <c r="K236" i="42"/>
  <c r="J236" i="42"/>
  <c r="I236" i="42"/>
  <c r="I238" i="42"/>
  <c r="H242" i="42"/>
  <c r="K242" i="42"/>
  <c r="L247" i="42"/>
  <c r="L248" i="42"/>
  <c r="J250" i="42"/>
  <c r="H254" i="42"/>
  <c r="L259" i="42"/>
  <c r="I263" i="42"/>
  <c r="L264" i="42"/>
  <c r="K273" i="42"/>
  <c r="J273" i="42"/>
  <c r="I273" i="42"/>
  <c r="H273" i="42"/>
  <c r="H278" i="42"/>
  <c r="K278" i="42"/>
  <c r="I282" i="42"/>
  <c r="L295" i="42"/>
  <c r="L300" i="42"/>
  <c r="K313" i="42"/>
  <c r="J313" i="42"/>
  <c r="I313" i="42"/>
  <c r="L317" i="42"/>
  <c r="J326" i="42"/>
  <c r="H328" i="42"/>
  <c r="H335" i="42"/>
  <c r="K335" i="42"/>
  <c r="J335" i="42"/>
  <c r="K336" i="42"/>
  <c r="L340" i="42"/>
  <c r="K345" i="42"/>
  <c r="J345" i="42"/>
  <c r="I345" i="42"/>
  <c r="L349" i="42"/>
  <c r="J356" i="42"/>
  <c r="J358" i="42"/>
  <c r="H367" i="42"/>
  <c r="K367" i="42"/>
  <c r="J367" i="42"/>
  <c r="K368" i="42"/>
  <c r="L372" i="42"/>
  <c r="K377" i="42"/>
  <c r="J377" i="42"/>
  <c r="I377" i="42"/>
  <c r="L381" i="42"/>
  <c r="J388" i="42"/>
  <c r="J390" i="42"/>
  <c r="H399" i="42"/>
  <c r="K399" i="42"/>
  <c r="J399" i="42"/>
  <c r="L404" i="42"/>
  <c r="D85" i="11"/>
  <c r="D49" i="11"/>
  <c r="E45" i="43"/>
  <c r="J233" i="42"/>
  <c r="I233" i="42"/>
  <c r="H233" i="42"/>
  <c r="J241" i="42"/>
  <c r="I241" i="42"/>
  <c r="H241" i="42"/>
  <c r="I246" i="42"/>
  <c r="K250" i="42"/>
  <c r="K253" i="42"/>
  <c r="J253" i="42"/>
  <c r="I253" i="42"/>
  <c r="H253" i="42"/>
  <c r="L263" i="42"/>
  <c r="I267" i="42"/>
  <c r="L268" i="42"/>
  <c r="K277" i="42"/>
  <c r="J277" i="42"/>
  <c r="I277" i="42"/>
  <c r="H277" i="42"/>
  <c r="H282" i="42"/>
  <c r="K282" i="42"/>
  <c r="K317" i="42"/>
  <c r="J317" i="42"/>
  <c r="I317" i="42"/>
  <c r="I323" i="42"/>
  <c r="H339" i="42"/>
  <c r="K339" i="42"/>
  <c r="J339" i="42"/>
  <c r="K340" i="42"/>
  <c r="L344" i="42"/>
  <c r="K349" i="42"/>
  <c r="J349" i="42"/>
  <c r="I349" i="42"/>
  <c r="L353" i="42"/>
  <c r="I355" i="42"/>
  <c r="H369" i="42"/>
  <c r="H371" i="42"/>
  <c r="K371" i="42"/>
  <c r="J371" i="42"/>
  <c r="K381" i="42"/>
  <c r="J381" i="42"/>
  <c r="I381" i="42"/>
  <c r="L385" i="42"/>
  <c r="I387" i="42"/>
  <c r="J394" i="42"/>
  <c r="H401" i="42"/>
  <c r="H403" i="42"/>
  <c r="K403" i="42"/>
  <c r="J403" i="42"/>
  <c r="D9" i="35"/>
  <c r="F6" i="35"/>
  <c r="K201" i="41"/>
  <c r="K205" i="41"/>
  <c r="K209" i="41"/>
  <c r="K213" i="41"/>
  <c r="K217" i="41"/>
  <c r="K221" i="41"/>
  <c r="K225" i="41"/>
  <c r="K246" i="41"/>
  <c r="K250" i="41"/>
  <c r="K254" i="41"/>
  <c r="K258" i="41"/>
  <c r="K262" i="41"/>
  <c r="K266" i="41"/>
  <c r="K270" i="41"/>
  <c r="K274" i="41"/>
  <c r="K278" i="41"/>
  <c r="K282" i="41"/>
  <c r="K286" i="41"/>
  <c r="K290" i="41"/>
  <c r="K294" i="41"/>
  <c r="K298" i="41"/>
  <c r="K302" i="41"/>
  <c r="K306" i="41"/>
  <c r="H312" i="41"/>
  <c r="H316" i="41"/>
  <c r="H320" i="41"/>
  <c r="H324" i="41"/>
  <c r="H328" i="41"/>
  <c r="H332" i="41"/>
  <c r="H336" i="41"/>
  <c r="H340" i="41"/>
  <c r="H344" i="41"/>
  <c r="H348" i="41"/>
  <c r="H352" i="41"/>
  <c r="H356" i="41"/>
  <c r="H360" i="41"/>
  <c r="H368" i="41"/>
  <c r="H372" i="41"/>
  <c r="H376" i="41"/>
  <c r="H380" i="41"/>
  <c r="H384" i="41"/>
  <c r="H388" i="41"/>
  <c r="H392" i="41"/>
  <c r="H396" i="41"/>
  <c r="H400" i="41"/>
  <c r="H404" i="41"/>
  <c r="T14" i="19"/>
  <c r="C40" i="34"/>
  <c r="J202" i="1"/>
  <c r="H203" i="1"/>
  <c r="J206" i="1"/>
  <c r="H207" i="1"/>
  <c r="J210" i="1"/>
  <c r="H211" i="1"/>
  <c r="J214" i="1"/>
  <c r="H215" i="1"/>
  <c r="J218" i="1"/>
  <c r="H219" i="1"/>
  <c r="J222" i="1"/>
  <c r="H223" i="1"/>
  <c r="J226" i="1"/>
  <c r="K230" i="1"/>
  <c r="K234" i="1"/>
  <c r="K238" i="1"/>
  <c r="K242" i="1"/>
  <c r="J247" i="1"/>
  <c r="H248" i="1"/>
  <c r="J251" i="1"/>
  <c r="H252" i="1"/>
  <c r="J255" i="1"/>
  <c r="H256" i="1"/>
  <c r="J259" i="1"/>
  <c r="H260" i="1"/>
  <c r="J263" i="1"/>
  <c r="H264" i="1"/>
  <c r="J267" i="1"/>
  <c r="H268" i="1"/>
  <c r="J271" i="1"/>
  <c r="H272" i="1"/>
  <c r="J275" i="1"/>
  <c r="H276" i="1"/>
  <c r="J279" i="1"/>
  <c r="H280" i="1"/>
  <c r="J283" i="1"/>
  <c r="H284" i="1"/>
  <c r="J287" i="1"/>
  <c r="H288" i="1"/>
  <c r="J295" i="1"/>
  <c r="J307" i="1" s="1"/>
  <c r="H296" i="1"/>
  <c r="J299" i="1"/>
  <c r="H300" i="1"/>
  <c r="J303" i="1"/>
  <c r="H304" i="1"/>
  <c r="K311" i="1"/>
  <c r="K315" i="1"/>
  <c r="K319" i="1"/>
  <c r="K323" i="1"/>
  <c r="K327" i="1"/>
  <c r="K331" i="1"/>
  <c r="K335" i="1"/>
  <c r="K339" i="1"/>
  <c r="K343" i="1"/>
  <c r="K347" i="1"/>
  <c r="K351" i="1"/>
  <c r="K355" i="1"/>
  <c r="K359" i="1"/>
  <c r="K363" i="1"/>
  <c r="K367" i="1"/>
  <c r="K371" i="1"/>
  <c r="K375" i="1"/>
  <c r="K379" i="1"/>
  <c r="K383" i="1"/>
  <c r="K387" i="1"/>
  <c r="K391" i="1"/>
  <c r="K395" i="1"/>
  <c r="K399" i="1"/>
  <c r="K403" i="1"/>
  <c r="H196" i="42"/>
  <c r="A196" i="42" s="1"/>
  <c r="H202" i="42"/>
  <c r="H207" i="42"/>
  <c r="K210" i="42"/>
  <c r="H212" i="42"/>
  <c r="I217" i="42"/>
  <c r="J218" i="42"/>
  <c r="J220" i="42"/>
  <c r="J221" i="42"/>
  <c r="L226" i="42"/>
  <c r="H246" i="42"/>
  <c r="L249" i="42"/>
  <c r="H255" i="42"/>
  <c r="I258" i="42"/>
  <c r="L265" i="42"/>
  <c r="L267" i="42"/>
  <c r="I271" i="42"/>
  <c r="L272" i="42"/>
  <c r="K279" i="42"/>
  <c r="K281" i="42"/>
  <c r="J281" i="42"/>
  <c r="I281" i="42"/>
  <c r="H281" i="42"/>
  <c r="H283" i="42"/>
  <c r="H286" i="42"/>
  <c r="K286" i="42"/>
  <c r="I290" i="42"/>
  <c r="I294" i="42"/>
  <c r="L301" i="42"/>
  <c r="L303" i="42"/>
  <c r="H311" i="42"/>
  <c r="K311" i="42"/>
  <c r="J311" i="42"/>
  <c r="K312" i="42"/>
  <c r="L316" i="42"/>
  <c r="K321" i="42"/>
  <c r="J321" i="42"/>
  <c r="I321" i="42"/>
  <c r="L325" i="42"/>
  <c r="I327" i="42"/>
  <c r="J332" i="42"/>
  <c r="J334" i="42"/>
  <c r="H343" i="42"/>
  <c r="K343" i="42"/>
  <c r="J343" i="42"/>
  <c r="K344" i="42"/>
  <c r="L348" i="42"/>
  <c r="K353" i="42"/>
  <c r="J353" i="42"/>
  <c r="I353" i="42"/>
  <c r="L357" i="42"/>
  <c r="I359" i="42"/>
  <c r="H368" i="42"/>
  <c r="H373" i="42"/>
  <c r="H375" i="42"/>
  <c r="K375" i="42"/>
  <c r="J375" i="42"/>
  <c r="K376" i="42"/>
  <c r="L380" i="42"/>
  <c r="K385" i="42"/>
  <c r="J385" i="42"/>
  <c r="I385" i="42"/>
  <c r="L389" i="42"/>
  <c r="I391" i="42"/>
  <c r="J398" i="42"/>
  <c r="H400" i="42"/>
  <c r="H405" i="42"/>
  <c r="H409" i="42"/>
  <c r="U14" i="19"/>
  <c r="D40" i="34"/>
  <c r="K202" i="1"/>
  <c r="K206" i="1"/>
  <c r="K210" i="1"/>
  <c r="K214" i="1"/>
  <c r="K218" i="1"/>
  <c r="K222" i="1"/>
  <c r="K226" i="1"/>
  <c r="K247" i="1"/>
  <c r="K251" i="1"/>
  <c r="K255" i="1"/>
  <c r="K259" i="1"/>
  <c r="K263" i="1"/>
  <c r="K267" i="1"/>
  <c r="K271" i="1"/>
  <c r="K275" i="1"/>
  <c r="K279" i="1"/>
  <c r="K283" i="1"/>
  <c r="K287" i="1"/>
  <c r="K295" i="1"/>
  <c r="K299" i="1"/>
  <c r="K303" i="1"/>
  <c r="I202" i="42"/>
  <c r="K208" i="42"/>
  <c r="I212" i="42"/>
  <c r="H213" i="42"/>
  <c r="H219" i="42"/>
  <c r="I225" i="42"/>
  <c r="L232" i="42"/>
  <c r="L240" i="42"/>
  <c r="L251" i="42"/>
  <c r="L252" i="42"/>
  <c r="J254" i="42"/>
  <c r="I255" i="42"/>
  <c r="H258" i="42"/>
  <c r="K258" i="42"/>
  <c r="I262" i="42"/>
  <c r="L271" i="42"/>
  <c r="I275" i="42"/>
  <c r="L276" i="42"/>
  <c r="K283" i="42"/>
  <c r="K285" i="42"/>
  <c r="J285" i="42"/>
  <c r="I285" i="42"/>
  <c r="H285" i="42"/>
  <c r="H287" i="42"/>
  <c r="H290" i="42"/>
  <c r="K290" i="42"/>
  <c r="H294" i="42"/>
  <c r="K294" i="42"/>
  <c r="I298" i="42"/>
  <c r="H315" i="42"/>
  <c r="K315" i="42"/>
  <c r="J315" i="42"/>
  <c r="K316" i="42"/>
  <c r="L320" i="42"/>
  <c r="K325" i="42"/>
  <c r="J325" i="42"/>
  <c r="I325" i="42"/>
  <c r="L327" i="42"/>
  <c r="L329" i="42"/>
  <c r="J338" i="42"/>
  <c r="H340" i="42"/>
  <c r="H347" i="42"/>
  <c r="K347" i="42"/>
  <c r="J347" i="42"/>
  <c r="K348" i="42"/>
  <c r="L352" i="42"/>
  <c r="K357" i="42"/>
  <c r="J357" i="42"/>
  <c r="I357" i="42"/>
  <c r="L359" i="42"/>
  <c r="L361" i="42"/>
  <c r="I363" i="42"/>
  <c r="J370" i="42"/>
  <c r="H379" i="42"/>
  <c r="K379" i="42"/>
  <c r="J379" i="42"/>
  <c r="K380" i="42"/>
  <c r="L384" i="42"/>
  <c r="K389" i="42"/>
  <c r="J389" i="42"/>
  <c r="I389" i="42"/>
  <c r="L391" i="42"/>
  <c r="L393" i="42"/>
  <c r="I395" i="42"/>
  <c r="J402" i="42"/>
  <c r="F29" i="7"/>
  <c r="F23" i="7"/>
  <c r="P17" i="2" a="1"/>
  <c r="P17" i="2" s="1"/>
  <c r="F52" i="2"/>
  <c r="F51" i="2"/>
  <c r="F48" i="2"/>
  <c r="F47" i="2"/>
  <c r="I209" i="42"/>
  <c r="J210" i="42"/>
  <c r="K220" i="42"/>
  <c r="K224" i="42"/>
  <c r="I224" i="42"/>
  <c r="H224" i="42"/>
  <c r="H230" i="42"/>
  <c r="K230" i="42"/>
  <c r="L231" i="42"/>
  <c r="K232" i="42"/>
  <c r="J232" i="42"/>
  <c r="J243" i="42" s="1"/>
  <c r="I232" i="42"/>
  <c r="H238" i="42"/>
  <c r="K238" i="42"/>
  <c r="L239" i="42"/>
  <c r="K240" i="42"/>
  <c r="J240" i="42"/>
  <c r="I240" i="42"/>
  <c r="I250" i="42"/>
  <c r="K257" i="42"/>
  <c r="J257" i="42"/>
  <c r="I257" i="42"/>
  <c r="H257" i="42"/>
  <c r="H262" i="42"/>
  <c r="K262" i="42"/>
  <c r="I266" i="42"/>
  <c r="L275" i="42"/>
  <c r="L280" i="42"/>
  <c r="J282" i="42"/>
  <c r="K287" i="42"/>
  <c r="K289" i="42"/>
  <c r="J289" i="42"/>
  <c r="I289" i="42"/>
  <c r="H289" i="42"/>
  <c r="H298" i="42"/>
  <c r="K298" i="42"/>
  <c r="I302" i="42"/>
  <c r="J310" i="42"/>
  <c r="H317" i="42"/>
  <c r="H319" i="42"/>
  <c r="K319" i="42"/>
  <c r="J319" i="42"/>
  <c r="K320" i="42"/>
  <c r="L324" i="42"/>
  <c r="K329" i="42"/>
  <c r="J329" i="42"/>
  <c r="I329" i="42"/>
  <c r="L333" i="42"/>
  <c r="J342" i="42"/>
  <c r="H344" i="42"/>
  <c r="H349" i="42"/>
  <c r="H351" i="42"/>
  <c r="K351" i="42"/>
  <c r="J351" i="42"/>
  <c r="K352" i="42"/>
  <c r="L356" i="42"/>
  <c r="K361" i="42"/>
  <c r="J361" i="42"/>
  <c r="I361" i="42"/>
  <c r="L363" i="42"/>
  <c r="J374" i="42"/>
  <c r="H381" i="42"/>
  <c r="H383" i="42"/>
  <c r="K383" i="42"/>
  <c r="J383" i="42"/>
  <c r="K384" i="42"/>
  <c r="L388" i="42"/>
  <c r="K393" i="42"/>
  <c r="J393" i="42"/>
  <c r="I393" i="42"/>
  <c r="L395" i="42"/>
  <c r="L397" i="42"/>
  <c r="J410" i="42"/>
  <c r="K261" i="42"/>
  <c r="J261" i="42"/>
  <c r="I261" i="42"/>
  <c r="H261" i="42"/>
  <c r="H266" i="42"/>
  <c r="K266" i="42"/>
  <c r="I270" i="42"/>
  <c r="L284" i="42"/>
  <c r="K297" i="42"/>
  <c r="J297" i="42"/>
  <c r="I297" i="42"/>
  <c r="H297" i="42"/>
  <c r="H302" i="42"/>
  <c r="K302" i="42"/>
  <c r="J314" i="42"/>
  <c r="H323" i="42"/>
  <c r="K323" i="42"/>
  <c r="J323" i="42"/>
  <c r="K324" i="42"/>
  <c r="L328" i="42"/>
  <c r="K333" i="42"/>
  <c r="J333" i="42"/>
  <c r="I333" i="42"/>
  <c r="J346" i="42"/>
  <c r="H355" i="42"/>
  <c r="K355" i="42"/>
  <c r="J355" i="42"/>
  <c r="K356" i="42"/>
  <c r="J378" i="42"/>
  <c r="H380" i="42"/>
  <c r="H387" i="42"/>
  <c r="K387" i="42"/>
  <c r="J387" i="42"/>
  <c r="K388" i="42"/>
  <c r="K397" i="42"/>
  <c r="J397" i="42"/>
  <c r="I397" i="42"/>
  <c r="L401" i="42"/>
  <c r="T7" i="2"/>
  <c r="S7" i="2"/>
  <c r="P6" i="2"/>
  <c r="L310" i="42"/>
  <c r="L314" i="42"/>
  <c r="L318" i="42"/>
  <c r="L322" i="42"/>
  <c r="L326" i="42"/>
  <c r="L330" i="42"/>
  <c r="L334" i="42"/>
  <c r="L338" i="42"/>
  <c r="L342" i="42"/>
  <c r="L346" i="42"/>
  <c r="L350" i="42"/>
  <c r="L354" i="42"/>
  <c r="L358" i="42"/>
  <c r="L362" i="42"/>
  <c r="L370" i="42"/>
  <c r="L374" i="42"/>
  <c r="L378" i="42"/>
  <c r="L382" i="42"/>
  <c r="L386" i="42"/>
  <c r="L390" i="42"/>
  <c r="L394" i="42"/>
  <c r="L398" i="42"/>
  <c r="L402" i="42"/>
  <c r="L410" i="42"/>
  <c r="H14" i="2"/>
  <c r="P14" i="2" s="1" a="1"/>
  <c r="P14" i="2" s="1"/>
  <c r="L201" i="42"/>
  <c r="L205" i="42"/>
  <c r="L209" i="42"/>
  <c r="L213" i="42"/>
  <c r="L217" i="42"/>
  <c r="L221" i="42"/>
  <c r="L225" i="42"/>
  <c r="J226" i="42"/>
  <c r="I231" i="42"/>
  <c r="I235" i="42"/>
  <c r="I239" i="42"/>
  <c r="L246" i="42"/>
  <c r="J247" i="42"/>
  <c r="H248" i="42"/>
  <c r="L250" i="42"/>
  <c r="J251" i="42"/>
  <c r="H252" i="42"/>
  <c r="L254" i="42"/>
  <c r="J255" i="42"/>
  <c r="H256" i="42"/>
  <c r="L258" i="42"/>
  <c r="J259" i="42"/>
  <c r="H260" i="42"/>
  <c r="L262" i="42"/>
  <c r="J263" i="42"/>
  <c r="H264" i="42"/>
  <c r="L266" i="42"/>
  <c r="J267" i="42"/>
  <c r="H268" i="42"/>
  <c r="L270" i="42"/>
  <c r="J271" i="42"/>
  <c r="H272" i="42"/>
  <c r="L274" i="42"/>
  <c r="J275" i="42"/>
  <c r="H276" i="42"/>
  <c r="L278" i="42"/>
  <c r="J279" i="42"/>
  <c r="H280" i="42"/>
  <c r="L282" i="42"/>
  <c r="J283" i="42"/>
  <c r="H284" i="42"/>
  <c r="L286" i="42"/>
  <c r="J287" i="42"/>
  <c r="H288" i="42"/>
  <c r="L290" i="42"/>
  <c r="L294" i="42"/>
  <c r="L307" i="42" s="1"/>
  <c r="J295" i="42"/>
  <c r="H296" i="42"/>
  <c r="L298" i="42"/>
  <c r="J299" i="42"/>
  <c r="H300" i="42"/>
  <c r="L302" i="42"/>
  <c r="J303" i="42"/>
  <c r="H304" i="42"/>
  <c r="L306" i="42"/>
  <c r="I312" i="42"/>
  <c r="I316" i="42"/>
  <c r="I320" i="42"/>
  <c r="I324" i="42"/>
  <c r="I328" i="42"/>
  <c r="I332" i="42"/>
  <c r="I336" i="42"/>
  <c r="I340" i="42"/>
  <c r="I344" i="42"/>
  <c r="I348" i="42"/>
  <c r="I352" i="42"/>
  <c r="I356" i="42"/>
  <c r="I360" i="42"/>
  <c r="I368" i="42"/>
  <c r="I372" i="42"/>
  <c r="I376" i="42"/>
  <c r="I380" i="42"/>
  <c r="I384" i="42"/>
  <c r="I388" i="42"/>
  <c r="I392" i="42"/>
  <c r="I396" i="42"/>
  <c r="I400" i="42"/>
  <c r="I404" i="42"/>
  <c r="H18" i="2"/>
  <c r="M17" i="37"/>
  <c r="M45" i="31"/>
  <c r="K231" i="42"/>
  <c r="K235" i="42"/>
  <c r="K239" i="42"/>
  <c r="J248" i="42"/>
  <c r="J252" i="42"/>
  <c r="J256" i="42"/>
  <c r="J260" i="42"/>
  <c r="J264" i="42"/>
  <c r="J268" i="42"/>
  <c r="J272" i="42"/>
  <c r="J276" i="42"/>
  <c r="J280" i="42"/>
  <c r="J284" i="42"/>
  <c r="J288" i="42"/>
  <c r="J296" i="42"/>
  <c r="J300" i="42"/>
  <c r="J304" i="42"/>
  <c r="K400" i="42"/>
  <c r="K404" i="42"/>
  <c r="G6" i="13"/>
  <c r="K15" i="13" s="1"/>
  <c r="K248" i="42"/>
  <c r="K252" i="42"/>
  <c r="K256" i="42"/>
  <c r="K260" i="42"/>
  <c r="K264" i="42"/>
  <c r="K268" i="42"/>
  <c r="K272" i="42"/>
  <c r="K276" i="42"/>
  <c r="K280" i="42"/>
  <c r="K284" i="42"/>
  <c r="K288" i="42"/>
  <c r="K296" i="42"/>
  <c r="K300" i="42"/>
  <c r="K304" i="42"/>
  <c r="H310" i="42"/>
  <c r="H314" i="42"/>
  <c r="H318" i="42"/>
  <c r="H322" i="42"/>
  <c r="H326" i="42"/>
  <c r="H330" i="42"/>
  <c r="H334" i="42"/>
  <c r="H338" i="42"/>
  <c r="H342" i="42"/>
  <c r="H346" i="42"/>
  <c r="H350" i="42"/>
  <c r="H354" i="42"/>
  <c r="H358" i="42"/>
  <c r="H362" i="42"/>
  <c r="H370" i="42"/>
  <c r="H374" i="42"/>
  <c r="H378" i="42"/>
  <c r="H382" i="42"/>
  <c r="H386" i="42"/>
  <c r="H390" i="42"/>
  <c r="H394" i="42"/>
  <c r="H398" i="42"/>
  <c r="H402" i="42"/>
  <c r="H410" i="42"/>
  <c r="H19" i="2"/>
  <c r="P19" i="2" s="1" a="1"/>
  <c r="P19" i="2" s="1"/>
  <c r="I310" i="42"/>
  <c r="I314" i="42"/>
  <c r="I318" i="42"/>
  <c r="I322" i="42"/>
  <c r="I326" i="42"/>
  <c r="I330" i="42"/>
  <c r="I334" i="42"/>
  <c r="I338" i="42"/>
  <c r="I342" i="42"/>
  <c r="I346" i="42"/>
  <c r="I350" i="42"/>
  <c r="I354" i="42"/>
  <c r="I358" i="42"/>
  <c r="I362" i="42"/>
  <c r="I370" i="42"/>
  <c r="I374" i="42"/>
  <c r="I378" i="42"/>
  <c r="I382" i="42"/>
  <c r="I386" i="42"/>
  <c r="I390" i="42"/>
  <c r="I394" i="42"/>
  <c r="I398" i="42"/>
  <c r="I402" i="42"/>
  <c r="I410" i="42"/>
  <c r="H13" i="2"/>
  <c r="E29" i="13"/>
  <c r="R160" i="26"/>
  <c r="W160" i="26" s="1"/>
  <c r="X160" i="26" s="1"/>
  <c r="X155" i="14"/>
  <c r="D9" i="43"/>
  <c r="D33" i="13"/>
  <c r="D55" i="13"/>
  <c r="D33" i="45"/>
  <c r="D55" i="45"/>
  <c r="M40" i="37"/>
  <c r="M42" i="37"/>
  <c r="M56" i="37"/>
  <c r="M46" i="31"/>
  <c r="F6" i="45"/>
  <c r="T115" i="26"/>
  <c r="W151" i="14"/>
  <c r="F53" i="50" s="1"/>
  <c r="M41" i="37"/>
  <c r="M43" i="37"/>
  <c r="M44" i="37" s="1"/>
  <c r="E63" i="14"/>
  <c r="G6" i="14"/>
  <c r="K15" i="14" s="1"/>
  <c r="M80" i="37"/>
  <c r="M78" i="37"/>
  <c r="X151" i="14"/>
  <c r="W115" i="26"/>
  <c r="X115" i="26" s="1"/>
  <c r="W155" i="14"/>
  <c r="C54" i="50" s="1"/>
  <c r="E74" i="4"/>
  <c r="E74" i="46"/>
  <c r="M137" i="26"/>
  <c r="M136" i="26"/>
  <c r="M135" i="26"/>
  <c r="M82" i="26"/>
  <c r="M42" i="26"/>
  <c r="M41" i="26"/>
  <c r="M284" i="37" s="1"/>
  <c r="M40" i="26"/>
  <c r="M283" i="37" s="1"/>
  <c r="M39" i="26"/>
  <c r="M280" i="37" s="1"/>
  <c r="M38" i="26"/>
  <c r="M279" i="37" s="1"/>
  <c r="M36" i="26"/>
  <c r="M35" i="26"/>
  <c r="M34" i="26"/>
  <c r="M33" i="26"/>
  <c r="M32" i="26"/>
  <c r="D78" i="46"/>
  <c r="D63" i="15"/>
  <c r="D115" i="15"/>
  <c r="F6" i="15"/>
  <c r="D9" i="47"/>
  <c r="F6" i="47"/>
  <c r="X106" i="37"/>
  <c r="X290" i="37"/>
  <c r="X455" i="37"/>
  <c r="X281" i="37"/>
  <c r="K4" i="7"/>
  <c r="K4" i="27" s="1"/>
  <c r="K12" i="7"/>
  <c r="K13" i="7" s="1"/>
  <c r="K17" i="7" s="1"/>
  <c r="L9" i="7"/>
  <c r="L406" i="41" l="1"/>
  <c r="U37" i="19"/>
  <c r="L364" i="41"/>
  <c r="U74" i="46" s="1"/>
  <c r="J364" i="1"/>
  <c r="S74" i="4" s="1"/>
  <c r="J307" i="42"/>
  <c r="J291" i="1"/>
  <c r="L406" i="42"/>
  <c r="S19" i="19"/>
  <c r="L291" i="1"/>
  <c r="M188" i="41"/>
  <c r="L227" i="41"/>
  <c r="U45" i="43" s="1"/>
  <c r="H291" i="1"/>
  <c r="J291" i="41"/>
  <c r="M187" i="41"/>
  <c r="H307" i="41"/>
  <c r="L243" i="1"/>
  <c r="U29" i="13" s="1"/>
  <c r="I406" i="42"/>
  <c r="J291" i="42"/>
  <c r="S63" i="14" s="1"/>
  <c r="J406" i="1"/>
  <c r="K291" i="42"/>
  <c r="T63" i="14" s="1"/>
  <c r="J227" i="41"/>
  <c r="S45" i="43" s="1"/>
  <c r="H406" i="1"/>
  <c r="S35" i="19"/>
  <c r="J307" i="41"/>
  <c r="K307" i="1"/>
  <c r="I291" i="1"/>
  <c r="L307" i="1"/>
  <c r="K364" i="41"/>
  <c r="T74" i="46" s="1"/>
  <c r="I243" i="1"/>
  <c r="R29" i="13" s="1"/>
  <c r="K307" i="41"/>
  <c r="H307" i="1"/>
  <c r="M188" i="42"/>
  <c r="R37" i="19"/>
  <c r="H364" i="1"/>
  <c r="Q74" i="4" s="1"/>
  <c r="Q19" i="19"/>
  <c r="K406" i="1"/>
  <c r="I291" i="42"/>
  <c r="R63" i="14" s="1"/>
  <c r="J364" i="41"/>
  <c r="S74" i="46" s="1"/>
  <c r="J227" i="42"/>
  <c r="K364" i="1"/>
  <c r="T74" i="4" s="1"/>
  <c r="F167" i="2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3" i="2" s="1"/>
  <c r="F49" i="2"/>
  <c r="I227" i="41"/>
  <c r="R45" i="43" s="1"/>
  <c r="L291" i="42"/>
  <c r="U63" i="14" s="1"/>
  <c r="U16" i="19"/>
  <c r="U20" i="19" s="1"/>
  <c r="U19" i="19"/>
  <c r="U21" i="19" s="1"/>
  <c r="I243" i="42"/>
  <c r="L411" i="1"/>
  <c r="A196" i="1"/>
  <c r="L227" i="42"/>
  <c r="M187" i="42"/>
  <c r="M187" i="1"/>
  <c r="T36" i="19"/>
  <c r="T37" i="19" s="1"/>
  <c r="H243" i="1"/>
  <c r="Q29" i="13" s="1"/>
  <c r="I406" i="41"/>
  <c r="H307" i="42"/>
  <c r="S59" i="15"/>
  <c r="E59" i="15"/>
  <c r="T59" i="15"/>
  <c r="Q59" i="15"/>
  <c r="K243" i="42"/>
  <c r="R16" i="19"/>
  <c r="I291" i="41"/>
  <c r="Q35" i="19"/>
  <c r="Q37" i="19" s="1"/>
  <c r="K227" i="42"/>
  <c r="I243" i="41"/>
  <c r="R29" i="45" s="1"/>
  <c r="M188" i="1"/>
  <c r="J243" i="1"/>
  <c r="S29" i="13" s="1"/>
  <c r="F31" i="7"/>
  <c r="F25" i="7"/>
  <c r="D115" i="47"/>
  <c r="D63" i="47"/>
  <c r="H243" i="42"/>
  <c r="H411" i="42"/>
  <c r="I307" i="42"/>
  <c r="K364" i="42"/>
  <c r="L291" i="41"/>
  <c r="S37" i="19"/>
  <c r="I411" i="41"/>
  <c r="I364" i="41"/>
  <c r="R74" i="46" s="1"/>
  <c r="L15" i="14"/>
  <c r="G15" i="14"/>
  <c r="F15" i="14"/>
  <c r="I15" i="14"/>
  <c r="H15" i="14"/>
  <c r="E15" i="14"/>
  <c r="K16" i="14"/>
  <c r="J15" i="14"/>
  <c r="G6" i="45"/>
  <c r="K15" i="45" s="1"/>
  <c r="Q29" i="45"/>
  <c r="E29" i="45"/>
  <c r="U29" i="45"/>
  <c r="F16" i="7"/>
  <c r="J18" i="7" s="1"/>
  <c r="J19" i="7" s="1"/>
  <c r="P13" i="2" a="1"/>
  <c r="P13" i="2" s="1"/>
  <c r="I364" i="42"/>
  <c r="J364" i="42"/>
  <c r="H291" i="42"/>
  <c r="Q63" i="14" s="1"/>
  <c r="K291" i="41"/>
  <c r="E19" i="35"/>
  <c r="U19" i="35"/>
  <c r="G6" i="35"/>
  <c r="K15" i="35" s="1"/>
  <c r="S19" i="35"/>
  <c r="Q19" i="35"/>
  <c r="R19" i="35"/>
  <c r="J406" i="42"/>
  <c r="H227" i="41"/>
  <c r="Q45" i="43" s="1"/>
  <c r="H243" i="41"/>
  <c r="L364" i="42"/>
  <c r="L413" i="42" s="1"/>
  <c r="T16" i="19"/>
  <c r="T20" i="19" s="1"/>
  <c r="D23" i="35"/>
  <c r="D35" i="35"/>
  <c r="K406" i="42"/>
  <c r="I406" i="1"/>
  <c r="R59" i="15" s="1"/>
  <c r="L227" i="1"/>
  <c r="U45" i="11" s="1"/>
  <c r="I411" i="42"/>
  <c r="L411" i="42"/>
  <c r="W32" i="19"/>
  <c r="W36" i="19" s="1"/>
  <c r="W74" i="37" s="1"/>
  <c r="X32" i="19"/>
  <c r="X36" i="19" s="1"/>
  <c r="S21" i="19"/>
  <c r="L243" i="42"/>
  <c r="K227" i="41"/>
  <c r="T45" i="43" s="1"/>
  <c r="K291" i="1"/>
  <c r="J243" i="41"/>
  <c r="S29" i="45" s="1"/>
  <c r="L12" i="7"/>
  <c r="L13" i="7" s="1"/>
  <c r="L17" i="7" s="1"/>
  <c r="M9" i="7"/>
  <c r="L4" i="7"/>
  <c r="L4" i="27" s="1"/>
  <c r="D49" i="43"/>
  <c r="D85" i="43"/>
  <c r="F30" i="7"/>
  <c r="F24" i="7"/>
  <c r="P18" i="2" a="1"/>
  <c r="P18" i="2" s="1"/>
  <c r="K243" i="1"/>
  <c r="T29" i="13" s="1"/>
  <c r="H406" i="42"/>
  <c r="I307" i="41"/>
  <c r="J411" i="42"/>
  <c r="R20" i="19"/>
  <c r="H406" i="41"/>
  <c r="H413" i="41" s="1"/>
  <c r="H227" i="42"/>
  <c r="L411" i="41"/>
  <c r="K411" i="1"/>
  <c r="Q20" i="19"/>
  <c r="X15" i="19"/>
  <c r="W15" i="19"/>
  <c r="K227" i="1"/>
  <c r="T45" i="11" s="1"/>
  <c r="H196" i="41"/>
  <c r="A196" i="41" s="1"/>
  <c r="I227" i="1"/>
  <c r="R45" i="11" s="1"/>
  <c r="K243" i="41"/>
  <c r="T29" i="45" s="1"/>
  <c r="J227" i="1"/>
  <c r="S45" i="11" s="1"/>
  <c r="W14" i="19"/>
  <c r="H364" i="42"/>
  <c r="E59" i="47"/>
  <c r="U59" i="47"/>
  <c r="T59" i="47"/>
  <c r="R59" i="47"/>
  <c r="G15" i="13"/>
  <c r="F15" i="13"/>
  <c r="K16" i="13"/>
  <c r="L15" i="13"/>
  <c r="J15" i="13"/>
  <c r="E15" i="13"/>
  <c r="I15" i="13"/>
  <c r="H15" i="13"/>
  <c r="K307" i="42"/>
  <c r="T19" i="35" s="1"/>
  <c r="J406" i="41"/>
  <c r="J413" i="41" s="1"/>
  <c r="H364" i="41"/>
  <c r="Q74" i="46" s="1"/>
  <c r="I307" i="1"/>
  <c r="I227" i="42"/>
  <c r="L406" i="1"/>
  <c r="L413" i="1" s="1"/>
  <c r="I364" i="1"/>
  <c r="R74" i="4" s="1"/>
  <c r="F46" i="2"/>
  <c r="H227" i="1"/>
  <c r="Q45" i="11" s="1"/>
  <c r="X14" i="19"/>
  <c r="X16" i="19" l="1"/>
  <c r="L413" i="41"/>
  <c r="L415" i="41" s="1"/>
  <c r="K413" i="41"/>
  <c r="U59" i="15"/>
  <c r="I413" i="42"/>
  <c r="I415" i="42" s="1"/>
  <c r="H413" i="42"/>
  <c r="H415" i="42" s="1"/>
  <c r="T19" i="19"/>
  <c r="L419" i="41"/>
  <c r="K415" i="41"/>
  <c r="K419" i="41"/>
  <c r="G6" i="11"/>
  <c r="K15" i="11" s="1"/>
  <c r="G6" i="43"/>
  <c r="K15" i="43" s="1"/>
  <c r="G13" i="31"/>
  <c r="H39" i="13"/>
  <c r="H61" i="13"/>
  <c r="H419" i="42"/>
  <c r="E73" i="14"/>
  <c r="E129" i="14"/>
  <c r="E16" i="26" s="1"/>
  <c r="N37" i="19"/>
  <c r="T21" i="19"/>
  <c r="L419" i="42"/>
  <c r="L415" i="42"/>
  <c r="L415" i="1"/>
  <c r="L419" i="1"/>
  <c r="E61" i="13"/>
  <c r="E16" i="25" s="1"/>
  <c r="E39" i="13"/>
  <c r="S59" i="47"/>
  <c r="G15" i="45"/>
  <c r="F15" i="45"/>
  <c r="I15" i="45"/>
  <c r="H15" i="45"/>
  <c r="E15" i="45"/>
  <c r="K16" i="45"/>
  <c r="L15" i="45"/>
  <c r="J15" i="45"/>
  <c r="I129" i="14"/>
  <c r="I73" i="14"/>
  <c r="R19" i="19"/>
  <c r="R21" i="19" s="1"/>
  <c r="H15" i="35"/>
  <c r="G15" i="35"/>
  <c r="F15" i="35"/>
  <c r="L15" i="35"/>
  <c r="K16" i="35"/>
  <c r="I15" i="35"/>
  <c r="J15" i="35"/>
  <c r="H7" i="2"/>
  <c r="F129" i="14"/>
  <c r="F73" i="14"/>
  <c r="Q21" i="19"/>
  <c r="N21" i="19" s="1"/>
  <c r="N1" i="19" s="1"/>
  <c r="F26" i="8" s="1"/>
  <c r="W35" i="19"/>
  <c r="H415" i="41"/>
  <c r="H419" i="41"/>
  <c r="J2" i="7"/>
  <c r="K18" i="7"/>
  <c r="K19" i="7" s="1"/>
  <c r="F22" i="7"/>
  <c r="G73" i="14"/>
  <c r="G129" i="14"/>
  <c r="S15" i="14"/>
  <c r="R15" i="14"/>
  <c r="T15" i="14"/>
  <c r="Q15" i="14"/>
  <c r="U15" i="14"/>
  <c r="W16" i="19"/>
  <c r="W19" i="19" s="1"/>
  <c r="L39" i="13"/>
  <c r="L61" i="13"/>
  <c r="L16" i="13"/>
  <c r="H16" i="13"/>
  <c r="G16" i="13"/>
  <c r="J16" i="13"/>
  <c r="I16" i="13"/>
  <c r="F16" i="13"/>
  <c r="E16" i="13"/>
  <c r="K17" i="13"/>
  <c r="I413" i="1"/>
  <c r="L73" i="14"/>
  <c r="L129" i="14"/>
  <c r="K413" i="1"/>
  <c r="I61" i="13"/>
  <c r="I39" i="13"/>
  <c r="J61" i="13"/>
  <c r="J39" i="13"/>
  <c r="X19" i="19"/>
  <c r="J419" i="41"/>
  <c r="J415" i="41"/>
  <c r="F39" i="13"/>
  <c r="F61" i="13"/>
  <c r="Q59" i="47"/>
  <c r="W20" i="19"/>
  <c r="K413" i="42"/>
  <c r="X35" i="19"/>
  <c r="X37" i="19" s="1"/>
  <c r="J73" i="14"/>
  <c r="J129" i="14"/>
  <c r="G6" i="4"/>
  <c r="K15" i="4" s="1"/>
  <c r="G6" i="46"/>
  <c r="K15" i="46" s="1"/>
  <c r="J413" i="1"/>
  <c r="H413" i="1"/>
  <c r="M12" i="7"/>
  <c r="M13" i="7" s="1"/>
  <c r="M17" i="7" s="1"/>
  <c r="N9" i="7"/>
  <c r="M4" i="7"/>
  <c r="M4" i="27" s="1"/>
  <c r="H129" i="14"/>
  <c r="H73" i="14"/>
  <c r="G61" i="13"/>
  <c r="G39" i="13"/>
  <c r="S15" i="13"/>
  <c r="R15" i="13"/>
  <c r="Q15" i="13"/>
  <c r="U15" i="13"/>
  <c r="T15" i="13"/>
  <c r="X20" i="19"/>
  <c r="J413" i="42"/>
  <c r="E16" i="14"/>
  <c r="L16" i="14"/>
  <c r="H16" i="14"/>
  <c r="G16" i="14"/>
  <c r="K17" i="14"/>
  <c r="J16" i="14"/>
  <c r="I16" i="14"/>
  <c r="F16" i="14"/>
  <c r="I413" i="41"/>
  <c r="F224" i="2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5" i="2" s="1"/>
  <c r="F266" i="2" s="1"/>
  <c r="F50" i="2"/>
  <c r="I419" i="42" l="1"/>
  <c r="W119" i="37"/>
  <c r="W35" i="37"/>
  <c r="W21" i="19"/>
  <c r="X15" i="13"/>
  <c r="W15" i="13"/>
  <c r="Q61" i="13"/>
  <c r="O9" i="7"/>
  <c r="N4" i="7"/>
  <c r="N4" i="27" s="1"/>
  <c r="N12" i="7"/>
  <c r="N13" i="7" s="1"/>
  <c r="N17" i="7" s="1"/>
  <c r="H62" i="13"/>
  <c r="H40" i="13"/>
  <c r="G6" i="15"/>
  <c r="K15" i="15" s="1"/>
  <c r="G6" i="47"/>
  <c r="K15" i="47" s="1"/>
  <c r="H130" i="14"/>
  <c r="H74" i="14"/>
  <c r="R61" i="13"/>
  <c r="X21" i="19"/>
  <c r="I419" i="1"/>
  <c r="I415" i="1"/>
  <c r="L40" i="13"/>
  <c r="L62" i="13"/>
  <c r="L74" i="14"/>
  <c r="L130" i="14"/>
  <c r="I415" i="41"/>
  <c r="I419" i="41"/>
  <c r="E130" i="14"/>
  <c r="E17" i="26" s="1"/>
  <c r="E74" i="14"/>
  <c r="J415" i="1"/>
  <c r="J419" i="1"/>
  <c r="W120" i="37"/>
  <c r="W36" i="37"/>
  <c r="E40" i="13"/>
  <c r="E62" i="13"/>
  <c r="E17" i="25" s="1"/>
  <c r="W73" i="37"/>
  <c r="W75" i="37" s="1"/>
  <c r="W37" i="19"/>
  <c r="L29" i="35"/>
  <c r="L41" i="35"/>
  <c r="L39" i="45"/>
  <c r="L61" i="45"/>
  <c r="H15" i="43"/>
  <c r="G15" i="43"/>
  <c r="L15" i="43"/>
  <c r="F15" i="43"/>
  <c r="E15" i="43"/>
  <c r="K16" i="43"/>
  <c r="J15" i="43"/>
  <c r="I15" i="43"/>
  <c r="F130" i="14"/>
  <c r="F74" i="14"/>
  <c r="J415" i="42"/>
  <c r="J419" i="42"/>
  <c r="E15" i="46"/>
  <c r="L15" i="46"/>
  <c r="K16" i="46"/>
  <c r="J15" i="46"/>
  <c r="I15" i="46"/>
  <c r="H15" i="46"/>
  <c r="G15" i="46"/>
  <c r="F15" i="46"/>
  <c r="F40" i="13"/>
  <c r="F62" i="13"/>
  <c r="F29" i="35"/>
  <c r="F41" i="35"/>
  <c r="L16" i="45"/>
  <c r="H16" i="45"/>
  <c r="G16" i="45"/>
  <c r="F16" i="45"/>
  <c r="E16" i="45"/>
  <c r="J16" i="45"/>
  <c r="I16" i="45"/>
  <c r="K17" i="45"/>
  <c r="H15" i="11"/>
  <c r="K16" i="11"/>
  <c r="G15" i="11"/>
  <c r="F15" i="11"/>
  <c r="E15" i="11"/>
  <c r="J15" i="11"/>
  <c r="L15" i="11"/>
  <c r="I15" i="11"/>
  <c r="L15" i="4"/>
  <c r="K16" i="4"/>
  <c r="J15" i="4"/>
  <c r="I15" i="4"/>
  <c r="H15" i="4"/>
  <c r="G15" i="4"/>
  <c r="E15" i="4"/>
  <c r="F15" i="4"/>
  <c r="I62" i="13"/>
  <c r="I40" i="13"/>
  <c r="U129" i="14"/>
  <c r="T15" i="35"/>
  <c r="G29" i="35"/>
  <c r="S15" i="35"/>
  <c r="R15" i="35"/>
  <c r="G41" i="35"/>
  <c r="Q15" i="35"/>
  <c r="U15" i="35"/>
  <c r="E39" i="45"/>
  <c r="E61" i="45"/>
  <c r="E16" i="54" s="1"/>
  <c r="T61" i="13"/>
  <c r="K419" i="1"/>
  <c r="K415" i="1"/>
  <c r="J40" i="13"/>
  <c r="J62" i="13"/>
  <c r="Q129" i="14"/>
  <c r="X15" i="14"/>
  <c r="W15" i="14"/>
  <c r="K2" i="7"/>
  <c r="L18" i="7"/>
  <c r="L19" i="7" s="1"/>
  <c r="H29" i="35"/>
  <c r="H41" i="35"/>
  <c r="H39" i="45"/>
  <c r="H61" i="45"/>
  <c r="T129" i="14"/>
  <c r="J26" i="7"/>
  <c r="J2" i="27"/>
  <c r="I39" i="45"/>
  <c r="I61" i="45"/>
  <c r="I130" i="14"/>
  <c r="I74" i="14"/>
  <c r="J130" i="14"/>
  <c r="J74" i="14"/>
  <c r="F17" i="14"/>
  <c r="E17" i="14"/>
  <c r="I17" i="14"/>
  <c r="H17" i="14"/>
  <c r="K18" i="14"/>
  <c r="J17" i="14"/>
  <c r="G17" i="14"/>
  <c r="L17" i="14"/>
  <c r="R129" i="14"/>
  <c r="A419" i="41"/>
  <c r="A421" i="41" s="1"/>
  <c r="N1" i="41" s="1"/>
  <c r="J41" i="35"/>
  <c r="J29" i="35"/>
  <c r="F39" i="45"/>
  <c r="F61" i="45"/>
  <c r="S129" i="14"/>
  <c r="I41" i="35"/>
  <c r="I29" i="35"/>
  <c r="G61" i="45"/>
  <c r="G39" i="45"/>
  <c r="S15" i="45"/>
  <c r="R15" i="45"/>
  <c r="U15" i="45"/>
  <c r="Q15" i="45"/>
  <c r="T15" i="45"/>
  <c r="U61" i="13"/>
  <c r="G40" i="13"/>
  <c r="T16" i="13"/>
  <c r="T62" i="13" s="1"/>
  <c r="T17" i="25" s="1"/>
  <c r="S16" i="13"/>
  <c r="S62" i="13" s="1"/>
  <c r="S17" i="25" s="1"/>
  <c r="G62" i="13"/>
  <c r="U16" i="13"/>
  <c r="U62" i="13" s="1"/>
  <c r="U17" i="25" s="1"/>
  <c r="R16" i="13"/>
  <c r="R62" i="13" s="1"/>
  <c r="R17" i="25" s="1"/>
  <c r="Q16" i="13"/>
  <c r="G74" i="14"/>
  <c r="G130" i="14"/>
  <c r="Q16" i="14"/>
  <c r="T16" i="14"/>
  <c r="T130" i="14" s="1"/>
  <c r="S16" i="14"/>
  <c r="S130" i="14" s="1"/>
  <c r="U16" i="14"/>
  <c r="U130" i="14" s="1"/>
  <c r="R16" i="14"/>
  <c r="R130" i="14" s="1"/>
  <c r="S61" i="13"/>
  <c r="H415" i="1"/>
  <c r="H419" i="1"/>
  <c r="K415" i="42"/>
  <c r="K419" i="42"/>
  <c r="A419" i="42" s="1"/>
  <c r="A421" i="42" s="1"/>
  <c r="N1" i="42" s="1"/>
  <c r="E17" i="13"/>
  <c r="I17" i="13"/>
  <c r="H17" i="13"/>
  <c r="J17" i="13"/>
  <c r="G17" i="13"/>
  <c r="F17" i="13"/>
  <c r="K18" i="13"/>
  <c r="L17" i="13"/>
  <c r="J16" i="35"/>
  <c r="K17" i="35"/>
  <c r="I16" i="35"/>
  <c r="H16" i="35"/>
  <c r="G16" i="35"/>
  <c r="F16" i="35"/>
  <c r="L16" i="35"/>
  <c r="J61" i="45"/>
  <c r="J39" i="45"/>
  <c r="A419" i="1" l="1"/>
  <c r="A421" i="1" s="1"/>
  <c r="N1" i="1" s="1"/>
  <c r="F12" i="8" s="1"/>
  <c r="T17" i="13"/>
  <c r="J42" i="35"/>
  <c r="J30" i="35"/>
  <c r="E63" i="13"/>
  <c r="E41" i="13"/>
  <c r="L41" i="13"/>
  <c r="L63" i="13"/>
  <c r="Q130" i="14"/>
  <c r="X16" i="14"/>
  <c r="W16" i="14"/>
  <c r="S61" i="45"/>
  <c r="J131" i="14"/>
  <c r="J75" i="14"/>
  <c r="G84" i="4"/>
  <c r="U15" i="4"/>
  <c r="T15" i="4"/>
  <c r="S15" i="4"/>
  <c r="G151" i="4"/>
  <c r="Q15" i="4"/>
  <c r="R15" i="4"/>
  <c r="J91" i="11"/>
  <c r="J55" i="11"/>
  <c r="J62" i="45"/>
  <c r="J40" i="45"/>
  <c r="F16" i="46"/>
  <c r="E16" i="46"/>
  <c r="L16" i="46"/>
  <c r="K17" i="46"/>
  <c r="J16" i="46"/>
  <c r="I16" i="46"/>
  <c r="G16" i="46"/>
  <c r="H16" i="46"/>
  <c r="J91" i="43"/>
  <c r="J55" i="43"/>
  <c r="O12" i="7"/>
  <c r="O13" i="7" s="1"/>
  <c r="P9" i="7"/>
  <c r="O4" i="7"/>
  <c r="O4" i="27" s="1"/>
  <c r="T17" i="26"/>
  <c r="T41" i="35"/>
  <c r="H151" i="4"/>
  <c r="H84" i="4"/>
  <c r="E91" i="11"/>
  <c r="E55" i="11"/>
  <c r="E40" i="45"/>
  <c r="E62" i="45"/>
  <c r="E17" i="54" s="1"/>
  <c r="L151" i="46"/>
  <c r="L84" i="46"/>
  <c r="I16" i="43"/>
  <c r="H16" i="43"/>
  <c r="E16" i="43"/>
  <c r="L16" i="43"/>
  <c r="G16" i="43"/>
  <c r="F16" i="43"/>
  <c r="J16" i="43"/>
  <c r="K17" i="43"/>
  <c r="Q16" i="25"/>
  <c r="X61" i="13"/>
  <c r="W61" i="13"/>
  <c r="B33" i="6" s="1"/>
  <c r="S17" i="26"/>
  <c r="L42" i="35"/>
  <c r="L30" i="35"/>
  <c r="F18" i="13"/>
  <c r="K19" i="13"/>
  <c r="J18" i="13"/>
  <c r="I18" i="13"/>
  <c r="G18" i="13"/>
  <c r="E18" i="13"/>
  <c r="L18" i="13"/>
  <c r="H18" i="13"/>
  <c r="R61" i="45"/>
  <c r="G75" i="14"/>
  <c r="G131" i="14"/>
  <c r="R17" i="14"/>
  <c r="R131" i="14" s="1"/>
  <c r="Q17" i="14"/>
  <c r="U17" i="14"/>
  <c r="U131" i="14" s="1"/>
  <c r="T17" i="14"/>
  <c r="T131" i="14" s="1"/>
  <c r="S17" i="14"/>
  <c r="S131" i="14" s="1"/>
  <c r="T16" i="26"/>
  <c r="F30" i="35"/>
  <c r="F42" i="35"/>
  <c r="F41" i="13"/>
  <c r="F63" i="13"/>
  <c r="G30" i="35"/>
  <c r="U16" i="35"/>
  <c r="U42" i="35" s="1"/>
  <c r="U62" i="37" s="1"/>
  <c r="T16" i="35"/>
  <c r="T42" i="35" s="1"/>
  <c r="T62" i="37" s="1"/>
  <c r="S16" i="35"/>
  <c r="S42" i="35" s="1"/>
  <c r="S62" i="37" s="1"/>
  <c r="G42" i="35"/>
  <c r="R16" i="35"/>
  <c r="R42" i="35" s="1"/>
  <c r="R62" i="37" s="1"/>
  <c r="Q16" i="35"/>
  <c r="G41" i="13"/>
  <c r="G63" i="13"/>
  <c r="G18" i="14"/>
  <c r="F18" i="14"/>
  <c r="K19" i="14"/>
  <c r="J18" i="14"/>
  <c r="I18" i="14"/>
  <c r="L18" i="14"/>
  <c r="H18" i="14"/>
  <c r="E18" i="14"/>
  <c r="Q16" i="26"/>
  <c r="W129" i="14"/>
  <c r="X129" i="14"/>
  <c r="H30" i="35"/>
  <c r="H42" i="35"/>
  <c r="J63" i="13"/>
  <c r="J41" i="13"/>
  <c r="S17" i="13"/>
  <c r="U16" i="25"/>
  <c r="U63" i="13"/>
  <c r="H131" i="14"/>
  <c r="H75" i="14"/>
  <c r="I84" i="4"/>
  <c r="I151" i="4"/>
  <c r="F55" i="11"/>
  <c r="F91" i="11"/>
  <c r="F40" i="45"/>
  <c r="F62" i="45"/>
  <c r="E151" i="46"/>
  <c r="E84" i="46"/>
  <c r="E91" i="43"/>
  <c r="E16" i="37" s="1"/>
  <c r="E55" i="43"/>
  <c r="H15" i="47"/>
  <c r="G15" i="47"/>
  <c r="F15" i="47"/>
  <c r="E15" i="47"/>
  <c r="L15" i="47"/>
  <c r="K16" i="47"/>
  <c r="J15" i="47"/>
  <c r="I15" i="47"/>
  <c r="L17" i="35"/>
  <c r="J17" i="35"/>
  <c r="I17" i="35"/>
  <c r="H17" i="35"/>
  <c r="G17" i="35"/>
  <c r="F17" i="35"/>
  <c r="I63" i="13"/>
  <c r="I41" i="13"/>
  <c r="I42" i="35"/>
  <c r="I30" i="35"/>
  <c r="H63" i="13"/>
  <c r="H41" i="13"/>
  <c r="S16" i="25"/>
  <c r="S63" i="13"/>
  <c r="Q62" i="13"/>
  <c r="Q63" i="13" s="1"/>
  <c r="W16" i="13"/>
  <c r="X16" i="13"/>
  <c r="U17" i="13"/>
  <c r="I131" i="14"/>
  <c r="I75" i="14"/>
  <c r="U41" i="35"/>
  <c r="U16" i="26"/>
  <c r="J151" i="4"/>
  <c r="J84" i="4"/>
  <c r="G55" i="11"/>
  <c r="T15" i="11"/>
  <c r="G91" i="11"/>
  <c r="U15" i="11"/>
  <c r="S15" i="11"/>
  <c r="R15" i="11"/>
  <c r="Q15" i="11"/>
  <c r="G40" i="45"/>
  <c r="T16" i="45"/>
  <c r="T62" i="45" s="1"/>
  <c r="T17" i="54" s="1"/>
  <c r="S16" i="45"/>
  <c r="S62" i="45" s="1"/>
  <c r="S17" i="54" s="1"/>
  <c r="G62" i="45"/>
  <c r="U16" i="45"/>
  <c r="U62" i="45" s="1"/>
  <c r="U17" i="54" s="1"/>
  <c r="R16" i="45"/>
  <c r="R62" i="45" s="1"/>
  <c r="R17" i="54" s="1"/>
  <c r="Q16" i="45"/>
  <c r="Q17" i="45" s="1"/>
  <c r="F151" i="46"/>
  <c r="F84" i="46"/>
  <c r="F55" i="43"/>
  <c r="F91" i="43"/>
  <c r="L15" i="15"/>
  <c r="K16" i="15"/>
  <c r="J15" i="15"/>
  <c r="I15" i="15"/>
  <c r="H15" i="15"/>
  <c r="F15" i="15"/>
  <c r="G15" i="15"/>
  <c r="E15" i="15"/>
  <c r="T61" i="45"/>
  <c r="E131" i="14"/>
  <c r="E18" i="26" s="1"/>
  <c r="E75" i="14"/>
  <c r="L2" i="7"/>
  <c r="M18" i="7"/>
  <c r="M19" i="7" s="1"/>
  <c r="Q41" i="35"/>
  <c r="X15" i="35"/>
  <c r="Q17" i="35"/>
  <c r="W15" i="35"/>
  <c r="E16" i="4"/>
  <c r="L16" i="4"/>
  <c r="K17" i="4"/>
  <c r="J16" i="4"/>
  <c r="I16" i="4"/>
  <c r="H16" i="4"/>
  <c r="F16" i="4"/>
  <c r="G16" i="4"/>
  <c r="I16" i="11"/>
  <c r="J16" i="11"/>
  <c r="H16" i="11"/>
  <c r="K17" i="11"/>
  <c r="G16" i="11"/>
  <c r="E16" i="11"/>
  <c r="F16" i="11"/>
  <c r="L16" i="11"/>
  <c r="H62" i="45"/>
  <c r="H40" i="45"/>
  <c r="G151" i="46"/>
  <c r="G84" i="46"/>
  <c r="Q15" i="46"/>
  <c r="U15" i="46"/>
  <c r="T15" i="46"/>
  <c r="S15" i="46"/>
  <c r="R15" i="46"/>
  <c r="L55" i="43"/>
  <c r="L91" i="43"/>
  <c r="Q17" i="13"/>
  <c r="U17" i="26"/>
  <c r="X15" i="45"/>
  <c r="Q61" i="45"/>
  <c r="W15" i="45"/>
  <c r="R16" i="26"/>
  <c r="F131" i="14"/>
  <c r="F75" i="14"/>
  <c r="J29" i="7"/>
  <c r="J30" i="7"/>
  <c r="J3" i="7"/>
  <c r="J3" i="27" s="1"/>
  <c r="J31" i="7"/>
  <c r="K26" i="7"/>
  <c r="K2" i="27"/>
  <c r="L151" i="4"/>
  <c r="L84" i="4"/>
  <c r="H91" i="11"/>
  <c r="H55" i="11"/>
  <c r="L40" i="45"/>
  <c r="L62" i="45"/>
  <c r="H84" i="46"/>
  <c r="H151" i="46"/>
  <c r="T15" i="43"/>
  <c r="S15" i="43"/>
  <c r="G55" i="43"/>
  <c r="U15" i="43"/>
  <c r="G91" i="43"/>
  <c r="Q15" i="43"/>
  <c r="R15" i="43"/>
  <c r="U61" i="45"/>
  <c r="S16" i="26"/>
  <c r="L131" i="14"/>
  <c r="L75" i="14"/>
  <c r="T16" i="25"/>
  <c r="T63" i="13"/>
  <c r="R41" i="35"/>
  <c r="R17" i="35"/>
  <c r="R20" i="35" s="1"/>
  <c r="F151" i="4"/>
  <c r="F84" i="4"/>
  <c r="I91" i="11"/>
  <c r="I55" i="11"/>
  <c r="E17" i="45"/>
  <c r="I17" i="45"/>
  <c r="H17" i="45"/>
  <c r="K18" i="45"/>
  <c r="L17" i="45"/>
  <c r="J17" i="45"/>
  <c r="G17" i="45"/>
  <c r="F17" i="45"/>
  <c r="I151" i="46"/>
  <c r="I84" i="46"/>
  <c r="H91" i="43"/>
  <c r="H55" i="43"/>
  <c r="R17" i="13"/>
  <c r="W37" i="37"/>
  <c r="R17" i="26"/>
  <c r="S41" i="35"/>
  <c r="S17" i="35"/>
  <c r="S20" i="35" s="1"/>
  <c r="E151" i="4"/>
  <c r="E84" i="4"/>
  <c r="L91" i="11"/>
  <c r="L55" i="11"/>
  <c r="I62" i="45"/>
  <c r="I40" i="45"/>
  <c r="J151" i="46"/>
  <c r="J84" i="46"/>
  <c r="I91" i="43"/>
  <c r="I55" i="43"/>
  <c r="K81" i="37"/>
  <c r="J80" i="37"/>
  <c r="I79" i="37"/>
  <c r="H78" i="37"/>
  <c r="I81" i="37"/>
  <c r="H80" i="37"/>
  <c r="G79" i="37"/>
  <c r="F78" i="37"/>
  <c r="G81" i="37"/>
  <c r="F80" i="37"/>
  <c r="L78" i="37"/>
  <c r="F81" i="37"/>
  <c r="L79" i="37"/>
  <c r="K78" i="37"/>
  <c r="L81" i="37"/>
  <c r="K80" i="37"/>
  <c r="J79" i="37"/>
  <c r="I78" i="37"/>
  <c r="J81" i="37"/>
  <c r="I80" i="37"/>
  <c r="H79" i="37"/>
  <c r="G78" i="37"/>
  <c r="H81" i="37"/>
  <c r="G80" i="37"/>
  <c r="F79" i="37"/>
  <c r="J78" i="37"/>
  <c r="L80" i="37"/>
  <c r="K79" i="37"/>
  <c r="R16" i="25"/>
  <c r="R63" i="13"/>
  <c r="W121" i="37"/>
  <c r="U17" i="45" l="1"/>
  <c r="R91" i="11"/>
  <c r="L43" i="35"/>
  <c r="L31" i="35"/>
  <c r="H69" i="47"/>
  <c r="H121" i="47"/>
  <c r="F76" i="14"/>
  <c r="F132" i="14"/>
  <c r="Q131" i="14"/>
  <c r="W17" i="14"/>
  <c r="X17" i="14"/>
  <c r="E64" i="13"/>
  <c r="E46" i="25" s="1"/>
  <c r="E42" i="13"/>
  <c r="F92" i="43"/>
  <c r="F56" i="43"/>
  <c r="G85" i="46"/>
  <c r="R16" i="46"/>
  <c r="R152" i="46" s="1"/>
  <c r="G152" i="46"/>
  <c r="Q16" i="46"/>
  <c r="U16" i="46"/>
  <c r="U152" i="46" s="1"/>
  <c r="T16" i="46"/>
  <c r="T152" i="46" s="1"/>
  <c r="S16" i="46"/>
  <c r="S152" i="46" s="1"/>
  <c r="U151" i="4"/>
  <c r="Q17" i="26"/>
  <c r="W130" i="14"/>
  <c r="C48" i="50" s="1"/>
  <c r="X130" i="14"/>
  <c r="T91" i="43"/>
  <c r="S151" i="46"/>
  <c r="L56" i="11"/>
  <c r="L92" i="11"/>
  <c r="Q16" i="4"/>
  <c r="G152" i="4"/>
  <c r="G85" i="4"/>
  <c r="U16" i="4"/>
  <c r="U152" i="4" s="1"/>
  <c r="T16" i="4"/>
  <c r="T152" i="4" s="1"/>
  <c r="R16" i="4"/>
  <c r="R152" i="4" s="1"/>
  <c r="S16" i="4"/>
  <c r="S152" i="4" s="1"/>
  <c r="J69" i="15"/>
  <c r="J121" i="15"/>
  <c r="R18" i="26"/>
  <c r="R143" i="14"/>
  <c r="R18" i="13"/>
  <c r="U18" i="13"/>
  <c r="G64" i="13"/>
  <c r="G42" i="13"/>
  <c r="T18" i="13"/>
  <c r="S18" i="13"/>
  <c r="Q18" i="13"/>
  <c r="U16" i="43"/>
  <c r="U92" i="43" s="1"/>
  <c r="U29" i="37" s="1"/>
  <c r="T16" i="43"/>
  <c r="T92" i="43" s="1"/>
  <c r="T29" i="37" s="1"/>
  <c r="G56" i="43"/>
  <c r="Q16" i="43"/>
  <c r="G92" i="43"/>
  <c r="R16" i="43"/>
  <c r="R92" i="43" s="1"/>
  <c r="R29" i="37" s="1"/>
  <c r="S16" i="43"/>
  <c r="S92" i="43" s="1"/>
  <c r="S29" i="37" s="1"/>
  <c r="I85" i="46"/>
  <c r="I152" i="46"/>
  <c r="F18" i="45"/>
  <c r="K19" i="45"/>
  <c r="J18" i="45"/>
  <c r="I18" i="45"/>
  <c r="L18" i="45"/>
  <c r="G18" i="45"/>
  <c r="E18" i="45"/>
  <c r="H18" i="45"/>
  <c r="Q16" i="54"/>
  <c r="X61" i="45"/>
  <c r="W61" i="45"/>
  <c r="B33" i="49" s="1"/>
  <c r="J92" i="11"/>
  <c r="J56" i="11"/>
  <c r="L152" i="4"/>
  <c r="L85" i="4"/>
  <c r="H121" i="15"/>
  <c r="H69" i="15"/>
  <c r="H41" i="45"/>
  <c r="H63" i="45"/>
  <c r="R25" i="37"/>
  <c r="R43" i="35"/>
  <c r="R151" i="46"/>
  <c r="R17" i="46"/>
  <c r="I92" i="11"/>
  <c r="I56" i="11"/>
  <c r="E152" i="4"/>
  <c r="E85" i="4"/>
  <c r="I121" i="15"/>
  <c r="I69" i="15"/>
  <c r="S91" i="11"/>
  <c r="I69" i="47"/>
  <c r="I121" i="47"/>
  <c r="W16" i="26"/>
  <c r="G76" i="14"/>
  <c r="G132" i="14"/>
  <c r="S18" i="14"/>
  <c r="R18" i="14"/>
  <c r="U18" i="14"/>
  <c r="U132" i="14" s="1"/>
  <c r="T18" i="14"/>
  <c r="Q18" i="14"/>
  <c r="Q19" i="14" s="1"/>
  <c r="E63" i="45"/>
  <c r="E41" i="45"/>
  <c r="T18" i="25"/>
  <c r="U91" i="11"/>
  <c r="Q17" i="25"/>
  <c r="Q18" i="25" s="1"/>
  <c r="X62" i="13"/>
  <c r="W62" i="13"/>
  <c r="E33" i="6" s="1"/>
  <c r="J121" i="47"/>
  <c r="J69" i="47"/>
  <c r="E76" i="14"/>
  <c r="E132" i="14"/>
  <c r="E19" i="26" s="1"/>
  <c r="I42" i="13"/>
  <c r="I64" i="13"/>
  <c r="F33" i="6"/>
  <c r="L56" i="43"/>
  <c r="L92" i="43"/>
  <c r="J85" i="46"/>
  <c r="J152" i="46"/>
  <c r="X16" i="45"/>
  <c r="W16" i="45"/>
  <c r="Q62" i="45"/>
  <c r="R18" i="25"/>
  <c r="S25" i="37"/>
  <c r="S43" i="35"/>
  <c r="I63" i="45"/>
  <c r="I41" i="45"/>
  <c r="U16" i="54"/>
  <c r="U63" i="45"/>
  <c r="T151" i="46"/>
  <c r="T17" i="46"/>
  <c r="F56" i="11"/>
  <c r="F92" i="11"/>
  <c r="F152" i="4"/>
  <c r="F85" i="4"/>
  <c r="Q20" i="35"/>
  <c r="T16" i="54"/>
  <c r="T63" i="45"/>
  <c r="E16" i="15"/>
  <c r="L16" i="15"/>
  <c r="K17" i="15"/>
  <c r="J16" i="15"/>
  <c r="I16" i="15"/>
  <c r="G16" i="15"/>
  <c r="H16" i="15"/>
  <c r="F16" i="15"/>
  <c r="F41" i="45"/>
  <c r="F63" i="45"/>
  <c r="R91" i="43"/>
  <c r="K30" i="7"/>
  <c r="K3" i="7"/>
  <c r="K3" i="27" s="1"/>
  <c r="K31" i="7"/>
  <c r="K29" i="7"/>
  <c r="U151" i="46"/>
  <c r="U17" i="46"/>
  <c r="E92" i="11"/>
  <c r="E56" i="11"/>
  <c r="H152" i="4"/>
  <c r="H85" i="4"/>
  <c r="T17" i="45"/>
  <c r="L69" i="15"/>
  <c r="L121" i="15"/>
  <c r="U17" i="35"/>
  <c r="U20" i="35" s="1"/>
  <c r="F31" i="35"/>
  <c r="F43" i="35"/>
  <c r="I16" i="47"/>
  <c r="H16" i="47"/>
  <c r="G16" i="47"/>
  <c r="F16" i="47"/>
  <c r="E16" i="47"/>
  <c r="L16" i="47"/>
  <c r="K17" i="47"/>
  <c r="J16" i="47"/>
  <c r="H132" i="14"/>
  <c r="H76" i="14"/>
  <c r="J64" i="13"/>
  <c r="J42" i="13"/>
  <c r="E92" i="43"/>
  <c r="E29" i="37" s="1"/>
  <c r="E56" i="43"/>
  <c r="P4" i="7"/>
  <c r="P4" i="27" s="1"/>
  <c r="P12" i="7"/>
  <c r="P13" i="7" s="1"/>
  <c r="P17" i="7" s="1"/>
  <c r="Q9" i="7"/>
  <c r="G17" i="46"/>
  <c r="F17" i="46"/>
  <c r="E17" i="46"/>
  <c r="L17" i="46"/>
  <c r="K18" i="46"/>
  <c r="J17" i="46"/>
  <c r="I17" i="46"/>
  <c r="H17" i="46"/>
  <c r="R17" i="4"/>
  <c r="R151" i="4"/>
  <c r="Q91" i="43"/>
  <c r="Q17" i="43"/>
  <c r="X15" i="43"/>
  <c r="W15" i="43"/>
  <c r="Q151" i="46"/>
  <c r="Q17" i="46"/>
  <c r="X15" i="46"/>
  <c r="W15" i="46"/>
  <c r="G56" i="11"/>
  <c r="U16" i="11"/>
  <c r="U92" i="11" s="1"/>
  <c r="U110" i="37" s="1"/>
  <c r="G92" i="11"/>
  <c r="T16" i="11"/>
  <c r="T92" i="11" s="1"/>
  <c r="T110" i="37" s="1"/>
  <c r="R16" i="11"/>
  <c r="R92" i="11" s="1"/>
  <c r="R110" i="37" s="1"/>
  <c r="Q16" i="11"/>
  <c r="S16" i="11"/>
  <c r="S92" i="11" s="1"/>
  <c r="S110" i="37" s="1"/>
  <c r="I152" i="4"/>
  <c r="I85" i="4"/>
  <c r="Q25" i="37"/>
  <c r="W41" i="35"/>
  <c r="X41" i="35"/>
  <c r="E121" i="15"/>
  <c r="E69" i="15"/>
  <c r="T91" i="11"/>
  <c r="U25" i="37"/>
  <c r="U43" i="35"/>
  <c r="S18" i="25"/>
  <c r="G31" i="35"/>
  <c r="G43" i="35"/>
  <c r="L121" i="47"/>
  <c r="L69" i="47"/>
  <c r="L132" i="14"/>
  <c r="L76" i="14"/>
  <c r="W16" i="35"/>
  <c r="X16" i="35"/>
  <c r="Q42" i="35"/>
  <c r="Q43" i="35" s="1"/>
  <c r="R16" i="54"/>
  <c r="R63" i="45"/>
  <c r="G19" i="13"/>
  <c r="K20" i="13"/>
  <c r="J19" i="13"/>
  <c r="E19" i="13"/>
  <c r="I19" i="13"/>
  <c r="H19" i="13"/>
  <c r="F19" i="13"/>
  <c r="L19" i="13"/>
  <c r="X63" i="13"/>
  <c r="W63" i="13"/>
  <c r="H92" i="43"/>
  <c r="H56" i="43"/>
  <c r="O17" i="7"/>
  <c r="L85" i="46"/>
  <c r="L152" i="46"/>
  <c r="Q151" i="4"/>
  <c r="Q17" i="4"/>
  <c r="X15" i="4"/>
  <c r="W15" i="4"/>
  <c r="S17" i="45"/>
  <c r="S91" i="43"/>
  <c r="G41" i="45"/>
  <c r="G63" i="45"/>
  <c r="H31" i="35"/>
  <c r="H43" i="35"/>
  <c r="E121" i="47"/>
  <c r="E69" i="47"/>
  <c r="I132" i="14"/>
  <c r="I76" i="14"/>
  <c r="S18" i="26"/>
  <c r="S143" i="14"/>
  <c r="R17" i="45"/>
  <c r="W17" i="45" s="1"/>
  <c r="F42" i="13"/>
  <c r="F64" i="13"/>
  <c r="X16" i="25"/>
  <c r="W16" i="25"/>
  <c r="I92" i="43"/>
  <c r="I56" i="43"/>
  <c r="E85" i="46"/>
  <c r="E152" i="46"/>
  <c r="S16" i="54"/>
  <c r="S63" i="45"/>
  <c r="J63" i="45"/>
  <c r="J41" i="45"/>
  <c r="X17" i="13"/>
  <c r="W17" i="13"/>
  <c r="K18" i="11"/>
  <c r="J17" i="11"/>
  <c r="E17" i="11"/>
  <c r="L17" i="11"/>
  <c r="H17" i="11"/>
  <c r="G17" i="11"/>
  <c r="I17" i="11"/>
  <c r="F17" i="11"/>
  <c r="J152" i="4"/>
  <c r="J85" i="4"/>
  <c r="M2" i="7"/>
  <c r="N18" i="7"/>
  <c r="N19" i="7" s="1"/>
  <c r="G121" i="15"/>
  <c r="G69" i="15"/>
  <c r="U15" i="15"/>
  <c r="T15" i="15"/>
  <c r="R15" i="15"/>
  <c r="S15" i="15"/>
  <c r="Q15" i="15"/>
  <c r="L41" i="45"/>
  <c r="L63" i="45"/>
  <c r="U91" i="43"/>
  <c r="U17" i="43"/>
  <c r="H92" i="11"/>
  <c r="H56" i="11"/>
  <c r="F17" i="4"/>
  <c r="E17" i="4"/>
  <c r="L17" i="4"/>
  <c r="K18" i="4"/>
  <c r="J17" i="4"/>
  <c r="I17" i="4"/>
  <c r="G17" i="4"/>
  <c r="H17" i="4"/>
  <c r="L26" i="7"/>
  <c r="L2" i="27"/>
  <c r="F69" i="15"/>
  <c r="F121" i="15"/>
  <c r="I43" i="35"/>
  <c r="I31" i="35"/>
  <c r="F69" i="47"/>
  <c r="F121" i="47"/>
  <c r="J132" i="14"/>
  <c r="J76" i="14"/>
  <c r="T18" i="26"/>
  <c r="T143" i="14"/>
  <c r="H64" i="13"/>
  <c r="H42" i="13"/>
  <c r="K18" i="43"/>
  <c r="J17" i="43"/>
  <c r="I17" i="43"/>
  <c r="F17" i="43"/>
  <c r="E17" i="43"/>
  <c r="H17" i="43"/>
  <c r="G17" i="43"/>
  <c r="L17" i="43"/>
  <c r="T17" i="35"/>
  <c r="T20" i="35" s="1"/>
  <c r="F85" i="46"/>
  <c r="F152" i="46"/>
  <c r="S151" i="4"/>
  <c r="S17" i="4"/>
  <c r="Q91" i="11"/>
  <c r="X15" i="11"/>
  <c r="W15" i="11"/>
  <c r="J43" i="35"/>
  <c r="J31" i="35"/>
  <c r="G69" i="47"/>
  <c r="T15" i="47"/>
  <c r="S15" i="47"/>
  <c r="R15" i="47"/>
  <c r="G121" i="47"/>
  <c r="Q15" i="47"/>
  <c r="U15" i="47"/>
  <c r="U18" i="25"/>
  <c r="B48" i="50"/>
  <c r="H19" i="14"/>
  <c r="G19" i="14"/>
  <c r="K20" i="14"/>
  <c r="J19" i="14"/>
  <c r="L19" i="14"/>
  <c r="I19" i="14"/>
  <c r="F19" i="14"/>
  <c r="E19" i="14"/>
  <c r="U18" i="26"/>
  <c r="U143" i="14"/>
  <c r="L64" i="13"/>
  <c r="L42" i="13"/>
  <c r="J56" i="43"/>
  <c r="J92" i="43"/>
  <c r="T25" i="37"/>
  <c r="T43" i="35"/>
  <c r="H152" i="46"/>
  <c r="H85" i="46"/>
  <c r="T151" i="4"/>
  <c r="T17" i="4"/>
  <c r="X18" i="25" l="1"/>
  <c r="W18" i="25"/>
  <c r="T132" i="14"/>
  <c r="T19" i="14"/>
  <c r="L64" i="45"/>
  <c r="L42" i="45"/>
  <c r="F77" i="14"/>
  <c r="F133" i="14"/>
  <c r="E57" i="43"/>
  <c r="E93" i="43"/>
  <c r="O18" i="7"/>
  <c r="O19" i="7" s="1"/>
  <c r="N2" i="7"/>
  <c r="X151" i="4"/>
  <c r="W151" i="4"/>
  <c r="B115" i="32"/>
  <c r="B109" i="50"/>
  <c r="Q4" i="7"/>
  <c r="R9" i="7"/>
  <c r="Q12" i="7"/>
  <c r="Q13" i="7" s="1"/>
  <c r="Q17" i="7" s="1"/>
  <c r="U19" i="26"/>
  <c r="U144" i="14"/>
  <c r="U133" i="14"/>
  <c r="I42" i="45"/>
  <c r="I64" i="45"/>
  <c r="S64" i="13"/>
  <c r="W18" i="13"/>
  <c r="Q64" i="13"/>
  <c r="X18" i="13"/>
  <c r="T16" i="37"/>
  <c r="T93" i="43"/>
  <c r="I153" i="46"/>
  <c r="I86" i="46"/>
  <c r="U19" i="14"/>
  <c r="I70" i="47"/>
  <c r="I122" i="47"/>
  <c r="I122" i="15"/>
  <c r="I70" i="15"/>
  <c r="X17" i="35"/>
  <c r="R132" i="14"/>
  <c r="R19" i="14"/>
  <c r="J64" i="45"/>
  <c r="J42" i="45"/>
  <c r="T64" i="13"/>
  <c r="Q152" i="4"/>
  <c r="X16" i="4"/>
  <c r="W16" i="4"/>
  <c r="Q152" i="46"/>
  <c r="X16" i="46"/>
  <c r="W16" i="46"/>
  <c r="S121" i="47"/>
  <c r="Q97" i="37"/>
  <c r="X91" i="11"/>
  <c r="W91" i="11"/>
  <c r="H57" i="43"/>
  <c r="H93" i="43"/>
  <c r="G18" i="4"/>
  <c r="F18" i="4"/>
  <c r="E18" i="4"/>
  <c r="L18" i="4"/>
  <c r="K19" i="4"/>
  <c r="J18" i="4"/>
  <c r="H18" i="4"/>
  <c r="I18" i="4"/>
  <c r="H93" i="11"/>
  <c r="H57" i="11"/>
  <c r="H20" i="13"/>
  <c r="L20" i="13"/>
  <c r="K21" i="13"/>
  <c r="G20" i="13"/>
  <c r="F20" i="13"/>
  <c r="J20" i="13"/>
  <c r="E20" i="13"/>
  <c r="I20" i="13"/>
  <c r="X43" i="35"/>
  <c r="W43" i="35"/>
  <c r="T121" i="47"/>
  <c r="L86" i="4"/>
  <c r="L153" i="4"/>
  <c r="L57" i="11"/>
  <c r="L93" i="11"/>
  <c r="S19" i="13"/>
  <c r="S65" i="13" s="1"/>
  <c r="S47" i="25" s="1"/>
  <c r="G65" i="13"/>
  <c r="U19" i="13"/>
  <c r="U65" i="13" s="1"/>
  <c r="U47" i="25" s="1"/>
  <c r="T19" i="13"/>
  <c r="T65" i="13" s="1"/>
  <c r="T47" i="25" s="1"/>
  <c r="R19" i="13"/>
  <c r="R65" i="13" s="1"/>
  <c r="R47" i="25" s="1"/>
  <c r="G43" i="13"/>
  <c r="Q19" i="13"/>
  <c r="H153" i="46"/>
  <c r="H86" i="46"/>
  <c r="H70" i="47"/>
  <c r="H122" i="47"/>
  <c r="G122" i="15"/>
  <c r="Q16" i="15"/>
  <c r="U16" i="15"/>
  <c r="U122" i="15" s="1"/>
  <c r="U376" i="37" s="1"/>
  <c r="U377" i="37" s="1"/>
  <c r="J137" i="68" s="1"/>
  <c r="S16" i="15"/>
  <c r="S122" i="15" s="1"/>
  <c r="S376" i="37" s="1"/>
  <c r="S377" i="37" s="1"/>
  <c r="H137" i="68" s="1"/>
  <c r="R16" i="15"/>
  <c r="R122" i="15" s="1"/>
  <c r="R376" i="37" s="1"/>
  <c r="R377" i="37" s="1"/>
  <c r="G137" i="68" s="1"/>
  <c r="T16" i="15"/>
  <c r="T122" i="15" s="1"/>
  <c r="T376" i="37" s="1"/>
  <c r="T377" i="37" s="1"/>
  <c r="I137" i="68" s="1"/>
  <c r="G70" i="15"/>
  <c r="W17" i="35"/>
  <c r="T153" i="46"/>
  <c r="U17" i="11"/>
  <c r="I77" i="14"/>
  <c r="I133" i="14"/>
  <c r="S153" i="4"/>
  <c r="F93" i="43"/>
  <c r="F57" i="43"/>
  <c r="E153" i="4"/>
  <c r="E86" i="4"/>
  <c r="S121" i="15"/>
  <c r="J93" i="11"/>
  <c r="J57" i="11"/>
  <c r="S18" i="54"/>
  <c r="S17" i="43"/>
  <c r="F43" i="13"/>
  <c r="F65" i="13"/>
  <c r="R18" i="54"/>
  <c r="T17" i="11"/>
  <c r="J86" i="46"/>
  <c r="J153" i="46"/>
  <c r="J122" i="47"/>
  <c r="J70" i="47"/>
  <c r="R17" i="43"/>
  <c r="J70" i="15"/>
  <c r="J122" i="15"/>
  <c r="N20" i="35"/>
  <c r="N1" i="35" s="1"/>
  <c r="F18" i="8" s="1"/>
  <c r="Q17" i="54"/>
  <c r="X62" i="45"/>
  <c r="W62" i="45"/>
  <c r="E33" i="49" s="1"/>
  <c r="E36" i="49" s="1"/>
  <c r="E33" i="50"/>
  <c r="E36" i="50" s="1"/>
  <c r="E36" i="6"/>
  <c r="S132" i="14"/>
  <c r="S19" i="14"/>
  <c r="S17" i="11"/>
  <c r="Q63" i="45"/>
  <c r="G19" i="45"/>
  <c r="K20" i="45"/>
  <c r="J19" i="45"/>
  <c r="L19" i="45"/>
  <c r="I19" i="45"/>
  <c r="H19" i="45"/>
  <c r="E19" i="45"/>
  <c r="F19" i="45"/>
  <c r="Q92" i="43"/>
  <c r="Q93" i="43" s="1"/>
  <c r="X16" i="43"/>
  <c r="W16" i="43"/>
  <c r="R97" i="37"/>
  <c r="R93" i="11"/>
  <c r="G86" i="46"/>
  <c r="G153" i="46"/>
  <c r="G70" i="47"/>
  <c r="U16" i="47"/>
  <c r="U122" i="47" s="1"/>
  <c r="U321" i="37" s="1"/>
  <c r="T16" i="47"/>
  <c r="T122" i="47" s="1"/>
  <c r="T321" i="37" s="1"/>
  <c r="S16" i="47"/>
  <c r="S122" i="47" s="1"/>
  <c r="S321" i="37" s="1"/>
  <c r="R16" i="47"/>
  <c r="R122" i="47" s="1"/>
  <c r="R321" i="37" s="1"/>
  <c r="Q16" i="47"/>
  <c r="G122" i="47"/>
  <c r="H122" i="15"/>
  <c r="H70" i="15"/>
  <c r="T18" i="54"/>
  <c r="U97" i="37"/>
  <c r="U93" i="11"/>
  <c r="Q121" i="15"/>
  <c r="X15" i="15"/>
  <c r="W15" i="15"/>
  <c r="M26" i="7"/>
  <c r="M2" i="27"/>
  <c r="E93" i="11"/>
  <c r="E57" i="11"/>
  <c r="L65" i="13"/>
  <c r="L43" i="13"/>
  <c r="W25" i="37"/>
  <c r="X25" i="37" s="1"/>
  <c r="L133" i="14"/>
  <c r="L77" i="14"/>
  <c r="I93" i="43"/>
  <c r="I57" i="43"/>
  <c r="L29" i="7"/>
  <c r="L31" i="7"/>
  <c r="L30" i="7"/>
  <c r="L3" i="7"/>
  <c r="L3" i="27" s="1"/>
  <c r="F153" i="4"/>
  <c r="F86" i="4"/>
  <c r="J133" i="14"/>
  <c r="J77" i="14"/>
  <c r="U121" i="47"/>
  <c r="J93" i="43"/>
  <c r="J57" i="43"/>
  <c r="H153" i="4"/>
  <c r="H86" i="4"/>
  <c r="R121" i="15"/>
  <c r="R17" i="15"/>
  <c r="K19" i="11"/>
  <c r="H18" i="11"/>
  <c r="G18" i="11"/>
  <c r="F18" i="11"/>
  <c r="E18" i="11"/>
  <c r="L18" i="11"/>
  <c r="J18" i="11"/>
  <c r="I18" i="11"/>
  <c r="S16" i="37"/>
  <c r="S93" i="43"/>
  <c r="H43" i="13"/>
  <c r="H65" i="13"/>
  <c r="T97" i="37"/>
  <c r="T93" i="11"/>
  <c r="H18" i="46"/>
  <c r="G18" i="46"/>
  <c r="F18" i="46"/>
  <c r="E18" i="46"/>
  <c r="L18" i="46"/>
  <c r="J18" i="46"/>
  <c r="I18" i="46"/>
  <c r="K19" i="46"/>
  <c r="K18" i="47"/>
  <c r="J17" i="47"/>
  <c r="I17" i="47"/>
  <c r="H17" i="47"/>
  <c r="G17" i="47"/>
  <c r="F17" i="47"/>
  <c r="E17" i="47"/>
  <c r="L17" i="47"/>
  <c r="R16" i="37"/>
  <c r="R93" i="43"/>
  <c r="F17" i="15"/>
  <c r="E17" i="15"/>
  <c r="L17" i="15"/>
  <c r="K18" i="15"/>
  <c r="J17" i="15"/>
  <c r="H17" i="15"/>
  <c r="I17" i="15"/>
  <c r="G17" i="15"/>
  <c r="U18" i="54"/>
  <c r="B33" i="50"/>
  <c r="S97" i="37"/>
  <c r="S93" i="11"/>
  <c r="R153" i="46"/>
  <c r="W16" i="54"/>
  <c r="Q18" i="54"/>
  <c r="X16" i="54"/>
  <c r="F42" i="45"/>
  <c r="F64" i="45"/>
  <c r="W17" i="26"/>
  <c r="X17" i="26" s="1"/>
  <c r="Q18" i="26"/>
  <c r="X131" i="14"/>
  <c r="W131" i="14"/>
  <c r="Q143" i="14"/>
  <c r="R17" i="11"/>
  <c r="E133" i="14"/>
  <c r="E20" i="26" s="1"/>
  <c r="E77" i="14"/>
  <c r="T153" i="4"/>
  <c r="I20" i="14"/>
  <c r="H20" i="14"/>
  <c r="L20" i="14"/>
  <c r="K21" i="14"/>
  <c r="J20" i="14"/>
  <c r="G20" i="14"/>
  <c r="E20" i="14"/>
  <c r="F20" i="14"/>
  <c r="T121" i="15"/>
  <c r="F93" i="11"/>
  <c r="F57" i="11"/>
  <c r="I43" i="13"/>
  <c r="I65" i="13"/>
  <c r="L86" i="46"/>
  <c r="L153" i="46"/>
  <c r="L122" i="47"/>
  <c r="L70" i="47"/>
  <c r="L70" i="15"/>
  <c r="L122" i="15"/>
  <c r="X17" i="25"/>
  <c r="W17" i="25"/>
  <c r="H64" i="45"/>
  <c r="H42" i="45"/>
  <c r="U64" i="13"/>
  <c r="S17" i="46"/>
  <c r="X17" i="46" s="1"/>
  <c r="U17" i="4"/>
  <c r="W17" i="4" s="1"/>
  <c r="U121" i="15"/>
  <c r="U17" i="15"/>
  <c r="I93" i="11"/>
  <c r="I57" i="11"/>
  <c r="E65" i="13"/>
  <c r="E47" i="25" s="1"/>
  <c r="E43" i="13"/>
  <c r="Q62" i="37"/>
  <c r="W62" i="37" s="1"/>
  <c r="X62" i="37" s="1"/>
  <c r="X42" i="35"/>
  <c r="W42" i="35"/>
  <c r="Q92" i="11"/>
  <c r="Q93" i="11" s="1"/>
  <c r="X16" i="11"/>
  <c r="W16" i="11"/>
  <c r="Q16" i="37"/>
  <c r="X91" i="43"/>
  <c r="W91" i="43"/>
  <c r="E86" i="46"/>
  <c r="E153" i="46"/>
  <c r="E122" i="47"/>
  <c r="E70" i="47"/>
  <c r="U153" i="46"/>
  <c r="E122" i="15"/>
  <c r="E70" i="15"/>
  <c r="X16" i="26"/>
  <c r="E64" i="45"/>
  <c r="E46" i="54" s="1"/>
  <c r="E42" i="45"/>
  <c r="R64" i="13"/>
  <c r="R20" i="13"/>
  <c r="S153" i="46"/>
  <c r="U153" i="4"/>
  <c r="X17" i="45"/>
  <c r="Q121" i="47"/>
  <c r="X15" i="47"/>
  <c r="W15" i="47"/>
  <c r="L18" i="43"/>
  <c r="K19" i="43"/>
  <c r="J18" i="43"/>
  <c r="G18" i="43"/>
  <c r="F18" i="43"/>
  <c r="I18" i="43"/>
  <c r="H18" i="43"/>
  <c r="E18" i="43"/>
  <c r="G153" i="4"/>
  <c r="G86" i="4"/>
  <c r="G77" i="14"/>
  <c r="G133" i="14"/>
  <c r="L93" i="43"/>
  <c r="L57" i="43"/>
  <c r="I153" i="4"/>
  <c r="I86" i="4"/>
  <c r="H133" i="14"/>
  <c r="H77" i="14"/>
  <c r="R121" i="47"/>
  <c r="Q17" i="11"/>
  <c r="G93" i="43"/>
  <c r="G57" i="43"/>
  <c r="J86" i="4"/>
  <c r="J153" i="4"/>
  <c r="U16" i="37"/>
  <c r="U93" i="43"/>
  <c r="G57" i="11"/>
  <c r="G93" i="11"/>
  <c r="J43" i="13"/>
  <c r="J65" i="13"/>
  <c r="Q153" i="46"/>
  <c r="X151" i="46"/>
  <c r="W151" i="46"/>
  <c r="R153" i="4"/>
  <c r="F86" i="46"/>
  <c r="F153" i="46"/>
  <c r="F122" i="47"/>
  <c r="F70" i="47"/>
  <c r="F70" i="15"/>
  <c r="F122" i="15"/>
  <c r="U20" i="26"/>
  <c r="Q132" i="14"/>
  <c r="Q133" i="14" s="1"/>
  <c r="W18" i="14"/>
  <c r="X18" i="14"/>
  <c r="R18" i="45"/>
  <c r="U18" i="45"/>
  <c r="S18" i="45"/>
  <c r="Q18" i="45"/>
  <c r="G64" i="45"/>
  <c r="G42" i="45"/>
  <c r="T18" i="45"/>
  <c r="T17" i="43"/>
  <c r="X19" i="14" l="1"/>
  <c r="U17" i="47"/>
  <c r="X17" i="43"/>
  <c r="W93" i="11"/>
  <c r="X93" i="11"/>
  <c r="S417" i="37"/>
  <c r="S418" i="37" s="1"/>
  <c r="H247" i="68" s="1"/>
  <c r="S322" i="37"/>
  <c r="H27" i="68" s="1"/>
  <c r="L65" i="45"/>
  <c r="L43" i="45"/>
  <c r="S373" i="37"/>
  <c r="S374" i="37" s="1"/>
  <c r="S123" i="15"/>
  <c r="E44" i="13"/>
  <c r="E66" i="13"/>
  <c r="X17" i="4"/>
  <c r="L87" i="4"/>
  <c r="L154" i="4"/>
  <c r="Q4" i="37"/>
  <c r="Q4" i="26"/>
  <c r="Q4" i="54"/>
  <c r="Q4" i="31"/>
  <c r="Q4" i="25"/>
  <c r="Q4" i="19"/>
  <c r="Q4" i="47"/>
  <c r="Q4" i="15"/>
  <c r="Q4" i="46"/>
  <c r="Q4" i="4"/>
  <c r="Q4" i="35"/>
  <c r="Q4" i="14"/>
  <c r="Q4" i="13"/>
  <c r="Q4" i="45"/>
  <c r="Q4" i="43"/>
  <c r="Q4" i="27"/>
  <c r="Q4" i="11"/>
  <c r="P18" i="7"/>
  <c r="P19" i="7" s="1"/>
  <c r="O2" i="7"/>
  <c r="W18" i="45"/>
  <c r="Q64" i="45"/>
  <c r="X18" i="45"/>
  <c r="B67" i="51"/>
  <c r="B67" i="49"/>
  <c r="W17" i="11"/>
  <c r="X17" i="11"/>
  <c r="X93" i="43"/>
  <c r="W93" i="43"/>
  <c r="J78" i="14"/>
  <c r="J134" i="14"/>
  <c r="W18" i="26"/>
  <c r="X18" i="26" s="1"/>
  <c r="W18" i="54"/>
  <c r="X18" i="54"/>
  <c r="E123" i="15"/>
  <c r="E71" i="15"/>
  <c r="H71" i="47"/>
  <c r="H123" i="47"/>
  <c r="E154" i="46"/>
  <c r="E87" i="46"/>
  <c r="H15" i="31"/>
  <c r="H94" i="11"/>
  <c r="H58" i="11"/>
  <c r="Q373" i="37"/>
  <c r="X121" i="15"/>
  <c r="W121" i="15"/>
  <c r="U417" i="37"/>
  <c r="U418" i="37" s="1"/>
  <c r="J247" i="68" s="1"/>
  <c r="U322" i="37"/>
  <c r="J27" i="68" s="1"/>
  <c r="H20" i="45"/>
  <c r="L20" i="45"/>
  <c r="J20" i="45"/>
  <c r="I20" i="45"/>
  <c r="G20" i="45"/>
  <c r="F20" i="45"/>
  <c r="K21" i="45"/>
  <c r="E20" i="45"/>
  <c r="J44" i="13"/>
  <c r="J66" i="13"/>
  <c r="E154" i="4"/>
  <c r="E87" i="4"/>
  <c r="R19" i="26"/>
  <c r="R144" i="14"/>
  <c r="R133" i="14"/>
  <c r="Q46" i="25"/>
  <c r="W64" i="13"/>
  <c r="B34" i="6" s="1"/>
  <c r="X64" i="13"/>
  <c r="F33" i="49"/>
  <c r="Q122" i="47"/>
  <c r="X16" i="47"/>
  <c r="W16" i="47"/>
  <c r="H43" i="45"/>
  <c r="H65" i="45"/>
  <c r="Q122" i="15"/>
  <c r="Q123" i="15" s="1"/>
  <c r="X16" i="15"/>
  <c r="W16" i="15"/>
  <c r="F44" i="13"/>
  <c r="F66" i="13"/>
  <c r="F154" i="4"/>
  <c r="F87" i="4"/>
  <c r="W97" i="37"/>
  <c r="T19" i="26"/>
  <c r="T144" i="14"/>
  <c r="T133" i="14"/>
  <c r="U64" i="45"/>
  <c r="X153" i="46"/>
  <c r="W153" i="46"/>
  <c r="R318" i="37"/>
  <c r="R123" i="47"/>
  <c r="F94" i="43"/>
  <c r="F18" i="31" s="1"/>
  <c r="F40" i="31" s="1"/>
  <c r="F58" i="43"/>
  <c r="Q318" i="37"/>
  <c r="Q123" i="47"/>
  <c r="X121" i="47"/>
  <c r="W121" i="47"/>
  <c r="R46" i="25"/>
  <c r="R48" i="25" s="1"/>
  <c r="R66" i="13"/>
  <c r="L134" i="14"/>
  <c r="L78" i="14"/>
  <c r="G71" i="15"/>
  <c r="G123" i="15"/>
  <c r="J123" i="47"/>
  <c r="J71" i="47"/>
  <c r="T18" i="46"/>
  <c r="S18" i="46"/>
  <c r="R18" i="46"/>
  <c r="G154" i="46"/>
  <c r="G87" i="46"/>
  <c r="Q18" i="46"/>
  <c r="U18" i="46"/>
  <c r="I15" i="31"/>
  <c r="I58" i="11"/>
  <c r="I94" i="11"/>
  <c r="R64" i="45"/>
  <c r="G94" i="43"/>
  <c r="G18" i="31" s="1"/>
  <c r="G58" i="43"/>
  <c r="S18" i="43"/>
  <c r="R18" i="43"/>
  <c r="Q18" i="43"/>
  <c r="U18" i="43"/>
  <c r="T18" i="43"/>
  <c r="W16" i="37"/>
  <c r="T17" i="15"/>
  <c r="H134" i="14"/>
  <c r="H78" i="14"/>
  <c r="I123" i="15"/>
  <c r="I71" i="15"/>
  <c r="K19" i="47"/>
  <c r="J18" i="47"/>
  <c r="I18" i="47"/>
  <c r="H18" i="47"/>
  <c r="G18" i="47"/>
  <c r="F18" i="47"/>
  <c r="E18" i="47"/>
  <c r="L18" i="47"/>
  <c r="H154" i="46"/>
  <c r="H87" i="46"/>
  <c r="J15" i="31"/>
  <c r="J58" i="11"/>
  <c r="J94" i="11"/>
  <c r="R373" i="37"/>
  <c r="R374" i="37" s="1"/>
  <c r="R123" i="15"/>
  <c r="J58" i="43"/>
  <c r="J94" i="43"/>
  <c r="J18" i="31" s="1"/>
  <c r="W17" i="46"/>
  <c r="W17" i="43"/>
  <c r="T373" i="37"/>
  <c r="T374" i="37" s="1"/>
  <c r="T123" i="15"/>
  <c r="I134" i="14"/>
  <c r="I78" i="14"/>
  <c r="H123" i="15"/>
  <c r="H71" i="15"/>
  <c r="L123" i="47"/>
  <c r="L71" i="47"/>
  <c r="I19" i="46"/>
  <c r="H19" i="46"/>
  <c r="G19" i="46"/>
  <c r="F19" i="46"/>
  <c r="E19" i="46"/>
  <c r="L19" i="46"/>
  <c r="K20" i="46"/>
  <c r="J19" i="46"/>
  <c r="L15" i="31"/>
  <c r="L37" i="31" s="1"/>
  <c r="L94" i="11"/>
  <c r="L58" i="11"/>
  <c r="M29" i="7"/>
  <c r="M30" i="7"/>
  <c r="M3" i="7"/>
  <c r="M3" i="27" s="1"/>
  <c r="M31" i="7"/>
  <c r="T17" i="47"/>
  <c r="G66" i="13"/>
  <c r="G44" i="13"/>
  <c r="G154" i="4"/>
  <c r="G87" i="4"/>
  <c r="S18" i="4"/>
  <c r="R18" i="4"/>
  <c r="Q18" i="4"/>
  <c r="T18" i="4"/>
  <c r="U18" i="4"/>
  <c r="S17" i="47"/>
  <c r="X152" i="4"/>
  <c r="W152" i="4"/>
  <c r="B67" i="52"/>
  <c r="B67" i="6"/>
  <c r="H94" i="43"/>
  <c r="H18" i="31" s="1"/>
  <c r="H58" i="43"/>
  <c r="Q110" i="37"/>
  <c r="W92" i="11"/>
  <c r="X92" i="11"/>
  <c r="T322" i="37"/>
  <c r="I27" i="68" s="1"/>
  <c r="T417" i="37"/>
  <c r="T418" i="37" s="1"/>
  <c r="I247" i="68" s="1"/>
  <c r="J43" i="45"/>
  <c r="J65" i="45"/>
  <c r="T64" i="45"/>
  <c r="E19" i="43"/>
  <c r="L19" i="43"/>
  <c r="H19" i="43"/>
  <c r="G19" i="43"/>
  <c r="J19" i="43"/>
  <c r="K20" i="43"/>
  <c r="F19" i="43"/>
  <c r="I19" i="43"/>
  <c r="U20" i="13"/>
  <c r="F134" i="14"/>
  <c r="F78" i="14"/>
  <c r="W143" i="14"/>
  <c r="X143" i="14"/>
  <c r="J123" i="15"/>
  <c r="J71" i="15"/>
  <c r="E123" i="47"/>
  <c r="E71" i="47"/>
  <c r="I154" i="46"/>
  <c r="I87" i="46"/>
  <c r="E15" i="31"/>
  <c r="E37" i="31" s="1"/>
  <c r="E58" i="11"/>
  <c r="E94" i="11"/>
  <c r="Q29" i="37"/>
  <c r="X92" i="43"/>
  <c r="W92" i="43"/>
  <c r="S19" i="45"/>
  <c r="S65" i="45" s="1"/>
  <c r="S47" i="54" s="1"/>
  <c r="G65" i="45"/>
  <c r="Q19" i="45"/>
  <c r="G43" i="45"/>
  <c r="U19" i="45"/>
  <c r="U65" i="45" s="1"/>
  <c r="U47" i="54" s="1"/>
  <c r="T19" i="45"/>
  <c r="T65" i="45" s="1"/>
  <c r="T47" i="54" s="1"/>
  <c r="R19" i="45"/>
  <c r="R65" i="45" s="1"/>
  <c r="R47" i="54" s="1"/>
  <c r="Q19" i="26"/>
  <c r="Q20" i="26" s="1"/>
  <c r="X132" i="14"/>
  <c r="W132" i="14"/>
  <c r="G48" i="50" s="1"/>
  <c r="G50" i="50" s="1"/>
  <c r="Q144" i="14"/>
  <c r="L94" i="43"/>
  <c r="L18" i="31" s="1"/>
  <c r="L58" i="43"/>
  <c r="U46" i="25"/>
  <c r="U48" i="25" s="1"/>
  <c r="U66" i="13"/>
  <c r="E134" i="14"/>
  <c r="E56" i="26" s="1"/>
  <c r="E78" i="14"/>
  <c r="F48" i="50"/>
  <c r="G18" i="15"/>
  <c r="F18" i="15"/>
  <c r="E18" i="15"/>
  <c r="L18" i="15"/>
  <c r="I18" i="15"/>
  <c r="J18" i="15"/>
  <c r="H18" i="15"/>
  <c r="K19" i="15"/>
  <c r="F123" i="47"/>
  <c r="F71" i="47"/>
  <c r="J154" i="46"/>
  <c r="J87" i="46"/>
  <c r="F15" i="31"/>
  <c r="F37" i="31" s="1"/>
  <c r="F94" i="11"/>
  <c r="F58" i="11"/>
  <c r="F43" i="45"/>
  <c r="F65" i="45"/>
  <c r="W63" i="45"/>
  <c r="X63" i="45"/>
  <c r="X17" i="54"/>
  <c r="W17" i="54"/>
  <c r="E94" i="43"/>
  <c r="E18" i="31" s="1"/>
  <c r="E40" i="31" s="1"/>
  <c r="E58" i="43"/>
  <c r="G78" i="14"/>
  <c r="U20" i="14"/>
  <c r="T20" i="14"/>
  <c r="G134" i="14"/>
  <c r="R20" i="14"/>
  <c r="Q20" i="14"/>
  <c r="S20" i="14"/>
  <c r="F33" i="50"/>
  <c r="L123" i="15"/>
  <c r="L71" i="15"/>
  <c r="G123" i="47"/>
  <c r="G71" i="47"/>
  <c r="L154" i="46"/>
  <c r="L87" i="46"/>
  <c r="G15" i="31"/>
  <c r="G94" i="11"/>
  <c r="G58" i="11"/>
  <c r="U18" i="11"/>
  <c r="T18" i="11"/>
  <c r="S18" i="11"/>
  <c r="R18" i="11"/>
  <c r="Q18" i="11"/>
  <c r="Q17" i="15"/>
  <c r="E43" i="45"/>
  <c r="E65" i="45"/>
  <c r="E47" i="54" s="1"/>
  <c r="T318" i="37"/>
  <c r="T123" i="47"/>
  <c r="I21" i="13"/>
  <c r="E21" i="13"/>
  <c r="L21" i="13"/>
  <c r="K22" i="13"/>
  <c r="J21" i="13"/>
  <c r="F21" i="13"/>
  <c r="H21" i="13"/>
  <c r="G21" i="13"/>
  <c r="I154" i="4"/>
  <c r="I87" i="4"/>
  <c r="S318" i="37"/>
  <c r="S123" i="47"/>
  <c r="T46" i="25"/>
  <c r="T48" i="25" s="1"/>
  <c r="T66" i="13"/>
  <c r="S46" i="25"/>
  <c r="S48" i="25" s="1"/>
  <c r="S66" i="13"/>
  <c r="L44" i="13"/>
  <c r="L66" i="13"/>
  <c r="H154" i="4"/>
  <c r="H87" i="4"/>
  <c r="T20" i="13"/>
  <c r="S20" i="13"/>
  <c r="Q153" i="4"/>
  <c r="R417" i="37"/>
  <c r="R418" i="37" s="1"/>
  <c r="G247" i="68" s="1"/>
  <c r="R322" i="37"/>
  <c r="G27" i="68" s="1"/>
  <c r="I43" i="45"/>
  <c r="I65" i="45"/>
  <c r="S19" i="26"/>
  <c r="S144" i="14"/>
  <c r="S133" i="14"/>
  <c r="X133" i="14" s="1"/>
  <c r="S17" i="15"/>
  <c r="H66" i="13"/>
  <c r="H44" i="13"/>
  <c r="J154" i="4"/>
  <c r="J87" i="4"/>
  <c r="W19" i="14"/>
  <c r="S64" i="45"/>
  <c r="S20" i="45"/>
  <c r="R17" i="47"/>
  <c r="I58" i="43"/>
  <c r="I94" i="43"/>
  <c r="I18" i="31" s="1"/>
  <c r="Q17" i="47"/>
  <c r="B23" i="51"/>
  <c r="B23" i="49"/>
  <c r="B116" i="32"/>
  <c r="B117" i="32" s="1"/>
  <c r="B120" i="32" s="1"/>
  <c r="B110" i="50"/>
  <c r="B111" i="50" s="1"/>
  <c r="B114" i="50" s="1"/>
  <c r="U373" i="37"/>
  <c r="U374" i="37" s="1"/>
  <c r="U123" i="15"/>
  <c r="K22" i="14"/>
  <c r="J21" i="14"/>
  <c r="I21" i="14"/>
  <c r="E21" i="14"/>
  <c r="L21" i="14"/>
  <c r="H21" i="14"/>
  <c r="F21" i="14"/>
  <c r="G21" i="14"/>
  <c r="F123" i="15"/>
  <c r="F71" i="15"/>
  <c r="I71" i="47"/>
  <c r="I123" i="47"/>
  <c r="F154" i="46"/>
  <c r="F87" i="46"/>
  <c r="L19" i="11"/>
  <c r="J19" i="11"/>
  <c r="I19" i="11"/>
  <c r="K20" i="11"/>
  <c r="H19" i="11"/>
  <c r="F19" i="11"/>
  <c r="E19" i="11"/>
  <c r="G19" i="11"/>
  <c r="U318" i="37"/>
  <c r="U123" i="47"/>
  <c r="X19" i="13"/>
  <c r="W19" i="13"/>
  <c r="Q65" i="13"/>
  <c r="Q66" i="13" s="1"/>
  <c r="I44" i="13"/>
  <c r="I66" i="13"/>
  <c r="H19" i="4"/>
  <c r="G19" i="4"/>
  <c r="F19" i="4"/>
  <c r="E19" i="4"/>
  <c r="L19" i="4"/>
  <c r="I19" i="4"/>
  <c r="J19" i="4"/>
  <c r="K20" i="4"/>
  <c r="B23" i="52"/>
  <c r="B23" i="6"/>
  <c r="X152" i="46"/>
  <c r="W152" i="46"/>
  <c r="Q20" i="13"/>
  <c r="R4" i="7"/>
  <c r="R12" i="7"/>
  <c r="R13" i="7" s="1"/>
  <c r="R17" i="7" s="1"/>
  <c r="S9" i="7"/>
  <c r="N26" i="7"/>
  <c r="N2" i="27"/>
  <c r="W123" i="15" l="1"/>
  <c r="X123" i="15"/>
  <c r="X66" i="13"/>
  <c r="W66" i="13"/>
  <c r="X18" i="11"/>
  <c r="Q94" i="11"/>
  <c r="W18" i="11"/>
  <c r="S4" i="7"/>
  <c r="S12" i="7"/>
  <c r="S13" i="7" s="1"/>
  <c r="S17" i="7" s="1"/>
  <c r="T9" i="7"/>
  <c r="F23" i="32"/>
  <c r="H155" i="4"/>
  <c r="H88" i="4"/>
  <c r="G95" i="11"/>
  <c r="G59" i="11"/>
  <c r="U19" i="11"/>
  <c r="U95" i="11" s="1"/>
  <c r="S19" i="11"/>
  <c r="S95" i="11" s="1"/>
  <c r="R19" i="11"/>
  <c r="R95" i="11" s="1"/>
  <c r="T19" i="11"/>
  <c r="T95" i="11" s="1"/>
  <c r="Q19" i="11"/>
  <c r="F135" i="14"/>
  <c r="F79" i="14"/>
  <c r="J136" i="68"/>
  <c r="X153" i="4"/>
  <c r="W153" i="4"/>
  <c r="E67" i="13"/>
  <c r="E75" i="25" s="1"/>
  <c r="E45" i="13"/>
  <c r="R94" i="11"/>
  <c r="Q134" i="14"/>
  <c r="X20" i="14"/>
  <c r="W20" i="14"/>
  <c r="E17" i="37"/>
  <c r="G40" i="31"/>
  <c r="E45" i="31"/>
  <c r="H40" i="31"/>
  <c r="H124" i="15"/>
  <c r="H72" i="15"/>
  <c r="B97" i="50"/>
  <c r="L40" i="31"/>
  <c r="L45" i="31"/>
  <c r="F59" i="43"/>
  <c r="F95" i="43"/>
  <c r="F19" i="31" s="1"/>
  <c r="F41" i="31" s="1"/>
  <c r="F56" i="37" s="1"/>
  <c r="T20" i="45"/>
  <c r="H88" i="46"/>
  <c r="H155" i="46"/>
  <c r="E124" i="47"/>
  <c r="E72" i="47"/>
  <c r="U94" i="43"/>
  <c r="R46" i="54"/>
  <c r="R48" i="54" s="1"/>
  <c r="R66" i="45"/>
  <c r="I21" i="45"/>
  <c r="E21" i="45"/>
  <c r="L21" i="45"/>
  <c r="H21" i="45"/>
  <c r="G21" i="45"/>
  <c r="F21" i="45"/>
  <c r="K22" i="45"/>
  <c r="J21" i="45"/>
  <c r="P2" i="7"/>
  <c r="Q18" i="7"/>
  <c r="Q19" i="7" s="1"/>
  <c r="H136" i="68"/>
  <c r="I20" i="4"/>
  <c r="H20" i="4"/>
  <c r="G20" i="4"/>
  <c r="F20" i="4"/>
  <c r="E20" i="4"/>
  <c r="L20" i="4"/>
  <c r="K21" i="4"/>
  <c r="J20" i="4"/>
  <c r="E95" i="11"/>
  <c r="E59" i="11"/>
  <c r="H79" i="14"/>
  <c r="H135" i="14"/>
  <c r="I45" i="13"/>
  <c r="I67" i="13"/>
  <c r="J124" i="15"/>
  <c r="J72" i="15"/>
  <c r="X144" i="14"/>
  <c r="W144" i="14"/>
  <c r="F20" i="43"/>
  <c r="E20" i="43"/>
  <c r="L20" i="43"/>
  <c r="I20" i="43"/>
  <c r="H20" i="43"/>
  <c r="K21" i="43"/>
  <c r="J20" i="43"/>
  <c r="G20" i="43"/>
  <c r="U154" i="4"/>
  <c r="I88" i="46"/>
  <c r="I155" i="46"/>
  <c r="G136" i="68"/>
  <c r="F124" i="47"/>
  <c r="F72" i="47"/>
  <c r="X18" i="43"/>
  <c r="W18" i="43"/>
  <c r="Q94" i="43"/>
  <c r="R154" i="46"/>
  <c r="Q321" i="37"/>
  <c r="X122" i="47"/>
  <c r="W122" i="47"/>
  <c r="F44" i="45"/>
  <c r="F66" i="45"/>
  <c r="X19" i="45"/>
  <c r="W19" i="45"/>
  <c r="Q65" i="45"/>
  <c r="T154" i="4"/>
  <c r="J88" i="46"/>
  <c r="J155" i="46"/>
  <c r="G124" i="47"/>
  <c r="U18" i="47"/>
  <c r="G72" i="47"/>
  <c r="T18" i="47"/>
  <c r="S18" i="47"/>
  <c r="R18" i="47"/>
  <c r="Q18" i="47"/>
  <c r="R94" i="43"/>
  <c r="S154" i="46"/>
  <c r="T20" i="26"/>
  <c r="R20" i="26"/>
  <c r="G66" i="45"/>
  <c r="G44" i="45"/>
  <c r="B67" i="32"/>
  <c r="U94" i="11"/>
  <c r="U20" i="11"/>
  <c r="Q154" i="4"/>
  <c r="X18" i="4"/>
  <c r="W18" i="4"/>
  <c r="K21" i="46"/>
  <c r="J20" i="46"/>
  <c r="I20" i="46"/>
  <c r="H20" i="46"/>
  <c r="G20" i="46"/>
  <c r="F20" i="46"/>
  <c r="E20" i="46"/>
  <c r="L20" i="46"/>
  <c r="I136" i="68"/>
  <c r="H124" i="47"/>
  <c r="H72" i="47"/>
  <c r="S94" i="43"/>
  <c r="T154" i="46"/>
  <c r="R414" i="37"/>
  <c r="R415" i="37" s="1"/>
  <c r="R319" i="37"/>
  <c r="I44" i="45"/>
  <c r="I66" i="45"/>
  <c r="Q20" i="45"/>
  <c r="T134" i="14"/>
  <c r="L124" i="15"/>
  <c r="L72" i="15"/>
  <c r="U134" i="14"/>
  <c r="E72" i="15"/>
  <c r="E124" i="15"/>
  <c r="W19" i="26"/>
  <c r="C23" i="51"/>
  <c r="F23" i="51" s="1"/>
  <c r="C23" i="49"/>
  <c r="F23" i="49" s="1"/>
  <c r="H95" i="43"/>
  <c r="H19" i="31" s="1"/>
  <c r="H59" i="43"/>
  <c r="H67" i="32"/>
  <c r="R154" i="4"/>
  <c r="L155" i="46"/>
  <c r="L88" i="46"/>
  <c r="I72" i="47"/>
  <c r="I124" i="47"/>
  <c r="X97" i="37"/>
  <c r="Q376" i="37"/>
  <c r="W122" i="15"/>
  <c r="X122" i="15"/>
  <c r="J44" i="45"/>
  <c r="J66" i="45"/>
  <c r="Q374" i="37"/>
  <c r="W373" i="37"/>
  <c r="S94" i="11"/>
  <c r="G59" i="43"/>
  <c r="Q19" i="43"/>
  <c r="Q20" i="43" s="1"/>
  <c r="T19" i="43"/>
  <c r="T95" i="43" s="1"/>
  <c r="T19" i="31" s="1"/>
  <c r="S19" i="43"/>
  <c r="S95" i="43" s="1"/>
  <c r="S19" i="31" s="1"/>
  <c r="U19" i="43"/>
  <c r="U95" i="43" s="1"/>
  <c r="U19" i="31" s="1"/>
  <c r="G95" i="43"/>
  <c r="G19" i="31" s="1"/>
  <c r="R19" i="43"/>
  <c r="R95" i="43" s="1"/>
  <c r="R19" i="31" s="1"/>
  <c r="B67" i="50"/>
  <c r="C67" i="51"/>
  <c r="D67" i="51" s="1"/>
  <c r="C67" i="49"/>
  <c r="L88" i="4"/>
  <c r="L155" i="4"/>
  <c r="E20" i="11"/>
  <c r="F20" i="11"/>
  <c r="L20" i="11"/>
  <c r="I20" i="11"/>
  <c r="K21" i="11"/>
  <c r="H20" i="11"/>
  <c r="J20" i="11"/>
  <c r="G20" i="11"/>
  <c r="I79" i="14"/>
  <c r="I135" i="14"/>
  <c r="B23" i="32"/>
  <c r="F45" i="13"/>
  <c r="F67" i="13"/>
  <c r="E155" i="4"/>
  <c r="E88" i="4"/>
  <c r="I59" i="11"/>
  <c r="I95" i="11"/>
  <c r="J79" i="14"/>
  <c r="J135" i="14"/>
  <c r="W17" i="47"/>
  <c r="X17" i="47"/>
  <c r="J67" i="13"/>
  <c r="J45" i="13"/>
  <c r="F72" i="15"/>
  <c r="F124" i="15"/>
  <c r="S154" i="4"/>
  <c r="E88" i="46"/>
  <c r="E155" i="46"/>
  <c r="J72" i="47"/>
  <c r="J124" i="47"/>
  <c r="X16" i="37"/>
  <c r="U154" i="46"/>
  <c r="L66" i="45"/>
  <c r="L44" i="45"/>
  <c r="Q46" i="54"/>
  <c r="W64" i="45"/>
  <c r="B34" i="49" s="1"/>
  <c r="Q66" i="45"/>
  <c r="X64" i="45"/>
  <c r="R134" i="14"/>
  <c r="F50" i="50"/>
  <c r="H48" i="50"/>
  <c r="H37" i="31"/>
  <c r="G37" i="31"/>
  <c r="R4" i="37"/>
  <c r="R4" i="54"/>
  <c r="R4" i="31"/>
  <c r="R4" i="19"/>
  <c r="R4" i="47"/>
  <c r="R4" i="26"/>
  <c r="R4" i="25"/>
  <c r="R4" i="46"/>
  <c r="R4" i="15"/>
  <c r="R4" i="35"/>
  <c r="R4" i="4"/>
  <c r="R4" i="43"/>
  <c r="R4" i="14"/>
  <c r="R4" i="45"/>
  <c r="R4" i="27"/>
  <c r="R4" i="13"/>
  <c r="R4" i="11"/>
  <c r="J155" i="4"/>
  <c r="J88" i="4"/>
  <c r="F59" i="11"/>
  <c r="F95" i="11"/>
  <c r="L135" i="14"/>
  <c r="L79" i="14"/>
  <c r="S46" i="54"/>
  <c r="S48" i="54" s="1"/>
  <c r="S66" i="45"/>
  <c r="U21" i="13"/>
  <c r="Q21" i="13"/>
  <c r="R21" i="13"/>
  <c r="G45" i="13"/>
  <c r="T21" i="13"/>
  <c r="G67" i="13"/>
  <c r="S21" i="13"/>
  <c r="L95" i="43"/>
  <c r="L19" i="31" s="1"/>
  <c r="L59" i="43"/>
  <c r="C67" i="52"/>
  <c r="C67" i="6"/>
  <c r="D67" i="6" s="1"/>
  <c r="F155" i="4"/>
  <c r="F88" i="4"/>
  <c r="J59" i="11"/>
  <c r="J95" i="11"/>
  <c r="K23" i="14"/>
  <c r="J22" i="14"/>
  <c r="F22" i="14"/>
  <c r="E22" i="14"/>
  <c r="L22" i="14"/>
  <c r="I22" i="14"/>
  <c r="G22" i="14"/>
  <c r="H22" i="14"/>
  <c r="K23" i="13"/>
  <c r="J22" i="13"/>
  <c r="F22" i="13"/>
  <c r="E22" i="13"/>
  <c r="I22" i="13"/>
  <c r="H22" i="13"/>
  <c r="G22" i="13"/>
  <c r="L22" i="13"/>
  <c r="X17" i="15"/>
  <c r="W17" i="15"/>
  <c r="G124" i="15"/>
  <c r="S18" i="15"/>
  <c r="G72" i="15"/>
  <c r="R18" i="15"/>
  <c r="Q18" i="15"/>
  <c r="U18" i="15"/>
  <c r="T18" i="15"/>
  <c r="W29" i="37"/>
  <c r="E59" i="43"/>
  <c r="E95" i="43"/>
  <c r="E19" i="31" s="1"/>
  <c r="E41" i="31" s="1"/>
  <c r="C23" i="52"/>
  <c r="C23" i="6"/>
  <c r="F88" i="46"/>
  <c r="F155" i="46"/>
  <c r="W133" i="14"/>
  <c r="L19" i="47"/>
  <c r="K20" i="47"/>
  <c r="J19" i="47"/>
  <c r="I19" i="47"/>
  <c r="H19" i="47"/>
  <c r="G19" i="47"/>
  <c r="F19" i="47"/>
  <c r="E19" i="47"/>
  <c r="Q154" i="46"/>
  <c r="X18" i="46"/>
  <c r="W18" i="46"/>
  <c r="X123" i="47"/>
  <c r="W123" i="47"/>
  <c r="U20" i="45"/>
  <c r="H66" i="45"/>
  <c r="H44" i="45"/>
  <c r="T20" i="11"/>
  <c r="T94" i="11"/>
  <c r="I124" i="15"/>
  <c r="I72" i="15"/>
  <c r="J59" i="43"/>
  <c r="J95" i="43"/>
  <c r="J19" i="31" s="1"/>
  <c r="X20" i="13"/>
  <c r="W20" i="13"/>
  <c r="I155" i="4"/>
  <c r="I88" i="4"/>
  <c r="Q47" i="25"/>
  <c r="X65" i="13"/>
  <c r="W65" i="13"/>
  <c r="D34" i="6" s="1"/>
  <c r="F34" i="6" s="1"/>
  <c r="H95" i="11"/>
  <c r="H59" i="11"/>
  <c r="E135" i="14"/>
  <c r="E57" i="26" s="1"/>
  <c r="E79" i="14"/>
  <c r="S20" i="26"/>
  <c r="H67" i="13"/>
  <c r="H45" i="13"/>
  <c r="T414" i="37"/>
  <c r="T415" i="37" s="1"/>
  <c r="T319" i="37"/>
  <c r="N29" i="7"/>
  <c r="N30" i="7"/>
  <c r="N3" i="7"/>
  <c r="N3" i="27" s="1"/>
  <c r="N31" i="7"/>
  <c r="B23" i="50"/>
  <c r="G155" i="4"/>
  <c r="G88" i="4"/>
  <c r="T19" i="4"/>
  <c r="T155" i="4" s="1"/>
  <c r="S19" i="4"/>
  <c r="S155" i="4" s="1"/>
  <c r="R19" i="4"/>
  <c r="R155" i="4" s="1"/>
  <c r="Q19" i="4"/>
  <c r="U19" i="4"/>
  <c r="U155" i="4" s="1"/>
  <c r="U414" i="37"/>
  <c r="U415" i="37" s="1"/>
  <c r="U319" i="37"/>
  <c r="L95" i="11"/>
  <c r="L59" i="11"/>
  <c r="G135" i="14"/>
  <c r="G79" i="14"/>
  <c r="U21" i="14"/>
  <c r="U135" i="14" s="1"/>
  <c r="Q21" i="14"/>
  <c r="S21" i="14"/>
  <c r="S135" i="14" s="1"/>
  <c r="R21" i="14"/>
  <c r="R135" i="14" s="1"/>
  <c r="T21" i="14"/>
  <c r="T135" i="14" s="1"/>
  <c r="S414" i="37"/>
  <c r="S415" i="37" s="1"/>
  <c r="S319" i="37"/>
  <c r="L67" i="13"/>
  <c r="L45" i="13"/>
  <c r="S134" i="14"/>
  <c r="H19" i="15"/>
  <c r="G19" i="15"/>
  <c r="F19" i="15"/>
  <c r="E19" i="15"/>
  <c r="L19" i="15"/>
  <c r="K20" i="15"/>
  <c r="J19" i="15"/>
  <c r="I19" i="15"/>
  <c r="I95" i="43"/>
  <c r="I19" i="31" s="1"/>
  <c r="I59" i="43"/>
  <c r="T46" i="54"/>
  <c r="T48" i="54" s="1"/>
  <c r="T66" i="45"/>
  <c r="W110" i="37"/>
  <c r="U19" i="46"/>
  <c r="U155" i="46" s="1"/>
  <c r="T19" i="46"/>
  <c r="T155" i="46" s="1"/>
  <c r="S19" i="46"/>
  <c r="S155" i="46" s="1"/>
  <c r="G88" i="46"/>
  <c r="R19" i="46"/>
  <c r="R155" i="46" s="1"/>
  <c r="G155" i="46"/>
  <c r="Q19" i="46"/>
  <c r="L72" i="47"/>
  <c r="L124" i="47"/>
  <c r="T94" i="43"/>
  <c r="T20" i="43"/>
  <c r="R20" i="45"/>
  <c r="Q414" i="37"/>
  <c r="Q319" i="37"/>
  <c r="W318" i="37"/>
  <c r="U46" i="54"/>
  <c r="U48" i="54" s="1"/>
  <c r="U66" i="45"/>
  <c r="X46" i="25"/>
  <c r="W46" i="25"/>
  <c r="Q48" i="25"/>
  <c r="E44" i="45"/>
  <c r="E66" i="45"/>
  <c r="O26" i="7"/>
  <c r="O2" i="27"/>
  <c r="S20" i="11" l="1"/>
  <c r="T57" i="26"/>
  <c r="T140" i="14"/>
  <c r="T15" i="31"/>
  <c r="T23" i="31"/>
  <c r="T96" i="11"/>
  <c r="G125" i="47"/>
  <c r="U19" i="47"/>
  <c r="U125" i="47" s="1"/>
  <c r="U344" i="37" s="1"/>
  <c r="T19" i="47"/>
  <c r="T125" i="47" s="1"/>
  <c r="T344" i="37" s="1"/>
  <c r="S19" i="47"/>
  <c r="S125" i="47" s="1"/>
  <c r="S344" i="37" s="1"/>
  <c r="R19" i="47"/>
  <c r="R125" i="47" s="1"/>
  <c r="R344" i="37" s="1"/>
  <c r="G73" i="47"/>
  <c r="Q19" i="47"/>
  <c r="U124" i="15"/>
  <c r="L68" i="13"/>
  <c r="L46" i="13"/>
  <c r="H136" i="14"/>
  <c r="H80" i="14"/>
  <c r="S67" i="13"/>
  <c r="X66" i="45"/>
  <c r="W66" i="45"/>
  <c r="L96" i="11"/>
  <c r="L20" i="31" s="1"/>
  <c r="L42" i="31" s="1"/>
  <c r="L60" i="11"/>
  <c r="U56" i="26"/>
  <c r="U139" i="14"/>
  <c r="I89" i="46"/>
  <c r="I156" i="46"/>
  <c r="U23" i="31"/>
  <c r="U15" i="31"/>
  <c r="U96" i="11"/>
  <c r="S124" i="47"/>
  <c r="T20" i="4"/>
  <c r="R20" i="46"/>
  <c r="G21" i="43"/>
  <c r="F21" i="43"/>
  <c r="E21" i="43"/>
  <c r="K22" i="43"/>
  <c r="J21" i="43"/>
  <c r="I21" i="43"/>
  <c r="H21" i="43"/>
  <c r="L21" i="43"/>
  <c r="I156" i="4"/>
  <c r="I89" i="4"/>
  <c r="U21" i="45"/>
  <c r="Q21" i="45"/>
  <c r="G67" i="45"/>
  <c r="G45" i="45"/>
  <c r="T21" i="45"/>
  <c r="R21" i="45"/>
  <c r="S21" i="45"/>
  <c r="U18" i="31"/>
  <c r="U20" i="31" s="1"/>
  <c r="U96" i="43"/>
  <c r="U40" i="31"/>
  <c r="Q95" i="11"/>
  <c r="X19" i="11"/>
  <c r="W19" i="11"/>
  <c r="Q15" i="31"/>
  <c r="X94" i="11"/>
  <c r="W94" i="11"/>
  <c r="B24" i="6" s="1"/>
  <c r="I73" i="15"/>
  <c r="I125" i="15"/>
  <c r="R57" i="26"/>
  <c r="R140" i="14"/>
  <c r="J26" i="68"/>
  <c r="I26" i="68"/>
  <c r="H125" i="47"/>
  <c r="H73" i="47"/>
  <c r="C23" i="50"/>
  <c r="Q124" i="15"/>
  <c r="X18" i="15"/>
  <c r="W18" i="15"/>
  <c r="R22" i="13"/>
  <c r="R68" i="13" s="1"/>
  <c r="R76" i="25" s="1"/>
  <c r="Q22" i="13"/>
  <c r="Q23" i="13" s="1"/>
  <c r="G68" i="13"/>
  <c r="T22" i="13"/>
  <c r="T68" i="13" s="1"/>
  <c r="T76" i="25" s="1"/>
  <c r="S22" i="13"/>
  <c r="S68" i="13" s="1"/>
  <c r="S76" i="25" s="1"/>
  <c r="U22" i="13"/>
  <c r="U68" i="13" s="1"/>
  <c r="U76" i="25" s="1"/>
  <c r="G46" i="13"/>
  <c r="G136" i="14"/>
  <c r="G80" i="14"/>
  <c r="R22" i="14"/>
  <c r="R136" i="14" s="1"/>
  <c r="Q22" i="14"/>
  <c r="T22" i="14"/>
  <c r="T136" i="14" s="1"/>
  <c r="S22" i="14"/>
  <c r="S136" i="14" s="1"/>
  <c r="U22" i="14"/>
  <c r="U136" i="14" s="1"/>
  <c r="F60" i="11"/>
  <c r="F96" i="11"/>
  <c r="F20" i="31" s="1"/>
  <c r="F42" i="31" s="1"/>
  <c r="W376" i="37"/>
  <c r="Q377" i="37"/>
  <c r="F137" i="68" s="1"/>
  <c r="G26" i="68"/>
  <c r="J89" i="46"/>
  <c r="J156" i="46"/>
  <c r="T124" i="47"/>
  <c r="T20" i="47"/>
  <c r="T156" i="4"/>
  <c r="R156" i="46"/>
  <c r="H96" i="43"/>
  <c r="H60" i="43"/>
  <c r="J156" i="4"/>
  <c r="J89" i="4"/>
  <c r="H67" i="45"/>
  <c r="H45" i="45"/>
  <c r="S57" i="26"/>
  <c r="S140" i="14"/>
  <c r="J246" i="68"/>
  <c r="I246" i="68"/>
  <c r="I125" i="47"/>
  <c r="I73" i="47"/>
  <c r="G23" i="32"/>
  <c r="R124" i="15"/>
  <c r="H68" i="13"/>
  <c r="H46" i="13"/>
  <c r="I136" i="14"/>
  <c r="I80" i="14"/>
  <c r="T67" i="13"/>
  <c r="T23" i="13"/>
  <c r="X46" i="54"/>
  <c r="W46" i="54"/>
  <c r="E96" i="11"/>
  <c r="E20" i="31" s="1"/>
  <c r="E42" i="31" s="1"/>
  <c r="E60" i="11"/>
  <c r="S23" i="31"/>
  <c r="S15" i="31"/>
  <c r="S96" i="11"/>
  <c r="R20" i="4"/>
  <c r="C23" i="32"/>
  <c r="G246" i="68"/>
  <c r="K22" i="46"/>
  <c r="J21" i="46"/>
  <c r="I21" i="46"/>
  <c r="H21" i="46"/>
  <c r="G21" i="46"/>
  <c r="F21" i="46"/>
  <c r="E21" i="46"/>
  <c r="L21" i="46"/>
  <c r="S20" i="46"/>
  <c r="Q47" i="54"/>
  <c r="Q48" i="54" s="1"/>
  <c r="X65" i="45"/>
  <c r="W65" i="45"/>
  <c r="D34" i="49" s="1"/>
  <c r="F34" i="49" s="1"/>
  <c r="Q18" i="31"/>
  <c r="Q40" i="31" s="1"/>
  <c r="W94" i="43"/>
  <c r="B24" i="49" s="1"/>
  <c r="X94" i="43"/>
  <c r="I96" i="43"/>
  <c r="I60" i="43"/>
  <c r="K22" i="4"/>
  <c r="J21" i="4"/>
  <c r="I21" i="4"/>
  <c r="H21" i="4"/>
  <c r="G21" i="4"/>
  <c r="F21" i="4"/>
  <c r="E21" i="4"/>
  <c r="L21" i="4"/>
  <c r="L67" i="45"/>
  <c r="L45" i="45"/>
  <c r="Q20" i="11"/>
  <c r="H125" i="15"/>
  <c r="H73" i="15"/>
  <c r="T18" i="31"/>
  <c r="T20" i="31" s="1"/>
  <c r="T96" i="43"/>
  <c r="Q135" i="14"/>
  <c r="W21" i="14"/>
  <c r="X21" i="14"/>
  <c r="F23" i="50"/>
  <c r="J73" i="47"/>
  <c r="J125" i="47"/>
  <c r="E56" i="37"/>
  <c r="H41" i="31"/>
  <c r="E46" i="31"/>
  <c r="G41" i="31"/>
  <c r="G56" i="37" s="1"/>
  <c r="I46" i="13"/>
  <c r="I68" i="13"/>
  <c r="L136" i="14"/>
  <c r="L80" i="14"/>
  <c r="G96" i="11"/>
  <c r="G20" i="31" s="1"/>
  <c r="G60" i="11"/>
  <c r="W374" i="37"/>
  <c r="X373" i="37"/>
  <c r="X374" i="37" s="1"/>
  <c r="R156" i="4"/>
  <c r="T20" i="46"/>
  <c r="L156" i="46"/>
  <c r="L89" i="46"/>
  <c r="S156" i="46"/>
  <c r="U124" i="47"/>
  <c r="U20" i="47"/>
  <c r="L60" i="43"/>
  <c r="L96" i="43"/>
  <c r="L156" i="4"/>
  <c r="L89" i="4"/>
  <c r="R18" i="7"/>
  <c r="R19" i="7" s="1"/>
  <c r="Q2" i="7"/>
  <c r="E67" i="45"/>
  <c r="E75" i="54" s="1"/>
  <c r="E45" i="45"/>
  <c r="F23" i="52"/>
  <c r="U57" i="26"/>
  <c r="U140" i="14"/>
  <c r="S124" i="15"/>
  <c r="E46" i="13"/>
  <c r="E68" i="13"/>
  <c r="E76" i="25" s="1"/>
  <c r="E136" i="14"/>
  <c r="E58" i="26" s="1"/>
  <c r="E80" i="14"/>
  <c r="C67" i="50"/>
  <c r="R67" i="13"/>
  <c r="J60" i="11"/>
  <c r="J96" i="11"/>
  <c r="J20" i="31" s="1"/>
  <c r="F136" i="68"/>
  <c r="X19" i="26"/>
  <c r="X20" i="26" s="1"/>
  <c r="W20" i="26"/>
  <c r="T56" i="26"/>
  <c r="T139" i="14"/>
  <c r="T156" i="46"/>
  <c r="E89" i="46"/>
  <c r="E156" i="46"/>
  <c r="R18" i="31"/>
  <c r="R20" i="31" s="1"/>
  <c r="R96" i="43"/>
  <c r="U156" i="4"/>
  <c r="E60" i="43"/>
  <c r="E96" i="43"/>
  <c r="E156" i="4"/>
  <c r="E89" i="4"/>
  <c r="P26" i="7"/>
  <c r="P2" i="27"/>
  <c r="I45" i="45"/>
  <c r="I67" i="45"/>
  <c r="T12" i="7"/>
  <c r="T13" i="7" s="1"/>
  <c r="T17" i="7" s="1"/>
  <c r="U9" i="7"/>
  <c r="T4" i="7"/>
  <c r="Q155" i="46"/>
  <c r="Q156" i="46" s="1"/>
  <c r="X19" i="46"/>
  <c r="W19" i="46"/>
  <c r="X110" i="37"/>
  <c r="L125" i="15"/>
  <c r="L73" i="15"/>
  <c r="Q155" i="4"/>
  <c r="Q156" i="4" s="1"/>
  <c r="X19" i="4"/>
  <c r="W19" i="4"/>
  <c r="F23" i="6"/>
  <c r="Q20" i="46"/>
  <c r="E20" i="47"/>
  <c r="L20" i="47"/>
  <c r="K21" i="47"/>
  <c r="J20" i="47"/>
  <c r="I20" i="47"/>
  <c r="H20" i="47"/>
  <c r="G20" i="47"/>
  <c r="F20" i="47"/>
  <c r="F26" i="68"/>
  <c r="E125" i="15"/>
  <c r="E73" i="15"/>
  <c r="H26" i="68"/>
  <c r="D34" i="50"/>
  <c r="B34" i="50"/>
  <c r="W154" i="46"/>
  <c r="X154" i="46"/>
  <c r="L73" i="47"/>
  <c r="L125" i="47"/>
  <c r="X29" i="37"/>
  <c r="F68" i="13"/>
  <c r="F46" i="13"/>
  <c r="F136" i="14"/>
  <c r="F80" i="14"/>
  <c r="I67" i="32"/>
  <c r="J67" i="32" s="1"/>
  <c r="Q67" i="13"/>
  <c r="W21" i="13"/>
  <c r="X21" i="13"/>
  <c r="U20" i="46"/>
  <c r="S20" i="4"/>
  <c r="H96" i="11"/>
  <c r="H20" i="31" s="1"/>
  <c r="H60" i="11"/>
  <c r="X20" i="45"/>
  <c r="W20" i="45"/>
  <c r="S20" i="43"/>
  <c r="F89" i="46"/>
  <c r="F156" i="46"/>
  <c r="Q20" i="4"/>
  <c r="R20" i="43"/>
  <c r="U20" i="4"/>
  <c r="F60" i="43"/>
  <c r="F96" i="43"/>
  <c r="F156" i="4"/>
  <c r="F89" i="4"/>
  <c r="J45" i="45"/>
  <c r="J67" i="45"/>
  <c r="Q56" i="26"/>
  <c r="X134" i="14"/>
  <c r="W134" i="14"/>
  <c r="Q139" i="14"/>
  <c r="F125" i="15"/>
  <c r="F73" i="15"/>
  <c r="H246" i="68"/>
  <c r="E125" i="47"/>
  <c r="E73" i="47"/>
  <c r="J68" i="13"/>
  <c r="J46" i="13"/>
  <c r="J80" i="14"/>
  <c r="J136" i="14"/>
  <c r="U67" i="13"/>
  <c r="R56" i="26"/>
  <c r="R139" i="14"/>
  <c r="U156" i="46"/>
  <c r="S156" i="4"/>
  <c r="F21" i="11"/>
  <c r="I21" i="11"/>
  <c r="K22" i="11"/>
  <c r="H21" i="11"/>
  <c r="G21" i="11"/>
  <c r="E21" i="11"/>
  <c r="L21" i="11"/>
  <c r="J21" i="11"/>
  <c r="C67" i="32"/>
  <c r="D67" i="52"/>
  <c r="S18" i="31"/>
  <c r="S20" i="31" s="1"/>
  <c r="S96" i="43"/>
  <c r="G89" i="46"/>
  <c r="G156" i="46"/>
  <c r="X154" i="4"/>
  <c r="W154" i="4"/>
  <c r="Q124" i="47"/>
  <c r="Q20" i="47"/>
  <c r="X18" i="47"/>
  <c r="W18" i="47"/>
  <c r="D67" i="49"/>
  <c r="Q417" i="37"/>
  <c r="Q322" i="37"/>
  <c r="F27" i="68" s="1"/>
  <c r="W321" i="37"/>
  <c r="G60" i="43"/>
  <c r="G96" i="43"/>
  <c r="G156" i="4"/>
  <c r="G89" i="4"/>
  <c r="K23" i="45"/>
  <c r="J22" i="45"/>
  <c r="F22" i="45"/>
  <c r="E22" i="45"/>
  <c r="G22" i="45"/>
  <c r="I22" i="45"/>
  <c r="L22" i="45"/>
  <c r="H22" i="45"/>
  <c r="R20" i="11"/>
  <c r="S4" i="37"/>
  <c r="S4" i="54"/>
  <c r="S4" i="31"/>
  <c r="S4" i="19"/>
  <c r="S4" i="47"/>
  <c r="S4" i="26"/>
  <c r="S4" i="25"/>
  <c r="S4" i="15"/>
  <c r="S4" i="46"/>
  <c r="S4" i="35"/>
  <c r="S4" i="4"/>
  <c r="S4" i="14"/>
  <c r="S4" i="45"/>
  <c r="S4" i="13"/>
  <c r="S4" i="43"/>
  <c r="S4" i="11"/>
  <c r="S4" i="27"/>
  <c r="J125" i="15"/>
  <c r="J73" i="15"/>
  <c r="S56" i="26"/>
  <c r="S139" i="14"/>
  <c r="O29" i="7"/>
  <c r="O30" i="7"/>
  <c r="O3" i="7"/>
  <c r="O3" i="27" s="1"/>
  <c r="O31" i="7"/>
  <c r="I20" i="15"/>
  <c r="H20" i="15"/>
  <c r="G20" i="15"/>
  <c r="F20" i="15"/>
  <c r="E20" i="15"/>
  <c r="L20" i="15"/>
  <c r="J20" i="15"/>
  <c r="K21" i="15"/>
  <c r="X318" i="37"/>
  <c r="X319" i="37" s="1"/>
  <c r="W319" i="37"/>
  <c r="Q415" i="37"/>
  <c r="W414" i="37"/>
  <c r="X48" i="25"/>
  <c r="W48" i="25"/>
  <c r="G125" i="15"/>
  <c r="T19" i="15"/>
  <c r="T125" i="15" s="1"/>
  <c r="T392" i="37" s="1"/>
  <c r="S19" i="15"/>
  <c r="S125" i="15" s="1"/>
  <c r="S392" i="37" s="1"/>
  <c r="R19" i="15"/>
  <c r="R125" i="15" s="1"/>
  <c r="R392" i="37" s="1"/>
  <c r="Q19" i="15"/>
  <c r="Q20" i="15" s="1"/>
  <c r="U19" i="15"/>
  <c r="U125" i="15" s="1"/>
  <c r="U392" i="37" s="1"/>
  <c r="G73" i="15"/>
  <c r="W47" i="25"/>
  <c r="X47" i="25"/>
  <c r="F125" i="47"/>
  <c r="F73" i="47"/>
  <c r="T124" i="15"/>
  <c r="G23" i="13"/>
  <c r="F23" i="13"/>
  <c r="I23" i="13"/>
  <c r="H23" i="13"/>
  <c r="E23" i="13"/>
  <c r="K24" i="13"/>
  <c r="L23" i="13"/>
  <c r="J23" i="13"/>
  <c r="L23" i="14"/>
  <c r="G23" i="14"/>
  <c r="F23" i="14"/>
  <c r="K24" i="14"/>
  <c r="J23" i="14"/>
  <c r="H23" i="14"/>
  <c r="E23" i="14"/>
  <c r="I23" i="14"/>
  <c r="L46" i="31"/>
  <c r="L41" i="31"/>
  <c r="L56" i="37" s="1"/>
  <c r="I96" i="11"/>
  <c r="I20" i="31" s="1"/>
  <c r="I60" i="11"/>
  <c r="D67" i="50"/>
  <c r="Q95" i="43"/>
  <c r="Q96" i="43" s="1"/>
  <c r="X19" i="43"/>
  <c r="W19" i="43"/>
  <c r="H89" i="46"/>
  <c r="H156" i="46"/>
  <c r="R124" i="47"/>
  <c r="R20" i="47"/>
  <c r="J96" i="43"/>
  <c r="J60" i="43"/>
  <c r="H156" i="4"/>
  <c r="H89" i="4"/>
  <c r="F67" i="45"/>
  <c r="F45" i="45"/>
  <c r="U20" i="43"/>
  <c r="G45" i="31"/>
  <c r="H45" i="31"/>
  <c r="R23" i="31"/>
  <c r="R15" i="31"/>
  <c r="R96" i="11"/>
  <c r="R40" i="31" l="1"/>
  <c r="H23" i="32"/>
  <c r="X20" i="43"/>
  <c r="B6" i="34"/>
  <c r="U462" i="37"/>
  <c r="W415" i="37"/>
  <c r="X414" i="37"/>
  <c r="X415" i="37" s="1"/>
  <c r="W56" i="26"/>
  <c r="J157" i="46"/>
  <c r="J90" i="46"/>
  <c r="U67" i="45"/>
  <c r="E97" i="43"/>
  <c r="E18" i="37" s="1"/>
  <c r="E61" i="43"/>
  <c r="U24" i="31"/>
  <c r="U37" i="31"/>
  <c r="U47" i="31" s="1"/>
  <c r="U98" i="37" s="1"/>
  <c r="S75" i="25"/>
  <c r="S69" i="13"/>
  <c r="Q125" i="47"/>
  <c r="X19" i="47"/>
  <c r="W19" i="47"/>
  <c r="T462" i="37"/>
  <c r="K22" i="15"/>
  <c r="J21" i="15"/>
  <c r="I21" i="15"/>
  <c r="H21" i="15"/>
  <c r="G21" i="15"/>
  <c r="F21" i="15"/>
  <c r="L21" i="15"/>
  <c r="E21" i="15"/>
  <c r="R22" i="45"/>
  <c r="R68" i="45" s="1"/>
  <c r="R76" i="54" s="1"/>
  <c r="Q22" i="45"/>
  <c r="U22" i="45"/>
  <c r="U68" i="45" s="1"/>
  <c r="U76" i="54" s="1"/>
  <c r="T22" i="45"/>
  <c r="T68" i="45" s="1"/>
  <c r="T76" i="54" s="1"/>
  <c r="S22" i="45"/>
  <c r="S68" i="45" s="1"/>
  <c r="S76" i="54" s="1"/>
  <c r="G68" i="45"/>
  <c r="G46" i="45"/>
  <c r="Q340" i="37"/>
  <c r="Q126" i="47"/>
  <c r="X124" i="47"/>
  <c r="W124" i="47"/>
  <c r="G22" i="11"/>
  <c r="L22" i="11"/>
  <c r="J22" i="11"/>
  <c r="I22" i="11"/>
  <c r="F22" i="11"/>
  <c r="E22" i="11"/>
  <c r="K23" i="11"/>
  <c r="H22" i="11"/>
  <c r="X139" i="14"/>
  <c r="W139" i="14"/>
  <c r="H126" i="47"/>
  <c r="H74" i="47"/>
  <c r="R75" i="25"/>
  <c r="R69" i="13"/>
  <c r="S20" i="15"/>
  <c r="U340" i="37"/>
  <c r="U126" i="47"/>
  <c r="H157" i="4"/>
  <c r="H90" i="4"/>
  <c r="F90" i="46"/>
  <c r="F157" i="46"/>
  <c r="R24" i="31"/>
  <c r="R37" i="31"/>
  <c r="R47" i="31" s="1"/>
  <c r="R98" i="37" s="1"/>
  <c r="L137" i="14"/>
  <c r="L81" i="14"/>
  <c r="G69" i="13"/>
  <c r="G47" i="13"/>
  <c r="E126" i="15"/>
  <c r="E74" i="15"/>
  <c r="J68" i="45"/>
  <c r="J46" i="45"/>
  <c r="W417" i="37"/>
  <c r="Q418" i="37"/>
  <c r="F247" i="68" s="1"/>
  <c r="J97" i="11"/>
  <c r="J61" i="11"/>
  <c r="U75" i="25"/>
  <c r="U69" i="13"/>
  <c r="E67" i="51"/>
  <c r="E67" i="49"/>
  <c r="F21" i="47"/>
  <c r="E21" i="47"/>
  <c r="L21" i="47"/>
  <c r="K22" i="47"/>
  <c r="J21" i="47"/>
  <c r="I21" i="47"/>
  <c r="H21" i="47"/>
  <c r="G21" i="47"/>
  <c r="U12" i="7"/>
  <c r="U13" i="7" s="1"/>
  <c r="U4" i="7"/>
  <c r="F10" i="7"/>
  <c r="H56" i="37"/>
  <c r="R41" i="31"/>
  <c r="U41" i="31"/>
  <c r="T41" i="31"/>
  <c r="S41" i="31"/>
  <c r="Q57" i="26"/>
  <c r="W135" i="14"/>
  <c r="C49" i="50" s="1"/>
  <c r="C50" i="50" s="1"/>
  <c r="X135" i="14"/>
  <c r="Q140" i="14"/>
  <c r="K23" i="4"/>
  <c r="J22" i="4"/>
  <c r="I22" i="4"/>
  <c r="H22" i="4"/>
  <c r="G22" i="4"/>
  <c r="F22" i="4"/>
  <c r="L22" i="4"/>
  <c r="E22" i="4"/>
  <c r="I157" i="46"/>
  <c r="I90" i="46"/>
  <c r="X48" i="54"/>
  <c r="W48" i="54"/>
  <c r="R388" i="37"/>
  <c r="R126" i="15"/>
  <c r="I137" i="14"/>
  <c r="I81" i="14"/>
  <c r="J69" i="13"/>
  <c r="J47" i="13"/>
  <c r="T20" i="15"/>
  <c r="F74" i="15"/>
  <c r="F126" i="15"/>
  <c r="G23" i="45"/>
  <c r="F23" i="45"/>
  <c r="K24" i="45"/>
  <c r="L23" i="45"/>
  <c r="I23" i="45"/>
  <c r="H23" i="45"/>
  <c r="J23" i="45"/>
  <c r="E23" i="45"/>
  <c r="L97" i="11"/>
  <c r="L61" i="11"/>
  <c r="L74" i="47"/>
  <c r="L126" i="47"/>
  <c r="L157" i="4"/>
  <c r="L90" i="4"/>
  <c r="W47" i="54"/>
  <c r="X47" i="54"/>
  <c r="Q19" i="31"/>
  <c r="Q41" i="31" s="1"/>
  <c r="W95" i="43"/>
  <c r="D24" i="49" s="1"/>
  <c r="F24" i="49" s="1"/>
  <c r="X95" i="43"/>
  <c r="E81" i="14"/>
  <c r="E137" i="14"/>
  <c r="E59" i="26" s="1"/>
  <c r="L69" i="13"/>
  <c r="L47" i="13"/>
  <c r="T388" i="37"/>
  <c r="T126" i="15"/>
  <c r="Q125" i="15"/>
  <c r="W19" i="15"/>
  <c r="X19" i="15"/>
  <c r="F246" i="68"/>
  <c r="G126" i="15"/>
  <c r="G74" i="15"/>
  <c r="H46" i="45"/>
  <c r="H68" i="45"/>
  <c r="E61" i="11"/>
  <c r="E97" i="11"/>
  <c r="W20" i="4"/>
  <c r="X20" i="4"/>
  <c r="F34" i="50"/>
  <c r="E126" i="47"/>
  <c r="E74" i="47"/>
  <c r="E157" i="4"/>
  <c r="E90" i="4"/>
  <c r="L22" i="46"/>
  <c r="K23" i="46"/>
  <c r="J22" i="46"/>
  <c r="I22" i="46"/>
  <c r="H22" i="46"/>
  <c r="G22" i="46"/>
  <c r="F22" i="46"/>
  <c r="E22" i="46"/>
  <c r="S24" i="31"/>
  <c r="S37" i="31"/>
  <c r="S47" i="31" s="1"/>
  <c r="S98" i="37" s="1"/>
  <c r="T75" i="25"/>
  <c r="T69" i="13"/>
  <c r="F97" i="43"/>
  <c r="F61" i="43"/>
  <c r="S23" i="13"/>
  <c r="T24" i="31"/>
  <c r="T37" i="31"/>
  <c r="T47" i="31" s="1"/>
  <c r="T98" i="37" s="1"/>
  <c r="R462" i="37"/>
  <c r="H74" i="15"/>
  <c r="H126" i="15"/>
  <c r="L46" i="45"/>
  <c r="L68" i="45"/>
  <c r="R21" i="11"/>
  <c r="U21" i="11"/>
  <c r="T21" i="11"/>
  <c r="G97" i="11"/>
  <c r="S21" i="11"/>
  <c r="G61" i="11"/>
  <c r="Q21" i="11"/>
  <c r="Q75" i="25"/>
  <c r="W67" i="13"/>
  <c r="B35" i="6" s="1"/>
  <c r="X67" i="13"/>
  <c r="F126" i="47"/>
  <c r="F74" i="47"/>
  <c r="W20" i="46"/>
  <c r="X20" i="46"/>
  <c r="F90" i="4"/>
  <c r="F157" i="4"/>
  <c r="L157" i="46"/>
  <c r="L90" i="46"/>
  <c r="X95" i="11"/>
  <c r="W95" i="11"/>
  <c r="D24" i="6" s="1"/>
  <c r="S23" i="45"/>
  <c r="S67" i="45"/>
  <c r="S21" i="43"/>
  <c r="R21" i="43"/>
  <c r="Q21" i="43"/>
  <c r="G97" i="43"/>
  <c r="U21" i="43"/>
  <c r="G61" i="43"/>
  <c r="T21" i="43"/>
  <c r="R442" i="37"/>
  <c r="H137" i="14"/>
  <c r="H81" i="14"/>
  <c r="L24" i="13"/>
  <c r="H24" i="13"/>
  <c r="G24" i="13"/>
  <c r="F24" i="13"/>
  <c r="E24" i="13"/>
  <c r="J24" i="13"/>
  <c r="K25" i="13"/>
  <c r="I24" i="13"/>
  <c r="R340" i="37"/>
  <c r="R126" i="47"/>
  <c r="J81" i="14"/>
  <c r="J137" i="14"/>
  <c r="E47" i="13"/>
  <c r="E69" i="13"/>
  <c r="B24" i="50"/>
  <c r="F24" i="6"/>
  <c r="R17" i="37"/>
  <c r="R45" i="31"/>
  <c r="R42" i="31"/>
  <c r="R67" i="45"/>
  <c r="L97" i="43"/>
  <c r="L61" i="43"/>
  <c r="S442" i="37"/>
  <c r="Q388" i="37"/>
  <c r="Q126" i="15"/>
  <c r="X124" i="15"/>
  <c r="W124" i="15"/>
  <c r="Q17" i="37"/>
  <c r="Q45" i="31"/>
  <c r="T67" i="45"/>
  <c r="T23" i="45"/>
  <c r="H61" i="43"/>
  <c r="H97" i="43"/>
  <c r="T442" i="37"/>
  <c r="S58" i="26"/>
  <c r="S141" i="14"/>
  <c r="F137" i="14"/>
  <c r="F81" i="14"/>
  <c r="I47" i="13"/>
  <c r="I69" i="13"/>
  <c r="J126" i="15"/>
  <c r="J74" i="15"/>
  <c r="E46" i="45"/>
  <c r="E68" i="45"/>
  <c r="E76" i="54" s="1"/>
  <c r="X321" i="37"/>
  <c r="X322" i="37" s="1"/>
  <c r="W322" i="37"/>
  <c r="E67" i="52"/>
  <c r="E67" i="6"/>
  <c r="I97" i="11"/>
  <c r="I61" i="11"/>
  <c r="B49" i="50"/>
  <c r="X156" i="46"/>
  <c r="W156" i="46"/>
  <c r="I126" i="47"/>
  <c r="I74" i="47"/>
  <c r="X155" i="46"/>
  <c r="W155" i="46"/>
  <c r="P30" i="7"/>
  <c r="P3" i="7"/>
  <c r="P3" i="27" s="1"/>
  <c r="P31" i="7"/>
  <c r="P29" i="7"/>
  <c r="R23" i="13"/>
  <c r="S388" i="37"/>
  <c r="S126" i="15"/>
  <c r="Q26" i="7"/>
  <c r="Q2" i="37"/>
  <c r="Q2" i="54"/>
  <c r="Q2" i="26"/>
  <c r="Q2" i="25"/>
  <c r="Q2" i="31"/>
  <c r="Q6" i="31" s="1"/>
  <c r="Q2" i="19"/>
  <c r="Q2" i="47"/>
  <c r="Q2" i="15"/>
  <c r="Q2" i="46"/>
  <c r="Q2" i="4"/>
  <c r="Q2" i="35"/>
  <c r="Q2" i="13"/>
  <c r="Q2" i="14"/>
  <c r="Q2" i="45"/>
  <c r="Q2" i="43"/>
  <c r="Q2" i="11"/>
  <c r="Q2" i="27"/>
  <c r="W20" i="11"/>
  <c r="X20" i="11"/>
  <c r="I157" i="4"/>
  <c r="I90" i="4"/>
  <c r="Q20" i="31"/>
  <c r="X18" i="31"/>
  <c r="W18" i="31"/>
  <c r="U21" i="46"/>
  <c r="T21" i="46"/>
  <c r="S21" i="46"/>
  <c r="R21" i="46"/>
  <c r="G157" i="46"/>
  <c r="G90" i="46"/>
  <c r="Q21" i="46"/>
  <c r="T340" i="37"/>
  <c r="T126" i="47"/>
  <c r="Q96" i="11"/>
  <c r="S40" i="31"/>
  <c r="I61" i="43"/>
  <c r="I97" i="43"/>
  <c r="S20" i="47"/>
  <c r="U442" i="37"/>
  <c r="U58" i="26"/>
  <c r="U141" i="14"/>
  <c r="E24" i="14"/>
  <c r="L24" i="14"/>
  <c r="H24" i="14"/>
  <c r="G24" i="14"/>
  <c r="I24" i="14"/>
  <c r="F24" i="14"/>
  <c r="K25" i="14"/>
  <c r="J24" i="14"/>
  <c r="H69" i="13"/>
  <c r="H47" i="13"/>
  <c r="T58" i="26"/>
  <c r="T141" i="14"/>
  <c r="G137" i="14"/>
  <c r="G81" i="14"/>
  <c r="S23" i="14"/>
  <c r="S137" i="14" s="1"/>
  <c r="R23" i="14"/>
  <c r="R137" i="14" s="1"/>
  <c r="R138" i="14" s="1"/>
  <c r="U23" i="14"/>
  <c r="U137" i="14" s="1"/>
  <c r="U138" i="14" s="1"/>
  <c r="T23" i="14"/>
  <c r="T137" i="14" s="1"/>
  <c r="Q23" i="14"/>
  <c r="F69" i="13"/>
  <c r="F47" i="13"/>
  <c r="L74" i="15"/>
  <c r="L126" i="15"/>
  <c r="F68" i="45"/>
  <c r="F46" i="45"/>
  <c r="W156" i="4"/>
  <c r="X156" i="4"/>
  <c r="F97" i="11"/>
  <c r="F61" i="11"/>
  <c r="U23" i="13"/>
  <c r="J126" i="47"/>
  <c r="J74" i="47"/>
  <c r="X155" i="4"/>
  <c r="W155" i="4"/>
  <c r="T4" i="37"/>
  <c r="T4" i="54"/>
  <c r="T4" i="26"/>
  <c r="T4" i="19"/>
  <c r="T4" i="25"/>
  <c r="T4" i="31"/>
  <c r="T4" i="47"/>
  <c r="T4" i="15"/>
  <c r="T4" i="35"/>
  <c r="T4" i="46"/>
  <c r="T4" i="4"/>
  <c r="T4" i="14"/>
  <c r="T4" i="45"/>
  <c r="T4" i="13"/>
  <c r="T4" i="27"/>
  <c r="T4" i="43"/>
  <c r="T4" i="11"/>
  <c r="R2" i="7"/>
  <c r="S18" i="7"/>
  <c r="S19" i="7" s="1"/>
  <c r="H46" i="31"/>
  <c r="G46" i="31"/>
  <c r="J157" i="4"/>
  <c r="J90" i="4"/>
  <c r="H157" i="46"/>
  <c r="H90" i="46"/>
  <c r="R20" i="15"/>
  <c r="D67" i="32"/>
  <c r="X376" i="37"/>
  <c r="X377" i="37" s="1"/>
  <c r="W377" i="37"/>
  <c r="Q136" i="14"/>
  <c r="X22" i="14"/>
  <c r="W22" i="14"/>
  <c r="X15" i="31"/>
  <c r="W15" i="31"/>
  <c r="Q37" i="31"/>
  <c r="T40" i="31"/>
  <c r="W40" i="31" s="1"/>
  <c r="B24" i="51" s="1"/>
  <c r="J97" i="43"/>
  <c r="J61" i="43"/>
  <c r="S340" i="37"/>
  <c r="S126" i="47"/>
  <c r="U388" i="37"/>
  <c r="U126" i="15"/>
  <c r="W20" i="43"/>
  <c r="S462" i="37"/>
  <c r="I126" i="15"/>
  <c r="I74" i="15"/>
  <c r="I46" i="45"/>
  <c r="I68" i="45"/>
  <c r="X20" i="47"/>
  <c r="W20" i="47"/>
  <c r="H97" i="11"/>
  <c r="H61" i="11"/>
  <c r="G126" i="47"/>
  <c r="G74" i="47"/>
  <c r="G157" i="4"/>
  <c r="U21" i="4"/>
  <c r="G90" i="4"/>
  <c r="T21" i="4"/>
  <c r="S21" i="4"/>
  <c r="R21" i="4"/>
  <c r="Q21" i="4"/>
  <c r="W96" i="43"/>
  <c r="X96" i="43"/>
  <c r="E157" i="46"/>
  <c r="E90" i="46"/>
  <c r="R58" i="26"/>
  <c r="R141" i="14"/>
  <c r="W22" i="13"/>
  <c r="Q68" i="13"/>
  <c r="X22" i="13"/>
  <c r="Q23" i="31"/>
  <c r="Q24" i="31" s="1"/>
  <c r="N24" i="31" s="1"/>
  <c r="N1" i="31" s="1"/>
  <c r="F27" i="8" s="1"/>
  <c r="U17" i="37"/>
  <c r="U42" i="31"/>
  <c r="U45" i="31"/>
  <c r="Q67" i="45"/>
  <c r="X21" i="45"/>
  <c r="Q23" i="45"/>
  <c r="W21" i="45"/>
  <c r="H22" i="43"/>
  <c r="G22" i="43"/>
  <c r="F22" i="43"/>
  <c r="K23" i="43"/>
  <c r="J22" i="43"/>
  <c r="L22" i="43"/>
  <c r="I22" i="43"/>
  <c r="E22" i="43"/>
  <c r="U20" i="15"/>
  <c r="W20" i="15" l="1"/>
  <c r="X23" i="13"/>
  <c r="X40" i="31"/>
  <c r="S24" i="14"/>
  <c r="R23" i="45"/>
  <c r="Q56" i="37"/>
  <c r="X41" i="31"/>
  <c r="W41" i="31"/>
  <c r="D24" i="51" s="1"/>
  <c r="F24" i="51" s="1"/>
  <c r="Q46" i="31"/>
  <c r="Q42" i="31"/>
  <c r="B24" i="32"/>
  <c r="T157" i="46"/>
  <c r="Q77" i="4"/>
  <c r="Q8" i="4"/>
  <c r="Q144" i="4"/>
  <c r="Q97" i="54"/>
  <c r="Q67" i="54"/>
  <c r="Q38" i="54"/>
  <c r="Q6" i="54"/>
  <c r="W388" i="37"/>
  <c r="X20" i="15"/>
  <c r="R438" i="37"/>
  <c r="T24" i="13"/>
  <c r="L70" i="13"/>
  <c r="S24" i="13"/>
  <c r="U24" i="13"/>
  <c r="L48" i="13"/>
  <c r="Q24" i="13"/>
  <c r="R24" i="13"/>
  <c r="U97" i="43"/>
  <c r="Q97" i="11"/>
  <c r="W21" i="11"/>
  <c r="X21" i="11"/>
  <c r="E23" i="46"/>
  <c r="L23" i="46"/>
  <c r="K24" i="46"/>
  <c r="J23" i="46"/>
  <c r="I23" i="46"/>
  <c r="H23" i="46"/>
  <c r="G23" i="46"/>
  <c r="F23" i="46"/>
  <c r="E47" i="45"/>
  <c r="E69" i="45"/>
  <c r="G158" i="4"/>
  <c r="U22" i="4"/>
  <c r="U158" i="4" s="1"/>
  <c r="T22" i="4"/>
  <c r="T158" i="4" s="1"/>
  <c r="G91" i="4"/>
  <c r="S22" i="4"/>
  <c r="S158" i="4" s="1"/>
  <c r="R22" i="4"/>
  <c r="R158" i="4" s="1"/>
  <c r="Q22" i="4"/>
  <c r="W57" i="26"/>
  <c r="X57" i="26" s="1"/>
  <c r="L127" i="47"/>
  <c r="L75" i="47"/>
  <c r="R77" i="25"/>
  <c r="H23" i="11"/>
  <c r="F23" i="11"/>
  <c r="E23" i="11"/>
  <c r="L23" i="11"/>
  <c r="J23" i="11"/>
  <c r="I23" i="11"/>
  <c r="G23" i="11"/>
  <c r="K24" i="11"/>
  <c r="I75" i="15"/>
  <c r="I127" i="15"/>
  <c r="U157" i="4"/>
  <c r="F67" i="52"/>
  <c r="G67" i="52" s="1"/>
  <c r="F67" i="6"/>
  <c r="U24" i="14"/>
  <c r="I138" i="14"/>
  <c r="I82" i="14"/>
  <c r="E98" i="43"/>
  <c r="E30" i="37" s="1"/>
  <c r="E62" i="43"/>
  <c r="X23" i="14"/>
  <c r="Q137" i="14"/>
  <c r="W23" i="14"/>
  <c r="G138" i="14"/>
  <c r="G82" i="14"/>
  <c r="T438" i="37"/>
  <c r="U157" i="46"/>
  <c r="Q144" i="46"/>
  <c r="Q8" i="46"/>
  <c r="Q77" i="46"/>
  <c r="Q6" i="37"/>
  <c r="Q271" i="37"/>
  <c r="Q48" i="37"/>
  <c r="I48" i="13"/>
  <c r="I70" i="13"/>
  <c r="L91" i="46"/>
  <c r="L158" i="46"/>
  <c r="J69" i="45"/>
  <c r="J47" i="45"/>
  <c r="H158" i="4"/>
  <c r="H91" i="4"/>
  <c r="S56" i="37"/>
  <c r="S46" i="31"/>
  <c r="U4" i="37"/>
  <c r="U4" i="54"/>
  <c r="U4" i="25"/>
  <c r="U4" i="31"/>
  <c r="U4" i="26"/>
  <c r="U4" i="19"/>
  <c r="U4" i="47"/>
  <c r="U4" i="15"/>
  <c r="U4" i="46"/>
  <c r="U4" i="4"/>
  <c r="U4" i="35"/>
  <c r="U4" i="14"/>
  <c r="U4" i="45"/>
  <c r="U4" i="13"/>
  <c r="U4" i="43"/>
  <c r="U4" i="11"/>
  <c r="U4" i="27"/>
  <c r="E75" i="47"/>
  <c r="E127" i="47"/>
  <c r="E62" i="11"/>
  <c r="E98" i="11"/>
  <c r="W22" i="45"/>
  <c r="X22" i="45"/>
  <c r="Q68" i="45"/>
  <c r="J127" i="15"/>
  <c r="J75" i="15"/>
  <c r="S77" i="25"/>
  <c r="T59" i="26"/>
  <c r="T142" i="14"/>
  <c r="H138" i="14"/>
  <c r="H82" i="14"/>
  <c r="Q48" i="11"/>
  <c r="Q8" i="11"/>
  <c r="Q84" i="11"/>
  <c r="Q62" i="15"/>
  <c r="Q8" i="15"/>
  <c r="Q114" i="15"/>
  <c r="Q31" i="7"/>
  <c r="Q29" i="7"/>
  <c r="Q30" i="7"/>
  <c r="Q3" i="7"/>
  <c r="E67" i="50"/>
  <c r="E25" i="13"/>
  <c r="I25" i="13"/>
  <c r="H25" i="13"/>
  <c r="J25" i="13"/>
  <c r="G25" i="13"/>
  <c r="L25" i="13"/>
  <c r="F25" i="13"/>
  <c r="K26" i="13"/>
  <c r="Q97" i="43"/>
  <c r="W21" i="43"/>
  <c r="X21" i="43"/>
  <c r="S97" i="11"/>
  <c r="E91" i="46"/>
  <c r="E158" i="46"/>
  <c r="H69" i="45"/>
  <c r="H47" i="45"/>
  <c r="I158" i="4"/>
  <c r="I91" i="4"/>
  <c r="T56" i="37"/>
  <c r="T46" i="31"/>
  <c r="U17" i="7"/>
  <c r="H13" i="7"/>
  <c r="H17" i="7" s="1"/>
  <c r="F75" i="47"/>
  <c r="F127" i="47"/>
  <c r="X417" i="37"/>
  <c r="X418" i="37" s="1"/>
  <c r="W418" i="37"/>
  <c r="F98" i="11"/>
  <c r="F62" i="11"/>
  <c r="W126" i="47"/>
  <c r="X126" i="47"/>
  <c r="K23" i="15"/>
  <c r="J22" i="15"/>
  <c r="I22" i="15"/>
  <c r="H22" i="15"/>
  <c r="G22" i="15"/>
  <c r="E22" i="15"/>
  <c r="L22" i="15"/>
  <c r="F22" i="15"/>
  <c r="H98" i="43"/>
  <c r="H62" i="43"/>
  <c r="I98" i="43"/>
  <c r="I62" i="43"/>
  <c r="L98" i="43"/>
  <c r="L62" i="43"/>
  <c r="Q76" i="25"/>
  <c r="W68" i="13"/>
  <c r="D35" i="6" s="1"/>
  <c r="X68" i="13"/>
  <c r="S438" i="37"/>
  <c r="U59" i="26"/>
  <c r="U142" i="14"/>
  <c r="L82" i="14"/>
  <c r="L138" i="14"/>
  <c r="Q157" i="46"/>
  <c r="X21" i="46"/>
  <c r="W21" i="46"/>
  <c r="Q48" i="43"/>
  <c r="Q84" i="43"/>
  <c r="Q8" i="43"/>
  <c r="Q62" i="47"/>
  <c r="Q8" i="47"/>
  <c r="Q114" i="47"/>
  <c r="E67" i="32"/>
  <c r="J70" i="13"/>
  <c r="J48" i="13"/>
  <c r="R97" i="43"/>
  <c r="F158" i="46"/>
  <c r="F91" i="46"/>
  <c r="I47" i="45"/>
  <c r="I69" i="45"/>
  <c r="J158" i="4"/>
  <c r="J91" i="4"/>
  <c r="U46" i="31"/>
  <c r="U56" i="37"/>
  <c r="G75" i="47"/>
  <c r="G127" i="47"/>
  <c r="R21" i="47"/>
  <c r="Q21" i="47"/>
  <c r="U21" i="47"/>
  <c r="T21" i="47"/>
  <c r="S21" i="47"/>
  <c r="I62" i="11"/>
  <c r="I98" i="11"/>
  <c r="Q438" i="37"/>
  <c r="W340" i="37"/>
  <c r="E127" i="15"/>
  <c r="E75" i="15"/>
  <c r="I327" i="68"/>
  <c r="I311" i="68"/>
  <c r="T463" i="37"/>
  <c r="W23" i="13"/>
  <c r="R59" i="26"/>
  <c r="R60" i="26" s="1"/>
  <c r="R142" i="14"/>
  <c r="R145" i="14" s="1"/>
  <c r="E138" i="14"/>
  <c r="E60" i="26" s="1"/>
  <c r="E82" i="14"/>
  <c r="S17" i="37"/>
  <c r="S45" i="31"/>
  <c r="S48" i="31" s="1"/>
  <c r="S42" i="31"/>
  <c r="W20" i="31"/>
  <c r="X20" i="31"/>
  <c r="Q8" i="45"/>
  <c r="Q54" i="45"/>
  <c r="Q32" i="45"/>
  <c r="Q6" i="19"/>
  <c r="Q23" i="19"/>
  <c r="F67" i="49"/>
  <c r="G67" i="49" s="1"/>
  <c r="F67" i="51"/>
  <c r="B50" i="50"/>
  <c r="E70" i="13"/>
  <c r="E48" i="13"/>
  <c r="S97" i="43"/>
  <c r="T97" i="11"/>
  <c r="U22" i="46"/>
  <c r="U158" i="46" s="1"/>
  <c r="T22" i="46"/>
  <c r="T158" i="46" s="1"/>
  <c r="S22" i="46"/>
  <c r="S158" i="46" s="1"/>
  <c r="G158" i="46"/>
  <c r="R22" i="46"/>
  <c r="R158" i="46" s="1"/>
  <c r="Q22" i="46"/>
  <c r="G91" i="46"/>
  <c r="L69" i="45"/>
  <c r="L47" i="45"/>
  <c r="L23" i="4"/>
  <c r="K24" i="4"/>
  <c r="J23" i="4"/>
  <c r="I23" i="4"/>
  <c r="H23" i="4"/>
  <c r="G23" i="4"/>
  <c r="E23" i="4"/>
  <c r="F23" i="4"/>
  <c r="H75" i="47"/>
  <c r="H127" i="47"/>
  <c r="G67" i="51"/>
  <c r="J98" i="11"/>
  <c r="J62" i="11"/>
  <c r="L127" i="15"/>
  <c r="L75" i="15"/>
  <c r="W21" i="4"/>
  <c r="Q157" i="4"/>
  <c r="Q23" i="4"/>
  <c r="X21" i="4"/>
  <c r="S2" i="7"/>
  <c r="T18" i="7"/>
  <c r="T19" i="7" s="1"/>
  <c r="J98" i="43"/>
  <c r="J62" i="43"/>
  <c r="Q75" i="54"/>
  <c r="X67" i="45"/>
  <c r="Q69" i="45"/>
  <c r="W67" i="45"/>
  <c r="B35" i="49" s="1"/>
  <c r="S157" i="4"/>
  <c r="S59" i="26"/>
  <c r="S142" i="14"/>
  <c r="S145" i="14" s="1"/>
  <c r="J138" i="14"/>
  <c r="J82" i="14"/>
  <c r="W96" i="11"/>
  <c r="X96" i="11"/>
  <c r="Q122" i="14"/>
  <c r="Q66" i="14"/>
  <c r="Q8" i="14"/>
  <c r="F70" i="13"/>
  <c r="F48" i="13"/>
  <c r="S75" i="54"/>
  <c r="S69" i="45"/>
  <c r="B35" i="50"/>
  <c r="F35" i="6"/>
  <c r="F36" i="6" s="1"/>
  <c r="B36" i="6"/>
  <c r="U97" i="11"/>
  <c r="H91" i="46"/>
  <c r="H158" i="46"/>
  <c r="Q392" i="37"/>
  <c r="X125" i="15"/>
  <c r="W125" i="15"/>
  <c r="L24" i="45"/>
  <c r="H24" i="45"/>
  <c r="G24" i="45"/>
  <c r="K25" i="45"/>
  <c r="J24" i="45"/>
  <c r="F24" i="45"/>
  <c r="E24" i="45"/>
  <c r="I24" i="45"/>
  <c r="E158" i="4"/>
  <c r="E91" i="4"/>
  <c r="X140" i="14"/>
  <c r="W140" i="14"/>
  <c r="R56" i="37"/>
  <c r="R46" i="31"/>
  <c r="R48" i="31" s="1"/>
  <c r="I127" i="47"/>
  <c r="I75" i="47"/>
  <c r="U438" i="37"/>
  <c r="L98" i="11"/>
  <c r="L62" i="11"/>
  <c r="F127" i="15"/>
  <c r="F75" i="15"/>
  <c r="J311" i="68"/>
  <c r="J327" i="68"/>
  <c r="U463" i="37"/>
  <c r="Q24" i="14"/>
  <c r="R157" i="4"/>
  <c r="R23" i="4"/>
  <c r="H311" i="68"/>
  <c r="H327" i="68"/>
  <c r="S463" i="37"/>
  <c r="R26" i="7"/>
  <c r="R2" i="37"/>
  <c r="R2" i="26"/>
  <c r="R2" i="25"/>
  <c r="R2" i="19"/>
  <c r="R2" i="31"/>
  <c r="R6" i="31" s="1"/>
  <c r="R2" i="54"/>
  <c r="R2" i="47"/>
  <c r="R2" i="15"/>
  <c r="R2" i="46"/>
  <c r="R2" i="4"/>
  <c r="R2" i="35"/>
  <c r="R2" i="13"/>
  <c r="R2" i="14"/>
  <c r="R2" i="45"/>
  <c r="R2" i="43"/>
  <c r="R2" i="11"/>
  <c r="R2" i="27"/>
  <c r="R24" i="14"/>
  <c r="I23" i="43"/>
  <c r="H23" i="43"/>
  <c r="G23" i="43"/>
  <c r="L23" i="43"/>
  <c r="J23" i="43"/>
  <c r="F23" i="43"/>
  <c r="K24" i="43"/>
  <c r="E23" i="43"/>
  <c r="U48" i="31"/>
  <c r="F98" i="43"/>
  <c r="F62" i="43"/>
  <c r="R157" i="46"/>
  <c r="Q54" i="13"/>
  <c r="Q8" i="13"/>
  <c r="Q32" i="13"/>
  <c r="Q6" i="25"/>
  <c r="Q67" i="25"/>
  <c r="Q38" i="25"/>
  <c r="Q97" i="25"/>
  <c r="G48" i="13"/>
  <c r="G70" i="13"/>
  <c r="R97" i="11"/>
  <c r="G311" i="68"/>
  <c r="G327" i="68"/>
  <c r="R463" i="37"/>
  <c r="I91" i="46"/>
  <c r="I158" i="46"/>
  <c r="X19" i="31"/>
  <c r="W19" i="31"/>
  <c r="F69" i="45"/>
  <c r="F47" i="45"/>
  <c r="L158" i="4"/>
  <c r="L91" i="4"/>
  <c r="J127" i="47"/>
  <c r="J75" i="47"/>
  <c r="U77" i="25"/>
  <c r="G98" i="11"/>
  <c r="S22" i="11"/>
  <c r="S98" i="11" s="1"/>
  <c r="S111" i="37" s="1"/>
  <c r="T22" i="11"/>
  <c r="T98" i="11" s="1"/>
  <c r="T111" i="37" s="1"/>
  <c r="G62" i="11"/>
  <c r="R22" i="11"/>
  <c r="R98" i="11" s="1"/>
  <c r="R111" i="37" s="1"/>
  <c r="U22" i="11"/>
  <c r="U98" i="11" s="1"/>
  <c r="U111" i="37" s="1"/>
  <c r="Q22" i="11"/>
  <c r="Q23" i="11" s="1"/>
  <c r="U21" i="15"/>
  <c r="T21" i="15"/>
  <c r="S21" i="15"/>
  <c r="R21" i="15"/>
  <c r="G127" i="15"/>
  <c r="G75" i="15"/>
  <c r="Q21" i="15"/>
  <c r="U23" i="45"/>
  <c r="X23" i="45" s="1"/>
  <c r="X56" i="26"/>
  <c r="T138" i="14"/>
  <c r="T157" i="4"/>
  <c r="T17" i="37"/>
  <c r="T45" i="31"/>
  <c r="T42" i="31"/>
  <c r="F25" i="14"/>
  <c r="E25" i="14"/>
  <c r="I25" i="14"/>
  <c r="H25" i="14"/>
  <c r="L25" i="14"/>
  <c r="K26" i="14"/>
  <c r="J25" i="14"/>
  <c r="G25" i="14"/>
  <c r="T97" i="43"/>
  <c r="T24" i="14"/>
  <c r="Q69" i="13"/>
  <c r="T22" i="43"/>
  <c r="T98" i="43" s="1"/>
  <c r="T30" i="37" s="1"/>
  <c r="S22" i="43"/>
  <c r="S98" i="43" s="1"/>
  <c r="S30" i="37" s="1"/>
  <c r="R22" i="43"/>
  <c r="R98" i="43" s="1"/>
  <c r="R30" i="37" s="1"/>
  <c r="U22" i="43"/>
  <c r="U98" i="43" s="1"/>
  <c r="U30" i="37" s="1"/>
  <c r="Q22" i="43"/>
  <c r="Q23" i="43" s="1"/>
  <c r="G98" i="43"/>
  <c r="G62" i="43"/>
  <c r="X37" i="31"/>
  <c r="W37" i="31"/>
  <c r="B24" i="52" s="1"/>
  <c r="Q47" i="31"/>
  <c r="Q58" i="26"/>
  <c r="Q141" i="14"/>
  <c r="X136" i="14"/>
  <c r="W136" i="14"/>
  <c r="F82" i="14"/>
  <c r="F138" i="14"/>
  <c r="S157" i="46"/>
  <c r="S23" i="46"/>
  <c r="Q8" i="35"/>
  <c r="Q34" i="35"/>
  <c r="Q22" i="35"/>
  <c r="Q214" i="26"/>
  <c r="Q149" i="26"/>
  <c r="Q197" i="26"/>
  <c r="Q86" i="26"/>
  <c r="Q101" i="26"/>
  <c r="Q46" i="26"/>
  <c r="Q6" i="26"/>
  <c r="T60" i="26"/>
  <c r="T75" i="54"/>
  <c r="T69" i="45"/>
  <c r="X126" i="15"/>
  <c r="W126" i="15"/>
  <c r="R75" i="54"/>
  <c r="R69" i="45"/>
  <c r="H70" i="13"/>
  <c r="H48" i="13"/>
  <c r="D24" i="50"/>
  <c r="X75" i="25"/>
  <c r="Q77" i="25"/>
  <c r="W75" i="25"/>
  <c r="T77" i="25"/>
  <c r="J91" i="46"/>
  <c r="J158" i="46"/>
  <c r="G69" i="45"/>
  <c r="G47" i="45"/>
  <c r="F91" i="4"/>
  <c r="F158" i="4"/>
  <c r="G22" i="47"/>
  <c r="F22" i="47"/>
  <c r="E22" i="47"/>
  <c r="L22" i="47"/>
  <c r="K23" i="47"/>
  <c r="J22" i="47"/>
  <c r="I22" i="47"/>
  <c r="H22" i="47"/>
  <c r="H98" i="11"/>
  <c r="H62" i="11"/>
  <c r="H75" i="15"/>
  <c r="H127" i="15"/>
  <c r="Q344" i="37"/>
  <c r="X125" i="47"/>
  <c r="W125" i="47"/>
  <c r="U75" i="54"/>
  <c r="U69" i="45"/>
  <c r="S138" i="14"/>
  <c r="T48" i="31" l="1"/>
  <c r="T23" i="46"/>
  <c r="W17" i="37"/>
  <c r="X17" i="37"/>
  <c r="H159" i="46"/>
  <c r="H92" i="46"/>
  <c r="X388" i="37"/>
  <c r="U77" i="54"/>
  <c r="G76" i="47"/>
  <c r="G128" i="47"/>
  <c r="S22" i="47"/>
  <c r="S128" i="47" s="1"/>
  <c r="S345" i="37" s="1"/>
  <c r="R22" i="47"/>
  <c r="R128" i="47" s="1"/>
  <c r="R345" i="37" s="1"/>
  <c r="Q22" i="47"/>
  <c r="U22" i="47"/>
  <c r="U128" i="47" s="1"/>
  <c r="U345" i="37" s="1"/>
  <c r="T22" i="47"/>
  <c r="T128" i="47" s="1"/>
  <c r="T345" i="37" s="1"/>
  <c r="Q98" i="37"/>
  <c r="X47" i="31"/>
  <c r="W47" i="31"/>
  <c r="H76" i="47"/>
  <c r="H128" i="47"/>
  <c r="S159" i="46"/>
  <c r="F24" i="32"/>
  <c r="H24" i="32" s="1"/>
  <c r="F24" i="52"/>
  <c r="I128" i="47"/>
  <c r="I76" i="47"/>
  <c r="Q442" i="37"/>
  <c r="W344" i="37"/>
  <c r="J128" i="47"/>
  <c r="J76" i="47"/>
  <c r="T77" i="54"/>
  <c r="H23" i="47"/>
  <c r="G23" i="47"/>
  <c r="F23" i="47"/>
  <c r="E23" i="47"/>
  <c r="L23" i="47"/>
  <c r="K24" i="47"/>
  <c r="J23" i="47"/>
  <c r="I23" i="47"/>
  <c r="D49" i="50"/>
  <c r="X69" i="13"/>
  <c r="W69" i="13"/>
  <c r="L139" i="14"/>
  <c r="R25" i="14"/>
  <c r="Q25" i="14"/>
  <c r="U25" i="14"/>
  <c r="L83" i="14"/>
  <c r="T25" i="14"/>
  <c r="S25" i="14"/>
  <c r="L128" i="47"/>
  <c r="L76" i="47"/>
  <c r="H139" i="14"/>
  <c r="H83" i="14"/>
  <c r="T23" i="4"/>
  <c r="E76" i="47"/>
  <c r="E128" i="47"/>
  <c r="X77" i="25"/>
  <c r="W77" i="25"/>
  <c r="R77" i="54"/>
  <c r="X141" i="14"/>
  <c r="W141" i="14"/>
  <c r="T18" i="37"/>
  <c r="T99" i="43"/>
  <c r="I139" i="14"/>
  <c r="I83" i="14"/>
  <c r="T159" i="4"/>
  <c r="G63" i="43"/>
  <c r="G99" i="43"/>
  <c r="R122" i="14"/>
  <c r="R66" i="14"/>
  <c r="R8" i="14"/>
  <c r="E70" i="45"/>
  <c r="E48" i="45"/>
  <c r="X75" i="54"/>
  <c r="W75" i="54"/>
  <c r="L159" i="4"/>
  <c r="L92" i="4"/>
  <c r="R127" i="47"/>
  <c r="L23" i="15"/>
  <c r="K24" i="15"/>
  <c r="J23" i="15"/>
  <c r="I23" i="15"/>
  <c r="H23" i="15"/>
  <c r="F23" i="15"/>
  <c r="E23" i="15"/>
  <c r="G23" i="15"/>
  <c r="I71" i="13"/>
  <c r="I49" i="13"/>
  <c r="U159" i="4"/>
  <c r="I63" i="11"/>
  <c r="I99" i="11"/>
  <c r="G159" i="46"/>
  <c r="G92" i="46"/>
  <c r="T48" i="13"/>
  <c r="S48" i="13"/>
  <c r="R48" i="13"/>
  <c r="Q48" i="13"/>
  <c r="U48" i="13"/>
  <c r="F139" i="14"/>
  <c r="F83" i="14"/>
  <c r="S127" i="15"/>
  <c r="F24" i="50"/>
  <c r="I63" i="43"/>
  <c r="I99" i="43"/>
  <c r="R8" i="35"/>
  <c r="R34" i="35"/>
  <c r="R22" i="35"/>
  <c r="R97" i="25"/>
  <c r="R6" i="25"/>
  <c r="R67" i="25"/>
  <c r="R38" i="25"/>
  <c r="R159" i="4"/>
  <c r="J48" i="45"/>
  <c r="J70" i="45"/>
  <c r="Q462" i="37"/>
  <c r="W392" i="37"/>
  <c r="E159" i="4"/>
  <c r="E92" i="4"/>
  <c r="T99" i="37"/>
  <c r="T99" i="11"/>
  <c r="W23" i="45"/>
  <c r="L128" i="15"/>
  <c r="L76" i="15"/>
  <c r="F26" i="13"/>
  <c r="K27" i="13"/>
  <c r="J26" i="13"/>
  <c r="I26" i="13"/>
  <c r="L26" i="13"/>
  <c r="G26" i="13"/>
  <c r="E26" i="13"/>
  <c r="H26" i="13"/>
  <c r="L99" i="11"/>
  <c r="L63" i="11"/>
  <c r="I159" i="46"/>
  <c r="I92" i="46"/>
  <c r="T159" i="46"/>
  <c r="U60" i="26"/>
  <c r="F128" i="15"/>
  <c r="F76" i="15"/>
  <c r="Q18" i="37"/>
  <c r="X97" i="43"/>
  <c r="W97" i="43"/>
  <c r="E71" i="13"/>
  <c r="E49" i="13"/>
  <c r="Q3" i="37"/>
  <c r="Q3" i="54"/>
  <c r="Q3" i="26"/>
  <c r="Q3" i="25"/>
  <c r="Q3" i="19"/>
  <c r="Q3" i="31"/>
  <c r="Q3" i="47"/>
  <c r="Q3" i="15"/>
  <c r="Q3" i="46"/>
  <c r="Q3" i="35"/>
  <c r="Q3" i="4"/>
  <c r="Q3" i="14"/>
  <c r="Q3" i="45"/>
  <c r="Q3" i="13"/>
  <c r="Q3" i="43"/>
  <c r="Q3" i="11"/>
  <c r="Q3" i="27"/>
  <c r="J99" i="11"/>
  <c r="J63" i="11"/>
  <c r="G83" i="14"/>
  <c r="G139" i="14"/>
  <c r="T127" i="15"/>
  <c r="E99" i="43"/>
  <c r="E63" i="43"/>
  <c r="R144" i="4"/>
  <c r="R77" i="4"/>
  <c r="R8" i="4"/>
  <c r="R214" i="26"/>
  <c r="R149" i="26"/>
  <c r="R197" i="26"/>
  <c r="R101" i="26"/>
  <c r="R46" i="26"/>
  <c r="R6" i="26"/>
  <c r="R86" i="26"/>
  <c r="W24" i="14"/>
  <c r="X24" i="14"/>
  <c r="E25" i="45"/>
  <c r="I25" i="45"/>
  <c r="H25" i="45"/>
  <c r="K26" i="45"/>
  <c r="L25" i="45"/>
  <c r="J25" i="45"/>
  <c r="G25" i="45"/>
  <c r="F25" i="45"/>
  <c r="S77" i="54"/>
  <c r="S23" i="4"/>
  <c r="T2" i="7"/>
  <c r="U18" i="7"/>
  <c r="U19" i="7" s="1"/>
  <c r="U2" i="7" s="1"/>
  <c r="G159" i="4"/>
  <c r="G92" i="4"/>
  <c r="T23" i="11"/>
  <c r="R23" i="43"/>
  <c r="E128" i="15"/>
  <c r="E76" i="15"/>
  <c r="F49" i="13"/>
  <c r="F71" i="13"/>
  <c r="Q48" i="31"/>
  <c r="E63" i="11"/>
  <c r="E99" i="11"/>
  <c r="J159" i="46"/>
  <c r="J92" i="46"/>
  <c r="Q99" i="37"/>
  <c r="W97" i="11"/>
  <c r="X97" i="11"/>
  <c r="T70" i="13"/>
  <c r="U70" i="13"/>
  <c r="S70" i="13"/>
  <c r="R70" i="13"/>
  <c r="Q70" i="13"/>
  <c r="X42" i="31"/>
  <c r="W42" i="31"/>
  <c r="R127" i="15"/>
  <c r="H63" i="43"/>
  <c r="H99" i="43"/>
  <c r="R54" i="13"/>
  <c r="R8" i="13"/>
  <c r="R32" i="13"/>
  <c r="R23" i="19"/>
  <c r="R6" i="19"/>
  <c r="F48" i="45"/>
  <c r="F70" i="45"/>
  <c r="B36" i="50"/>
  <c r="F92" i="4"/>
  <c r="F159" i="4"/>
  <c r="J139" i="14"/>
  <c r="J83" i="14"/>
  <c r="U127" i="15"/>
  <c r="R23" i="46"/>
  <c r="K25" i="43"/>
  <c r="J24" i="43"/>
  <c r="I24" i="43"/>
  <c r="H24" i="43"/>
  <c r="E24" i="43"/>
  <c r="L24" i="43"/>
  <c r="G24" i="43"/>
  <c r="F24" i="43"/>
  <c r="R144" i="46"/>
  <c r="R8" i="46"/>
  <c r="R77" i="46"/>
  <c r="R271" i="37"/>
  <c r="R48" i="37"/>
  <c r="R6" i="37"/>
  <c r="G48" i="45"/>
  <c r="G70" i="45"/>
  <c r="S159" i="4"/>
  <c r="S26" i="7"/>
  <c r="S2" i="37"/>
  <c r="S2" i="26"/>
  <c r="S2" i="25"/>
  <c r="S2" i="31"/>
  <c r="S6" i="31" s="1"/>
  <c r="S2" i="54"/>
  <c r="S2" i="19"/>
  <c r="S2" i="47"/>
  <c r="S2" i="15"/>
  <c r="S2" i="46"/>
  <c r="S2" i="4"/>
  <c r="S2" i="35"/>
  <c r="S2" i="14"/>
  <c r="S2" i="43"/>
  <c r="S2" i="11"/>
  <c r="S2" i="13"/>
  <c r="S2" i="27"/>
  <c r="S2" i="45"/>
  <c r="H159" i="4"/>
  <c r="H92" i="4"/>
  <c r="Q158" i="46"/>
  <c r="X22" i="46"/>
  <c r="W22" i="46"/>
  <c r="S23" i="43"/>
  <c r="S127" i="47"/>
  <c r="R18" i="37"/>
  <c r="R99" i="43"/>
  <c r="Q23" i="46"/>
  <c r="G128" i="15"/>
  <c r="G76" i="15"/>
  <c r="U22" i="15"/>
  <c r="U128" i="15" s="1"/>
  <c r="U393" i="37" s="1"/>
  <c r="U394" i="37" s="1"/>
  <c r="J143" i="68" s="1"/>
  <c r="T22" i="15"/>
  <c r="T128" i="15" s="1"/>
  <c r="T393" i="37" s="1"/>
  <c r="T394" i="37" s="1"/>
  <c r="I143" i="68" s="1"/>
  <c r="S22" i="15"/>
  <c r="S128" i="15" s="1"/>
  <c r="S393" i="37" s="1"/>
  <c r="S394" i="37" s="1"/>
  <c r="H143" i="68" s="1"/>
  <c r="Q22" i="15"/>
  <c r="Q23" i="15" s="1"/>
  <c r="R22" i="15"/>
  <c r="R128" i="15" s="1"/>
  <c r="R393" i="37" s="1"/>
  <c r="R394" i="37" s="1"/>
  <c r="G143" i="68" s="1"/>
  <c r="S99" i="37"/>
  <c r="S99" i="11"/>
  <c r="Q25" i="13"/>
  <c r="L49" i="13"/>
  <c r="U25" i="13"/>
  <c r="T25" i="13"/>
  <c r="S25" i="13"/>
  <c r="L71" i="13"/>
  <c r="R25" i="13"/>
  <c r="W45" i="31"/>
  <c r="Q76" i="54"/>
  <c r="W68" i="45"/>
  <c r="D35" i="49" s="1"/>
  <c r="D36" i="49" s="1"/>
  <c r="X68" i="45"/>
  <c r="F63" i="11"/>
  <c r="F99" i="11"/>
  <c r="F24" i="46"/>
  <c r="E24" i="46"/>
  <c r="L24" i="46"/>
  <c r="K25" i="46"/>
  <c r="J24" i="46"/>
  <c r="I24" i="46"/>
  <c r="H24" i="46"/>
  <c r="G24" i="46"/>
  <c r="U18" i="37"/>
  <c r="U99" i="43"/>
  <c r="U145" i="14"/>
  <c r="X46" i="31"/>
  <c r="W46" i="31"/>
  <c r="F76" i="47"/>
  <c r="F128" i="47"/>
  <c r="W58" i="26"/>
  <c r="G26" i="14"/>
  <c r="F26" i="14"/>
  <c r="K27" i="14"/>
  <c r="J26" i="14"/>
  <c r="I26" i="14"/>
  <c r="H26" i="14"/>
  <c r="L26" i="14"/>
  <c r="E26" i="14"/>
  <c r="R23" i="11"/>
  <c r="R159" i="46"/>
  <c r="F99" i="43"/>
  <c r="F63" i="43"/>
  <c r="R48" i="11"/>
  <c r="R84" i="11"/>
  <c r="R8" i="11"/>
  <c r="R114" i="15"/>
  <c r="R8" i="15"/>
  <c r="R62" i="15"/>
  <c r="R29" i="7"/>
  <c r="R30" i="7"/>
  <c r="R3" i="7"/>
  <c r="R31" i="7"/>
  <c r="H70" i="45"/>
  <c r="H48" i="45"/>
  <c r="U23" i="11"/>
  <c r="B36" i="49"/>
  <c r="I159" i="4"/>
  <c r="I92" i="4"/>
  <c r="S18" i="37"/>
  <c r="S99" i="43"/>
  <c r="X340" i="37"/>
  <c r="T127" i="47"/>
  <c r="Q159" i="46"/>
  <c r="X157" i="46"/>
  <c r="W157" i="46"/>
  <c r="D36" i="6"/>
  <c r="H76" i="15"/>
  <c r="H128" i="15"/>
  <c r="S23" i="11"/>
  <c r="G49" i="13"/>
  <c r="G71" i="13"/>
  <c r="X45" i="31"/>
  <c r="U23" i="46"/>
  <c r="Q59" i="26"/>
  <c r="Q60" i="26" s="1"/>
  <c r="Q142" i="14"/>
  <c r="X137" i="14"/>
  <c r="W137" i="14"/>
  <c r="E49" i="50" s="1"/>
  <c r="E50" i="50" s="1"/>
  <c r="Q138" i="14"/>
  <c r="F67" i="50"/>
  <c r="G67" i="50" s="1"/>
  <c r="H99" i="11"/>
  <c r="H63" i="11"/>
  <c r="Q158" i="4"/>
  <c r="X22" i="4"/>
  <c r="W22" i="4"/>
  <c r="L159" i="46"/>
  <c r="L92" i="46"/>
  <c r="U23" i="43"/>
  <c r="S60" i="26"/>
  <c r="D24" i="32"/>
  <c r="Q127" i="15"/>
  <c r="W21" i="15"/>
  <c r="X21" i="15"/>
  <c r="Q98" i="11"/>
  <c r="Q99" i="11" s="1"/>
  <c r="X22" i="11"/>
  <c r="W22" i="11"/>
  <c r="R99" i="37"/>
  <c r="R99" i="11"/>
  <c r="J63" i="43"/>
  <c r="J99" i="43"/>
  <c r="R84" i="43"/>
  <c r="R8" i="43"/>
  <c r="R48" i="43"/>
  <c r="R62" i="47"/>
  <c r="R8" i="47"/>
  <c r="R114" i="47"/>
  <c r="T24" i="45"/>
  <c r="L70" i="45"/>
  <c r="S24" i="45"/>
  <c r="L48" i="45"/>
  <c r="R24" i="45"/>
  <c r="Q24" i="45"/>
  <c r="U24" i="45"/>
  <c r="U99" i="37"/>
  <c r="U99" i="11"/>
  <c r="X69" i="45"/>
  <c r="W69" i="45"/>
  <c r="J159" i="4"/>
  <c r="J92" i="4"/>
  <c r="W438" i="37"/>
  <c r="U127" i="47"/>
  <c r="X76" i="25"/>
  <c r="W76" i="25"/>
  <c r="I76" i="15"/>
  <c r="I128" i="15"/>
  <c r="J49" i="13"/>
  <c r="J71" i="13"/>
  <c r="G67" i="6"/>
  <c r="T145" i="14"/>
  <c r="U159" i="46"/>
  <c r="F67" i="32"/>
  <c r="G67" i="32" s="1"/>
  <c r="I24" i="11"/>
  <c r="J24" i="11"/>
  <c r="H24" i="11"/>
  <c r="K25" i="11"/>
  <c r="G24" i="11"/>
  <c r="F24" i="11"/>
  <c r="L24" i="11"/>
  <c r="E24" i="11"/>
  <c r="E159" i="46"/>
  <c r="E92" i="46"/>
  <c r="X22" i="43"/>
  <c r="Q98" i="43"/>
  <c r="W22" i="43"/>
  <c r="T23" i="43"/>
  <c r="E83" i="14"/>
  <c r="E139" i="14"/>
  <c r="L63" i="43"/>
  <c r="L99" i="43"/>
  <c r="R54" i="45"/>
  <c r="R32" i="45"/>
  <c r="R8" i="45"/>
  <c r="R97" i="54"/>
  <c r="R67" i="54"/>
  <c r="R38" i="54"/>
  <c r="R6" i="54"/>
  <c r="I48" i="45"/>
  <c r="I70" i="45"/>
  <c r="C9" i="6"/>
  <c r="B9" i="6"/>
  <c r="Q159" i="4"/>
  <c r="X157" i="4"/>
  <c r="W157" i="4"/>
  <c r="E24" i="4"/>
  <c r="L24" i="4"/>
  <c r="K25" i="4"/>
  <c r="J24" i="4"/>
  <c r="I24" i="4"/>
  <c r="H24" i="4"/>
  <c r="F24" i="4"/>
  <c r="G24" i="4"/>
  <c r="X21" i="47"/>
  <c r="W21" i="47"/>
  <c r="Q127" i="47"/>
  <c r="J128" i="15"/>
  <c r="J76" i="15"/>
  <c r="H71" i="13"/>
  <c r="H49" i="13"/>
  <c r="U23" i="4"/>
  <c r="W23" i="4" s="1"/>
  <c r="G99" i="11"/>
  <c r="G63" i="11"/>
  <c r="F159" i="46"/>
  <c r="F92" i="46"/>
  <c r="X24" i="13"/>
  <c r="W24" i="13"/>
  <c r="W56" i="37"/>
  <c r="D9" i="6" l="1"/>
  <c r="X23" i="4"/>
  <c r="B98" i="50"/>
  <c r="X23" i="43"/>
  <c r="S23" i="15"/>
  <c r="X23" i="11"/>
  <c r="U23" i="47"/>
  <c r="X99" i="11"/>
  <c r="W99" i="11"/>
  <c r="T48" i="45"/>
  <c r="S48" i="45"/>
  <c r="R48" i="45"/>
  <c r="Q48" i="45"/>
  <c r="U48" i="45"/>
  <c r="W25" i="13"/>
  <c r="X25" i="13"/>
  <c r="J100" i="43"/>
  <c r="J64" i="43"/>
  <c r="R26" i="13"/>
  <c r="R27" i="13" s="1"/>
  <c r="R30" i="13" s="1"/>
  <c r="U26" i="13"/>
  <c r="U27" i="13" s="1"/>
  <c r="U30" i="13" s="1"/>
  <c r="L72" i="13"/>
  <c r="S26" i="13"/>
  <c r="S27" i="13" s="1"/>
  <c r="S30" i="13" s="1"/>
  <c r="Q26" i="13"/>
  <c r="L50" i="13"/>
  <c r="T26" i="13"/>
  <c r="T27" i="13" s="1"/>
  <c r="T30" i="13" s="1"/>
  <c r="I129" i="47"/>
  <c r="I77" i="47"/>
  <c r="L160" i="4"/>
  <c r="L93" i="4"/>
  <c r="C9" i="49"/>
  <c r="B9" i="49"/>
  <c r="S84" i="43"/>
  <c r="S8" i="43"/>
  <c r="S48" i="43"/>
  <c r="Q30" i="37"/>
  <c r="X98" i="43"/>
  <c r="W98" i="43"/>
  <c r="B68" i="51"/>
  <c r="B68" i="49"/>
  <c r="F35" i="49"/>
  <c r="F36" i="49" s="1"/>
  <c r="I140" i="14"/>
  <c r="I84" i="14"/>
  <c r="F160" i="46"/>
  <c r="F93" i="46"/>
  <c r="U71" i="13"/>
  <c r="Q71" i="13"/>
  <c r="R71" i="13"/>
  <c r="T71" i="13"/>
  <c r="S71" i="13"/>
  <c r="Q24" i="4"/>
  <c r="G160" i="4"/>
  <c r="G93" i="4"/>
  <c r="U24" i="4"/>
  <c r="T24" i="4"/>
  <c r="R24" i="4"/>
  <c r="S24" i="4"/>
  <c r="F64" i="11"/>
  <c r="F100" i="11"/>
  <c r="Q389" i="37"/>
  <c r="W127" i="15"/>
  <c r="X127" i="15"/>
  <c r="J140" i="14"/>
  <c r="J84" i="14"/>
  <c r="R24" i="46"/>
  <c r="G93" i="46"/>
  <c r="Q24" i="46"/>
  <c r="G160" i="46"/>
  <c r="U24" i="46"/>
  <c r="T24" i="46"/>
  <c r="S24" i="46"/>
  <c r="B7" i="34"/>
  <c r="F160" i="4"/>
  <c r="F93" i="4"/>
  <c r="B68" i="52"/>
  <c r="B68" i="6"/>
  <c r="G64" i="11"/>
  <c r="U24" i="11"/>
  <c r="T24" i="11"/>
  <c r="G100" i="11"/>
  <c r="S24" i="11"/>
  <c r="Q24" i="11"/>
  <c r="R24" i="11"/>
  <c r="X158" i="4"/>
  <c r="W158" i="4"/>
  <c r="X142" i="14"/>
  <c r="W142" i="14"/>
  <c r="W159" i="46"/>
  <c r="X159" i="46"/>
  <c r="H27" i="14"/>
  <c r="G27" i="14"/>
  <c r="K28" i="14"/>
  <c r="J27" i="14"/>
  <c r="E27" i="14"/>
  <c r="L27" i="14"/>
  <c r="I27" i="14"/>
  <c r="F27" i="14"/>
  <c r="H93" i="46"/>
  <c r="H160" i="46"/>
  <c r="S23" i="47"/>
  <c r="S144" i="4"/>
  <c r="S77" i="4"/>
  <c r="S8" i="4"/>
  <c r="S214" i="26"/>
  <c r="S197" i="26"/>
  <c r="S149" i="26"/>
  <c r="S6" i="26"/>
  <c r="S86" i="26"/>
  <c r="S46" i="26"/>
  <c r="S101" i="26"/>
  <c r="E100" i="43"/>
  <c r="E19" i="37" s="1"/>
  <c r="E64" i="43"/>
  <c r="X70" i="13"/>
  <c r="W70" i="13"/>
  <c r="W99" i="37"/>
  <c r="X99" i="37" s="1"/>
  <c r="U26" i="7"/>
  <c r="U2" i="37"/>
  <c r="U2" i="26"/>
  <c r="U2" i="54"/>
  <c r="U2" i="31"/>
  <c r="U6" i="31" s="1"/>
  <c r="U2" i="25"/>
  <c r="U2" i="19"/>
  <c r="U2" i="47"/>
  <c r="U2" i="15"/>
  <c r="U2" i="46"/>
  <c r="U2" i="4"/>
  <c r="U2" i="35"/>
  <c r="U2" i="14"/>
  <c r="U2" i="45"/>
  <c r="U2" i="13"/>
  <c r="U2" i="27"/>
  <c r="U2" i="11"/>
  <c r="U2" i="43"/>
  <c r="Q25" i="45"/>
  <c r="L49" i="45"/>
  <c r="U25" i="45"/>
  <c r="T25" i="45"/>
  <c r="S25" i="45"/>
  <c r="R25" i="45"/>
  <c r="L71" i="45"/>
  <c r="Q99" i="43"/>
  <c r="H72" i="13"/>
  <c r="H50" i="13"/>
  <c r="E129" i="15"/>
  <c r="E77" i="15"/>
  <c r="R23" i="47"/>
  <c r="F77" i="47"/>
  <c r="F129" i="47"/>
  <c r="X344" i="37"/>
  <c r="W98" i="37"/>
  <c r="T443" i="37"/>
  <c r="T444" i="37" s="1"/>
  <c r="I253" i="68" s="1"/>
  <c r="T346" i="37"/>
  <c r="I33" i="68" s="1"/>
  <c r="W18" i="37"/>
  <c r="G77" i="47"/>
  <c r="G129" i="47"/>
  <c r="X159" i="4"/>
  <c r="W159" i="4"/>
  <c r="E9" i="49"/>
  <c r="F9" i="49"/>
  <c r="S114" i="15"/>
  <c r="S62" i="15"/>
  <c r="S8" i="15"/>
  <c r="H71" i="45"/>
  <c r="H49" i="45"/>
  <c r="G50" i="13"/>
  <c r="G72" i="13"/>
  <c r="X392" i="37"/>
  <c r="H129" i="15"/>
  <c r="H77" i="15"/>
  <c r="Q83" i="14"/>
  <c r="T83" i="14"/>
  <c r="U83" i="14"/>
  <c r="R83" i="14"/>
  <c r="S83" i="14"/>
  <c r="D50" i="50"/>
  <c r="H49" i="50"/>
  <c r="H50" i="50" s="1"/>
  <c r="H77" i="47"/>
  <c r="H129" i="47"/>
  <c r="U443" i="37"/>
  <c r="U444" i="37" s="1"/>
  <c r="J253" i="68" s="1"/>
  <c r="U346" i="37"/>
  <c r="J33" i="68" s="1"/>
  <c r="W23" i="43"/>
  <c r="H160" i="4"/>
  <c r="H93" i="4"/>
  <c r="X24" i="45"/>
  <c r="W24" i="45"/>
  <c r="T23" i="47"/>
  <c r="S271" i="37"/>
  <c r="S48" i="37"/>
  <c r="S6" i="37"/>
  <c r="F26" i="45"/>
  <c r="K27" i="45"/>
  <c r="J26" i="45"/>
  <c r="I26" i="45"/>
  <c r="H26" i="45"/>
  <c r="G26" i="45"/>
  <c r="E26" i="45"/>
  <c r="L26" i="45"/>
  <c r="R341" i="37"/>
  <c r="R129" i="47"/>
  <c r="Q341" i="37"/>
  <c r="X127" i="47"/>
  <c r="W127" i="47"/>
  <c r="H64" i="11"/>
  <c r="H100" i="11"/>
  <c r="S49" i="13"/>
  <c r="R49" i="13"/>
  <c r="Q49" i="13"/>
  <c r="U49" i="13"/>
  <c r="T49" i="13"/>
  <c r="J160" i="4"/>
  <c r="J93" i="4"/>
  <c r="Q128" i="47"/>
  <c r="Q129" i="47" s="1"/>
  <c r="X22" i="47"/>
  <c r="W22" i="47"/>
  <c r="I160" i="46"/>
  <c r="I93" i="46"/>
  <c r="S32" i="45"/>
  <c r="S8" i="45"/>
  <c r="S54" i="45"/>
  <c r="E72" i="13"/>
  <c r="E50" i="13"/>
  <c r="G140" i="14"/>
  <c r="G84" i="14"/>
  <c r="J100" i="11"/>
  <c r="J64" i="11"/>
  <c r="E9" i="6"/>
  <c r="F9" i="6"/>
  <c r="I100" i="11"/>
  <c r="I64" i="11"/>
  <c r="U341" i="37"/>
  <c r="U129" i="47"/>
  <c r="D35" i="50"/>
  <c r="R3" i="37"/>
  <c r="R3" i="54"/>
  <c r="R3" i="26"/>
  <c r="R3" i="25"/>
  <c r="R3" i="19"/>
  <c r="R3" i="31"/>
  <c r="R3" i="47"/>
  <c r="R3" i="15"/>
  <c r="R3" i="35"/>
  <c r="R3" i="46"/>
  <c r="R3" i="4"/>
  <c r="R3" i="14"/>
  <c r="R3" i="45"/>
  <c r="R3" i="13"/>
  <c r="R3" i="43"/>
  <c r="R3" i="11"/>
  <c r="R3" i="27"/>
  <c r="L140" i="14"/>
  <c r="L84" i="14"/>
  <c r="S26" i="14"/>
  <c r="R26" i="14"/>
  <c r="U26" i="14"/>
  <c r="T26" i="14"/>
  <c r="Q26" i="14"/>
  <c r="X58" i="26"/>
  <c r="L160" i="46"/>
  <c r="L93" i="46"/>
  <c r="S84" i="11"/>
  <c r="S8" i="11"/>
  <c r="S48" i="11"/>
  <c r="S23" i="19"/>
  <c r="S6" i="19"/>
  <c r="K26" i="43"/>
  <c r="J25" i="43"/>
  <c r="I25" i="43"/>
  <c r="F25" i="43"/>
  <c r="E25" i="43"/>
  <c r="L25" i="43"/>
  <c r="H25" i="43"/>
  <c r="G25" i="43"/>
  <c r="R389" i="37"/>
  <c r="R390" i="37" s="1"/>
  <c r="G142" i="68" s="1"/>
  <c r="R129" i="15"/>
  <c r="E71" i="45"/>
  <c r="E49" i="45"/>
  <c r="T23" i="15"/>
  <c r="I72" i="13"/>
  <c r="I50" i="13"/>
  <c r="F311" i="68"/>
  <c r="F327" i="68"/>
  <c r="Q463" i="37"/>
  <c r="W462" i="37"/>
  <c r="J129" i="15"/>
  <c r="J77" i="15"/>
  <c r="X25" i="14"/>
  <c r="W25" i="14"/>
  <c r="J129" i="47"/>
  <c r="J77" i="47"/>
  <c r="R443" i="37"/>
  <c r="R444" i="37" s="1"/>
  <c r="G253" i="68" s="1"/>
  <c r="R346" i="37"/>
  <c r="G33" i="68" s="1"/>
  <c r="W59" i="26"/>
  <c r="X59" i="26" s="1"/>
  <c r="F84" i="14"/>
  <c r="F140" i="14"/>
  <c r="S341" i="37"/>
  <c r="S129" i="47"/>
  <c r="T26" i="7"/>
  <c r="T2" i="37"/>
  <c r="T2" i="26"/>
  <c r="T2" i="54"/>
  <c r="T2" i="25"/>
  <c r="T2" i="31"/>
  <c r="T6" i="31" s="1"/>
  <c r="T2" i="19"/>
  <c r="T2" i="47"/>
  <c r="T2" i="15"/>
  <c r="T2" i="46"/>
  <c r="T2" i="4"/>
  <c r="T2" i="35"/>
  <c r="T2" i="14"/>
  <c r="T2" i="45"/>
  <c r="T2" i="13"/>
  <c r="T2" i="43"/>
  <c r="T2" i="27"/>
  <c r="T2" i="11"/>
  <c r="T341" i="37"/>
  <c r="T129" i="47"/>
  <c r="S30" i="7"/>
  <c r="S3" i="7"/>
  <c r="S31" i="7"/>
  <c r="S29" i="7"/>
  <c r="E140" i="14"/>
  <c r="E84" i="14"/>
  <c r="G25" i="46"/>
  <c r="F25" i="46"/>
  <c r="E25" i="46"/>
  <c r="L25" i="46"/>
  <c r="K26" i="46"/>
  <c r="J25" i="46"/>
  <c r="I25" i="46"/>
  <c r="H25" i="46"/>
  <c r="S62" i="47"/>
  <c r="S114" i="47"/>
  <c r="S8" i="47"/>
  <c r="R23" i="15"/>
  <c r="I77" i="15"/>
  <c r="I129" i="15"/>
  <c r="F25" i="4"/>
  <c r="E25" i="4"/>
  <c r="L25" i="4"/>
  <c r="K26" i="4"/>
  <c r="J25" i="4"/>
  <c r="I25" i="4"/>
  <c r="G25" i="4"/>
  <c r="H25" i="4"/>
  <c r="X56" i="37"/>
  <c r="Q23" i="47"/>
  <c r="T70" i="45"/>
  <c r="Q70" i="45"/>
  <c r="U70" i="45"/>
  <c r="S70" i="45"/>
  <c r="R70" i="45"/>
  <c r="X138" i="14"/>
  <c r="W138" i="14"/>
  <c r="E160" i="46"/>
  <c r="E93" i="46"/>
  <c r="X23" i="46"/>
  <c r="W23" i="46"/>
  <c r="S97" i="54"/>
  <c r="S67" i="54"/>
  <c r="S38" i="54"/>
  <c r="S6" i="54"/>
  <c r="F49" i="45"/>
  <c r="F71" i="45"/>
  <c r="T389" i="37"/>
  <c r="T390" i="37" s="1"/>
  <c r="I142" i="68" s="1"/>
  <c r="T129" i="15"/>
  <c r="J72" i="13"/>
  <c r="J50" i="13"/>
  <c r="S389" i="37"/>
  <c r="S390" i="37" s="1"/>
  <c r="H142" i="68" s="1"/>
  <c r="S129" i="15"/>
  <c r="E24" i="15"/>
  <c r="L24" i="15"/>
  <c r="K25" i="15"/>
  <c r="J24" i="15"/>
  <c r="I24" i="15"/>
  <c r="G24" i="15"/>
  <c r="H24" i="15"/>
  <c r="F24" i="15"/>
  <c r="I24" i="47"/>
  <c r="H24" i="47"/>
  <c r="G24" i="47"/>
  <c r="F24" i="47"/>
  <c r="E24" i="47"/>
  <c r="L24" i="47"/>
  <c r="K25" i="47"/>
  <c r="J24" i="47"/>
  <c r="S443" i="37"/>
  <c r="S444" i="37" s="1"/>
  <c r="H253" i="68" s="1"/>
  <c r="S346" i="37"/>
  <c r="H33" i="68" s="1"/>
  <c r="W23" i="11"/>
  <c r="X158" i="46"/>
  <c r="W158" i="46"/>
  <c r="S122" i="14"/>
  <c r="S66" i="14"/>
  <c r="S8" i="14"/>
  <c r="U24" i="43"/>
  <c r="T24" i="43"/>
  <c r="Q24" i="43"/>
  <c r="G64" i="43"/>
  <c r="G100" i="43"/>
  <c r="S24" i="43"/>
  <c r="R24" i="43"/>
  <c r="U23" i="15"/>
  <c r="G49" i="45"/>
  <c r="G71" i="45"/>
  <c r="B25" i="51"/>
  <c r="B25" i="49"/>
  <c r="G27" i="13"/>
  <c r="J27" i="13"/>
  <c r="L27" i="13"/>
  <c r="I27" i="13"/>
  <c r="E27" i="13"/>
  <c r="H27" i="13"/>
  <c r="F27" i="13"/>
  <c r="L129" i="15"/>
  <c r="L77" i="15"/>
  <c r="L129" i="47"/>
  <c r="L77" i="47"/>
  <c r="K26" i="11"/>
  <c r="J25" i="11"/>
  <c r="L25" i="11"/>
  <c r="I25" i="11"/>
  <c r="G25" i="11"/>
  <c r="F25" i="11"/>
  <c r="H25" i="11"/>
  <c r="E25" i="11"/>
  <c r="S77" i="46"/>
  <c r="S8" i="46"/>
  <c r="S144" i="46"/>
  <c r="H100" i="43"/>
  <c r="H64" i="43"/>
  <c r="F129" i="15"/>
  <c r="F77" i="15"/>
  <c r="W442" i="37"/>
  <c r="I160" i="4"/>
  <c r="I93" i="4"/>
  <c r="J160" i="46"/>
  <c r="J93" i="46"/>
  <c r="I100" i="43"/>
  <c r="I64" i="43"/>
  <c r="Q111" i="37"/>
  <c r="X98" i="11"/>
  <c r="W98" i="11"/>
  <c r="W76" i="54"/>
  <c r="X76" i="54"/>
  <c r="S32" i="13"/>
  <c r="S8" i="13"/>
  <c r="S54" i="13"/>
  <c r="I71" i="45"/>
  <c r="I49" i="45"/>
  <c r="E100" i="11"/>
  <c r="E64" i="11"/>
  <c r="X438" i="37"/>
  <c r="H84" i="14"/>
  <c r="H140" i="14"/>
  <c r="F100" i="43"/>
  <c r="F64" i="43"/>
  <c r="X48" i="31"/>
  <c r="W48" i="31"/>
  <c r="E160" i="4"/>
  <c r="E93" i="4"/>
  <c r="L100" i="11"/>
  <c r="L64" i="11"/>
  <c r="Q128" i="15"/>
  <c r="X22" i="15"/>
  <c r="W22" i="15"/>
  <c r="S8" i="35"/>
  <c r="S34" i="35"/>
  <c r="S22" i="35"/>
  <c r="S6" i="25"/>
  <c r="S67" i="25"/>
  <c r="S38" i="25"/>
  <c r="S97" i="25"/>
  <c r="L64" i="43"/>
  <c r="L100" i="43"/>
  <c r="U389" i="37"/>
  <c r="U390" i="37" s="1"/>
  <c r="J142" i="68" s="1"/>
  <c r="U129" i="15"/>
  <c r="C9" i="50"/>
  <c r="B9" i="50"/>
  <c r="D9" i="50" s="1"/>
  <c r="Q145" i="14"/>
  <c r="B25" i="52"/>
  <c r="B25" i="6"/>
  <c r="J49" i="45"/>
  <c r="J71" i="45"/>
  <c r="F72" i="13"/>
  <c r="F50" i="13"/>
  <c r="G129" i="15"/>
  <c r="G77" i="15"/>
  <c r="Q77" i="54"/>
  <c r="E129" i="47"/>
  <c r="E77" i="47"/>
  <c r="X23" i="15" l="1"/>
  <c r="G9" i="6"/>
  <c r="H9" i="6" s="1"/>
  <c r="X129" i="47"/>
  <c r="W129" i="47"/>
  <c r="S160" i="46"/>
  <c r="S160" i="4"/>
  <c r="W30" i="37"/>
  <c r="T160" i="46"/>
  <c r="R160" i="4"/>
  <c r="U160" i="46"/>
  <c r="T160" i="4"/>
  <c r="W71" i="13"/>
  <c r="X71" i="13"/>
  <c r="X77" i="54"/>
  <c r="W77" i="54"/>
  <c r="F25" i="32"/>
  <c r="G65" i="11"/>
  <c r="Q25" i="11"/>
  <c r="G101" i="11"/>
  <c r="T25" i="11"/>
  <c r="T101" i="11" s="1"/>
  <c r="S25" i="11"/>
  <c r="S101" i="11" s="1"/>
  <c r="U25" i="11"/>
  <c r="U101" i="11" s="1"/>
  <c r="R25" i="11"/>
  <c r="R101" i="11" s="1"/>
  <c r="L73" i="13"/>
  <c r="L51" i="13"/>
  <c r="I78" i="47"/>
  <c r="I130" i="47"/>
  <c r="F25" i="15"/>
  <c r="E25" i="15"/>
  <c r="L25" i="15"/>
  <c r="K26" i="15"/>
  <c r="J25" i="15"/>
  <c r="H25" i="15"/>
  <c r="G25" i="15"/>
  <c r="I25" i="15"/>
  <c r="I161" i="4"/>
  <c r="I94" i="4"/>
  <c r="H26" i="46"/>
  <c r="G26" i="46"/>
  <c r="F26" i="46"/>
  <c r="E26" i="46"/>
  <c r="L26" i="46"/>
  <c r="K27" i="46"/>
  <c r="J26" i="46"/>
  <c r="I26" i="46"/>
  <c r="G27" i="45"/>
  <c r="J27" i="45"/>
  <c r="H27" i="45"/>
  <c r="F27" i="45"/>
  <c r="E27" i="45"/>
  <c r="L27" i="45"/>
  <c r="I27" i="45"/>
  <c r="U122" i="14"/>
  <c r="U66" i="14"/>
  <c r="U8" i="14"/>
  <c r="F141" i="14"/>
  <c r="F85" i="14"/>
  <c r="W145" i="14"/>
  <c r="X145" i="14"/>
  <c r="J73" i="13"/>
  <c r="J51" i="13"/>
  <c r="L78" i="15"/>
  <c r="L130" i="15"/>
  <c r="Q24" i="15"/>
  <c r="U24" i="15"/>
  <c r="S24" i="15"/>
  <c r="T24" i="15"/>
  <c r="R24" i="15"/>
  <c r="X70" i="45"/>
  <c r="W70" i="45"/>
  <c r="L26" i="43"/>
  <c r="K27" i="43"/>
  <c r="J26" i="43"/>
  <c r="G26" i="43"/>
  <c r="F26" i="43"/>
  <c r="H26" i="43"/>
  <c r="E26" i="43"/>
  <c r="I26" i="43"/>
  <c r="R439" i="37"/>
  <c r="R440" i="37" s="1"/>
  <c r="G252" i="68" s="1"/>
  <c r="R342" i="37"/>
  <c r="G32" i="68" s="1"/>
  <c r="U34" i="35"/>
  <c r="U22" i="35"/>
  <c r="U8" i="35"/>
  <c r="Q393" i="37"/>
  <c r="X128" i="15"/>
  <c r="W128" i="15"/>
  <c r="L101" i="11"/>
  <c r="L65" i="11"/>
  <c r="E130" i="15"/>
  <c r="E78" i="15"/>
  <c r="G26" i="4"/>
  <c r="F26" i="4"/>
  <c r="E26" i="4"/>
  <c r="L26" i="4"/>
  <c r="K27" i="4"/>
  <c r="J26" i="4"/>
  <c r="H26" i="4"/>
  <c r="I26" i="4"/>
  <c r="T77" i="46"/>
  <c r="T144" i="46"/>
  <c r="T8" i="46"/>
  <c r="X60" i="26"/>
  <c r="R26" i="45"/>
  <c r="R27" i="45" s="1"/>
  <c r="R30" i="45" s="1"/>
  <c r="U26" i="45"/>
  <c r="U27" i="45" s="1"/>
  <c r="U30" i="45" s="1"/>
  <c r="L72" i="45"/>
  <c r="S26" i="45"/>
  <c r="S27" i="45" s="1"/>
  <c r="S30" i="45" s="1"/>
  <c r="Q26" i="45"/>
  <c r="L50" i="45"/>
  <c r="T26" i="45"/>
  <c r="T27" i="45" s="1"/>
  <c r="T30" i="45" s="1"/>
  <c r="J101" i="11"/>
  <c r="J65" i="11"/>
  <c r="C68" i="51"/>
  <c r="C68" i="49"/>
  <c r="D68" i="49" s="1"/>
  <c r="R100" i="11"/>
  <c r="H68" i="32"/>
  <c r="Q129" i="15"/>
  <c r="U160" i="4"/>
  <c r="B68" i="32"/>
  <c r="D68" i="51"/>
  <c r="S100" i="43"/>
  <c r="L161" i="46"/>
  <c r="L94" i="46"/>
  <c r="T144" i="4"/>
  <c r="T77" i="4"/>
  <c r="T8" i="4"/>
  <c r="U439" i="37"/>
  <c r="U440" i="37" s="1"/>
  <c r="J252" i="68" s="1"/>
  <c r="U342" i="37"/>
  <c r="J32" i="68" s="1"/>
  <c r="F72" i="45"/>
  <c r="F50" i="45"/>
  <c r="S49" i="45"/>
  <c r="U49" i="45"/>
  <c r="R49" i="45"/>
  <c r="Q49" i="45"/>
  <c r="T49" i="45"/>
  <c r="U6" i="54"/>
  <c r="U67" i="54"/>
  <c r="U38" i="54"/>
  <c r="U97" i="54"/>
  <c r="G73" i="13"/>
  <c r="G51" i="13"/>
  <c r="K26" i="47"/>
  <c r="J25" i="47"/>
  <c r="I25" i="47"/>
  <c r="H25" i="47"/>
  <c r="G25" i="47"/>
  <c r="F25" i="47"/>
  <c r="E25" i="47"/>
  <c r="L25" i="47"/>
  <c r="E94" i="46"/>
  <c r="E161" i="46"/>
  <c r="T84" i="11"/>
  <c r="T48" i="11"/>
  <c r="T8" i="11"/>
  <c r="T271" i="37"/>
  <c r="T48" i="37"/>
  <c r="T6" i="37"/>
  <c r="G101" i="43"/>
  <c r="U25" i="43"/>
  <c r="U101" i="43" s="1"/>
  <c r="U57" i="37" s="1"/>
  <c r="R25" i="43"/>
  <c r="R101" i="43" s="1"/>
  <c r="R57" i="37" s="1"/>
  <c r="G65" i="43"/>
  <c r="Q25" i="43"/>
  <c r="Q26" i="43" s="1"/>
  <c r="S25" i="43"/>
  <c r="S101" i="43" s="1"/>
  <c r="S57" i="37" s="1"/>
  <c r="T25" i="43"/>
  <c r="T101" i="43" s="1"/>
  <c r="T57" i="37" s="1"/>
  <c r="W25" i="45"/>
  <c r="X25" i="45"/>
  <c r="U144" i="4"/>
  <c r="U77" i="4"/>
  <c r="U8" i="4"/>
  <c r="U214" i="26"/>
  <c r="U149" i="26"/>
  <c r="U197" i="26"/>
  <c r="U101" i="26"/>
  <c r="U46" i="26"/>
  <c r="U6" i="26"/>
  <c r="U86" i="26"/>
  <c r="L85" i="14"/>
  <c r="L141" i="14"/>
  <c r="T27" i="14"/>
  <c r="S27" i="14"/>
  <c r="U27" i="14"/>
  <c r="R27" i="14"/>
  <c r="Q27" i="14"/>
  <c r="D68" i="6"/>
  <c r="B68" i="50"/>
  <c r="C25" i="52"/>
  <c r="C25" i="6"/>
  <c r="L78" i="47"/>
  <c r="L130" i="47"/>
  <c r="U24" i="47"/>
  <c r="T24" i="47"/>
  <c r="S24" i="47"/>
  <c r="R24" i="47"/>
  <c r="Q24" i="47"/>
  <c r="F130" i="15"/>
  <c r="F78" i="15"/>
  <c r="X23" i="47"/>
  <c r="W23" i="47"/>
  <c r="L94" i="4"/>
  <c r="L161" i="4"/>
  <c r="F161" i="46"/>
  <c r="F94" i="46"/>
  <c r="S3" i="54"/>
  <c r="S3" i="37"/>
  <c r="S3" i="26"/>
  <c r="S3" i="25"/>
  <c r="S3" i="31"/>
  <c r="S3" i="19"/>
  <c r="S3" i="47"/>
  <c r="S3" i="15"/>
  <c r="S3" i="46"/>
  <c r="S3" i="4"/>
  <c r="S3" i="35"/>
  <c r="S3" i="45"/>
  <c r="S3" i="13"/>
  <c r="S3" i="14"/>
  <c r="S3" i="11"/>
  <c r="S3" i="27"/>
  <c r="S3" i="43"/>
  <c r="T114" i="15"/>
  <c r="T62" i="15"/>
  <c r="T8" i="15"/>
  <c r="T29" i="7"/>
  <c r="T31" i="7"/>
  <c r="T30" i="7"/>
  <c r="T3" i="7"/>
  <c r="H65" i="43"/>
  <c r="H101" i="43"/>
  <c r="W26" i="14"/>
  <c r="X26" i="14"/>
  <c r="D36" i="50"/>
  <c r="F35" i="50"/>
  <c r="F36" i="50" s="1"/>
  <c r="E72" i="45"/>
  <c r="E50" i="45"/>
  <c r="X18" i="37"/>
  <c r="W99" i="43"/>
  <c r="X99" i="43"/>
  <c r="U48" i="43"/>
  <c r="U84" i="43"/>
  <c r="U8" i="43"/>
  <c r="U144" i="46"/>
  <c r="U8" i="46"/>
  <c r="U77" i="46"/>
  <c r="U271" i="37"/>
  <c r="U6" i="37"/>
  <c r="U48" i="37"/>
  <c r="E141" i="14"/>
  <c r="E85" i="14"/>
  <c r="X442" i="37"/>
  <c r="G26" i="11"/>
  <c r="F26" i="11"/>
  <c r="E26" i="11"/>
  <c r="J26" i="11"/>
  <c r="I26" i="11"/>
  <c r="K27" i="11"/>
  <c r="L26" i="11"/>
  <c r="H26" i="11"/>
  <c r="F73" i="13"/>
  <c r="F51" i="13"/>
  <c r="B25" i="32"/>
  <c r="E130" i="47"/>
  <c r="E78" i="47"/>
  <c r="G161" i="46"/>
  <c r="S25" i="46"/>
  <c r="S161" i="46" s="1"/>
  <c r="G94" i="46"/>
  <c r="R25" i="46"/>
  <c r="R161" i="46" s="1"/>
  <c r="Q25" i="46"/>
  <c r="U25" i="46"/>
  <c r="U161" i="46" s="1"/>
  <c r="T25" i="46"/>
  <c r="T161" i="46" s="1"/>
  <c r="T84" i="43"/>
  <c r="T48" i="43"/>
  <c r="T8" i="43"/>
  <c r="Q100" i="11"/>
  <c r="X24" i="11"/>
  <c r="W24" i="11"/>
  <c r="Q26" i="11"/>
  <c r="Q160" i="46"/>
  <c r="X24" i="46"/>
  <c r="W24" i="46"/>
  <c r="W389" i="37"/>
  <c r="Q390" i="37"/>
  <c r="F142" i="68" s="1"/>
  <c r="R50" i="13"/>
  <c r="R51" i="13" s="1"/>
  <c r="Q50" i="13"/>
  <c r="Q51" i="13" s="1"/>
  <c r="S50" i="13"/>
  <c r="S51" i="13" s="1"/>
  <c r="U50" i="13"/>
  <c r="U51" i="13" s="1"/>
  <c r="T50" i="13"/>
  <c r="T51" i="13" s="1"/>
  <c r="Q100" i="43"/>
  <c r="W24" i="43"/>
  <c r="X24" i="43"/>
  <c r="H130" i="15"/>
  <c r="H78" i="15"/>
  <c r="E161" i="4"/>
  <c r="E94" i="4"/>
  <c r="T62" i="47"/>
  <c r="T114" i="47"/>
  <c r="T8" i="47"/>
  <c r="L65" i="43"/>
  <c r="L101" i="43"/>
  <c r="G72" i="45"/>
  <c r="G50" i="45"/>
  <c r="U71" i="45"/>
  <c r="Q71" i="45"/>
  <c r="T71" i="45"/>
  <c r="R71" i="45"/>
  <c r="S71" i="45"/>
  <c r="U8" i="11"/>
  <c r="U48" i="11"/>
  <c r="U84" i="11"/>
  <c r="U62" i="15"/>
  <c r="U114" i="15"/>
  <c r="U8" i="15"/>
  <c r="U29" i="7"/>
  <c r="U30" i="7"/>
  <c r="U3" i="7"/>
  <c r="U31" i="7"/>
  <c r="J141" i="14"/>
  <c r="J85" i="14"/>
  <c r="W111" i="37"/>
  <c r="E101" i="11"/>
  <c r="E65" i="11"/>
  <c r="H51" i="13"/>
  <c r="H73" i="13"/>
  <c r="T100" i="43"/>
  <c r="F130" i="47"/>
  <c r="F78" i="47"/>
  <c r="G130" i="15"/>
  <c r="G78" i="15"/>
  <c r="F161" i="4"/>
  <c r="F94" i="4"/>
  <c r="H94" i="46"/>
  <c r="H161" i="46"/>
  <c r="T32" i="13"/>
  <c r="T8" i="13"/>
  <c r="T54" i="13"/>
  <c r="T23" i="19"/>
  <c r="T6" i="19"/>
  <c r="E101" i="43"/>
  <c r="E57" i="37" s="1"/>
  <c r="E65" i="43"/>
  <c r="W23" i="15"/>
  <c r="Q439" i="37"/>
  <c r="W341" i="37"/>
  <c r="Q342" i="37"/>
  <c r="F32" i="68" s="1"/>
  <c r="H50" i="45"/>
  <c r="H72" i="45"/>
  <c r="G9" i="49"/>
  <c r="U62" i="47"/>
  <c r="U114" i="47"/>
  <c r="U8" i="47"/>
  <c r="I28" i="14"/>
  <c r="H28" i="14"/>
  <c r="L28" i="14"/>
  <c r="F28" i="14"/>
  <c r="E28" i="14"/>
  <c r="K29" i="14"/>
  <c r="J28" i="14"/>
  <c r="G28" i="14"/>
  <c r="S26" i="11"/>
  <c r="S100" i="11"/>
  <c r="D9" i="49"/>
  <c r="W26" i="13"/>
  <c r="X26" i="13"/>
  <c r="Q27" i="13"/>
  <c r="U100" i="11"/>
  <c r="U26" i="11"/>
  <c r="I101" i="11"/>
  <c r="I65" i="11"/>
  <c r="J78" i="47"/>
  <c r="J130" i="47"/>
  <c r="J94" i="4"/>
  <c r="J161" i="4"/>
  <c r="T197" i="26"/>
  <c r="T149" i="26"/>
  <c r="T6" i="26"/>
  <c r="T214" i="26"/>
  <c r="T86" i="26"/>
  <c r="T46" i="26"/>
  <c r="T101" i="26"/>
  <c r="W60" i="26"/>
  <c r="I141" i="14"/>
  <c r="I85" i="14"/>
  <c r="H65" i="11"/>
  <c r="H101" i="11"/>
  <c r="E51" i="13"/>
  <c r="E73" i="13"/>
  <c r="U100" i="43"/>
  <c r="G78" i="47"/>
  <c r="G130" i="47"/>
  <c r="I130" i="15"/>
  <c r="I78" i="15"/>
  <c r="H161" i="4"/>
  <c r="H94" i="4"/>
  <c r="I161" i="46"/>
  <c r="I94" i="46"/>
  <c r="T439" i="37"/>
  <c r="T440" i="37" s="1"/>
  <c r="I252" i="68" s="1"/>
  <c r="T342" i="37"/>
  <c r="I32" i="68" s="1"/>
  <c r="T32" i="45"/>
  <c r="T8" i="45"/>
  <c r="T54" i="45"/>
  <c r="S439" i="37"/>
  <c r="S440" i="37" s="1"/>
  <c r="H252" i="68" s="1"/>
  <c r="S342" i="37"/>
  <c r="H32" i="68" s="1"/>
  <c r="X462" i="37"/>
  <c r="X463" i="37" s="1"/>
  <c r="W463" i="37"/>
  <c r="F101" i="43"/>
  <c r="F65" i="43"/>
  <c r="I50" i="45"/>
  <c r="I72" i="45"/>
  <c r="U54" i="13"/>
  <c r="U8" i="13"/>
  <c r="U32" i="13"/>
  <c r="U23" i="19"/>
  <c r="U6" i="19"/>
  <c r="G85" i="14"/>
  <c r="G141" i="14"/>
  <c r="C68" i="52"/>
  <c r="C68" i="6"/>
  <c r="Q160" i="4"/>
  <c r="X24" i="4"/>
  <c r="W24" i="4"/>
  <c r="C25" i="51"/>
  <c r="F25" i="51" s="1"/>
  <c r="C25" i="49"/>
  <c r="F25" i="49" s="1"/>
  <c r="R100" i="43"/>
  <c r="T8" i="35"/>
  <c r="T34" i="35"/>
  <c r="T22" i="35"/>
  <c r="T67" i="54"/>
  <c r="T38" i="54"/>
  <c r="T97" i="54"/>
  <c r="T6" i="54"/>
  <c r="J101" i="43"/>
  <c r="J65" i="43"/>
  <c r="T84" i="14"/>
  <c r="Q84" i="14"/>
  <c r="U84" i="14"/>
  <c r="S84" i="14"/>
  <c r="R84" i="14"/>
  <c r="Q345" i="37"/>
  <c r="X128" i="47"/>
  <c r="W128" i="47"/>
  <c r="R160" i="46"/>
  <c r="F25" i="6"/>
  <c r="B25" i="50"/>
  <c r="F101" i="11"/>
  <c r="F65" i="11"/>
  <c r="I51" i="13"/>
  <c r="I73" i="13"/>
  <c r="H78" i="47"/>
  <c r="H130" i="47"/>
  <c r="J130" i="15"/>
  <c r="J78" i="15"/>
  <c r="G161" i="4"/>
  <c r="R25" i="4"/>
  <c r="R161" i="4" s="1"/>
  <c r="Q25" i="4"/>
  <c r="Q26" i="4" s="1"/>
  <c r="G94" i="4"/>
  <c r="U25" i="4"/>
  <c r="U161" i="4" s="1"/>
  <c r="S25" i="4"/>
  <c r="S161" i="4" s="1"/>
  <c r="T25" i="4"/>
  <c r="T161" i="4" s="1"/>
  <c r="J161" i="46"/>
  <c r="J94" i="46"/>
  <c r="T122" i="14"/>
  <c r="T66" i="14"/>
  <c r="T8" i="14"/>
  <c r="T97" i="25"/>
  <c r="T67" i="25"/>
  <c r="T38" i="25"/>
  <c r="T6" i="25"/>
  <c r="I101" i="43"/>
  <c r="I65" i="43"/>
  <c r="J72" i="45"/>
  <c r="J50" i="45"/>
  <c r="X98" i="37"/>
  <c r="U54" i="45"/>
  <c r="U8" i="45"/>
  <c r="U32" i="45"/>
  <c r="U97" i="25"/>
  <c r="U67" i="25"/>
  <c r="U38" i="25"/>
  <c r="U6" i="25"/>
  <c r="H85" i="14"/>
  <c r="H141" i="14"/>
  <c r="T100" i="11"/>
  <c r="T26" i="11"/>
  <c r="R72" i="13"/>
  <c r="R73" i="13" s="1"/>
  <c r="Q72" i="13"/>
  <c r="T72" i="13"/>
  <c r="T73" i="13" s="1"/>
  <c r="S72" i="13"/>
  <c r="S73" i="13" s="1"/>
  <c r="U72" i="13"/>
  <c r="U73" i="13" s="1"/>
  <c r="U26" i="43" l="1"/>
  <c r="H9" i="49"/>
  <c r="R26" i="11"/>
  <c r="R26" i="43"/>
  <c r="X25" i="46"/>
  <c r="W25" i="46"/>
  <c r="Q161" i="46"/>
  <c r="I66" i="11"/>
  <c r="I102" i="11"/>
  <c r="U78" i="47"/>
  <c r="T78" i="47"/>
  <c r="S78" i="47"/>
  <c r="R78" i="47"/>
  <c r="Q78" i="47"/>
  <c r="X27" i="14"/>
  <c r="W27" i="14"/>
  <c r="F79" i="47"/>
  <c r="F131" i="47"/>
  <c r="U26" i="4"/>
  <c r="C68" i="32"/>
  <c r="J95" i="4"/>
  <c r="J162" i="4"/>
  <c r="J102" i="43"/>
  <c r="J66" i="43"/>
  <c r="E51" i="45"/>
  <c r="E73" i="45"/>
  <c r="J162" i="46"/>
  <c r="J95" i="46"/>
  <c r="F131" i="15"/>
  <c r="F79" i="15"/>
  <c r="T162" i="46"/>
  <c r="S26" i="46"/>
  <c r="X160" i="4"/>
  <c r="W160" i="4"/>
  <c r="L142" i="14"/>
  <c r="L86" i="14"/>
  <c r="U28" i="14"/>
  <c r="T28" i="14"/>
  <c r="S28" i="14"/>
  <c r="Q28" i="14"/>
  <c r="R28" i="14"/>
  <c r="T19" i="37"/>
  <c r="T102" i="43"/>
  <c r="J102" i="11"/>
  <c r="J66" i="11"/>
  <c r="X25" i="43"/>
  <c r="W25" i="43"/>
  <c r="Q101" i="43"/>
  <c r="G131" i="47"/>
  <c r="G79" i="47"/>
  <c r="X129" i="15"/>
  <c r="W129" i="15"/>
  <c r="H27" i="4"/>
  <c r="G27" i="4"/>
  <c r="F27" i="4"/>
  <c r="E27" i="4"/>
  <c r="L27" i="4"/>
  <c r="I27" i="4"/>
  <c r="K28" i="4"/>
  <c r="J27" i="4"/>
  <c r="E27" i="43"/>
  <c r="L27" i="43"/>
  <c r="H27" i="43"/>
  <c r="G27" i="43"/>
  <c r="K28" i="43"/>
  <c r="F27" i="43"/>
  <c r="J27" i="43"/>
  <c r="I27" i="43"/>
  <c r="F73" i="45"/>
  <c r="F51" i="45"/>
  <c r="I27" i="46"/>
  <c r="H27" i="46"/>
  <c r="G27" i="46"/>
  <c r="F27" i="46"/>
  <c r="E27" i="46"/>
  <c r="L27" i="46"/>
  <c r="J27" i="46"/>
  <c r="K28" i="46"/>
  <c r="I131" i="15"/>
  <c r="I79" i="15"/>
  <c r="T26" i="46"/>
  <c r="X71" i="45"/>
  <c r="W71" i="45"/>
  <c r="Q161" i="4"/>
  <c r="Q162" i="4" s="1"/>
  <c r="X25" i="4"/>
  <c r="W25" i="4"/>
  <c r="R26" i="46"/>
  <c r="I68" i="32"/>
  <c r="I142" i="14"/>
  <c r="I86" i="14"/>
  <c r="Q19" i="37"/>
  <c r="X100" i="43"/>
  <c r="W100" i="43"/>
  <c r="Q102" i="43"/>
  <c r="E66" i="11"/>
  <c r="E102" i="11"/>
  <c r="T3" i="37"/>
  <c r="T3" i="26"/>
  <c r="T3" i="54"/>
  <c r="T3" i="25"/>
  <c r="T3" i="19"/>
  <c r="T3" i="31"/>
  <c r="T3" i="47"/>
  <c r="T3" i="15"/>
  <c r="T3" i="46"/>
  <c r="T3" i="4"/>
  <c r="T3" i="35"/>
  <c r="T3" i="45"/>
  <c r="T3" i="14"/>
  <c r="T3" i="43"/>
  <c r="T3" i="11"/>
  <c r="T3" i="27"/>
  <c r="T3" i="13"/>
  <c r="X24" i="47"/>
  <c r="W24" i="47"/>
  <c r="H79" i="47"/>
  <c r="H131" i="47"/>
  <c r="S26" i="43"/>
  <c r="L95" i="4"/>
  <c r="L162" i="4"/>
  <c r="L102" i="43"/>
  <c r="L66" i="43"/>
  <c r="X24" i="15"/>
  <c r="W24" i="15"/>
  <c r="H51" i="45"/>
  <c r="H73" i="45"/>
  <c r="L162" i="46"/>
  <c r="L95" i="46"/>
  <c r="G131" i="15"/>
  <c r="G79" i="15"/>
  <c r="Q101" i="11"/>
  <c r="W25" i="11"/>
  <c r="X25" i="11"/>
  <c r="U26" i="46"/>
  <c r="W72" i="13"/>
  <c r="X72" i="13"/>
  <c r="Q73" i="13"/>
  <c r="Q443" i="37"/>
  <c r="W345" i="37"/>
  <c r="Q346" i="37"/>
  <c r="F33" i="68" s="1"/>
  <c r="F142" i="14"/>
  <c r="F86" i="14"/>
  <c r="X111" i="37"/>
  <c r="F102" i="11"/>
  <c r="F66" i="11"/>
  <c r="C25" i="50"/>
  <c r="F25" i="50" s="1"/>
  <c r="I79" i="47"/>
  <c r="I131" i="47"/>
  <c r="S19" i="37"/>
  <c r="S102" i="43"/>
  <c r="D68" i="52"/>
  <c r="E162" i="4"/>
  <c r="E95" i="4"/>
  <c r="I66" i="43"/>
  <c r="I102" i="43"/>
  <c r="U130" i="15"/>
  <c r="T130" i="15"/>
  <c r="S130" i="15"/>
  <c r="R130" i="15"/>
  <c r="Q130" i="15"/>
  <c r="J51" i="45"/>
  <c r="J73" i="45"/>
  <c r="E162" i="46"/>
  <c r="E95" i="46"/>
  <c r="H131" i="15"/>
  <c r="H79" i="15"/>
  <c r="U162" i="46"/>
  <c r="R162" i="46"/>
  <c r="G142" i="14"/>
  <c r="G86" i="14"/>
  <c r="U3" i="37"/>
  <c r="U3" i="26"/>
  <c r="U3" i="54"/>
  <c r="U3" i="25"/>
  <c r="U3" i="31"/>
  <c r="U3" i="19"/>
  <c r="U3" i="47"/>
  <c r="U3" i="15"/>
  <c r="U3" i="46"/>
  <c r="U3" i="4"/>
  <c r="U3" i="35"/>
  <c r="U3" i="13"/>
  <c r="U3" i="14"/>
  <c r="U3" i="43"/>
  <c r="U3" i="11"/>
  <c r="U3" i="45"/>
  <c r="U3" i="27"/>
  <c r="C25" i="32"/>
  <c r="U19" i="37"/>
  <c r="U102" i="43"/>
  <c r="U100" i="37"/>
  <c r="U102" i="11"/>
  <c r="J142" i="14"/>
  <c r="J86" i="14"/>
  <c r="X341" i="37"/>
  <c r="X342" i="37" s="1"/>
  <c r="W342" i="37"/>
  <c r="Q26" i="46"/>
  <c r="G102" i="11"/>
  <c r="G66" i="11"/>
  <c r="F9" i="50"/>
  <c r="E9" i="50"/>
  <c r="G9" i="50" s="1"/>
  <c r="H9" i="50" s="1"/>
  <c r="G25" i="32"/>
  <c r="G30" i="32" s="1"/>
  <c r="J79" i="47"/>
  <c r="J131" i="47"/>
  <c r="J68" i="32"/>
  <c r="R50" i="45"/>
  <c r="R51" i="45" s="1"/>
  <c r="Q50" i="45"/>
  <c r="Q51" i="45" s="1"/>
  <c r="U50" i="45"/>
  <c r="U51" i="45" s="1"/>
  <c r="S50" i="45"/>
  <c r="S51" i="45" s="1"/>
  <c r="T50" i="45"/>
  <c r="T51" i="45" s="1"/>
  <c r="F162" i="4"/>
  <c r="F95" i="4"/>
  <c r="E66" i="43"/>
  <c r="E102" i="43"/>
  <c r="U78" i="15"/>
  <c r="S78" i="15"/>
  <c r="R78" i="15"/>
  <c r="Q78" i="15"/>
  <c r="T78" i="15"/>
  <c r="G73" i="45"/>
  <c r="G51" i="45"/>
  <c r="F95" i="46"/>
  <c r="F162" i="46"/>
  <c r="J131" i="15"/>
  <c r="J79" i="15"/>
  <c r="X30" i="37"/>
  <c r="R19" i="37"/>
  <c r="R102" i="43"/>
  <c r="C68" i="50"/>
  <c r="S100" i="37"/>
  <c r="S102" i="11"/>
  <c r="H86" i="14"/>
  <c r="H142" i="14"/>
  <c r="T26" i="43"/>
  <c r="X389" i="37"/>
  <c r="X390" i="37" s="1"/>
  <c r="W390" i="37"/>
  <c r="Q100" i="37"/>
  <c r="Q102" i="11"/>
  <c r="W100" i="11"/>
  <c r="X100" i="11"/>
  <c r="T100" i="37"/>
  <c r="T102" i="11"/>
  <c r="Q30" i="13"/>
  <c r="N30" i="13" s="1"/>
  <c r="N1" i="13" s="1"/>
  <c r="F15" i="8" s="1"/>
  <c r="X27" i="13"/>
  <c r="W27" i="13"/>
  <c r="K30" i="14"/>
  <c r="J29" i="14"/>
  <c r="I29" i="14"/>
  <c r="E29" i="14"/>
  <c r="L29" i="14"/>
  <c r="G29" i="14"/>
  <c r="F29" i="14"/>
  <c r="H29" i="14"/>
  <c r="W439" i="37"/>
  <c r="Q440" i="37"/>
  <c r="F252" i="68" s="1"/>
  <c r="Q162" i="46"/>
  <c r="X160" i="46"/>
  <c r="W160" i="46"/>
  <c r="H66" i="11"/>
  <c r="H102" i="11"/>
  <c r="K28" i="47"/>
  <c r="J26" i="47"/>
  <c r="I26" i="47"/>
  <c r="H26" i="47"/>
  <c r="G26" i="47"/>
  <c r="F26" i="47"/>
  <c r="E26" i="47"/>
  <c r="L26" i="47"/>
  <c r="R100" i="37"/>
  <c r="R102" i="11"/>
  <c r="W26" i="45"/>
  <c r="X26" i="45"/>
  <c r="Q27" i="45"/>
  <c r="G162" i="4"/>
  <c r="G95" i="4"/>
  <c r="W393" i="37"/>
  <c r="Q394" i="37"/>
  <c r="F143" i="68" s="1"/>
  <c r="H102" i="43"/>
  <c r="H66" i="43"/>
  <c r="G162" i="46"/>
  <c r="G95" i="46"/>
  <c r="G26" i="15"/>
  <c r="F26" i="15"/>
  <c r="E26" i="15"/>
  <c r="L26" i="15"/>
  <c r="I26" i="15"/>
  <c r="J26" i="15"/>
  <c r="H26" i="15"/>
  <c r="K28" i="15"/>
  <c r="S26" i="4"/>
  <c r="A41" i="50"/>
  <c r="A15" i="50"/>
  <c r="A41" i="6"/>
  <c r="A15" i="6"/>
  <c r="E142" i="14"/>
  <c r="E86" i="14"/>
  <c r="X26" i="11"/>
  <c r="W26" i="11"/>
  <c r="L102" i="11"/>
  <c r="L66" i="11"/>
  <c r="T85" i="14"/>
  <c r="R85" i="14"/>
  <c r="U85" i="14"/>
  <c r="Q85" i="14"/>
  <c r="S85" i="14"/>
  <c r="L79" i="47"/>
  <c r="L131" i="47"/>
  <c r="U25" i="47"/>
  <c r="U26" i="47" s="1"/>
  <c r="T25" i="47"/>
  <c r="T26" i="47" s="1"/>
  <c r="S25" i="47"/>
  <c r="S26" i="47" s="1"/>
  <c r="R25" i="47"/>
  <c r="R26" i="47" s="1"/>
  <c r="Q25" i="47"/>
  <c r="Q26" i="47" s="1"/>
  <c r="D68" i="32"/>
  <c r="I162" i="4"/>
  <c r="I95" i="4"/>
  <c r="F102" i="43"/>
  <c r="F66" i="43"/>
  <c r="I51" i="45"/>
  <c r="I73" i="45"/>
  <c r="H162" i="46"/>
  <c r="H95" i="46"/>
  <c r="L131" i="15"/>
  <c r="R25" i="15"/>
  <c r="R26" i="15" s="1"/>
  <c r="L79" i="15"/>
  <c r="Q25" i="15"/>
  <c r="T25" i="15"/>
  <c r="U25" i="15"/>
  <c r="U26" i="15" s="1"/>
  <c r="S25" i="15"/>
  <c r="S26" i="15" s="1"/>
  <c r="F25" i="52"/>
  <c r="T26" i="4"/>
  <c r="R26" i="4"/>
  <c r="X26" i="4" s="1"/>
  <c r="S162" i="4"/>
  <c r="L27" i="11"/>
  <c r="J27" i="11"/>
  <c r="I27" i="11"/>
  <c r="K28" i="11"/>
  <c r="H27" i="11"/>
  <c r="G27" i="11"/>
  <c r="E27" i="11"/>
  <c r="F27" i="11"/>
  <c r="R130" i="47"/>
  <c r="Q130" i="47"/>
  <c r="U130" i="47"/>
  <c r="S130" i="47"/>
  <c r="T130" i="47"/>
  <c r="E79" i="47"/>
  <c r="E131" i="47"/>
  <c r="U162" i="4"/>
  <c r="R72" i="45"/>
  <c r="R73" i="45" s="1"/>
  <c r="Q72" i="45"/>
  <c r="Q73" i="45" s="1"/>
  <c r="U72" i="45"/>
  <c r="U73" i="45" s="1"/>
  <c r="T72" i="45"/>
  <c r="T73" i="45" s="1"/>
  <c r="S72" i="45"/>
  <c r="S73" i="45" s="1"/>
  <c r="H162" i="4"/>
  <c r="H95" i="4"/>
  <c r="G102" i="43"/>
  <c r="G66" i="43"/>
  <c r="T26" i="15"/>
  <c r="L73" i="45"/>
  <c r="L51" i="45"/>
  <c r="I162" i="46"/>
  <c r="I95" i="46"/>
  <c r="E131" i="15"/>
  <c r="E79" i="15"/>
  <c r="T162" i="4"/>
  <c r="R162" i="4"/>
  <c r="S162" i="46"/>
  <c r="X26" i="43" l="1"/>
  <c r="X26" i="47"/>
  <c r="W26" i="47"/>
  <c r="X73" i="45"/>
  <c r="W73" i="45"/>
  <c r="E68" i="51"/>
  <c r="E68" i="49"/>
  <c r="E103" i="11"/>
  <c r="E67" i="11"/>
  <c r="S79" i="15"/>
  <c r="S80" i="15" s="1"/>
  <c r="R79" i="15"/>
  <c r="T79" i="15"/>
  <c r="U79" i="15"/>
  <c r="Q79" i="15"/>
  <c r="L132" i="15"/>
  <c r="L80" i="15"/>
  <c r="J132" i="47"/>
  <c r="J80" i="47"/>
  <c r="E143" i="14"/>
  <c r="E87" i="14"/>
  <c r="U80" i="15"/>
  <c r="X26" i="46"/>
  <c r="W26" i="46"/>
  <c r="H163" i="46"/>
  <c r="H96" i="46"/>
  <c r="F28" i="43"/>
  <c r="E28" i="43"/>
  <c r="L28" i="43"/>
  <c r="I28" i="43"/>
  <c r="H28" i="43"/>
  <c r="J28" i="43"/>
  <c r="G28" i="43"/>
  <c r="K29" i="43"/>
  <c r="L96" i="4"/>
  <c r="L163" i="4"/>
  <c r="E132" i="15"/>
  <c r="E80" i="15"/>
  <c r="X393" i="37"/>
  <c r="X394" i="37" s="1"/>
  <c r="W394" i="37"/>
  <c r="L28" i="47"/>
  <c r="K29" i="47"/>
  <c r="J28" i="47"/>
  <c r="I28" i="47"/>
  <c r="H28" i="47"/>
  <c r="G28" i="47"/>
  <c r="F28" i="47"/>
  <c r="E28" i="47"/>
  <c r="X162" i="46"/>
  <c r="W162" i="46"/>
  <c r="I87" i="14"/>
  <c r="I143" i="14"/>
  <c r="W19" i="37"/>
  <c r="I163" i="46"/>
  <c r="I96" i="46"/>
  <c r="E163" i="4"/>
  <c r="E96" i="4"/>
  <c r="W161" i="46"/>
  <c r="X161" i="46"/>
  <c r="W72" i="45"/>
  <c r="X72" i="45"/>
  <c r="H103" i="11"/>
  <c r="H67" i="11"/>
  <c r="U131" i="15"/>
  <c r="U132" i="15" s="1"/>
  <c r="T131" i="15"/>
  <c r="T132" i="15" s="1"/>
  <c r="S131" i="15"/>
  <c r="R131" i="15"/>
  <c r="Q131" i="15"/>
  <c r="F132" i="15"/>
  <c r="F80" i="15"/>
  <c r="L132" i="47"/>
  <c r="L80" i="47"/>
  <c r="J143" i="14"/>
  <c r="J87" i="14"/>
  <c r="X345" i="37"/>
  <c r="X346" i="37" s="1"/>
  <c r="W346" i="37"/>
  <c r="X161" i="4"/>
  <c r="W161" i="4"/>
  <c r="K29" i="46"/>
  <c r="J28" i="46"/>
  <c r="I28" i="46"/>
  <c r="H28" i="46"/>
  <c r="G28" i="46"/>
  <c r="F28" i="46"/>
  <c r="E28" i="46"/>
  <c r="L28" i="46"/>
  <c r="H103" i="43"/>
  <c r="H67" i="43"/>
  <c r="F163" i="4"/>
  <c r="F96" i="4"/>
  <c r="Q57" i="37"/>
  <c r="X101" i="43"/>
  <c r="W101" i="43"/>
  <c r="W26" i="43"/>
  <c r="A41" i="49"/>
  <c r="A15" i="49"/>
  <c r="X25" i="15"/>
  <c r="W25" i="15"/>
  <c r="L87" i="14"/>
  <c r="U29" i="14"/>
  <c r="Q29" i="14"/>
  <c r="L143" i="14"/>
  <c r="T29" i="14"/>
  <c r="R29" i="14"/>
  <c r="S29" i="14"/>
  <c r="I163" i="4"/>
  <c r="I96" i="4"/>
  <c r="E28" i="11"/>
  <c r="L28" i="11"/>
  <c r="J28" i="11"/>
  <c r="K29" i="11"/>
  <c r="H28" i="11"/>
  <c r="G28" i="11"/>
  <c r="I28" i="11"/>
  <c r="F28" i="11"/>
  <c r="S131" i="47"/>
  <c r="S132" i="47" s="1"/>
  <c r="R131" i="47"/>
  <c r="Q131" i="47"/>
  <c r="U131" i="47"/>
  <c r="U132" i="47" s="1"/>
  <c r="T131" i="47"/>
  <c r="T132" i="47" s="1"/>
  <c r="D68" i="50"/>
  <c r="G132" i="15"/>
  <c r="G80" i="15"/>
  <c r="E132" i="47"/>
  <c r="E80" i="47"/>
  <c r="X439" i="37"/>
  <c r="X440" i="37" s="1"/>
  <c r="W440" i="37"/>
  <c r="K31" i="14"/>
  <c r="J30" i="14"/>
  <c r="F30" i="14"/>
  <c r="E30" i="14"/>
  <c r="H30" i="14"/>
  <c r="G30" i="14"/>
  <c r="L30" i="14"/>
  <c r="I30" i="14"/>
  <c r="W443" i="37"/>
  <c r="Q444" i="37"/>
  <c r="F253" i="68" s="1"/>
  <c r="W101" i="11"/>
  <c r="X101" i="11"/>
  <c r="J96" i="46"/>
  <c r="J163" i="46"/>
  <c r="L67" i="43"/>
  <c r="L103" i="43"/>
  <c r="G163" i="4"/>
  <c r="T27" i="4"/>
  <c r="S27" i="4"/>
  <c r="R27" i="4"/>
  <c r="G96" i="4"/>
  <c r="Q27" i="4"/>
  <c r="U27" i="4"/>
  <c r="R86" i="14"/>
  <c r="Q86" i="14"/>
  <c r="U86" i="14"/>
  <c r="S86" i="14"/>
  <c r="T86" i="14"/>
  <c r="I132" i="15"/>
  <c r="I80" i="15"/>
  <c r="Q27" i="43"/>
  <c r="F103" i="43"/>
  <c r="F67" i="43"/>
  <c r="T27" i="43"/>
  <c r="S27" i="43"/>
  <c r="R27" i="43"/>
  <c r="U27" i="43"/>
  <c r="X162" i="4"/>
  <c r="W162" i="4"/>
  <c r="I103" i="11"/>
  <c r="I67" i="11"/>
  <c r="R79" i="47"/>
  <c r="R80" i="47" s="1"/>
  <c r="Q79" i="47"/>
  <c r="Q80" i="47" s="1"/>
  <c r="U79" i="47"/>
  <c r="S79" i="47"/>
  <c r="S80" i="47" s="1"/>
  <c r="T79" i="47"/>
  <c r="T80" i="47" s="1"/>
  <c r="H28" i="15"/>
  <c r="G28" i="15"/>
  <c r="F28" i="15"/>
  <c r="E28" i="15"/>
  <c r="L28" i="15"/>
  <c r="K29" i="15"/>
  <c r="J28" i="15"/>
  <c r="I28" i="15"/>
  <c r="Q30" i="45"/>
  <c r="N30" i="45" s="1"/>
  <c r="N1" i="45" s="1"/>
  <c r="F16" i="8" s="1"/>
  <c r="X27" i="45"/>
  <c r="W27" i="45"/>
  <c r="F132" i="47"/>
  <c r="F80" i="47"/>
  <c r="H143" i="14"/>
  <c r="H87" i="14"/>
  <c r="B26" i="52"/>
  <c r="B26" i="6"/>
  <c r="T80" i="15"/>
  <c r="Q132" i="15"/>
  <c r="X130" i="15"/>
  <c r="W130" i="15"/>
  <c r="X73" i="13"/>
  <c r="W73" i="13"/>
  <c r="Q26" i="15"/>
  <c r="L96" i="46"/>
  <c r="L163" i="46"/>
  <c r="E103" i="43"/>
  <c r="E20" i="37" s="1"/>
  <c r="E67" i="43"/>
  <c r="H163" i="4"/>
  <c r="H96" i="4"/>
  <c r="B26" i="51"/>
  <c r="B26" i="49"/>
  <c r="Q132" i="47"/>
  <c r="X130" i="47"/>
  <c r="W130" i="47"/>
  <c r="J67" i="11"/>
  <c r="J103" i="11"/>
  <c r="H132" i="15"/>
  <c r="H80" i="15"/>
  <c r="G132" i="47"/>
  <c r="G80" i="47"/>
  <c r="F143" i="14"/>
  <c r="F87" i="14"/>
  <c r="X102" i="11"/>
  <c r="W102" i="11"/>
  <c r="Q80" i="15"/>
  <c r="R132" i="15"/>
  <c r="H25" i="32"/>
  <c r="W26" i="4"/>
  <c r="E163" i="46"/>
  <c r="E96" i="46"/>
  <c r="I103" i="43"/>
  <c r="I67" i="43"/>
  <c r="J163" i="4"/>
  <c r="J96" i="4"/>
  <c r="E68" i="52"/>
  <c r="E68" i="6"/>
  <c r="U27" i="11"/>
  <c r="T27" i="11"/>
  <c r="R27" i="11"/>
  <c r="F67" i="11"/>
  <c r="Q27" i="11"/>
  <c r="F103" i="11"/>
  <c r="S27" i="11"/>
  <c r="I80" i="47"/>
  <c r="I132" i="47"/>
  <c r="U27" i="46"/>
  <c r="T27" i="46"/>
  <c r="S27" i="46"/>
  <c r="G163" i="46"/>
  <c r="R27" i="46"/>
  <c r="G96" i="46"/>
  <c r="Q27" i="46"/>
  <c r="X28" i="14"/>
  <c r="W28" i="14"/>
  <c r="R132" i="47"/>
  <c r="L67" i="11"/>
  <c r="L103" i="11"/>
  <c r="W25" i="47"/>
  <c r="X25" i="47"/>
  <c r="J132" i="15"/>
  <c r="J80" i="15"/>
  <c r="H132" i="47"/>
  <c r="H80" i="47"/>
  <c r="G143" i="14"/>
  <c r="G87" i="14"/>
  <c r="W100" i="37"/>
  <c r="R80" i="15"/>
  <c r="S132" i="15"/>
  <c r="X102" i="43"/>
  <c r="W102" i="43"/>
  <c r="F163" i="46"/>
  <c r="F96" i="46"/>
  <c r="J67" i="43"/>
  <c r="J103" i="43"/>
  <c r="I28" i="4"/>
  <c r="H28" i="4"/>
  <c r="G28" i="4"/>
  <c r="F28" i="4"/>
  <c r="E28" i="4"/>
  <c r="L28" i="4"/>
  <c r="K29" i="4"/>
  <c r="J28" i="4"/>
  <c r="U80" i="47"/>
  <c r="R163" i="46" l="1"/>
  <c r="S103" i="11"/>
  <c r="E68" i="50"/>
  <c r="F41" i="6"/>
  <c r="H15" i="6"/>
  <c r="B26" i="50"/>
  <c r="H134" i="15"/>
  <c r="H82" i="15"/>
  <c r="G164" i="4"/>
  <c r="U28" i="4"/>
  <c r="U164" i="4" s="1"/>
  <c r="U191" i="37" s="1"/>
  <c r="T28" i="4"/>
  <c r="T164" i="4" s="1"/>
  <c r="T191" i="37" s="1"/>
  <c r="S28" i="4"/>
  <c r="S164" i="4" s="1"/>
  <c r="S191" i="37" s="1"/>
  <c r="R28" i="4"/>
  <c r="R164" i="4" s="1"/>
  <c r="R191" i="37" s="1"/>
  <c r="G97" i="4"/>
  <c r="Q28" i="4"/>
  <c r="Q29" i="4" s="1"/>
  <c r="E68" i="32"/>
  <c r="F26" i="32"/>
  <c r="I134" i="15"/>
  <c r="I82" i="15"/>
  <c r="X27" i="43"/>
  <c r="Q103" i="43"/>
  <c r="W27" i="43"/>
  <c r="X443" i="37"/>
  <c r="X444" i="37" s="1"/>
  <c r="W444" i="37"/>
  <c r="L31" i="14"/>
  <c r="K33" i="14"/>
  <c r="G31" i="14"/>
  <c r="F31" i="14"/>
  <c r="I31" i="14"/>
  <c r="H31" i="14"/>
  <c r="E31" i="14"/>
  <c r="J31" i="14"/>
  <c r="G103" i="11"/>
  <c r="G67" i="11"/>
  <c r="Q28" i="11"/>
  <c r="Q29" i="11" s="1"/>
  <c r="R28" i="11"/>
  <c r="R104" i="11" s="1"/>
  <c r="U28" i="11"/>
  <c r="U104" i="11" s="1"/>
  <c r="T28" i="11"/>
  <c r="T104" i="11" s="1"/>
  <c r="S28" i="11"/>
  <c r="S104" i="11" s="1"/>
  <c r="U87" i="14"/>
  <c r="T87" i="14"/>
  <c r="R87" i="14"/>
  <c r="S87" i="14"/>
  <c r="Q87" i="14"/>
  <c r="L97" i="46"/>
  <c r="L164" i="46"/>
  <c r="F68" i="52"/>
  <c r="F68" i="6"/>
  <c r="F134" i="47"/>
  <c r="F82" i="47"/>
  <c r="G29" i="43"/>
  <c r="F29" i="43"/>
  <c r="E29" i="43"/>
  <c r="K30" i="43"/>
  <c r="J29" i="43"/>
  <c r="I29" i="43"/>
  <c r="L29" i="43"/>
  <c r="H29" i="43"/>
  <c r="Q103" i="11"/>
  <c r="X27" i="11"/>
  <c r="W27" i="11"/>
  <c r="J134" i="15"/>
  <c r="J82" i="15"/>
  <c r="I144" i="14"/>
  <c r="I88" i="14"/>
  <c r="H104" i="11"/>
  <c r="H68" i="11"/>
  <c r="D26" i="51"/>
  <c r="D26" i="49"/>
  <c r="E164" i="46"/>
  <c r="E97" i="46"/>
  <c r="G134" i="47"/>
  <c r="G82" i="47"/>
  <c r="U28" i="47"/>
  <c r="T28" i="47"/>
  <c r="S28" i="47"/>
  <c r="R28" i="47"/>
  <c r="Q28" i="47"/>
  <c r="G103" i="43"/>
  <c r="R28" i="43"/>
  <c r="R104" i="43" s="1"/>
  <c r="R58" i="37" s="1"/>
  <c r="G67" i="43"/>
  <c r="Q28" i="43"/>
  <c r="U28" i="43"/>
  <c r="U104" i="43" s="1"/>
  <c r="U58" i="37" s="1"/>
  <c r="T28" i="43"/>
  <c r="T104" i="43" s="1"/>
  <c r="T58" i="37" s="1"/>
  <c r="S28" i="43"/>
  <c r="S104" i="43" s="1"/>
  <c r="S58" i="37" s="1"/>
  <c r="I164" i="4"/>
  <c r="I97" i="4"/>
  <c r="U103" i="43"/>
  <c r="U163" i="4"/>
  <c r="U29" i="4"/>
  <c r="L88" i="14"/>
  <c r="L144" i="14"/>
  <c r="R30" i="14"/>
  <c r="Q30" i="14"/>
  <c r="U30" i="14"/>
  <c r="S30" i="14"/>
  <c r="T30" i="14"/>
  <c r="T31" i="14" s="1"/>
  <c r="X131" i="47"/>
  <c r="W131" i="47"/>
  <c r="F29" i="11"/>
  <c r="K30" i="11"/>
  <c r="H29" i="11"/>
  <c r="G29" i="11"/>
  <c r="E29" i="11"/>
  <c r="J29" i="11"/>
  <c r="L29" i="11"/>
  <c r="I29" i="11"/>
  <c r="F164" i="46"/>
  <c r="F97" i="46"/>
  <c r="F68" i="51"/>
  <c r="F68" i="49"/>
  <c r="X19" i="37"/>
  <c r="H134" i="47"/>
  <c r="H82" i="47"/>
  <c r="J104" i="43"/>
  <c r="J68" i="43"/>
  <c r="T163" i="46"/>
  <c r="B8" i="34"/>
  <c r="I29" i="15"/>
  <c r="H29" i="15"/>
  <c r="G29" i="15"/>
  <c r="F29" i="15"/>
  <c r="E29" i="15"/>
  <c r="K30" i="15"/>
  <c r="L29" i="15"/>
  <c r="J29" i="15"/>
  <c r="J164" i="4"/>
  <c r="J97" i="4"/>
  <c r="R103" i="11"/>
  <c r="X132" i="15"/>
  <c r="W132" i="15"/>
  <c r="L134" i="15"/>
  <c r="L82" i="15"/>
  <c r="Q163" i="4"/>
  <c r="X27" i="4"/>
  <c r="W27" i="4"/>
  <c r="G144" i="14"/>
  <c r="G88" i="14"/>
  <c r="J68" i="11"/>
  <c r="J104" i="11"/>
  <c r="R31" i="14"/>
  <c r="W57" i="37"/>
  <c r="G164" i="46"/>
  <c r="U28" i="46"/>
  <c r="U164" i="46" s="1"/>
  <c r="U146" i="37" s="1"/>
  <c r="T28" i="46"/>
  <c r="T164" i="46" s="1"/>
  <c r="T146" i="37" s="1"/>
  <c r="S28" i="46"/>
  <c r="S164" i="46" s="1"/>
  <c r="S146" i="37" s="1"/>
  <c r="G97" i="46"/>
  <c r="R28" i="46"/>
  <c r="R164" i="46" s="1"/>
  <c r="R146" i="37" s="1"/>
  <c r="Q28" i="46"/>
  <c r="Q29" i="46" s="1"/>
  <c r="W131" i="15"/>
  <c r="X131" i="15"/>
  <c r="I134" i="47"/>
  <c r="I82" i="47"/>
  <c r="H68" i="43"/>
  <c r="H104" i="43"/>
  <c r="U163" i="46"/>
  <c r="R29" i="43"/>
  <c r="R103" i="43"/>
  <c r="K30" i="4"/>
  <c r="J29" i="4"/>
  <c r="I29" i="4"/>
  <c r="H29" i="4"/>
  <c r="G29" i="4"/>
  <c r="F29" i="4"/>
  <c r="E29" i="4"/>
  <c r="L29" i="4"/>
  <c r="T103" i="11"/>
  <c r="X132" i="47"/>
  <c r="W132" i="47"/>
  <c r="E134" i="15"/>
  <c r="E82" i="15"/>
  <c r="S29" i="43"/>
  <c r="S103" i="43"/>
  <c r="H144" i="14"/>
  <c r="H88" i="14"/>
  <c r="L68" i="11"/>
  <c r="L104" i="11"/>
  <c r="H164" i="46"/>
  <c r="H97" i="46"/>
  <c r="J82" i="47"/>
  <c r="J134" i="47"/>
  <c r="I104" i="43"/>
  <c r="I68" i="43"/>
  <c r="H164" i="4"/>
  <c r="H97" i="4"/>
  <c r="U103" i="11"/>
  <c r="F134" i="15"/>
  <c r="F82" i="15"/>
  <c r="R163" i="4"/>
  <c r="E144" i="14"/>
  <c r="E88" i="14"/>
  <c r="E104" i="11"/>
  <c r="E68" i="11"/>
  <c r="I164" i="46"/>
  <c r="I97" i="46"/>
  <c r="E29" i="47"/>
  <c r="L29" i="47"/>
  <c r="K30" i="47"/>
  <c r="J29" i="47"/>
  <c r="I29" i="47"/>
  <c r="H29" i="47"/>
  <c r="G29" i="47"/>
  <c r="F29" i="47"/>
  <c r="L68" i="43"/>
  <c r="L104" i="43"/>
  <c r="Q163" i="46"/>
  <c r="W27" i="46"/>
  <c r="X27" i="46"/>
  <c r="F26" i="49"/>
  <c r="S163" i="4"/>
  <c r="S29" i="4"/>
  <c r="D26" i="52"/>
  <c r="D26" i="6"/>
  <c r="F26" i="6" s="1"/>
  <c r="F144" i="14"/>
  <c r="F88" i="14"/>
  <c r="F68" i="11"/>
  <c r="F104" i="11"/>
  <c r="W29" i="14"/>
  <c r="X29" i="14"/>
  <c r="J164" i="46"/>
  <c r="J97" i="46"/>
  <c r="L82" i="47"/>
  <c r="L134" i="47"/>
  <c r="E104" i="43"/>
  <c r="E58" i="37" s="1"/>
  <c r="E68" i="43"/>
  <c r="G68" i="49"/>
  <c r="F41" i="49"/>
  <c r="F42" i="49" s="1"/>
  <c r="H15" i="49"/>
  <c r="H16" i="49" s="1"/>
  <c r="S163" i="46"/>
  <c r="L164" i="4"/>
  <c r="L97" i="4"/>
  <c r="X100" i="37"/>
  <c r="T103" i="43"/>
  <c r="E164" i="4"/>
  <c r="E97" i="4"/>
  <c r="B26" i="32"/>
  <c r="X26" i="15"/>
  <c r="W26" i="15"/>
  <c r="G134" i="15"/>
  <c r="T28" i="15"/>
  <c r="S28" i="15"/>
  <c r="Q28" i="15"/>
  <c r="G82" i="15"/>
  <c r="U28" i="15"/>
  <c r="F164" i="4"/>
  <c r="F97" i="4"/>
  <c r="T163" i="4"/>
  <c r="T29" i="4"/>
  <c r="J88" i="14"/>
  <c r="J144" i="14"/>
  <c r="I104" i="11"/>
  <c r="I68" i="11"/>
  <c r="U31" i="14"/>
  <c r="K30" i="46"/>
  <c r="J29" i="46"/>
  <c r="I29" i="46"/>
  <c r="H29" i="46"/>
  <c r="G29" i="46"/>
  <c r="F29" i="46"/>
  <c r="L29" i="46"/>
  <c r="E29" i="46"/>
  <c r="E134" i="47"/>
  <c r="E82" i="47"/>
  <c r="F68" i="43"/>
  <c r="F104" i="43"/>
  <c r="G68" i="51"/>
  <c r="S29" i="46" l="1"/>
  <c r="R29" i="4"/>
  <c r="I13" i="68"/>
  <c r="T222" i="37"/>
  <c r="I233" i="68" s="1"/>
  <c r="H135" i="15"/>
  <c r="H83" i="15"/>
  <c r="F105" i="11"/>
  <c r="F69" i="11"/>
  <c r="Q134" i="47"/>
  <c r="X28" i="47"/>
  <c r="W28" i="47"/>
  <c r="L105" i="43"/>
  <c r="L69" i="43"/>
  <c r="L89" i="14"/>
  <c r="L145" i="14"/>
  <c r="Q164" i="4"/>
  <c r="W28" i="4"/>
  <c r="X28" i="4"/>
  <c r="T134" i="15"/>
  <c r="D26" i="32"/>
  <c r="J135" i="47"/>
  <c r="J83" i="47"/>
  <c r="T101" i="37"/>
  <c r="T105" i="11"/>
  <c r="K31" i="4"/>
  <c r="J30" i="4"/>
  <c r="I30" i="4"/>
  <c r="H30" i="4"/>
  <c r="G30" i="4"/>
  <c r="F30" i="4"/>
  <c r="L30" i="4"/>
  <c r="E30" i="4"/>
  <c r="L165" i="46"/>
  <c r="L98" i="46"/>
  <c r="F30" i="47"/>
  <c r="E30" i="47"/>
  <c r="L30" i="47"/>
  <c r="K31" i="47"/>
  <c r="J30" i="47"/>
  <c r="I30" i="47"/>
  <c r="H30" i="47"/>
  <c r="G30" i="47"/>
  <c r="L165" i="4"/>
  <c r="L98" i="4"/>
  <c r="J13" i="68"/>
  <c r="U222" i="37"/>
  <c r="J233" i="68" s="1"/>
  <c r="I135" i="15"/>
  <c r="I83" i="15"/>
  <c r="I105" i="11"/>
  <c r="I69" i="11"/>
  <c r="U88" i="14"/>
  <c r="S88" i="14"/>
  <c r="T88" i="14"/>
  <c r="R88" i="14"/>
  <c r="Q88" i="14"/>
  <c r="R134" i="47"/>
  <c r="I105" i="43"/>
  <c r="I69" i="43"/>
  <c r="F68" i="50"/>
  <c r="G68" i="50" s="1"/>
  <c r="J145" i="14"/>
  <c r="J89" i="14"/>
  <c r="G68" i="6"/>
  <c r="S134" i="47"/>
  <c r="J105" i="43"/>
  <c r="J69" i="43"/>
  <c r="F68" i="32"/>
  <c r="E89" i="14"/>
  <c r="E145" i="14"/>
  <c r="G123" i="68"/>
  <c r="R238" i="37"/>
  <c r="G293" i="68" s="1"/>
  <c r="S29" i="11"/>
  <c r="T134" i="47"/>
  <c r="H30" i="43"/>
  <c r="G30" i="43"/>
  <c r="F30" i="43"/>
  <c r="K31" i="43"/>
  <c r="J30" i="43"/>
  <c r="L30" i="43"/>
  <c r="I30" i="43"/>
  <c r="E30" i="43"/>
  <c r="H145" i="14"/>
  <c r="H89" i="14"/>
  <c r="H123" i="68"/>
  <c r="S238" i="37"/>
  <c r="H293" i="68" s="1"/>
  <c r="S101" i="37"/>
  <c r="S105" i="11"/>
  <c r="E165" i="46"/>
  <c r="E98" i="46"/>
  <c r="T187" i="37"/>
  <c r="T165" i="4"/>
  <c r="F165" i="46"/>
  <c r="F98" i="46"/>
  <c r="S187" i="37"/>
  <c r="S165" i="4"/>
  <c r="L83" i="47"/>
  <c r="L135" i="47"/>
  <c r="E165" i="4"/>
  <c r="E98" i="4"/>
  <c r="R20" i="37"/>
  <c r="R105" i="43"/>
  <c r="J135" i="15"/>
  <c r="J83" i="15"/>
  <c r="L69" i="11"/>
  <c r="L105" i="11"/>
  <c r="G165" i="46"/>
  <c r="G98" i="46"/>
  <c r="S142" i="37"/>
  <c r="S165" i="46"/>
  <c r="E135" i="47"/>
  <c r="E83" i="47"/>
  <c r="R187" i="37"/>
  <c r="R165" i="4"/>
  <c r="F165" i="4"/>
  <c r="F98" i="4"/>
  <c r="L135" i="15"/>
  <c r="L83" i="15"/>
  <c r="J105" i="11"/>
  <c r="J69" i="11"/>
  <c r="U187" i="37"/>
  <c r="U165" i="4"/>
  <c r="H165" i="46"/>
  <c r="H98" i="46"/>
  <c r="U134" i="47"/>
  <c r="E105" i="43"/>
  <c r="E69" i="43"/>
  <c r="I145" i="14"/>
  <c r="I89" i="14"/>
  <c r="F26" i="52"/>
  <c r="I123" i="68"/>
  <c r="T238" i="37"/>
  <c r="I293" i="68" s="1"/>
  <c r="R29" i="46"/>
  <c r="X29" i="46" s="1"/>
  <c r="U134" i="15"/>
  <c r="F135" i="47"/>
  <c r="F83" i="47"/>
  <c r="G165" i="4"/>
  <c r="G98" i="4"/>
  <c r="U29" i="46"/>
  <c r="Q104" i="43"/>
  <c r="X28" i="43"/>
  <c r="W28" i="43"/>
  <c r="I165" i="46"/>
  <c r="I98" i="46"/>
  <c r="T29" i="43"/>
  <c r="G135" i="47"/>
  <c r="G83" i="47"/>
  <c r="Q29" i="47"/>
  <c r="Q30" i="47" s="1"/>
  <c r="U29" i="47"/>
  <c r="U135" i="47" s="1"/>
  <c r="U328" i="37" s="1"/>
  <c r="T29" i="47"/>
  <c r="T135" i="47" s="1"/>
  <c r="T328" i="37" s="1"/>
  <c r="S29" i="47"/>
  <c r="S135" i="47" s="1"/>
  <c r="S328" i="37" s="1"/>
  <c r="R29" i="47"/>
  <c r="R135" i="47" s="1"/>
  <c r="R328" i="37" s="1"/>
  <c r="H165" i="4"/>
  <c r="H98" i="4"/>
  <c r="U142" i="37"/>
  <c r="U165" i="46"/>
  <c r="E135" i="15"/>
  <c r="E83" i="15"/>
  <c r="U20" i="37"/>
  <c r="U105" i="43"/>
  <c r="Q101" i="37"/>
  <c r="X103" i="11"/>
  <c r="W103" i="11"/>
  <c r="F69" i="43"/>
  <c r="F105" i="43"/>
  <c r="Q89" i="14"/>
  <c r="F89" i="14"/>
  <c r="F145" i="14"/>
  <c r="Q20" i="37"/>
  <c r="X103" i="43"/>
  <c r="W103" i="43"/>
  <c r="Q105" i="43"/>
  <c r="J123" i="68"/>
  <c r="U238" i="37"/>
  <c r="J293" i="68" s="1"/>
  <c r="H15" i="50"/>
  <c r="H16" i="50" s="1"/>
  <c r="H16" i="6"/>
  <c r="R142" i="37"/>
  <c r="R165" i="46"/>
  <c r="G13" i="68"/>
  <c r="R222" i="37"/>
  <c r="G233" i="68" s="1"/>
  <c r="W29" i="4"/>
  <c r="X29" i="4"/>
  <c r="R101" i="37"/>
  <c r="R105" i="11"/>
  <c r="T142" i="37"/>
  <c r="T165" i="46"/>
  <c r="G68" i="11"/>
  <c r="G104" i="11"/>
  <c r="J165" i="46"/>
  <c r="J98" i="46"/>
  <c r="Q134" i="15"/>
  <c r="T20" i="37"/>
  <c r="T105" i="43"/>
  <c r="H135" i="47"/>
  <c r="H83" i="47"/>
  <c r="U101" i="37"/>
  <c r="U105" i="11"/>
  <c r="I165" i="4"/>
  <c r="I98" i="4"/>
  <c r="Q187" i="37"/>
  <c r="W163" i="4"/>
  <c r="X163" i="4"/>
  <c r="Q165" i="4"/>
  <c r="R29" i="11"/>
  <c r="F135" i="15"/>
  <c r="F83" i="15"/>
  <c r="H105" i="11"/>
  <c r="H69" i="11"/>
  <c r="X30" i="14"/>
  <c r="W30" i="14"/>
  <c r="Q31" i="14"/>
  <c r="G68" i="43"/>
  <c r="G104" i="43"/>
  <c r="Q104" i="11"/>
  <c r="Q105" i="11" s="1"/>
  <c r="X28" i="11"/>
  <c r="W28" i="11"/>
  <c r="G89" i="14"/>
  <c r="G145" i="14"/>
  <c r="G68" i="52"/>
  <c r="F41" i="50"/>
  <c r="F42" i="50" s="1"/>
  <c r="F42" i="6"/>
  <c r="Q164" i="46"/>
  <c r="Q165" i="46" s="1"/>
  <c r="W28" i="46"/>
  <c r="X28" i="46"/>
  <c r="X57" i="37"/>
  <c r="K31" i="15"/>
  <c r="J30" i="15"/>
  <c r="I30" i="15"/>
  <c r="H30" i="15"/>
  <c r="G30" i="15"/>
  <c r="F30" i="15"/>
  <c r="L30" i="15"/>
  <c r="E30" i="15"/>
  <c r="T29" i="46"/>
  <c r="E105" i="11"/>
  <c r="E69" i="11"/>
  <c r="S31" i="14"/>
  <c r="U29" i="43"/>
  <c r="L30" i="46"/>
  <c r="K31" i="46"/>
  <c r="J30" i="46"/>
  <c r="I30" i="46"/>
  <c r="H30" i="46"/>
  <c r="G30" i="46"/>
  <c r="F30" i="46"/>
  <c r="E30" i="46"/>
  <c r="S134" i="15"/>
  <c r="F26" i="51"/>
  <c r="D26" i="50"/>
  <c r="F26" i="50" s="1"/>
  <c r="Q142" i="37"/>
  <c r="X163" i="46"/>
  <c r="W163" i="46"/>
  <c r="I135" i="47"/>
  <c r="I83" i="47"/>
  <c r="U29" i="11"/>
  <c r="S20" i="37"/>
  <c r="S105" i="43"/>
  <c r="T29" i="11"/>
  <c r="J165" i="4"/>
  <c r="J98" i="4"/>
  <c r="H13" i="68"/>
  <c r="S222" i="37"/>
  <c r="H233" i="68" s="1"/>
  <c r="G135" i="15"/>
  <c r="G83" i="15"/>
  <c r="U29" i="15"/>
  <c r="U135" i="15" s="1"/>
  <c r="U383" i="37" s="1"/>
  <c r="T29" i="15"/>
  <c r="T135" i="15" s="1"/>
  <c r="T383" i="37" s="1"/>
  <c r="S29" i="15"/>
  <c r="S135" i="15" s="1"/>
  <c r="S383" i="37" s="1"/>
  <c r="R29" i="15"/>
  <c r="R135" i="15" s="1"/>
  <c r="R383" i="37" s="1"/>
  <c r="Q29" i="15"/>
  <c r="G30" i="11"/>
  <c r="J30" i="11"/>
  <c r="I30" i="11"/>
  <c r="K31" i="11"/>
  <c r="H30" i="11"/>
  <c r="E30" i="11"/>
  <c r="L30" i="11"/>
  <c r="F30" i="11"/>
  <c r="H69" i="43"/>
  <c r="H105" i="43"/>
  <c r="E33" i="14"/>
  <c r="L33" i="14"/>
  <c r="H33" i="14"/>
  <c r="G33" i="14"/>
  <c r="J33" i="14"/>
  <c r="I33" i="14"/>
  <c r="K34" i="14"/>
  <c r="F33" i="14"/>
  <c r="Q29" i="43"/>
  <c r="G68" i="32"/>
  <c r="W29" i="11" l="1"/>
  <c r="U424" i="37"/>
  <c r="L106" i="43"/>
  <c r="L70" i="43"/>
  <c r="F147" i="14"/>
  <c r="F91" i="14"/>
  <c r="H31" i="11"/>
  <c r="E31" i="11"/>
  <c r="L31" i="11"/>
  <c r="I31" i="11"/>
  <c r="K32" i="11"/>
  <c r="G31" i="11"/>
  <c r="J31" i="11"/>
  <c r="F31" i="11"/>
  <c r="F136" i="15"/>
  <c r="F84" i="15"/>
  <c r="X165" i="4"/>
  <c r="W165" i="4"/>
  <c r="J147" i="14"/>
  <c r="J91" i="14"/>
  <c r="G69" i="11"/>
  <c r="S30" i="11"/>
  <c r="G105" i="11"/>
  <c r="U30" i="11"/>
  <c r="R30" i="11"/>
  <c r="Q30" i="11"/>
  <c r="T30" i="11"/>
  <c r="I166" i="46"/>
  <c r="I99" i="46"/>
  <c r="I136" i="15"/>
  <c r="I84" i="15"/>
  <c r="F122" i="68"/>
  <c r="Q234" i="37"/>
  <c r="W187" i="37"/>
  <c r="X187" i="37" s="1"/>
  <c r="T30" i="43"/>
  <c r="G69" i="43"/>
  <c r="S30" i="43"/>
  <c r="G105" i="43"/>
  <c r="R30" i="43"/>
  <c r="U30" i="43"/>
  <c r="Q30" i="43"/>
  <c r="X29" i="11"/>
  <c r="R324" i="37"/>
  <c r="R136" i="47"/>
  <c r="E136" i="47"/>
  <c r="E84" i="47"/>
  <c r="H166" i="4"/>
  <c r="H99" i="4"/>
  <c r="R424" i="37"/>
  <c r="H106" i="43"/>
  <c r="H70" i="43"/>
  <c r="F136" i="47"/>
  <c r="F84" i="47"/>
  <c r="I166" i="4"/>
  <c r="I99" i="4"/>
  <c r="Q135" i="15"/>
  <c r="X29" i="15"/>
  <c r="W29" i="15"/>
  <c r="J136" i="15"/>
  <c r="J84" i="15"/>
  <c r="L106" i="11"/>
  <c r="L70" i="11"/>
  <c r="E31" i="46"/>
  <c r="L31" i="46"/>
  <c r="K32" i="46"/>
  <c r="J31" i="46"/>
  <c r="I31" i="46"/>
  <c r="H31" i="46"/>
  <c r="G31" i="46"/>
  <c r="F31" i="46"/>
  <c r="I12" i="68"/>
  <c r="T218" i="37"/>
  <c r="B27" i="51"/>
  <c r="B27" i="49"/>
  <c r="S424" i="37"/>
  <c r="H122" i="68"/>
  <c r="S234" i="37"/>
  <c r="H292" i="68" s="1"/>
  <c r="E106" i="43"/>
  <c r="E66" i="37" s="1"/>
  <c r="E70" i="43"/>
  <c r="T30" i="47"/>
  <c r="S30" i="47"/>
  <c r="G136" i="47"/>
  <c r="G84" i="47"/>
  <c r="J166" i="4"/>
  <c r="J99" i="4"/>
  <c r="G147" i="14"/>
  <c r="G91" i="14"/>
  <c r="Q33" i="14"/>
  <c r="T33" i="14"/>
  <c r="S33" i="14"/>
  <c r="R33" i="14"/>
  <c r="U33" i="14"/>
  <c r="F70" i="11"/>
  <c r="F106" i="11"/>
  <c r="J166" i="46"/>
  <c r="J99" i="46"/>
  <c r="Q30" i="15"/>
  <c r="X105" i="43"/>
  <c r="W105" i="43"/>
  <c r="H147" i="14"/>
  <c r="H91" i="14"/>
  <c r="T424" i="37"/>
  <c r="U30" i="15"/>
  <c r="J122" i="68"/>
  <c r="U234" i="37"/>
  <c r="J292" i="68" s="1"/>
  <c r="H12" i="68"/>
  <c r="S218" i="37"/>
  <c r="I70" i="43"/>
  <c r="I106" i="43"/>
  <c r="T324" i="37"/>
  <c r="T136" i="47"/>
  <c r="S324" i="37"/>
  <c r="S136" i="47"/>
  <c r="R89" i="14"/>
  <c r="H136" i="47"/>
  <c r="H84" i="47"/>
  <c r="L31" i="4"/>
  <c r="K32" i="4"/>
  <c r="J31" i="4"/>
  <c r="I31" i="4"/>
  <c r="H31" i="4"/>
  <c r="G31" i="4"/>
  <c r="E31" i="4"/>
  <c r="F31" i="4"/>
  <c r="B69" i="51"/>
  <c r="B69" i="49"/>
  <c r="S379" i="37"/>
  <c r="S136" i="15"/>
  <c r="L166" i="46"/>
  <c r="L99" i="46"/>
  <c r="E136" i="15"/>
  <c r="E84" i="15"/>
  <c r="G12" i="68"/>
  <c r="R218" i="37"/>
  <c r="B27" i="52"/>
  <c r="B27" i="6"/>
  <c r="W29" i="43"/>
  <c r="X29" i="43"/>
  <c r="E147" i="14"/>
  <c r="E91" i="14"/>
  <c r="H70" i="11"/>
  <c r="H106" i="11"/>
  <c r="L136" i="15"/>
  <c r="L84" i="15"/>
  <c r="W20" i="37"/>
  <c r="U379" i="37"/>
  <c r="U136" i="15"/>
  <c r="I136" i="47"/>
  <c r="I84" i="47"/>
  <c r="E166" i="4"/>
  <c r="E99" i="4"/>
  <c r="Q191" i="37"/>
  <c r="W164" i="4"/>
  <c r="X164" i="4"/>
  <c r="E99" i="46"/>
  <c r="E166" i="46"/>
  <c r="X31" i="14"/>
  <c r="W31" i="14"/>
  <c r="Q379" i="37"/>
  <c r="Q136" i="15"/>
  <c r="J70" i="43"/>
  <c r="J106" i="43"/>
  <c r="T89" i="14"/>
  <c r="S89" i="14"/>
  <c r="J136" i="47"/>
  <c r="J84" i="47"/>
  <c r="L166" i="4"/>
  <c r="L99" i="4"/>
  <c r="H26" i="32"/>
  <c r="Q324" i="37"/>
  <c r="X134" i="47"/>
  <c r="W134" i="47"/>
  <c r="W29" i="46"/>
  <c r="S30" i="15"/>
  <c r="K32" i="15"/>
  <c r="J31" i="15"/>
  <c r="I31" i="15"/>
  <c r="H31" i="15"/>
  <c r="G31" i="15"/>
  <c r="E31" i="15"/>
  <c r="L31" i="15"/>
  <c r="F31" i="15"/>
  <c r="L147" i="14"/>
  <c r="L91" i="14"/>
  <c r="E70" i="11"/>
  <c r="E106" i="11"/>
  <c r="Q135" i="47"/>
  <c r="X29" i="47"/>
  <c r="W29" i="47"/>
  <c r="Q58" i="37"/>
  <c r="W104" i="43"/>
  <c r="X104" i="43"/>
  <c r="F34" i="14"/>
  <c r="E34" i="14"/>
  <c r="L34" i="14"/>
  <c r="I34" i="14"/>
  <c r="H34" i="14"/>
  <c r="G34" i="14"/>
  <c r="K35" i="14"/>
  <c r="J34" i="14"/>
  <c r="I70" i="11"/>
  <c r="I106" i="11"/>
  <c r="F12" i="68"/>
  <c r="Q218" i="37"/>
  <c r="W142" i="37"/>
  <c r="X142" i="37" s="1"/>
  <c r="G166" i="46"/>
  <c r="U30" i="46"/>
  <c r="T30" i="46"/>
  <c r="S30" i="46"/>
  <c r="G99" i="46"/>
  <c r="R30" i="46"/>
  <c r="Q30" i="46"/>
  <c r="G136" i="15"/>
  <c r="G84" i="15"/>
  <c r="W101" i="37"/>
  <c r="J12" i="68"/>
  <c r="U218" i="37"/>
  <c r="U30" i="47"/>
  <c r="I122" i="68"/>
  <c r="T234" i="37"/>
  <c r="I292" i="68" s="1"/>
  <c r="I31" i="43"/>
  <c r="H31" i="43"/>
  <c r="G31" i="43"/>
  <c r="L31" i="43"/>
  <c r="J31" i="43"/>
  <c r="F31" i="43"/>
  <c r="K32" i="43"/>
  <c r="E31" i="43"/>
  <c r="U89" i="14"/>
  <c r="G31" i="47"/>
  <c r="F31" i="47"/>
  <c r="E31" i="47"/>
  <c r="L31" i="47"/>
  <c r="K32" i="47"/>
  <c r="J31" i="47"/>
  <c r="I31" i="47"/>
  <c r="H31" i="47"/>
  <c r="F99" i="4"/>
  <c r="F166" i="4"/>
  <c r="T30" i="15"/>
  <c r="X165" i="46"/>
  <c r="W165" i="46"/>
  <c r="F99" i="46"/>
  <c r="F166" i="46"/>
  <c r="W105" i="11"/>
  <c r="X105" i="11"/>
  <c r="I147" i="14"/>
  <c r="I91" i="14"/>
  <c r="J106" i="11"/>
  <c r="J70" i="11"/>
  <c r="H166" i="46"/>
  <c r="H99" i="46"/>
  <c r="H136" i="15"/>
  <c r="H84" i="15"/>
  <c r="Q146" i="37"/>
  <c r="W164" i="46"/>
  <c r="X164" i="46"/>
  <c r="W104" i="11"/>
  <c r="X104" i="11"/>
  <c r="B69" i="52"/>
  <c r="B69" i="6"/>
  <c r="U324" i="37"/>
  <c r="U136" i="47"/>
  <c r="G122" i="68"/>
  <c r="R234" i="37"/>
  <c r="G292" i="68" s="1"/>
  <c r="F106" i="43"/>
  <c r="F70" i="43"/>
  <c r="R30" i="47"/>
  <c r="L136" i="47"/>
  <c r="L84" i="47"/>
  <c r="G99" i="4"/>
  <c r="U30" i="4"/>
  <c r="T30" i="4"/>
  <c r="S30" i="4"/>
  <c r="R30" i="4"/>
  <c r="Q30" i="4"/>
  <c r="G166" i="4"/>
  <c r="T379" i="37"/>
  <c r="T136" i="15"/>
  <c r="T22" i="26" s="1"/>
  <c r="X30" i="47" l="1"/>
  <c r="U166" i="4"/>
  <c r="D27" i="52"/>
  <c r="D27" i="6"/>
  <c r="J137" i="47"/>
  <c r="J85" i="47"/>
  <c r="I107" i="43"/>
  <c r="I71" i="43"/>
  <c r="I92" i="14"/>
  <c r="I148" i="14"/>
  <c r="L137" i="15"/>
  <c r="L85" i="15"/>
  <c r="S22" i="26"/>
  <c r="H167" i="4"/>
  <c r="H100" i="4"/>
  <c r="H232" i="68"/>
  <c r="Q147" i="14"/>
  <c r="X33" i="14"/>
  <c r="W33" i="14"/>
  <c r="E167" i="46"/>
  <c r="E100" i="46"/>
  <c r="Q106" i="43"/>
  <c r="X30" i="43"/>
  <c r="W30" i="43"/>
  <c r="Q31" i="43"/>
  <c r="F292" i="68"/>
  <c r="W234" i="37"/>
  <c r="X234" i="37" s="1"/>
  <c r="G106" i="11"/>
  <c r="G70" i="11"/>
  <c r="S166" i="46"/>
  <c r="L148" i="14"/>
  <c r="L92" i="14"/>
  <c r="Q328" i="37"/>
  <c r="W135" i="47"/>
  <c r="X135" i="47"/>
  <c r="E137" i="15"/>
  <c r="E85" i="15"/>
  <c r="G232" i="68"/>
  <c r="I167" i="4"/>
  <c r="I100" i="4"/>
  <c r="F100" i="46"/>
  <c r="F167" i="46"/>
  <c r="U31" i="43"/>
  <c r="U106" i="43"/>
  <c r="T31" i="11"/>
  <c r="T106" i="11"/>
  <c r="T107" i="11" s="1"/>
  <c r="I32" i="11"/>
  <c r="H32" i="11"/>
  <c r="K33" i="11"/>
  <c r="G32" i="11"/>
  <c r="F32" i="11"/>
  <c r="E32" i="11"/>
  <c r="L32" i="11"/>
  <c r="J32" i="11"/>
  <c r="T166" i="46"/>
  <c r="E92" i="14"/>
  <c r="E148" i="14"/>
  <c r="G137" i="15"/>
  <c r="G85" i="15"/>
  <c r="U31" i="15"/>
  <c r="T31" i="15"/>
  <c r="S31" i="15"/>
  <c r="Q31" i="15"/>
  <c r="R31" i="15"/>
  <c r="Q136" i="47"/>
  <c r="Q22" i="26"/>
  <c r="U22" i="26"/>
  <c r="J167" i="4"/>
  <c r="J100" i="4"/>
  <c r="Q31" i="46"/>
  <c r="Q32" i="46" s="1"/>
  <c r="G167" i="46"/>
  <c r="U31" i="46"/>
  <c r="U167" i="46" s="1"/>
  <c r="U154" i="37" s="1"/>
  <c r="T31" i="46"/>
  <c r="T167" i="46" s="1"/>
  <c r="T154" i="37" s="1"/>
  <c r="G100" i="46"/>
  <c r="S31" i="46"/>
  <c r="S167" i="46" s="1"/>
  <c r="S154" i="37" s="1"/>
  <c r="R31" i="46"/>
  <c r="R167" i="46" s="1"/>
  <c r="R154" i="37" s="1"/>
  <c r="R106" i="43"/>
  <c r="R31" i="43"/>
  <c r="Q106" i="11"/>
  <c r="Q31" i="11"/>
  <c r="X30" i="11"/>
  <c r="W30" i="11"/>
  <c r="I107" i="11"/>
  <c r="I71" i="11"/>
  <c r="Q166" i="46"/>
  <c r="X30" i="46"/>
  <c r="W30" i="46"/>
  <c r="G92" i="14"/>
  <c r="R34" i="14"/>
  <c r="R148" i="14" s="1"/>
  <c r="Q34" i="14"/>
  <c r="U34" i="14"/>
  <c r="U148" i="14" s="1"/>
  <c r="T34" i="14"/>
  <c r="T148" i="14" s="1"/>
  <c r="S34" i="14"/>
  <c r="S148" i="14" s="1"/>
  <c r="G148" i="14"/>
  <c r="W58" i="37"/>
  <c r="L32" i="15"/>
  <c r="K33" i="15"/>
  <c r="J32" i="15"/>
  <c r="I32" i="15"/>
  <c r="H32" i="15"/>
  <c r="F32" i="15"/>
  <c r="G32" i="15"/>
  <c r="E32" i="15"/>
  <c r="B9" i="34"/>
  <c r="B27" i="50"/>
  <c r="F27" i="6"/>
  <c r="E167" i="4"/>
  <c r="E100" i="4"/>
  <c r="H32" i="47"/>
  <c r="G32" i="47"/>
  <c r="F32" i="47"/>
  <c r="E32" i="47"/>
  <c r="L32" i="47"/>
  <c r="K33" i="47"/>
  <c r="J32" i="47"/>
  <c r="I32" i="47"/>
  <c r="E107" i="43"/>
  <c r="E71" i="43"/>
  <c r="C69" i="51"/>
  <c r="C69" i="49"/>
  <c r="D69" i="49" s="1"/>
  <c r="L137" i="47"/>
  <c r="L85" i="47"/>
  <c r="K33" i="43"/>
  <c r="J32" i="43"/>
  <c r="I32" i="43"/>
  <c r="H32" i="43"/>
  <c r="E32" i="43"/>
  <c r="L32" i="43"/>
  <c r="G32" i="43"/>
  <c r="F32" i="43"/>
  <c r="F13" i="68"/>
  <c r="Q222" i="37"/>
  <c r="W146" i="37"/>
  <c r="X146" i="37" s="1"/>
  <c r="E85" i="47"/>
  <c r="E137" i="47"/>
  <c r="F71" i="43"/>
  <c r="F107" i="43"/>
  <c r="X101" i="37"/>
  <c r="U166" i="46"/>
  <c r="F148" i="14"/>
  <c r="F92" i="14"/>
  <c r="H85" i="15"/>
  <c r="H137" i="15"/>
  <c r="C97" i="51"/>
  <c r="C97" i="49"/>
  <c r="C69" i="52"/>
  <c r="C69" i="6"/>
  <c r="B69" i="32"/>
  <c r="E32" i="4"/>
  <c r="L32" i="4"/>
  <c r="K33" i="4"/>
  <c r="J32" i="4"/>
  <c r="I32" i="4"/>
  <c r="H32" i="4"/>
  <c r="F32" i="4"/>
  <c r="G32" i="4"/>
  <c r="S420" i="37"/>
  <c r="B27" i="32"/>
  <c r="H167" i="46"/>
  <c r="H100" i="46"/>
  <c r="R106" i="11"/>
  <c r="R107" i="11" s="1"/>
  <c r="R31" i="11"/>
  <c r="L107" i="11"/>
  <c r="L71" i="11"/>
  <c r="S166" i="4"/>
  <c r="H69" i="32"/>
  <c r="H137" i="47"/>
  <c r="H85" i="47"/>
  <c r="G70" i="43"/>
  <c r="G106" i="43"/>
  <c r="U147" i="14"/>
  <c r="I232" i="68"/>
  <c r="I167" i="46"/>
  <c r="I100" i="46"/>
  <c r="S106" i="43"/>
  <c r="S31" i="43"/>
  <c r="U106" i="11"/>
  <c r="U107" i="11" s="1"/>
  <c r="U31" i="11"/>
  <c r="E71" i="11"/>
  <c r="E107" i="11"/>
  <c r="X30" i="4"/>
  <c r="W30" i="4"/>
  <c r="Q166" i="4"/>
  <c r="U420" i="37"/>
  <c r="F85" i="47"/>
  <c r="F137" i="47"/>
  <c r="J107" i="43"/>
  <c r="J71" i="43"/>
  <c r="J92" i="14"/>
  <c r="J148" i="14"/>
  <c r="I137" i="15"/>
  <c r="I85" i="15"/>
  <c r="F123" i="68"/>
  <c r="W191" i="37"/>
  <c r="X191" i="37" s="1"/>
  <c r="Q238" i="37"/>
  <c r="L167" i="4"/>
  <c r="L100" i="4"/>
  <c r="R166" i="4"/>
  <c r="B69" i="50"/>
  <c r="G85" i="47"/>
  <c r="G137" i="47"/>
  <c r="S31" i="47"/>
  <c r="R31" i="47"/>
  <c r="Q31" i="47"/>
  <c r="U31" i="47"/>
  <c r="T31" i="47"/>
  <c r="L71" i="43"/>
  <c r="L107" i="43"/>
  <c r="G35" i="14"/>
  <c r="F35" i="14"/>
  <c r="E35" i="14"/>
  <c r="K36" i="14"/>
  <c r="J35" i="14"/>
  <c r="I35" i="14"/>
  <c r="L35" i="14"/>
  <c r="H35" i="14"/>
  <c r="D27" i="51"/>
  <c r="F27" i="51" s="1"/>
  <c r="D27" i="49"/>
  <c r="J137" i="15"/>
  <c r="J85" i="15"/>
  <c r="Q420" i="37"/>
  <c r="W324" i="37"/>
  <c r="X20" i="37"/>
  <c r="F167" i="4"/>
  <c r="F100" i="4"/>
  <c r="T420" i="37"/>
  <c r="R147" i="14"/>
  <c r="J167" i="46"/>
  <c r="J100" i="46"/>
  <c r="H107" i="11"/>
  <c r="H71" i="11"/>
  <c r="W30" i="47"/>
  <c r="S147" i="14"/>
  <c r="F32" i="46"/>
  <c r="E32" i="46"/>
  <c r="L32" i="46"/>
  <c r="K33" i="46"/>
  <c r="J32" i="46"/>
  <c r="I32" i="46"/>
  <c r="H32" i="46"/>
  <c r="G32" i="46"/>
  <c r="R420" i="37"/>
  <c r="T31" i="43"/>
  <c r="T106" i="43"/>
  <c r="S106" i="11"/>
  <c r="S107" i="11" s="1"/>
  <c r="S31" i="11"/>
  <c r="F71" i="11"/>
  <c r="F107" i="11"/>
  <c r="T166" i="4"/>
  <c r="I137" i="47"/>
  <c r="I85" i="47"/>
  <c r="H107" i="43"/>
  <c r="H71" i="43"/>
  <c r="J232" i="68"/>
  <c r="R166" i="46"/>
  <c r="F232" i="68"/>
  <c r="W218" i="37"/>
  <c r="X218" i="37" s="1"/>
  <c r="H148" i="14"/>
  <c r="H92" i="14"/>
  <c r="F137" i="15"/>
  <c r="F85" i="15"/>
  <c r="F27" i="32"/>
  <c r="F27" i="52"/>
  <c r="G100" i="4"/>
  <c r="G167" i="4"/>
  <c r="U31" i="4"/>
  <c r="U167" i="4" s="1"/>
  <c r="T31" i="4"/>
  <c r="T167" i="4" s="1"/>
  <c r="S31" i="4"/>
  <c r="S167" i="4" s="1"/>
  <c r="Q31" i="4"/>
  <c r="R31" i="4"/>
  <c r="R167" i="4" s="1"/>
  <c r="T147" i="14"/>
  <c r="L167" i="46"/>
  <c r="L100" i="46"/>
  <c r="Q383" i="37"/>
  <c r="X135" i="15"/>
  <c r="W135" i="15"/>
  <c r="J71" i="11"/>
  <c r="J107" i="11"/>
  <c r="R32" i="46" l="1"/>
  <c r="Q167" i="4"/>
  <c r="X31" i="4"/>
  <c r="W31" i="4"/>
  <c r="R150" i="37"/>
  <c r="R168" i="46"/>
  <c r="T32" i="4"/>
  <c r="E168" i="46"/>
  <c r="E101" i="46"/>
  <c r="H149" i="14"/>
  <c r="H93" i="14"/>
  <c r="F293" i="68"/>
  <c r="W238" i="37"/>
  <c r="X238" i="37" s="1"/>
  <c r="S66" i="37"/>
  <c r="S107" i="43"/>
  <c r="F33" i="4"/>
  <c r="E33" i="4"/>
  <c r="L33" i="4"/>
  <c r="K34" i="4"/>
  <c r="J33" i="4"/>
  <c r="I33" i="4"/>
  <c r="G33" i="4"/>
  <c r="H33" i="4"/>
  <c r="I69" i="32"/>
  <c r="E108" i="43"/>
  <c r="E21" i="37" s="1"/>
  <c r="E72" i="43"/>
  <c r="C69" i="32"/>
  <c r="E138" i="47"/>
  <c r="E86" i="47"/>
  <c r="J138" i="15"/>
  <c r="J86" i="15"/>
  <c r="J15" i="68"/>
  <c r="U230" i="37"/>
  <c r="J235" i="68" s="1"/>
  <c r="Q137" i="15"/>
  <c r="X31" i="15"/>
  <c r="W31" i="15"/>
  <c r="R28" i="15"/>
  <c r="T32" i="46"/>
  <c r="H72" i="11"/>
  <c r="H108" i="11"/>
  <c r="D97" i="6"/>
  <c r="D97" i="52"/>
  <c r="T66" i="37"/>
  <c r="T107" i="43"/>
  <c r="G33" i="46"/>
  <c r="F33" i="46"/>
  <c r="E33" i="46"/>
  <c r="L33" i="46"/>
  <c r="K34" i="46"/>
  <c r="J33" i="46"/>
  <c r="I33" i="46"/>
  <c r="H33" i="46"/>
  <c r="F149" i="14"/>
  <c r="F93" i="14"/>
  <c r="S137" i="47"/>
  <c r="Q168" i="4"/>
  <c r="X166" i="4"/>
  <c r="W166" i="4"/>
  <c r="U111" i="26"/>
  <c r="S32" i="4"/>
  <c r="I168" i="4"/>
  <c r="I101" i="4"/>
  <c r="U32" i="43"/>
  <c r="T32" i="43"/>
  <c r="Q32" i="43"/>
  <c r="G71" i="43"/>
  <c r="S32" i="43"/>
  <c r="R32" i="43"/>
  <c r="G107" i="43"/>
  <c r="I33" i="47"/>
  <c r="H33" i="47"/>
  <c r="G33" i="47"/>
  <c r="F33" i="47"/>
  <c r="E33" i="47"/>
  <c r="L33" i="47"/>
  <c r="K34" i="47"/>
  <c r="J33" i="47"/>
  <c r="H138" i="15"/>
  <c r="H86" i="15"/>
  <c r="W383" i="37"/>
  <c r="H168" i="46"/>
  <c r="H101" i="46"/>
  <c r="S111" i="26"/>
  <c r="W420" i="37"/>
  <c r="J93" i="14"/>
  <c r="J149" i="14"/>
  <c r="U137" i="47"/>
  <c r="G101" i="4"/>
  <c r="G168" i="4"/>
  <c r="J108" i="43"/>
  <c r="J72" i="43"/>
  <c r="H138" i="47"/>
  <c r="H86" i="47"/>
  <c r="E138" i="15"/>
  <c r="E86" i="15"/>
  <c r="T111" i="26"/>
  <c r="I168" i="46"/>
  <c r="I101" i="46"/>
  <c r="H36" i="14"/>
  <c r="G36" i="14"/>
  <c r="F36" i="14"/>
  <c r="K37" i="14"/>
  <c r="J36" i="14"/>
  <c r="L36" i="14"/>
  <c r="I36" i="14"/>
  <c r="E36" i="14"/>
  <c r="X31" i="47"/>
  <c r="W31" i="47"/>
  <c r="Q137" i="47"/>
  <c r="R32" i="4"/>
  <c r="J69" i="32"/>
  <c r="F168" i="4"/>
  <c r="F101" i="4"/>
  <c r="D69" i="51"/>
  <c r="K34" i="43"/>
  <c r="J33" i="43"/>
  <c r="I33" i="43"/>
  <c r="F33" i="43"/>
  <c r="E33" i="43"/>
  <c r="H33" i="43"/>
  <c r="G33" i="43"/>
  <c r="L33" i="43"/>
  <c r="I138" i="47"/>
  <c r="I86" i="47"/>
  <c r="G138" i="15"/>
  <c r="G86" i="15"/>
  <c r="U32" i="15"/>
  <c r="U138" i="15" s="1"/>
  <c r="U384" i="37" s="1"/>
  <c r="T32" i="15"/>
  <c r="T138" i="15" s="1"/>
  <c r="T384" i="37" s="1"/>
  <c r="R32" i="15"/>
  <c r="R138" i="15" s="1"/>
  <c r="R384" i="37" s="1"/>
  <c r="Q32" i="15"/>
  <c r="S32" i="15"/>
  <c r="S138" i="15" s="1"/>
  <c r="S384" i="37" s="1"/>
  <c r="X58" i="37"/>
  <c r="W31" i="11"/>
  <c r="X31" i="11"/>
  <c r="J168" i="46"/>
  <c r="J101" i="46"/>
  <c r="E149" i="14"/>
  <c r="E93" i="14"/>
  <c r="R33" i="47"/>
  <c r="R137" i="47"/>
  <c r="R168" i="4"/>
  <c r="D69" i="52"/>
  <c r="H168" i="4"/>
  <c r="H101" i="4"/>
  <c r="D69" i="32"/>
  <c r="F108" i="43"/>
  <c r="F72" i="43"/>
  <c r="J138" i="47"/>
  <c r="J86" i="47"/>
  <c r="F138" i="15"/>
  <c r="F86" i="15"/>
  <c r="X106" i="11"/>
  <c r="W106" i="11"/>
  <c r="Q107" i="11"/>
  <c r="S137" i="15"/>
  <c r="T150" i="37"/>
  <c r="T168" i="46"/>
  <c r="I72" i="11"/>
  <c r="I108" i="11"/>
  <c r="D97" i="49"/>
  <c r="D97" i="51"/>
  <c r="S112" i="26"/>
  <c r="S162" i="14"/>
  <c r="S170" i="14" s="1"/>
  <c r="Q167" i="46"/>
  <c r="Q168" i="46" s="1"/>
  <c r="X31" i="46"/>
  <c r="W31" i="46"/>
  <c r="T137" i="15"/>
  <c r="J108" i="11"/>
  <c r="J72" i="11"/>
  <c r="Q424" i="37"/>
  <c r="W328" i="37"/>
  <c r="L168" i="46"/>
  <c r="L101" i="46"/>
  <c r="G93" i="14"/>
  <c r="G149" i="14"/>
  <c r="S35" i="14"/>
  <c r="S149" i="14" s="1"/>
  <c r="R35" i="14"/>
  <c r="Q35" i="14"/>
  <c r="U35" i="14"/>
  <c r="U149" i="14" s="1"/>
  <c r="T35" i="14"/>
  <c r="S168" i="4"/>
  <c r="J101" i="4"/>
  <c r="J168" i="4"/>
  <c r="C69" i="50"/>
  <c r="L108" i="43"/>
  <c r="L72" i="43"/>
  <c r="L138" i="47"/>
  <c r="L86" i="47"/>
  <c r="I138" i="15"/>
  <c r="I86" i="15"/>
  <c r="T112" i="26"/>
  <c r="T162" i="14"/>
  <c r="T170" i="14" s="1"/>
  <c r="Q150" i="37"/>
  <c r="X166" i="46"/>
  <c r="W166" i="46"/>
  <c r="R66" i="37"/>
  <c r="R107" i="43"/>
  <c r="U137" i="15"/>
  <c r="L108" i="11"/>
  <c r="L72" i="11"/>
  <c r="X31" i="43"/>
  <c r="W31" i="43"/>
  <c r="D27" i="50"/>
  <c r="U112" i="26"/>
  <c r="U162" i="14"/>
  <c r="U170" i="14" s="1"/>
  <c r="R230" i="37"/>
  <c r="G235" i="68" s="1"/>
  <c r="G15" i="68"/>
  <c r="F27" i="49"/>
  <c r="E108" i="11"/>
  <c r="E72" i="11"/>
  <c r="U66" i="37"/>
  <c r="U107" i="43"/>
  <c r="D27" i="32"/>
  <c r="Q148" i="14"/>
  <c r="X34" i="14"/>
  <c r="W34" i="14"/>
  <c r="S230" i="37"/>
  <c r="H235" i="68" s="1"/>
  <c r="H15" i="68"/>
  <c r="F108" i="11"/>
  <c r="F72" i="11"/>
  <c r="S32" i="46"/>
  <c r="Q111" i="26"/>
  <c r="X147" i="14"/>
  <c r="W147" i="14"/>
  <c r="U32" i="4"/>
  <c r="G168" i="46"/>
  <c r="G101" i="46"/>
  <c r="R111" i="26"/>
  <c r="I93" i="14"/>
  <c r="I149" i="14"/>
  <c r="T137" i="47"/>
  <c r="D69" i="6"/>
  <c r="E168" i="4"/>
  <c r="E101" i="4"/>
  <c r="U150" i="37"/>
  <c r="U168" i="46"/>
  <c r="F233" i="68"/>
  <c r="W222" i="37"/>
  <c r="X222" i="37" s="1"/>
  <c r="I108" i="43"/>
  <c r="I72" i="43"/>
  <c r="G86" i="47"/>
  <c r="T32" i="47"/>
  <c r="T138" i="47" s="1"/>
  <c r="T329" i="37" s="1"/>
  <c r="S32" i="47"/>
  <c r="S138" i="47" s="1"/>
  <c r="S329" i="37" s="1"/>
  <c r="R32" i="47"/>
  <c r="R138" i="47" s="1"/>
  <c r="R329" i="37" s="1"/>
  <c r="G138" i="47"/>
  <c r="Q32" i="47"/>
  <c r="U32" i="47"/>
  <c r="U138" i="47" s="1"/>
  <c r="U329" i="37" s="1"/>
  <c r="L138" i="15"/>
  <c r="L86" i="15"/>
  <c r="R112" i="26"/>
  <c r="R162" i="14"/>
  <c r="R170" i="14" s="1"/>
  <c r="X136" i="47"/>
  <c r="W136" i="47"/>
  <c r="U32" i="11"/>
  <c r="G107" i="11"/>
  <c r="T32" i="11"/>
  <c r="S32" i="11"/>
  <c r="R32" i="11"/>
  <c r="G71" i="11"/>
  <c r="Q32" i="11"/>
  <c r="S150" i="37"/>
  <c r="S168" i="46"/>
  <c r="Q66" i="37"/>
  <c r="Q107" i="43"/>
  <c r="X106" i="43"/>
  <c r="W106" i="43"/>
  <c r="U168" i="4"/>
  <c r="T168" i="4"/>
  <c r="F168" i="46"/>
  <c r="F101" i="46"/>
  <c r="X324" i="37"/>
  <c r="L149" i="14"/>
  <c r="L93" i="14"/>
  <c r="Q32" i="4"/>
  <c r="L168" i="4"/>
  <c r="L101" i="4"/>
  <c r="U32" i="46"/>
  <c r="H108" i="43"/>
  <c r="H72" i="43"/>
  <c r="F86" i="47"/>
  <c r="F138" i="47"/>
  <c r="E33" i="15"/>
  <c r="L33" i="15"/>
  <c r="J33" i="15"/>
  <c r="I33" i="15"/>
  <c r="G33" i="15"/>
  <c r="K34" i="15"/>
  <c r="H33" i="15"/>
  <c r="F33" i="15"/>
  <c r="I15" i="68"/>
  <c r="T230" i="37"/>
  <c r="I235" i="68" s="1"/>
  <c r="R137" i="15"/>
  <c r="K34" i="11"/>
  <c r="J33" i="11"/>
  <c r="L33" i="11"/>
  <c r="I33" i="11"/>
  <c r="H33" i="11"/>
  <c r="F33" i="11"/>
  <c r="E33" i="11"/>
  <c r="G33" i="11"/>
  <c r="X32" i="46" l="1"/>
  <c r="R33" i="15"/>
  <c r="T33" i="47"/>
  <c r="R108" i="11"/>
  <c r="T425" i="37"/>
  <c r="T426" i="37" s="1"/>
  <c r="I249" i="68" s="1"/>
  <c r="T330" i="37"/>
  <c r="I29" i="68" s="1"/>
  <c r="U380" i="37"/>
  <c r="U381" i="37" s="1"/>
  <c r="U139" i="15"/>
  <c r="T149" i="14"/>
  <c r="T380" i="37"/>
  <c r="T381" i="37" s="1"/>
  <c r="T139" i="15"/>
  <c r="X107" i="11"/>
  <c r="W107" i="11"/>
  <c r="R325" i="37"/>
  <c r="R139" i="47"/>
  <c r="I109" i="43"/>
  <c r="I73" i="43"/>
  <c r="I94" i="14"/>
  <c r="I150" i="14"/>
  <c r="U33" i="47"/>
  <c r="J139" i="47"/>
  <c r="J87" i="47"/>
  <c r="S33" i="47"/>
  <c r="H34" i="46"/>
  <c r="G34" i="46"/>
  <c r="F34" i="46"/>
  <c r="E34" i="46"/>
  <c r="L34" i="46"/>
  <c r="I34" i="46"/>
  <c r="K35" i="46"/>
  <c r="J34" i="46"/>
  <c r="D97" i="50"/>
  <c r="Q380" i="37"/>
  <c r="X137" i="15"/>
  <c r="W137" i="15"/>
  <c r="H169" i="4"/>
  <c r="H102" i="4"/>
  <c r="U113" i="26"/>
  <c r="E28" i="52"/>
  <c r="E28" i="6"/>
  <c r="J109" i="43"/>
  <c r="J73" i="43"/>
  <c r="L150" i="14"/>
  <c r="L94" i="14"/>
  <c r="U325" i="37"/>
  <c r="U139" i="47"/>
  <c r="K35" i="47"/>
  <c r="J34" i="47"/>
  <c r="I34" i="47"/>
  <c r="H34" i="47"/>
  <c r="G34" i="47"/>
  <c r="F34" i="47"/>
  <c r="E34" i="47"/>
  <c r="L34" i="47"/>
  <c r="R108" i="43"/>
  <c r="S325" i="37"/>
  <c r="S139" i="47"/>
  <c r="L169" i="46"/>
  <c r="L102" i="46"/>
  <c r="G169" i="4"/>
  <c r="R33" i="4"/>
  <c r="Q33" i="4"/>
  <c r="G102" i="4"/>
  <c r="U33" i="4"/>
  <c r="S33" i="4"/>
  <c r="T33" i="4"/>
  <c r="Q149" i="14"/>
  <c r="W35" i="14"/>
  <c r="X35" i="14"/>
  <c r="X328" i="37"/>
  <c r="S108" i="43"/>
  <c r="E169" i="46"/>
  <c r="E102" i="46"/>
  <c r="I169" i="4"/>
  <c r="I102" i="4"/>
  <c r="G14" i="68"/>
  <c r="R226" i="37"/>
  <c r="T108" i="11"/>
  <c r="S434" i="37"/>
  <c r="S385" i="37"/>
  <c r="H139" i="68" s="1"/>
  <c r="L34" i="43"/>
  <c r="K35" i="43"/>
  <c r="J34" i="43"/>
  <c r="G34" i="43"/>
  <c r="F34" i="43"/>
  <c r="H34" i="43"/>
  <c r="E34" i="43"/>
  <c r="I34" i="43"/>
  <c r="J94" i="14"/>
  <c r="J150" i="14"/>
  <c r="E97" i="49"/>
  <c r="F97" i="49" s="1"/>
  <c r="L139" i="47"/>
  <c r="L87" i="47"/>
  <c r="E109" i="11"/>
  <c r="E73" i="11"/>
  <c r="R380" i="37"/>
  <c r="R139" i="15"/>
  <c r="I139" i="15"/>
  <c r="I87" i="15"/>
  <c r="W66" i="37"/>
  <c r="U425" i="37"/>
  <c r="U426" i="37" s="1"/>
  <c r="J249" i="68" s="1"/>
  <c r="U330" i="37"/>
  <c r="J29" i="68" s="1"/>
  <c r="W111" i="26"/>
  <c r="R149" i="14"/>
  <c r="W424" i="37"/>
  <c r="Q154" i="37"/>
  <c r="W167" i="46"/>
  <c r="X167" i="46"/>
  <c r="Q138" i="15"/>
  <c r="Q139" i="15" s="1"/>
  <c r="X32" i="15"/>
  <c r="W32" i="15"/>
  <c r="L109" i="43"/>
  <c r="L73" i="43"/>
  <c r="Q325" i="37"/>
  <c r="X137" i="47"/>
  <c r="W137" i="47"/>
  <c r="I37" i="14"/>
  <c r="H37" i="14"/>
  <c r="G37" i="14"/>
  <c r="L37" i="14"/>
  <c r="J37" i="14"/>
  <c r="K38" i="14"/>
  <c r="E37" i="14"/>
  <c r="F37" i="14"/>
  <c r="E139" i="47"/>
  <c r="E87" i="47"/>
  <c r="F169" i="46"/>
  <c r="F102" i="46"/>
  <c r="J102" i="4"/>
  <c r="J169" i="4"/>
  <c r="S113" i="26"/>
  <c r="W32" i="46"/>
  <c r="R434" i="37"/>
  <c r="R385" i="37"/>
  <c r="G139" i="68" s="1"/>
  <c r="U33" i="43"/>
  <c r="U109" i="43" s="1"/>
  <c r="U31" i="37" s="1"/>
  <c r="U32" i="37" s="1"/>
  <c r="R33" i="43"/>
  <c r="R109" i="43" s="1"/>
  <c r="R31" i="37" s="1"/>
  <c r="R32" i="37" s="1"/>
  <c r="Q33" i="43"/>
  <c r="G72" i="43"/>
  <c r="G108" i="43"/>
  <c r="T33" i="43"/>
  <c r="T109" i="43" s="1"/>
  <c r="T31" i="37" s="1"/>
  <c r="T32" i="37" s="1"/>
  <c r="S33" i="43"/>
  <c r="S109" i="43" s="1"/>
  <c r="S31" i="37" s="1"/>
  <c r="S32" i="37" s="1"/>
  <c r="F150" i="14"/>
  <c r="F94" i="14"/>
  <c r="X383" i="37"/>
  <c r="F139" i="47"/>
  <c r="F87" i="47"/>
  <c r="Q108" i="43"/>
  <c r="W32" i="43"/>
  <c r="X32" i="43"/>
  <c r="G169" i="46"/>
  <c r="S33" i="46"/>
  <c r="R33" i="46"/>
  <c r="G102" i="46"/>
  <c r="Q33" i="46"/>
  <c r="U33" i="46"/>
  <c r="T33" i="46"/>
  <c r="R134" i="15"/>
  <c r="R30" i="15"/>
  <c r="W28" i="15"/>
  <c r="X28" i="15"/>
  <c r="G34" i="4"/>
  <c r="F34" i="4"/>
  <c r="E34" i="4"/>
  <c r="L34" i="4"/>
  <c r="K35" i="4"/>
  <c r="J34" i="4"/>
  <c r="H34" i="4"/>
  <c r="I34" i="4"/>
  <c r="U108" i="11"/>
  <c r="T108" i="43"/>
  <c r="E69" i="52"/>
  <c r="E69" i="6"/>
  <c r="H102" i="46"/>
  <c r="H169" i="46"/>
  <c r="L102" i="4"/>
  <c r="L169" i="4"/>
  <c r="X167" i="4"/>
  <c r="W167" i="4"/>
  <c r="S108" i="11"/>
  <c r="B53" i="50"/>
  <c r="G108" i="11"/>
  <c r="G72" i="11"/>
  <c r="U33" i="11"/>
  <c r="U109" i="11" s="1"/>
  <c r="U112" i="37" s="1"/>
  <c r="U113" i="37" s="1"/>
  <c r="S33" i="11"/>
  <c r="S109" i="11" s="1"/>
  <c r="S112" i="37" s="1"/>
  <c r="S113" i="37" s="1"/>
  <c r="R33" i="11"/>
  <c r="R109" i="11" s="1"/>
  <c r="R112" i="37" s="1"/>
  <c r="R113" i="37" s="1"/>
  <c r="T33" i="11"/>
  <c r="T109" i="11" s="1"/>
  <c r="T112" i="37" s="1"/>
  <c r="T113" i="37" s="1"/>
  <c r="Q33" i="11"/>
  <c r="G139" i="15"/>
  <c r="G87" i="15"/>
  <c r="X107" i="43"/>
  <c r="W107" i="43"/>
  <c r="F109" i="11"/>
  <c r="F73" i="11"/>
  <c r="J139" i="15"/>
  <c r="J87" i="15"/>
  <c r="Q138" i="47"/>
  <c r="X32" i="47"/>
  <c r="W32" i="47"/>
  <c r="Q112" i="26"/>
  <c r="X148" i="14"/>
  <c r="W148" i="14"/>
  <c r="C53" i="50" s="1"/>
  <c r="C55" i="50" s="1"/>
  <c r="C57" i="50" s="1"/>
  <c r="Q162" i="14"/>
  <c r="E69" i="51"/>
  <c r="E69" i="49"/>
  <c r="H73" i="11"/>
  <c r="H109" i="11"/>
  <c r="L139" i="15"/>
  <c r="L87" i="15"/>
  <c r="H14" i="68"/>
  <c r="S226" i="37"/>
  <c r="T325" i="37"/>
  <c r="T139" i="47"/>
  <c r="I14" i="68"/>
  <c r="T226" i="37"/>
  <c r="T434" i="37"/>
  <c r="T385" i="37"/>
  <c r="I139" i="68" s="1"/>
  <c r="H73" i="43"/>
  <c r="H109" i="43"/>
  <c r="G94" i="14"/>
  <c r="T36" i="14"/>
  <c r="T150" i="14" s="1"/>
  <c r="S36" i="14"/>
  <c r="S150" i="14" s="1"/>
  <c r="G150" i="14"/>
  <c r="R36" i="14"/>
  <c r="R150" i="14" s="1"/>
  <c r="U36" i="14"/>
  <c r="U150" i="14" s="1"/>
  <c r="Q36" i="14"/>
  <c r="X420" i="37"/>
  <c r="G87" i="47"/>
  <c r="G139" i="47"/>
  <c r="I73" i="11"/>
  <c r="I109" i="11"/>
  <c r="E139" i="15"/>
  <c r="E87" i="15"/>
  <c r="X32" i="4"/>
  <c r="W32" i="4"/>
  <c r="U108" i="43"/>
  <c r="I102" i="46"/>
  <c r="I169" i="46"/>
  <c r="E169" i="4"/>
  <c r="E102" i="4"/>
  <c r="J109" i="11"/>
  <c r="J73" i="11"/>
  <c r="H139" i="15"/>
  <c r="H87" i="15"/>
  <c r="E28" i="51"/>
  <c r="E28" i="49"/>
  <c r="F34" i="11"/>
  <c r="E34" i="11"/>
  <c r="L34" i="11"/>
  <c r="I34" i="11"/>
  <c r="K35" i="11"/>
  <c r="H34" i="11"/>
  <c r="J34" i="11"/>
  <c r="G34" i="11"/>
  <c r="G34" i="15"/>
  <c r="K35" i="15"/>
  <c r="H34" i="15"/>
  <c r="F34" i="15"/>
  <c r="E34" i="15"/>
  <c r="L34" i="15"/>
  <c r="J34" i="15"/>
  <c r="I34" i="15"/>
  <c r="Q108" i="11"/>
  <c r="W32" i="11"/>
  <c r="X32" i="11"/>
  <c r="R425" i="37"/>
  <c r="R426" i="37" s="1"/>
  <c r="G249" i="68" s="1"/>
  <c r="R330" i="37"/>
  <c r="G29" i="68" s="1"/>
  <c r="X168" i="46"/>
  <c r="W168" i="46"/>
  <c r="H27" i="32"/>
  <c r="S33" i="15"/>
  <c r="U434" i="37"/>
  <c r="U385" i="37"/>
  <c r="J139" i="68" s="1"/>
  <c r="E73" i="43"/>
  <c r="E109" i="43"/>
  <c r="E31" i="37" s="1"/>
  <c r="Q33" i="47"/>
  <c r="H150" i="14"/>
  <c r="H94" i="14"/>
  <c r="H139" i="47"/>
  <c r="H87" i="47"/>
  <c r="L109" i="11"/>
  <c r="L73" i="11"/>
  <c r="F139" i="15"/>
  <c r="F87" i="15"/>
  <c r="S425" i="37"/>
  <c r="S426" i="37" s="1"/>
  <c r="H249" i="68" s="1"/>
  <c r="S330" i="37"/>
  <c r="H29" i="68" s="1"/>
  <c r="J14" i="68"/>
  <c r="U226" i="37"/>
  <c r="U33" i="15"/>
  <c r="F14" i="68"/>
  <c r="W150" i="37"/>
  <c r="X150" i="37" s="1"/>
  <c r="Q226" i="37"/>
  <c r="T33" i="15"/>
  <c r="S380" i="37"/>
  <c r="S381" i="37" s="1"/>
  <c r="S139" i="15"/>
  <c r="F109" i="43"/>
  <c r="F73" i="43"/>
  <c r="E150" i="14"/>
  <c r="E94" i="14"/>
  <c r="D69" i="50"/>
  <c r="I139" i="47"/>
  <c r="I87" i="47"/>
  <c r="X168" i="4"/>
  <c r="W168" i="4"/>
  <c r="J169" i="46"/>
  <c r="J102" i="46"/>
  <c r="D103" i="32"/>
  <c r="Q33" i="15"/>
  <c r="F27" i="50"/>
  <c r="F169" i="4"/>
  <c r="F102" i="4"/>
  <c r="T114" i="26" l="1"/>
  <c r="I234" i="68"/>
  <c r="S169" i="46"/>
  <c r="B10" i="34"/>
  <c r="H35" i="15"/>
  <c r="J35" i="15"/>
  <c r="I35" i="15"/>
  <c r="K36" i="15"/>
  <c r="G35" i="15"/>
  <c r="F35" i="15"/>
  <c r="L35" i="15"/>
  <c r="E35" i="15"/>
  <c r="E74" i="11"/>
  <c r="E110" i="11"/>
  <c r="R127" i="37"/>
  <c r="G117" i="68" s="1"/>
  <c r="G289" i="68" s="1"/>
  <c r="R125" i="37"/>
  <c r="G115" i="68" s="1"/>
  <c r="G287" i="68" s="1"/>
  <c r="E69" i="50"/>
  <c r="J103" i="4"/>
  <c r="J170" i="4"/>
  <c r="X30" i="15"/>
  <c r="W30" i="15"/>
  <c r="G151" i="14"/>
  <c r="G95" i="14"/>
  <c r="U37" i="14"/>
  <c r="T37" i="14"/>
  <c r="S37" i="14"/>
  <c r="R37" i="14"/>
  <c r="Q37" i="14"/>
  <c r="I110" i="43"/>
  <c r="I74" i="43"/>
  <c r="Q113" i="26"/>
  <c r="X149" i="14"/>
  <c r="W149" i="14"/>
  <c r="E140" i="47"/>
  <c r="E88" i="47"/>
  <c r="F28" i="6"/>
  <c r="E28" i="50"/>
  <c r="L170" i="46"/>
  <c r="L103" i="46"/>
  <c r="J138" i="68"/>
  <c r="S127" i="37"/>
  <c r="H117" i="68" s="1"/>
  <c r="H289" i="68" s="1"/>
  <c r="S125" i="37"/>
  <c r="H115" i="68" s="1"/>
  <c r="H287" i="68" s="1"/>
  <c r="S102" i="37"/>
  <c r="E69" i="32"/>
  <c r="H35" i="4"/>
  <c r="G35" i="4"/>
  <c r="F35" i="4"/>
  <c r="E35" i="4"/>
  <c r="L35" i="4"/>
  <c r="I35" i="4"/>
  <c r="J35" i="4"/>
  <c r="K36" i="4"/>
  <c r="R379" i="37"/>
  <c r="R136" i="15"/>
  <c r="X134" i="15"/>
  <c r="W134" i="15"/>
  <c r="H151" i="14"/>
  <c r="H95" i="14"/>
  <c r="E74" i="43"/>
  <c r="E110" i="43"/>
  <c r="E59" i="37" s="1"/>
  <c r="H309" i="68"/>
  <c r="H325" i="68"/>
  <c r="S435" i="37"/>
  <c r="G234" i="68"/>
  <c r="F140" i="47"/>
  <c r="F88" i="47"/>
  <c r="E28" i="32"/>
  <c r="F28" i="52"/>
  <c r="X139" i="15"/>
  <c r="W139" i="15"/>
  <c r="E170" i="46"/>
  <c r="E103" i="46"/>
  <c r="I140" i="15"/>
  <c r="I88" i="15"/>
  <c r="S34" i="11"/>
  <c r="S110" i="11" s="1"/>
  <c r="R34" i="11"/>
  <c r="R110" i="11" s="1"/>
  <c r="Q34" i="11"/>
  <c r="G109" i="11"/>
  <c r="G73" i="11"/>
  <c r="U34" i="11"/>
  <c r="U110" i="11" s="1"/>
  <c r="T34" i="11"/>
  <c r="T110" i="11" s="1"/>
  <c r="F28" i="49"/>
  <c r="T169" i="46"/>
  <c r="X33" i="43"/>
  <c r="W33" i="43"/>
  <c r="Q109" i="43"/>
  <c r="I95" i="14"/>
  <c r="I151" i="14"/>
  <c r="R113" i="26"/>
  <c r="H110" i="43"/>
  <c r="H74" i="43"/>
  <c r="S21" i="37"/>
  <c r="T169" i="4"/>
  <c r="G140" i="47"/>
  <c r="G88" i="47"/>
  <c r="U34" i="47"/>
  <c r="T34" i="47"/>
  <c r="S34" i="47"/>
  <c r="R34" i="47"/>
  <c r="Q34" i="47"/>
  <c r="U421" i="37"/>
  <c r="U422" i="37" s="1"/>
  <c r="U326" i="37"/>
  <c r="W380" i="37"/>
  <c r="X380" i="37" s="1"/>
  <c r="Q381" i="37"/>
  <c r="F170" i="46"/>
  <c r="F103" i="46"/>
  <c r="U125" i="37"/>
  <c r="J115" i="68" s="1"/>
  <c r="J287" i="68" s="1"/>
  <c r="U127" i="37"/>
  <c r="J117" i="68" s="1"/>
  <c r="J289" i="68" s="1"/>
  <c r="F69" i="52"/>
  <c r="G69" i="52" s="1"/>
  <c r="F69" i="6"/>
  <c r="L170" i="4"/>
  <c r="L103" i="4"/>
  <c r="J140" i="15"/>
  <c r="J88" i="15"/>
  <c r="J110" i="11"/>
  <c r="J74" i="11"/>
  <c r="F28" i="51"/>
  <c r="R41" i="37"/>
  <c r="G5" i="68" s="1"/>
  <c r="G225" i="68" s="1"/>
  <c r="R43" i="37"/>
  <c r="G7" i="68" s="1"/>
  <c r="G227" i="68" s="1"/>
  <c r="F151" i="14"/>
  <c r="F95" i="14"/>
  <c r="Q384" i="37"/>
  <c r="X138" i="15"/>
  <c r="W138" i="15"/>
  <c r="X66" i="37"/>
  <c r="F74" i="43"/>
  <c r="F110" i="43"/>
  <c r="S169" i="4"/>
  <c r="H140" i="47"/>
  <c r="H88" i="47"/>
  <c r="G170" i="46"/>
  <c r="T34" i="46"/>
  <c r="T170" i="46" s="1"/>
  <c r="T163" i="37" s="1"/>
  <c r="S34" i="46"/>
  <c r="S170" i="46" s="1"/>
  <c r="S163" i="37" s="1"/>
  <c r="G103" i="46"/>
  <c r="R34" i="46"/>
  <c r="R170" i="46" s="1"/>
  <c r="R163" i="37" s="1"/>
  <c r="Q34" i="46"/>
  <c r="U34" i="46"/>
  <c r="U170" i="46" s="1"/>
  <c r="U163" i="37" s="1"/>
  <c r="S114" i="26"/>
  <c r="W162" i="14"/>
  <c r="X162" i="14"/>
  <c r="Q170" i="14"/>
  <c r="H140" i="15"/>
  <c r="H88" i="15"/>
  <c r="L110" i="11"/>
  <c r="L74" i="11"/>
  <c r="X33" i="15"/>
  <c r="W33" i="15"/>
  <c r="H138" i="68"/>
  <c r="X33" i="47"/>
  <c r="W33" i="47"/>
  <c r="Q102" i="37"/>
  <c r="W108" i="11"/>
  <c r="X108" i="11"/>
  <c r="G140" i="15"/>
  <c r="S34" i="15"/>
  <c r="G88" i="15"/>
  <c r="U34" i="15"/>
  <c r="T34" i="15"/>
  <c r="R34" i="15"/>
  <c r="Q34" i="15"/>
  <c r="F110" i="11"/>
  <c r="F74" i="11"/>
  <c r="W112" i="26"/>
  <c r="X112" i="26" s="1"/>
  <c r="U114" i="26"/>
  <c r="T421" i="37"/>
  <c r="T422" i="37" s="1"/>
  <c r="T326" i="37"/>
  <c r="T21" i="37"/>
  <c r="E170" i="4"/>
  <c r="E103" i="4"/>
  <c r="R114" i="26"/>
  <c r="I325" i="68"/>
  <c r="I309" i="68"/>
  <c r="T435" i="37"/>
  <c r="Q329" i="37"/>
  <c r="X138" i="47"/>
  <c r="W138" i="47"/>
  <c r="F170" i="4"/>
  <c r="F103" i="4"/>
  <c r="X33" i="46"/>
  <c r="W33" i="46"/>
  <c r="Q169" i="46"/>
  <c r="U169" i="4"/>
  <c r="S421" i="37"/>
  <c r="S422" i="37" s="1"/>
  <c r="S326" i="37"/>
  <c r="I140" i="47"/>
  <c r="I88" i="47"/>
  <c r="H170" i="46"/>
  <c r="H103" i="46"/>
  <c r="I138" i="68"/>
  <c r="F140" i="15"/>
  <c r="F88" i="15"/>
  <c r="I74" i="11"/>
  <c r="I110" i="11"/>
  <c r="U21" i="37"/>
  <c r="Q150" i="14"/>
  <c r="X36" i="14"/>
  <c r="W36" i="14"/>
  <c r="U169" i="46"/>
  <c r="J234" i="68"/>
  <c r="L88" i="15"/>
  <c r="L140" i="15"/>
  <c r="H74" i="11"/>
  <c r="H110" i="11"/>
  <c r="U43" i="37"/>
  <c r="J7" i="68" s="1"/>
  <c r="J227" i="68" s="1"/>
  <c r="U41" i="37"/>
  <c r="J5" i="68" s="1"/>
  <c r="J225" i="68" s="1"/>
  <c r="E151" i="14"/>
  <c r="E95" i="14"/>
  <c r="Q139" i="47"/>
  <c r="G109" i="43"/>
  <c r="S34" i="43"/>
  <c r="R34" i="43"/>
  <c r="R110" i="43" s="1"/>
  <c r="R59" i="37" s="1"/>
  <c r="T34" i="43"/>
  <c r="Q34" i="43"/>
  <c r="G73" i="43"/>
  <c r="U34" i="43"/>
  <c r="F234" i="68"/>
  <c r="W226" i="37"/>
  <c r="X226" i="37" s="1"/>
  <c r="J309" i="68"/>
  <c r="J325" i="68"/>
  <c r="U435" i="37"/>
  <c r="E140" i="15"/>
  <c r="E88" i="15"/>
  <c r="L35" i="11"/>
  <c r="I35" i="11"/>
  <c r="K36" i="11"/>
  <c r="H35" i="11"/>
  <c r="G35" i="11"/>
  <c r="F35" i="11"/>
  <c r="J35" i="11"/>
  <c r="E35" i="11"/>
  <c r="H234" i="68"/>
  <c r="U102" i="37"/>
  <c r="G170" i="4"/>
  <c r="S34" i="4"/>
  <c r="S170" i="4" s="1"/>
  <c r="S201" i="37" s="1"/>
  <c r="R34" i="4"/>
  <c r="R170" i="4" s="1"/>
  <c r="R201" i="37" s="1"/>
  <c r="Q34" i="4"/>
  <c r="Q35" i="4" s="1"/>
  <c r="G103" i="4"/>
  <c r="T34" i="4"/>
  <c r="T170" i="4" s="1"/>
  <c r="T201" i="37" s="1"/>
  <c r="U34" i="4"/>
  <c r="U170" i="4" s="1"/>
  <c r="U201" i="37" s="1"/>
  <c r="K39" i="14"/>
  <c r="J38" i="14"/>
  <c r="I38" i="14"/>
  <c r="H38" i="14"/>
  <c r="E38" i="14"/>
  <c r="L38" i="14"/>
  <c r="G38" i="14"/>
  <c r="F38" i="14"/>
  <c r="F69" i="51"/>
  <c r="F69" i="49"/>
  <c r="X111" i="26"/>
  <c r="J110" i="43"/>
  <c r="J74" i="43"/>
  <c r="J88" i="47"/>
  <c r="J140" i="47"/>
  <c r="J170" i="46"/>
  <c r="J103" i="46"/>
  <c r="Q109" i="11"/>
  <c r="W33" i="11"/>
  <c r="X33" i="11"/>
  <c r="I170" i="4"/>
  <c r="I103" i="4"/>
  <c r="R169" i="46"/>
  <c r="R35" i="46"/>
  <c r="Q21" i="37"/>
  <c r="X108" i="43"/>
  <c r="W108" i="43"/>
  <c r="S41" i="37"/>
  <c r="H5" i="68" s="1"/>
  <c r="H225" i="68" s="1"/>
  <c r="S43" i="37"/>
  <c r="H7" i="68" s="1"/>
  <c r="H227" i="68" s="1"/>
  <c r="G309" i="68"/>
  <c r="R435" i="37"/>
  <c r="G325" i="68"/>
  <c r="J95" i="14"/>
  <c r="J151" i="14"/>
  <c r="Q421" i="37"/>
  <c r="W325" i="37"/>
  <c r="Q326" i="37"/>
  <c r="F15" i="68"/>
  <c r="W154" i="37"/>
  <c r="X154" i="37" s="1"/>
  <c r="Q230" i="37"/>
  <c r="E35" i="43"/>
  <c r="L35" i="43"/>
  <c r="H35" i="43"/>
  <c r="G35" i="43"/>
  <c r="J35" i="43"/>
  <c r="I35" i="43"/>
  <c r="K36" i="43"/>
  <c r="F35" i="43"/>
  <c r="Q169" i="4"/>
  <c r="X33" i="4"/>
  <c r="W33" i="4"/>
  <c r="R21" i="37"/>
  <c r="K36" i="47"/>
  <c r="J35" i="47"/>
  <c r="I35" i="47"/>
  <c r="H35" i="47"/>
  <c r="G35" i="47"/>
  <c r="F35" i="47"/>
  <c r="E35" i="47"/>
  <c r="L35" i="47"/>
  <c r="I35" i="46"/>
  <c r="H35" i="46"/>
  <c r="G35" i="46"/>
  <c r="F35" i="46"/>
  <c r="E35" i="46"/>
  <c r="L35" i="46"/>
  <c r="K36" i="46"/>
  <c r="J35" i="46"/>
  <c r="T113" i="26"/>
  <c r="T127" i="37"/>
  <c r="I117" i="68" s="1"/>
  <c r="I289" i="68" s="1"/>
  <c r="T125" i="37"/>
  <c r="I115" i="68" s="1"/>
  <c r="I287" i="68" s="1"/>
  <c r="H170" i="4"/>
  <c r="H103" i="4"/>
  <c r="T41" i="37"/>
  <c r="I5" i="68" s="1"/>
  <c r="I225" i="68" s="1"/>
  <c r="T43" i="37"/>
  <c r="I7" i="68" s="1"/>
  <c r="I227" i="68" s="1"/>
  <c r="L151" i="14"/>
  <c r="L95" i="14"/>
  <c r="X424" i="37"/>
  <c r="L74" i="43"/>
  <c r="L110" i="43"/>
  <c r="T102" i="37"/>
  <c r="R169" i="4"/>
  <c r="L140" i="47"/>
  <c r="L88" i="47"/>
  <c r="I103" i="46"/>
  <c r="I170" i="46"/>
  <c r="R421" i="37"/>
  <c r="R422" i="37" s="1"/>
  <c r="R326" i="37"/>
  <c r="R102" i="37"/>
  <c r="U110" i="43" l="1"/>
  <c r="X139" i="47"/>
  <c r="W139" i="47"/>
  <c r="U171" i="4"/>
  <c r="U198" i="37"/>
  <c r="I248" i="68"/>
  <c r="E171" i="46"/>
  <c r="E104" i="46"/>
  <c r="G141" i="47"/>
  <c r="G89" i="47"/>
  <c r="U35" i="47"/>
  <c r="U141" i="47" s="1"/>
  <c r="U352" i="37" s="1"/>
  <c r="T35" i="47"/>
  <c r="T141" i="47" s="1"/>
  <c r="T352" i="37" s="1"/>
  <c r="S35" i="47"/>
  <c r="S141" i="47" s="1"/>
  <c r="S352" i="37" s="1"/>
  <c r="R35" i="47"/>
  <c r="R141" i="47" s="1"/>
  <c r="R352" i="37" s="1"/>
  <c r="Q35" i="47"/>
  <c r="Q36" i="47" s="1"/>
  <c r="G110" i="43"/>
  <c r="Q35" i="43"/>
  <c r="T35" i="43"/>
  <c r="T111" i="43" s="1"/>
  <c r="T67" i="37" s="1"/>
  <c r="S35" i="43"/>
  <c r="S111" i="43" s="1"/>
  <c r="S67" i="37" s="1"/>
  <c r="G74" i="43"/>
  <c r="R35" i="43"/>
  <c r="U35" i="43"/>
  <c r="U111" i="43" s="1"/>
  <c r="U67" i="37" s="1"/>
  <c r="F28" i="68"/>
  <c r="J96" i="14"/>
  <c r="J152" i="14"/>
  <c r="J111" i="11"/>
  <c r="J75" i="11"/>
  <c r="T140" i="15"/>
  <c r="W102" i="37"/>
  <c r="S140" i="47"/>
  <c r="S36" i="47"/>
  <c r="Q31" i="37"/>
  <c r="X109" i="43"/>
  <c r="W109" i="43"/>
  <c r="R381" i="37"/>
  <c r="W379" i="37"/>
  <c r="H171" i="4"/>
  <c r="H104" i="4"/>
  <c r="I141" i="15"/>
  <c r="I89" i="15"/>
  <c r="T110" i="43"/>
  <c r="Q170" i="46"/>
  <c r="Q171" i="46" s="1"/>
  <c r="X34" i="46"/>
  <c r="W34" i="46"/>
  <c r="F138" i="68"/>
  <c r="I209" i="68"/>
  <c r="T261" i="37"/>
  <c r="I297" i="68" s="1"/>
  <c r="I127" i="68"/>
  <c r="H111" i="11"/>
  <c r="H75" i="11"/>
  <c r="G99" i="68"/>
  <c r="G17" i="68"/>
  <c r="R247" i="37"/>
  <c r="G237" i="68" s="1"/>
  <c r="S35" i="4"/>
  <c r="Q434" i="37"/>
  <c r="W384" i="37"/>
  <c r="Q385" i="37"/>
  <c r="F139" i="68" s="1"/>
  <c r="T171" i="46"/>
  <c r="T160" i="37"/>
  <c r="X34" i="11"/>
  <c r="Q110" i="11"/>
  <c r="W34" i="11"/>
  <c r="I171" i="4"/>
  <c r="I104" i="4"/>
  <c r="E141" i="15"/>
  <c r="E89" i="15"/>
  <c r="F171" i="46"/>
  <c r="F104" i="46"/>
  <c r="H111" i="43"/>
  <c r="H75" i="43"/>
  <c r="X325" i="37"/>
  <c r="X326" i="37" s="1"/>
  <c r="W326" i="37"/>
  <c r="K40" i="14"/>
  <c r="J39" i="14"/>
  <c r="I39" i="14"/>
  <c r="F39" i="14"/>
  <c r="E39" i="14"/>
  <c r="H39" i="14"/>
  <c r="G39" i="14"/>
  <c r="L39" i="14"/>
  <c r="F75" i="11"/>
  <c r="F111" i="11"/>
  <c r="T140" i="47"/>
  <c r="T36" i="47"/>
  <c r="I36" i="4"/>
  <c r="H36" i="4"/>
  <c r="G36" i="4"/>
  <c r="F36" i="4"/>
  <c r="E36" i="4"/>
  <c r="L36" i="4"/>
  <c r="K37" i="4"/>
  <c r="J36" i="4"/>
  <c r="U140" i="47"/>
  <c r="U36" i="47"/>
  <c r="J171" i="4"/>
  <c r="J104" i="4"/>
  <c r="D53" i="50"/>
  <c r="S140" i="15"/>
  <c r="I171" i="46"/>
  <c r="I104" i="46"/>
  <c r="L36" i="47"/>
  <c r="K37" i="47"/>
  <c r="J36" i="47"/>
  <c r="I36" i="47"/>
  <c r="H36" i="47"/>
  <c r="G36" i="47"/>
  <c r="F36" i="47"/>
  <c r="E36" i="47"/>
  <c r="Q112" i="37"/>
  <c r="W109" i="11"/>
  <c r="X109" i="11"/>
  <c r="L96" i="14"/>
  <c r="L152" i="14"/>
  <c r="G69" i="51"/>
  <c r="E36" i="11"/>
  <c r="L36" i="11"/>
  <c r="J36" i="11"/>
  <c r="I36" i="11"/>
  <c r="G36" i="11"/>
  <c r="F36" i="11"/>
  <c r="K37" i="11"/>
  <c r="H36" i="11"/>
  <c r="S110" i="43"/>
  <c r="H28" i="68"/>
  <c r="Q35" i="46"/>
  <c r="G69" i="49"/>
  <c r="S171" i="4"/>
  <c r="S198" i="37"/>
  <c r="F69" i="50"/>
  <c r="J28" i="68"/>
  <c r="T35" i="46"/>
  <c r="L104" i="4"/>
  <c r="L171" i="4"/>
  <c r="F28" i="50"/>
  <c r="W113" i="26"/>
  <c r="G69" i="6"/>
  <c r="L141" i="15"/>
  <c r="L89" i="15"/>
  <c r="X34" i="43"/>
  <c r="W34" i="43"/>
  <c r="Q110" i="43"/>
  <c r="W169" i="46"/>
  <c r="X169" i="46"/>
  <c r="Q160" i="37"/>
  <c r="J17" i="68"/>
  <c r="J99" i="68"/>
  <c r="U247" i="37"/>
  <c r="J237" i="68" s="1"/>
  <c r="J209" i="68"/>
  <c r="J127" i="68"/>
  <c r="U261" i="37"/>
  <c r="J297" i="68" s="1"/>
  <c r="G110" i="11"/>
  <c r="G74" i="11"/>
  <c r="U35" i="11"/>
  <c r="T35" i="11"/>
  <c r="S35" i="11"/>
  <c r="S111" i="11" s="1"/>
  <c r="S112" i="11" s="1"/>
  <c r="Q35" i="11"/>
  <c r="R35" i="11"/>
  <c r="U171" i="46"/>
  <c r="U160" i="37"/>
  <c r="W329" i="37"/>
  <c r="Q425" i="37"/>
  <c r="Q330" i="37"/>
  <c r="F29" i="68" s="1"/>
  <c r="U35" i="46"/>
  <c r="X170" i="14"/>
  <c r="W170" i="14"/>
  <c r="G28" i="68"/>
  <c r="F111" i="43"/>
  <c r="F75" i="43"/>
  <c r="G248" i="68"/>
  <c r="R35" i="4"/>
  <c r="X35" i="4" s="1"/>
  <c r="J171" i="46"/>
  <c r="J104" i="46"/>
  <c r="L89" i="47"/>
  <c r="L141" i="47"/>
  <c r="F36" i="43"/>
  <c r="E36" i="43"/>
  <c r="L36" i="43"/>
  <c r="I36" i="43"/>
  <c r="H36" i="43"/>
  <c r="G36" i="43"/>
  <c r="K37" i="43"/>
  <c r="J36" i="43"/>
  <c r="F235" i="68"/>
  <c r="W230" i="37"/>
  <c r="X230" i="37" s="1"/>
  <c r="W21" i="37"/>
  <c r="X21" i="37" s="1"/>
  <c r="E152" i="14"/>
  <c r="E96" i="14"/>
  <c r="Q170" i="4"/>
  <c r="Q171" i="4" s="1"/>
  <c r="X34" i="4"/>
  <c r="W34" i="4"/>
  <c r="I75" i="11"/>
  <c r="I111" i="11"/>
  <c r="H248" i="68"/>
  <c r="H99" i="68"/>
  <c r="H17" i="68"/>
  <c r="S247" i="37"/>
  <c r="H237" i="68" s="1"/>
  <c r="F69" i="32"/>
  <c r="G69" i="32" s="1"/>
  <c r="J248" i="68"/>
  <c r="T35" i="4"/>
  <c r="C97" i="6"/>
  <c r="C97" i="52"/>
  <c r="E171" i="4"/>
  <c r="E104" i="4"/>
  <c r="F141" i="15"/>
  <c r="F89" i="15"/>
  <c r="H89" i="47"/>
  <c r="H141" i="47"/>
  <c r="J141" i="15"/>
  <c r="J89" i="15"/>
  <c r="G104" i="46"/>
  <c r="G171" i="46"/>
  <c r="I141" i="47"/>
  <c r="I89" i="47"/>
  <c r="X169" i="4"/>
  <c r="W169" i="4"/>
  <c r="Q198" i="37"/>
  <c r="L111" i="43"/>
  <c r="L75" i="43"/>
  <c r="W421" i="37"/>
  <c r="Q422" i="37"/>
  <c r="B29" i="51"/>
  <c r="B29" i="49"/>
  <c r="F152" i="14"/>
  <c r="F96" i="14"/>
  <c r="H141" i="15"/>
  <c r="H89" i="15"/>
  <c r="H171" i="46"/>
  <c r="H104" i="46"/>
  <c r="J141" i="47"/>
  <c r="J89" i="47"/>
  <c r="E111" i="43"/>
  <c r="E67" i="37" s="1"/>
  <c r="E75" i="43"/>
  <c r="G152" i="14"/>
  <c r="G96" i="14"/>
  <c r="U38" i="14"/>
  <c r="U152" i="14" s="1"/>
  <c r="T38" i="14"/>
  <c r="T152" i="14" s="1"/>
  <c r="Q38" i="14"/>
  <c r="S38" i="14"/>
  <c r="S152" i="14" s="1"/>
  <c r="R38" i="14"/>
  <c r="R152" i="14" s="1"/>
  <c r="R171" i="4"/>
  <c r="R198" i="37"/>
  <c r="K37" i="46"/>
  <c r="J36" i="46"/>
  <c r="I36" i="46"/>
  <c r="H36" i="46"/>
  <c r="G36" i="46"/>
  <c r="F36" i="46"/>
  <c r="E36" i="46"/>
  <c r="L36" i="46"/>
  <c r="E141" i="47"/>
  <c r="E89" i="47"/>
  <c r="I111" i="43"/>
  <c r="I75" i="43"/>
  <c r="H152" i="14"/>
  <c r="H96" i="14"/>
  <c r="G209" i="68"/>
  <c r="G127" i="68"/>
  <c r="R261" i="37"/>
  <c r="G297" i="68" s="1"/>
  <c r="L111" i="11"/>
  <c r="L75" i="11"/>
  <c r="Q114" i="26"/>
  <c r="X150" i="14"/>
  <c r="W150" i="14"/>
  <c r="E53" i="50" s="1"/>
  <c r="U35" i="4"/>
  <c r="I28" i="68"/>
  <c r="Q140" i="15"/>
  <c r="X34" i="15"/>
  <c r="W34" i="15"/>
  <c r="B29" i="52"/>
  <c r="B29" i="6"/>
  <c r="I99" i="68"/>
  <c r="I319" i="68" s="1"/>
  <c r="I17" i="68"/>
  <c r="T247" i="37"/>
  <c r="I237" i="68" s="1"/>
  <c r="W34" i="47"/>
  <c r="Q140" i="47"/>
  <c r="X34" i="47"/>
  <c r="T171" i="4"/>
  <c r="T198" i="37"/>
  <c r="H28" i="32"/>
  <c r="B11" i="34" s="1"/>
  <c r="F171" i="4"/>
  <c r="F104" i="4"/>
  <c r="G141" i="15"/>
  <c r="T35" i="15"/>
  <c r="T141" i="15" s="1"/>
  <c r="T400" i="37" s="1"/>
  <c r="U35" i="15"/>
  <c r="U141" i="15" s="1"/>
  <c r="U400" i="37" s="1"/>
  <c r="G89" i="15"/>
  <c r="S35" i="15"/>
  <c r="S141" i="15" s="1"/>
  <c r="S400" i="37" s="1"/>
  <c r="Q35" i="15"/>
  <c r="R35" i="15"/>
  <c r="R141" i="15" s="1"/>
  <c r="R400" i="37" s="1"/>
  <c r="S35" i="46"/>
  <c r="U140" i="15"/>
  <c r="L171" i="46"/>
  <c r="L104" i="46"/>
  <c r="F141" i="47"/>
  <c r="F89" i="47"/>
  <c r="J111" i="43"/>
  <c r="J75" i="43"/>
  <c r="R171" i="46"/>
  <c r="R160" i="37"/>
  <c r="I96" i="14"/>
  <c r="I152" i="14"/>
  <c r="H209" i="68"/>
  <c r="H127" i="68"/>
  <c r="S261" i="37"/>
  <c r="H297" i="68" s="1"/>
  <c r="E75" i="11"/>
  <c r="E111" i="11"/>
  <c r="R140" i="15"/>
  <c r="R140" i="47"/>
  <c r="R36" i="47"/>
  <c r="R22" i="26"/>
  <c r="W22" i="26" s="1"/>
  <c r="X136" i="15"/>
  <c r="W136" i="15"/>
  <c r="G171" i="4"/>
  <c r="G104" i="4"/>
  <c r="X37" i="14"/>
  <c r="W37" i="14"/>
  <c r="I36" i="15"/>
  <c r="E36" i="15"/>
  <c r="L36" i="15"/>
  <c r="J36" i="15"/>
  <c r="K37" i="15"/>
  <c r="G36" i="15"/>
  <c r="H36" i="15"/>
  <c r="F36" i="15"/>
  <c r="S171" i="46"/>
  <c r="S160" i="37"/>
  <c r="R39" i="14" l="1"/>
  <c r="G319" i="68"/>
  <c r="W35" i="4"/>
  <c r="X36" i="47"/>
  <c r="W36" i="47"/>
  <c r="S116" i="26"/>
  <c r="S153" i="14"/>
  <c r="B30" i="49"/>
  <c r="W171" i="4"/>
  <c r="X171" i="4"/>
  <c r="F112" i="43"/>
  <c r="F76" i="43"/>
  <c r="F90" i="15"/>
  <c r="F142" i="15"/>
  <c r="R348" i="37"/>
  <c r="R142" i="47"/>
  <c r="T111" i="11"/>
  <c r="T112" i="11" s="1"/>
  <c r="T36" i="11"/>
  <c r="X171" i="46"/>
  <c r="W171" i="46"/>
  <c r="X35" i="46"/>
  <c r="W35" i="46"/>
  <c r="G111" i="11"/>
  <c r="G75" i="11"/>
  <c r="J142" i="47"/>
  <c r="J90" i="47"/>
  <c r="J172" i="4"/>
  <c r="J105" i="4"/>
  <c r="F153" i="14"/>
  <c r="F97" i="14"/>
  <c r="U39" i="14"/>
  <c r="X170" i="46"/>
  <c r="W170" i="46"/>
  <c r="Q163" i="37"/>
  <c r="X379" i="37"/>
  <c r="X381" i="37" s="1"/>
  <c r="W381" i="37"/>
  <c r="K38" i="15"/>
  <c r="J37" i="15"/>
  <c r="H37" i="15"/>
  <c r="G37" i="15"/>
  <c r="F37" i="15"/>
  <c r="E37" i="15"/>
  <c r="I37" i="15"/>
  <c r="L37" i="15"/>
  <c r="R396" i="37"/>
  <c r="R142" i="15"/>
  <c r="G16" i="68"/>
  <c r="G98" i="68"/>
  <c r="R244" i="37"/>
  <c r="U36" i="15"/>
  <c r="Q111" i="43"/>
  <c r="X35" i="43"/>
  <c r="W35" i="43"/>
  <c r="S465" i="37"/>
  <c r="H172" i="46"/>
  <c r="H105" i="46"/>
  <c r="U116" i="26"/>
  <c r="U153" i="14"/>
  <c r="X421" i="37"/>
  <c r="X422" i="37" s="1"/>
  <c r="W422" i="37"/>
  <c r="W170" i="4"/>
  <c r="X170" i="4"/>
  <c r="Q201" i="37"/>
  <c r="Q205" i="37" s="1"/>
  <c r="G111" i="43"/>
  <c r="G75" i="43"/>
  <c r="U111" i="11"/>
  <c r="U112" i="11" s="1"/>
  <c r="U36" i="11"/>
  <c r="I112" i="11"/>
  <c r="I76" i="11"/>
  <c r="C29" i="52"/>
  <c r="C29" i="6"/>
  <c r="E37" i="47"/>
  <c r="L37" i="47"/>
  <c r="K38" i="47"/>
  <c r="J37" i="47"/>
  <c r="I37" i="47"/>
  <c r="H37" i="47"/>
  <c r="G37" i="47"/>
  <c r="F37" i="47"/>
  <c r="K38" i="4"/>
  <c r="J37" i="4"/>
  <c r="I37" i="4"/>
  <c r="H37" i="4"/>
  <c r="G37" i="4"/>
  <c r="F37" i="4"/>
  <c r="E37" i="4"/>
  <c r="L37" i="4"/>
  <c r="T348" i="37"/>
  <c r="T142" i="47"/>
  <c r="I153" i="14"/>
  <c r="I97" i="14"/>
  <c r="X384" i="37"/>
  <c r="X385" i="37" s="1"/>
  <c r="W385" i="37"/>
  <c r="T36" i="43"/>
  <c r="G138" i="68"/>
  <c r="X102" i="37"/>
  <c r="J142" i="15"/>
  <c r="J90" i="15"/>
  <c r="W27" i="26"/>
  <c r="U396" i="37"/>
  <c r="U142" i="15"/>
  <c r="L172" i="46"/>
  <c r="L105" i="46"/>
  <c r="G126" i="68"/>
  <c r="G208" i="68"/>
  <c r="R258" i="37"/>
  <c r="G296" i="68" s="1"/>
  <c r="R205" i="37"/>
  <c r="I112" i="43"/>
  <c r="I76" i="43"/>
  <c r="X329" i="37"/>
  <c r="X330" i="37" s="1"/>
  <c r="W330" i="37"/>
  <c r="J319" i="68"/>
  <c r="B70" i="51"/>
  <c r="B70" i="49"/>
  <c r="X113" i="26"/>
  <c r="J112" i="11"/>
  <c r="J76" i="11"/>
  <c r="W112" i="37"/>
  <c r="Q113" i="37"/>
  <c r="L142" i="47"/>
  <c r="L90" i="47"/>
  <c r="L172" i="4"/>
  <c r="L105" i="4"/>
  <c r="J97" i="14"/>
  <c r="J153" i="14"/>
  <c r="F325" i="68"/>
  <c r="F309" i="68"/>
  <c r="Q435" i="37"/>
  <c r="W434" i="37"/>
  <c r="T59" i="37"/>
  <c r="T112" i="43"/>
  <c r="C29" i="51"/>
  <c r="C30" i="51" s="1"/>
  <c r="C29" i="49"/>
  <c r="C30" i="49" s="1"/>
  <c r="C31" i="49" s="1"/>
  <c r="T36" i="15"/>
  <c r="L142" i="15"/>
  <c r="L90" i="15"/>
  <c r="Q348" i="37"/>
  <c r="X140" i="47"/>
  <c r="W140" i="47"/>
  <c r="E172" i="46"/>
  <c r="E105" i="46"/>
  <c r="F126" i="68"/>
  <c r="F208" i="68"/>
  <c r="W198" i="37"/>
  <c r="X198" i="37" s="1"/>
  <c r="Q258" i="37"/>
  <c r="S36" i="11"/>
  <c r="L76" i="43"/>
  <c r="L112" i="43"/>
  <c r="J16" i="68"/>
  <c r="J98" i="68"/>
  <c r="U244" i="37"/>
  <c r="Q59" i="37"/>
  <c r="X110" i="43"/>
  <c r="W110" i="43"/>
  <c r="Q112" i="43"/>
  <c r="S36" i="43"/>
  <c r="L112" i="11"/>
  <c r="L76" i="11"/>
  <c r="E142" i="47"/>
  <c r="E90" i="47"/>
  <c r="E105" i="4"/>
  <c r="E172" i="4"/>
  <c r="L40" i="14"/>
  <c r="K41" i="14"/>
  <c r="J40" i="14"/>
  <c r="G40" i="14"/>
  <c r="F40" i="14"/>
  <c r="I40" i="14"/>
  <c r="H40" i="14"/>
  <c r="E40" i="14"/>
  <c r="T396" i="37"/>
  <c r="T142" i="15"/>
  <c r="U36" i="43"/>
  <c r="Q141" i="15"/>
  <c r="Q142" i="15" s="1"/>
  <c r="X35" i="15"/>
  <c r="W35" i="15"/>
  <c r="Q396" i="37"/>
  <c r="W140" i="15"/>
  <c r="X140" i="15"/>
  <c r="W114" i="26"/>
  <c r="X114" i="26" s="1"/>
  <c r="G172" i="46"/>
  <c r="U36" i="46"/>
  <c r="T36" i="46"/>
  <c r="S36" i="46"/>
  <c r="R36" i="46"/>
  <c r="G105" i="46"/>
  <c r="Q36" i="46"/>
  <c r="H16" i="68"/>
  <c r="H98" i="68"/>
  <c r="S244" i="37"/>
  <c r="E142" i="15"/>
  <c r="E90" i="15"/>
  <c r="W24" i="26"/>
  <c r="X22" i="26"/>
  <c r="W26" i="26"/>
  <c r="R465" i="37"/>
  <c r="Q36" i="15"/>
  <c r="F172" i="46"/>
  <c r="F105" i="46"/>
  <c r="R116" i="26"/>
  <c r="R153" i="14"/>
  <c r="B70" i="52"/>
  <c r="B70" i="6"/>
  <c r="E76" i="43"/>
  <c r="E112" i="43"/>
  <c r="S59" i="37"/>
  <c r="S112" i="43"/>
  <c r="E112" i="11"/>
  <c r="E76" i="11"/>
  <c r="F90" i="47"/>
  <c r="F142" i="47"/>
  <c r="F172" i="4"/>
  <c r="F105" i="4"/>
  <c r="L153" i="14"/>
  <c r="L97" i="14"/>
  <c r="X110" i="11"/>
  <c r="W110" i="11"/>
  <c r="W31" i="37"/>
  <c r="Q32" i="37"/>
  <c r="Q141" i="47"/>
  <c r="X35" i="47"/>
  <c r="W35" i="47"/>
  <c r="U59" i="37"/>
  <c r="U112" i="43"/>
  <c r="R111" i="11"/>
  <c r="R112" i="11" s="1"/>
  <c r="R36" i="11"/>
  <c r="H126" i="68"/>
  <c r="H208" i="68"/>
  <c r="S258" i="37"/>
  <c r="H296" i="68" s="1"/>
  <c r="S205" i="37"/>
  <c r="H112" i="11"/>
  <c r="H76" i="11"/>
  <c r="G90" i="47"/>
  <c r="G142" i="47"/>
  <c r="S36" i="15"/>
  <c r="G172" i="4"/>
  <c r="U36" i="4"/>
  <c r="T36" i="4"/>
  <c r="S36" i="4"/>
  <c r="R36" i="4"/>
  <c r="G105" i="4"/>
  <c r="Q36" i="4"/>
  <c r="G153" i="14"/>
  <c r="G97" i="14"/>
  <c r="R450" i="37"/>
  <c r="Q152" i="14"/>
  <c r="W38" i="14"/>
  <c r="X38" i="14"/>
  <c r="Q39" i="14"/>
  <c r="B29" i="32"/>
  <c r="B30" i="51"/>
  <c r="C103" i="32"/>
  <c r="J112" i="43"/>
  <c r="J76" i="43"/>
  <c r="H90" i="47"/>
  <c r="H142" i="47"/>
  <c r="H172" i="4"/>
  <c r="H105" i="4"/>
  <c r="H153" i="14"/>
  <c r="H97" i="14"/>
  <c r="I16" i="68"/>
  <c r="I98" i="68"/>
  <c r="T244" i="37"/>
  <c r="S348" i="37"/>
  <c r="S142" i="47"/>
  <c r="R111" i="43"/>
  <c r="R36" i="43"/>
  <c r="S450" i="37"/>
  <c r="Q36" i="43"/>
  <c r="Q111" i="11"/>
  <c r="Q112" i="11" s="1"/>
  <c r="W35" i="11"/>
  <c r="X35" i="11"/>
  <c r="Q36" i="11"/>
  <c r="F37" i="11"/>
  <c r="G37" i="11"/>
  <c r="E37" i="11"/>
  <c r="L37" i="11"/>
  <c r="J37" i="11"/>
  <c r="I37" i="11"/>
  <c r="H37" i="11"/>
  <c r="K38" i="11"/>
  <c r="S396" i="37"/>
  <c r="S142" i="15"/>
  <c r="H142" i="15"/>
  <c r="H90" i="15"/>
  <c r="I208" i="68"/>
  <c r="I126" i="68"/>
  <c r="T258" i="37"/>
  <c r="I296" i="68" s="1"/>
  <c r="T205" i="37"/>
  <c r="I172" i="46"/>
  <c r="I105" i="46"/>
  <c r="F98" i="68"/>
  <c r="F16" i="68"/>
  <c r="W160" i="37"/>
  <c r="X160" i="37" s="1"/>
  <c r="Q244" i="37"/>
  <c r="F76" i="11"/>
  <c r="F112" i="11"/>
  <c r="I90" i="47"/>
  <c r="I142" i="47"/>
  <c r="U348" i="37"/>
  <c r="U142" i="47"/>
  <c r="I172" i="4"/>
  <c r="I105" i="4"/>
  <c r="E153" i="14"/>
  <c r="E97" i="14"/>
  <c r="G69" i="50"/>
  <c r="T450" i="37"/>
  <c r="J126" i="68"/>
  <c r="J208" i="68"/>
  <c r="U258" i="37"/>
  <c r="J296" i="68" s="1"/>
  <c r="U205" i="37"/>
  <c r="I142" i="15"/>
  <c r="I90" i="15"/>
  <c r="U465" i="37"/>
  <c r="B29" i="50"/>
  <c r="B30" i="6"/>
  <c r="J172" i="46"/>
  <c r="J105" i="46"/>
  <c r="U450" i="37"/>
  <c r="S39" i="14"/>
  <c r="T116" i="26"/>
  <c r="T153" i="14"/>
  <c r="F248" i="68"/>
  <c r="C97" i="50"/>
  <c r="G37" i="43"/>
  <c r="F37" i="43"/>
  <c r="E37" i="43"/>
  <c r="K38" i="43"/>
  <c r="J37" i="43"/>
  <c r="I37" i="43"/>
  <c r="L37" i="43"/>
  <c r="H37" i="43"/>
  <c r="G142" i="15"/>
  <c r="G90" i="15"/>
  <c r="R36" i="15"/>
  <c r="T465" i="37"/>
  <c r="F29" i="32"/>
  <c r="F30" i="32" s="1"/>
  <c r="B30" i="52"/>
  <c r="K38" i="46"/>
  <c r="J37" i="46"/>
  <c r="I37" i="46"/>
  <c r="H37" i="46"/>
  <c r="G37" i="46"/>
  <c r="F37" i="46"/>
  <c r="L37" i="46"/>
  <c r="E37" i="46"/>
  <c r="H319" i="68"/>
  <c r="H112" i="43"/>
  <c r="H76" i="43"/>
  <c r="W425" i="37"/>
  <c r="Q426" i="37"/>
  <c r="F249" i="68" s="1"/>
  <c r="T39" i="14"/>
  <c r="F318" i="68" l="1"/>
  <c r="I318" i="68"/>
  <c r="X142" i="15"/>
  <c r="W142" i="15"/>
  <c r="T117" i="26"/>
  <c r="H77" i="11"/>
  <c r="H113" i="11"/>
  <c r="T172" i="46"/>
  <c r="L98" i="14"/>
  <c r="L154" i="14"/>
  <c r="Q127" i="37"/>
  <c r="Q125" i="37"/>
  <c r="I173" i="4"/>
  <c r="I106" i="4"/>
  <c r="F38" i="47"/>
  <c r="E38" i="47"/>
  <c r="L38" i="47"/>
  <c r="J38" i="47"/>
  <c r="K39" i="47"/>
  <c r="I38" i="47"/>
  <c r="H38" i="47"/>
  <c r="G38" i="47"/>
  <c r="J143" i="15"/>
  <c r="J91" i="15"/>
  <c r="C8" i="49"/>
  <c r="B8" i="49"/>
  <c r="B31" i="49"/>
  <c r="S172" i="4"/>
  <c r="W112" i="11"/>
  <c r="X112" i="11"/>
  <c r="B70" i="50"/>
  <c r="B71" i="6"/>
  <c r="L38" i="46"/>
  <c r="K39" i="46"/>
  <c r="J38" i="46"/>
  <c r="I38" i="46"/>
  <c r="H38" i="46"/>
  <c r="G38" i="46"/>
  <c r="F38" i="46"/>
  <c r="E38" i="46"/>
  <c r="G112" i="43"/>
  <c r="G76" i="43"/>
  <c r="B30" i="50"/>
  <c r="F236" i="68"/>
  <c r="W244" i="37"/>
  <c r="X244" i="37" s="1"/>
  <c r="I113" i="11"/>
  <c r="I77" i="11"/>
  <c r="S446" i="37"/>
  <c r="C8" i="51"/>
  <c r="B8" i="51"/>
  <c r="U172" i="46"/>
  <c r="W396" i="37"/>
  <c r="E98" i="14"/>
  <c r="E154" i="14"/>
  <c r="D29" i="51"/>
  <c r="D29" i="49"/>
  <c r="D30" i="49" s="1"/>
  <c r="X112" i="37"/>
  <c r="X113" i="37" s="1"/>
  <c r="W113" i="37"/>
  <c r="J173" i="4"/>
  <c r="J106" i="4"/>
  <c r="L143" i="47"/>
  <c r="L91" i="47"/>
  <c r="F38" i="15"/>
  <c r="L38" i="15"/>
  <c r="J38" i="15"/>
  <c r="I38" i="15"/>
  <c r="H38" i="15"/>
  <c r="K39" i="15"/>
  <c r="E38" i="15"/>
  <c r="G38" i="15"/>
  <c r="R446" i="37"/>
  <c r="G38" i="11"/>
  <c r="J38" i="11"/>
  <c r="I38" i="11"/>
  <c r="K39" i="11"/>
  <c r="H38" i="11"/>
  <c r="F38" i="11"/>
  <c r="L38" i="11"/>
  <c r="E38" i="11"/>
  <c r="R67" i="37"/>
  <c r="R112" i="43"/>
  <c r="W112" i="43" s="1"/>
  <c r="X36" i="15"/>
  <c r="W36" i="15"/>
  <c r="J173" i="46"/>
  <c r="J106" i="46"/>
  <c r="F113" i="43"/>
  <c r="F77" i="43"/>
  <c r="U172" i="4"/>
  <c r="S490" i="37"/>
  <c r="W30" i="26"/>
  <c r="H318" i="68"/>
  <c r="H154" i="14"/>
  <c r="H98" i="14"/>
  <c r="T446" i="37"/>
  <c r="K39" i="4"/>
  <c r="J38" i="4"/>
  <c r="I38" i="4"/>
  <c r="H38" i="4"/>
  <c r="G38" i="4"/>
  <c r="F38" i="4"/>
  <c r="L38" i="4"/>
  <c r="E38" i="4"/>
  <c r="E143" i="47"/>
  <c r="E91" i="47"/>
  <c r="Q67" i="37"/>
  <c r="X111" i="43"/>
  <c r="W111" i="43"/>
  <c r="L143" i="15"/>
  <c r="L91" i="15"/>
  <c r="I173" i="46"/>
  <c r="I106" i="46"/>
  <c r="T172" i="4"/>
  <c r="D29" i="52"/>
  <c r="D29" i="6"/>
  <c r="H70" i="32"/>
  <c r="B71" i="52"/>
  <c r="G329" i="68"/>
  <c r="G313" i="68"/>
  <c r="R466" i="37"/>
  <c r="H236" i="68"/>
  <c r="E173" i="46"/>
  <c r="E106" i="46"/>
  <c r="H77" i="43"/>
  <c r="H113" i="43"/>
  <c r="J313" i="68"/>
  <c r="J329" i="68"/>
  <c r="U466" i="37"/>
  <c r="U446" i="37"/>
  <c r="J113" i="11"/>
  <c r="J77" i="11"/>
  <c r="X111" i="11"/>
  <c r="W111" i="11"/>
  <c r="L173" i="46"/>
  <c r="L106" i="46"/>
  <c r="L113" i="43"/>
  <c r="S37" i="43"/>
  <c r="R37" i="43"/>
  <c r="Q37" i="43"/>
  <c r="L77" i="43"/>
  <c r="U37" i="43"/>
  <c r="T37" i="43"/>
  <c r="E97" i="50"/>
  <c r="F97" i="50" s="1"/>
  <c r="L77" i="11"/>
  <c r="R37" i="11"/>
  <c r="T37" i="11"/>
  <c r="L113" i="11"/>
  <c r="S37" i="11"/>
  <c r="Q37" i="11"/>
  <c r="U37" i="11"/>
  <c r="X36" i="43"/>
  <c r="W36" i="43"/>
  <c r="I236" i="68"/>
  <c r="B30" i="32"/>
  <c r="I154" i="14"/>
  <c r="I98" i="14"/>
  <c r="W59" i="37"/>
  <c r="Q490" i="37"/>
  <c r="W205" i="37"/>
  <c r="X205" i="37" s="1"/>
  <c r="L173" i="4"/>
  <c r="L106" i="4"/>
  <c r="F143" i="47"/>
  <c r="F91" i="47"/>
  <c r="C29" i="50"/>
  <c r="C30" i="50" s="1"/>
  <c r="C31" i="50" s="1"/>
  <c r="C30" i="6"/>
  <c r="C31" i="6" s="1"/>
  <c r="U117" i="26"/>
  <c r="I143" i="15"/>
  <c r="I91" i="15"/>
  <c r="T490" i="37"/>
  <c r="X36" i="11"/>
  <c r="W36" i="11"/>
  <c r="Q116" i="26"/>
  <c r="W152" i="14"/>
  <c r="X152" i="14"/>
  <c r="Q153" i="14"/>
  <c r="H8" i="32"/>
  <c r="J8" i="32" s="1"/>
  <c r="I8" i="32"/>
  <c r="E113" i="11"/>
  <c r="E77" i="11"/>
  <c r="X39" i="14"/>
  <c r="W39" i="14"/>
  <c r="Q352" i="37"/>
  <c r="X141" i="47"/>
  <c r="W141" i="47"/>
  <c r="R117" i="26"/>
  <c r="Q172" i="46"/>
  <c r="W36" i="46"/>
  <c r="X36" i="46"/>
  <c r="Q400" i="37"/>
  <c r="X141" i="15"/>
  <c r="W141" i="15"/>
  <c r="F154" i="14"/>
  <c r="F98" i="14"/>
  <c r="F296" i="68"/>
  <c r="W258" i="37"/>
  <c r="X258" i="37" s="1"/>
  <c r="E106" i="4"/>
  <c r="E173" i="4"/>
  <c r="G143" i="47"/>
  <c r="Q37" i="47"/>
  <c r="G91" i="47"/>
  <c r="U37" i="47"/>
  <c r="T37" i="47"/>
  <c r="S37" i="47"/>
  <c r="R37" i="47"/>
  <c r="C29" i="32"/>
  <c r="C30" i="32" s="1"/>
  <c r="C30" i="52"/>
  <c r="C8" i="52" s="1"/>
  <c r="F209" i="68"/>
  <c r="F127" i="68"/>
  <c r="W201" i="37"/>
  <c r="X201" i="37" s="1"/>
  <c r="Q261" i="37"/>
  <c r="E143" i="15"/>
  <c r="E91" i="15"/>
  <c r="F99" i="68"/>
  <c r="F17" i="68"/>
  <c r="Q247" i="37"/>
  <c r="W163" i="37"/>
  <c r="X163" i="37" s="1"/>
  <c r="S117" i="26"/>
  <c r="E113" i="43"/>
  <c r="E77" i="43"/>
  <c r="C28" i="34"/>
  <c r="F173" i="46"/>
  <c r="F106" i="46"/>
  <c r="Q172" i="4"/>
  <c r="W36" i="4"/>
  <c r="X36" i="4"/>
  <c r="Q43" i="37"/>
  <c r="Q41" i="37"/>
  <c r="U24" i="26"/>
  <c r="T24" i="26"/>
  <c r="S24" i="26"/>
  <c r="Q24" i="26"/>
  <c r="X24" i="26"/>
  <c r="R24" i="26"/>
  <c r="G154" i="14"/>
  <c r="G98" i="14"/>
  <c r="S40" i="14"/>
  <c r="R40" i="14"/>
  <c r="T40" i="14"/>
  <c r="Q40" i="14"/>
  <c r="U40" i="14"/>
  <c r="J236" i="68"/>
  <c r="Q142" i="47"/>
  <c r="R490" i="37"/>
  <c r="F173" i="4"/>
  <c r="F106" i="4"/>
  <c r="H143" i="47"/>
  <c r="H91" i="47"/>
  <c r="G236" i="68"/>
  <c r="F143" i="15"/>
  <c r="F91" i="15"/>
  <c r="C70" i="51"/>
  <c r="C70" i="49"/>
  <c r="C71" i="49" s="1"/>
  <c r="R172" i="4"/>
  <c r="I77" i="43"/>
  <c r="I113" i="43"/>
  <c r="U37" i="46"/>
  <c r="U173" i="46" s="1"/>
  <c r="U170" i="37" s="1"/>
  <c r="G173" i="46"/>
  <c r="T37" i="46"/>
  <c r="T173" i="46" s="1"/>
  <c r="T170" i="37" s="1"/>
  <c r="S37" i="46"/>
  <c r="S173" i="46" s="1"/>
  <c r="S170" i="37" s="1"/>
  <c r="G106" i="46"/>
  <c r="R37" i="46"/>
  <c r="R173" i="46" s="1"/>
  <c r="R170" i="37" s="1"/>
  <c r="Q37" i="46"/>
  <c r="Q38" i="46" s="1"/>
  <c r="J113" i="43"/>
  <c r="J77" i="43"/>
  <c r="G112" i="11"/>
  <c r="G76" i="11"/>
  <c r="X425" i="37"/>
  <c r="X426" i="37" s="1"/>
  <c r="W426" i="37"/>
  <c r="H173" i="46"/>
  <c r="H106" i="46"/>
  <c r="I313" i="68"/>
  <c r="I329" i="68"/>
  <c r="T466" i="37"/>
  <c r="H38" i="43"/>
  <c r="G38" i="43"/>
  <c r="F38" i="43"/>
  <c r="K39" i="43"/>
  <c r="J38" i="43"/>
  <c r="L38" i="43"/>
  <c r="I38" i="43"/>
  <c r="E38" i="43"/>
  <c r="U490" i="37"/>
  <c r="F113" i="11"/>
  <c r="F77" i="11"/>
  <c r="X31" i="37"/>
  <c r="X32" i="37" s="1"/>
  <c r="W32" i="37"/>
  <c r="R172" i="46"/>
  <c r="J154" i="14"/>
  <c r="J98" i="14"/>
  <c r="J318" i="68"/>
  <c r="Q446" i="37"/>
  <c r="W348" i="37"/>
  <c r="W435" i="37"/>
  <c r="X434" i="37"/>
  <c r="X435" i="37" s="1"/>
  <c r="B71" i="49"/>
  <c r="G173" i="4"/>
  <c r="U37" i="4"/>
  <c r="U173" i="4" s="1"/>
  <c r="T37" i="4"/>
  <c r="T173" i="4" s="1"/>
  <c r="S37" i="4"/>
  <c r="S173" i="4" s="1"/>
  <c r="R37" i="4"/>
  <c r="R173" i="4" s="1"/>
  <c r="Q37" i="4"/>
  <c r="Q38" i="4" s="1"/>
  <c r="G106" i="4"/>
  <c r="I143" i="47"/>
  <c r="I91" i="47"/>
  <c r="C70" i="52"/>
  <c r="D70" i="52" s="1"/>
  <c r="D71" i="52" s="1"/>
  <c r="C70" i="6"/>
  <c r="D70" i="6" s="1"/>
  <c r="D71" i="6" s="1"/>
  <c r="G318" i="68"/>
  <c r="G91" i="15"/>
  <c r="G143" i="15"/>
  <c r="U37" i="15"/>
  <c r="T37" i="15"/>
  <c r="S37" i="15"/>
  <c r="R37" i="15"/>
  <c r="Q37" i="15"/>
  <c r="S172" i="46"/>
  <c r="E41" i="14"/>
  <c r="L41" i="14"/>
  <c r="H41" i="14"/>
  <c r="G41" i="14"/>
  <c r="I41" i="14"/>
  <c r="K42" i="14"/>
  <c r="F41" i="14"/>
  <c r="J41" i="14"/>
  <c r="B70" i="32"/>
  <c r="D70" i="51"/>
  <c r="D71" i="51" s="1"/>
  <c r="B71" i="51"/>
  <c r="H173" i="4"/>
  <c r="H106" i="4"/>
  <c r="J143" i="47"/>
  <c r="J91" i="47"/>
  <c r="H313" i="68"/>
  <c r="S466" i="37"/>
  <c r="H329" i="68"/>
  <c r="H143" i="15"/>
  <c r="H91" i="15"/>
  <c r="D8" i="51" l="1"/>
  <c r="I19" i="68"/>
  <c r="T254" i="37"/>
  <c r="I239" i="68" s="1"/>
  <c r="C70" i="32"/>
  <c r="C71" i="32" s="1"/>
  <c r="C71" i="51"/>
  <c r="Q154" i="14"/>
  <c r="X40" i="14"/>
  <c r="W40" i="14"/>
  <c r="Q35" i="26"/>
  <c r="Q34" i="26"/>
  <c r="Q33" i="26"/>
  <c r="Q32" i="26"/>
  <c r="F297" i="68"/>
  <c r="W261" i="37"/>
  <c r="X261" i="37" s="1"/>
  <c r="T143" i="47"/>
  <c r="Q450" i="37"/>
  <c r="W352" i="37"/>
  <c r="X153" i="14"/>
  <c r="W153" i="14"/>
  <c r="C38" i="34"/>
  <c r="C8" i="32"/>
  <c r="B8" i="32"/>
  <c r="E29" i="52"/>
  <c r="F29" i="52" s="1"/>
  <c r="F30" i="52" s="1"/>
  <c r="E29" i="6"/>
  <c r="F107" i="4"/>
  <c r="F174" i="4"/>
  <c r="E78" i="11"/>
  <c r="E114" i="11"/>
  <c r="J144" i="15"/>
  <c r="J92" i="15"/>
  <c r="U38" i="46"/>
  <c r="E174" i="46"/>
  <c r="E107" i="46"/>
  <c r="D8" i="49"/>
  <c r="I39" i="47"/>
  <c r="K40" i="47"/>
  <c r="G39" i="47"/>
  <c r="F39" i="47"/>
  <c r="E39" i="47"/>
  <c r="L39" i="47"/>
  <c r="J39" i="47"/>
  <c r="H39" i="47"/>
  <c r="F117" i="68"/>
  <c r="F289" i="68" s="1"/>
  <c r="W127" i="37"/>
  <c r="X127" i="37" s="1"/>
  <c r="I155" i="14"/>
  <c r="I99" i="14"/>
  <c r="S38" i="46"/>
  <c r="X348" i="37"/>
  <c r="L114" i="43"/>
  <c r="T38" i="43"/>
  <c r="L78" i="43"/>
  <c r="S38" i="43"/>
  <c r="R38" i="43"/>
  <c r="U38" i="43"/>
  <c r="Q38" i="43"/>
  <c r="T154" i="14"/>
  <c r="S35" i="26"/>
  <c r="S41" i="26" s="1"/>
  <c r="S34" i="26"/>
  <c r="S40" i="26" s="1"/>
  <c r="S33" i="26"/>
  <c r="S39" i="26" s="1"/>
  <c r="S32" i="26"/>
  <c r="W172" i="4"/>
  <c r="X172" i="4"/>
  <c r="U143" i="47"/>
  <c r="C8" i="6"/>
  <c r="U113" i="11"/>
  <c r="R113" i="11"/>
  <c r="Q113" i="11"/>
  <c r="T113" i="11"/>
  <c r="S113" i="11"/>
  <c r="U77" i="43"/>
  <c r="T77" i="43"/>
  <c r="S77" i="43"/>
  <c r="R77" i="43"/>
  <c r="Q77" i="43"/>
  <c r="D29" i="50"/>
  <c r="D30" i="50" s="1"/>
  <c r="D30" i="6"/>
  <c r="F29" i="6"/>
  <c r="F30" i="6" s="1"/>
  <c r="E29" i="51"/>
  <c r="E30" i="51" s="1"/>
  <c r="E29" i="49"/>
  <c r="G107" i="4"/>
  <c r="G174" i="4"/>
  <c r="L114" i="11"/>
  <c r="L78" i="11"/>
  <c r="S38" i="11"/>
  <c r="U38" i="11"/>
  <c r="T38" i="11"/>
  <c r="Q38" i="11"/>
  <c r="R38" i="11"/>
  <c r="L144" i="15"/>
  <c r="L92" i="15"/>
  <c r="U174" i="46"/>
  <c r="U166" i="37"/>
  <c r="F174" i="46"/>
  <c r="F107" i="46"/>
  <c r="J92" i="47"/>
  <c r="J144" i="47"/>
  <c r="X112" i="43"/>
  <c r="R174" i="46"/>
  <c r="R166" i="37"/>
  <c r="E114" i="43"/>
  <c r="E78" i="43"/>
  <c r="J19" i="68"/>
  <c r="U254" i="37"/>
  <c r="J239" i="68" s="1"/>
  <c r="R154" i="14"/>
  <c r="T34" i="26"/>
  <c r="T40" i="26" s="1"/>
  <c r="T33" i="26"/>
  <c r="T39" i="26" s="1"/>
  <c r="T32" i="26"/>
  <c r="T35" i="26"/>
  <c r="T41" i="26" s="1"/>
  <c r="G53" i="50"/>
  <c r="B99" i="50"/>
  <c r="B31" i="6"/>
  <c r="W37" i="43"/>
  <c r="X37" i="43"/>
  <c r="D29" i="32"/>
  <c r="D30" i="32" s="1"/>
  <c r="D30" i="52"/>
  <c r="H174" i="4"/>
  <c r="H107" i="4"/>
  <c r="F78" i="11"/>
  <c r="F114" i="11"/>
  <c r="F144" i="15"/>
  <c r="F92" i="15"/>
  <c r="G174" i="46"/>
  <c r="G107" i="46"/>
  <c r="B71" i="50"/>
  <c r="L92" i="47"/>
  <c r="L144" i="47"/>
  <c r="H19" i="68"/>
  <c r="S254" i="37"/>
  <c r="H239" i="68" s="1"/>
  <c r="S143" i="47"/>
  <c r="Q465" i="37"/>
  <c r="W400" i="37"/>
  <c r="L174" i="4"/>
  <c r="L107" i="4"/>
  <c r="G77" i="11"/>
  <c r="G113" i="11"/>
  <c r="F115" i="68"/>
  <c r="F287" i="68" s="1"/>
  <c r="W125" i="37"/>
  <c r="X125" i="37" s="1"/>
  <c r="R143" i="15"/>
  <c r="I70" i="32"/>
  <c r="I71" i="32" s="1"/>
  <c r="C71" i="52"/>
  <c r="S154" i="14"/>
  <c r="U34" i="26"/>
  <c r="U40" i="26" s="1"/>
  <c r="U33" i="26"/>
  <c r="U39" i="26" s="1"/>
  <c r="U35" i="26"/>
  <c r="U41" i="26" s="1"/>
  <c r="U32" i="26"/>
  <c r="F237" i="68"/>
  <c r="W247" i="37"/>
  <c r="X247" i="37" s="1"/>
  <c r="Q143" i="47"/>
  <c r="X37" i="47"/>
  <c r="W37" i="47"/>
  <c r="W172" i="46"/>
  <c r="X172" i="46"/>
  <c r="Q166" i="37"/>
  <c r="B8" i="6"/>
  <c r="W490" i="37"/>
  <c r="T38" i="4"/>
  <c r="W67" i="37"/>
  <c r="I174" i="4"/>
  <c r="I107" i="4"/>
  <c r="H114" i="11"/>
  <c r="H78" i="11"/>
  <c r="G144" i="15"/>
  <c r="G92" i="15"/>
  <c r="R38" i="15"/>
  <c r="R144" i="15" s="1"/>
  <c r="R401" i="37" s="1"/>
  <c r="R402" i="37" s="1"/>
  <c r="G145" i="68" s="1"/>
  <c r="Q38" i="15"/>
  <c r="T38" i="15"/>
  <c r="T144" i="15" s="1"/>
  <c r="T401" i="37" s="1"/>
  <c r="T402" i="37" s="1"/>
  <c r="I145" i="68" s="1"/>
  <c r="U38" i="15"/>
  <c r="U144" i="15" s="1"/>
  <c r="U401" i="37" s="1"/>
  <c r="U402" i="37" s="1"/>
  <c r="J145" i="68" s="1"/>
  <c r="S38" i="15"/>
  <c r="S144" i="15" s="1"/>
  <c r="S401" i="37" s="1"/>
  <c r="S402" i="37" s="1"/>
  <c r="H145" i="68" s="1"/>
  <c r="D30" i="51"/>
  <c r="H174" i="46"/>
  <c r="H107" i="46"/>
  <c r="E144" i="47"/>
  <c r="E92" i="47"/>
  <c r="W446" i="37"/>
  <c r="J114" i="43"/>
  <c r="J78" i="43"/>
  <c r="D70" i="32"/>
  <c r="D71" i="32" s="1"/>
  <c r="B71" i="32"/>
  <c r="E99" i="14"/>
  <c r="E155" i="14"/>
  <c r="T143" i="15"/>
  <c r="T39" i="15"/>
  <c r="F78" i="43"/>
  <c r="F114" i="43"/>
  <c r="Q173" i="46"/>
  <c r="X37" i="46"/>
  <c r="W37" i="46"/>
  <c r="X142" i="47"/>
  <c r="W142" i="47"/>
  <c r="F5" i="68"/>
  <c r="F225" i="68" s="1"/>
  <c r="W41" i="37"/>
  <c r="X41" i="37" s="1"/>
  <c r="W116" i="26"/>
  <c r="Q117" i="26"/>
  <c r="T77" i="11"/>
  <c r="S77" i="11"/>
  <c r="R77" i="11"/>
  <c r="Q77" i="11"/>
  <c r="U77" i="11"/>
  <c r="T174" i="4"/>
  <c r="J174" i="4"/>
  <c r="J107" i="4"/>
  <c r="H39" i="11"/>
  <c r="L39" i="11"/>
  <c r="J39" i="11"/>
  <c r="K40" i="11"/>
  <c r="G39" i="11"/>
  <c r="F39" i="11"/>
  <c r="I39" i="11"/>
  <c r="E39" i="11"/>
  <c r="E144" i="15"/>
  <c r="E92" i="15"/>
  <c r="C8" i="50"/>
  <c r="B8" i="50"/>
  <c r="B31" i="50"/>
  <c r="I174" i="46"/>
  <c r="I107" i="46"/>
  <c r="F144" i="47"/>
  <c r="F92" i="47"/>
  <c r="I114" i="43"/>
  <c r="I78" i="43"/>
  <c r="H155" i="14"/>
  <c r="H99" i="14"/>
  <c r="S143" i="15"/>
  <c r="I39" i="43"/>
  <c r="H39" i="43"/>
  <c r="G39" i="43"/>
  <c r="L39" i="43"/>
  <c r="J39" i="43"/>
  <c r="K40" i="43"/>
  <c r="E39" i="43"/>
  <c r="F39" i="43"/>
  <c r="J155" i="14"/>
  <c r="J99" i="14"/>
  <c r="F99" i="14"/>
  <c r="F155" i="14"/>
  <c r="U143" i="15"/>
  <c r="D70" i="49"/>
  <c r="D71" i="49" s="1"/>
  <c r="G113" i="43"/>
  <c r="G77" i="43"/>
  <c r="G19" i="68"/>
  <c r="R254" i="37"/>
  <c r="G239" i="68" s="1"/>
  <c r="R38" i="4"/>
  <c r="F7" i="68"/>
  <c r="F227" i="68" s="1"/>
  <c r="W43" i="37"/>
  <c r="X43" i="37" s="1"/>
  <c r="F319" i="68"/>
  <c r="X59" i="37"/>
  <c r="S113" i="43"/>
  <c r="R113" i="43"/>
  <c r="Q113" i="43"/>
  <c r="U113" i="43"/>
  <c r="T113" i="43"/>
  <c r="B8" i="52"/>
  <c r="D8" i="52" s="1"/>
  <c r="L39" i="4"/>
  <c r="K40" i="4"/>
  <c r="J39" i="4"/>
  <c r="I39" i="4"/>
  <c r="H39" i="4"/>
  <c r="G39" i="4"/>
  <c r="E39" i="4"/>
  <c r="F39" i="4"/>
  <c r="I114" i="11"/>
  <c r="I78" i="11"/>
  <c r="G39" i="15"/>
  <c r="L39" i="15"/>
  <c r="I39" i="15"/>
  <c r="H39" i="15"/>
  <c r="F39" i="15"/>
  <c r="K40" i="15"/>
  <c r="E39" i="15"/>
  <c r="J39" i="15"/>
  <c r="J174" i="46"/>
  <c r="J107" i="46"/>
  <c r="S38" i="4"/>
  <c r="G144" i="47"/>
  <c r="G92" i="47"/>
  <c r="R38" i="47"/>
  <c r="R144" i="47" s="1"/>
  <c r="R353" i="37" s="1"/>
  <c r="Q38" i="47"/>
  <c r="Q39" i="47" s="1"/>
  <c r="U38" i="47"/>
  <c r="U144" i="47" s="1"/>
  <c r="U353" i="37" s="1"/>
  <c r="T38" i="47"/>
  <c r="T144" i="47" s="1"/>
  <c r="T353" i="37" s="1"/>
  <c r="S38" i="47"/>
  <c r="S144" i="47" s="1"/>
  <c r="S353" i="37" s="1"/>
  <c r="U154" i="14"/>
  <c r="X37" i="11"/>
  <c r="W37" i="11"/>
  <c r="J70" i="32"/>
  <c r="J71" i="32" s="1"/>
  <c r="H71" i="32"/>
  <c r="U174" i="4"/>
  <c r="I144" i="15"/>
  <c r="I92" i="15"/>
  <c r="L174" i="46"/>
  <c r="L107" i="46"/>
  <c r="I144" i="47"/>
  <c r="I92" i="47"/>
  <c r="T38" i="46"/>
  <c r="G155" i="14"/>
  <c r="Q41" i="14"/>
  <c r="G99" i="14"/>
  <c r="T41" i="14"/>
  <c r="S41" i="14"/>
  <c r="U41" i="14"/>
  <c r="R41" i="14"/>
  <c r="S174" i="46"/>
  <c r="S166" i="37"/>
  <c r="Q143" i="15"/>
  <c r="W37" i="15"/>
  <c r="Q39" i="15"/>
  <c r="X37" i="15"/>
  <c r="C70" i="50"/>
  <c r="C71" i="50" s="1"/>
  <c r="C71" i="6"/>
  <c r="L155" i="14"/>
  <c r="L99" i="14"/>
  <c r="F42" i="14"/>
  <c r="E42" i="14"/>
  <c r="L42" i="14"/>
  <c r="I42" i="14"/>
  <c r="H42" i="14"/>
  <c r="G42" i="14"/>
  <c r="K43" i="14"/>
  <c r="J42" i="14"/>
  <c r="W37" i="4"/>
  <c r="Q173" i="4"/>
  <c r="Q174" i="4" s="1"/>
  <c r="X37" i="4"/>
  <c r="R38" i="46"/>
  <c r="H114" i="43"/>
  <c r="H78" i="43"/>
  <c r="R174" i="4"/>
  <c r="R35" i="26"/>
  <c r="R41" i="26" s="1"/>
  <c r="R34" i="26"/>
  <c r="R40" i="26" s="1"/>
  <c r="R33" i="26"/>
  <c r="R39" i="26" s="1"/>
  <c r="R32" i="26"/>
  <c r="R143" i="47"/>
  <c r="E174" i="4"/>
  <c r="E107" i="4"/>
  <c r="U38" i="4"/>
  <c r="J114" i="11"/>
  <c r="J78" i="11"/>
  <c r="H144" i="15"/>
  <c r="H92" i="15"/>
  <c r="X396" i="37"/>
  <c r="E39" i="46"/>
  <c r="L39" i="46"/>
  <c r="K40" i="46"/>
  <c r="J39" i="46"/>
  <c r="I39" i="46"/>
  <c r="H39" i="46"/>
  <c r="G39" i="46"/>
  <c r="F39" i="46"/>
  <c r="S174" i="4"/>
  <c r="H144" i="47"/>
  <c r="H92" i="47"/>
  <c r="T174" i="46"/>
  <c r="T166" i="37"/>
  <c r="D8" i="32" l="1"/>
  <c r="R39" i="47"/>
  <c r="X38" i="46"/>
  <c r="X38" i="4"/>
  <c r="F29" i="51"/>
  <c r="F30" i="51" s="1"/>
  <c r="D8" i="6"/>
  <c r="S39" i="15"/>
  <c r="X174" i="4"/>
  <c r="W174" i="4"/>
  <c r="X41" i="14"/>
  <c r="W41" i="14"/>
  <c r="W38" i="4"/>
  <c r="I18" i="68"/>
  <c r="T250" i="37"/>
  <c r="T174" i="37"/>
  <c r="I175" i="46"/>
  <c r="I108" i="46"/>
  <c r="J156" i="14"/>
  <c r="J100" i="14"/>
  <c r="H18" i="68"/>
  <c r="S250" i="37"/>
  <c r="S174" i="37"/>
  <c r="J175" i="46"/>
  <c r="J108" i="46"/>
  <c r="G43" i="14"/>
  <c r="F43" i="14"/>
  <c r="E43" i="14"/>
  <c r="K44" i="14"/>
  <c r="J43" i="14"/>
  <c r="I43" i="14"/>
  <c r="L43" i="14"/>
  <c r="H43" i="14"/>
  <c r="H40" i="15"/>
  <c r="E40" i="15"/>
  <c r="K41" i="15"/>
  <c r="L40" i="15"/>
  <c r="J40" i="15"/>
  <c r="G40" i="15"/>
  <c r="F40" i="15"/>
  <c r="I40" i="15"/>
  <c r="L175" i="4"/>
  <c r="L108" i="4"/>
  <c r="U39" i="4"/>
  <c r="T39" i="4"/>
  <c r="S39" i="4"/>
  <c r="Q39" i="4"/>
  <c r="R39" i="4"/>
  <c r="U397" i="37"/>
  <c r="U398" i="37" s="1"/>
  <c r="U145" i="15"/>
  <c r="J79" i="43"/>
  <c r="J115" i="43"/>
  <c r="D8" i="50"/>
  <c r="L40" i="11"/>
  <c r="I40" i="11"/>
  <c r="G40" i="11"/>
  <c r="F40" i="11"/>
  <c r="K41" i="11"/>
  <c r="E40" i="11"/>
  <c r="J40" i="11"/>
  <c r="H40" i="11"/>
  <c r="F8" i="51"/>
  <c r="E8" i="51"/>
  <c r="G8" i="51" s="1"/>
  <c r="H8" i="51" s="1"/>
  <c r="U280" i="37"/>
  <c r="J259" i="68" s="1"/>
  <c r="S36" i="26"/>
  <c r="S38" i="26"/>
  <c r="F145" i="47"/>
  <c r="F93" i="47"/>
  <c r="Q36" i="26"/>
  <c r="W32" i="26"/>
  <c r="X32" i="26" s="1"/>
  <c r="Q38" i="26"/>
  <c r="U159" i="26"/>
  <c r="U161" i="14"/>
  <c r="F145" i="15"/>
  <c r="F93" i="15"/>
  <c r="F108" i="4"/>
  <c r="F175" i="4"/>
  <c r="U39" i="43"/>
  <c r="T39" i="43"/>
  <c r="S39" i="43"/>
  <c r="L115" i="43"/>
  <c r="L79" i="43"/>
  <c r="R39" i="43"/>
  <c r="Q39" i="43"/>
  <c r="J79" i="11"/>
  <c r="J115" i="11"/>
  <c r="X446" i="37"/>
  <c r="U283" i="37"/>
  <c r="J262" i="68" s="1"/>
  <c r="U97" i="26"/>
  <c r="X400" i="37"/>
  <c r="H53" i="50"/>
  <c r="S280" i="37"/>
  <c r="H259" i="68" s="1"/>
  <c r="G145" i="47"/>
  <c r="G93" i="47"/>
  <c r="W33" i="26"/>
  <c r="X33" i="26" s="1"/>
  <c r="Q39" i="26"/>
  <c r="H145" i="15"/>
  <c r="H93" i="15"/>
  <c r="E175" i="4"/>
  <c r="E108" i="4"/>
  <c r="G78" i="43"/>
  <c r="G114" i="43"/>
  <c r="L115" i="11"/>
  <c r="T39" i="11"/>
  <c r="Q39" i="11"/>
  <c r="L79" i="11"/>
  <c r="U39" i="11"/>
  <c r="S39" i="11"/>
  <c r="R39" i="11"/>
  <c r="T397" i="37"/>
  <c r="T398" i="37" s="1"/>
  <c r="T145" i="15"/>
  <c r="T284" i="37"/>
  <c r="I263" i="68" s="1"/>
  <c r="T98" i="26"/>
  <c r="X38" i="11"/>
  <c r="W38" i="11"/>
  <c r="E30" i="49"/>
  <c r="F29" i="49"/>
  <c r="F30" i="49" s="1"/>
  <c r="S283" i="37"/>
  <c r="H262" i="68" s="1"/>
  <c r="S97" i="26"/>
  <c r="S78" i="43"/>
  <c r="R78" i="43"/>
  <c r="U78" i="43"/>
  <c r="Q78" i="43"/>
  <c r="T78" i="43"/>
  <c r="K41" i="47"/>
  <c r="J40" i="47"/>
  <c r="I40" i="47"/>
  <c r="H40" i="47"/>
  <c r="G40" i="47"/>
  <c r="F40" i="47"/>
  <c r="E40" i="47"/>
  <c r="L40" i="47"/>
  <c r="X352" i="37"/>
  <c r="W34" i="26"/>
  <c r="X34" i="26" s="1"/>
  <c r="Q40" i="26"/>
  <c r="S451" i="37"/>
  <c r="S452" i="37" s="1"/>
  <c r="H255" i="68" s="1"/>
  <c r="S354" i="37"/>
  <c r="I93" i="15"/>
  <c r="I145" i="15"/>
  <c r="G108" i="4"/>
  <c r="G175" i="4"/>
  <c r="H115" i="43"/>
  <c r="H79" i="43"/>
  <c r="H115" i="11"/>
  <c r="H79" i="11"/>
  <c r="Q349" i="37"/>
  <c r="X143" i="47"/>
  <c r="W143" i="47"/>
  <c r="S159" i="26"/>
  <c r="S161" i="14"/>
  <c r="F313" i="68"/>
  <c r="F329" i="68"/>
  <c r="Q466" i="37"/>
  <c r="W465" i="37"/>
  <c r="T36" i="26"/>
  <c r="T38" i="26"/>
  <c r="U39" i="47"/>
  <c r="S284" i="37"/>
  <c r="H263" i="68" s="1"/>
  <c r="S98" i="26"/>
  <c r="I93" i="47"/>
  <c r="I145" i="47"/>
  <c r="W450" i="37"/>
  <c r="W35" i="26"/>
  <c r="X35" i="26" s="1"/>
  <c r="Q41" i="26"/>
  <c r="F40" i="46"/>
  <c r="E40" i="46"/>
  <c r="L40" i="46"/>
  <c r="K41" i="46"/>
  <c r="J40" i="46"/>
  <c r="I40" i="46"/>
  <c r="H40" i="46"/>
  <c r="G40" i="46"/>
  <c r="R349" i="37"/>
  <c r="R145" i="47"/>
  <c r="G100" i="14"/>
  <c r="R42" i="14"/>
  <c r="R156" i="14" s="1"/>
  <c r="Q42" i="14"/>
  <c r="U42" i="14"/>
  <c r="U156" i="14" s="1"/>
  <c r="T42" i="14"/>
  <c r="T156" i="14" s="1"/>
  <c r="G156" i="14"/>
  <c r="S42" i="14"/>
  <c r="S156" i="14" s="1"/>
  <c r="Q39" i="46"/>
  <c r="L175" i="46"/>
  <c r="L108" i="46"/>
  <c r="U39" i="46"/>
  <c r="T39" i="46"/>
  <c r="S39" i="46"/>
  <c r="R39" i="46"/>
  <c r="H156" i="14"/>
  <c r="H100" i="14"/>
  <c r="E175" i="46"/>
  <c r="E108" i="46"/>
  <c r="R36" i="26"/>
  <c r="R38" i="26"/>
  <c r="I156" i="14"/>
  <c r="I100" i="14"/>
  <c r="T451" i="37"/>
  <c r="T452" i="37" s="1"/>
  <c r="I255" i="68" s="1"/>
  <c r="T354" i="37"/>
  <c r="L145" i="15"/>
  <c r="L93" i="15"/>
  <c r="H175" i="4"/>
  <c r="H108" i="4"/>
  <c r="I115" i="43"/>
  <c r="I79" i="43"/>
  <c r="E79" i="11"/>
  <c r="E115" i="11"/>
  <c r="Q144" i="15"/>
  <c r="X38" i="15"/>
  <c r="W38" i="15"/>
  <c r="F18" i="68"/>
  <c r="Q250" i="37"/>
  <c r="W166" i="37"/>
  <c r="X166" i="37" s="1"/>
  <c r="S349" i="37"/>
  <c r="S145" i="47"/>
  <c r="D70" i="50"/>
  <c r="D71" i="50" s="1"/>
  <c r="T280" i="37"/>
  <c r="I259" i="68" s="1"/>
  <c r="U349" i="37"/>
  <c r="U145" i="47"/>
  <c r="T114" i="43"/>
  <c r="S114" i="43"/>
  <c r="R114" i="43"/>
  <c r="Q114" i="43"/>
  <c r="U114" i="43"/>
  <c r="H93" i="47"/>
  <c r="H145" i="47"/>
  <c r="T39" i="47"/>
  <c r="U451" i="37"/>
  <c r="U452" i="37" s="1"/>
  <c r="J255" i="68" s="1"/>
  <c r="U354" i="37"/>
  <c r="X113" i="43"/>
  <c r="W113" i="43"/>
  <c r="F79" i="43"/>
  <c r="F115" i="43"/>
  <c r="I79" i="11"/>
  <c r="I115" i="11"/>
  <c r="X67" i="37"/>
  <c r="S39" i="47"/>
  <c r="T283" i="37"/>
  <c r="I262" i="68" s="1"/>
  <c r="T97" i="26"/>
  <c r="J18" i="68"/>
  <c r="U250" i="37"/>
  <c r="U174" i="37"/>
  <c r="F8" i="6"/>
  <c r="T159" i="26"/>
  <c r="T161" i="14"/>
  <c r="J93" i="47"/>
  <c r="J145" i="47"/>
  <c r="T349" i="37"/>
  <c r="T145" i="47"/>
  <c r="G108" i="46"/>
  <c r="G175" i="46"/>
  <c r="E100" i="14"/>
  <c r="E156" i="14"/>
  <c r="I175" i="4"/>
  <c r="I108" i="4"/>
  <c r="H175" i="46"/>
  <c r="H108" i="46"/>
  <c r="R284" i="37"/>
  <c r="G263" i="68" s="1"/>
  <c r="R98" i="26"/>
  <c r="F156" i="14"/>
  <c r="F100" i="14"/>
  <c r="Q397" i="37"/>
  <c r="X143" i="15"/>
  <c r="W143" i="15"/>
  <c r="Q144" i="47"/>
  <c r="X38" i="47"/>
  <c r="W38" i="47"/>
  <c r="J145" i="15"/>
  <c r="J93" i="15"/>
  <c r="J175" i="4"/>
  <c r="J108" i="4"/>
  <c r="E115" i="43"/>
  <c r="E79" i="43"/>
  <c r="S397" i="37"/>
  <c r="S398" i="37" s="1"/>
  <c r="S145" i="15"/>
  <c r="F79" i="11"/>
  <c r="F115" i="11"/>
  <c r="X116" i="26"/>
  <c r="X117" i="26" s="1"/>
  <c r="W117" i="26"/>
  <c r="X173" i="46"/>
  <c r="W173" i="46"/>
  <c r="Q170" i="37"/>
  <c r="Q174" i="37" s="1"/>
  <c r="Q174" i="46"/>
  <c r="U36" i="26"/>
  <c r="U38" i="26"/>
  <c r="R39" i="15"/>
  <c r="G18" i="68"/>
  <c r="R250" i="37"/>
  <c r="R174" i="37"/>
  <c r="S78" i="11"/>
  <c r="R78" i="11"/>
  <c r="U78" i="11"/>
  <c r="T78" i="11"/>
  <c r="Q78" i="11"/>
  <c r="W113" i="11"/>
  <c r="X113" i="11"/>
  <c r="X38" i="43"/>
  <c r="W38" i="43"/>
  <c r="L93" i="47"/>
  <c r="L145" i="47"/>
  <c r="E29" i="50"/>
  <c r="E30" i="6"/>
  <c r="E8" i="6" s="1"/>
  <c r="G8" i="6" s="1"/>
  <c r="H8" i="6" s="1"/>
  <c r="W38" i="46"/>
  <c r="F108" i="46"/>
  <c r="F175" i="46"/>
  <c r="R280" i="37"/>
  <c r="G259" i="68" s="1"/>
  <c r="L156" i="14"/>
  <c r="L100" i="14"/>
  <c r="R283" i="37"/>
  <c r="G262" i="68" s="1"/>
  <c r="R97" i="26"/>
  <c r="X173" i="4"/>
  <c r="W173" i="4"/>
  <c r="G145" i="15"/>
  <c r="G93" i="15"/>
  <c r="R451" i="37"/>
  <c r="R452" i="37" s="1"/>
  <c r="G255" i="68" s="1"/>
  <c r="R354" i="37"/>
  <c r="E145" i="15"/>
  <c r="E93" i="15"/>
  <c r="E40" i="4"/>
  <c r="L40" i="4"/>
  <c r="K41" i="4"/>
  <c r="J40" i="4"/>
  <c r="I40" i="4"/>
  <c r="H40" i="4"/>
  <c r="F40" i="4"/>
  <c r="G40" i="4"/>
  <c r="U39" i="15"/>
  <c r="K41" i="43"/>
  <c r="J40" i="43"/>
  <c r="I40" i="43"/>
  <c r="H40" i="43"/>
  <c r="E40" i="43"/>
  <c r="L40" i="43"/>
  <c r="G40" i="43"/>
  <c r="F40" i="43"/>
  <c r="G78" i="11"/>
  <c r="G114" i="11"/>
  <c r="E70" i="51"/>
  <c r="E70" i="49"/>
  <c r="U284" i="37"/>
  <c r="J263" i="68" s="1"/>
  <c r="U98" i="26"/>
  <c r="R397" i="37"/>
  <c r="R398" i="37" s="1"/>
  <c r="R145" i="15"/>
  <c r="R159" i="26"/>
  <c r="R161" i="14"/>
  <c r="S114" i="11"/>
  <c r="R114" i="11"/>
  <c r="Q114" i="11"/>
  <c r="U114" i="11"/>
  <c r="T114" i="11"/>
  <c r="E70" i="52"/>
  <c r="E70" i="6"/>
  <c r="E145" i="47"/>
  <c r="E93" i="47"/>
  <c r="E29" i="32"/>
  <c r="E30" i="32" s="1"/>
  <c r="E30" i="52"/>
  <c r="F8" i="52" s="1"/>
  <c r="Q159" i="26"/>
  <c r="W154" i="14"/>
  <c r="X154" i="14"/>
  <c r="Q161" i="14"/>
  <c r="X39" i="15" l="1"/>
  <c r="X39" i="47"/>
  <c r="J41" i="43"/>
  <c r="I41" i="43"/>
  <c r="F41" i="43"/>
  <c r="E41" i="43"/>
  <c r="H41" i="43"/>
  <c r="G41" i="43"/>
  <c r="L41" i="43"/>
  <c r="F41" i="4"/>
  <c r="E41" i="4"/>
  <c r="L41" i="4"/>
  <c r="K42" i="4"/>
  <c r="J41" i="4"/>
  <c r="I41" i="4"/>
  <c r="G41" i="4"/>
  <c r="H41" i="4"/>
  <c r="E30" i="50"/>
  <c r="F29" i="50"/>
  <c r="F30" i="50" s="1"/>
  <c r="G238" i="68"/>
  <c r="R264" i="37"/>
  <c r="F70" i="51"/>
  <c r="F71" i="51" s="1"/>
  <c r="F70" i="49"/>
  <c r="F71" i="49" s="1"/>
  <c r="G144" i="68"/>
  <c r="R405" i="37"/>
  <c r="F116" i="43"/>
  <c r="F80" i="43"/>
  <c r="L176" i="4"/>
  <c r="L109" i="4"/>
  <c r="Q40" i="4"/>
  <c r="U40" i="4"/>
  <c r="T40" i="4"/>
  <c r="R40" i="4"/>
  <c r="S40" i="4"/>
  <c r="F70" i="52"/>
  <c r="F70" i="6"/>
  <c r="Q353" i="37"/>
  <c r="X144" i="47"/>
  <c r="W144" i="47"/>
  <c r="R279" i="37"/>
  <c r="R42" i="26"/>
  <c r="X114" i="11"/>
  <c r="W114" i="11"/>
  <c r="G79" i="43"/>
  <c r="G115" i="43"/>
  <c r="S447" i="37"/>
  <c r="S448" i="37" s="1"/>
  <c r="H254" i="68" s="1"/>
  <c r="S350" i="37"/>
  <c r="H34" i="68" s="1"/>
  <c r="Q401" i="37"/>
  <c r="X144" i="15"/>
  <c r="W144" i="15"/>
  <c r="U40" i="43"/>
  <c r="U41" i="43" s="1"/>
  <c r="U43" i="43" s="1"/>
  <c r="U46" i="43" s="1"/>
  <c r="T40" i="43"/>
  <c r="Q40" i="43"/>
  <c r="S40" i="43"/>
  <c r="L116" i="43"/>
  <c r="R40" i="43"/>
  <c r="L80" i="43"/>
  <c r="T447" i="37"/>
  <c r="T448" i="37" s="1"/>
  <c r="I254" i="68" s="1"/>
  <c r="T350" i="37"/>
  <c r="I34" i="68" s="1"/>
  <c r="Q475" i="37"/>
  <c r="W174" i="37"/>
  <c r="X174" i="37" s="1"/>
  <c r="S108" i="46"/>
  <c r="R108" i="46"/>
  <c r="Q108" i="46"/>
  <c r="U108" i="46"/>
  <c r="T108" i="46"/>
  <c r="E70" i="50"/>
  <c r="G70" i="6"/>
  <c r="G71" i="6" s="1"/>
  <c r="H71" i="6" s="1"/>
  <c r="E71" i="6"/>
  <c r="G70" i="49"/>
  <c r="G71" i="49" s="1"/>
  <c r="H71" i="49" s="1"/>
  <c r="E71" i="49"/>
  <c r="F176" i="4"/>
  <c r="F109" i="4"/>
  <c r="U279" i="37"/>
  <c r="U42" i="26"/>
  <c r="Q175" i="46"/>
  <c r="T175" i="46"/>
  <c r="U175" i="46"/>
  <c r="S175" i="46"/>
  <c r="R175" i="46"/>
  <c r="Q145" i="47"/>
  <c r="J146" i="47"/>
  <c r="J94" i="47"/>
  <c r="F8" i="32"/>
  <c r="Q279" i="37"/>
  <c r="Q42" i="26"/>
  <c r="W38" i="26"/>
  <c r="U40" i="11"/>
  <c r="U41" i="11" s="1"/>
  <c r="U43" i="11" s="1"/>
  <c r="U46" i="11" s="1"/>
  <c r="L116" i="11"/>
  <c r="T40" i="11"/>
  <c r="S40" i="11"/>
  <c r="S41" i="11" s="1"/>
  <c r="S43" i="11" s="1"/>
  <c r="S46" i="11" s="1"/>
  <c r="R40" i="11"/>
  <c r="L80" i="11"/>
  <c r="Q40" i="11"/>
  <c r="J94" i="15"/>
  <c r="J146" i="15"/>
  <c r="J157" i="14"/>
  <c r="J101" i="14"/>
  <c r="H238" i="68"/>
  <c r="S264" i="37"/>
  <c r="I238" i="68"/>
  <c r="T264" i="37"/>
  <c r="G70" i="52"/>
  <c r="G71" i="52" s="1"/>
  <c r="H71" i="52" s="1"/>
  <c r="E70" i="32"/>
  <c r="E71" i="52"/>
  <c r="R169" i="14"/>
  <c r="G70" i="51"/>
  <c r="G71" i="51" s="1"/>
  <c r="H71" i="51" s="1"/>
  <c r="E71" i="51"/>
  <c r="H80" i="43"/>
  <c r="H116" i="43"/>
  <c r="H176" i="4"/>
  <c r="H109" i="4"/>
  <c r="G35" i="68"/>
  <c r="R454" i="37"/>
  <c r="R456" i="37" s="1"/>
  <c r="G256" i="68" s="1"/>
  <c r="W397" i="37"/>
  <c r="Q398" i="37"/>
  <c r="U475" i="37"/>
  <c r="U454" i="37"/>
  <c r="U456" i="37" s="1"/>
  <c r="J256" i="68" s="1"/>
  <c r="J35" i="68"/>
  <c r="F238" i="68"/>
  <c r="W250" i="37"/>
  <c r="X250" i="37" s="1"/>
  <c r="I35" i="68"/>
  <c r="T454" i="37"/>
  <c r="T456" i="37" s="1"/>
  <c r="I256" i="68" s="1"/>
  <c r="X39" i="46"/>
  <c r="W39" i="46"/>
  <c r="E176" i="46"/>
  <c r="E109" i="46"/>
  <c r="Q447" i="37"/>
  <c r="W349" i="37"/>
  <c r="Q350" i="37"/>
  <c r="F34" i="68" s="1"/>
  <c r="E41" i="47"/>
  <c r="L41" i="47"/>
  <c r="J41" i="47"/>
  <c r="I41" i="47"/>
  <c r="K42" i="47"/>
  <c r="H41" i="47"/>
  <c r="G41" i="47"/>
  <c r="F41" i="47"/>
  <c r="D38" i="34"/>
  <c r="X39" i="43"/>
  <c r="W39" i="43"/>
  <c r="Q41" i="43"/>
  <c r="H116" i="11"/>
  <c r="H80" i="11"/>
  <c r="L146" i="15"/>
  <c r="T40" i="15"/>
  <c r="L94" i="15"/>
  <c r="Q40" i="15"/>
  <c r="S40" i="15"/>
  <c r="R40" i="15"/>
  <c r="U40" i="15"/>
  <c r="H44" i="14"/>
  <c r="G44" i="14"/>
  <c r="F44" i="14"/>
  <c r="K45" i="14"/>
  <c r="J44" i="14"/>
  <c r="L44" i="14"/>
  <c r="E44" i="14"/>
  <c r="I44" i="14"/>
  <c r="S161" i="26"/>
  <c r="S163" i="14"/>
  <c r="S171" i="14" s="1"/>
  <c r="R447" i="37"/>
  <c r="R448" i="37" s="1"/>
  <c r="G254" i="68" s="1"/>
  <c r="R350" i="37"/>
  <c r="G34" i="68" s="1"/>
  <c r="F176" i="46"/>
  <c r="F109" i="46"/>
  <c r="L146" i="47"/>
  <c r="L94" i="47"/>
  <c r="U40" i="47"/>
  <c r="T40" i="47"/>
  <c r="S40" i="47"/>
  <c r="R40" i="47"/>
  <c r="Q40" i="47"/>
  <c r="E8" i="32"/>
  <c r="G8" i="32" s="1"/>
  <c r="K8" i="32" s="1"/>
  <c r="U79" i="11"/>
  <c r="R79" i="11"/>
  <c r="Q79" i="11"/>
  <c r="T79" i="11"/>
  <c r="S79" i="11"/>
  <c r="H29" i="32"/>
  <c r="R41" i="43"/>
  <c r="R43" i="43" s="1"/>
  <c r="R46" i="43" s="1"/>
  <c r="W36" i="26"/>
  <c r="X36" i="26" s="1"/>
  <c r="J116" i="11"/>
  <c r="J80" i="11"/>
  <c r="I41" i="15"/>
  <c r="F41" i="15"/>
  <c r="J41" i="15"/>
  <c r="H41" i="15"/>
  <c r="G41" i="15"/>
  <c r="E41" i="15"/>
  <c r="K42" i="15"/>
  <c r="L41" i="15"/>
  <c r="E157" i="14"/>
  <c r="E101" i="14"/>
  <c r="E176" i="4"/>
  <c r="E109" i="4"/>
  <c r="X161" i="14"/>
  <c r="W161" i="14"/>
  <c r="Q169" i="14"/>
  <c r="G109" i="4"/>
  <c r="G176" i="4"/>
  <c r="U447" i="37"/>
  <c r="U448" i="37" s="1"/>
  <c r="J254" i="68" s="1"/>
  <c r="U350" i="37"/>
  <c r="J34" i="68" s="1"/>
  <c r="E116" i="43"/>
  <c r="E80" i="43"/>
  <c r="Q145" i="15"/>
  <c r="L176" i="46"/>
  <c r="R40" i="46"/>
  <c r="Q40" i="46"/>
  <c r="U40" i="46"/>
  <c r="S40" i="46"/>
  <c r="L109" i="46"/>
  <c r="T40" i="46"/>
  <c r="B54" i="50"/>
  <c r="I80" i="43"/>
  <c r="I116" i="43"/>
  <c r="I176" i="4"/>
  <c r="I109" i="4"/>
  <c r="W39" i="15"/>
  <c r="X174" i="46"/>
  <c r="W174" i="46"/>
  <c r="J238" i="68"/>
  <c r="U264" i="37"/>
  <c r="X114" i="43"/>
  <c r="W114" i="43"/>
  <c r="W159" i="26"/>
  <c r="J116" i="43"/>
  <c r="J80" i="43"/>
  <c r="J176" i="4"/>
  <c r="J109" i="4"/>
  <c r="R475" i="37"/>
  <c r="F19" i="68"/>
  <c r="Q254" i="37"/>
  <c r="W170" i="37"/>
  <c r="X170" i="37" s="1"/>
  <c r="H144" i="68"/>
  <c r="S405" i="37"/>
  <c r="T169" i="14"/>
  <c r="G176" i="46"/>
  <c r="G109" i="46"/>
  <c r="Q284" i="37"/>
  <c r="W41" i="26"/>
  <c r="Q98" i="26"/>
  <c r="S169" i="14"/>
  <c r="E94" i="47"/>
  <c r="E146" i="47"/>
  <c r="F8" i="49"/>
  <c r="E8" i="49"/>
  <c r="X39" i="11"/>
  <c r="W39" i="11"/>
  <c r="Q41" i="11"/>
  <c r="S79" i="43"/>
  <c r="R79" i="43"/>
  <c r="Q79" i="43"/>
  <c r="U79" i="43"/>
  <c r="T79" i="43"/>
  <c r="E116" i="11"/>
  <c r="E80" i="11"/>
  <c r="T108" i="4"/>
  <c r="U108" i="4"/>
  <c r="S108" i="4"/>
  <c r="Q108" i="4"/>
  <c r="R108" i="4"/>
  <c r="E146" i="15"/>
  <c r="E94" i="15"/>
  <c r="F101" i="14"/>
  <c r="F157" i="14"/>
  <c r="T161" i="26"/>
  <c r="T163" i="14"/>
  <c r="T171" i="14" s="1"/>
  <c r="H176" i="46"/>
  <c r="H109" i="46"/>
  <c r="H35" i="68"/>
  <c r="S454" i="37"/>
  <c r="S456" i="37" s="1"/>
  <c r="H256" i="68" s="1"/>
  <c r="F146" i="47"/>
  <c r="F94" i="47"/>
  <c r="T41" i="11"/>
  <c r="T43" i="11" s="1"/>
  <c r="T46" i="11" s="1"/>
  <c r="Q280" i="37"/>
  <c r="W39" i="26"/>
  <c r="U115" i="43"/>
  <c r="Q115" i="43"/>
  <c r="T115" i="43"/>
  <c r="R115" i="43"/>
  <c r="S115" i="43"/>
  <c r="U169" i="14"/>
  <c r="E41" i="11"/>
  <c r="J41" i="11"/>
  <c r="L41" i="11"/>
  <c r="I41" i="11"/>
  <c r="G41" i="11"/>
  <c r="F41" i="11"/>
  <c r="H41" i="11"/>
  <c r="Q175" i="4"/>
  <c r="T175" i="4"/>
  <c r="S175" i="4"/>
  <c r="U175" i="4"/>
  <c r="R175" i="4"/>
  <c r="H146" i="15"/>
  <c r="H94" i="15"/>
  <c r="G157" i="14"/>
  <c r="S43" i="14"/>
  <c r="S157" i="14" s="1"/>
  <c r="R43" i="14"/>
  <c r="R157" i="14" s="1"/>
  <c r="Q43" i="14"/>
  <c r="U43" i="14"/>
  <c r="U157" i="14" s="1"/>
  <c r="G101" i="14"/>
  <c r="T43" i="14"/>
  <c r="T157" i="14" s="1"/>
  <c r="U161" i="26"/>
  <c r="U163" i="14"/>
  <c r="U171" i="14" s="1"/>
  <c r="I176" i="46"/>
  <c r="I109" i="46"/>
  <c r="X450" i="37"/>
  <c r="T279" i="37"/>
  <c r="T42" i="26"/>
  <c r="G146" i="47"/>
  <c r="G94" i="47"/>
  <c r="I144" i="68"/>
  <c r="T405" i="37"/>
  <c r="T115" i="11"/>
  <c r="S115" i="11"/>
  <c r="Q115" i="11"/>
  <c r="U115" i="11"/>
  <c r="R115" i="11"/>
  <c r="S41" i="43"/>
  <c r="S43" i="43" s="1"/>
  <c r="S46" i="43" s="1"/>
  <c r="S279" i="37"/>
  <c r="S42" i="26"/>
  <c r="F80" i="11"/>
  <c r="F116" i="11"/>
  <c r="J144" i="68"/>
  <c r="U405" i="37"/>
  <c r="I146" i="15"/>
  <c r="I94" i="15"/>
  <c r="H101" i="14"/>
  <c r="H157" i="14"/>
  <c r="Q156" i="14"/>
  <c r="X42" i="14"/>
  <c r="W42" i="14"/>
  <c r="J109" i="46"/>
  <c r="J176" i="46"/>
  <c r="Q283" i="37"/>
  <c r="W40" i="26"/>
  <c r="Q97" i="26"/>
  <c r="H146" i="47"/>
  <c r="H94" i="47"/>
  <c r="E8" i="52"/>
  <c r="G8" i="52" s="1"/>
  <c r="H8" i="52" s="1"/>
  <c r="T41" i="43"/>
  <c r="T43" i="43" s="1"/>
  <c r="T46" i="43" s="1"/>
  <c r="G115" i="11"/>
  <c r="G79" i="11"/>
  <c r="F146" i="15"/>
  <c r="F94" i="15"/>
  <c r="L157" i="14"/>
  <c r="L101" i="14"/>
  <c r="W39" i="47"/>
  <c r="R161" i="26"/>
  <c r="R163" i="14"/>
  <c r="R171" i="14" s="1"/>
  <c r="G41" i="46"/>
  <c r="F41" i="46"/>
  <c r="E41" i="46"/>
  <c r="L41" i="46"/>
  <c r="K42" i="46"/>
  <c r="J41" i="46"/>
  <c r="I41" i="46"/>
  <c r="H41" i="46"/>
  <c r="W466" i="37"/>
  <c r="X465" i="37"/>
  <c r="X466" i="37" s="1"/>
  <c r="I146" i="47"/>
  <c r="I94" i="47"/>
  <c r="R41" i="11"/>
  <c r="R43" i="11" s="1"/>
  <c r="R46" i="11" s="1"/>
  <c r="I116" i="11"/>
  <c r="I80" i="11"/>
  <c r="X39" i="4"/>
  <c r="W39" i="4"/>
  <c r="G146" i="15"/>
  <c r="G94" i="15"/>
  <c r="I157" i="14"/>
  <c r="I101" i="14"/>
  <c r="S475" i="37"/>
  <c r="T475" i="37"/>
  <c r="G8" i="49" l="1"/>
  <c r="H8" i="49" s="1"/>
  <c r="Q157" i="14"/>
  <c r="W43" i="14"/>
  <c r="X43" i="14"/>
  <c r="L81" i="11"/>
  <c r="L117" i="11"/>
  <c r="X115" i="43"/>
  <c r="W115" i="43"/>
  <c r="B55" i="50"/>
  <c r="H147" i="15"/>
  <c r="H95" i="15"/>
  <c r="L158" i="14"/>
  <c r="L102" i="14"/>
  <c r="L42" i="47"/>
  <c r="K44" i="47"/>
  <c r="H42" i="47"/>
  <c r="G42" i="47"/>
  <c r="F42" i="47"/>
  <c r="E42" i="47"/>
  <c r="J42" i="47"/>
  <c r="I42" i="47"/>
  <c r="X397" i="37"/>
  <c r="X398" i="37" s="1"/>
  <c r="W398" i="37"/>
  <c r="S505" i="37"/>
  <c r="F258" i="68"/>
  <c r="W279" i="37"/>
  <c r="X279" i="37" s="1"/>
  <c r="R116" i="43"/>
  <c r="Q116" i="43"/>
  <c r="Q117" i="43" s="1"/>
  <c r="U116" i="43"/>
  <c r="U117" i="43" s="1"/>
  <c r="T116" i="43"/>
  <c r="T117" i="43" s="1"/>
  <c r="S116" i="43"/>
  <c r="S117" i="43" s="1"/>
  <c r="X40" i="4"/>
  <c r="W40" i="4"/>
  <c r="I177" i="4"/>
  <c r="I110" i="4"/>
  <c r="H81" i="43"/>
  <c r="H117" i="43"/>
  <c r="F48" i="32"/>
  <c r="F50" i="32" s="1"/>
  <c r="X40" i="26"/>
  <c r="X159" i="26"/>
  <c r="R176" i="46"/>
  <c r="Q176" i="46"/>
  <c r="U176" i="46"/>
  <c r="T176" i="46"/>
  <c r="S176" i="46"/>
  <c r="W40" i="47"/>
  <c r="X40" i="47"/>
  <c r="J158" i="14"/>
  <c r="J102" i="14"/>
  <c r="W40" i="15"/>
  <c r="X40" i="15"/>
  <c r="I147" i="47"/>
  <c r="I95" i="47"/>
  <c r="W175" i="46"/>
  <c r="X175" i="46"/>
  <c r="Q451" i="37"/>
  <c r="W353" i="37"/>
  <c r="Q354" i="37"/>
  <c r="S109" i="4"/>
  <c r="U109" i="4"/>
  <c r="T109" i="4"/>
  <c r="R109" i="4"/>
  <c r="Q109" i="4"/>
  <c r="J110" i="4"/>
  <c r="J177" i="4"/>
  <c r="E81" i="43"/>
  <c r="E117" i="43"/>
  <c r="S162" i="26"/>
  <c r="S164" i="14"/>
  <c r="X175" i="4"/>
  <c r="W175" i="4"/>
  <c r="E117" i="11"/>
  <c r="E81" i="11"/>
  <c r="W41" i="11"/>
  <c r="X41" i="11"/>
  <c r="Q43" i="11"/>
  <c r="Q46" i="11" s="1"/>
  <c r="N46" i="11" s="1"/>
  <c r="N1" i="11" s="1"/>
  <c r="F13" i="8" s="1"/>
  <c r="S493" i="37"/>
  <c r="X145" i="15"/>
  <c r="W145" i="15"/>
  <c r="F147" i="15"/>
  <c r="F95" i="15"/>
  <c r="I45" i="14"/>
  <c r="H45" i="14"/>
  <c r="G45" i="14"/>
  <c r="L45" i="14"/>
  <c r="K46" i="14"/>
  <c r="E45" i="14"/>
  <c r="J45" i="14"/>
  <c r="F45" i="14"/>
  <c r="S94" i="15"/>
  <c r="R94" i="15"/>
  <c r="Q94" i="15"/>
  <c r="U94" i="15"/>
  <c r="T94" i="15"/>
  <c r="J95" i="47"/>
  <c r="J147" i="47"/>
  <c r="W40" i="43"/>
  <c r="X40" i="43"/>
  <c r="F70" i="50"/>
  <c r="F71" i="50" s="1"/>
  <c r="F71" i="6"/>
  <c r="R176" i="4"/>
  <c r="Q176" i="4"/>
  <c r="T176" i="4"/>
  <c r="S176" i="4"/>
  <c r="U176" i="4"/>
  <c r="R505" i="37"/>
  <c r="G42" i="4"/>
  <c r="F42" i="4"/>
  <c r="E42" i="4"/>
  <c r="L42" i="4"/>
  <c r="K43" i="4"/>
  <c r="J42" i="4"/>
  <c r="H42" i="4"/>
  <c r="I42" i="4"/>
  <c r="F117" i="43"/>
  <c r="F81" i="43"/>
  <c r="H177" i="46"/>
  <c r="H110" i="46"/>
  <c r="U493" i="37"/>
  <c r="I177" i="46"/>
  <c r="I110" i="46"/>
  <c r="W97" i="26"/>
  <c r="X97" i="26" s="1"/>
  <c r="J177" i="46"/>
  <c r="J110" i="46"/>
  <c r="J117" i="11"/>
  <c r="J81" i="11"/>
  <c r="B12" i="34"/>
  <c r="B13" i="34" s="1"/>
  <c r="H30" i="32"/>
  <c r="H42" i="46"/>
  <c r="G42" i="46"/>
  <c r="F42" i="46"/>
  <c r="E42" i="46"/>
  <c r="L42" i="46"/>
  <c r="J42" i="46"/>
  <c r="I42" i="46"/>
  <c r="K43" i="46"/>
  <c r="F262" i="68"/>
  <c r="W283" i="37"/>
  <c r="X283" i="37" s="1"/>
  <c r="X115" i="11"/>
  <c r="W115" i="11"/>
  <c r="S41" i="46"/>
  <c r="L177" i="46"/>
  <c r="R41" i="46"/>
  <c r="L110" i="46"/>
  <c r="Q41" i="46"/>
  <c r="U41" i="46"/>
  <c r="T41" i="46"/>
  <c r="C48" i="32"/>
  <c r="X39" i="26"/>
  <c r="W98" i="26"/>
  <c r="X98" i="26" s="1"/>
  <c r="W169" i="14"/>
  <c r="X169" i="14"/>
  <c r="I147" i="15"/>
  <c r="I95" i="15"/>
  <c r="S42" i="47"/>
  <c r="F158" i="14"/>
  <c r="F102" i="14"/>
  <c r="L95" i="47"/>
  <c r="L147" i="47"/>
  <c r="R41" i="47"/>
  <c r="R42" i="47" s="1"/>
  <c r="Q41" i="47"/>
  <c r="U41" i="47"/>
  <c r="T41" i="47"/>
  <c r="T42" i="47" s="1"/>
  <c r="S41" i="47"/>
  <c r="Q116" i="11"/>
  <c r="Q117" i="11" s="1"/>
  <c r="U116" i="11"/>
  <c r="U117" i="11" s="1"/>
  <c r="T116" i="11"/>
  <c r="T117" i="11" s="1"/>
  <c r="S116" i="11"/>
  <c r="S117" i="11" s="1"/>
  <c r="R116" i="11"/>
  <c r="R117" i="11" s="1"/>
  <c r="G70" i="50"/>
  <c r="G71" i="50" s="1"/>
  <c r="H71" i="50" s="1"/>
  <c r="E71" i="50"/>
  <c r="W475" i="37"/>
  <c r="G258" i="68"/>
  <c r="F70" i="32"/>
  <c r="F71" i="32" s="1"/>
  <c r="F71" i="52"/>
  <c r="R41" i="4"/>
  <c r="Q41" i="4"/>
  <c r="L177" i="4"/>
  <c r="L110" i="4"/>
  <c r="U41" i="4"/>
  <c r="S41" i="4"/>
  <c r="T41" i="4"/>
  <c r="I117" i="43"/>
  <c r="I81" i="43"/>
  <c r="Q161" i="26"/>
  <c r="X156" i="14"/>
  <c r="W156" i="14"/>
  <c r="Q163" i="14"/>
  <c r="J147" i="15"/>
  <c r="J95" i="15"/>
  <c r="E110" i="46"/>
  <c r="E177" i="46"/>
  <c r="H81" i="11"/>
  <c r="H117" i="11"/>
  <c r="G48" i="32"/>
  <c r="G50" i="32" s="1"/>
  <c r="X41" i="26"/>
  <c r="U109" i="46"/>
  <c r="T109" i="46"/>
  <c r="S109" i="46"/>
  <c r="R109" i="46"/>
  <c r="Q109" i="46"/>
  <c r="U41" i="15"/>
  <c r="U42" i="15" s="1"/>
  <c r="L95" i="15"/>
  <c r="R41" i="15"/>
  <c r="L147" i="15"/>
  <c r="T41" i="15"/>
  <c r="T42" i="15" s="1"/>
  <c r="Q41" i="15"/>
  <c r="Q42" i="15" s="1"/>
  <c r="S41" i="15"/>
  <c r="S42" i="15" s="1"/>
  <c r="T44" i="14"/>
  <c r="T158" i="14" s="1"/>
  <c r="S44" i="14"/>
  <c r="S158" i="14" s="1"/>
  <c r="R44" i="14"/>
  <c r="R158" i="14" s="1"/>
  <c r="G158" i="14"/>
  <c r="G102" i="14"/>
  <c r="U44" i="14"/>
  <c r="U158" i="14" s="1"/>
  <c r="Q44" i="14"/>
  <c r="U146" i="15"/>
  <c r="T146" i="15"/>
  <c r="S146" i="15"/>
  <c r="R146" i="15"/>
  <c r="Q146" i="15"/>
  <c r="E147" i="47"/>
  <c r="E95" i="47"/>
  <c r="G70" i="32"/>
  <c r="G71" i="32" s="1"/>
  <c r="K71" i="32" s="1"/>
  <c r="E71" i="32"/>
  <c r="W145" i="47"/>
  <c r="X145" i="47"/>
  <c r="J258" i="68"/>
  <c r="E177" i="4"/>
  <c r="E110" i="4"/>
  <c r="J117" i="43"/>
  <c r="J81" i="43"/>
  <c r="T162" i="26"/>
  <c r="T164" i="14"/>
  <c r="F117" i="11"/>
  <c r="F81" i="11"/>
  <c r="F259" i="68"/>
  <c r="W280" i="37"/>
  <c r="X280" i="37" s="1"/>
  <c r="F263" i="68"/>
  <c r="W284" i="37"/>
  <c r="X284" i="37" s="1"/>
  <c r="F239" i="68"/>
  <c r="W254" i="37"/>
  <c r="X254" i="37" s="1"/>
  <c r="U505" i="37"/>
  <c r="K44" i="15"/>
  <c r="J42" i="15"/>
  <c r="G42" i="15"/>
  <c r="F42" i="15"/>
  <c r="E42" i="15"/>
  <c r="L42" i="15"/>
  <c r="I42" i="15"/>
  <c r="H42" i="15"/>
  <c r="U42" i="47"/>
  <c r="H158" i="14"/>
  <c r="H102" i="14"/>
  <c r="F147" i="47"/>
  <c r="F95" i="47"/>
  <c r="C15" i="34"/>
  <c r="B48" i="32"/>
  <c r="X38" i="26"/>
  <c r="R493" i="37"/>
  <c r="F8" i="50"/>
  <c r="E8" i="50"/>
  <c r="G8" i="50" s="1"/>
  <c r="H8" i="50" s="1"/>
  <c r="F177" i="4"/>
  <c r="F110" i="4"/>
  <c r="R162" i="26"/>
  <c r="R164" i="14"/>
  <c r="R172" i="14" s="1"/>
  <c r="F177" i="46"/>
  <c r="F110" i="46"/>
  <c r="H258" i="68"/>
  <c r="T493" i="37"/>
  <c r="I258" i="68"/>
  <c r="G177" i="46"/>
  <c r="G110" i="46"/>
  <c r="G80" i="11"/>
  <c r="G116" i="11"/>
  <c r="R117" i="43"/>
  <c r="E95" i="15"/>
  <c r="E147" i="15"/>
  <c r="T94" i="47"/>
  <c r="S94" i="47"/>
  <c r="R94" i="47"/>
  <c r="Q94" i="47"/>
  <c r="U94" i="47"/>
  <c r="I158" i="14"/>
  <c r="I102" i="14"/>
  <c r="G147" i="47"/>
  <c r="G95" i="47"/>
  <c r="X349" i="37"/>
  <c r="X350" i="37" s="1"/>
  <c r="W350" i="37"/>
  <c r="T505" i="37"/>
  <c r="W40" i="11"/>
  <c r="X40" i="11"/>
  <c r="W42" i="26"/>
  <c r="U80" i="43"/>
  <c r="U81" i="43" s="1"/>
  <c r="T80" i="43"/>
  <c r="T81" i="43" s="1"/>
  <c r="Q80" i="43"/>
  <c r="S80" i="43"/>
  <c r="S81" i="43" s="1"/>
  <c r="R80" i="43"/>
  <c r="R81" i="43" s="1"/>
  <c r="H177" i="4"/>
  <c r="H110" i="4"/>
  <c r="L117" i="43"/>
  <c r="L81" i="43"/>
  <c r="U162" i="26"/>
  <c r="U164" i="14"/>
  <c r="U172" i="14" s="1"/>
  <c r="I117" i="11"/>
  <c r="I81" i="11"/>
  <c r="Q81" i="43"/>
  <c r="X40" i="46"/>
  <c r="W40" i="46"/>
  <c r="G147" i="15"/>
  <c r="G95" i="15"/>
  <c r="T146" i="47"/>
  <c r="S146" i="47"/>
  <c r="R146" i="47"/>
  <c r="U146" i="47"/>
  <c r="Q146" i="47"/>
  <c r="E158" i="14"/>
  <c r="E102" i="14"/>
  <c r="R42" i="15"/>
  <c r="X41" i="43"/>
  <c r="W41" i="43"/>
  <c r="Q43" i="43"/>
  <c r="Q46" i="43" s="1"/>
  <c r="N46" i="43" s="1"/>
  <c r="N1" i="43" s="1"/>
  <c r="F14" i="8" s="1"/>
  <c r="H147" i="47"/>
  <c r="H95" i="47"/>
  <c r="W447" i="37"/>
  <c r="Q448" i="37"/>
  <c r="F254" i="68" s="1"/>
  <c r="Q264" i="37"/>
  <c r="F144" i="68"/>
  <c r="Q80" i="11"/>
  <c r="Q81" i="11" s="1"/>
  <c r="U80" i="11"/>
  <c r="U81" i="11" s="1"/>
  <c r="T80" i="11"/>
  <c r="T81" i="11" s="1"/>
  <c r="S80" i="11"/>
  <c r="S81" i="11" s="1"/>
  <c r="R80" i="11"/>
  <c r="R81" i="11" s="1"/>
  <c r="W401" i="37"/>
  <c r="Q402" i="37"/>
  <c r="F145" i="68" s="1"/>
  <c r="G177" i="4"/>
  <c r="G110" i="4"/>
  <c r="G80" i="43"/>
  <c r="G116" i="43"/>
  <c r="W42" i="15" l="1"/>
  <c r="X42" i="15"/>
  <c r="W117" i="11"/>
  <c r="X117" i="11"/>
  <c r="X117" i="43"/>
  <c r="W117" i="43"/>
  <c r="Q158" i="14"/>
  <c r="X44" i="14"/>
  <c r="W44" i="14"/>
  <c r="I43" i="46"/>
  <c r="H43" i="46"/>
  <c r="G43" i="46"/>
  <c r="F43" i="46"/>
  <c r="E43" i="46"/>
  <c r="L43" i="46"/>
  <c r="K44" i="46"/>
  <c r="J43" i="46"/>
  <c r="I178" i="4"/>
  <c r="I111" i="4"/>
  <c r="L159" i="14"/>
  <c r="L103" i="14"/>
  <c r="A38" i="51"/>
  <c r="A12" i="52"/>
  <c r="A38" i="32"/>
  <c r="A38" i="52"/>
  <c r="A38" i="6"/>
  <c r="A12" i="6"/>
  <c r="A38" i="50"/>
  <c r="A12" i="50"/>
  <c r="W451" i="37"/>
  <c r="Q452" i="37"/>
  <c r="F255" i="68" s="1"/>
  <c r="J148" i="47"/>
  <c r="J96" i="47"/>
  <c r="Q162" i="26"/>
  <c r="X157" i="14"/>
  <c r="W157" i="14"/>
  <c r="E54" i="50" s="1"/>
  <c r="E55" i="50" s="1"/>
  <c r="E57" i="50" s="1"/>
  <c r="Q164" i="14"/>
  <c r="U163" i="26"/>
  <c r="U165" i="14"/>
  <c r="U173" i="14" s="1"/>
  <c r="X41" i="15"/>
  <c r="W41" i="15"/>
  <c r="X41" i="47"/>
  <c r="W41" i="47"/>
  <c r="S177" i="46"/>
  <c r="R177" i="46"/>
  <c r="U177" i="46"/>
  <c r="T177" i="46"/>
  <c r="Q177" i="46"/>
  <c r="I178" i="46"/>
  <c r="I111" i="46"/>
  <c r="H178" i="4"/>
  <c r="H111" i="4"/>
  <c r="G159" i="14"/>
  <c r="U45" i="14"/>
  <c r="G103" i="14"/>
  <c r="T45" i="14"/>
  <c r="S45" i="14"/>
  <c r="Q45" i="14"/>
  <c r="R45" i="14"/>
  <c r="E96" i="47"/>
  <c r="E148" i="47"/>
  <c r="R148" i="15"/>
  <c r="B103" i="32"/>
  <c r="X42" i="26"/>
  <c r="W44" i="26"/>
  <c r="N44" i="26" s="1"/>
  <c r="S148" i="15"/>
  <c r="I148" i="15"/>
  <c r="I96" i="15"/>
  <c r="L148" i="15"/>
  <c r="L96" i="15"/>
  <c r="E96" i="15"/>
  <c r="E148" i="15"/>
  <c r="T172" i="14"/>
  <c r="J178" i="46"/>
  <c r="J111" i="46"/>
  <c r="J111" i="4"/>
  <c r="J178" i="4"/>
  <c r="H103" i="14"/>
  <c r="H159" i="14"/>
  <c r="X176" i="46"/>
  <c r="W176" i="46"/>
  <c r="F96" i="47"/>
  <c r="F148" i="47"/>
  <c r="G148" i="15"/>
  <c r="G96" i="15"/>
  <c r="T148" i="47"/>
  <c r="X401" i="37"/>
  <c r="X402" i="37" s="1"/>
  <c r="W402" i="37"/>
  <c r="Q505" i="37"/>
  <c r="W264" i="37"/>
  <c r="X264" i="37" s="1"/>
  <c r="X447" i="37"/>
  <c r="X448" i="37" s="1"/>
  <c r="W448" i="37"/>
  <c r="F148" i="15"/>
  <c r="F96" i="15"/>
  <c r="X146" i="15"/>
  <c r="W146" i="15"/>
  <c r="U147" i="15"/>
  <c r="T147" i="15"/>
  <c r="T148" i="15" s="1"/>
  <c r="S147" i="15"/>
  <c r="R147" i="15"/>
  <c r="Q147" i="15"/>
  <c r="Q148" i="15" s="1"/>
  <c r="X163" i="14"/>
  <c r="W163" i="14"/>
  <c r="Q171" i="14"/>
  <c r="U147" i="47"/>
  <c r="U148" i="47" s="1"/>
  <c r="T147" i="47"/>
  <c r="S147" i="47"/>
  <c r="S148" i="47" s="1"/>
  <c r="Q147" i="47"/>
  <c r="R147" i="47"/>
  <c r="R148" i="47" s="1"/>
  <c r="L178" i="46"/>
  <c r="T42" i="46"/>
  <c r="S42" i="46"/>
  <c r="R42" i="46"/>
  <c r="Q42" i="46"/>
  <c r="L111" i="46"/>
  <c r="U42" i="46"/>
  <c r="H43" i="4"/>
  <c r="G43" i="4"/>
  <c r="F43" i="4"/>
  <c r="E43" i="4"/>
  <c r="L43" i="4"/>
  <c r="I43" i="4"/>
  <c r="J43" i="4"/>
  <c r="K44" i="4"/>
  <c r="I159" i="14"/>
  <c r="I103" i="14"/>
  <c r="S172" i="14"/>
  <c r="Q42" i="47"/>
  <c r="G148" i="47"/>
  <c r="G96" i="47"/>
  <c r="R163" i="26"/>
  <c r="R165" i="14"/>
  <c r="R173" i="14" s="1"/>
  <c r="D54" i="50"/>
  <c r="U95" i="47"/>
  <c r="U96" i="47" s="1"/>
  <c r="T95" i="47"/>
  <c r="T96" i="47" s="1"/>
  <c r="S95" i="47"/>
  <c r="S96" i="47" s="1"/>
  <c r="R95" i="47"/>
  <c r="Q95" i="47"/>
  <c r="Q96" i="47" s="1"/>
  <c r="E178" i="46"/>
  <c r="E111" i="46"/>
  <c r="S42" i="4"/>
  <c r="R42" i="4"/>
  <c r="Q42" i="4"/>
  <c r="L111" i="4"/>
  <c r="T42" i="4"/>
  <c r="U42" i="4"/>
  <c r="L178" i="4"/>
  <c r="F159" i="14"/>
  <c r="F103" i="14"/>
  <c r="W116" i="43"/>
  <c r="X116" i="43"/>
  <c r="H148" i="47"/>
  <c r="H96" i="47"/>
  <c r="B57" i="50"/>
  <c r="S163" i="26"/>
  <c r="S165" i="14"/>
  <c r="S173" i="14" s="1"/>
  <c r="Q95" i="15"/>
  <c r="Q96" i="15" s="1"/>
  <c r="T95" i="15"/>
  <c r="T96" i="15" s="1"/>
  <c r="U95" i="15"/>
  <c r="U96" i="15" s="1"/>
  <c r="R95" i="15"/>
  <c r="R96" i="15" s="1"/>
  <c r="S95" i="15"/>
  <c r="S96" i="15" s="1"/>
  <c r="R110" i="4"/>
  <c r="U110" i="4"/>
  <c r="T110" i="4"/>
  <c r="S110" i="4"/>
  <c r="Q110" i="4"/>
  <c r="W116" i="11"/>
  <c r="X116" i="11"/>
  <c r="F111" i="46"/>
  <c r="F178" i="46"/>
  <c r="E178" i="4"/>
  <c r="E111" i="4"/>
  <c r="X176" i="4"/>
  <c r="W176" i="4"/>
  <c r="J103" i="14"/>
  <c r="J159" i="14"/>
  <c r="A12" i="51"/>
  <c r="A12" i="32"/>
  <c r="A38" i="49"/>
  <c r="A12" i="49"/>
  <c r="E44" i="47"/>
  <c r="J44" i="47"/>
  <c r="I44" i="47"/>
  <c r="K45" i="47"/>
  <c r="H44" i="47"/>
  <c r="G44" i="47"/>
  <c r="F44" i="47"/>
  <c r="L44" i="47"/>
  <c r="X146" i="47"/>
  <c r="W146" i="47"/>
  <c r="R96" i="47"/>
  <c r="J148" i="15"/>
  <c r="J96" i="15"/>
  <c r="H48" i="32"/>
  <c r="H44" i="15"/>
  <c r="L44" i="15"/>
  <c r="J44" i="15"/>
  <c r="I44" i="15"/>
  <c r="G44" i="15"/>
  <c r="K45" i="15"/>
  <c r="E44" i="15"/>
  <c r="F44" i="15"/>
  <c r="C13" i="34"/>
  <c r="C16" i="34" s="1"/>
  <c r="X41" i="46"/>
  <c r="W41" i="46"/>
  <c r="G178" i="46"/>
  <c r="G111" i="46"/>
  <c r="F178" i="4"/>
  <c r="F111" i="4"/>
  <c r="E103" i="14"/>
  <c r="E159" i="14"/>
  <c r="Q454" i="37"/>
  <c r="F35" i="68"/>
  <c r="L148" i="47"/>
  <c r="L96" i="47"/>
  <c r="T163" i="26"/>
  <c r="T165" i="14"/>
  <c r="T173" i="14" s="1"/>
  <c r="W161" i="26"/>
  <c r="S177" i="4"/>
  <c r="S206" i="37" s="1"/>
  <c r="S207" i="37" s="1"/>
  <c r="R177" i="4"/>
  <c r="R206" i="37" s="1"/>
  <c r="R207" i="37" s="1"/>
  <c r="Q177" i="4"/>
  <c r="T177" i="4"/>
  <c r="T206" i="37" s="1"/>
  <c r="T207" i="37" s="1"/>
  <c r="U177" i="4"/>
  <c r="U206" i="37" s="1"/>
  <c r="U207" i="37" s="1"/>
  <c r="Q405" i="37"/>
  <c r="H96" i="15"/>
  <c r="H148" i="15"/>
  <c r="U148" i="15"/>
  <c r="X41" i="4"/>
  <c r="W41" i="4"/>
  <c r="Q110" i="46"/>
  <c r="U110" i="46"/>
  <c r="T110" i="46"/>
  <c r="S110" i="46"/>
  <c r="R110" i="46"/>
  <c r="H178" i="46"/>
  <c r="H111" i="46"/>
  <c r="G178" i="4"/>
  <c r="G111" i="4"/>
  <c r="K47" i="14"/>
  <c r="J46" i="14"/>
  <c r="I46" i="14"/>
  <c r="H46" i="14"/>
  <c r="E46" i="14"/>
  <c r="L46" i="14"/>
  <c r="G46" i="14"/>
  <c r="F46" i="14"/>
  <c r="X353" i="37"/>
  <c r="X354" i="37" s="1"/>
  <c r="W354" i="37"/>
  <c r="I148" i="47"/>
  <c r="I96" i="47"/>
  <c r="X148" i="15" l="1"/>
  <c r="W148" i="15"/>
  <c r="J104" i="14"/>
  <c r="J160" i="14"/>
  <c r="E150" i="15"/>
  <c r="E98" i="15"/>
  <c r="K48" i="14"/>
  <c r="J47" i="14"/>
  <c r="I47" i="14"/>
  <c r="F47" i="14"/>
  <c r="E47" i="14"/>
  <c r="L47" i="14"/>
  <c r="H47" i="14"/>
  <c r="G47" i="14"/>
  <c r="L45" i="15"/>
  <c r="I45" i="15"/>
  <c r="H45" i="15"/>
  <c r="G45" i="15"/>
  <c r="F45" i="15"/>
  <c r="K46" i="15"/>
  <c r="E45" i="15"/>
  <c r="J45" i="15"/>
  <c r="D55" i="50"/>
  <c r="F160" i="14"/>
  <c r="F104" i="14"/>
  <c r="E150" i="47"/>
  <c r="E98" i="47"/>
  <c r="G160" i="14"/>
  <c r="G104" i="14"/>
  <c r="E104" i="14"/>
  <c r="E160" i="14"/>
  <c r="L150" i="15"/>
  <c r="L98" i="15"/>
  <c r="I44" i="4"/>
  <c r="H44" i="4"/>
  <c r="G44" i="4"/>
  <c r="F44" i="4"/>
  <c r="E44" i="4"/>
  <c r="L44" i="4"/>
  <c r="K46" i="4"/>
  <c r="J44" i="4"/>
  <c r="X147" i="47"/>
  <c r="W147" i="47"/>
  <c r="I104" i="14"/>
  <c r="I160" i="14"/>
  <c r="Q206" i="37"/>
  <c r="X177" i="4"/>
  <c r="W177" i="4"/>
  <c r="F150" i="15"/>
  <c r="F98" i="15"/>
  <c r="Q148" i="47"/>
  <c r="F45" i="47"/>
  <c r="E45" i="47"/>
  <c r="L45" i="47"/>
  <c r="J45" i="47"/>
  <c r="I45" i="47"/>
  <c r="H45" i="47"/>
  <c r="K46" i="47"/>
  <c r="G45" i="47"/>
  <c r="X42" i="47"/>
  <c r="W42" i="47"/>
  <c r="I179" i="4"/>
  <c r="I112" i="4"/>
  <c r="X42" i="46"/>
  <c r="W42" i="46"/>
  <c r="W177" i="46"/>
  <c r="X177" i="46"/>
  <c r="G179" i="46"/>
  <c r="G112" i="46"/>
  <c r="R159" i="14"/>
  <c r="R46" i="14"/>
  <c r="H179" i="46"/>
  <c r="H112" i="46"/>
  <c r="H12" i="51"/>
  <c r="H13" i="51" s="1"/>
  <c r="F38" i="51"/>
  <c r="F39" i="51" s="1"/>
  <c r="F38" i="49"/>
  <c r="F39" i="49" s="1"/>
  <c r="H12" i="49"/>
  <c r="H13" i="49" s="1"/>
  <c r="Q159" i="14"/>
  <c r="X45" i="14"/>
  <c r="W45" i="14"/>
  <c r="Q46" i="14"/>
  <c r="I179" i="46"/>
  <c r="I112" i="46"/>
  <c r="F38" i="52"/>
  <c r="H12" i="52"/>
  <c r="F38" i="6"/>
  <c r="H12" i="6"/>
  <c r="B15" i="34"/>
  <c r="B16" i="34" s="1"/>
  <c r="S159" i="14"/>
  <c r="S46" i="14"/>
  <c r="X451" i="37"/>
  <c r="X452" i="37" s="1"/>
  <c r="W452" i="37"/>
  <c r="J112" i="46"/>
  <c r="J179" i="46"/>
  <c r="T159" i="14"/>
  <c r="T46" i="14"/>
  <c r="D13" i="34"/>
  <c r="X164" i="14"/>
  <c r="W164" i="14"/>
  <c r="Q172" i="14"/>
  <c r="K46" i="46"/>
  <c r="J44" i="46"/>
  <c r="I44" i="46"/>
  <c r="H44" i="46"/>
  <c r="G44" i="46"/>
  <c r="F44" i="46"/>
  <c r="E44" i="46"/>
  <c r="L44" i="46"/>
  <c r="J150" i="47"/>
  <c r="J98" i="47"/>
  <c r="E179" i="4"/>
  <c r="E112" i="4"/>
  <c r="G150" i="15"/>
  <c r="G98" i="15"/>
  <c r="T44" i="15"/>
  <c r="Q44" i="15"/>
  <c r="S44" i="15"/>
  <c r="U44" i="15"/>
  <c r="R44" i="15"/>
  <c r="F179" i="4"/>
  <c r="F112" i="4"/>
  <c r="W171" i="14"/>
  <c r="X171" i="14"/>
  <c r="Q456" i="37"/>
  <c r="F256" i="68" s="1"/>
  <c r="W454" i="37"/>
  <c r="I150" i="15"/>
  <c r="I98" i="15"/>
  <c r="L150" i="47"/>
  <c r="L98" i="47"/>
  <c r="G179" i="4"/>
  <c r="G112" i="4"/>
  <c r="T178" i="46"/>
  <c r="S178" i="46"/>
  <c r="Q178" i="46"/>
  <c r="U178" i="46"/>
  <c r="R178" i="46"/>
  <c r="B28" i="34"/>
  <c r="E103" i="32"/>
  <c r="F103" i="32" s="1"/>
  <c r="L104" i="14"/>
  <c r="L160" i="14"/>
  <c r="W405" i="37"/>
  <c r="X405" i="37" s="1"/>
  <c r="Q493" i="37"/>
  <c r="W493" i="37" s="1"/>
  <c r="J150" i="15"/>
  <c r="J98" i="15"/>
  <c r="F150" i="47"/>
  <c r="F98" i="47"/>
  <c r="H179" i="4"/>
  <c r="H112" i="4"/>
  <c r="L112" i="46"/>
  <c r="U43" i="46"/>
  <c r="L179" i="46"/>
  <c r="T43" i="46"/>
  <c r="S43" i="46"/>
  <c r="R43" i="46"/>
  <c r="Q43" i="46"/>
  <c r="U159" i="14"/>
  <c r="U46" i="14"/>
  <c r="E179" i="46"/>
  <c r="E112" i="46"/>
  <c r="I150" i="47"/>
  <c r="I98" i="47"/>
  <c r="T43" i="4"/>
  <c r="L112" i="4"/>
  <c r="S43" i="4"/>
  <c r="L179" i="4"/>
  <c r="R43" i="4"/>
  <c r="Q43" i="4"/>
  <c r="U43" i="4"/>
  <c r="T178" i="4"/>
  <c r="S178" i="4"/>
  <c r="R178" i="4"/>
  <c r="Q178" i="4"/>
  <c r="U178" i="4"/>
  <c r="X161" i="26"/>
  <c r="G150" i="47"/>
  <c r="G98" i="47"/>
  <c r="Q44" i="47"/>
  <c r="U44" i="47"/>
  <c r="T44" i="47"/>
  <c r="S44" i="47"/>
  <c r="R44" i="47"/>
  <c r="Q111" i="4"/>
  <c r="U111" i="4"/>
  <c r="S111" i="4"/>
  <c r="R111" i="4"/>
  <c r="T111" i="4"/>
  <c r="W147" i="15"/>
  <c r="X147" i="15"/>
  <c r="H160" i="14"/>
  <c r="H104" i="14"/>
  <c r="H150" i="15"/>
  <c r="H98" i="15"/>
  <c r="H150" i="47"/>
  <c r="H98" i="47"/>
  <c r="X42" i="4"/>
  <c r="W42" i="4"/>
  <c r="J179" i="4"/>
  <c r="J112" i="4"/>
  <c r="T111" i="46"/>
  <c r="S111" i="46"/>
  <c r="R111" i="46"/>
  <c r="Q111" i="46"/>
  <c r="U111" i="46"/>
  <c r="W505" i="37"/>
  <c r="W162" i="26"/>
  <c r="X162" i="26" s="1"/>
  <c r="F179" i="46"/>
  <c r="F112" i="46"/>
  <c r="Q163" i="26"/>
  <c r="Q165" i="14"/>
  <c r="X158" i="14"/>
  <c r="W158" i="14"/>
  <c r="Q160" i="14"/>
  <c r="X44" i="47" l="1"/>
  <c r="Q150" i="47"/>
  <c r="W44" i="47"/>
  <c r="U179" i="4"/>
  <c r="T179" i="4"/>
  <c r="S179" i="4"/>
  <c r="R179" i="4"/>
  <c r="Q179" i="4"/>
  <c r="U112" i="46"/>
  <c r="T112" i="46"/>
  <c r="S112" i="46"/>
  <c r="R112" i="46"/>
  <c r="Q112" i="46"/>
  <c r="W456" i="37"/>
  <c r="X454" i="37"/>
  <c r="X456" i="37" s="1"/>
  <c r="U150" i="15"/>
  <c r="H180" i="46"/>
  <c r="H113" i="46"/>
  <c r="F38" i="32"/>
  <c r="F39" i="32" s="1"/>
  <c r="F39" i="52"/>
  <c r="R164" i="26"/>
  <c r="R166" i="14"/>
  <c r="R160" i="14"/>
  <c r="I99" i="47"/>
  <c r="I151" i="47"/>
  <c r="J180" i="4"/>
  <c r="J113" i="4"/>
  <c r="E46" i="15"/>
  <c r="K47" i="15"/>
  <c r="J46" i="15"/>
  <c r="L46" i="15"/>
  <c r="I46" i="15"/>
  <c r="G46" i="15"/>
  <c r="H46" i="15"/>
  <c r="F46" i="15"/>
  <c r="L161" i="14"/>
  <c r="L105" i="14"/>
  <c r="U47" i="14"/>
  <c r="R47" i="14"/>
  <c r="Q47" i="14"/>
  <c r="T47" i="14"/>
  <c r="S47" i="14"/>
  <c r="S150" i="15"/>
  <c r="I180" i="46"/>
  <c r="I113" i="46"/>
  <c r="J151" i="47"/>
  <c r="J99" i="47"/>
  <c r="K47" i="4"/>
  <c r="J46" i="4"/>
  <c r="I46" i="4"/>
  <c r="H46" i="4"/>
  <c r="G46" i="4"/>
  <c r="F46" i="4"/>
  <c r="E46" i="4"/>
  <c r="L46" i="4"/>
  <c r="F151" i="15"/>
  <c r="F99" i="15"/>
  <c r="E161" i="14"/>
  <c r="E105" i="14"/>
  <c r="D28" i="34"/>
  <c r="F54" i="50"/>
  <c r="U164" i="26"/>
  <c r="U166" i="14"/>
  <c r="U160" i="14"/>
  <c r="T112" i="4"/>
  <c r="U112" i="4"/>
  <c r="S112" i="4"/>
  <c r="Q112" i="4"/>
  <c r="R112" i="4"/>
  <c r="X43" i="46"/>
  <c r="W43" i="46"/>
  <c r="Q150" i="15"/>
  <c r="X44" i="15"/>
  <c r="W44" i="15"/>
  <c r="J180" i="46"/>
  <c r="J113" i="46"/>
  <c r="T164" i="26"/>
  <c r="T166" i="14"/>
  <c r="T160" i="14"/>
  <c r="S164" i="26"/>
  <c r="S166" i="14"/>
  <c r="S160" i="14"/>
  <c r="L151" i="47"/>
  <c r="L99" i="47"/>
  <c r="L180" i="4"/>
  <c r="L113" i="4"/>
  <c r="U44" i="4"/>
  <c r="T44" i="4"/>
  <c r="S44" i="4"/>
  <c r="R44" i="4"/>
  <c r="Q44" i="4"/>
  <c r="G151" i="15"/>
  <c r="U45" i="15"/>
  <c r="U151" i="15" s="1"/>
  <c r="G99" i="15"/>
  <c r="T45" i="15"/>
  <c r="T151" i="15" s="1"/>
  <c r="S45" i="15"/>
  <c r="S151" i="15" s="1"/>
  <c r="R45" i="15"/>
  <c r="R151" i="15" s="1"/>
  <c r="Q45" i="15"/>
  <c r="Q46" i="15" s="1"/>
  <c r="F161" i="14"/>
  <c r="F105" i="14"/>
  <c r="T150" i="15"/>
  <c r="K47" i="46"/>
  <c r="J46" i="46"/>
  <c r="I46" i="46"/>
  <c r="H46" i="46"/>
  <c r="G46" i="46"/>
  <c r="F46" i="46"/>
  <c r="L46" i="46"/>
  <c r="E46" i="46"/>
  <c r="E151" i="47"/>
  <c r="E99" i="47"/>
  <c r="W206" i="37"/>
  <c r="X206" i="37" s="1"/>
  <c r="Q207" i="37"/>
  <c r="E113" i="4"/>
  <c r="E180" i="4"/>
  <c r="H151" i="15"/>
  <c r="H99" i="15"/>
  <c r="I161" i="14"/>
  <c r="I105" i="14"/>
  <c r="X165" i="14"/>
  <c r="W165" i="14"/>
  <c r="Q173" i="14"/>
  <c r="W163" i="26"/>
  <c r="R150" i="47"/>
  <c r="X178" i="46"/>
  <c r="W178" i="46"/>
  <c r="L180" i="46"/>
  <c r="U44" i="46"/>
  <c r="T44" i="46"/>
  <c r="L113" i="46"/>
  <c r="S44" i="46"/>
  <c r="R44" i="46"/>
  <c r="Q44" i="46"/>
  <c r="X172" i="14"/>
  <c r="W172" i="14"/>
  <c r="W46" i="14"/>
  <c r="X46" i="14"/>
  <c r="F151" i="47"/>
  <c r="F99" i="47"/>
  <c r="F180" i="4"/>
  <c r="F113" i="4"/>
  <c r="I151" i="15"/>
  <c r="I99" i="15"/>
  <c r="J105" i="14"/>
  <c r="J161" i="14"/>
  <c r="U150" i="47"/>
  <c r="S150" i="47"/>
  <c r="E180" i="46"/>
  <c r="E113" i="46"/>
  <c r="H12" i="50"/>
  <c r="H13" i="50" s="1"/>
  <c r="H13" i="6"/>
  <c r="G151" i="47"/>
  <c r="G99" i="47"/>
  <c r="R45" i="47"/>
  <c r="R151" i="47" s="1"/>
  <c r="R335" i="37" s="1"/>
  <c r="R336" i="37" s="1"/>
  <c r="G31" i="68" s="1"/>
  <c r="S45" i="47"/>
  <c r="S151" i="47" s="1"/>
  <c r="S335" i="37" s="1"/>
  <c r="S336" i="37" s="1"/>
  <c r="H31" i="68" s="1"/>
  <c r="Q45" i="47"/>
  <c r="Q46" i="47" s="1"/>
  <c r="U45" i="47"/>
  <c r="U151" i="47" s="1"/>
  <c r="U335" i="37" s="1"/>
  <c r="U336" i="37" s="1"/>
  <c r="J31" i="68" s="1"/>
  <c r="T45" i="47"/>
  <c r="T151" i="47" s="1"/>
  <c r="T335" i="37" s="1"/>
  <c r="T336" i="37" s="1"/>
  <c r="I31" i="68" s="1"/>
  <c r="W148" i="47"/>
  <c r="X148" i="47"/>
  <c r="G180" i="4"/>
  <c r="G113" i="4"/>
  <c r="D57" i="50"/>
  <c r="L151" i="15"/>
  <c r="L99" i="15"/>
  <c r="L48" i="14"/>
  <c r="K49" i="14"/>
  <c r="J48" i="14"/>
  <c r="G48" i="14"/>
  <c r="F48" i="14"/>
  <c r="I48" i="14"/>
  <c r="H48" i="14"/>
  <c r="E48" i="14"/>
  <c r="T150" i="47"/>
  <c r="X43" i="4"/>
  <c r="W43" i="4"/>
  <c r="U179" i="46"/>
  <c r="T179" i="46"/>
  <c r="R179" i="46"/>
  <c r="S179" i="46"/>
  <c r="Q179" i="46"/>
  <c r="F113" i="46"/>
  <c r="F180" i="46"/>
  <c r="F38" i="50"/>
  <c r="F39" i="50" s="1"/>
  <c r="F39" i="6"/>
  <c r="I46" i="47"/>
  <c r="G46" i="47"/>
  <c r="J46" i="47"/>
  <c r="H46" i="47"/>
  <c r="F46" i="47"/>
  <c r="E46" i="47"/>
  <c r="K47" i="47"/>
  <c r="L46" i="47"/>
  <c r="H180" i="4"/>
  <c r="H113" i="4"/>
  <c r="J151" i="15"/>
  <c r="J99" i="15"/>
  <c r="G161" i="14"/>
  <c r="G105" i="14"/>
  <c r="X178" i="4"/>
  <c r="W178" i="4"/>
  <c r="R150" i="15"/>
  <c r="G180" i="46"/>
  <c r="G113" i="46"/>
  <c r="H12" i="32"/>
  <c r="H13" i="32" s="1"/>
  <c r="H13" i="52"/>
  <c r="Q164" i="26"/>
  <c r="Q165" i="26" s="1"/>
  <c r="X159" i="14"/>
  <c r="W159" i="14"/>
  <c r="G54" i="50" s="1"/>
  <c r="G55" i="50" s="1"/>
  <c r="G57" i="50" s="1"/>
  <c r="Q166" i="14"/>
  <c r="H99" i="47"/>
  <c r="H151" i="47"/>
  <c r="I180" i="4"/>
  <c r="I113" i="4"/>
  <c r="E151" i="15"/>
  <c r="E99" i="15"/>
  <c r="H161" i="14"/>
  <c r="H105" i="14"/>
  <c r="T152" i="15" l="1"/>
  <c r="W160" i="14"/>
  <c r="E152" i="47"/>
  <c r="E100" i="47"/>
  <c r="S165" i="26"/>
  <c r="F115" i="4"/>
  <c r="F182" i="4"/>
  <c r="U55" i="14"/>
  <c r="J152" i="15"/>
  <c r="J100" i="15"/>
  <c r="R174" i="14"/>
  <c r="R175" i="14" s="1"/>
  <c r="R167" i="14"/>
  <c r="X163" i="26"/>
  <c r="F100" i="47"/>
  <c r="F152" i="47"/>
  <c r="T46" i="47"/>
  <c r="G162" i="14"/>
  <c r="G106" i="14"/>
  <c r="X166" i="14"/>
  <c r="W166" i="14"/>
  <c r="Q174" i="14"/>
  <c r="R46" i="15"/>
  <c r="H100" i="47"/>
  <c r="H152" i="47"/>
  <c r="X179" i="46"/>
  <c r="W179" i="46"/>
  <c r="T332" i="37"/>
  <c r="T152" i="47"/>
  <c r="J162" i="14"/>
  <c r="J106" i="14"/>
  <c r="X150" i="15"/>
  <c r="W150" i="15"/>
  <c r="G182" i="4"/>
  <c r="G115" i="4"/>
  <c r="U46" i="4"/>
  <c r="T46" i="4"/>
  <c r="S46" i="4"/>
  <c r="R46" i="4"/>
  <c r="Q46" i="4"/>
  <c r="T105" i="14"/>
  <c r="S105" i="14"/>
  <c r="Q105" i="14"/>
  <c r="U105" i="14"/>
  <c r="R105" i="14"/>
  <c r="F47" i="15"/>
  <c r="E47" i="15"/>
  <c r="I47" i="15"/>
  <c r="L47" i="15"/>
  <c r="K48" i="15"/>
  <c r="J47" i="15"/>
  <c r="H47" i="15"/>
  <c r="G47" i="15"/>
  <c r="R165" i="26"/>
  <c r="S332" i="37"/>
  <c r="S152" i="47"/>
  <c r="R46" i="47"/>
  <c r="I115" i="46"/>
  <c r="I182" i="46"/>
  <c r="R152" i="15"/>
  <c r="J152" i="47"/>
  <c r="J100" i="47"/>
  <c r="E49" i="14"/>
  <c r="L49" i="14"/>
  <c r="H49" i="14"/>
  <c r="G49" i="14"/>
  <c r="I49" i="14"/>
  <c r="K50" i="14"/>
  <c r="F49" i="14"/>
  <c r="J49" i="14"/>
  <c r="U46" i="47"/>
  <c r="R332" i="37"/>
  <c r="R152" i="47"/>
  <c r="J182" i="46"/>
  <c r="J115" i="46"/>
  <c r="G100" i="47"/>
  <c r="G152" i="47"/>
  <c r="L106" i="14"/>
  <c r="S48" i="14"/>
  <c r="S56" i="14" s="1"/>
  <c r="R48" i="14"/>
  <c r="R56" i="14" s="1"/>
  <c r="L162" i="14"/>
  <c r="U48" i="14"/>
  <c r="U56" i="14" s="1"/>
  <c r="T48" i="14"/>
  <c r="T56" i="14" s="1"/>
  <c r="Q48" i="14"/>
  <c r="U332" i="37"/>
  <c r="U152" i="47"/>
  <c r="R113" i="46"/>
  <c r="Q113" i="46"/>
  <c r="U113" i="46"/>
  <c r="T113" i="46"/>
  <c r="S113" i="46"/>
  <c r="L47" i="46"/>
  <c r="K48" i="46"/>
  <c r="J47" i="46"/>
  <c r="I47" i="46"/>
  <c r="H47" i="46"/>
  <c r="G47" i="46"/>
  <c r="F47" i="46"/>
  <c r="E47" i="46"/>
  <c r="W164" i="26"/>
  <c r="X164" i="26" s="1"/>
  <c r="I100" i="47"/>
  <c r="I152" i="47"/>
  <c r="E106" i="14"/>
  <c r="E162" i="14"/>
  <c r="E182" i="46"/>
  <c r="E115" i="46"/>
  <c r="T46" i="15"/>
  <c r="S113" i="4"/>
  <c r="U113" i="4"/>
  <c r="T113" i="4"/>
  <c r="R113" i="4"/>
  <c r="Q113" i="4"/>
  <c r="T174" i="14"/>
  <c r="T175" i="14" s="1"/>
  <c r="T167" i="14"/>
  <c r="U174" i="14"/>
  <c r="U175" i="14" s="1"/>
  <c r="U167" i="14"/>
  <c r="H182" i="4"/>
  <c r="H115" i="4"/>
  <c r="S46" i="15"/>
  <c r="E152" i="15"/>
  <c r="E100" i="15"/>
  <c r="T62" i="26"/>
  <c r="U180" i="4"/>
  <c r="T180" i="4"/>
  <c r="S180" i="4"/>
  <c r="R180" i="4"/>
  <c r="Q180" i="4"/>
  <c r="T165" i="26"/>
  <c r="U165" i="26"/>
  <c r="I182" i="4"/>
  <c r="I115" i="4"/>
  <c r="S152" i="15"/>
  <c r="S62" i="26" s="1"/>
  <c r="F152" i="15"/>
  <c r="F100" i="15"/>
  <c r="H162" i="14"/>
  <c r="H106" i="14"/>
  <c r="L182" i="46"/>
  <c r="L115" i="46"/>
  <c r="K48" i="47"/>
  <c r="J47" i="47"/>
  <c r="I47" i="47"/>
  <c r="H47" i="47"/>
  <c r="E47" i="47"/>
  <c r="L47" i="47"/>
  <c r="G47" i="47"/>
  <c r="F47" i="47"/>
  <c r="I162" i="14"/>
  <c r="I106" i="14"/>
  <c r="U180" i="46"/>
  <c r="S180" i="46"/>
  <c r="Q180" i="46"/>
  <c r="T180" i="46"/>
  <c r="R180" i="46"/>
  <c r="Q167" i="14"/>
  <c r="F182" i="46"/>
  <c r="F115" i="46"/>
  <c r="B100" i="50"/>
  <c r="J182" i="4"/>
  <c r="J115" i="4"/>
  <c r="S55" i="14"/>
  <c r="H100" i="15"/>
  <c r="H152" i="15"/>
  <c r="L152" i="47"/>
  <c r="L100" i="47"/>
  <c r="F162" i="14"/>
  <c r="F106" i="14"/>
  <c r="Q151" i="47"/>
  <c r="Q152" i="47" s="1"/>
  <c r="X45" i="47"/>
  <c r="W45" i="47"/>
  <c r="X173" i="14"/>
  <c r="W173" i="14"/>
  <c r="Q175" i="14"/>
  <c r="G115" i="46"/>
  <c r="U46" i="46"/>
  <c r="G182" i="46"/>
  <c r="T46" i="46"/>
  <c r="S46" i="46"/>
  <c r="R46" i="46"/>
  <c r="Q46" i="46"/>
  <c r="W44" i="4"/>
  <c r="X44" i="4"/>
  <c r="F55" i="50"/>
  <c r="H54" i="50"/>
  <c r="K48" i="4"/>
  <c r="J47" i="4"/>
  <c r="I47" i="4"/>
  <c r="H47" i="4"/>
  <c r="G47" i="4"/>
  <c r="F47" i="4"/>
  <c r="L47" i="4"/>
  <c r="E47" i="4"/>
  <c r="T55" i="14"/>
  <c r="G152" i="15"/>
  <c r="G100" i="15"/>
  <c r="S46" i="47"/>
  <c r="W44" i="46"/>
  <c r="X44" i="46"/>
  <c r="H182" i="46"/>
  <c r="H115" i="46"/>
  <c r="Q151" i="15"/>
  <c r="Q152" i="15" s="1"/>
  <c r="X45" i="15"/>
  <c r="W45" i="15"/>
  <c r="X160" i="14"/>
  <c r="L182" i="4"/>
  <c r="L115" i="4"/>
  <c r="X47" i="14"/>
  <c r="W47" i="14"/>
  <c r="Q55" i="14"/>
  <c r="I152" i="15"/>
  <c r="I100" i="15"/>
  <c r="U46" i="15"/>
  <c r="Q332" i="37"/>
  <c r="X150" i="47"/>
  <c r="W150" i="47"/>
  <c r="S174" i="14"/>
  <c r="S175" i="14" s="1"/>
  <c r="S167" i="14"/>
  <c r="E115" i="4"/>
  <c r="E182" i="4"/>
  <c r="R55" i="14"/>
  <c r="L100" i="15"/>
  <c r="L152" i="15"/>
  <c r="U152" i="15"/>
  <c r="U62" i="26" s="1"/>
  <c r="W179" i="4"/>
  <c r="X179" i="4"/>
  <c r="X46" i="47" l="1"/>
  <c r="W46" i="15"/>
  <c r="X152" i="15"/>
  <c r="W152" i="15"/>
  <c r="Q62" i="26"/>
  <c r="H183" i="4"/>
  <c r="H116" i="4"/>
  <c r="X175" i="14"/>
  <c r="W175" i="14"/>
  <c r="I183" i="4"/>
  <c r="I116" i="4"/>
  <c r="Q333" i="37"/>
  <c r="W332" i="37"/>
  <c r="Q428" i="37"/>
  <c r="E183" i="4"/>
  <c r="E116" i="4"/>
  <c r="L183" i="4"/>
  <c r="L116" i="4"/>
  <c r="F57" i="50"/>
  <c r="H55" i="50"/>
  <c r="H57" i="50" s="1"/>
  <c r="Q335" i="37"/>
  <c r="X151" i="47"/>
  <c r="W151" i="47"/>
  <c r="R175" i="37"/>
  <c r="G153" i="47"/>
  <c r="U47" i="47"/>
  <c r="G101" i="47"/>
  <c r="T47" i="47"/>
  <c r="S47" i="47"/>
  <c r="R47" i="47"/>
  <c r="Q47" i="47"/>
  <c r="E48" i="46"/>
  <c r="L48" i="46"/>
  <c r="K49" i="46"/>
  <c r="J48" i="46"/>
  <c r="I48" i="46"/>
  <c r="H48" i="46"/>
  <c r="F48" i="46"/>
  <c r="G48" i="46"/>
  <c r="U428" i="37"/>
  <c r="U429" i="37" s="1"/>
  <c r="U333" i="37"/>
  <c r="J163" i="14"/>
  <c r="J107" i="14"/>
  <c r="S428" i="37"/>
  <c r="S429" i="37" s="1"/>
  <c r="S333" i="37"/>
  <c r="I153" i="15"/>
  <c r="I101" i="15"/>
  <c r="W46" i="4"/>
  <c r="Q182" i="4"/>
  <c r="X46" i="4"/>
  <c r="F116" i="4"/>
  <c r="F183" i="4"/>
  <c r="R182" i="4"/>
  <c r="U182" i="46"/>
  <c r="T175" i="37"/>
  <c r="L153" i="47"/>
  <c r="L101" i="47"/>
  <c r="L183" i="46"/>
  <c r="L116" i="46"/>
  <c r="X48" i="14"/>
  <c r="W48" i="14"/>
  <c r="Q56" i="14"/>
  <c r="F107" i="14"/>
  <c r="F163" i="14"/>
  <c r="E153" i="15"/>
  <c r="E101" i="15"/>
  <c r="W55" i="14"/>
  <c r="X55" i="14"/>
  <c r="G116" i="4"/>
  <c r="U47" i="4"/>
  <c r="U183" i="4" s="1"/>
  <c r="T47" i="4"/>
  <c r="T183" i="4" s="1"/>
  <c r="S47" i="4"/>
  <c r="S183" i="4" s="1"/>
  <c r="R47" i="4"/>
  <c r="R183" i="4" s="1"/>
  <c r="G183" i="4"/>
  <c r="Q47" i="4"/>
  <c r="Q48" i="4" s="1"/>
  <c r="W180" i="46"/>
  <c r="X180" i="46"/>
  <c r="Q175" i="37"/>
  <c r="E153" i="47"/>
  <c r="E101" i="47"/>
  <c r="E116" i="46"/>
  <c r="E183" i="46"/>
  <c r="F50" i="14"/>
  <c r="E50" i="14"/>
  <c r="L50" i="14"/>
  <c r="I50" i="14"/>
  <c r="H50" i="14"/>
  <c r="J50" i="14"/>
  <c r="G50" i="14"/>
  <c r="K51" i="14"/>
  <c r="R62" i="26"/>
  <c r="F153" i="15"/>
  <c r="F101" i="15"/>
  <c r="S182" i="4"/>
  <c r="S175" i="37"/>
  <c r="F116" i="46"/>
  <c r="F183" i="46"/>
  <c r="I163" i="14"/>
  <c r="I107" i="14"/>
  <c r="R113" i="14"/>
  <c r="T182" i="4"/>
  <c r="Q182" i="46"/>
  <c r="X46" i="46"/>
  <c r="W46" i="46"/>
  <c r="U100" i="47"/>
  <c r="T100" i="47"/>
  <c r="S100" i="47"/>
  <c r="R100" i="47"/>
  <c r="Q100" i="47"/>
  <c r="B101" i="50"/>
  <c r="U175" i="37"/>
  <c r="I153" i="47"/>
  <c r="I101" i="47"/>
  <c r="W180" i="4"/>
  <c r="X180" i="4"/>
  <c r="G183" i="46"/>
  <c r="G116" i="46"/>
  <c r="U47" i="46"/>
  <c r="U183" i="46" s="1"/>
  <c r="T47" i="46"/>
  <c r="T183" i="46" s="1"/>
  <c r="S47" i="46"/>
  <c r="S183" i="46" s="1"/>
  <c r="R47" i="46"/>
  <c r="R183" i="46" s="1"/>
  <c r="Q47" i="46"/>
  <c r="G163" i="14"/>
  <c r="G107" i="14"/>
  <c r="H153" i="15"/>
  <c r="H101" i="15"/>
  <c r="U113" i="14"/>
  <c r="U182" i="4"/>
  <c r="U48" i="4"/>
  <c r="X174" i="14"/>
  <c r="W174" i="14"/>
  <c r="W165" i="26"/>
  <c r="X165" i="26" s="1"/>
  <c r="X46" i="15"/>
  <c r="C98" i="51"/>
  <c r="C98" i="49"/>
  <c r="X152" i="47"/>
  <c r="W152" i="47"/>
  <c r="J183" i="4"/>
  <c r="J116" i="4"/>
  <c r="R182" i="46"/>
  <c r="J153" i="47"/>
  <c r="J101" i="47"/>
  <c r="H116" i="46"/>
  <c r="H183" i="46"/>
  <c r="R428" i="37"/>
  <c r="R429" i="37" s="1"/>
  <c r="R333" i="37"/>
  <c r="H163" i="14"/>
  <c r="H107" i="14"/>
  <c r="J153" i="15"/>
  <c r="J101" i="15"/>
  <c r="Q113" i="14"/>
  <c r="S182" i="46"/>
  <c r="S48" i="46"/>
  <c r="K49" i="47"/>
  <c r="J48" i="47"/>
  <c r="I48" i="47"/>
  <c r="L48" i="47"/>
  <c r="H48" i="47"/>
  <c r="G48" i="47"/>
  <c r="F48" i="47"/>
  <c r="E48" i="47"/>
  <c r="I183" i="46"/>
  <c r="I116" i="46"/>
  <c r="L163" i="14"/>
  <c r="L107" i="14"/>
  <c r="Q49" i="14"/>
  <c r="T49" i="14"/>
  <c r="S49" i="14"/>
  <c r="U49" i="14"/>
  <c r="U57" i="14" s="1"/>
  <c r="R49" i="14"/>
  <c r="G48" i="15"/>
  <c r="F48" i="15"/>
  <c r="L48" i="15"/>
  <c r="K49" i="15"/>
  <c r="J48" i="15"/>
  <c r="I48" i="15"/>
  <c r="H48" i="15"/>
  <c r="E48" i="15"/>
  <c r="S113" i="14"/>
  <c r="T428" i="37"/>
  <c r="T429" i="37" s="1"/>
  <c r="T333" i="37"/>
  <c r="W46" i="47"/>
  <c r="T100" i="15"/>
  <c r="Q100" i="15"/>
  <c r="U100" i="15"/>
  <c r="S100" i="15"/>
  <c r="R100" i="15"/>
  <c r="H153" i="47"/>
  <c r="H101" i="47"/>
  <c r="G153" i="15"/>
  <c r="G101" i="15"/>
  <c r="R47" i="15"/>
  <c r="Q47" i="15"/>
  <c r="U47" i="15"/>
  <c r="S47" i="15"/>
  <c r="T47" i="15"/>
  <c r="X151" i="15"/>
  <c r="W151" i="15"/>
  <c r="L48" i="4"/>
  <c r="K49" i="4"/>
  <c r="J48" i="4"/>
  <c r="I48" i="4"/>
  <c r="H48" i="4"/>
  <c r="G48" i="4"/>
  <c r="E48" i="4"/>
  <c r="F48" i="4"/>
  <c r="T182" i="46"/>
  <c r="X167" i="14"/>
  <c r="W167" i="14"/>
  <c r="F153" i="47"/>
  <c r="F101" i="47"/>
  <c r="J183" i="46"/>
  <c r="J116" i="46"/>
  <c r="T106" i="14"/>
  <c r="T114" i="14" s="1"/>
  <c r="R106" i="14"/>
  <c r="R114" i="14" s="1"/>
  <c r="S106" i="14"/>
  <c r="S114" i="14" s="1"/>
  <c r="Q106" i="14"/>
  <c r="Q114" i="14" s="1"/>
  <c r="U106" i="14"/>
  <c r="U114" i="14" s="1"/>
  <c r="E107" i="14"/>
  <c r="E163" i="14"/>
  <c r="L153" i="15"/>
  <c r="L101" i="15"/>
  <c r="T113" i="14"/>
  <c r="C98" i="52"/>
  <c r="C98" i="6"/>
  <c r="F117" i="4" l="1"/>
  <c r="F184" i="4"/>
  <c r="F20" i="25" s="1"/>
  <c r="D98" i="6"/>
  <c r="D98" i="52"/>
  <c r="J154" i="15"/>
  <c r="J102" i="15"/>
  <c r="T57" i="14"/>
  <c r="L49" i="47"/>
  <c r="K50" i="47"/>
  <c r="J49" i="47"/>
  <c r="I49" i="47"/>
  <c r="H49" i="47"/>
  <c r="G49" i="47"/>
  <c r="F49" i="47"/>
  <c r="E49" i="47"/>
  <c r="S184" i="4"/>
  <c r="S20" i="25" s="1"/>
  <c r="I108" i="14"/>
  <c r="I164" i="14"/>
  <c r="H30" i="68"/>
  <c r="S431" i="37"/>
  <c r="S432" i="37" s="1"/>
  <c r="H251" i="68" s="1"/>
  <c r="H184" i="46"/>
  <c r="H20" i="54" s="1"/>
  <c r="H117" i="46"/>
  <c r="R153" i="47"/>
  <c r="Q183" i="46"/>
  <c r="X47" i="46"/>
  <c r="W47" i="46"/>
  <c r="Q48" i="46"/>
  <c r="L164" i="14"/>
  <c r="R50" i="14"/>
  <c r="R58" i="14" s="1"/>
  <c r="Q50" i="14"/>
  <c r="U50" i="14"/>
  <c r="U58" i="14" s="1"/>
  <c r="L108" i="14"/>
  <c r="T50" i="14"/>
  <c r="T58" i="14" s="1"/>
  <c r="S50" i="14"/>
  <c r="S58" i="14" s="1"/>
  <c r="Q265" i="37"/>
  <c r="W175" i="37"/>
  <c r="X175" i="37" s="1"/>
  <c r="Q176" i="37"/>
  <c r="H250" i="68"/>
  <c r="I117" i="46"/>
  <c r="I184" i="46"/>
  <c r="I20" i="54" s="1"/>
  <c r="S153" i="47"/>
  <c r="D98" i="51"/>
  <c r="D98" i="49"/>
  <c r="B103" i="50"/>
  <c r="B104" i="50" s="1"/>
  <c r="H59" i="50"/>
  <c r="H73" i="52"/>
  <c r="H73" i="6"/>
  <c r="Q184" i="46"/>
  <c r="X182" i="46"/>
  <c r="W182" i="46"/>
  <c r="E108" i="14"/>
  <c r="E164" i="14"/>
  <c r="T265" i="37"/>
  <c r="T266" i="37" s="1"/>
  <c r="T176" i="37"/>
  <c r="J184" i="46"/>
  <c r="J20" i="54" s="1"/>
  <c r="J117" i="46"/>
  <c r="T153" i="47"/>
  <c r="Q429" i="37"/>
  <c r="W428" i="37"/>
  <c r="T153" i="15"/>
  <c r="I250" i="68"/>
  <c r="R107" i="14"/>
  <c r="R115" i="14" s="1"/>
  <c r="Q107" i="14"/>
  <c r="Q115" i="14" s="1"/>
  <c r="U107" i="14"/>
  <c r="U115" i="14" s="1"/>
  <c r="T107" i="14"/>
  <c r="S107" i="14"/>
  <c r="S115" i="14" s="1"/>
  <c r="S153" i="15"/>
  <c r="F154" i="15"/>
  <c r="F102" i="15"/>
  <c r="G154" i="47"/>
  <c r="G102" i="47"/>
  <c r="U48" i="47"/>
  <c r="U154" i="47" s="1"/>
  <c r="U360" i="37" s="1"/>
  <c r="S48" i="47"/>
  <c r="S154" i="47" s="1"/>
  <c r="S360" i="37" s="1"/>
  <c r="R48" i="47"/>
  <c r="R154" i="47" s="1"/>
  <c r="R360" i="37" s="1"/>
  <c r="Q48" i="47"/>
  <c r="T48" i="47"/>
  <c r="T154" i="47" s="1"/>
  <c r="T360" i="37" s="1"/>
  <c r="R184" i="46"/>
  <c r="R20" i="54" s="1"/>
  <c r="F108" i="14"/>
  <c r="F164" i="14"/>
  <c r="X56" i="14"/>
  <c r="W56" i="14"/>
  <c r="F49" i="46"/>
  <c r="E49" i="46"/>
  <c r="L49" i="46"/>
  <c r="K50" i="46"/>
  <c r="J49" i="46"/>
  <c r="I49" i="46"/>
  <c r="H49" i="46"/>
  <c r="G49" i="46"/>
  <c r="Q336" i="37"/>
  <c r="F31" i="68" s="1"/>
  <c r="W335" i="37"/>
  <c r="X332" i="37"/>
  <c r="X333" i="37" s="1"/>
  <c r="W333" i="37"/>
  <c r="U153" i="15"/>
  <c r="G154" i="15"/>
  <c r="G102" i="15"/>
  <c r="S48" i="15"/>
  <c r="S154" i="15" s="1"/>
  <c r="R48" i="15"/>
  <c r="R154" i="15" s="1"/>
  <c r="T48" i="15"/>
  <c r="T154" i="15" s="1"/>
  <c r="Q48" i="15"/>
  <c r="Q49" i="15" s="1"/>
  <c r="U48" i="15"/>
  <c r="U154" i="15" s="1"/>
  <c r="H154" i="47"/>
  <c r="H102" i="47"/>
  <c r="T48" i="4"/>
  <c r="S265" i="37"/>
  <c r="S266" i="37" s="1"/>
  <c r="S176" i="37"/>
  <c r="G51" i="14"/>
  <c r="F51" i="14"/>
  <c r="E51" i="14"/>
  <c r="K52" i="14"/>
  <c r="J51" i="14"/>
  <c r="I51" i="14"/>
  <c r="L51" i="14"/>
  <c r="H51" i="14"/>
  <c r="H73" i="51"/>
  <c r="H74" i="51" s="1"/>
  <c r="H73" i="49"/>
  <c r="H74" i="49" s="1"/>
  <c r="U184" i="46"/>
  <c r="U20" i="54" s="1"/>
  <c r="X182" i="4"/>
  <c r="W182" i="4"/>
  <c r="J30" i="68"/>
  <c r="U431" i="37"/>
  <c r="U432" i="37" s="1"/>
  <c r="J251" i="68" s="1"/>
  <c r="L184" i="46"/>
  <c r="L20" i="54" s="1"/>
  <c r="L117" i="46"/>
  <c r="U153" i="47"/>
  <c r="H60" i="50"/>
  <c r="F30" i="68"/>
  <c r="Q431" i="37"/>
  <c r="E154" i="47"/>
  <c r="E102" i="47"/>
  <c r="R431" i="37"/>
  <c r="R432" i="37" s="1"/>
  <c r="G251" i="68" s="1"/>
  <c r="G30" i="68"/>
  <c r="U184" i="4"/>
  <c r="U20" i="25" s="1"/>
  <c r="C104" i="32"/>
  <c r="G184" i="4"/>
  <c r="G20" i="25" s="1"/>
  <c r="G117" i="4"/>
  <c r="F154" i="47"/>
  <c r="F102" i="47"/>
  <c r="S184" i="46"/>
  <c r="S20" i="54" s="1"/>
  <c r="R48" i="46"/>
  <c r="H184" i="4"/>
  <c r="H20" i="25" s="1"/>
  <c r="H117" i="4"/>
  <c r="I184" i="4"/>
  <c r="I20" i="25" s="1"/>
  <c r="I117" i="4"/>
  <c r="J184" i="4"/>
  <c r="J20" i="25" s="1"/>
  <c r="J117" i="4"/>
  <c r="T184" i="4"/>
  <c r="T20" i="25" s="1"/>
  <c r="G108" i="14"/>
  <c r="G164" i="14"/>
  <c r="X47" i="4"/>
  <c r="W47" i="4"/>
  <c r="Q183" i="4"/>
  <c r="Q184" i="4" s="1"/>
  <c r="U48" i="46"/>
  <c r="J250" i="68"/>
  <c r="E184" i="46"/>
  <c r="E20" i="54" s="1"/>
  <c r="E117" i="46"/>
  <c r="W62" i="26"/>
  <c r="C98" i="50"/>
  <c r="I30" i="68"/>
  <c r="T431" i="37"/>
  <c r="T432" i="37" s="1"/>
  <c r="I251" i="68" s="1"/>
  <c r="H49" i="15"/>
  <c r="G49" i="15"/>
  <c r="E49" i="15"/>
  <c r="L49" i="15"/>
  <c r="K50" i="15"/>
  <c r="J49" i="15"/>
  <c r="I49" i="15"/>
  <c r="F49" i="15"/>
  <c r="Q153" i="15"/>
  <c r="X47" i="15"/>
  <c r="W47" i="15"/>
  <c r="E154" i="15"/>
  <c r="E102" i="15"/>
  <c r="R57" i="14"/>
  <c r="L102" i="47"/>
  <c r="L154" i="47"/>
  <c r="T48" i="46"/>
  <c r="E49" i="4"/>
  <c r="L49" i="4"/>
  <c r="K50" i="4"/>
  <c r="J49" i="4"/>
  <c r="I49" i="4"/>
  <c r="H49" i="4"/>
  <c r="F49" i="4"/>
  <c r="G49" i="4"/>
  <c r="R153" i="15"/>
  <c r="H154" i="15"/>
  <c r="H102" i="15"/>
  <c r="I154" i="47"/>
  <c r="I102" i="47"/>
  <c r="U265" i="37"/>
  <c r="U266" i="37" s="1"/>
  <c r="U176" i="37"/>
  <c r="J164" i="14"/>
  <c r="J108" i="14"/>
  <c r="R48" i="4"/>
  <c r="X48" i="4" s="1"/>
  <c r="G117" i="46"/>
  <c r="G184" i="46"/>
  <c r="G20" i="54" s="1"/>
  <c r="R265" i="37"/>
  <c r="R266" i="37" s="1"/>
  <c r="R176" i="37"/>
  <c r="W68" i="26"/>
  <c r="E184" i="4"/>
  <c r="E20" i="25" s="1"/>
  <c r="E117" i="4"/>
  <c r="X49" i="14"/>
  <c r="W49" i="14"/>
  <c r="Q57" i="14"/>
  <c r="L154" i="15"/>
  <c r="L102" i="15"/>
  <c r="G250" i="68"/>
  <c r="E98" i="49"/>
  <c r="F98" i="49" s="1"/>
  <c r="T184" i="46"/>
  <c r="T20" i="54" s="1"/>
  <c r="L184" i="4"/>
  <c r="L20" i="25" s="1"/>
  <c r="L117" i="4"/>
  <c r="I154" i="15"/>
  <c r="I102" i="15"/>
  <c r="S57" i="14"/>
  <c r="J102" i="47"/>
  <c r="J154" i="47"/>
  <c r="S48" i="4"/>
  <c r="H108" i="14"/>
  <c r="H164" i="14"/>
  <c r="R184" i="4"/>
  <c r="R20" i="25" s="1"/>
  <c r="F117" i="46"/>
  <c r="F184" i="46"/>
  <c r="F20" i="54" s="1"/>
  <c r="Q153" i="47"/>
  <c r="W47" i="47"/>
  <c r="X47" i="47"/>
  <c r="U49" i="47" l="1"/>
  <c r="U155" i="15"/>
  <c r="G50" i="46"/>
  <c r="F50" i="46"/>
  <c r="E50" i="46"/>
  <c r="L50" i="46"/>
  <c r="K51" i="46"/>
  <c r="J50" i="46"/>
  <c r="H50" i="46"/>
  <c r="I50" i="46"/>
  <c r="Q154" i="47"/>
  <c r="X48" i="47"/>
  <c r="W48" i="47"/>
  <c r="X50" i="14"/>
  <c r="W50" i="14"/>
  <c r="Q58" i="14"/>
  <c r="R356" i="37"/>
  <c r="R155" i="47"/>
  <c r="H155" i="47"/>
  <c r="H103" i="47"/>
  <c r="L103" i="15"/>
  <c r="L155" i="15"/>
  <c r="G103" i="15"/>
  <c r="G155" i="15"/>
  <c r="U356" i="37"/>
  <c r="U155" i="47"/>
  <c r="Q20" i="25"/>
  <c r="X184" i="4"/>
  <c r="W184" i="4"/>
  <c r="I165" i="14"/>
  <c r="I109" i="14"/>
  <c r="S155" i="15"/>
  <c r="T49" i="15"/>
  <c r="S49" i="47"/>
  <c r="J103" i="47"/>
  <c r="J155" i="47"/>
  <c r="D98" i="50"/>
  <c r="E185" i="4"/>
  <c r="E118" i="4"/>
  <c r="H109" i="14"/>
  <c r="H165" i="14"/>
  <c r="Q49" i="4"/>
  <c r="G118" i="4"/>
  <c r="U49" i="4"/>
  <c r="G185" i="4"/>
  <c r="T49" i="4"/>
  <c r="R49" i="4"/>
  <c r="S49" i="4"/>
  <c r="X62" i="26"/>
  <c r="W64" i="26"/>
  <c r="W67" i="26"/>
  <c r="W70" i="26" s="1"/>
  <c r="L165" i="14"/>
  <c r="L109" i="14"/>
  <c r="S51" i="14"/>
  <c r="R51" i="14"/>
  <c r="R59" i="14" s="1"/>
  <c r="Q51" i="14"/>
  <c r="U51" i="14"/>
  <c r="T51" i="14"/>
  <c r="T59" i="14" s="1"/>
  <c r="F185" i="4"/>
  <c r="F118" i="4"/>
  <c r="T155" i="15"/>
  <c r="H73" i="50"/>
  <c r="H74" i="50" s="1"/>
  <c r="H74" i="6"/>
  <c r="S356" i="37"/>
  <c r="S155" i="47"/>
  <c r="W265" i="37"/>
  <c r="X265" i="37" s="1"/>
  <c r="Q266" i="37"/>
  <c r="X48" i="46"/>
  <c r="W48" i="46"/>
  <c r="E50" i="47"/>
  <c r="L50" i="47"/>
  <c r="J50" i="47"/>
  <c r="I50" i="47"/>
  <c r="H50" i="47"/>
  <c r="G50" i="47"/>
  <c r="F50" i="47"/>
  <c r="K51" i="47"/>
  <c r="R155" i="15"/>
  <c r="R119" i="26" s="1"/>
  <c r="W336" i="37"/>
  <c r="X335" i="37"/>
  <c r="X336" i="37" s="1"/>
  <c r="F103" i="15"/>
  <c r="F155" i="15"/>
  <c r="H52" i="14"/>
  <c r="G52" i="14"/>
  <c r="F52" i="14"/>
  <c r="K53" i="14"/>
  <c r="J52" i="14"/>
  <c r="E52" i="14"/>
  <c r="L52" i="14"/>
  <c r="I52" i="14"/>
  <c r="J185" i="4"/>
  <c r="J118" i="4"/>
  <c r="I155" i="15"/>
  <c r="I103" i="15"/>
  <c r="E165" i="14"/>
  <c r="E109" i="14"/>
  <c r="R49" i="46"/>
  <c r="Q49" i="46"/>
  <c r="G185" i="46"/>
  <c r="G118" i="46"/>
  <c r="U49" i="46"/>
  <c r="T49" i="46"/>
  <c r="S49" i="46"/>
  <c r="T115" i="14"/>
  <c r="X428" i="37"/>
  <c r="X429" i="37" s="1"/>
  <c r="W429" i="37"/>
  <c r="H73" i="32"/>
  <c r="H74" i="32" s="1"/>
  <c r="H74" i="52"/>
  <c r="L103" i="47"/>
  <c r="L155" i="47"/>
  <c r="E98" i="50"/>
  <c r="F98" i="50" s="1"/>
  <c r="B80" i="52"/>
  <c r="B80" i="6"/>
  <c r="E155" i="15"/>
  <c r="E103" i="15"/>
  <c r="S49" i="15"/>
  <c r="Q20" i="54"/>
  <c r="W184" i="46"/>
  <c r="X184" i="46"/>
  <c r="I103" i="47"/>
  <c r="I155" i="47"/>
  <c r="D104" i="32"/>
  <c r="Q49" i="47"/>
  <c r="X57" i="14"/>
  <c r="W57" i="14"/>
  <c r="H185" i="4"/>
  <c r="H118" i="4"/>
  <c r="Q155" i="15"/>
  <c r="X153" i="15"/>
  <c r="W153" i="15"/>
  <c r="H155" i="15"/>
  <c r="H103" i="15"/>
  <c r="J165" i="14"/>
  <c r="J109" i="14"/>
  <c r="E185" i="46"/>
  <c r="E118" i="46"/>
  <c r="I185" i="4"/>
  <c r="I118" i="4"/>
  <c r="F185" i="46"/>
  <c r="F118" i="46"/>
  <c r="Q356" i="37"/>
  <c r="X153" i="47"/>
  <c r="Q155" i="47"/>
  <c r="W153" i="47"/>
  <c r="F50" i="4"/>
  <c r="E50" i="4"/>
  <c r="L50" i="4"/>
  <c r="K51" i="4"/>
  <c r="J50" i="4"/>
  <c r="I50" i="4"/>
  <c r="G50" i="4"/>
  <c r="H50" i="4"/>
  <c r="J155" i="15"/>
  <c r="J103" i="15"/>
  <c r="W431" i="37"/>
  <c r="Q432" i="37"/>
  <c r="F251" i="68" s="1"/>
  <c r="F109" i="14"/>
  <c r="F165" i="14"/>
  <c r="H185" i="46"/>
  <c r="H118" i="46"/>
  <c r="F250" i="68"/>
  <c r="E155" i="47"/>
  <c r="E103" i="47"/>
  <c r="W48" i="4"/>
  <c r="L185" i="46"/>
  <c r="L118" i="46"/>
  <c r="R49" i="15"/>
  <c r="X49" i="15" s="1"/>
  <c r="L185" i="4"/>
  <c r="L118" i="4"/>
  <c r="I50" i="15"/>
  <c r="H50" i="15"/>
  <c r="F50" i="15"/>
  <c r="L50" i="15"/>
  <c r="K51" i="15"/>
  <c r="J50" i="15"/>
  <c r="E50" i="15"/>
  <c r="G50" i="15"/>
  <c r="X183" i="4"/>
  <c r="W183" i="4"/>
  <c r="G165" i="14"/>
  <c r="G109" i="14"/>
  <c r="U49" i="15"/>
  <c r="I185" i="46"/>
  <c r="I118" i="46"/>
  <c r="T49" i="47"/>
  <c r="U108" i="14"/>
  <c r="T108" i="14"/>
  <c r="T116" i="14" s="1"/>
  <c r="S108" i="14"/>
  <c r="S116" i="14" s="1"/>
  <c r="R108" i="14"/>
  <c r="Q108" i="14"/>
  <c r="X183" i="46"/>
  <c r="W183" i="46"/>
  <c r="F155" i="47"/>
  <c r="F103" i="47"/>
  <c r="Q154" i="15"/>
  <c r="W48" i="15"/>
  <c r="X48" i="15"/>
  <c r="U119" i="26"/>
  <c r="J185" i="46"/>
  <c r="J118" i="46"/>
  <c r="T356" i="37"/>
  <c r="T155" i="47"/>
  <c r="B80" i="51"/>
  <c r="B80" i="49"/>
  <c r="R49" i="47"/>
  <c r="G155" i="47"/>
  <c r="G103" i="47"/>
  <c r="R185" i="46" l="1"/>
  <c r="S185" i="4"/>
  <c r="E186" i="46"/>
  <c r="E119" i="46"/>
  <c r="Q185" i="46"/>
  <c r="X49" i="46"/>
  <c r="W49" i="46"/>
  <c r="I53" i="14"/>
  <c r="H53" i="14"/>
  <c r="G53" i="14"/>
  <c r="L53" i="14"/>
  <c r="J53" i="14"/>
  <c r="F53" i="14"/>
  <c r="K55" i="14"/>
  <c r="E53" i="14"/>
  <c r="L156" i="47"/>
  <c r="L104" i="47"/>
  <c r="W51" i="14"/>
  <c r="X51" i="14"/>
  <c r="Q59" i="14"/>
  <c r="X20" i="25"/>
  <c r="W20" i="25"/>
  <c r="L186" i="46"/>
  <c r="L119" i="46"/>
  <c r="X154" i="15"/>
  <c r="W154" i="15"/>
  <c r="R116" i="14"/>
  <c r="J156" i="15"/>
  <c r="J104" i="15"/>
  <c r="G51" i="4"/>
  <c r="F51" i="4"/>
  <c r="E51" i="4"/>
  <c r="L51" i="4"/>
  <c r="K52" i="4"/>
  <c r="J51" i="4"/>
  <c r="H51" i="4"/>
  <c r="I51" i="4"/>
  <c r="W356" i="37"/>
  <c r="F166" i="14"/>
  <c r="F110" i="14"/>
  <c r="E104" i="47"/>
  <c r="E156" i="47"/>
  <c r="K52" i="15"/>
  <c r="J51" i="15"/>
  <c r="I51" i="15"/>
  <c r="G51" i="15"/>
  <c r="E51" i="15"/>
  <c r="L51" i="15"/>
  <c r="F51" i="15"/>
  <c r="H51" i="15"/>
  <c r="L119" i="4"/>
  <c r="L186" i="4"/>
  <c r="G110" i="14"/>
  <c r="G166" i="14"/>
  <c r="F51" i="47"/>
  <c r="E51" i="47"/>
  <c r="L51" i="47"/>
  <c r="I51" i="47"/>
  <c r="H51" i="47"/>
  <c r="G51" i="47"/>
  <c r="K52" i="47"/>
  <c r="J51" i="47"/>
  <c r="T119" i="26"/>
  <c r="S59" i="14"/>
  <c r="R185" i="4"/>
  <c r="S119" i="26"/>
  <c r="F186" i="46"/>
  <c r="F119" i="46"/>
  <c r="T185" i="4"/>
  <c r="Q360" i="37"/>
  <c r="X154" i="47"/>
  <c r="W154" i="47"/>
  <c r="G186" i="46"/>
  <c r="S50" i="46"/>
  <c r="S186" i="46" s="1"/>
  <c r="R50" i="46"/>
  <c r="R186" i="46" s="1"/>
  <c r="Q50" i="46"/>
  <c r="G119" i="46"/>
  <c r="U50" i="46"/>
  <c r="U186" i="46" s="1"/>
  <c r="T50" i="46"/>
  <c r="T186" i="46" s="1"/>
  <c r="I186" i="4"/>
  <c r="I119" i="4"/>
  <c r="X155" i="47"/>
  <c r="W155" i="47"/>
  <c r="X49" i="47"/>
  <c r="W49" i="47"/>
  <c r="J166" i="14"/>
  <c r="J110" i="14"/>
  <c r="J156" i="47"/>
  <c r="J104" i="47"/>
  <c r="Q116" i="14"/>
  <c r="J186" i="4"/>
  <c r="J119" i="4"/>
  <c r="X155" i="15"/>
  <c r="W155" i="15"/>
  <c r="Q119" i="26"/>
  <c r="W119" i="26" s="1"/>
  <c r="W20" i="54"/>
  <c r="X20" i="54"/>
  <c r="L156" i="15"/>
  <c r="L104" i="15"/>
  <c r="F104" i="47"/>
  <c r="F156" i="47"/>
  <c r="U109" i="14"/>
  <c r="U117" i="14" s="1"/>
  <c r="S109" i="14"/>
  <c r="T109" i="14"/>
  <c r="R109" i="14"/>
  <c r="R117" i="14" s="1"/>
  <c r="Q109" i="14"/>
  <c r="Q117" i="14" s="1"/>
  <c r="C80" i="52"/>
  <c r="C80" i="6"/>
  <c r="D80" i="6" s="1"/>
  <c r="F186" i="4"/>
  <c r="F119" i="4"/>
  <c r="T51" i="46"/>
  <c r="T185" i="46"/>
  <c r="I166" i="14"/>
  <c r="I110" i="14"/>
  <c r="G156" i="47"/>
  <c r="G104" i="47"/>
  <c r="Q50" i="47"/>
  <c r="U50" i="47"/>
  <c r="T50" i="47"/>
  <c r="S50" i="47"/>
  <c r="R50" i="47"/>
  <c r="X58" i="14"/>
  <c r="W58" i="14"/>
  <c r="I186" i="46"/>
  <c r="I119" i="46"/>
  <c r="W49" i="15"/>
  <c r="G156" i="15"/>
  <c r="U50" i="15"/>
  <c r="T50" i="15"/>
  <c r="R50" i="15"/>
  <c r="S50" i="15"/>
  <c r="Q50" i="15"/>
  <c r="G104" i="15"/>
  <c r="U59" i="14"/>
  <c r="B80" i="32"/>
  <c r="E156" i="15"/>
  <c r="E104" i="15"/>
  <c r="X431" i="37"/>
  <c r="X432" i="37" s="1"/>
  <c r="W432" i="37"/>
  <c r="E186" i="4"/>
  <c r="E119" i="4"/>
  <c r="U116" i="14"/>
  <c r="H156" i="15"/>
  <c r="H104" i="15"/>
  <c r="H186" i="4"/>
  <c r="H119" i="4"/>
  <c r="B80" i="50"/>
  <c r="U185" i="4"/>
  <c r="H186" i="46"/>
  <c r="H119" i="46"/>
  <c r="S51" i="46"/>
  <c r="S185" i="46"/>
  <c r="H166" i="14"/>
  <c r="H110" i="14"/>
  <c r="F156" i="15"/>
  <c r="F104" i="15"/>
  <c r="C80" i="51"/>
  <c r="D80" i="51" s="1"/>
  <c r="C80" i="49"/>
  <c r="D80" i="49" s="1"/>
  <c r="U185" i="46"/>
  <c r="U51" i="46"/>
  <c r="L166" i="14"/>
  <c r="T52" i="14"/>
  <c r="S52" i="14"/>
  <c r="S60" i="14" s="1"/>
  <c r="L110" i="14"/>
  <c r="R52" i="14"/>
  <c r="Q52" i="14"/>
  <c r="U52" i="14"/>
  <c r="U60" i="14" s="1"/>
  <c r="H156" i="47"/>
  <c r="H104" i="47"/>
  <c r="I156" i="15"/>
  <c r="I104" i="15"/>
  <c r="G186" i="4"/>
  <c r="R50" i="4"/>
  <c r="R186" i="4" s="1"/>
  <c r="Q50" i="4"/>
  <c r="Q51" i="4" s="1"/>
  <c r="G119" i="4"/>
  <c r="U50" i="4"/>
  <c r="U186" i="4" s="1"/>
  <c r="S50" i="4"/>
  <c r="S186" i="4" s="1"/>
  <c r="T50" i="4"/>
  <c r="T186" i="4" s="1"/>
  <c r="C99" i="49"/>
  <c r="C99" i="51"/>
  <c r="C99" i="6"/>
  <c r="C99" i="52"/>
  <c r="D80" i="52"/>
  <c r="B92" i="32"/>
  <c r="C29" i="34"/>
  <c r="E166" i="14"/>
  <c r="E110" i="14"/>
  <c r="I156" i="47"/>
  <c r="I104" i="47"/>
  <c r="T64" i="26"/>
  <c r="S64" i="26"/>
  <c r="R64" i="26"/>
  <c r="Q64" i="26"/>
  <c r="X64" i="26"/>
  <c r="U64" i="26"/>
  <c r="J186" i="46"/>
  <c r="J119" i="46"/>
  <c r="Q185" i="4"/>
  <c r="X49" i="4"/>
  <c r="W49" i="4"/>
  <c r="H51" i="46"/>
  <c r="G51" i="46"/>
  <c r="F51" i="46"/>
  <c r="E51" i="46"/>
  <c r="L51" i="46"/>
  <c r="J51" i="46"/>
  <c r="I51" i="46"/>
  <c r="K52" i="46"/>
  <c r="U61" i="14" l="1"/>
  <c r="U64" i="14" s="1"/>
  <c r="U53" i="14"/>
  <c r="S187" i="46"/>
  <c r="E187" i="46"/>
  <c r="E50" i="54" s="1"/>
  <c r="E120" i="46"/>
  <c r="C105" i="32"/>
  <c r="I52" i="46"/>
  <c r="H52" i="46"/>
  <c r="G52" i="46"/>
  <c r="F52" i="46"/>
  <c r="E52" i="46"/>
  <c r="L52" i="46"/>
  <c r="J52" i="46"/>
  <c r="K53" i="46"/>
  <c r="Q72" i="26"/>
  <c r="Q73" i="26"/>
  <c r="Q74" i="26"/>
  <c r="Q75" i="26"/>
  <c r="T60" i="14"/>
  <c r="T61" i="14" s="1"/>
  <c r="T64" i="14" s="1"/>
  <c r="T53" i="14"/>
  <c r="U187" i="4"/>
  <c r="S156" i="15"/>
  <c r="C92" i="32"/>
  <c r="D99" i="51"/>
  <c r="D99" i="49"/>
  <c r="G52" i="47"/>
  <c r="F52" i="47"/>
  <c r="E52" i="47"/>
  <c r="H52" i="47"/>
  <c r="K53" i="47"/>
  <c r="L52" i="47"/>
  <c r="J52" i="47"/>
  <c r="I52" i="47"/>
  <c r="I157" i="15"/>
  <c r="I105" i="15"/>
  <c r="L187" i="4"/>
  <c r="L50" i="25" s="1"/>
  <c r="L120" i="4"/>
  <c r="D99" i="6"/>
  <c r="D99" i="52"/>
  <c r="W59" i="14"/>
  <c r="X59" i="14"/>
  <c r="J111" i="14"/>
  <c r="J167" i="14"/>
  <c r="X185" i="46"/>
  <c r="W185" i="46"/>
  <c r="R156" i="15"/>
  <c r="G105" i="47"/>
  <c r="R51" i="47"/>
  <c r="R157" i="47" s="1"/>
  <c r="R361" i="37" s="1"/>
  <c r="R362" i="37" s="1"/>
  <c r="G37" i="68" s="1"/>
  <c r="G157" i="47"/>
  <c r="Q51" i="47"/>
  <c r="Q52" i="47" s="1"/>
  <c r="U51" i="47"/>
  <c r="U157" i="47" s="1"/>
  <c r="U361" i="37" s="1"/>
  <c r="U362" i="37" s="1"/>
  <c r="J37" i="68" s="1"/>
  <c r="T51" i="47"/>
  <c r="T157" i="47" s="1"/>
  <c r="T361" i="37" s="1"/>
  <c r="T362" i="37" s="1"/>
  <c r="I37" i="68" s="1"/>
  <c r="S51" i="47"/>
  <c r="S157" i="47" s="1"/>
  <c r="S361" i="37" s="1"/>
  <c r="S362" i="37" s="1"/>
  <c r="H37" i="68" s="1"/>
  <c r="J157" i="15"/>
  <c r="J105" i="15"/>
  <c r="E187" i="4"/>
  <c r="E50" i="25" s="1"/>
  <c r="E120" i="4"/>
  <c r="L167" i="14"/>
  <c r="L111" i="14"/>
  <c r="R72" i="26"/>
  <c r="R73" i="26"/>
  <c r="R79" i="26" s="1"/>
  <c r="R74" i="26"/>
  <c r="R80" i="26" s="1"/>
  <c r="R75" i="26"/>
  <c r="R81" i="26" s="1"/>
  <c r="D92" i="32"/>
  <c r="J120" i="46"/>
  <c r="J187" i="46"/>
  <c r="J50" i="54" s="1"/>
  <c r="S73" i="26"/>
  <c r="S79" i="26" s="1"/>
  <c r="S74" i="26"/>
  <c r="S80" i="26" s="1"/>
  <c r="S75" i="26"/>
  <c r="S81" i="26" s="1"/>
  <c r="S72" i="26"/>
  <c r="R156" i="47"/>
  <c r="W360" i="37"/>
  <c r="R51" i="4"/>
  <c r="H157" i="47"/>
  <c r="H105" i="47"/>
  <c r="K53" i="15"/>
  <c r="J52" i="15"/>
  <c r="H52" i="15"/>
  <c r="F52" i="15"/>
  <c r="L52" i="15"/>
  <c r="G52" i="15"/>
  <c r="I52" i="15"/>
  <c r="E52" i="15"/>
  <c r="F187" i="4"/>
  <c r="F50" i="25" s="1"/>
  <c r="F120" i="4"/>
  <c r="G167" i="14"/>
  <c r="G111" i="14"/>
  <c r="T156" i="15"/>
  <c r="L187" i="46"/>
  <c r="L50" i="54" s="1"/>
  <c r="L120" i="46"/>
  <c r="X185" i="4"/>
  <c r="W185" i="4"/>
  <c r="T74" i="26"/>
  <c r="T80" i="26" s="1"/>
  <c r="T75" i="26"/>
  <c r="T81" i="26" s="1"/>
  <c r="T73" i="26"/>
  <c r="T79" i="26" s="1"/>
  <c r="T72" i="26"/>
  <c r="U187" i="46"/>
  <c r="U156" i="15"/>
  <c r="S156" i="47"/>
  <c r="T187" i="46"/>
  <c r="T117" i="14"/>
  <c r="R187" i="4"/>
  <c r="I157" i="47"/>
  <c r="I105" i="47"/>
  <c r="H157" i="15"/>
  <c r="H105" i="15"/>
  <c r="X356" i="37"/>
  <c r="G187" i="4"/>
  <c r="G50" i="25" s="1"/>
  <c r="G120" i="4"/>
  <c r="H111" i="14"/>
  <c r="H167" i="14"/>
  <c r="S51" i="4"/>
  <c r="I120" i="46"/>
  <c r="I187" i="46"/>
  <c r="I50" i="54" s="1"/>
  <c r="T156" i="47"/>
  <c r="S117" i="14"/>
  <c r="Q186" i="46"/>
  <c r="Q187" i="46" s="1"/>
  <c r="X50" i="46"/>
  <c r="W50" i="46"/>
  <c r="T51" i="4"/>
  <c r="S53" i="14"/>
  <c r="L157" i="47"/>
  <c r="L105" i="47"/>
  <c r="F157" i="15"/>
  <c r="F105" i="15"/>
  <c r="I187" i="4"/>
  <c r="I50" i="25" s="1"/>
  <c r="I120" i="4"/>
  <c r="I111" i="14"/>
  <c r="I167" i="14"/>
  <c r="S187" i="4"/>
  <c r="U156" i="47"/>
  <c r="X119" i="26"/>
  <c r="W121" i="26"/>
  <c r="W123" i="26"/>
  <c r="W124" i="26"/>
  <c r="T187" i="4"/>
  <c r="S61" i="14"/>
  <c r="S64" i="14" s="1"/>
  <c r="E105" i="47"/>
  <c r="E157" i="47"/>
  <c r="L157" i="15"/>
  <c r="L105" i="15"/>
  <c r="H187" i="4"/>
  <c r="H50" i="25" s="1"/>
  <c r="H120" i="4"/>
  <c r="E167" i="14"/>
  <c r="E111" i="14"/>
  <c r="R51" i="46"/>
  <c r="R60" i="14"/>
  <c r="R61" i="14" s="1"/>
  <c r="R64" i="14" s="1"/>
  <c r="R53" i="14"/>
  <c r="C80" i="32"/>
  <c r="D80" i="32" s="1"/>
  <c r="G187" i="46"/>
  <c r="G50" i="54" s="1"/>
  <c r="G120" i="46"/>
  <c r="U75" i="26"/>
  <c r="U81" i="26" s="1"/>
  <c r="U72" i="26"/>
  <c r="U73" i="26"/>
  <c r="U79" i="26" s="1"/>
  <c r="U74" i="26"/>
  <c r="U80" i="26" s="1"/>
  <c r="S110" i="14"/>
  <c r="S118" i="14" s="1"/>
  <c r="R110" i="14"/>
  <c r="R118" i="14" s="1"/>
  <c r="R119" i="14" s="1"/>
  <c r="G333" i="68" s="1"/>
  <c r="Q110" i="14"/>
  <c r="Q118" i="14" s="1"/>
  <c r="Q119" i="14" s="1"/>
  <c r="F333" i="68" s="1"/>
  <c r="T110" i="14"/>
  <c r="T118" i="14" s="1"/>
  <c r="U110" i="14"/>
  <c r="U118" i="14" s="1"/>
  <c r="U119" i="14" s="1"/>
  <c r="J333" i="68" s="1"/>
  <c r="F105" i="47"/>
  <c r="F157" i="47"/>
  <c r="E157" i="15"/>
  <c r="E105" i="15"/>
  <c r="J187" i="4"/>
  <c r="J50" i="25" s="1"/>
  <c r="J120" i="4"/>
  <c r="K56" i="14"/>
  <c r="J55" i="14"/>
  <c r="I55" i="14"/>
  <c r="H55" i="14"/>
  <c r="E55" i="14"/>
  <c r="L55" i="14"/>
  <c r="F55" i="14"/>
  <c r="G55" i="14"/>
  <c r="R187" i="46"/>
  <c r="Q186" i="4"/>
  <c r="Q187" i="4" s="1"/>
  <c r="X50" i="4"/>
  <c r="W50" i="4"/>
  <c r="X52" i="14"/>
  <c r="W52" i="14"/>
  <c r="Q60" i="14"/>
  <c r="Q61" i="14" s="1"/>
  <c r="F187" i="46"/>
  <c r="F50" i="54" s="1"/>
  <c r="F120" i="46"/>
  <c r="C99" i="50"/>
  <c r="Q156" i="47"/>
  <c r="X50" i="47"/>
  <c r="W50" i="47"/>
  <c r="W125" i="26"/>
  <c r="H187" i="46"/>
  <c r="H50" i="54" s="1"/>
  <c r="H120" i="46"/>
  <c r="E99" i="49"/>
  <c r="F99" i="49" s="1"/>
  <c r="U51" i="4"/>
  <c r="Q156" i="15"/>
  <c r="W50" i="15"/>
  <c r="X50" i="15"/>
  <c r="C80" i="50"/>
  <c r="J157" i="47"/>
  <c r="J105" i="47"/>
  <c r="G157" i="15"/>
  <c r="U51" i="15"/>
  <c r="U157" i="15" s="1"/>
  <c r="S51" i="15"/>
  <c r="S157" i="15" s="1"/>
  <c r="Q51" i="15"/>
  <c r="Q52" i="15" s="1"/>
  <c r="G105" i="15"/>
  <c r="T51" i="15"/>
  <c r="T157" i="15" s="1"/>
  <c r="R51" i="15"/>
  <c r="R157" i="15" s="1"/>
  <c r="H52" i="4"/>
  <c r="G52" i="4"/>
  <c r="F52" i="4"/>
  <c r="E52" i="4"/>
  <c r="L52" i="4"/>
  <c r="I52" i="4"/>
  <c r="K53" i="4"/>
  <c r="J52" i="4"/>
  <c r="Q53" i="14"/>
  <c r="F167" i="14"/>
  <c r="F111" i="14"/>
  <c r="Q51" i="46"/>
  <c r="Q111" i="14" l="1"/>
  <c r="U52" i="47"/>
  <c r="X51" i="4"/>
  <c r="Q50" i="25"/>
  <c r="W187" i="4"/>
  <c r="X187" i="4"/>
  <c r="Q50" i="54"/>
  <c r="X187" i="46"/>
  <c r="W187" i="46"/>
  <c r="Q64" i="14"/>
  <c r="N64" i="14" s="1"/>
  <c r="N1" i="14" s="1"/>
  <c r="F17" i="8" s="1"/>
  <c r="X61" i="14"/>
  <c r="W61" i="14"/>
  <c r="Q357" i="37"/>
  <c r="W156" i="47"/>
  <c r="X156" i="47"/>
  <c r="L113" i="14"/>
  <c r="L169" i="14"/>
  <c r="B81" i="52"/>
  <c r="B81" i="6"/>
  <c r="H158" i="15"/>
  <c r="H106" i="15"/>
  <c r="D99" i="50"/>
  <c r="H53" i="47"/>
  <c r="G53" i="47"/>
  <c r="F53" i="47"/>
  <c r="K54" i="47"/>
  <c r="L53" i="47"/>
  <c r="J53" i="47"/>
  <c r="I53" i="47"/>
  <c r="E53" i="47"/>
  <c r="L121" i="46"/>
  <c r="L188" i="46"/>
  <c r="H188" i="4"/>
  <c r="H121" i="4"/>
  <c r="T119" i="14"/>
  <c r="I333" i="68" s="1"/>
  <c r="J188" i="4"/>
  <c r="J121" i="4"/>
  <c r="K54" i="4"/>
  <c r="I53" i="4"/>
  <c r="H53" i="4"/>
  <c r="G53" i="4"/>
  <c r="F53" i="4"/>
  <c r="E53" i="4"/>
  <c r="L53" i="4"/>
  <c r="J53" i="4"/>
  <c r="Q157" i="47"/>
  <c r="Q158" i="47" s="1"/>
  <c r="X51" i="47"/>
  <c r="W51" i="47"/>
  <c r="H158" i="47"/>
  <c r="H106" i="47"/>
  <c r="S52" i="15"/>
  <c r="E121" i="46"/>
  <c r="E188" i="46"/>
  <c r="I188" i="4"/>
  <c r="I121" i="4"/>
  <c r="E99" i="50"/>
  <c r="F99" i="50" s="1"/>
  <c r="H169" i="14"/>
  <c r="H113" i="14"/>
  <c r="S119" i="14"/>
  <c r="H333" i="68" s="1"/>
  <c r="T50" i="25"/>
  <c r="U357" i="37"/>
  <c r="U358" i="37" s="1"/>
  <c r="U158" i="47"/>
  <c r="S111" i="14"/>
  <c r="S52" i="47"/>
  <c r="L53" i="15"/>
  <c r="I53" i="15"/>
  <c r="G53" i="15"/>
  <c r="E53" i="15"/>
  <c r="H53" i="15"/>
  <c r="K54" i="15"/>
  <c r="J53" i="15"/>
  <c r="F53" i="15"/>
  <c r="R52" i="47"/>
  <c r="E106" i="47"/>
  <c r="E158" i="47"/>
  <c r="S158" i="15"/>
  <c r="W75" i="26"/>
  <c r="X75" i="26" s="1"/>
  <c r="Q81" i="26"/>
  <c r="F188" i="46"/>
  <c r="F121" i="46"/>
  <c r="E113" i="14"/>
  <c r="E169" i="14"/>
  <c r="U50" i="54"/>
  <c r="J106" i="15"/>
  <c r="J158" i="15"/>
  <c r="X51" i="46"/>
  <c r="W51" i="46"/>
  <c r="L121" i="4"/>
  <c r="L188" i="4"/>
  <c r="F106" i="47"/>
  <c r="F158" i="47"/>
  <c r="U111" i="14"/>
  <c r="W74" i="26"/>
  <c r="X74" i="26" s="1"/>
  <c r="Q80" i="26"/>
  <c r="G188" i="46"/>
  <c r="G121" i="46"/>
  <c r="U52" i="46"/>
  <c r="T52" i="46"/>
  <c r="S52" i="46"/>
  <c r="R52" i="46"/>
  <c r="Q52" i="46"/>
  <c r="S50" i="54"/>
  <c r="F169" i="14"/>
  <c r="F113" i="14"/>
  <c r="U288" i="37"/>
  <c r="J267" i="68" s="1"/>
  <c r="U96" i="26"/>
  <c r="F106" i="15"/>
  <c r="F158" i="15"/>
  <c r="X360" i="37"/>
  <c r="S286" i="37"/>
  <c r="H265" i="68" s="1"/>
  <c r="S94" i="26"/>
  <c r="R76" i="26"/>
  <c r="R78" i="26"/>
  <c r="W186" i="46"/>
  <c r="X186" i="46"/>
  <c r="T50" i="54"/>
  <c r="J113" i="14"/>
  <c r="J169" i="14"/>
  <c r="U287" i="37"/>
  <c r="J266" i="68" s="1"/>
  <c r="U95" i="26"/>
  <c r="S50" i="25"/>
  <c r="T52" i="47"/>
  <c r="R50" i="25"/>
  <c r="U52" i="15"/>
  <c r="T286" i="37"/>
  <c r="I265" i="68" s="1"/>
  <c r="T94" i="26"/>
  <c r="I106" i="15"/>
  <c r="I158" i="15"/>
  <c r="S76" i="26"/>
  <c r="S78" i="26"/>
  <c r="R288" i="37"/>
  <c r="G267" i="68" s="1"/>
  <c r="R96" i="26"/>
  <c r="D80" i="50"/>
  <c r="G106" i="47"/>
  <c r="G158" i="47"/>
  <c r="W73" i="26"/>
  <c r="X73" i="26" s="1"/>
  <c r="Q79" i="26"/>
  <c r="H188" i="46"/>
  <c r="H121" i="46"/>
  <c r="R50" i="54"/>
  <c r="J56" i="14"/>
  <c r="K57" i="14"/>
  <c r="I56" i="14"/>
  <c r="F56" i="14"/>
  <c r="E56" i="14"/>
  <c r="L56" i="14"/>
  <c r="H56" i="14"/>
  <c r="G56" i="14"/>
  <c r="U286" i="37"/>
  <c r="J265" i="68" s="1"/>
  <c r="U94" i="26"/>
  <c r="W129" i="26"/>
  <c r="T357" i="37"/>
  <c r="T358" i="37" s="1"/>
  <c r="T158" i="47"/>
  <c r="U158" i="15"/>
  <c r="U167" i="26" s="1"/>
  <c r="T288" i="37"/>
  <c r="I267" i="68" s="1"/>
  <c r="T96" i="26"/>
  <c r="T52" i="15"/>
  <c r="G158" i="15"/>
  <c r="G106" i="15"/>
  <c r="S288" i="37"/>
  <c r="H267" i="68" s="1"/>
  <c r="S96" i="26"/>
  <c r="R287" i="37"/>
  <c r="G266" i="68" s="1"/>
  <c r="R95" i="26"/>
  <c r="I158" i="47"/>
  <c r="I106" i="47"/>
  <c r="U50" i="25"/>
  <c r="Q76" i="26"/>
  <c r="W72" i="26"/>
  <c r="X72" i="26" s="1"/>
  <c r="Q78" i="26"/>
  <c r="I188" i="46"/>
  <c r="I121" i="46"/>
  <c r="Q157" i="15"/>
  <c r="Q158" i="15" s="1"/>
  <c r="W51" i="15"/>
  <c r="X51" i="15"/>
  <c r="X186" i="4"/>
  <c r="W186" i="4"/>
  <c r="I169" i="14"/>
  <c r="I113" i="14"/>
  <c r="S357" i="37"/>
  <c r="S358" i="37" s="1"/>
  <c r="S158" i="47"/>
  <c r="T76" i="26"/>
  <c r="T78" i="26"/>
  <c r="E158" i="15"/>
  <c r="E106" i="15"/>
  <c r="R357" i="37"/>
  <c r="R358" i="37" s="1"/>
  <c r="R158" i="47"/>
  <c r="E188" i="4"/>
  <c r="E121" i="4"/>
  <c r="F188" i="4"/>
  <c r="F121" i="4"/>
  <c r="X53" i="14"/>
  <c r="W53" i="14"/>
  <c r="G188" i="4"/>
  <c r="T52" i="4"/>
  <c r="G121" i="4"/>
  <c r="S52" i="4"/>
  <c r="R52" i="4"/>
  <c r="Q52" i="4"/>
  <c r="U52" i="4"/>
  <c r="W156" i="15"/>
  <c r="X156" i="15"/>
  <c r="W60" i="14"/>
  <c r="X60" i="14"/>
  <c r="G169" i="14"/>
  <c r="G113" i="14"/>
  <c r="R111" i="14"/>
  <c r="U76" i="26"/>
  <c r="U78" i="26"/>
  <c r="R121" i="26"/>
  <c r="Q121" i="26"/>
  <c r="X121" i="26"/>
  <c r="U121" i="26"/>
  <c r="T121" i="26"/>
  <c r="S121" i="26"/>
  <c r="T111" i="14"/>
  <c r="T287" i="37"/>
  <c r="I266" i="68" s="1"/>
  <c r="T95" i="26"/>
  <c r="T158" i="15"/>
  <c r="T167" i="26" s="1"/>
  <c r="L158" i="15"/>
  <c r="L106" i="15"/>
  <c r="S287" i="37"/>
  <c r="H266" i="68" s="1"/>
  <c r="S95" i="26"/>
  <c r="R286" i="37"/>
  <c r="G265" i="68" s="1"/>
  <c r="R94" i="26"/>
  <c r="R52" i="15"/>
  <c r="J158" i="47"/>
  <c r="J106" i="47"/>
  <c r="K54" i="46"/>
  <c r="J53" i="46"/>
  <c r="I53" i="46"/>
  <c r="H53" i="46"/>
  <c r="G53" i="46"/>
  <c r="F53" i="46"/>
  <c r="E53" i="46"/>
  <c r="L53" i="46"/>
  <c r="W51" i="4"/>
  <c r="R158" i="15"/>
  <c r="R167" i="26" s="1"/>
  <c r="B81" i="51"/>
  <c r="B81" i="49"/>
  <c r="D105" i="32"/>
  <c r="L158" i="47"/>
  <c r="L106" i="47"/>
  <c r="J121" i="46"/>
  <c r="J188" i="46"/>
  <c r="X52" i="15" l="1"/>
  <c r="X52" i="47"/>
  <c r="X158" i="47"/>
  <c r="W158" i="47"/>
  <c r="R188" i="46"/>
  <c r="H159" i="15"/>
  <c r="H107" i="15"/>
  <c r="J36" i="68"/>
  <c r="U458" i="37"/>
  <c r="U460" i="37" s="1"/>
  <c r="U364" i="37"/>
  <c r="E189" i="4"/>
  <c r="E122" i="4"/>
  <c r="I159" i="47"/>
  <c r="I107" i="47"/>
  <c r="C100" i="51"/>
  <c r="C101" i="51" s="1"/>
  <c r="C100" i="49"/>
  <c r="I189" i="46"/>
  <c r="I122" i="46"/>
  <c r="C100" i="52"/>
  <c r="C100" i="6"/>
  <c r="J114" i="14"/>
  <c r="J170" i="14"/>
  <c r="C81" i="51"/>
  <c r="C81" i="49"/>
  <c r="J189" i="46"/>
  <c r="J122" i="46"/>
  <c r="S132" i="26"/>
  <c r="S140" i="26" s="1"/>
  <c r="S135" i="26"/>
  <c r="S143" i="26" s="1"/>
  <c r="S131" i="26"/>
  <c r="S133" i="26"/>
  <c r="S141" i="26" s="1"/>
  <c r="S136" i="26"/>
  <c r="S144" i="26" s="1"/>
  <c r="S134" i="26"/>
  <c r="S142" i="26" s="1"/>
  <c r="Q285" i="37"/>
  <c r="Q82" i="26"/>
  <c r="W78" i="26"/>
  <c r="Q93" i="26"/>
  <c r="G170" i="14"/>
  <c r="G114" i="14"/>
  <c r="R285" i="37"/>
  <c r="R82" i="26"/>
  <c r="R93" i="26"/>
  <c r="S188" i="46"/>
  <c r="S167" i="26"/>
  <c r="E159" i="15"/>
  <c r="E107" i="15"/>
  <c r="F189" i="4"/>
  <c r="F122" i="4"/>
  <c r="W52" i="47"/>
  <c r="J159" i="47"/>
  <c r="J107" i="47"/>
  <c r="R458" i="37"/>
  <c r="R460" i="37" s="1"/>
  <c r="G36" i="68"/>
  <c r="R364" i="37"/>
  <c r="T188" i="46"/>
  <c r="G159" i="15"/>
  <c r="G107" i="15"/>
  <c r="G189" i="4"/>
  <c r="U53" i="4"/>
  <c r="U189" i="4" s="1"/>
  <c r="U192" i="37" s="1"/>
  <c r="T53" i="4"/>
  <c r="T189" i="4" s="1"/>
  <c r="T192" i="37" s="1"/>
  <c r="G122" i="4"/>
  <c r="S53" i="4"/>
  <c r="S189" i="4" s="1"/>
  <c r="S192" i="37" s="1"/>
  <c r="R53" i="4"/>
  <c r="R189" i="4" s="1"/>
  <c r="R192" i="37" s="1"/>
  <c r="Q53" i="4"/>
  <c r="L159" i="47"/>
  <c r="T53" i="47"/>
  <c r="S53" i="47"/>
  <c r="R53" i="47"/>
  <c r="U53" i="47"/>
  <c r="Q53" i="47"/>
  <c r="L107" i="47"/>
  <c r="W357" i="37"/>
  <c r="Q358" i="37"/>
  <c r="X50" i="54"/>
  <c r="W50" i="54"/>
  <c r="U188" i="4"/>
  <c r="K55" i="46"/>
  <c r="J54" i="46"/>
  <c r="I54" i="46"/>
  <c r="H54" i="46"/>
  <c r="G54" i="46"/>
  <c r="F54" i="46"/>
  <c r="L54" i="46"/>
  <c r="E54" i="46"/>
  <c r="T131" i="26"/>
  <c r="T133" i="26"/>
  <c r="T141" i="26" s="1"/>
  <c r="T135" i="26"/>
  <c r="T143" i="26" s="1"/>
  <c r="T132" i="26"/>
  <c r="T140" i="26" s="1"/>
  <c r="T134" i="26"/>
  <c r="T142" i="26" s="1"/>
  <c r="T136" i="26"/>
  <c r="T144" i="26" s="1"/>
  <c r="U188" i="46"/>
  <c r="I159" i="15"/>
  <c r="I107" i="15"/>
  <c r="H189" i="4"/>
  <c r="H122" i="4"/>
  <c r="K55" i="47"/>
  <c r="I54" i="47"/>
  <c r="H54" i="47"/>
  <c r="G54" i="47"/>
  <c r="L54" i="47"/>
  <c r="J54" i="47"/>
  <c r="F54" i="47"/>
  <c r="E54" i="47"/>
  <c r="B81" i="50"/>
  <c r="W52" i="15"/>
  <c r="S188" i="4"/>
  <c r="E170" i="14"/>
  <c r="E114" i="14"/>
  <c r="S285" i="37"/>
  <c r="S82" i="26"/>
  <c r="S93" i="26"/>
  <c r="L159" i="15"/>
  <c r="L107" i="15"/>
  <c r="U53" i="15"/>
  <c r="S53" i="15"/>
  <c r="T53" i="15"/>
  <c r="R53" i="15"/>
  <c r="Q53" i="15"/>
  <c r="Q361" i="37"/>
  <c r="W157" i="47"/>
  <c r="X157" i="47"/>
  <c r="I189" i="4"/>
  <c r="I122" i="4"/>
  <c r="F159" i="47"/>
  <c r="F107" i="47"/>
  <c r="B93" i="32"/>
  <c r="D81" i="52"/>
  <c r="R188" i="4"/>
  <c r="T285" i="37"/>
  <c r="T82" i="26"/>
  <c r="T93" i="26"/>
  <c r="W76" i="26"/>
  <c r="X76" i="26" s="1"/>
  <c r="L170" i="14"/>
  <c r="L114" i="14"/>
  <c r="E189" i="46"/>
  <c r="E122" i="46"/>
  <c r="F189" i="46"/>
  <c r="F122" i="46"/>
  <c r="Q133" i="26"/>
  <c r="Q136" i="26"/>
  <c r="Q135" i="26"/>
  <c r="Q134" i="26"/>
  <c r="Q132" i="26"/>
  <c r="Q131" i="26"/>
  <c r="I36" i="68"/>
  <c r="T458" i="37"/>
  <c r="T460" i="37" s="1"/>
  <c r="T364" i="37"/>
  <c r="F170" i="14"/>
  <c r="F114" i="14"/>
  <c r="Q286" i="37"/>
  <c r="W79" i="26"/>
  <c r="Q94" i="26"/>
  <c r="F159" i="15"/>
  <c r="F107" i="15"/>
  <c r="H54" i="4"/>
  <c r="J54" i="4"/>
  <c r="I54" i="4"/>
  <c r="K55" i="4"/>
  <c r="G54" i="4"/>
  <c r="F54" i="4"/>
  <c r="E54" i="4"/>
  <c r="L54" i="4"/>
  <c r="G159" i="47"/>
  <c r="G107" i="47"/>
  <c r="B81" i="32"/>
  <c r="D81" i="51"/>
  <c r="T188" i="4"/>
  <c r="S458" i="37"/>
  <c r="S460" i="37" s="1"/>
  <c r="H36" i="68"/>
  <c r="S364" i="37"/>
  <c r="X157" i="15"/>
  <c r="W157" i="15"/>
  <c r="I170" i="14"/>
  <c r="I114" i="14"/>
  <c r="Q287" i="37"/>
  <c r="W80" i="26"/>
  <c r="Q95" i="26"/>
  <c r="J159" i="15"/>
  <c r="J107" i="15"/>
  <c r="J189" i="4"/>
  <c r="J122" i="4"/>
  <c r="H159" i="47"/>
  <c r="H107" i="47"/>
  <c r="X50" i="25"/>
  <c r="W50" i="25"/>
  <c r="Q188" i="4"/>
  <c r="X52" i="4"/>
  <c r="W52" i="4"/>
  <c r="C81" i="52"/>
  <c r="C81" i="6"/>
  <c r="H170" i="14"/>
  <c r="H114" i="14"/>
  <c r="L122" i="46"/>
  <c r="L189" i="46"/>
  <c r="U131" i="26"/>
  <c r="U132" i="26"/>
  <c r="U140" i="26" s="1"/>
  <c r="U136" i="26"/>
  <c r="U144" i="26" s="1"/>
  <c r="U135" i="26"/>
  <c r="U143" i="26" s="1"/>
  <c r="U134" i="26"/>
  <c r="U142" i="26" s="1"/>
  <c r="U133" i="26"/>
  <c r="U141" i="26" s="1"/>
  <c r="G189" i="46"/>
  <c r="G122" i="46"/>
  <c r="U53" i="46"/>
  <c r="U189" i="46" s="1"/>
  <c r="U147" i="37" s="1"/>
  <c r="T53" i="46"/>
  <c r="T189" i="46" s="1"/>
  <c r="T147" i="37" s="1"/>
  <c r="S53" i="46"/>
  <c r="S189" i="46" s="1"/>
  <c r="S147" i="37" s="1"/>
  <c r="R53" i="46"/>
  <c r="R189" i="46" s="1"/>
  <c r="R147" i="37" s="1"/>
  <c r="Q53" i="46"/>
  <c r="R136" i="26"/>
  <c r="R144" i="26" s="1"/>
  <c r="R135" i="26"/>
  <c r="R143" i="26" s="1"/>
  <c r="R134" i="26"/>
  <c r="R142" i="26" s="1"/>
  <c r="R131" i="26"/>
  <c r="R133" i="26"/>
  <c r="R141" i="26" s="1"/>
  <c r="R132" i="26"/>
  <c r="R140" i="26" s="1"/>
  <c r="C30" i="34"/>
  <c r="D81" i="49"/>
  <c r="H189" i="46"/>
  <c r="H122" i="46"/>
  <c r="U285" i="37"/>
  <c r="U82" i="26"/>
  <c r="U93" i="26"/>
  <c r="X158" i="15"/>
  <c r="W158" i="15"/>
  <c r="Q167" i="26"/>
  <c r="W167" i="26" s="1"/>
  <c r="G57" i="14"/>
  <c r="L57" i="14"/>
  <c r="K58" i="14"/>
  <c r="H57" i="14"/>
  <c r="F57" i="14"/>
  <c r="J57" i="14"/>
  <c r="I57" i="14"/>
  <c r="E57" i="14"/>
  <c r="Q188" i="46"/>
  <c r="X52" i="46"/>
  <c r="W52" i="46"/>
  <c r="Q288" i="37"/>
  <c r="Q96" i="26"/>
  <c r="W81" i="26"/>
  <c r="E54" i="15"/>
  <c r="L54" i="15"/>
  <c r="K55" i="15"/>
  <c r="J54" i="15"/>
  <c r="H54" i="15"/>
  <c r="F54" i="15"/>
  <c r="I54" i="15"/>
  <c r="G54" i="15"/>
  <c r="L189" i="4"/>
  <c r="L122" i="4"/>
  <c r="E159" i="47"/>
  <c r="E107" i="47"/>
  <c r="R54" i="4" l="1"/>
  <c r="W173" i="26"/>
  <c r="H21" i="68"/>
  <c r="S223" i="37"/>
  <c r="H241" i="68" s="1"/>
  <c r="H95" i="68"/>
  <c r="U298" i="37"/>
  <c r="J274" i="68" s="1"/>
  <c r="D49" i="32"/>
  <c r="D50" i="32" s="1"/>
  <c r="X80" i="26"/>
  <c r="W361" i="37"/>
  <c r="Q362" i="37"/>
  <c r="F37" i="68" s="1"/>
  <c r="H160" i="47"/>
  <c r="H108" i="47"/>
  <c r="U190" i="46"/>
  <c r="U79" i="54" s="1"/>
  <c r="U143" i="37"/>
  <c r="L190" i="46"/>
  <c r="L79" i="54" s="1"/>
  <c r="L123" i="46"/>
  <c r="U190" i="4"/>
  <c r="U79" i="25" s="1"/>
  <c r="U188" i="37"/>
  <c r="L160" i="15"/>
  <c r="Q54" i="15"/>
  <c r="T54" i="15"/>
  <c r="L108" i="15"/>
  <c r="U54" i="15"/>
  <c r="S54" i="15"/>
  <c r="R54" i="15"/>
  <c r="X188" i="46"/>
  <c r="W188" i="46"/>
  <c r="Q143" i="37"/>
  <c r="G171" i="14"/>
  <c r="G115" i="14"/>
  <c r="R137" i="26"/>
  <c r="R139" i="26"/>
  <c r="I160" i="15"/>
  <c r="I108" i="15"/>
  <c r="W96" i="26"/>
  <c r="X96" i="26" s="1"/>
  <c r="J171" i="14"/>
  <c r="J115" i="14"/>
  <c r="R299" i="37"/>
  <c r="G275" i="68" s="1"/>
  <c r="D100" i="52"/>
  <c r="D100" i="6"/>
  <c r="I55" i="4"/>
  <c r="E55" i="4"/>
  <c r="L55" i="4"/>
  <c r="J55" i="4"/>
  <c r="H55" i="4"/>
  <c r="F55" i="4"/>
  <c r="G55" i="4"/>
  <c r="K56" i="4"/>
  <c r="C49" i="32"/>
  <c r="C50" i="32" s="1"/>
  <c r="X79" i="26"/>
  <c r="W132" i="26"/>
  <c r="X132" i="26" s="1"/>
  <c r="Q140" i="26"/>
  <c r="I264" i="68"/>
  <c r="T291" i="37"/>
  <c r="S55" i="15"/>
  <c r="S57" i="15" s="1"/>
  <c r="S60" i="15" s="1"/>
  <c r="F160" i="47"/>
  <c r="F108" i="47"/>
  <c r="T298" i="37"/>
  <c r="I274" i="68" s="1"/>
  <c r="I190" i="46"/>
  <c r="I79" i="54" s="1"/>
  <c r="I123" i="46"/>
  <c r="X357" i="37"/>
  <c r="X358" i="37" s="1"/>
  <c r="W358" i="37"/>
  <c r="Q189" i="4"/>
  <c r="W53" i="4"/>
  <c r="X53" i="4"/>
  <c r="S54" i="46"/>
  <c r="S296" i="37"/>
  <c r="H272" i="68" s="1"/>
  <c r="C81" i="32"/>
  <c r="D81" i="32" s="1"/>
  <c r="C101" i="49"/>
  <c r="J257" i="68"/>
  <c r="U469" i="37"/>
  <c r="Q189" i="46"/>
  <c r="Q190" i="46" s="1"/>
  <c r="W53" i="46"/>
  <c r="X53" i="46"/>
  <c r="S478" i="37"/>
  <c r="F160" i="15"/>
  <c r="F108" i="15"/>
  <c r="F267" i="68"/>
  <c r="W288" i="37"/>
  <c r="X288" i="37" s="1"/>
  <c r="F171" i="14"/>
  <c r="F115" i="14"/>
  <c r="I190" i="4"/>
  <c r="I79" i="25" s="1"/>
  <c r="I123" i="4"/>
  <c r="F265" i="68"/>
  <c r="W286" i="37"/>
  <c r="X286" i="37" s="1"/>
  <c r="W134" i="26"/>
  <c r="X134" i="26" s="1"/>
  <c r="Q142" i="26"/>
  <c r="U55" i="15"/>
  <c r="U57" i="15" s="1"/>
  <c r="U60" i="15" s="1"/>
  <c r="S54" i="4"/>
  <c r="J160" i="47"/>
  <c r="J108" i="47"/>
  <c r="T296" i="37"/>
  <c r="I272" i="68" s="1"/>
  <c r="J190" i="46"/>
  <c r="J79" i="54" s="1"/>
  <c r="J123" i="46"/>
  <c r="U107" i="47"/>
  <c r="T107" i="47"/>
  <c r="S107" i="47"/>
  <c r="R107" i="47"/>
  <c r="Q107" i="47"/>
  <c r="G131" i="68"/>
  <c r="R239" i="37"/>
  <c r="G301" i="68" s="1"/>
  <c r="G205" i="68"/>
  <c r="T54" i="46"/>
  <c r="S190" i="46"/>
  <c r="S79" i="54" s="1"/>
  <c r="S143" i="37"/>
  <c r="S137" i="26"/>
  <c r="S139" i="26"/>
  <c r="H171" i="14"/>
  <c r="H115" i="14"/>
  <c r="L160" i="47"/>
  <c r="L108" i="47"/>
  <c r="U54" i="47"/>
  <c r="T54" i="47"/>
  <c r="S54" i="47"/>
  <c r="R54" i="47"/>
  <c r="R55" i="47" s="1"/>
  <c r="R57" i="47" s="1"/>
  <c r="R60" i="47" s="1"/>
  <c r="Q54" i="47"/>
  <c r="Q55" i="47" s="1"/>
  <c r="T137" i="26"/>
  <c r="T139" i="26"/>
  <c r="L55" i="46"/>
  <c r="K56" i="46"/>
  <c r="J55" i="46"/>
  <c r="I55" i="46"/>
  <c r="H55" i="46"/>
  <c r="G55" i="46"/>
  <c r="F55" i="46"/>
  <c r="E55" i="46"/>
  <c r="W53" i="47"/>
  <c r="X53" i="47"/>
  <c r="H131" i="68"/>
  <c r="S239" i="37"/>
  <c r="H301" i="68" s="1"/>
  <c r="H205" i="68"/>
  <c r="T190" i="46"/>
  <c r="T79" i="54" s="1"/>
  <c r="T143" i="37"/>
  <c r="Q99" i="26"/>
  <c r="W93" i="26"/>
  <c r="S298" i="37"/>
  <c r="H274" i="68" s="1"/>
  <c r="G21" i="68"/>
  <c r="R223" i="37"/>
  <c r="G241" i="68" s="1"/>
  <c r="G95" i="68"/>
  <c r="G315" i="68" s="1"/>
  <c r="U297" i="37"/>
  <c r="J273" i="68" s="1"/>
  <c r="W95" i="26"/>
  <c r="X95" i="26" s="1"/>
  <c r="H190" i="4"/>
  <c r="H79" i="25" s="1"/>
  <c r="H123" i="4"/>
  <c r="W136" i="26"/>
  <c r="X136" i="26" s="1"/>
  <c r="Q144" i="26"/>
  <c r="D100" i="49"/>
  <c r="D101" i="49" s="1"/>
  <c r="D100" i="51"/>
  <c r="D101" i="51" s="1"/>
  <c r="Q159" i="15"/>
  <c r="U159" i="15"/>
  <c r="T159" i="15"/>
  <c r="S159" i="15"/>
  <c r="R159" i="15"/>
  <c r="G160" i="47"/>
  <c r="G108" i="47"/>
  <c r="U54" i="46"/>
  <c r="E123" i="46"/>
  <c r="E190" i="46"/>
  <c r="E79" i="54" s="1"/>
  <c r="U54" i="4"/>
  <c r="U55" i="47"/>
  <c r="U57" i="47" s="1"/>
  <c r="U60" i="47" s="1"/>
  <c r="R99" i="26"/>
  <c r="X78" i="26"/>
  <c r="B49" i="32"/>
  <c r="S295" i="37"/>
  <c r="H271" i="68" s="1"/>
  <c r="Q54" i="46"/>
  <c r="U99" i="26"/>
  <c r="U296" i="37"/>
  <c r="J272" i="68" s="1"/>
  <c r="Q107" i="15"/>
  <c r="U107" i="15"/>
  <c r="S107" i="15"/>
  <c r="T107" i="15"/>
  <c r="R107" i="15"/>
  <c r="F55" i="15"/>
  <c r="E55" i="15"/>
  <c r="I55" i="15"/>
  <c r="G55" i="15"/>
  <c r="J55" i="15"/>
  <c r="H55" i="15"/>
  <c r="L55" i="15"/>
  <c r="J264" i="68"/>
  <c r="U291" i="37"/>
  <c r="L190" i="4"/>
  <c r="L79" i="25" s="1"/>
  <c r="L123" i="4"/>
  <c r="I131" i="68"/>
  <c r="T239" i="37"/>
  <c r="I301" i="68" s="1"/>
  <c r="I205" i="68"/>
  <c r="W82" i="26"/>
  <c r="C100" i="50"/>
  <c r="C101" i="6"/>
  <c r="R54" i="46"/>
  <c r="W188" i="4"/>
  <c r="X188" i="4"/>
  <c r="Q190" i="4"/>
  <c r="Q188" i="37"/>
  <c r="W135" i="26"/>
  <c r="X135" i="26" s="1"/>
  <c r="Q143" i="26"/>
  <c r="J160" i="15"/>
  <c r="J108" i="15"/>
  <c r="H58" i="14"/>
  <c r="G58" i="14"/>
  <c r="K59" i="14"/>
  <c r="F58" i="14"/>
  <c r="E58" i="14"/>
  <c r="J58" i="14"/>
  <c r="L58" i="14"/>
  <c r="I58" i="14"/>
  <c r="L115" i="14"/>
  <c r="L171" i="14"/>
  <c r="R296" i="37"/>
  <c r="G272" i="68" s="1"/>
  <c r="H257" i="68"/>
  <c r="S469" i="37"/>
  <c r="T478" i="37"/>
  <c r="W133" i="26"/>
  <c r="X133" i="26" s="1"/>
  <c r="Q141" i="26"/>
  <c r="S99" i="26"/>
  <c r="J131" i="68"/>
  <c r="U239" i="37"/>
  <c r="J301" i="68" s="1"/>
  <c r="J205" i="68"/>
  <c r="R478" i="37"/>
  <c r="G264" i="68"/>
  <c r="R291" i="37"/>
  <c r="F264" i="68"/>
  <c r="W285" i="37"/>
  <c r="Q291" i="37"/>
  <c r="C106" i="32"/>
  <c r="C101" i="52"/>
  <c r="R190" i="46"/>
  <c r="R79" i="54" s="1"/>
  <c r="R143" i="37"/>
  <c r="H108" i="15"/>
  <c r="H160" i="15"/>
  <c r="J190" i="4"/>
  <c r="J79" i="25" s="1"/>
  <c r="J123" i="4"/>
  <c r="R190" i="4"/>
  <c r="R79" i="25" s="1"/>
  <c r="R188" i="37"/>
  <c r="S190" i="4"/>
  <c r="S79" i="25" s="1"/>
  <c r="S188" i="37"/>
  <c r="R295" i="37"/>
  <c r="G271" i="68" s="1"/>
  <c r="J21" i="68"/>
  <c r="U223" i="37"/>
  <c r="J241" i="68" s="1"/>
  <c r="J95" i="68"/>
  <c r="U295" i="37"/>
  <c r="J271" i="68" s="1"/>
  <c r="C93" i="32"/>
  <c r="T190" i="4"/>
  <c r="T79" i="25" s="1"/>
  <c r="T188" i="37"/>
  <c r="F123" i="4"/>
  <c r="F190" i="4"/>
  <c r="F79" i="25" s="1"/>
  <c r="T99" i="26"/>
  <c r="R55" i="15"/>
  <c r="R57" i="15" s="1"/>
  <c r="R60" i="15" s="1"/>
  <c r="H264" i="68"/>
  <c r="S291" i="37"/>
  <c r="L55" i="47"/>
  <c r="J55" i="47"/>
  <c r="I55" i="47"/>
  <c r="H55" i="47"/>
  <c r="G55" i="47"/>
  <c r="F55" i="47"/>
  <c r="E55" i="47"/>
  <c r="T297" i="37"/>
  <c r="I273" i="68" s="1"/>
  <c r="G123" i="46"/>
  <c r="G190" i="46"/>
  <c r="G79" i="54" s="1"/>
  <c r="T55" i="47"/>
  <c r="T57" i="47" s="1"/>
  <c r="T60" i="47" s="1"/>
  <c r="S297" i="37"/>
  <c r="H273" i="68" s="1"/>
  <c r="I21" i="68"/>
  <c r="T223" i="37"/>
  <c r="I241" i="68" s="1"/>
  <c r="I95" i="68"/>
  <c r="U299" i="37"/>
  <c r="J275" i="68" s="1"/>
  <c r="C81" i="50"/>
  <c r="F266" i="68"/>
  <c r="W287" i="37"/>
  <c r="X287" i="37" s="1"/>
  <c r="T54" i="4"/>
  <c r="E190" i="4"/>
  <c r="E79" i="25" s="1"/>
  <c r="E123" i="4"/>
  <c r="I257" i="68"/>
  <c r="T469" i="37"/>
  <c r="D93" i="32"/>
  <c r="Q55" i="15"/>
  <c r="X53" i="15"/>
  <c r="W53" i="15"/>
  <c r="D81" i="6"/>
  <c r="I160" i="47"/>
  <c r="I108" i="47"/>
  <c r="T299" i="37"/>
  <c r="I275" i="68" s="1"/>
  <c r="F190" i="46"/>
  <c r="F79" i="54" s="1"/>
  <c r="F123" i="46"/>
  <c r="S55" i="47"/>
  <c r="S57" i="47" s="1"/>
  <c r="S60" i="47" s="1"/>
  <c r="E160" i="15"/>
  <c r="E108" i="15"/>
  <c r="E171" i="14"/>
  <c r="E115" i="14"/>
  <c r="R297" i="37"/>
  <c r="G273" i="68" s="1"/>
  <c r="G108" i="15"/>
  <c r="G160" i="15"/>
  <c r="E49" i="32"/>
  <c r="E50" i="32" s="1"/>
  <c r="X81" i="26"/>
  <c r="I171" i="14"/>
  <c r="I115" i="14"/>
  <c r="X167" i="26"/>
  <c r="W169" i="26"/>
  <c r="W171" i="26"/>
  <c r="W172" i="26"/>
  <c r="R298" i="37"/>
  <c r="G274" i="68" s="1"/>
  <c r="U137" i="26"/>
  <c r="U139" i="26"/>
  <c r="Q54" i="4"/>
  <c r="G190" i="4"/>
  <c r="G79" i="25" s="1"/>
  <c r="G123" i="4"/>
  <c r="W94" i="26"/>
  <c r="X94" i="26" s="1"/>
  <c r="Q137" i="26"/>
  <c r="W131" i="26"/>
  <c r="X131" i="26" s="1"/>
  <c r="Q139" i="26"/>
  <c r="T55" i="15"/>
  <c r="T57" i="15" s="1"/>
  <c r="T60" i="15" s="1"/>
  <c r="E160" i="47"/>
  <c r="E108" i="47"/>
  <c r="T295" i="37"/>
  <c r="I271" i="68" s="1"/>
  <c r="H190" i="46"/>
  <c r="H79" i="54" s="1"/>
  <c r="H123" i="46"/>
  <c r="Q458" i="37"/>
  <c r="F36" i="68"/>
  <c r="Q364" i="37"/>
  <c r="U159" i="47"/>
  <c r="Q159" i="47"/>
  <c r="T159" i="47"/>
  <c r="S159" i="47"/>
  <c r="R159" i="47"/>
  <c r="G257" i="68"/>
  <c r="R469" i="37"/>
  <c r="S299" i="37"/>
  <c r="H275" i="68" s="1"/>
  <c r="U478" i="37"/>
  <c r="J315" i="68" l="1"/>
  <c r="Q79" i="54"/>
  <c r="X190" i="46"/>
  <c r="W190" i="46"/>
  <c r="X55" i="47"/>
  <c r="W55" i="47"/>
  <c r="Q57" i="47"/>
  <c r="W137" i="26"/>
  <c r="X137" i="26" s="1"/>
  <c r="T508" i="37"/>
  <c r="H109" i="47"/>
  <c r="H161" i="47"/>
  <c r="H130" i="68"/>
  <c r="S235" i="37"/>
  <c r="H300" i="68" s="1"/>
  <c r="S208" i="37"/>
  <c r="H204" i="68"/>
  <c r="S499" i="37" s="1"/>
  <c r="R219" i="37"/>
  <c r="G20" i="68"/>
  <c r="G94" i="68"/>
  <c r="Q296" i="37"/>
  <c r="W141" i="26"/>
  <c r="G172" i="14"/>
  <c r="G116" i="14"/>
  <c r="J109" i="15"/>
  <c r="J161" i="15"/>
  <c r="X159" i="15"/>
  <c r="W159" i="15"/>
  <c r="W99" i="26"/>
  <c r="X93" i="26"/>
  <c r="X99" i="26" s="1"/>
  <c r="J191" i="46"/>
  <c r="J124" i="46"/>
  <c r="U508" i="37"/>
  <c r="L191" i="4"/>
  <c r="U55" i="4"/>
  <c r="L124" i="4"/>
  <c r="R55" i="4"/>
  <c r="Q55" i="4"/>
  <c r="S55" i="4"/>
  <c r="T55" i="4"/>
  <c r="I161" i="47"/>
  <c r="I109" i="47"/>
  <c r="H172" i="14"/>
  <c r="H116" i="14"/>
  <c r="B82" i="52"/>
  <c r="B82" i="6"/>
  <c r="G161" i="15"/>
  <c r="G109" i="15"/>
  <c r="H49" i="32"/>
  <c r="H50" i="32" s="1"/>
  <c r="B50" i="32"/>
  <c r="E56" i="46"/>
  <c r="L56" i="46"/>
  <c r="K57" i="46"/>
  <c r="J56" i="46"/>
  <c r="I56" i="46"/>
  <c r="H56" i="46"/>
  <c r="G56" i="46"/>
  <c r="F56" i="46"/>
  <c r="H20" i="68"/>
  <c r="S219" i="37"/>
  <c r="H94" i="68"/>
  <c r="E191" i="4"/>
  <c r="E124" i="4"/>
  <c r="T108" i="15"/>
  <c r="T109" i="15" s="1"/>
  <c r="T111" i="15" s="1"/>
  <c r="S108" i="15"/>
  <c r="U108" i="15"/>
  <c r="U109" i="15" s="1"/>
  <c r="U111" i="15" s="1"/>
  <c r="Q108" i="15"/>
  <c r="Q109" i="15" s="1"/>
  <c r="Q111" i="15" s="1"/>
  <c r="R108" i="15"/>
  <c r="L191" i="46"/>
  <c r="U55" i="46"/>
  <c r="T55" i="46"/>
  <c r="S55" i="46"/>
  <c r="L124" i="46"/>
  <c r="R55" i="46"/>
  <c r="Q55" i="46"/>
  <c r="Q108" i="47"/>
  <c r="U108" i="47"/>
  <c r="U109" i="47" s="1"/>
  <c r="U111" i="47" s="1"/>
  <c r="T108" i="47"/>
  <c r="T109" i="47" s="1"/>
  <c r="T111" i="47" s="1"/>
  <c r="R108" i="47"/>
  <c r="R109" i="47" s="1"/>
  <c r="R111" i="47" s="1"/>
  <c r="S108" i="47"/>
  <c r="S109" i="47" s="1"/>
  <c r="S111" i="47" s="1"/>
  <c r="E101" i="49"/>
  <c r="F101" i="49" s="1"/>
  <c r="I191" i="4"/>
  <c r="I124" i="4"/>
  <c r="F20" i="68"/>
  <c r="Q219" i="37"/>
  <c r="W143" i="37"/>
  <c r="X143" i="37" s="1"/>
  <c r="F94" i="68"/>
  <c r="J20" i="68"/>
  <c r="U219" i="37"/>
  <c r="J94" i="68"/>
  <c r="G130" i="68"/>
  <c r="R235" i="37"/>
  <c r="G300" i="68" s="1"/>
  <c r="R208" i="37"/>
  <c r="G204" i="68"/>
  <c r="R499" i="37" s="1"/>
  <c r="I172" i="14"/>
  <c r="I116" i="14"/>
  <c r="W177" i="26"/>
  <c r="I315" i="68"/>
  <c r="L161" i="47"/>
  <c r="L109" i="47"/>
  <c r="C107" i="32"/>
  <c r="L172" i="14"/>
  <c r="L116" i="14"/>
  <c r="E161" i="15"/>
  <c r="E109" i="15"/>
  <c r="Q299" i="37"/>
  <c r="W144" i="26"/>
  <c r="I20" i="68"/>
  <c r="T219" i="37"/>
  <c r="I94" i="68"/>
  <c r="E124" i="46"/>
  <c r="E191" i="46"/>
  <c r="T294" i="37"/>
  <c r="T145" i="26"/>
  <c r="Q160" i="47"/>
  <c r="U160" i="47"/>
  <c r="U161" i="47" s="1"/>
  <c r="U163" i="47" s="1"/>
  <c r="U365" i="37" s="1"/>
  <c r="U366" i="37" s="1"/>
  <c r="T160" i="47"/>
  <c r="S160" i="47"/>
  <c r="S161" i="47" s="1"/>
  <c r="S163" i="47" s="1"/>
  <c r="S365" i="37" s="1"/>
  <c r="S366" i="37" s="1"/>
  <c r="R160" i="47"/>
  <c r="E100" i="49"/>
  <c r="F100" i="49" s="1"/>
  <c r="W189" i="4"/>
  <c r="X189" i="4"/>
  <c r="Q192" i="37"/>
  <c r="K57" i="4"/>
  <c r="J56" i="4"/>
  <c r="H56" i="4"/>
  <c r="G56" i="4"/>
  <c r="F56" i="4"/>
  <c r="E56" i="4"/>
  <c r="L56" i="4"/>
  <c r="I56" i="4"/>
  <c r="B82" i="51"/>
  <c r="B82" i="49"/>
  <c r="W54" i="15"/>
  <c r="X54" i="15"/>
  <c r="X159" i="47"/>
  <c r="W159" i="47"/>
  <c r="C103" i="49" s="1"/>
  <c r="C104" i="49" s="1"/>
  <c r="I161" i="15"/>
  <c r="I109" i="15"/>
  <c r="Q478" i="37"/>
  <c r="W478" i="37" s="1"/>
  <c r="W364" i="37"/>
  <c r="X364" i="37" s="1"/>
  <c r="S508" i="37"/>
  <c r="J172" i="14"/>
  <c r="J116" i="14"/>
  <c r="Q298" i="37"/>
  <c r="W143" i="26"/>
  <c r="F161" i="15"/>
  <c r="F109" i="15"/>
  <c r="R161" i="15"/>
  <c r="R163" i="15" s="1"/>
  <c r="F124" i="46"/>
  <c r="F191" i="46"/>
  <c r="Q297" i="37"/>
  <c r="W142" i="26"/>
  <c r="G124" i="4"/>
  <c r="G191" i="4"/>
  <c r="D100" i="50"/>
  <c r="D101" i="50" s="1"/>
  <c r="D101" i="6"/>
  <c r="R160" i="15"/>
  <c r="Q160" i="15"/>
  <c r="U160" i="15"/>
  <c r="T160" i="15"/>
  <c r="T161" i="15" s="1"/>
  <c r="T163" i="15" s="1"/>
  <c r="S160" i="15"/>
  <c r="S161" i="15" s="1"/>
  <c r="S163" i="15" s="1"/>
  <c r="X54" i="4"/>
  <c r="W54" i="4"/>
  <c r="S169" i="26"/>
  <c r="R169" i="26"/>
  <c r="Q169" i="26"/>
  <c r="U169" i="26"/>
  <c r="X169" i="26"/>
  <c r="T169" i="26"/>
  <c r="X55" i="15"/>
  <c r="W55" i="15"/>
  <c r="Q57" i="15"/>
  <c r="E161" i="47"/>
  <c r="E109" i="47"/>
  <c r="D81" i="50"/>
  <c r="I130" i="68"/>
  <c r="T235" i="37"/>
  <c r="I300" i="68" s="1"/>
  <c r="T208" i="37"/>
  <c r="I204" i="68"/>
  <c r="T499" i="37" s="1"/>
  <c r="W291" i="37"/>
  <c r="X291" i="37" s="1"/>
  <c r="X285" i="37"/>
  <c r="E116" i="14"/>
  <c r="E172" i="14"/>
  <c r="E100" i="50"/>
  <c r="F100" i="50" s="1"/>
  <c r="C101" i="50"/>
  <c r="R109" i="15"/>
  <c r="R111" i="15" s="1"/>
  <c r="G191" i="46"/>
  <c r="G124" i="46"/>
  <c r="X54" i="47"/>
  <c r="W54" i="47"/>
  <c r="F124" i="4"/>
  <c r="F191" i="4"/>
  <c r="D106" i="32"/>
  <c r="D107" i="32" s="1"/>
  <c r="D101" i="52"/>
  <c r="H315" i="68"/>
  <c r="T161" i="47"/>
  <c r="T163" i="47" s="1"/>
  <c r="T365" i="37" s="1"/>
  <c r="T366" i="37" s="1"/>
  <c r="J161" i="47"/>
  <c r="J109" i="47"/>
  <c r="R508" i="37"/>
  <c r="Q460" i="37"/>
  <c r="W458" i="37"/>
  <c r="Q294" i="37"/>
  <c r="Q145" i="26"/>
  <c r="W139" i="26"/>
  <c r="U294" i="37"/>
  <c r="U145" i="26"/>
  <c r="F161" i="47"/>
  <c r="F109" i="47"/>
  <c r="F116" i="14"/>
  <c r="F172" i="14"/>
  <c r="F130" i="68"/>
  <c r="Q235" i="37"/>
  <c r="Q208" i="37"/>
  <c r="W188" i="37"/>
  <c r="X188" i="37" s="1"/>
  <c r="F204" i="68"/>
  <c r="B104" i="32"/>
  <c r="X82" i="26"/>
  <c r="W84" i="26"/>
  <c r="N84" i="26" s="1"/>
  <c r="L109" i="15"/>
  <c r="L161" i="15"/>
  <c r="X54" i="46"/>
  <c r="W54" i="46"/>
  <c r="H124" i="46"/>
  <c r="H191" i="46"/>
  <c r="H191" i="4"/>
  <c r="H124" i="4"/>
  <c r="R145" i="26"/>
  <c r="R294" i="37"/>
  <c r="J130" i="68"/>
  <c r="U235" i="37"/>
  <c r="J300" i="68" s="1"/>
  <c r="U208" i="37"/>
  <c r="J204" i="68"/>
  <c r="U499" i="37" s="1"/>
  <c r="R161" i="47"/>
  <c r="R163" i="47" s="1"/>
  <c r="R365" i="37" s="1"/>
  <c r="R366" i="37" s="1"/>
  <c r="G109" i="47"/>
  <c r="G161" i="47"/>
  <c r="I59" i="14"/>
  <c r="L59" i="14"/>
  <c r="K60" i="14"/>
  <c r="J59" i="14"/>
  <c r="F59" i="14"/>
  <c r="E59" i="14"/>
  <c r="G59" i="14"/>
  <c r="H59" i="14"/>
  <c r="Q79" i="25"/>
  <c r="X190" i="4"/>
  <c r="W190" i="4"/>
  <c r="H109" i="15"/>
  <c r="H161" i="15"/>
  <c r="S109" i="15"/>
  <c r="S111" i="15" s="1"/>
  <c r="U161" i="15"/>
  <c r="U163" i="15" s="1"/>
  <c r="I191" i="46"/>
  <c r="I124" i="46"/>
  <c r="S294" i="37"/>
  <c r="S145" i="26"/>
  <c r="Q109" i="47"/>
  <c r="Q111" i="47" s="1"/>
  <c r="W189" i="46"/>
  <c r="X189" i="46"/>
  <c r="Q147" i="37"/>
  <c r="Q295" i="37"/>
  <c r="W140" i="26"/>
  <c r="J191" i="4"/>
  <c r="J124" i="4"/>
  <c r="X361" i="37"/>
  <c r="X362" i="37" s="1"/>
  <c r="W362" i="37"/>
  <c r="S470" i="37" l="1"/>
  <c r="S471" i="37" s="1"/>
  <c r="S406" i="37"/>
  <c r="S407" i="37" s="1"/>
  <c r="T470" i="37"/>
  <c r="T471" i="37" s="1"/>
  <c r="T406" i="37"/>
  <c r="T407" i="37" s="1"/>
  <c r="C53" i="32"/>
  <c r="X140" i="26"/>
  <c r="U491" i="37"/>
  <c r="U500" i="37" s="1"/>
  <c r="W57" i="15"/>
  <c r="Q60" i="15"/>
  <c r="N60" i="15" s="1"/>
  <c r="N1" i="15" s="1"/>
  <c r="F21" i="8" s="1"/>
  <c r="X57" i="15"/>
  <c r="X143" i="26"/>
  <c r="F53" i="32"/>
  <c r="G314" i="68"/>
  <c r="F271" i="68"/>
  <c r="W295" i="37"/>
  <c r="X295" i="37" s="1"/>
  <c r="X79" i="25"/>
  <c r="W79" i="25"/>
  <c r="I117" i="14"/>
  <c r="I173" i="14"/>
  <c r="J270" i="68"/>
  <c r="G192" i="4"/>
  <c r="G125" i="4"/>
  <c r="I270" i="68"/>
  <c r="C31" i="34"/>
  <c r="C32" i="34" s="1"/>
  <c r="J240" i="68"/>
  <c r="U191" i="46"/>
  <c r="U80" i="54" s="1"/>
  <c r="U81" i="54" s="1"/>
  <c r="S191" i="46"/>
  <c r="S80" i="54" s="1"/>
  <c r="S81" i="54" s="1"/>
  <c r="T191" i="46"/>
  <c r="T80" i="54" s="1"/>
  <c r="T81" i="54" s="1"/>
  <c r="R191" i="46"/>
  <c r="R80" i="54" s="1"/>
  <c r="R81" i="54" s="1"/>
  <c r="Q191" i="46"/>
  <c r="G192" i="46"/>
  <c r="G125" i="46"/>
  <c r="X55" i="4"/>
  <c r="W55" i="4"/>
  <c r="H270" i="68"/>
  <c r="B94" i="32"/>
  <c r="B83" i="52"/>
  <c r="F21" i="68"/>
  <c r="Q223" i="37"/>
  <c r="W147" i="37"/>
  <c r="X147" i="37" s="1"/>
  <c r="F95" i="68"/>
  <c r="H117" i="14"/>
  <c r="H173" i="14"/>
  <c r="E104" i="32"/>
  <c r="F104" i="32" s="1"/>
  <c r="B29" i="34"/>
  <c r="B53" i="32"/>
  <c r="X139" i="26"/>
  <c r="T491" i="37"/>
  <c r="T500" i="37" s="1"/>
  <c r="R406" i="37"/>
  <c r="R407" i="37" s="1"/>
  <c r="R470" i="37"/>
  <c r="R471" i="37" s="1"/>
  <c r="F274" i="68"/>
  <c r="W298" i="37"/>
  <c r="X298" i="37" s="1"/>
  <c r="H192" i="4"/>
  <c r="H125" i="4"/>
  <c r="F275" i="68"/>
  <c r="W299" i="37"/>
  <c r="X299" i="37" s="1"/>
  <c r="H192" i="46"/>
  <c r="H125" i="46"/>
  <c r="Q60" i="47"/>
  <c r="N60" i="47" s="1"/>
  <c r="N1" i="47" s="1"/>
  <c r="F22" i="8" s="1"/>
  <c r="X57" i="47"/>
  <c r="W57" i="47"/>
  <c r="F125" i="4"/>
  <c r="F192" i="4"/>
  <c r="U470" i="37"/>
  <c r="U471" i="37" s="1"/>
  <c r="U406" i="37"/>
  <c r="U407" i="37" s="1"/>
  <c r="W145" i="26"/>
  <c r="E101" i="50"/>
  <c r="F101" i="50" s="1"/>
  <c r="T183" i="26"/>
  <c r="T191" i="26" s="1"/>
  <c r="T184" i="26"/>
  <c r="T192" i="26" s="1"/>
  <c r="T180" i="26"/>
  <c r="T188" i="26" s="1"/>
  <c r="T181" i="26"/>
  <c r="T189" i="26" s="1"/>
  <c r="T179" i="26"/>
  <c r="T182" i="26"/>
  <c r="T190" i="26" s="1"/>
  <c r="B83" i="49"/>
  <c r="J192" i="4"/>
  <c r="J125" i="4"/>
  <c r="R491" i="37"/>
  <c r="R500" i="37" s="1"/>
  <c r="F314" i="68"/>
  <c r="X55" i="46"/>
  <c r="W55" i="46"/>
  <c r="I125" i="46"/>
  <c r="I192" i="46"/>
  <c r="S124" i="4"/>
  <c r="U124" i="4"/>
  <c r="T124" i="4"/>
  <c r="R124" i="4"/>
  <c r="Q124" i="4"/>
  <c r="G240" i="68"/>
  <c r="G270" i="68"/>
  <c r="B82" i="32"/>
  <c r="B83" i="51"/>
  <c r="L57" i="4"/>
  <c r="J57" i="4"/>
  <c r="I57" i="4"/>
  <c r="H57" i="4"/>
  <c r="K59" i="4"/>
  <c r="G57" i="4"/>
  <c r="F57" i="4"/>
  <c r="E57" i="4"/>
  <c r="I314" i="68"/>
  <c r="H314" i="68"/>
  <c r="J192" i="46"/>
  <c r="J125" i="46"/>
  <c r="F257" i="68"/>
  <c r="Q469" i="37"/>
  <c r="L173" i="14"/>
  <c r="L117" i="14"/>
  <c r="G53" i="32"/>
  <c r="X144" i="26"/>
  <c r="G117" i="14"/>
  <c r="G173" i="14"/>
  <c r="C82" i="51"/>
  <c r="D82" i="51" s="1"/>
  <c r="D83" i="51" s="1"/>
  <c r="C82" i="49"/>
  <c r="C83" i="49" s="1"/>
  <c r="F117" i="14"/>
  <c r="F173" i="14"/>
  <c r="Q491" i="37"/>
  <c r="W208" i="37"/>
  <c r="X208" i="37" s="1"/>
  <c r="F270" i="68"/>
  <c r="W294" i="37"/>
  <c r="X294" i="37" s="1"/>
  <c r="U184" i="26"/>
  <c r="U192" i="26" s="1"/>
  <c r="U179" i="26"/>
  <c r="U181" i="26"/>
  <c r="U189" i="26" s="1"/>
  <c r="U182" i="26"/>
  <c r="U190" i="26" s="1"/>
  <c r="U180" i="26"/>
  <c r="U188" i="26" s="1"/>
  <c r="U183" i="26"/>
  <c r="U191" i="26" s="1"/>
  <c r="E53" i="32"/>
  <c r="X142" i="26"/>
  <c r="I192" i="4"/>
  <c r="I125" i="4"/>
  <c r="F131" i="68"/>
  <c r="W192" i="37"/>
  <c r="X192" i="37" s="1"/>
  <c r="Q239" i="37"/>
  <c r="F205" i="68"/>
  <c r="Q499" i="37" s="1"/>
  <c r="W499" i="37" s="1"/>
  <c r="I240" i="68"/>
  <c r="F240" i="68"/>
  <c r="W219" i="37"/>
  <c r="X219" i="37" s="1"/>
  <c r="U124" i="46"/>
  <c r="T124" i="46"/>
  <c r="S124" i="46"/>
  <c r="R124" i="46"/>
  <c r="Q124" i="46"/>
  <c r="F57" i="46"/>
  <c r="E57" i="46"/>
  <c r="L57" i="46"/>
  <c r="K59" i="46"/>
  <c r="J57" i="46"/>
  <c r="I57" i="46"/>
  <c r="H57" i="46"/>
  <c r="G57" i="46"/>
  <c r="U191" i="4"/>
  <c r="U80" i="25" s="1"/>
  <c r="U81" i="25" s="1"/>
  <c r="T191" i="4"/>
  <c r="T80" i="25" s="1"/>
  <c r="T81" i="25" s="1"/>
  <c r="S191" i="4"/>
  <c r="S80" i="25" s="1"/>
  <c r="S81" i="25" s="1"/>
  <c r="Q191" i="4"/>
  <c r="R191" i="4"/>
  <c r="R80" i="25" s="1"/>
  <c r="R81" i="25" s="1"/>
  <c r="C103" i="51"/>
  <c r="C104" i="51" s="1"/>
  <c r="C103" i="52"/>
  <c r="C103" i="6"/>
  <c r="S491" i="37"/>
  <c r="S500" i="37" s="1"/>
  <c r="K61" i="14"/>
  <c r="J60" i="14"/>
  <c r="G60" i="14"/>
  <c r="E60" i="14"/>
  <c r="I60" i="14"/>
  <c r="H60" i="14"/>
  <c r="L60" i="14"/>
  <c r="F60" i="14"/>
  <c r="S182" i="26"/>
  <c r="S190" i="26" s="1"/>
  <c r="S183" i="26"/>
  <c r="S191" i="26" s="1"/>
  <c r="S184" i="26"/>
  <c r="S192" i="26" s="1"/>
  <c r="S179" i="26"/>
  <c r="S180" i="26"/>
  <c r="S188" i="26" s="1"/>
  <c r="S181" i="26"/>
  <c r="S189" i="26" s="1"/>
  <c r="F192" i="46"/>
  <c r="F125" i="46"/>
  <c r="E173" i="14"/>
  <c r="E117" i="14"/>
  <c r="J173" i="14"/>
  <c r="J117" i="14"/>
  <c r="F300" i="68"/>
  <c r="W235" i="37"/>
  <c r="X235" i="37" s="1"/>
  <c r="W460" i="37"/>
  <c r="X458" i="37"/>
  <c r="X460" i="37" s="1"/>
  <c r="Q180" i="26"/>
  <c r="Q181" i="26"/>
  <c r="Q182" i="26"/>
  <c r="Q183" i="26"/>
  <c r="Q184" i="26"/>
  <c r="Q179" i="26"/>
  <c r="X160" i="15"/>
  <c r="W160" i="15"/>
  <c r="F273" i="68"/>
  <c r="W297" i="37"/>
  <c r="X297" i="37" s="1"/>
  <c r="L192" i="4"/>
  <c r="U56" i="4"/>
  <c r="T56" i="4"/>
  <c r="S56" i="4"/>
  <c r="L125" i="4"/>
  <c r="R56" i="4"/>
  <c r="Q56" i="4"/>
  <c r="X160" i="47"/>
  <c r="W160" i="47"/>
  <c r="H240" i="68"/>
  <c r="L192" i="46"/>
  <c r="Q56" i="46"/>
  <c r="L125" i="46"/>
  <c r="U56" i="46"/>
  <c r="T56" i="46"/>
  <c r="R56" i="46"/>
  <c r="S56" i="46"/>
  <c r="D53" i="32"/>
  <c r="X141" i="26"/>
  <c r="R181" i="26"/>
  <c r="R189" i="26" s="1"/>
  <c r="R182" i="26"/>
  <c r="R190" i="26" s="1"/>
  <c r="R183" i="26"/>
  <c r="R191" i="26" s="1"/>
  <c r="R184" i="26"/>
  <c r="R192" i="26" s="1"/>
  <c r="R179" i="26"/>
  <c r="R180" i="26"/>
  <c r="R188" i="26" s="1"/>
  <c r="Q161" i="47"/>
  <c r="E192" i="4"/>
  <c r="E125" i="4"/>
  <c r="C82" i="52"/>
  <c r="D82" i="52" s="1"/>
  <c r="D83" i="52" s="1"/>
  <c r="C82" i="6"/>
  <c r="J314" i="68"/>
  <c r="E192" i="46"/>
  <c r="E125" i="46"/>
  <c r="D82" i="6"/>
  <c r="D83" i="6" s="1"/>
  <c r="B82" i="50"/>
  <c r="B83" i="6"/>
  <c r="Q161" i="15"/>
  <c r="F272" i="68"/>
  <c r="W296" i="37"/>
  <c r="X296" i="37" s="1"/>
  <c r="X79" i="54"/>
  <c r="W79" i="54"/>
  <c r="F315" i="68" l="1"/>
  <c r="U301" i="37"/>
  <c r="J277" i="68" s="1"/>
  <c r="U207" i="26"/>
  <c r="U223" i="26" s="1"/>
  <c r="B83" i="32"/>
  <c r="B105" i="32"/>
  <c r="X145" i="26"/>
  <c r="W147" i="26"/>
  <c r="N147" i="26" s="1"/>
  <c r="B83" i="50"/>
  <c r="R302" i="37"/>
  <c r="G278" i="68" s="1"/>
  <c r="R208" i="26"/>
  <c r="R224" i="26" s="1"/>
  <c r="X56" i="46"/>
  <c r="W56" i="46"/>
  <c r="D103" i="52"/>
  <c r="D103" i="6"/>
  <c r="H61" i="14"/>
  <c r="F61" i="14"/>
  <c r="I61" i="14"/>
  <c r="G61" i="14"/>
  <c r="E61" i="14"/>
  <c r="L61" i="14"/>
  <c r="J61" i="14"/>
  <c r="Q80" i="25"/>
  <c r="X191" i="4"/>
  <c r="W191" i="4"/>
  <c r="G59" i="46"/>
  <c r="F59" i="46"/>
  <c r="E59" i="46"/>
  <c r="L59" i="46"/>
  <c r="K60" i="46"/>
  <c r="J59" i="46"/>
  <c r="I59" i="46"/>
  <c r="H59" i="46"/>
  <c r="U303" i="37"/>
  <c r="J279" i="68" s="1"/>
  <c r="U209" i="26"/>
  <c r="U225" i="26" s="1"/>
  <c r="G193" i="4"/>
  <c r="G126" i="4"/>
  <c r="T185" i="26"/>
  <c r="T187" i="26"/>
  <c r="B95" i="32"/>
  <c r="W56" i="4"/>
  <c r="X56" i="4"/>
  <c r="S303" i="37"/>
  <c r="H279" i="68" s="1"/>
  <c r="S209" i="26"/>
  <c r="S225" i="26" s="1"/>
  <c r="T303" i="37"/>
  <c r="I279" i="68" s="1"/>
  <c r="T209" i="26"/>
  <c r="T225" i="26" s="1"/>
  <c r="D29" i="34"/>
  <c r="Q192" i="46"/>
  <c r="T192" i="46"/>
  <c r="U192" i="46"/>
  <c r="S192" i="46"/>
  <c r="R192" i="46"/>
  <c r="R125" i="4"/>
  <c r="S125" i="4"/>
  <c r="Q125" i="4"/>
  <c r="T125" i="4"/>
  <c r="U125" i="4"/>
  <c r="F118" i="14"/>
  <c r="F174" i="14"/>
  <c r="L193" i="46"/>
  <c r="R57" i="46"/>
  <c r="Q57" i="46"/>
  <c r="L126" i="46"/>
  <c r="U57" i="46"/>
  <c r="T57" i="46"/>
  <c r="S57" i="46"/>
  <c r="U302" i="37"/>
  <c r="J278" i="68" s="1"/>
  <c r="U208" i="26"/>
  <c r="U224" i="26" s="1"/>
  <c r="L59" i="4"/>
  <c r="H59" i="4"/>
  <c r="F59" i="4"/>
  <c r="K60" i="4"/>
  <c r="E59" i="4"/>
  <c r="J59" i="4"/>
  <c r="G59" i="4"/>
  <c r="I59" i="4"/>
  <c r="T302" i="37"/>
  <c r="I278" i="68" s="1"/>
  <c r="T208" i="26"/>
  <c r="T224" i="26" s="1"/>
  <c r="Q80" i="54"/>
  <c r="X191" i="46"/>
  <c r="W191" i="46"/>
  <c r="F193" i="4"/>
  <c r="F126" i="4"/>
  <c r="X161" i="47"/>
  <c r="W161" i="47"/>
  <c r="Q163" i="47"/>
  <c r="W179" i="26"/>
  <c r="X179" i="26" s="1"/>
  <c r="Q185" i="26"/>
  <c r="Q187" i="26"/>
  <c r="S302" i="37"/>
  <c r="H278" i="68" s="1"/>
  <c r="S208" i="26"/>
  <c r="S224" i="26" s="1"/>
  <c r="L174" i="14"/>
  <c r="L118" i="14"/>
  <c r="E193" i="46"/>
  <c r="E126" i="46"/>
  <c r="U185" i="26"/>
  <c r="U187" i="26"/>
  <c r="W491" i="37"/>
  <c r="Q500" i="37"/>
  <c r="H193" i="4"/>
  <c r="H126" i="4"/>
  <c r="T301" i="37"/>
  <c r="I277" i="68" s="1"/>
  <c r="T207" i="26"/>
  <c r="T223" i="26" s="1"/>
  <c r="C94" i="32"/>
  <c r="C95" i="32" s="1"/>
  <c r="C83" i="52"/>
  <c r="J193" i="46"/>
  <c r="J126" i="46"/>
  <c r="W184" i="26"/>
  <c r="X184" i="26" s="1"/>
  <c r="Q192" i="26"/>
  <c r="S301" i="37"/>
  <c r="H277" i="68" s="1"/>
  <c r="S207" i="26"/>
  <c r="S223" i="26" s="1"/>
  <c r="F193" i="46"/>
  <c r="F126" i="46"/>
  <c r="R301" i="37"/>
  <c r="G277" i="68" s="1"/>
  <c r="R207" i="26"/>
  <c r="R223" i="26" s="1"/>
  <c r="H174" i="14"/>
  <c r="H118" i="14"/>
  <c r="I126" i="4"/>
  <c r="I193" i="4"/>
  <c r="I174" i="14"/>
  <c r="I118" i="14"/>
  <c r="C34" i="34"/>
  <c r="C35" i="34" s="1"/>
  <c r="G193" i="46"/>
  <c r="G126" i="46"/>
  <c r="J193" i="4"/>
  <c r="J126" i="4"/>
  <c r="T304" i="37"/>
  <c r="I280" i="68" s="1"/>
  <c r="T210" i="26"/>
  <c r="T226" i="26" s="1"/>
  <c r="Q125" i="46"/>
  <c r="U125" i="46"/>
  <c r="T125" i="46"/>
  <c r="S125" i="46"/>
  <c r="R125" i="46"/>
  <c r="W180" i="26"/>
  <c r="X180" i="26" s="1"/>
  <c r="Q188" i="26"/>
  <c r="J174" i="14"/>
  <c r="J118" i="14"/>
  <c r="F301" i="68"/>
  <c r="W239" i="37"/>
  <c r="X239" i="37" s="1"/>
  <c r="C103" i="50"/>
  <c r="C104" i="50" s="1"/>
  <c r="C104" i="6"/>
  <c r="R185" i="26"/>
  <c r="R187" i="26"/>
  <c r="W183" i="26"/>
  <c r="X183" i="26" s="1"/>
  <c r="Q191" i="26"/>
  <c r="S185" i="26"/>
  <c r="S187" i="26"/>
  <c r="R305" i="37"/>
  <c r="G281" i="68" s="1"/>
  <c r="R211" i="26"/>
  <c r="R227" i="26" s="1"/>
  <c r="D103" i="51"/>
  <c r="D104" i="51" s="1"/>
  <c r="D103" i="49"/>
  <c r="D104" i="49" s="1"/>
  <c r="S192" i="4"/>
  <c r="Q192" i="4"/>
  <c r="U192" i="4"/>
  <c r="T192" i="4"/>
  <c r="R192" i="4"/>
  <c r="W182" i="26"/>
  <c r="X182" i="26" s="1"/>
  <c r="Q190" i="26"/>
  <c r="S305" i="37"/>
  <c r="H281" i="68" s="1"/>
  <c r="S211" i="26"/>
  <c r="S227" i="26" s="1"/>
  <c r="E174" i="14"/>
  <c r="E118" i="14"/>
  <c r="C109" i="32"/>
  <c r="C110" i="32" s="1"/>
  <c r="C104" i="52"/>
  <c r="H126" i="46"/>
  <c r="H193" i="46"/>
  <c r="L193" i="4"/>
  <c r="L126" i="4"/>
  <c r="U57" i="4"/>
  <c r="T57" i="4"/>
  <c r="S57" i="4"/>
  <c r="Q57" i="4"/>
  <c r="R57" i="4"/>
  <c r="H53" i="32"/>
  <c r="F241" i="68"/>
  <c r="W223" i="37"/>
  <c r="X223" i="37" s="1"/>
  <c r="R303" i="37"/>
  <c r="G279" i="68" s="1"/>
  <c r="R209" i="26"/>
  <c r="R225" i="26" s="1"/>
  <c r="U305" i="37"/>
  <c r="J281" i="68" s="1"/>
  <c r="U211" i="26"/>
  <c r="U227" i="26" s="1"/>
  <c r="T305" i="37"/>
  <c r="I281" i="68" s="1"/>
  <c r="T211" i="26"/>
  <c r="T227" i="26" s="1"/>
  <c r="X161" i="15"/>
  <c r="W161" i="15"/>
  <c r="Q163" i="15"/>
  <c r="C82" i="50"/>
  <c r="C83" i="50" s="1"/>
  <c r="C83" i="6"/>
  <c r="R304" i="37"/>
  <c r="G280" i="68" s="1"/>
  <c r="R210" i="26"/>
  <c r="R226" i="26" s="1"/>
  <c r="W181" i="26"/>
  <c r="X181" i="26" s="1"/>
  <c r="Q189" i="26"/>
  <c r="S304" i="37"/>
  <c r="H280" i="68" s="1"/>
  <c r="S210" i="26"/>
  <c r="S226" i="26" s="1"/>
  <c r="G174" i="14"/>
  <c r="G118" i="14"/>
  <c r="I193" i="46"/>
  <c r="I126" i="46"/>
  <c r="U304" i="37"/>
  <c r="J280" i="68" s="1"/>
  <c r="U210" i="26"/>
  <c r="U226" i="26" s="1"/>
  <c r="C82" i="32"/>
  <c r="C83" i="32" s="1"/>
  <c r="C83" i="51"/>
  <c r="Q508" i="37"/>
  <c r="W508" i="37" s="1"/>
  <c r="W469" i="37"/>
  <c r="X469" i="37" s="1"/>
  <c r="E193" i="4"/>
  <c r="E126" i="4"/>
  <c r="D82" i="49"/>
  <c r="D83" i="49" s="1"/>
  <c r="Q302" i="37" l="1"/>
  <c r="W189" i="26"/>
  <c r="Q208" i="26"/>
  <c r="Q126" i="4"/>
  <c r="U126" i="4"/>
  <c r="T126" i="4"/>
  <c r="R126" i="4"/>
  <c r="S126" i="4"/>
  <c r="X192" i="4"/>
  <c r="W192" i="4"/>
  <c r="Q304" i="37"/>
  <c r="W191" i="26"/>
  <c r="Q210" i="26"/>
  <c r="L195" i="4"/>
  <c r="L128" i="4"/>
  <c r="D94" i="32"/>
  <c r="D95" i="32" s="1"/>
  <c r="I195" i="46"/>
  <c r="I128" i="46"/>
  <c r="H175" i="14"/>
  <c r="H119" i="14"/>
  <c r="D82" i="50"/>
  <c r="D83" i="50" s="1"/>
  <c r="U300" i="37"/>
  <c r="U193" i="26"/>
  <c r="U206" i="26"/>
  <c r="Q300" i="37"/>
  <c r="W187" i="26"/>
  <c r="Q193" i="26"/>
  <c r="Q206" i="26"/>
  <c r="I195" i="4"/>
  <c r="I128" i="4"/>
  <c r="R193" i="46"/>
  <c r="Q193" i="46"/>
  <c r="U193" i="46"/>
  <c r="T193" i="46"/>
  <c r="S193" i="46"/>
  <c r="T300" i="37"/>
  <c r="T193" i="26"/>
  <c r="T206" i="26"/>
  <c r="J195" i="46"/>
  <c r="J128" i="46"/>
  <c r="X80" i="25"/>
  <c r="W80" i="25"/>
  <c r="Q81" i="25"/>
  <c r="D103" i="50"/>
  <c r="D104" i="50" s="1"/>
  <c r="D104" i="6"/>
  <c r="R300" i="37"/>
  <c r="R193" i="26"/>
  <c r="R206" i="26"/>
  <c r="Q301" i="37"/>
  <c r="W188" i="26"/>
  <c r="Q207" i="26"/>
  <c r="W185" i="26"/>
  <c r="X185" i="26" s="1"/>
  <c r="G195" i="4"/>
  <c r="T59" i="4"/>
  <c r="U59" i="4"/>
  <c r="S59" i="4"/>
  <c r="G128" i="4"/>
  <c r="R59" i="4"/>
  <c r="Q59" i="4"/>
  <c r="H60" i="46"/>
  <c r="G60" i="46"/>
  <c r="F60" i="46"/>
  <c r="E60" i="46"/>
  <c r="L60" i="46"/>
  <c r="K61" i="46"/>
  <c r="J60" i="46"/>
  <c r="I60" i="46"/>
  <c r="J175" i="14"/>
  <c r="J119" i="14"/>
  <c r="D109" i="32"/>
  <c r="D110" i="32" s="1"/>
  <c r="D104" i="52"/>
  <c r="Q303" i="37"/>
  <c r="W190" i="26"/>
  <c r="Q209" i="26"/>
  <c r="J128" i="4"/>
  <c r="J195" i="4"/>
  <c r="L128" i="46"/>
  <c r="L195" i="46"/>
  <c r="L175" i="14"/>
  <c r="L119" i="14"/>
  <c r="B30" i="34"/>
  <c r="E105" i="32"/>
  <c r="F105" i="32" s="1"/>
  <c r="X57" i="4"/>
  <c r="W57" i="4"/>
  <c r="Q305" i="37"/>
  <c r="W192" i="26"/>
  <c r="Q211" i="26"/>
  <c r="E195" i="4"/>
  <c r="E128" i="4"/>
  <c r="E195" i="46"/>
  <c r="E128" i="46"/>
  <c r="E175" i="14"/>
  <c r="E119" i="14"/>
  <c r="T193" i="4"/>
  <c r="R193" i="4"/>
  <c r="Q193" i="4"/>
  <c r="S193" i="4"/>
  <c r="U193" i="4"/>
  <c r="X192" i="46"/>
  <c r="W192" i="46"/>
  <c r="F195" i="46"/>
  <c r="F128" i="46"/>
  <c r="G119" i="14"/>
  <c r="G175" i="14"/>
  <c r="D82" i="32"/>
  <c r="Q365" i="37"/>
  <c r="Q366" i="37" s="1"/>
  <c r="W163" i="47"/>
  <c r="X163" i="47"/>
  <c r="E60" i="4"/>
  <c r="I60" i="4"/>
  <c r="L60" i="4"/>
  <c r="J60" i="4"/>
  <c r="H60" i="4"/>
  <c r="G60" i="4"/>
  <c r="F60" i="4"/>
  <c r="K61" i="4"/>
  <c r="Q406" i="37"/>
  <c r="Q407" i="37" s="1"/>
  <c r="Q470" i="37"/>
  <c r="Q471" i="37" s="1"/>
  <c r="X163" i="15"/>
  <c r="W163" i="15"/>
  <c r="S300" i="37"/>
  <c r="S193" i="26"/>
  <c r="S206" i="26"/>
  <c r="X80" i="54"/>
  <c r="W80" i="54"/>
  <c r="Q81" i="54"/>
  <c r="F195" i="4"/>
  <c r="F128" i="4"/>
  <c r="T126" i="46"/>
  <c r="S126" i="46"/>
  <c r="R126" i="46"/>
  <c r="Q126" i="46"/>
  <c r="U126" i="46"/>
  <c r="G195" i="46"/>
  <c r="S59" i="46"/>
  <c r="R59" i="46"/>
  <c r="Q59" i="46"/>
  <c r="G128" i="46"/>
  <c r="T59" i="46"/>
  <c r="U59" i="46"/>
  <c r="I175" i="14"/>
  <c r="I119" i="14"/>
  <c r="H128" i="4"/>
  <c r="H195" i="4"/>
  <c r="X57" i="46"/>
  <c r="W57" i="46"/>
  <c r="H195" i="46"/>
  <c r="H128" i="46"/>
  <c r="F175" i="14"/>
  <c r="F119" i="14"/>
  <c r="R195" i="46" l="1"/>
  <c r="G196" i="4"/>
  <c r="Q60" i="4"/>
  <c r="Q61" i="4" s="1"/>
  <c r="U60" i="4"/>
  <c r="U196" i="4" s="1"/>
  <c r="G129" i="4"/>
  <c r="T60" i="4"/>
  <c r="T196" i="4" s="1"/>
  <c r="R60" i="4"/>
  <c r="R196" i="4" s="1"/>
  <c r="S60" i="4"/>
  <c r="S196" i="4" s="1"/>
  <c r="U209" i="37"/>
  <c r="U210" i="37" s="1"/>
  <c r="E196" i="46"/>
  <c r="E129" i="46"/>
  <c r="L196" i="4"/>
  <c r="L129" i="4"/>
  <c r="R209" i="37"/>
  <c r="R210" i="37" s="1"/>
  <c r="H196" i="46"/>
  <c r="H129" i="46"/>
  <c r="T209" i="37"/>
  <c r="T210" i="37" s="1"/>
  <c r="D30" i="34"/>
  <c r="W209" i="26"/>
  <c r="X209" i="26" s="1"/>
  <c r="Q225" i="26"/>
  <c r="W225" i="26" s="1"/>
  <c r="X225" i="26" s="1"/>
  <c r="I196" i="46"/>
  <c r="I129" i="46"/>
  <c r="Q195" i="4"/>
  <c r="W59" i="4"/>
  <c r="X59" i="4"/>
  <c r="W207" i="26"/>
  <c r="X207" i="26" s="1"/>
  <c r="Q223" i="26"/>
  <c r="W223" i="26" s="1"/>
  <c r="X223" i="26" s="1"/>
  <c r="I276" i="68"/>
  <c r="T306" i="37"/>
  <c r="T308" i="37" s="1"/>
  <c r="Q212" i="26"/>
  <c r="Q228" i="26" s="1"/>
  <c r="W206" i="26"/>
  <c r="Q222" i="26"/>
  <c r="W222" i="26" s="1"/>
  <c r="X222" i="26" s="1"/>
  <c r="W210" i="26"/>
  <c r="X210" i="26" s="1"/>
  <c r="Q226" i="26"/>
  <c r="W226" i="26" s="1"/>
  <c r="X226" i="26" s="1"/>
  <c r="U195" i="46"/>
  <c r="I196" i="4"/>
  <c r="I129" i="4"/>
  <c r="W211" i="26"/>
  <c r="X211" i="26" s="1"/>
  <c r="Q227" i="26"/>
  <c r="W227" i="26" s="1"/>
  <c r="X227" i="26" s="1"/>
  <c r="R195" i="4"/>
  <c r="X188" i="26"/>
  <c r="C54" i="32"/>
  <c r="C55" i="32" s="1"/>
  <c r="C57" i="32" s="1"/>
  <c r="X81" i="25"/>
  <c r="W81" i="25"/>
  <c r="W83" i="25" s="1"/>
  <c r="W193" i="26"/>
  <c r="F54" i="32"/>
  <c r="F55" i="32" s="1"/>
  <c r="F57" i="32" s="1"/>
  <c r="X191" i="26"/>
  <c r="T195" i="46"/>
  <c r="S212" i="26"/>
  <c r="S228" i="26" s="1"/>
  <c r="S309" i="37" s="1"/>
  <c r="S222" i="26"/>
  <c r="E196" i="4"/>
  <c r="E129" i="4"/>
  <c r="X192" i="26"/>
  <c r="G54" i="32"/>
  <c r="G55" i="32" s="1"/>
  <c r="G57" i="32" s="1"/>
  <c r="E54" i="32"/>
  <c r="E55" i="32" s="1"/>
  <c r="E57" i="32" s="1"/>
  <c r="X190" i="26"/>
  <c r="J196" i="46"/>
  <c r="J129" i="46"/>
  <c r="F61" i="4"/>
  <c r="K62" i="4"/>
  <c r="J61" i="4"/>
  <c r="H61" i="4"/>
  <c r="G61" i="4"/>
  <c r="E61" i="4"/>
  <c r="L61" i="4"/>
  <c r="I61" i="4"/>
  <c r="A103" i="50"/>
  <c r="A59" i="50"/>
  <c r="A103" i="49"/>
  <c r="A59" i="6"/>
  <c r="A103" i="6"/>
  <c r="A59" i="49"/>
  <c r="F281" i="68"/>
  <c r="W305" i="37"/>
  <c r="X305" i="37" s="1"/>
  <c r="F279" i="68"/>
  <c r="W303" i="37"/>
  <c r="X303" i="37" s="1"/>
  <c r="I61" i="46"/>
  <c r="H61" i="46"/>
  <c r="G61" i="46"/>
  <c r="F61" i="46"/>
  <c r="E61" i="46"/>
  <c r="L61" i="46"/>
  <c r="J61" i="46"/>
  <c r="K62" i="46"/>
  <c r="F277" i="68"/>
  <c r="W301" i="37"/>
  <c r="X301" i="37" s="1"/>
  <c r="X187" i="26"/>
  <c r="B54" i="32"/>
  <c r="F280" i="68"/>
  <c r="W304" i="37"/>
  <c r="X304" i="37" s="1"/>
  <c r="W208" i="26"/>
  <c r="X208" i="26" s="1"/>
  <c r="Q224" i="26"/>
  <c r="W224" i="26" s="1"/>
  <c r="X224" i="26" s="1"/>
  <c r="S195" i="4"/>
  <c r="R212" i="26"/>
  <c r="R228" i="26" s="1"/>
  <c r="R309" i="37" s="1"/>
  <c r="R222" i="26"/>
  <c r="F276" i="68"/>
  <c r="W300" i="37"/>
  <c r="Q306" i="37"/>
  <c r="Q308" i="37" s="1"/>
  <c r="D54" i="32"/>
  <c r="D55" i="32" s="1"/>
  <c r="D57" i="32" s="1"/>
  <c r="X189" i="26"/>
  <c r="U195" i="4"/>
  <c r="X193" i="46"/>
  <c r="W193" i="46"/>
  <c r="U212" i="26"/>
  <c r="U228" i="26" s="1"/>
  <c r="U309" i="37" s="1"/>
  <c r="U222" i="26"/>
  <c r="F278" i="68"/>
  <c r="W302" i="37"/>
  <c r="X302" i="37" s="1"/>
  <c r="Q195" i="46"/>
  <c r="X59" i="46"/>
  <c r="W59" i="46"/>
  <c r="H276" i="68"/>
  <c r="S306" i="37"/>
  <c r="S308" i="37" s="1"/>
  <c r="F196" i="4"/>
  <c r="F129" i="4"/>
  <c r="L196" i="46"/>
  <c r="L129" i="46"/>
  <c r="T195" i="4"/>
  <c r="G276" i="68"/>
  <c r="R306" i="37"/>
  <c r="R308" i="37" s="1"/>
  <c r="S195" i="46"/>
  <c r="H196" i="4"/>
  <c r="H129" i="4"/>
  <c r="D83" i="32"/>
  <c r="S209" i="37"/>
  <c r="S210" i="37" s="1"/>
  <c r="F196" i="46"/>
  <c r="F129" i="46"/>
  <c r="W81" i="54"/>
  <c r="W83" i="54" s="1"/>
  <c r="X81" i="54"/>
  <c r="J196" i="4"/>
  <c r="J129" i="4"/>
  <c r="Q209" i="37"/>
  <c r="X193" i="4"/>
  <c r="W193" i="4"/>
  <c r="G196" i="46"/>
  <c r="T60" i="46"/>
  <c r="T196" i="46" s="1"/>
  <c r="T171" i="37" s="1"/>
  <c r="S60" i="46"/>
  <c r="S196" i="46" s="1"/>
  <c r="S171" i="37" s="1"/>
  <c r="R60" i="46"/>
  <c r="R196" i="46" s="1"/>
  <c r="R171" i="37" s="1"/>
  <c r="Q60" i="46"/>
  <c r="G129" i="46"/>
  <c r="U60" i="46"/>
  <c r="U196" i="46" s="1"/>
  <c r="U171" i="37" s="1"/>
  <c r="T212" i="26"/>
  <c r="T228" i="26" s="1"/>
  <c r="T309" i="37" s="1"/>
  <c r="T222" i="26"/>
  <c r="J276" i="68"/>
  <c r="U306" i="37"/>
  <c r="U308" i="37" s="1"/>
  <c r="S197" i="4" l="1"/>
  <c r="S21" i="25" s="1"/>
  <c r="S22" i="25" s="1"/>
  <c r="Q196" i="46"/>
  <c r="Q197" i="46" s="1"/>
  <c r="X60" i="46"/>
  <c r="W60" i="46"/>
  <c r="Q167" i="37"/>
  <c r="W195" i="46"/>
  <c r="X195" i="46"/>
  <c r="I197" i="46"/>
  <c r="I21" i="54" s="1"/>
  <c r="I130" i="46"/>
  <c r="J130" i="4"/>
  <c r="J197" i="4"/>
  <c r="J21" i="25" s="1"/>
  <c r="T61" i="46"/>
  <c r="Q309" i="37"/>
  <c r="W228" i="26"/>
  <c r="X195" i="4"/>
  <c r="W195" i="4"/>
  <c r="Q61" i="46"/>
  <c r="X300" i="37"/>
  <c r="W306" i="37"/>
  <c r="X306" i="37" s="1"/>
  <c r="H197" i="46"/>
  <c r="H21" i="54" s="1"/>
  <c r="H130" i="46"/>
  <c r="H197" i="4"/>
  <c r="H21" i="25" s="1"/>
  <c r="H130" i="4"/>
  <c r="T167" i="37"/>
  <c r="T197" i="46"/>
  <c r="T21" i="54" s="1"/>
  <c r="T22" i="54" s="1"/>
  <c r="T87" i="25"/>
  <c r="T92" i="25" s="1"/>
  <c r="S86" i="25"/>
  <c r="S87" i="25"/>
  <c r="S92" i="25" s="1"/>
  <c r="R86" i="25"/>
  <c r="R87" i="25"/>
  <c r="R92" i="25" s="1"/>
  <c r="Q86" i="25"/>
  <c r="Q87" i="25"/>
  <c r="X83" i="25"/>
  <c r="U87" i="25"/>
  <c r="U92" i="25" s="1"/>
  <c r="U86" i="25"/>
  <c r="T86" i="25"/>
  <c r="X206" i="26"/>
  <c r="W212" i="26"/>
  <c r="X212" i="26" s="1"/>
  <c r="G25" i="68"/>
  <c r="R255" i="37"/>
  <c r="G245" i="68" s="1"/>
  <c r="G101" i="68"/>
  <c r="G321" i="68" s="1"/>
  <c r="K63" i="46"/>
  <c r="J62" i="46"/>
  <c r="I62" i="46"/>
  <c r="H62" i="46"/>
  <c r="G62" i="46"/>
  <c r="F62" i="46"/>
  <c r="E62" i="46"/>
  <c r="L62" i="46"/>
  <c r="G62" i="4"/>
  <c r="L62" i="4"/>
  <c r="J62" i="4"/>
  <c r="I62" i="4"/>
  <c r="H62" i="4"/>
  <c r="K63" i="4"/>
  <c r="E62" i="4"/>
  <c r="F62" i="4"/>
  <c r="U167" i="37"/>
  <c r="U197" i="46"/>
  <c r="U21" i="54" s="1"/>
  <c r="U22" i="54" s="1"/>
  <c r="T507" i="37"/>
  <c r="T511" i="37" s="1"/>
  <c r="T310" i="37"/>
  <c r="W209" i="37"/>
  <c r="X209" i="37" s="1"/>
  <c r="Q210" i="37"/>
  <c r="U507" i="37"/>
  <c r="U511" i="37" s="1"/>
  <c r="U310" i="37"/>
  <c r="Q196" i="4"/>
  <c r="X60" i="4"/>
  <c r="W60" i="4"/>
  <c r="H25" i="68"/>
  <c r="S255" i="37"/>
  <c r="H245" i="68" s="1"/>
  <c r="H101" i="68"/>
  <c r="H321" i="68" s="1"/>
  <c r="R507" i="37"/>
  <c r="R511" i="37" s="1"/>
  <c r="R310" i="37"/>
  <c r="S507" i="37"/>
  <c r="S511" i="37" s="1"/>
  <c r="S310" i="37"/>
  <c r="U61" i="4"/>
  <c r="J130" i="46"/>
  <c r="J197" i="46"/>
  <c r="J21" i="54" s="1"/>
  <c r="F197" i="4"/>
  <c r="F21" i="25" s="1"/>
  <c r="F130" i="4"/>
  <c r="U61" i="46"/>
  <c r="U197" i="4"/>
  <c r="U21" i="25" s="1"/>
  <c r="U22" i="25" s="1"/>
  <c r="L130" i="46"/>
  <c r="L197" i="46"/>
  <c r="L21" i="54" s="1"/>
  <c r="U86" i="54"/>
  <c r="U87" i="54"/>
  <c r="U92" i="54" s="1"/>
  <c r="U61" i="37" s="1"/>
  <c r="T86" i="54"/>
  <c r="S87" i="54"/>
  <c r="S92" i="54" s="1"/>
  <c r="S61" i="37" s="1"/>
  <c r="R86" i="54"/>
  <c r="T87" i="54"/>
  <c r="T92" i="54" s="1"/>
  <c r="T61" i="37" s="1"/>
  <c r="R87" i="54"/>
  <c r="R92" i="54" s="1"/>
  <c r="R61" i="37" s="1"/>
  <c r="Q87" i="54"/>
  <c r="S86" i="54"/>
  <c r="Q86" i="54"/>
  <c r="X83" i="54"/>
  <c r="T61" i="4"/>
  <c r="E197" i="46"/>
  <c r="E21" i="54" s="1"/>
  <c r="E130" i="46"/>
  <c r="L197" i="4"/>
  <c r="L21" i="25" s="1"/>
  <c r="L130" i="4"/>
  <c r="B106" i="32"/>
  <c r="X193" i="26"/>
  <c r="W195" i="26"/>
  <c r="N195" i="26" s="1"/>
  <c r="N1" i="26" s="1"/>
  <c r="F30" i="8" s="1"/>
  <c r="R197" i="4"/>
  <c r="R21" i="25" s="1"/>
  <c r="R22" i="25" s="1"/>
  <c r="I25" i="68"/>
  <c r="T255" i="37"/>
  <c r="I245" i="68" s="1"/>
  <c r="I101" i="68"/>
  <c r="I321" i="68" s="1"/>
  <c r="H54" i="32"/>
  <c r="B55" i="32"/>
  <c r="I197" i="4"/>
  <c r="I21" i="25" s="1"/>
  <c r="I130" i="4"/>
  <c r="R61" i="4"/>
  <c r="S61" i="46"/>
  <c r="T197" i="4"/>
  <c r="T21" i="25" s="1"/>
  <c r="T22" i="25" s="1"/>
  <c r="S61" i="4"/>
  <c r="F197" i="46"/>
  <c r="F21" i="54" s="1"/>
  <c r="F130" i="46"/>
  <c r="E197" i="4"/>
  <c r="E21" i="25" s="1"/>
  <c r="E130" i="4"/>
  <c r="R61" i="46"/>
  <c r="J25" i="68"/>
  <c r="U255" i="37"/>
  <c r="J245" i="68" s="1"/>
  <c r="J101" i="68"/>
  <c r="J321" i="68" s="1"/>
  <c r="S167" i="37"/>
  <c r="S197" i="46"/>
  <c r="S21" i="54" s="1"/>
  <c r="S22" i="54" s="1"/>
  <c r="Q507" i="37"/>
  <c r="Q310" i="37"/>
  <c r="G197" i="46"/>
  <c r="G21" i="54" s="1"/>
  <c r="G130" i="46"/>
  <c r="G197" i="4"/>
  <c r="G21" i="25" s="1"/>
  <c r="G130" i="4"/>
  <c r="R167" i="37"/>
  <c r="R197" i="46"/>
  <c r="R21" i="54" s="1"/>
  <c r="R22" i="54" s="1"/>
  <c r="W61" i="4" l="1"/>
  <c r="H24" i="68"/>
  <c r="S251" i="37"/>
  <c r="H244" i="68" s="1"/>
  <c r="H100" i="68"/>
  <c r="H320" i="68" s="1"/>
  <c r="R88" i="54"/>
  <c r="R91" i="54"/>
  <c r="B57" i="32"/>
  <c r="H55" i="32"/>
  <c r="H57" i="32" s="1"/>
  <c r="B31" i="34"/>
  <c r="E106" i="32"/>
  <c r="F106" i="32" s="1"/>
  <c r="B107" i="32"/>
  <c r="S88" i="54"/>
  <c r="S91" i="54"/>
  <c r="U88" i="54"/>
  <c r="U91" i="54"/>
  <c r="I198" i="4"/>
  <c r="I131" i="4"/>
  <c r="H198" i="46"/>
  <c r="H131" i="46"/>
  <c r="R88" i="25"/>
  <c r="R91" i="25"/>
  <c r="X228" i="26"/>
  <c r="B34" i="34"/>
  <c r="H59" i="32"/>
  <c r="B109" i="32"/>
  <c r="Q21" i="54"/>
  <c r="W197" i="46"/>
  <c r="X197" i="46"/>
  <c r="X87" i="54"/>
  <c r="W87" i="54"/>
  <c r="Q92" i="54"/>
  <c r="J198" i="4"/>
  <c r="J131" i="4"/>
  <c r="I198" i="46"/>
  <c r="I131" i="46"/>
  <c r="T88" i="25"/>
  <c r="T91" i="25"/>
  <c r="B86" i="51"/>
  <c r="B86" i="49"/>
  <c r="L198" i="4"/>
  <c r="L131" i="4"/>
  <c r="J198" i="46"/>
  <c r="J131" i="46"/>
  <c r="U88" i="25"/>
  <c r="U91" i="25"/>
  <c r="S88" i="25"/>
  <c r="S91" i="25"/>
  <c r="F24" i="68"/>
  <c r="Q251" i="37"/>
  <c r="W167" i="37"/>
  <c r="X167" i="37" s="1"/>
  <c r="F100" i="68"/>
  <c r="F320" i="68" s="1"/>
  <c r="W196" i="4"/>
  <c r="X196" i="4"/>
  <c r="J24" i="68"/>
  <c r="U251" i="37"/>
  <c r="J244" i="68" s="1"/>
  <c r="J100" i="68"/>
  <c r="J320" i="68" s="1"/>
  <c r="G198" i="4"/>
  <c r="S62" i="4"/>
  <c r="G131" i="4"/>
  <c r="R62" i="4"/>
  <c r="Q62" i="4"/>
  <c r="T62" i="4"/>
  <c r="U62" i="4"/>
  <c r="K64" i="46"/>
  <c r="J63" i="46"/>
  <c r="I63" i="46"/>
  <c r="H63" i="46"/>
  <c r="G63" i="46"/>
  <c r="F63" i="46"/>
  <c r="L63" i="46"/>
  <c r="E63" i="46"/>
  <c r="L131" i="46"/>
  <c r="L198" i="46"/>
  <c r="R83" i="25"/>
  <c r="Q83" i="25"/>
  <c r="U83" i="25"/>
  <c r="T83" i="25"/>
  <c r="S83" i="25"/>
  <c r="W61" i="46"/>
  <c r="X61" i="46"/>
  <c r="E131" i="4"/>
  <c r="E198" i="4"/>
  <c r="E198" i="46"/>
  <c r="E131" i="46"/>
  <c r="X87" i="25"/>
  <c r="W87" i="25"/>
  <c r="Q92" i="25"/>
  <c r="I24" i="68"/>
  <c r="T251" i="37"/>
  <c r="I244" i="68" s="1"/>
  <c r="I100" i="68"/>
  <c r="I320" i="68" s="1"/>
  <c r="B86" i="52"/>
  <c r="B86" i="6"/>
  <c r="Q171" i="37"/>
  <c r="X196" i="46"/>
  <c r="W196" i="46"/>
  <c r="F131" i="4"/>
  <c r="F198" i="4"/>
  <c r="U83" i="54"/>
  <c r="T83" i="54"/>
  <c r="S83" i="54"/>
  <c r="Q83" i="54"/>
  <c r="R83" i="54"/>
  <c r="T88" i="54"/>
  <c r="T91" i="54"/>
  <c r="H63" i="4"/>
  <c r="L63" i="4"/>
  <c r="J63" i="4"/>
  <c r="I63" i="4"/>
  <c r="G63" i="4"/>
  <c r="F63" i="4"/>
  <c r="K64" i="4"/>
  <c r="E63" i="4"/>
  <c r="F131" i="46"/>
  <c r="F198" i="46"/>
  <c r="W86" i="25"/>
  <c r="Q88" i="25"/>
  <c r="X86" i="25"/>
  <c r="Q91" i="25"/>
  <c r="X61" i="4"/>
  <c r="G24" i="68"/>
  <c r="R251" i="37"/>
  <c r="G244" i="68" s="1"/>
  <c r="G100" i="68"/>
  <c r="G320" i="68" s="1"/>
  <c r="W507" i="37"/>
  <c r="Q511" i="37"/>
  <c r="W511" i="37" s="1"/>
  <c r="Q88" i="54"/>
  <c r="X86" i="54"/>
  <c r="W86" i="54"/>
  <c r="Q91" i="54"/>
  <c r="H198" i="4"/>
  <c r="H131" i="4"/>
  <c r="G198" i="46"/>
  <c r="U62" i="46"/>
  <c r="T62" i="46"/>
  <c r="S62" i="46"/>
  <c r="R62" i="46"/>
  <c r="Q62" i="46"/>
  <c r="G131" i="46"/>
  <c r="Q197" i="4"/>
  <c r="R198" i="46" l="1"/>
  <c r="Q24" i="37"/>
  <c r="Q93" i="54"/>
  <c r="X91" i="54"/>
  <c r="W91" i="54"/>
  <c r="B35" i="51" s="1"/>
  <c r="L199" i="4"/>
  <c r="L132" i="4"/>
  <c r="B86" i="50"/>
  <c r="J199" i="46"/>
  <c r="J132" i="46"/>
  <c r="Q61" i="37"/>
  <c r="W61" i="37" s="1"/>
  <c r="X61" i="37" s="1"/>
  <c r="W92" i="54"/>
  <c r="D35" i="51" s="1"/>
  <c r="X92" i="54"/>
  <c r="U24" i="37"/>
  <c r="U93" i="54"/>
  <c r="S198" i="46"/>
  <c r="H199" i="4"/>
  <c r="H132" i="4"/>
  <c r="L64" i="46"/>
  <c r="K65" i="46"/>
  <c r="J64" i="46"/>
  <c r="I64" i="46"/>
  <c r="H64" i="46"/>
  <c r="G64" i="46"/>
  <c r="E64" i="46"/>
  <c r="F64" i="46"/>
  <c r="B86" i="32"/>
  <c r="U198" i="4"/>
  <c r="T105" i="37"/>
  <c r="T93" i="25"/>
  <c r="R105" i="37"/>
  <c r="R93" i="25"/>
  <c r="S24" i="37"/>
  <c r="S93" i="54"/>
  <c r="T198" i="46"/>
  <c r="E199" i="4"/>
  <c r="E132" i="4"/>
  <c r="T93" i="54"/>
  <c r="T24" i="37"/>
  <c r="E199" i="46"/>
  <c r="E132" i="46"/>
  <c r="T198" i="4"/>
  <c r="F244" i="68"/>
  <c r="W251" i="37"/>
  <c r="X251" i="37" s="1"/>
  <c r="R24" i="37"/>
  <c r="R93" i="54"/>
  <c r="X62" i="4"/>
  <c r="Q198" i="4"/>
  <c r="W62" i="4"/>
  <c r="B110" i="32"/>
  <c r="E107" i="32"/>
  <c r="F107" i="32" s="1"/>
  <c r="Q198" i="46"/>
  <c r="W62" i="46"/>
  <c r="X62" i="46"/>
  <c r="J199" i="4"/>
  <c r="J132" i="4"/>
  <c r="F25" i="68"/>
  <c r="Q255" i="37"/>
  <c r="W171" i="37"/>
  <c r="X171" i="37" s="1"/>
  <c r="F101" i="68"/>
  <c r="F321" i="68" s="1"/>
  <c r="I199" i="46"/>
  <c r="I132" i="46"/>
  <c r="R198" i="4"/>
  <c r="C86" i="52"/>
  <c r="C86" i="6"/>
  <c r="D86" i="6" s="1"/>
  <c r="S105" i="37"/>
  <c r="S93" i="25"/>
  <c r="W21" i="54"/>
  <c r="X21" i="54"/>
  <c r="Q22" i="54"/>
  <c r="U198" i="46"/>
  <c r="X88" i="54"/>
  <c r="W88" i="54"/>
  <c r="I64" i="4"/>
  <c r="E64" i="4"/>
  <c r="F64" i="4"/>
  <c r="K65" i="4"/>
  <c r="L64" i="4"/>
  <c r="J64" i="4"/>
  <c r="G64" i="4"/>
  <c r="H64" i="4"/>
  <c r="L199" i="46"/>
  <c r="L132" i="46"/>
  <c r="Q105" i="37"/>
  <c r="W91" i="25"/>
  <c r="B35" i="52" s="1"/>
  <c r="Q93" i="25"/>
  <c r="X91" i="25"/>
  <c r="F199" i="4"/>
  <c r="F132" i="4"/>
  <c r="F199" i="46"/>
  <c r="F132" i="46"/>
  <c r="Q21" i="25"/>
  <c r="X197" i="4"/>
  <c r="W197" i="4"/>
  <c r="T63" i="4"/>
  <c r="T199" i="4" s="1"/>
  <c r="G132" i="4"/>
  <c r="U63" i="4"/>
  <c r="U199" i="4" s="1"/>
  <c r="S63" i="4"/>
  <c r="S199" i="4" s="1"/>
  <c r="R63" i="4"/>
  <c r="R199" i="4" s="1"/>
  <c r="G199" i="4"/>
  <c r="Q63" i="4"/>
  <c r="C86" i="51"/>
  <c r="C86" i="49"/>
  <c r="D86" i="49" s="1"/>
  <c r="X92" i="25"/>
  <c r="W92" i="25"/>
  <c r="D35" i="52" s="1"/>
  <c r="D35" i="32" s="1"/>
  <c r="G199" i="46"/>
  <c r="U63" i="46"/>
  <c r="U199" i="46" s="1"/>
  <c r="T63" i="46"/>
  <c r="T199" i="46" s="1"/>
  <c r="S63" i="46"/>
  <c r="S199" i="46" s="1"/>
  <c r="R63" i="46"/>
  <c r="R199" i="46" s="1"/>
  <c r="Q63" i="46"/>
  <c r="Q64" i="46" s="1"/>
  <c r="G132" i="46"/>
  <c r="W88" i="25"/>
  <c r="X88" i="25"/>
  <c r="I199" i="4"/>
  <c r="I132" i="4"/>
  <c r="H199" i="46"/>
  <c r="H132" i="46"/>
  <c r="D31" i="34"/>
  <c r="D32" i="34" s="1"/>
  <c r="B32" i="34"/>
  <c r="B35" i="34" s="1"/>
  <c r="S198" i="4"/>
  <c r="U105" i="37"/>
  <c r="U93" i="25"/>
  <c r="H60" i="32"/>
  <c r="J200" i="4" l="1"/>
  <c r="J51" i="25" s="1"/>
  <c r="J133" i="4"/>
  <c r="U64" i="46"/>
  <c r="G200" i="46"/>
  <c r="G51" i="54" s="1"/>
  <c r="G133" i="46"/>
  <c r="C86" i="32"/>
  <c r="X93" i="25"/>
  <c r="W93" i="25"/>
  <c r="W95" i="25" s="1"/>
  <c r="N95" i="25" s="1"/>
  <c r="L200" i="4"/>
  <c r="L51" i="25" s="1"/>
  <c r="L133" i="4"/>
  <c r="U200" i="46"/>
  <c r="R64" i="4"/>
  <c r="T64" i="4"/>
  <c r="T64" i="46"/>
  <c r="U64" i="4"/>
  <c r="H200" i="46"/>
  <c r="H51" i="54" s="1"/>
  <c r="H133" i="46"/>
  <c r="Q199" i="4"/>
  <c r="X63" i="4"/>
  <c r="W63" i="4"/>
  <c r="F35" i="52"/>
  <c r="F35" i="32"/>
  <c r="K66" i="4"/>
  <c r="J65" i="4"/>
  <c r="F65" i="4"/>
  <c r="L65" i="4"/>
  <c r="I65" i="4"/>
  <c r="H65" i="4"/>
  <c r="G65" i="4"/>
  <c r="E65" i="4"/>
  <c r="W22" i="54"/>
  <c r="W24" i="54" s="1"/>
  <c r="Q27" i="54" s="1"/>
  <c r="X22" i="54"/>
  <c r="R200" i="4"/>
  <c r="W198" i="4"/>
  <c r="X198" i="4"/>
  <c r="Q200" i="4"/>
  <c r="T200" i="4"/>
  <c r="T200" i="46"/>
  <c r="U200" i="4"/>
  <c r="I200" i="46"/>
  <c r="I51" i="54" s="1"/>
  <c r="I133" i="46"/>
  <c r="S64" i="46"/>
  <c r="B35" i="32"/>
  <c r="H35" i="32" s="1"/>
  <c r="B21" i="34" s="1"/>
  <c r="F35" i="51"/>
  <c r="X21" i="25"/>
  <c r="W21" i="25"/>
  <c r="Q22" i="25"/>
  <c r="W105" i="37"/>
  <c r="F200" i="4"/>
  <c r="F51" i="25" s="1"/>
  <c r="F133" i="4"/>
  <c r="D86" i="51"/>
  <c r="J200" i="46"/>
  <c r="J51" i="54" s="1"/>
  <c r="J133" i="46"/>
  <c r="S200" i="46"/>
  <c r="E200" i="4"/>
  <c r="E51" i="25" s="1"/>
  <c r="E133" i="4"/>
  <c r="Q64" i="4"/>
  <c r="E65" i="46"/>
  <c r="L65" i="46"/>
  <c r="K66" i="46"/>
  <c r="J65" i="46"/>
  <c r="I65" i="46"/>
  <c r="H65" i="46"/>
  <c r="G65" i="46"/>
  <c r="F65" i="46"/>
  <c r="X93" i="54"/>
  <c r="W93" i="54"/>
  <c r="W95" i="54" s="1"/>
  <c r="N95" i="54" s="1"/>
  <c r="I200" i="4"/>
  <c r="I51" i="25" s="1"/>
  <c r="I133" i="4"/>
  <c r="D86" i="32"/>
  <c r="L200" i="46"/>
  <c r="L51" i="54" s="1"/>
  <c r="L133" i="46"/>
  <c r="W24" i="37"/>
  <c r="X63" i="46"/>
  <c r="W63" i="46"/>
  <c r="Q199" i="46"/>
  <c r="Q200" i="46" s="1"/>
  <c r="H200" i="4"/>
  <c r="H51" i="25" s="1"/>
  <c r="H133" i="4"/>
  <c r="W198" i="46"/>
  <c r="X198" i="46"/>
  <c r="F133" i="46"/>
  <c r="F200" i="46"/>
  <c r="F51" i="54" s="1"/>
  <c r="R64" i="46"/>
  <c r="X64" i="46" s="1"/>
  <c r="S64" i="4"/>
  <c r="S200" i="4"/>
  <c r="G133" i="4"/>
  <c r="G200" i="4"/>
  <c r="G51" i="25" s="1"/>
  <c r="C86" i="50"/>
  <c r="D86" i="50" s="1"/>
  <c r="F245" i="68"/>
  <c r="W255" i="37"/>
  <c r="X255" i="37" s="1"/>
  <c r="E133" i="46"/>
  <c r="E200" i="46"/>
  <c r="E51" i="54" s="1"/>
  <c r="D86" i="52"/>
  <c r="R200" i="46"/>
  <c r="Q32" i="54" l="1"/>
  <c r="H201" i="46"/>
  <c r="H134" i="46"/>
  <c r="Q51" i="25"/>
  <c r="X200" i="4"/>
  <c r="W200" i="4"/>
  <c r="Q52" i="25"/>
  <c r="E201" i="4"/>
  <c r="E134" i="4"/>
  <c r="J201" i="46"/>
  <c r="J134" i="46"/>
  <c r="S51" i="54"/>
  <c r="S52" i="54"/>
  <c r="X105" i="37"/>
  <c r="B87" i="52"/>
  <c r="B87" i="6"/>
  <c r="H201" i="4"/>
  <c r="H134" i="4"/>
  <c r="F66" i="46"/>
  <c r="E66" i="46"/>
  <c r="L66" i="46"/>
  <c r="K67" i="46"/>
  <c r="J66" i="46"/>
  <c r="I66" i="46"/>
  <c r="G66" i="46"/>
  <c r="H66" i="46"/>
  <c r="X22" i="25"/>
  <c r="W22" i="25"/>
  <c r="W24" i="25" s="1"/>
  <c r="Q28" i="25" s="1"/>
  <c r="R51" i="25"/>
  <c r="R52" i="25"/>
  <c r="I134" i="4"/>
  <c r="I201" i="4"/>
  <c r="U51" i="54"/>
  <c r="U52" i="54"/>
  <c r="L201" i="46"/>
  <c r="L134" i="46"/>
  <c r="U51" i="25"/>
  <c r="U52" i="25"/>
  <c r="L201" i="4"/>
  <c r="L134" i="4"/>
  <c r="X199" i="4"/>
  <c r="W199" i="4"/>
  <c r="X24" i="37"/>
  <c r="G201" i="4"/>
  <c r="R65" i="4"/>
  <c r="G134" i="4"/>
  <c r="U65" i="4"/>
  <c r="T65" i="4"/>
  <c r="Q65" i="4"/>
  <c r="S65" i="4"/>
  <c r="S51" i="25"/>
  <c r="S52" i="25"/>
  <c r="X199" i="46"/>
  <c r="W199" i="46"/>
  <c r="E201" i="46"/>
  <c r="E134" i="46"/>
  <c r="T51" i="54"/>
  <c r="T52" i="54"/>
  <c r="F201" i="4"/>
  <c r="F134" i="4"/>
  <c r="W64" i="46"/>
  <c r="F134" i="46"/>
  <c r="F201" i="46"/>
  <c r="X24" i="54"/>
  <c r="U27" i="54"/>
  <c r="U28" i="54"/>
  <c r="U33" i="54" s="1"/>
  <c r="R28" i="54"/>
  <c r="R33" i="54" s="1"/>
  <c r="T28" i="54"/>
  <c r="T33" i="54" s="1"/>
  <c r="S27" i="54"/>
  <c r="S28" i="54"/>
  <c r="S33" i="54" s="1"/>
  <c r="T27" i="54"/>
  <c r="R27" i="54"/>
  <c r="J201" i="4"/>
  <c r="J134" i="4"/>
  <c r="I134" i="46"/>
  <c r="I201" i="46"/>
  <c r="Q51" i="54"/>
  <c r="X200" i="46"/>
  <c r="W200" i="46"/>
  <c r="Q52" i="54"/>
  <c r="C19" i="34"/>
  <c r="R51" i="54"/>
  <c r="R52" i="54"/>
  <c r="B87" i="51"/>
  <c r="B87" i="49"/>
  <c r="Q65" i="46"/>
  <c r="G134" i="46"/>
  <c r="G201" i="46"/>
  <c r="U65" i="46"/>
  <c r="T65" i="46"/>
  <c r="S65" i="46"/>
  <c r="R65" i="46"/>
  <c r="W64" i="4"/>
  <c r="X64" i="4"/>
  <c r="T51" i="25"/>
  <c r="T52" i="25"/>
  <c r="Q28" i="54"/>
  <c r="G66" i="4"/>
  <c r="H66" i="4"/>
  <c r="F66" i="4"/>
  <c r="K67" i="4"/>
  <c r="E66" i="4"/>
  <c r="L66" i="4"/>
  <c r="I66" i="4"/>
  <c r="J66" i="4"/>
  <c r="R201" i="46" l="1"/>
  <c r="B87" i="32"/>
  <c r="X51" i="54"/>
  <c r="W51" i="54"/>
  <c r="S29" i="54"/>
  <c r="S32" i="54"/>
  <c r="C87" i="51"/>
  <c r="D87" i="51" s="1"/>
  <c r="C87" i="49"/>
  <c r="H202" i="4"/>
  <c r="H135" i="4"/>
  <c r="R201" i="4"/>
  <c r="H135" i="46"/>
  <c r="H202" i="46"/>
  <c r="X51" i="25"/>
  <c r="W51" i="25"/>
  <c r="U201" i="46"/>
  <c r="U68" i="37"/>
  <c r="U69" i="37" s="1"/>
  <c r="U106" i="54"/>
  <c r="I202" i="4"/>
  <c r="I135" i="4"/>
  <c r="T56" i="25"/>
  <c r="T62" i="25" s="1"/>
  <c r="T105" i="25" s="1"/>
  <c r="U29" i="54"/>
  <c r="U32" i="54"/>
  <c r="T56" i="54"/>
  <c r="T61" i="54" s="1"/>
  <c r="R66" i="46"/>
  <c r="R202" i="46" s="1"/>
  <c r="R155" i="37" s="1"/>
  <c r="Q66" i="46"/>
  <c r="G135" i="46"/>
  <c r="U66" i="46"/>
  <c r="U202" i="46" s="1"/>
  <c r="U155" i="37" s="1"/>
  <c r="G202" i="46"/>
  <c r="T66" i="46"/>
  <c r="T202" i="46" s="1"/>
  <c r="T155" i="37" s="1"/>
  <c r="S66" i="46"/>
  <c r="S202" i="46" s="1"/>
  <c r="S155" i="37" s="1"/>
  <c r="S201" i="46"/>
  <c r="R56" i="54"/>
  <c r="R62" i="54" s="1"/>
  <c r="T68" i="37"/>
  <c r="T69" i="37" s="1"/>
  <c r="T106" i="54"/>
  <c r="G135" i="4"/>
  <c r="G202" i="4"/>
  <c r="S66" i="4"/>
  <c r="S202" i="4" s="1"/>
  <c r="U66" i="4"/>
  <c r="U202" i="4" s="1"/>
  <c r="T66" i="4"/>
  <c r="T202" i="4" s="1"/>
  <c r="R66" i="4"/>
  <c r="R202" i="4" s="1"/>
  <c r="Q66" i="4"/>
  <c r="Q67" i="4" s="1"/>
  <c r="J135" i="4"/>
  <c r="J202" i="4"/>
  <c r="X28" i="54"/>
  <c r="W28" i="54"/>
  <c r="Q33" i="54"/>
  <c r="Q34" i="54" s="1"/>
  <c r="S56" i="25"/>
  <c r="S57" i="25"/>
  <c r="S61" i="25"/>
  <c r="L202" i="4"/>
  <c r="L135" i="4"/>
  <c r="X52" i="54"/>
  <c r="W52" i="54"/>
  <c r="Q56" i="54"/>
  <c r="Q62" i="54" s="1"/>
  <c r="R29" i="54"/>
  <c r="R32" i="54"/>
  <c r="U24" i="54"/>
  <c r="T24" i="54"/>
  <c r="R24" i="54"/>
  <c r="S24" i="54"/>
  <c r="Q24" i="54"/>
  <c r="U56" i="25"/>
  <c r="U57" i="25" s="1"/>
  <c r="R56" i="25"/>
  <c r="R57" i="25" s="1"/>
  <c r="R61" i="25"/>
  <c r="R62" i="25"/>
  <c r="R105" i="25" s="1"/>
  <c r="I202" i="46"/>
  <c r="I135" i="46"/>
  <c r="S201" i="4"/>
  <c r="J202" i="46"/>
  <c r="J135" i="46"/>
  <c r="B87" i="50"/>
  <c r="Q201" i="46"/>
  <c r="X65" i="46"/>
  <c r="W65" i="46"/>
  <c r="T29" i="54"/>
  <c r="T32" i="54"/>
  <c r="L67" i="4"/>
  <c r="H67" i="4"/>
  <c r="J67" i="4"/>
  <c r="I67" i="4"/>
  <c r="G67" i="4"/>
  <c r="K68" i="4"/>
  <c r="E67" i="4"/>
  <c r="F67" i="4"/>
  <c r="D87" i="49"/>
  <c r="S68" i="37"/>
  <c r="S69" i="37" s="1"/>
  <c r="S106" i="54"/>
  <c r="Q201" i="4"/>
  <c r="W65" i="4"/>
  <c r="X65" i="4"/>
  <c r="X24" i="25"/>
  <c r="S28" i="25"/>
  <c r="S33" i="25" s="1"/>
  <c r="S106" i="25" s="1"/>
  <c r="S27" i="25"/>
  <c r="U28" i="25"/>
  <c r="U33" i="25" s="1"/>
  <c r="U106" i="25" s="1"/>
  <c r="U27" i="25"/>
  <c r="R27" i="25"/>
  <c r="R28" i="25"/>
  <c r="R33" i="25" s="1"/>
  <c r="R106" i="25" s="1"/>
  <c r="T28" i="25"/>
  <c r="T33" i="25" s="1"/>
  <c r="T106" i="25" s="1"/>
  <c r="T27" i="25"/>
  <c r="G67" i="46"/>
  <c r="F67" i="46"/>
  <c r="E67" i="46"/>
  <c r="L67" i="46"/>
  <c r="K68" i="46"/>
  <c r="J67" i="46"/>
  <c r="I67" i="46"/>
  <c r="H67" i="46"/>
  <c r="Q22" i="37"/>
  <c r="T201" i="4"/>
  <c r="Q33" i="25"/>
  <c r="L202" i="46"/>
  <c r="L135" i="46"/>
  <c r="X52" i="25"/>
  <c r="W52" i="25"/>
  <c r="Q56" i="25"/>
  <c r="Q57" i="25" s="1"/>
  <c r="Q61" i="25"/>
  <c r="Q62" i="25"/>
  <c r="W27" i="54"/>
  <c r="E202" i="4"/>
  <c r="E135" i="4"/>
  <c r="F202" i="4"/>
  <c r="F135" i="4"/>
  <c r="U201" i="4"/>
  <c r="C87" i="52"/>
  <c r="C87" i="6"/>
  <c r="D87" i="6" s="1"/>
  <c r="U56" i="54"/>
  <c r="U61" i="54"/>
  <c r="E202" i="46"/>
  <c r="E135" i="46"/>
  <c r="X27" i="54"/>
  <c r="T201" i="46"/>
  <c r="R68" i="37"/>
  <c r="R69" i="37" s="1"/>
  <c r="R106" i="54"/>
  <c r="Q27" i="25"/>
  <c r="F202" i="46"/>
  <c r="F135" i="46"/>
  <c r="S56" i="54"/>
  <c r="Q29" i="54"/>
  <c r="Q57" i="54" l="1"/>
  <c r="U67" i="4"/>
  <c r="Q61" i="54"/>
  <c r="Q104" i="54" s="1"/>
  <c r="T62" i="54"/>
  <c r="T60" i="37" s="1"/>
  <c r="T63" i="37" s="1"/>
  <c r="T23" i="37"/>
  <c r="T63" i="54"/>
  <c r="R60" i="37"/>
  <c r="R63" i="37" s="1"/>
  <c r="R105" i="54"/>
  <c r="F203" i="4"/>
  <c r="F80" i="25" s="1"/>
  <c r="F136" i="4"/>
  <c r="T22" i="37"/>
  <c r="T104" i="54"/>
  <c r="T34" i="54"/>
  <c r="S104" i="37"/>
  <c r="T203" i="46"/>
  <c r="T151" i="37"/>
  <c r="R57" i="54"/>
  <c r="T105" i="54"/>
  <c r="T67" i="46"/>
  <c r="U23" i="37"/>
  <c r="S62" i="54"/>
  <c r="J23" i="68"/>
  <c r="U231" i="37"/>
  <c r="J243" i="68" s="1"/>
  <c r="J97" i="68"/>
  <c r="J317" i="68" s="1"/>
  <c r="U22" i="37"/>
  <c r="U104" i="54"/>
  <c r="U34" i="54"/>
  <c r="R67" i="4"/>
  <c r="Q104" i="37"/>
  <c r="Q63" i="25"/>
  <c r="W28" i="25"/>
  <c r="U81" i="37"/>
  <c r="J11" i="68" s="1"/>
  <c r="J231" i="68" s="1"/>
  <c r="U79" i="37"/>
  <c r="J9" i="68" s="1"/>
  <c r="J229" i="68" s="1"/>
  <c r="R203" i="4"/>
  <c r="J203" i="46"/>
  <c r="J80" i="54" s="1"/>
  <c r="J136" i="46"/>
  <c r="Q202" i="46"/>
  <c r="X66" i="46"/>
  <c r="W66" i="46"/>
  <c r="U203" i="46"/>
  <c r="U151" i="37"/>
  <c r="I136" i="46"/>
  <c r="I203" i="46"/>
  <c r="I80" i="54" s="1"/>
  <c r="X32" i="54"/>
  <c r="E203" i="4"/>
  <c r="E80" i="25" s="1"/>
  <c r="E136" i="4"/>
  <c r="R104" i="37"/>
  <c r="R63" i="25"/>
  <c r="T79" i="37"/>
  <c r="I9" i="68" s="1"/>
  <c r="I229" i="68" s="1"/>
  <c r="T81" i="37"/>
  <c r="I11" i="68" s="1"/>
  <c r="I231" i="68" s="1"/>
  <c r="C87" i="50"/>
  <c r="H68" i="46"/>
  <c r="G68" i="46"/>
  <c r="F68" i="46"/>
  <c r="E68" i="46"/>
  <c r="L68" i="46"/>
  <c r="I68" i="46"/>
  <c r="K69" i="46"/>
  <c r="J68" i="46"/>
  <c r="R29" i="25"/>
  <c r="R32" i="25"/>
  <c r="E68" i="4"/>
  <c r="I68" i="4"/>
  <c r="J68" i="4"/>
  <c r="H68" i="4"/>
  <c r="G68" i="4"/>
  <c r="F68" i="4"/>
  <c r="K69" i="4"/>
  <c r="L68" i="4"/>
  <c r="Q60" i="37"/>
  <c r="Q105" i="54"/>
  <c r="S58" i="25"/>
  <c r="Q105" i="25"/>
  <c r="Q106" i="25"/>
  <c r="X33" i="25"/>
  <c r="W33" i="25"/>
  <c r="E33" i="52" s="1"/>
  <c r="W32" i="54"/>
  <c r="B33" i="51" s="1"/>
  <c r="L203" i="46"/>
  <c r="L80" i="54" s="1"/>
  <c r="L136" i="46"/>
  <c r="U29" i="25"/>
  <c r="U32" i="25"/>
  <c r="X201" i="4"/>
  <c r="W201" i="4"/>
  <c r="G203" i="4"/>
  <c r="G80" i="25" s="1"/>
  <c r="G136" i="4"/>
  <c r="R58" i="25"/>
  <c r="Q23" i="37"/>
  <c r="Q26" i="37" s="1"/>
  <c r="Q63" i="54"/>
  <c r="R58" i="54"/>
  <c r="E203" i="46"/>
  <c r="E80" i="54" s="1"/>
  <c r="E136" i="46"/>
  <c r="I203" i="4"/>
  <c r="I80" i="25" s="1"/>
  <c r="I136" i="4"/>
  <c r="Q67" i="46"/>
  <c r="S67" i="4"/>
  <c r="Q68" i="37"/>
  <c r="X33" i="54"/>
  <c r="Q106" i="54"/>
  <c r="W33" i="54"/>
  <c r="E33" i="51" s="1"/>
  <c r="E36" i="51" s="1"/>
  <c r="Q29" i="25"/>
  <c r="X27" i="25"/>
  <c r="W27" i="25"/>
  <c r="Q32" i="25"/>
  <c r="U203" i="4"/>
  <c r="X28" i="25"/>
  <c r="F203" i="46"/>
  <c r="F80" i="54" s="1"/>
  <c r="F136" i="46"/>
  <c r="S29" i="25"/>
  <c r="S32" i="25"/>
  <c r="S79" i="37"/>
  <c r="H9" i="68" s="1"/>
  <c r="H229" i="68" s="1"/>
  <c r="S81" i="37"/>
  <c r="H11" i="68" s="1"/>
  <c r="H231" i="68" s="1"/>
  <c r="J203" i="4"/>
  <c r="J80" i="25" s="1"/>
  <c r="J136" i="4"/>
  <c r="Q203" i="46"/>
  <c r="X201" i="46"/>
  <c r="W201" i="46"/>
  <c r="Q151" i="37"/>
  <c r="S203" i="4"/>
  <c r="U58" i="25"/>
  <c r="R22" i="37"/>
  <c r="R104" i="54"/>
  <c r="R107" i="54" s="1"/>
  <c r="R34" i="54"/>
  <c r="G23" i="68"/>
  <c r="R231" i="37"/>
  <c r="G243" i="68" s="1"/>
  <c r="G97" i="68"/>
  <c r="G317" i="68" s="1"/>
  <c r="U67" i="46"/>
  <c r="Q202" i="4"/>
  <c r="Q203" i="4" s="1"/>
  <c r="X66" i="4"/>
  <c r="W66" i="4"/>
  <c r="S61" i="54"/>
  <c r="R61" i="54"/>
  <c r="X29" i="54"/>
  <c r="W29" i="54"/>
  <c r="U57" i="54"/>
  <c r="U58" i="54" s="1"/>
  <c r="Q58" i="25"/>
  <c r="X56" i="25"/>
  <c r="W56" i="25"/>
  <c r="T203" i="4"/>
  <c r="D87" i="52"/>
  <c r="G203" i="46"/>
  <c r="G80" i="54" s="1"/>
  <c r="G136" i="46"/>
  <c r="H203" i="4"/>
  <c r="H80" i="25" s="1"/>
  <c r="H136" i="4"/>
  <c r="U62" i="25"/>
  <c r="U105" i="25" s="1"/>
  <c r="S67" i="46"/>
  <c r="S57" i="54"/>
  <c r="S58" i="54" s="1"/>
  <c r="R79" i="37"/>
  <c r="G9" i="68" s="1"/>
  <c r="G229" i="68" s="1"/>
  <c r="R81" i="37"/>
  <c r="G11" i="68" s="1"/>
  <c r="G231" i="68" s="1"/>
  <c r="U62" i="54"/>
  <c r="U63" i="54" s="1"/>
  <c r="T67" i="4"/>
  <c r="H136" i="46"/>
  <c r="H203" i="46"/>
  <c r="H80" i="54" s="1"/>
  <c r="T29" i="25"/>
  <c r="T32" i="25"/>
  <c r="R24" i="25"/>
  <c r="Q24" i="25"/>
  <c r="U24" i="25"/>
  <c r="T24" i="25"/>
  <c r="S24" i="25"/>
  <c r="L203" i="4"/>
  <c r="L80" i="25" s="1"/>
  <c r="L136" i="4"/>
  <c r="D87" i="50"/>
  <c r="U61" i="25"/>
  <c r="Q58" i="54"/>
  <c r="X56" i="54"/>
  <c r="W56" i="54"/>
  <c r="S62" i="25"/>
  <c r="S105" i="25" s="1"/>
  <c r="S203" i="46"/>
  <c r="S151" i="37"/>
  <c r="T61" i="25"/>
  <c r="H23" i="68"/>
  <c r="S231" i="37"/>
  <c r="H243" i="68" s="1"/>
  <c r="H97" i="68"/>
  <c r="H317" i="68" s="1"/>
  <c r="T57" i="25"/>
  <c r="X57" i="25" s="1"/>
  <c r="C87" i="32"/>
  <c r="R67" i="46"/>
  <c r="I23" i="68"/>
  <c r="T231" i="37"/>
  <c r="I243" i="68" s="1"/>
  <c r="I97" i="68"/>
  <c r="I317" i="68" s="1"/>
  <c r="T57" i="54"/>
  <c r="T58" i="54" s="1"/>
  <c r="S22" i="37"/>
  <c r="S104" i="54"/>
  <c r="X104" i="54" s="1"/>
  <c r="S34" i="54"/>
  <c r="R203" i="46"/>
  <c r="R151" i="37"/>
  <c r="X34" i="54" l="1"/>
  <c r="X67" i="4"/>
  <c r="W22" i="37"/>
  <c r="X62" i="54"/>
  <c r="Q107" i="54"/>
  <c r="T58" i="25"/>
  <c r="X22" i="37"/>
  <c r="Q42" i="37"/>
  <c r="Q40" i="37"/>
  <c r="X203" i="4"/>
  <c r="W203" i="4"/>
  <c r="B33" i="32"/>
  <c r="F33" i="51"/>
  <c r="G204" i="4"/>
  <c r="G137" i="4"/>
  <c r="I69" i="46"/>
  <c r="H69" i="46"/>
  <c r="G69" i="46"/>
  <c r="F69" i="46"/>
  <c r="E69" i="46"/>
  <c r="L69" i="46"/>
  <c r="K70" i="46"/>
  <c r="J69" i="46"/>
  <c r="H22" i="68"/>
  <c r="S227" i="37"/>
  <c r="H96" i="68"/>
  <c r="S177" i="37"/>
  <c r="R23" i="37"/>
  <c r="R63" i="54"/>
  <c r="F22" i="68"/>
  <c r="W151" i="37"/>
  <c r="X151" i="37" s="1"/>
  <c r="Q227" i="37"/>
  <c r="F96" i="68"/>
  <c r="S103" i="37"/>
  <c r="S107" i="37" s="1"/>
  <c r="S104" i="25"/>
  <c r="S107" i="25" s="1"/>
  <c r="S34" i="25"/>
  <c r="Q104" i="25"/>
  <c r="Q103" i="37"/>
  <c r="W32" i="25"/>
  <c r="B33" i="52" s="1"/>
  <c r="Q34" i="25"/>
  <c r="X32" i="25"/>
  <c r="W57" i="54"/>
  <c r="B88" i="52"/>
  <c r="B88" i="6"/>
  <c r="E33" i="32"/>
  <c r="E36" i="32" s="1"/>
  <c r="E36" i="52"/>
  <c r="W62" i="54"/>
  <c r="D34" i="51" s="1"/>
  <c r="D36" i="51" s="1"/>
  <c r="H204" i="4"/>
  <c r="H137" i="4"/>
  <c r="I204" i="46"/>
  <c r="I137" i="46"/>
  <c r="S60" i="37"/>
  <c r="S63" i="37" s="1"/>
  <c r="S105" i="54"/>
  <c r="I22" i="68"/>
  <c r="T227" i="37"/>
  <c r="I96" i="68"/>
  <c r="T177" i="37"/>
  <c r="W68" i="37"/>
  <c r="Q69" i="37"/>
  <c r="L204" i="46"/>
  <c r="T68" i="46"/>
  <c r="L137" i="46"/>
  <c r="S68" i="46"/>
  <c r="R68" i="46"/>
  <c r="Q68" i="46"/>
  <c r="U68" i="46"/>
  <c r="W106" i="25"/>
  <c r="X106" i="25"/>
  <c r="I137" i="4"/>
  <c r="I204" i="4"/>
  <c r="E204" i="46"/>
  <c r="E137" i="46"/>
  <c r="X202" i="46"/>
  <c r="W202" i="46"/>
  <c r="Q155" i="37"/>
  <c r="S63" i="54"/>
  <c r="X63" i="54" s="1"/>
  <c r="S23" i="37"/>
  <c r="S26" i="37" s="1"/>
  <c r="X61" i="54"/>
  <c r="W203" i="46"/>
  <c r="X203" i="46"/>
  <c r="W29" i="25"/>
  <c r="X29" i="25"/>
  <c r="X67" i="46"/>
  <c r="W67" i="46"/>
  <c r="W61" i="54"/>
  <c r="B34" i="51" s="1"/>
  <c r="U103" i="37"/>
  <c r="U104" i="25"/>
  <c r="U107" i="25" s="1"/>
  <c r="U34" i="25"/>
  <c r="W62" i="25"/>
  <c r="D34" i="52" s="1"/>
  <c r="Q63" i="37"/>
  <c r="E204" i="4"/>
  <c r="E137" i="4"/>
  <c r="F204" i="46"/>
  <c r="F137" i="46"/>
  <c r="S63" i="25"/>
  <c r="W63" i="25" s="1"/>
  <c r="W65" i="25" s="1"/>
  <c r="N65" i="25" s="1"/>
  <c r="R78" i="37"/>
  <c r="R80" i="37"/>
  <c r="G10" i="68" s="1"/>
  <c r="G230" i="68" s="1"/>
  <c r="T103" i="37"/>
  <c r="T104" i="25"/>
  <c r="T107" i="25" s="1"/>
  <c r="T34" i="25"/>
  <c r="B88" i="51"/>
  <c r="B88" i="49"/>
  <c r="X57" i="54"/>
  <c r="X58" i="25"/>
  <c r="W58" i="25"/>
  <c r="X202" i="4"/>
  <c r="W202" i="4"/>
  <c r="W23" i="37"/>
  <c r="X23" i="37" s="1"/>
  <c r="X62" i="25"/>
  <c r="Q68" i="4"/>
  <c r="U68" i="4"/>
  <c r="T68" i="4"/>
  <c r="L204" i="4"/>
  <c r="S68" i="4"/>
  <c r="R68" i="4"/>
  <c r="L137" i="4"/>
  <c r="R103" i="37"/>
  <c r="R107" i="37" s="1"/>
  <c r="R104" i="25"/>
  <c r="R107" i="25" s="1"/>
  <c r="R34" i="25"/>
  <c r="G204" i="46"/>
  <c r="G137" i="46"/>
  <c r="U26" i="37"/>
  <c r="S107" i="54"/>
  <c r="T104" i="37"/>
  <c r="T63" i="25"/>
  <c r="J204" i="4"/>
  <c r="J137" i="4"/>
  <c r="G22" i="68"/>
  <c r="R227" i="37"/>
  <c r="G96" i="68"/>
  <c r="R177" i="37"/>
  <c r="X58" i="54"/>
  <c r="W58" i="54"/>
  <c r="R26" i="37"/>
  <c r="W57" i="25"/>
  <c r="X106" i="54"/>
  <c r="W106" i="54"/>
  <c r="X105" i="25"/>
  <c r="W105" i="25"/>
  <c r="F69" i="4"/>
  <c r="K70" i="4"/>
  <c r="J69" i="4"/>
  <c r="E69" i="4"/>
  <c r="L69" i="4"/>
  <c r="I69" i="4"/>
  <c r="G69" i="4"/>
  <c r="H69" i="4"/>
  <c r="H204" i="46"/>
  <c r="H137" i="46"/>
  <c r="J22" i="68"/>
  <c r="U227" i="37"/>
  <c r="J96" i="68"/>
  <c r="U177" i="37"/>
  <c r="W34" i="54"/>
  <c r="W36" i="54" s="1"/>
  <c r="N36" i="54" s="1"/>
  <c r="U104" i="37"/>
  <c r="U63" i="25"/>
  <c r="U60" i="37"/>
  <c r="U63" i="37" s="1"/>
  <c r="U105" i="54"/>
  <c r="U107" i="54" s="1"/>
  <c r="D87" i="32"/>
  <c r="F204" i="4"/>
  <c r="F137" i="4"/>
  <c r="J137" i="46"/>
  <c r="J204" i="46"/>
  <c r="W104" i="54"/>
  <c r="X61" i="25"/>
  <c r="T107" i="54"/>
  <c r="W67" i="4"/>
  <c r="W61" i="25"/>
  <c r="B34" i="52" s="1"/>
  <c r="T80" i="37"/>
  <c r="I10" i="68" s="1"/>
  <c r="I230" i="68" s="1"/>
  <c r="T78" i="37"/>
  <c r="T26" i="37"/>
  <c r="U107" i="37" l="1"/>
  <c r="W104" i="37"/>
  <c r="X104" i="37" s="1"/>
  <c r="W105" i="54"/>
  <c r="X107" i="54"/>
  <c r="W63" i="54"/>
  <c r="W65" i="54" s="1"/>
  <c r="N65" i="54" s="1"/>
  <c r="X63" i="25"/>
  <c r="S42" i="37"/>
  <c r="H6" i="68" s="1"/>
  <c r="H226" i="68" s="1"/>
  <c r="S40" i="37"/>
  <c r="R476" i="37"/>
  <c r="C88" i="52"/>
  <c r="C89" i="52" s="1"/>
  <c r="C88" i="6"/>
  <c r="F34" i="51"/>
  <c r="B34" i="32"/>
  <c r="T204" i="46"/>
  <c r="S204" i="46"/>
  <c r="R204" i="46"/>
  <c r="Q204" i="46"/>
  <c r="U204" i="46"/>
  <c r="W103" i="37"/>
  <c r="Q107" i="37"/>
  <c r="H242" i="68"/>
  <c r="S267" i="37"/>
  <c r="G205" i="46"/>
  <c r="G138" i="46"/>
  <c r="F33" i="32"/>
  <c r="F33" i="52"/>
  <c r="B36" i="52"/>
  <c r="N1" i="54"/>
  <c r="F29" i="8" s="1"/>
  <c r="G205" i="4"/>
  <c r="G138" i="4"/>
  <c r="G316" i="68"/>
  <c r="R484" i="37"/>
  <c r="R527" i="37" s="1"/>
  <c r="U42" i="37"/>
  <c r="J6" i="68" s="1"/>
  <c r="J226" i="68" s="1"/>
  <c r="U40" i="37"/>
  <c r="T107" i="37"/>
  <c r="Q81" i="37"/>
  <c r="Q79" i="37"/>
  <c r="S78" i="37"/>
  <c r="S80" i="37"/>
  <c r="H10" i="68" s="1"/>
  <c r="H230" i="68" s="1"/>
  <c r="X104" i="25"/>
  <c r="Q107" i="25"/>
  <c r="W104" i="25"/>
  <c r="H205" i="46"/>
  <c r="H138" i="46"/>
  <c r="I8" i="68"/>
  <c r="I228" i="68" s="1"/>
  <c r="T82" i="37"/>
  <c r="H205" i="4"/>
  <c r="H138" i="4"/>
  <c r="I205" i="4"/>
  <c r="I138" i="4"/>
  <c r="G242" i="68"/>
  <c r="R267" i="37"/>
  <c r="T204" i="4"/>
  <c r="S204" i="4"/>
  <c r="R204" i="4"/>
  <c r="Q204" i="4"/>
  <c r="U204" i="4"/>
  <c r="Q78" i="37"/>
  <c r="Q80" i="37"/>
  <c r="X68" i="37"/>
  <c r="X69" i="37" s="1"/>
  <c r="W69" i="37"/>
  <c r="B88" i="50"/>
  <c r="D88" i="6"/>
  <c r="D89" i="6" s="1"/>
  <c r="E89" i="6" s="1"/>
  <c r="B89" i="6"/>
  <c r="I205" i="46"/>
  <c r="I138" i="46"/>
  <c r="F4" i="68"/>
  <c r="Q44" i="37"/>
  <c r="U137" i="4"/>
  <c r="T137" i="4"/>
  <c r="S137" i="4"/>
  <c r="Q137" i="4"/>
  <c r="R137" i="4"/>
  <c r="U126" i="37"/>
  <c r="J116" i="68" s="1"/>
  <c r="J288" i="68" s="1"/>
  <c r="U124" i="37"/>
  <c r="F34" i="52"/>
  <c r="F34" i="32"/>
  <c r="L205" i="4"/>
  <c r="L138" i="4"/>
  <c r="R69" i="4"/>
  <c r="T69" i="4"/>
  <c r="S69" i="4"/>
  <c r="Q69" i="4"/>
  <c r="U69" i="4"/>
  <c r="G8" i="68"/>
  <c r="G228" i="68" s="1"/>
  <c r="R82" i="37"/>
  <c r="W60" i="37"/>
  <c r="F23" i="68"/>
  <c r="W155" i="37"/>
  <c r="X155" i="37" s="1"/>
  <c r="Q231" i="37"/>
  <c r="F97" i="68"/>
  <c r="F317" i="68" s="1"/>
  <c r="X105" i="54"/>
  <c r="X68" i="46"/>
  <c r="W68" i="46"/>
  <c r="T476" i="37"/>
  <c r="D88" i="52"/>
  <c r="D89" i="52" s="1"/>
  <c r="E89" i="52" s="1"/>
  <c r="B89" i="52"/>
  <c r="J205" i="46"/>
  <c r="J138" i="46"/>
  <c r="F6" i="68"/>
  <c r="F226" i="68" s="1"/>
  <c r="F9" i="51"/>
  <c r="E9" i="51"/>
  <c r="G9" i="51" s="1"/>
  <c r="C20" i="34"/>
  <c r="U476" i="37"/>
  <c r="U485" i="37" s="1"/>
  <c r="J316" i="68"/>
  <c r="U484" i="37"/>
  <c r="U527" i="37" s="1"/>
  <c r="U80" i="37"/>
  <c r="J10" i="68" s="1"/>
  <c r="J230" i="68" s="1"/>
  <c r="U78" i="37"/>
  <c r="J242" i="68"/>
  <c r="U267" i="37"/>
  <c r="E138" i="4"/>
  <c r="E205" i="4"/>
  <c r="D34" i="32"/>
  <c r="D36" i="32" s="1"/>
  <c r="D36" i="52"/>
  <c r="C88" i="51"/>
  <c r="D88" i="51" s="1"/>
  <c r="D89" i="51" s="1"/>
  <c r="E89" i="51" s="1"/>
  <c r="C88" i="49"/>
  <c r="C89" i="49" s="1"/>
  <c r="I316" i="68"/>
  <c r="T484" i="37"/>
  <c r="T527" i="37" s="1"/>
  <c r="S126" i="37"/>
  <c r="H116" i="68" s="1"/>
  <c r="H288" i="68" s="1"/>
  <c r="S124" i="37"/>
  <c r="J70" i="46"/>
  <c r="I70" i="46"/>
  <c r="H70" i="46"/>
  <c r="G70" i="46"/>
  <c r="F70" i="46"/>
  <c r="E70" i="46"/>
  <c r="L70" i="46"/>
  <c r="W107" i="54"/>
  <c r="F205" i="4"/>
  <c r="F138" i="4"/>
  <c r="B89" i="49"/>
  <c r="I242" i="68"/>
  <c r="T267" i="37"/>
  <c r="Q177" i="37"/>
  <c r="U69" i="46"/>
  <c r="L205" i="46"/>
  <c r="T69" i="46"/>
  <c r="S69" i="46"/>
  <c r="R69" i="46"/>
  <c r="L138" i="46"/>
  <c r="Q69" i="46"/>
  <c r="B36" i="51"/>
  <c r="J138" i="4"/>
  <c r="J205" i="4"/>
  <c r="R40" i="37"/>
  <c r="R42" i="37"/>
  <c r="G6" i="68" s="1"/>
  <c r="G226" i="68" s="1"/>
  <c r="X68" i="4"/>
  <c r="W68" i="4"/>
  <c r="T42" i="37"/>
  <c r="I6" i="68" s="1"/>
  <c r="I226" i="68" s="1"/>
  <c r="T40" i="37"/>
  <c r="G70" i="4"/>
  <c r="L70" i="4"/>
  <c r="J70" i="4"/>
  <c r="I70" i="4"/>
  <c r="H70" i="4"/>
  <c r="F70" i="4"/>
  <c r="E70" i="4"/>
  <c r="R126" i="37"/>
  <c r="G116" i="68" s="1"/>
  <c r="G288" i="68" s="1"/>
  <c r="R124" i="37"/>
  <c r="B88" i="32"/>
  <c r="B89" i="51"/>
  <c r="U137" i="46"/>
  <c r="T137" i="46"/>
  <c r="S137" i="46"/>
  <c r="R137" i="46"/>
  <c r="Q137" i="46"/>
  <c r="X34" i="25"/>
  <c r="W34" i="25"/>
  <c r="W36" i="25" s="1"/>
  <c r="N36" i="25" s="1"/>
  <c r="N1" i="25" s="1"/>
  <c r="F28" i="8" s="1"/>
  <c r="F316" i="68"/>
  <c r="Q484" i="37"/>
  <c r="S476" i="37"/>
  <c r="E138" i="46"/>
  <c r="E205" i="46"/>
  <c r="F36" i="51"/>
  <c r="W26" i="37"/>
  <c r="F242" i="68"/>
  <c r="W227" i="37"/>
  <c r="X227" i="37" s="1"/>
  <c r="Q267" i="37"/>
  <c r="H316" i="68"/>
  <c r="S484" i="37"/>
  <c r="S527" i="37" s="1"/>
  <c r="F205" i="46"/>
  <c r="F138" i="46"/>
  <c r="H33" i="32"/>
  <c r="B36" i="32"/>
  <c r="X26" i="37"/>
  <c r="W40" i="37" l="1"/>
  <c r="X40" i="37" s="1"/>
  <c r="R128" i="37"/>
  <c r="R489" i="37" s="1"/>
  <c r="R494" i="37" s="1"/>
  <c r="G114" i="68"/>
  <c r="G139" i="4"/>
  <c r="G206" i="4"/>
  <c r="H15" i="51"/>
  <c r="F41" i="51"/>
  <c r="H114" i="68"/>
  <c r="S128" i="37"/>
  <c r="S489" i="37" s="1"/>
  <c r="S494" i="37" s="1"/>
  <c r="F9" i="68"/>
  <c r="F229" i="68" s="1"/>
  <c r="W79" i="37"/>
  <c r="X79" i="37" s="1"/>
  <c r="H34" i="32"/>
  <c r="B20" i="34" s="1"/>
  <c r="D20" i="34" s="1"/>
  <c r="U70" i="46"/>
  <c r="U72" i="46" s="1"/>
  <c r="U75" i="46" s="1"/>
  <c r="T70" i="46"/>
  <c r="T72" i="46" s="1"/>
  <c r="T75" i="46" s="1"/>
  <c r="L206" i="46"/>
  <c r="S70" i="46"/>
  <c r="S72" i="46" s="1"/>
  <c r="S75" i="46" s="1"/>
  <c r="R70" i="46"/>
  <c r="R72" i="46" s="1"/>
  <c r="R75" i="46" s="1"/>
  <c r="Q70" i="46"/>
  <c r="L139" i="46"/>
  <c r="W69" i="4"/>
  <c r="X69" i="4"/>
  <c r="J114" i="68"/>
  <c r="U128" i="37"/>
  <c r="U489" i="37" s="1"/>
  <c r="U494" i="37" s="1"/>
  <c r="R506" i="37"/>
  <c r="R528" i="37" s="1"/>
  <c r="F11" i="68"/>
  <c r="F231" i="68" s="1"/>
  <c r="W81" i="37"/>
  <c r="X81" i="37" s="1"/>
  <c r="Q126" i="37"/>
  <c r="Q124" i="37"/>
  <c r="E206" i="46"/>
  <c r="E139" i="46"/>
  <c r="U506" i="37"/>
  <c r="U528" i="37" s="1"/>
  <c r="F243" i="68"/>
  <c r="W231" i="37"/>
  <c r="X231" i="37" s="1"/>
  <c r="F224" i="68"/>
  <c r="F10" i="68"/>
  <c r="F230" i="68" s="1"/>
  <c r="W80" i="37"/>
  <c r="X80" i="37" s="1"/>
  <c r="T126" i="37"/>
  <c r="I116" i="68" s="1"/>
  <c r="I288" i="68" s="1"/>
  <c r="T124" i="37"/>
  <c r="C9" i="52"/>
  <c r="B9" i="52"/>
  <c r="D9" i="52" s="1"/>
  <c r="X103" i="37"/>
  <c r="X107" i="37" s="1"/>
  <c r="W107" i="37"/>
  <c r="C88" i="50"/>
  <c r="C89" i="50" s="1"/>
  <c r="C89" i="6"/>
  <c r="Q476" i="37"/>
  <c r="W177" i="37"/>
  <c r="X177" i="37" s="1"/>
  <c r="X69" i="46"/>
  <c r="W69" i="46"/>
  <c r="T506" i="37"/>
  <c r="T528" i="37" s="1"/>
  <c r="Q506" i="37"/>
  <c r="W267" i="37"/>
  <c r="X267" i="37" s="1"/>
  <c r="F139" i="4"/>
  <c r="F206" i="4"/>
  <c r="S138" i="46"/>
  <c r="R138" i="46"/>
  <c r="Q138" i="46"/>
  <c r="U138" i="46"/>
  <c r="T138" i="46"/>
  <c r="F206" i="46"/>
  <c r="F139" i="46"/>
  <c r="F8" i="68"/>
  <c r="F228" i="68" s="1"/>
  <c r="Q82" i="37"/>
  <c r="W78" i="37"/>
  <c r="X78" i="37" s="1"/>
  <c r="J4" i="68"/>
  <c r="U44" i="37"/>
  <c r="F36" i="52"/>
  <c r="E139" i="4"/>
  <c r="E206" i="4"/>
  <c r="Q527" i="37"/>
  <c r="W527" i="37" s="1"/>
  <c r="W484" i="37"/>
  <c r="G206" i="46"/>
  <c r="G139" i="46"/>
  <c r="J8" i="68"/>
  <c r="J228" i="68" s="1"/>
  <c r="U82" i="37"/>
  <c r="X107" i="25"/>
  <c r="W107" i="25"/>
  <c r="F36" i="32"/>
  <c r="X204" i="46"/>
  <c r="W204" i="46"/>
  <c r="R485" i="37"/>
  <c r="I4" i="68"/>
  <c r="T44" i="37"/>
  <c r="S485" i="37"/>
  <c r="I206" i="4"/>
  <c r="I139" i="4"/>
  <c r="D88" i="49"/>
  <c r="D89" i="49" s="1"/>
  <c r="E89" i="49" s="1"/>
  <c r="H206" i="46"/>
  <c r="H139" i="46"/>
  <c r="C88" i="32"/>
  <c r="C89" i="32" s="1"/>
  <c r="C89" i="51"/>
  <c r="T485" i="37"/>
  <c r="X60" i="37"/>
  <c r="X63" i="37" s="1"/>
  <c r="W63" i="37"/>
  <c r="Q138" i="4"/>
  <c r="S138" i="4"/>
  <c r="U138" i="4"/>
  <c r="R138" i="4"/>
  <c r="T138" i="4"/>
  <c r="W204" i="4"/>
  <c r="X204" i="4"/>
  <c r="H139" i="4"/>
  <c r="H206" i="4"/>
  <c r="C39" i="34"/>
  <c r="C9" i="32"/>
  <c r="B9" i="32"/>
  <c r="D9" i="32" s="1"/>
  <c r="C46" i="34"/>
  <c r="B19" i="34"/>
  <c r="H36" i="32"/>
  <c r="G4" i="68"/>
  <c r="R44" i="37"/>
  <c r="I206" i="46"/>
  <c r="I139" i="46"/>
  <c r="F9" i="52"/>
  <c r="E9" i="52"/>
  <c r="W42" i="37"/>
  <c r="X42" i="37" s="1"/>
  <c r="U205" i="4"/>
  <c r="T205" i="4"/>
  <c r="S205" i="4"/>
  <c r="R205" i="4"/>
  <c r="Q205" i="4"/>
  <c r="H4" i="68"/>
  <c r="S44" i="37"/>
  <c r="B9" i="51"/>
  <c r="C9" i="51"/>
  <c r="J206" i="4"/>
  <c r="J139" i="4"/>
  <c r="F42" i="51"/>
  <c r="D88" i="32"/>
  <c r="B89" i="32"/>
  <c r="S70" i="4"/>
  <c r="S72" i="4" s="1"/>
  <c r="S75" i="4" s="1"/>
  <c r="L139" i="4"/>
  <c r="U70" i="4"/>
  <c r="U72" i="4" s="1"/>
  <c r="U75" i="4" s="1"/>
  <c r="L206" i="4"/>
  <c r="T70" i="4"/>
  <c r="T72" i="4" s="1"/>
  <c r="T75" i="4" s="1"/>
  <c r="Q70" i="4"/>
  <c r="R70" i="4"/>
  <c r="R72" i="4" s="1"/>
  <c r="R75" i="4" s="1"/>
  <c r="U205" i="46"/>
  <c r="T205" i="46"/>
  <c r="S205" i="46"/>
  <c r="R205" i="46"/>
  <c r="Q205" i="46"/>
  <c r="J206" i="46"/>
  <c r="J139" i="46"/>
  <c r="D39" i="34"/>
  <c r="F9" i="32"/>
  <c r="E9" i="32"/>
  <c r="D46" i="34"/>
  <c r="D88" i="50"/>
  <c r="D89" i="50" s="1"/>
  <c r="E89" i="50" s="1"/>
  <c r="B89" i="50"/>
  <c r="H8" i="68"/>
  <c r="H228" i="68" s="1"/>
  <c r="S82" i="37"/>
  <c r="S506" i="37"/>
  <c r="S528" i="37" s="1"/>
  <c r="D9" i="51" l="1"/>
  <c r="H9" i="51" s="1"/>
  <c r="H16" i="51" s="1"/>
  <c r="T139" i="4"/>
  <c r="T141" i="4" s="1"/>
  <c r="I223" i="68" s="1"/>
  <c r="S139" i="4"/>
  <c r="S141" i="4" s="1"/>
  <c r="H223" i="68" s="1"/>
  <c r="R139" i="4"/>
  <c r="R141" i="4" s="1"/>
  <c r="G223" i="68" s="1"/>
  <c r="Q139" i="4"/>
  <c r="Q141" i="4" s="1"/>
  <c r="F223" i="68" s="1"/>
  <c r="U139" i="4"/>
  <c r="U141" i="4" s="1"/>
  <c r="J223" i="68" s="1"/>
  <c r="I9" i="32"/>
  <c r="H9" i="32"/>
  <c r="W82" i="37"/>
  <c r="X82" i="37" s="1"/>
  <c r="S516" i="37"/>
  <c r="G9" i="32"/>
  <c r="S474" i="37"/>
  <c r="S479" i="37" s="1"/>
  <c r="S130" i="37"/>
  <c r="S504" i="37" s="1"/>
  <c r="S509" i="37" s="1"/>
  <c r="H15" i="52"/>
  <c r="H15" i="32" s="1"/>
  <c r="F41" i="52"/>
  <c r="F41" i="32" s="1"/>
  <c r="B24" i="34" s="1"/>
  <c r="Q481" i="37"/>
  <c r="F114" i="68"/>
  <c r="Q128" i="37"/>
  <c r="W124" i="37"/>
  <c r="X124" i="37" s="1"/>
  <c r="Q474" i="37"/>
  <c r="H286" i="68"/>
  <c r="S496" i="37"/>
  <c r="S497" i="37" s="1"/>
  <c r="H224" i="68"/>
  <c r="S524" i="37" s="1"/>
  <c r="S481" i="37"/>
  <c r="G9" i="52"/>
  <c r="H9" i="52" s="1"/>
  <c r="B22" i="34"/>
  <c r="D19" i="34"/>
  <c r="F116" i="68"/>
  <c r="F288" i="68" s="1"/>
  <c r="W126" i="37"/>
  <c r="X126" i="37" s="1"/>
  <c r="U516" i="37"/>
  <c r="U206" i="46"/>
  <c r="T206" i="46"/>
  <c r="S206" i="46"/>
  <c r="Q206" i="46"/>
  <c r="R206" i="46"/>
  <c r="C21" i="34"/>
  <c r="D89" i="32"/>
  <c r="E95" i="32" s="1"/>
  <c r="T474" i="37"/>
  <c r="T479" i="37" s="1"/>
  <c r="T130" i="37"/>
  <c r="T504" i="37" s="1"/>
  <c r="T509" i="37" s="1"/>
  <c r="J286" i="68"/>
  <c r="U496" i="37"/>
  <c r="U497" i="37" s="1"/>
  <c r="I224" i="68"/>
  <c r="T481" i="37"/>
  <c r="X70" i="4"/>
  <c r="W70" i="4"/>
  <c r="Q72" i="4"/>
  <c r="U474" i="37"/>
  <c r="U479" i="37" s="1"/>
  <c r="U130" i="37"/>
  <c r="U504" i="37" s="1"/>
  <c r="U509" i="37" s="1"/>
  <c r="I114" i="68"/>
  <c r="T128" i="37"/>
  <c r="T489" i="37" s="1"/>
  <c r="T494" i="37" s="1"/>
  <c r="X205" i="4"/>
  <c r="W205" i="4"/>
  <c r="X205" i="46"/>
  <c r="W205" i="46"/>
  <c r="U206" i="4"/>
  <c r="U208" i="4" s="1"/>
  <c r="T206" i="4"/>
  <c r="T208" i="4" s="1"/>
  <c r="S206" i="4"/>
  <c r="S208" i="4" s="1"/>
  <c r="R206" i="4"/>
  <c r="R208" i="4" s="1"/>
  <c r="Q206" i="4"/>
  <c r="R474" i="37"/>
  <c r="R479" i="37" s="1"/>
  <c r="R130" i="37"/>
  <c r="R504" i="37" s="1"/>
  <c r="R509" i="37" s="1"/>
  <c r="C47" i="34"/>
  <c r="C44" i="34"/>
  <c r="U481" i="37"/>
  <c r="J224" i="68"/>
  <c r="U524" i="37" s="1"/>
  <c r="W476" i="37"/>
  <c r="Q485" i="37"/>
  <c r="U139" i="46"/>
  <c r="U141" i="46" s="1"/>
  <c r="J113" i="68" s="1"/>
  <c r="T139" i="46"/>
  <c r="T141" i="46" s="1"/>
  <c r="I113" i="68" s="1"/>
  <c r="S139" i="46"/>
  <c r="S141" i="46" s="1"/>
  <c r="H113" i="68" s="1"/>
  <c r="R139" i="46"/>
  <c r="R141" i="46" s="1"/>
  <c r="G113" i="68" s="1"/>
  <c r="Q139" i="46"/>
  <c r="Q141" i="46" s="1"/>
  <c r="F113" i="68" s="1"/>
  <c r="G286" i="68"/>
  <c r="R496" i="37"/>
  <c r="D44" i="34"/>
  <c r="D47" i="34"/>
  <c r="G224" i="68"/>
  <c r="R481" i="37"/>
  <c r="W506" i="37"/>
  <c r="Q528" i="37"/>
  <c r="W44" i="37"/>
  <c r="X44" i="37" s="1"/>
  <c r="W70" i="46"/>
  <c r="X70" i="46"/>
  <c r="Q72" i="46"/>
  <c r="R497" i="37"/>
  <c r="R516" i="37"/>
  <c r="J9" i="32" l="1"/>
  <c r="B25" i="34"/>
  <c r="H16" i="52"/>
  <c r="Q75" i="46"/>
  <c r="N75" i="46" s="1"/>
  <c r="X72" i="46"/>
  <c r="W72" i="46"/>
  <c r="W206" i="4"/>
  <c r="X206" i="4"/>
  <c r="Q208" i="4"/>
  <c r="T516" i="37"/>
  <c r="R208" i="46"/>
  <c r="R178" i="37"/>
  <c r="F42" i="32"/>
  <c r="K9" i="32"/>
  <c r="H16" i="32" s="1"/>
  <c r="I286" i="68"/>
  <c r="T524" i="37" s="1"/>
  <c r="T496" i="37"/>
  <c r="T497" i="37" s="1"/>
  <c r="W206" i="46"/>
  <c r="X206" i="46"/>
  <c r="Q208" i="46"/>
  <c r="Q178" i="37"/>
  <c r="Q479" i="37"/>
  <c r="W474" i="37"/>
  <c r="S522" i="37"/>
  <c r="S525" i="37" s="1"/>
  <c r="S513" i="37"/>
  <c r="U513" i="37"/>
  <c r="U522" i="37"/>
  <c r="U525" i="37" s="1"/>
  <c r="S178" i="37"/>
  <c r="S208" i="46"/>
  <c r="S482" i="37"/>
  <c r="S515" i="37"/>
  <c r="S517" i="37" s="1"/>
  <c r="U482" i="37"/>
  <c r="U515" i="37"/>
  <c r="U517" i="37" s="1"/>
  <c r="T178" i="37"/>
  <c r="T208" i="46"/>
  <c r="Q489" i="37"/>
  <c r="W128" i="37"/>
  <c r="X128" i="37" s="1"/>
  <c r="X72" i="4"/>
  <c r="Q75" i="4"/>
  <c r="N75" i="4" s="1"/>
  <c r="W72" i="4"/>
  <c r="T522" i="37"/>
  <c r="T513" i="37"/>
  <c r="U178" i="37"/>
  <c r="U208" i="46"/>
  <c r="F286" i="68"/>
  <c r="Q524" i="37" s="1"/>
  <c r="Q496" i="37"/>
  <c r="W496" i="37" s="1"/>
  <c r="R524" i="37"/>
  <c r="R522" i="37"/>
  <c r="R513" i="37"/>
  <c r="T515" i="37"/>
  <c r="T482" i="37"/>
  <c r="W481" i="37"/>
  <c r="R515" i="37"/>
  <c r="R517" i="37" s="1"/>
  <c r="R482" i="37"/>
  <c r="Q130" i="37"/>
  <c r="F42" i="52"/>
  <c r="D21" i="34"/>
  <c r="D22" i="34" s="1"/>
  <c r="C22" i="34"/>
  <c r="R519" i="37" l="1"/>
  <c r="T525" i="37"/>
  <c r="U519" i="37"/>
  <c r="E91" i="51"/>
  <c r="E92" i="51" s="1"/>
  <c r="N1" i="51" s="1"/>
  <c r="F32" i="8" s="1"/>
  <c r="E91" i="49"/>
  <c r="E92" i="49" s="1"/>
  <c r="N1" i="49" s="1"/>
  <c r="F24" i="8" s="1"/>
  <c r="R525" i="37"/>
  <c r="S519" i="37"/>
  <c r="X208" i="4"/>
  <c r="W208" i="4"/>
  <c r="Q515" i="37"/>
  <c r="Q482" i="37"/>
  <c r="W479" i="37"/>
  <c r="E91" i="52"/>
  <c r="C24" i="34"/>
  <c r="E91" i="6"/>
  <c r="Q504" i="37"/>
  <c r="W130" i="37"/>
  <c r="W524" i="37"/>
  <c r="W489" i="37"/>
  <c r="Q494" i="37"/>
  <c r="Q268" i="37"/>
  <c r="W178" i="37"/>
  <c r="X178" i="37" s="1"/>
  <c r="Q179" i="37"/>
  <c r="U268" i="37"/>
  <c r="U269" i="37" s="1"/>
  <c r="U179" i="37"/>
  <c r="S268" i="37"/>
  <c r="S269" i="37" s="1"/>
  <c r="S179" i="37"/>
  <c r="X208" i="46"/>
  <c r="W208" i="46"/>
  <c r="R268" i="37"/>
  <c r="R269" i="37" s="1"/>
  <c r="R179" i="37"/>
  <c r="C25" i="34"/>
  <c r="N1" i="34" s="1"/>
  <c r="F33" i="8" s="1"/>
  <c r="T517" i="37"/>
  <c r="T519" i="37" s="1"/>
  <c r="T268" i="37"/>
  <c r="T269" i="37" s="1"/>
  <c r="T179" i="37"/>
  <c r="W132" i="37" l="1"/>
  <c r="X130" i="37"/>
  <c r="Q509" i="37"/>
  <c r="W504" i="37"/>
  <c r="E91" i="50"/>
  <c r="E92" i="50" s="1"/>
  <c r="N1" i="50" s="1"/>
  <c r="F25" i="8" s="1"/>
  <c r="E92" i="6"/>
  <c r="N1" i="6" s="1"/>
  <c r="F23" i="8" s="1"/>
  <c r="E97" i="32"/>
  <c r="E98" i="32" s="1"/>
  <c r="N1" i="32" s="1"/>
  <c r="E92" i="52"/>
  <c r="N1" i="52" s="1"/>
  <c r="F31" i="8" s="1"/>
  <c r="W494" i="37"/>
  <c r="Q497" i="37"/>
  <c r="Q516" i="37"/>
  <c r="W516" i="37" s="1"/>
  <c r="W268" i="37"/>
  <c r="X268" i="37" s="1"/>
  <c r="Q269" i="37"/>
  <c r="Q517" i="37"/>
  <c r="W517" i="37" s="1"/>
  <c r="W515" i="37"/>
  <c r="Q522" i="37" l="1"/>
  <c r="W509" i="37"/>
  <c r="Q513" i="37"/>
  <c r="W513" i="37" l="1"/>
  <c r="Q519" i="37"/>
  <c r="N1" i="37" s="1"/>
  <c r="F34" i="8" s="1"/>
  <c r="F9" i="8" s="1"/>
  <c r="Q525" i="37"/>
  <c r="W522" i="37"/>
  <c r="F2" i="8" l="1"/>
  <c r="N2" i="34"/>
  <c r="N2" i="51"/>
  <c r="N2" i="32"/>
  <c r="N2" i="52"/>
  <c r="N2" i="54"/>
  <c r="N2" i="37"/>
  <c r="N2" i="26"/>
  <c r="N2" i="6"/>
  <c r="N2" i="19"/>
  <c r="N2" i="50"/>
  <c r="N2" i="31"/>
  <c r="N2" i="49"/>
  <c r="N2" i="25"/>
  <c r="N2" i="47"/>
  <c r="N2" i="15"/>
  <c r="N2" i="46"/>
  <c r="N2" i="35"/>
  <c r="N2" i="4"/>
  <c r="N2" i="14"/>
  <c r="N2" i="45"/>
  <c r="N2" i="13"/>
  <c r="N2" i="43"/>
  <c r="N2" i="11"/>
  <c r="N2" i="42"/>
  <c r="N2" i="41"/>
  <c r="N2" i="1"/>
</calcChain>
</file>

<file path=xl/sharedStrings.xml><?xml version="1.0" encoding="utf-8"?>
<sst xmlns="http://schemas.openxmlformats.org/spreadsheetml/2006/main" count="26995" uniqueCount="1492">
  <si>
    <t>PR24 Developer services, diversions and third party services model (South West Water only)</t>
  </si>
  <si>
    <t>Model code:</t>
  </si>
  <si>
    <t>PR24CA97</t>
  </si>
  <si>
    <t>Version number:</t>
  </si>
  <si>
    <t>File name:</t>
  </si>
  <si>
    <t>Date:</t>
  </si>
  <si>
    <t>For enquiries please contact:</t>
  </si>
  <si>
    <t>PR24@ofwat.gov.uk</t>
  </si>
  <si>
    <t>Instructions:</t>
  </si>
  <si>
    <t>PR24CA15_IN</t>
  </si>
  <si>
    <t>Select water company for analysis:</t>
  </si>
  <si>
    <t>SBB</t>
  </si>
  <si>
    <t xml:space="preserve">Conceptual model </t>
  </si>
  <si>
    <t>End of sheet</t>
  </si>
  <si>
    <t>Run on 15 Nov 2024 12:11</t>
  </si>
  <si>
    <t>Acronym</t>
  </si>
  <si>
    <t>Reference</t>
  </si>
  <si>
    <t>Item description</t>
  </si>
  <si>
    <t>Unit</t>
  </si>
  <si>
    <t>Model</t>
  </si>
  <si>
    <t>2025-26</t>
  </si>
  <si>
    <t>2026-27</t>
  </si>
  <si>
    <t>2027-28</t>
  </si>
  <si>
    <t>2028-29</t>
  </si>
  <si>
    <t>2029-30</t>
  </si>
  <si>
    <t>Price Review 2024</t>
  </si>
  <si>
    <t>Run 11 - PR24 FD Data</t>
  </si>
  <si>
    <t>Latest</t>
  </si>
  <si>
    <t>ANH</t>
  </si>
  <si>
    <t>RR9_036WR_PR24</t>
  </si>
  <si>
    <t>Wholesale - Price control income - third party services - Rechargeable works - real (WR)</t>
  </si>
  <si>
    <t>£m</t>
  </si>
  <si>
    <t>RR9_036WN_PR24</t>
  </si>
  <si>
    <t>Wholesale - Price control income - third party services - Rechargeable works - real (WN)</t>
  </si>
  <si>
    <t>RR9_036WWN_PR24</t>
  </si>
  <si>
    <t>Wholesale - Price control income - third party services - Rechargeable works - real (WWN)</t>
  </si>
  <si>
    <t>RR9_036BR_PR24</t>
  </si>
  <si>
    <t>Wholesale - Price control income - third party services - Rechargeable works - real (BR)</t>
  </si>
  <si>
    <t>RR9_039WR_PR24</t>
  </si>
  <si>
    <t>Wholesale - Other price control income - Third party revenue - real (WR)</t>
  </si>
  <si>
    <t>RR9_039WN_PR24</t>
  </si>
  <si>
    <t>Wholesale - Other price control income - Third party revenue - real (WN)</t>
  </si>
  <si>
    <t>RR9_039ADDN1_PR24</t>
  </si>
  <si>
    <t>Wholesale - Other price control income - Third party revenue - real (ADDN1)</t>
  </si>
  <si>
    <t>RR9_039ADDN2_PR24</t>
  </si>
  <si>
    <t>Wholesale - Other price control income - Third party revenue - real (ADDN2)</t>
  </si>
  <si>
    <t>RR9_033WR_PR24</t>
  </si>
  <si>
    <t>Wholesale - Non-price control income - third party services - other non-price control third party services - real (WR)</t>
  </si>
  <si>
    <t>RR9_033WN_PR24</t>
  </si>
  <si>
    <t>Wholesale - Non-price control income - third party services - other non-price control third party services - real (WN)</t>
  </si>
  <si>
    <t>RR9_033WWN_PR24</t>
  </si>
  <si>
    <t>Wholesale - Non-price control income - third party services - other non-price control third party services - real (WWN)</t>
  </si>
  <si>
    <t>RR9_033BR_PR24</t>
  </si>
  <si>
    <t>Wholesale - Non-price control income - third party services - other non-price control third party services - real (BR)</t>
  </si>
  <si>
    <t>RR9_033ADDN1_PR24</t>
  </si>
  <si>
    <t>Wholesale - Non-price control income - third party services - other non-price control third party services - real (ADDN1)</t>
  </si>
  <si>
    <t>RR9_033ADDN2_PR24</t>
  </si>
  <si>
    <t>Wholesale - Non-price control income - third party services - other non-price control third party services - real (ADDN2)</t>
  </si>
  <si>
    <t>RR9_034WR_PR24</t>
  </si>
  <si>
    <t>Wholesale - Non-price control income - third party services - Bulk supplies - contract not qualifying for water trading incentives - signed before 1 April 2020 - real (WR)</t>
  </si>
  <si>
    <t>RR9_034WN_PR24</t>
  </si>
  <si>
    <t>Wholesale - Non-price control income - third party services - Bulk supplies - contract not qualifying for water trading incentives - signed before 1 April 2020 - real (WN)</t>
  </si>
  <si>
    <t>RR9_034WWN_PR24</t>
  </si>
  <si>
    <t>Wholesale - Non-price control income - third party services - Bulk supplies - contract not qualifying for water trading incentives - signed before 1 April 2020 - real (WWN)</t>
  </si>
  <si>
    <t>RR9_034BR_PR24</t>
  </si>
  <si>
    <t>Wholesale - Non-price control income - third party services - Bulk supplies - contract not qualifying for water trading incentives - signed before 1 April 2020 - real (BR)</t>
  </si>
  <si>
    <t>RR9_034ADDN1_PR24</t>
  </si>
  <si>
    <t>Wholesale - Non-price control income - third party services - Bulk supplies - contract not qualifying for water trading incentives - signed before 1 April 2020 - real (ADDN1)</t>
  </si>
  <si>
    <t>RR9_034ADDN2_PR24</t>
  </si>
  <si>
    <t>Wholesale - Non-price control income - third party services - Bulk supplies - contract not qualifying for water trading incentives - signed before 1 April 2020 - real (ADDN2)</t>
  </si>
  <si>
    <t>RR9_035WR_PR24</t>
  </si>
  <si>
    <t>Wholesale - Non-price control income - third party services - Bulk supplies - contract qualifying for water trading incentives - on or after 1 April 2020 - real (WR)</t>
  </si>
  <si>
    <t>RR9_035WN_PR24</t>
  </si>
  <si>
    <t>Wholesale - Non-price control income - third party services - Bulk supplies - contract qualifying for water trading incentives - on or after 1 April 2020 - real (WN)</t>
  </si>
  <si>
    <t>RR9_035WWN_PR24</t>
  </si>
  <si>
    <t>Wholesale - Non-price control income - third party services - Bulk supplies - contract qualifying for water trading incentives - on or after 1 April 2020 - real (WWN)</t>
  </si>
  <si>
    <t>RR9_035BR_PR24</t>
  </si>
  <si>
    <t>Wholesale - Non-price control income - third party services - Bulk supplies - contract qualifying for water trading incentives - on or after 1 April 2020 - real (BR)</t>
  </si>
  <si>
    <t>RR9_035ADDN1_PR24</t>
  </si>
  <si>
    <t>Wholesale - Non-price control income - third party services - Bulk supplies - contract qualifying for water trading incentives - on or after 1 April 2020 - real (ADDN1)</t>
  </si>
  <si>
    <t>RR9_035ADDN2_PR24</t>
  </si>
  <si>
    <t>Wholesale - Non-price control income - third party services - Bulk supplies - contract qualifying for water trading incentives - on or after 1 April 2020 - real (ADDN2)</t>
  </si>
  <si>
    <t>RR9_038WR_PR24</t>
  </si>
  <si>
    <t>Wholesale - Non-price control income - third party services - Bulk supplies - General - real (WR)</t>
  </si>
  <si>
    <t>RR9_038WN_PR24</t>
  </si>
  <si>
    <t>Wholesale - Non-price control income - third party services - Bulk supplies - General - real (WN)</t>
  </si>
  <si>
    <t>RR9_038WWN_PR24</t>
  </si>
  <si>
    <t>Wholesale - Non-price control income - third party services - Bulk supplies - General - real (WWN)</t>
  </si>
  <si>
    <t>RR9_038BR_PR24</t>
  </si>
  <si>
    <t>Wholesale - Non-price control income - third party services - Bulk supplies - General - real (BR)</t>
  </si>
  <si>
    <t>RR9_038ADDN1_PR24</t>
  </si>
  <si>
    <t>Wholesale - Non-price control income - third party services - Bulk supplies - General - real (ADDN1)</t>
  </si>
  <si>
    <t>RR9_038ADDN2_PR24</t>
  </si>
  <si>
    <t>Wholesale - Non-price control income - third party services - Bulk supplies - General - real (ADDN2)</t>
  </si>
  <si>
    <t>DS1E_001TOT_PR24</t>
  </si>
  <si>
    <t>Developer services revenue - water network+ - Diversions - s185 - Total</t>
  </si>
  <si>
    <t>DS1E_002TOT_PR24</t>
  </si>
  <si>
    <t>Developer services revenue - water network+ - Diversions - NRSWA - Total</t>
  </si>
  <si>
    <t>DS1E_003TOT_PR24</t>
  </si>
  <si>
    <t>Developer services revenue - water network+ - Diversions - other non-section 185 diversions - Total</t>
  </si>
  <si>
    <t>DS1E_004TOT_PR24</t>
  </si>
  <si>
    <t>Developer services revenue - water network+ - Infrastructure charge receipts - new connections - Total</t>
  </si>
  <si>
    <t>DS1E_005TOT_PR24</t>
  </si>
  <si>
    <t>Developer services revenue - water network+ - Other developer services revenue (price control) - Total</t>
  </si>
  <si>
    <t>DS1E_007TOT_PR24</t>
  </si>
  <si>
    <t>Developer services revenue - water network+ - Income offset associated with legacy agreements - Total</t>
  </si>
  <si>
    <t>DS1E_008TOT_PR24</t>
  </si>
  <si>
    <t>Developer services revenue - water network+ - Environmental incentives for more water efficient developments - Total</t>
  </si>
  <si>
    <t>DS1E_009TOT_PR24</t>
  </si>
  <si>
    <t>Developer services revenue - water network+ - Environmental component of infrastructure charge for water efficient developments - Total</t>
  </si>
  <si>
    <t>DS1E_011TOT_PR24</t>
  </si>
  <si>
    <t>Developer services revenue - water network+ - Connection charges - Total</t>
  </si>
  <si>
    <t>DS1E_012TOT_PR24</t>
  </si>
  <si>
    <t>Developer services revenue - water network+ - Requisitioned mains - Total</t>
  </si>
  <si>
    <t>DS1E_013TOT_PR24</t>
  </si>
  <si>
    <t>Developer services revenue - water network+ - Other developer service revenue (non-price control) - Total</t>
  </si>
  <si>
    <t>DS1E_016TOT_PR24</t>
  </si>
  <si>
    <t>Developer services revenue - wastewater network+ - Diversions - NRSWA - Total</t>
  </si>
  <si>
    <t>DS1E_017TOT_PR24</t>
  </si>
  <si>
    <t>Developer services revenue - wastewater network+ - Diversions - other non-section 185 diversions - Total</t>
  </si>
  <si>
    <t>DS1E_018TOT_PR24</t>
  </si>
  <si>
    <t>Developer services revenue - wastewater network+ - Infrastructure charge receipts - new connections - Total</t>
  </si>
  <si>
    <t>DS1E_019TOT_PR24</t>
  </si>
  <si>
    <t>Developer services revenue - wastewater network+ - Other developer services revenue (price control) - Total</t>
  </si>
  <si>
    <t>DS1E_021TOT_PR24</t>
  </si>
  <si>
    <t>Developer services revenue - wastewater network+ - Income offset associated with legacy agreements - Total</t>
  </si>
  <si>
    <t>DS1E_022TOT_PR24</t>
  </si>
  <si>
    <t>Developer services revenue - wastewater network+ - Environmental incentives for more sustainable developments - Total</t>
  </si>
  <si>
    <t>DS1E_023TOT_PR24</t>
  </si>
  <si>
    <t>Developer services revenue - wastewater network+ - Environmental incentives for less sustainable developments - Total</t>
  </si>
  <si>
    <t>DS1E_025TOT_PR24</t>
  </si>
  <si>
    <t>Developer services revenue - wastewater network+ - Receipts for on-site work - Total</t>
  </si>
  <si>
    <t>DS1E_026TOT_PR24</t>
  </si>
  <si>
    <t>Developer services revenue - wastewater network+ - Diversions - s185 - Total</t>
  </si>
  <si>
    <t>DS1E_027TOT_PR24</t>
  </si>
  <si>
    <t>Developer services revenue - wastewater network+ - Other developer services revenue (non-price control) - Total</t>
  </si>
  <si>
    <t>DS1W_001TOT_PR24</t>
  </si>
  <si>
    <t>DS1W_002TOT_PR24</t>
  </si>
  <si>
    <t>DS1W_003TOT_PR24</t>
  </si>
  <si>
    <t>DS1W_004TOT_PR24</t>
  </si>
  <si>
    <t>DS1W_005TOT_PR24</t>
  </si>
  <si>
    <t>DS1W_006TOT_PR24</t>
  </si>
  <si>
    <t>DS1W_007TOT_PR24</t>
  </si>
  <si>
    <t>DS1W_009TOT_PR24</t>
  </si>
  <si>
    <t>Developer services revenue - water network+ - Income offset - Total</t>
  </si>
  <si>
    <t>DS1W_010TOT_PR24</t>
  </si>
  <si>
    <t>DS1W_011TOT_PR24</t>
  </si>
  <si>
    <t>DS1W_015TOT_PR24</t>
  </si>
  <si>
    <t>DS1W_016TOT_PR24</t>
  </si>
  <si>
    <t>DS1W_017TOT_PR24</t>
  </si>
  <si>
    <t>DS1W_018TOT_PR24</t>
  </si>
  <si>
    <t>DS1W_020TOT_PR24</t>
  </si>
  <si>
    <t>Developer services revenue - wastewater network+ - Income offset - Total</t>
  </si>
  <si>
    <t>DS1W_021TOT_PR24</t>
  </si>
  <si>
    <t>DS1W_022TOT_PR24</t>
  </si>
  <si>
    <t>DS1W_024TOT_PR24</t>
  </si>
  <si>
    <t>DS1W_025TOT_PR24</t>
  </si>
  <si>
    <t>DS1W_026TOT_PR24</t>
  </si>
  <si>
    <t>CW11_001WR_PR24</t>
  </si>
  <si>
    <t>Third party costs ~ price control (operating expenditure) - Non potable water (which are not bulk supplies) - Water resources</t>
  </si>
  <si>
    <t>CW11_012WR_PR24</t>
  </si>
  <si>
    <t>Third party costs ~ non price control (operating expenditure) - Bulk supplies (water) opex - Water resources</t>
  </si>
  <si>
    <t>CW11_013WR_PR24</t>
  </si>
  <si>
    <t>Third party costs ~ non price control (operating expenditure) - Reservoir operating agreements opex - Water resources</t>
  </si>
  <si>
    <t>CW11_016WR_PR24</t>
  </si>
  <si>
    <t>Third party costs ~ price control (capital expenditure) - Non potable water (which are not bulk supplies) - Water resources</t>
  </si>
  <si>
    <t>CW11_027WR_PR24</t>
  </si>
  <si>
    <t>Third party costs ~ non price control (capital expenditure) - Bulk supplies (water) capex - Water resources</t>
  </si>
  <si>
    <t>CW11_028WR_PR24</t>
  </si>
  <si>
    <t>Third party costs ~ non price control (capital expenditure) - Reservoir operating agreements capex - Water resources</t>
  </si>
  <si>
    <t>CW11_001RWD_PR24</t>
  </si>
  <si>
    <t>Third party costs ~ price control (operating expenditure) - Non potable water (which are not bulk supplies) - Raw water distribution - Network+</t>
  </si>
  <si>
    <t>CW11_001WT_PR24</t>
  </si>
  <si>
    <t>Third party costs ~ price control (operating expenditure) - Non potable water (which are not bulk supplies) - Water treatment - Network+</t>
  </si>
  <si>
    <t>CW11_001TWD_PR24</t>
  </si>
  <si>
    <t>Third party costs ~ price control (operating expenditure) - Non potable water (which are not bulk supplies) - Treated water distribution - Network+</t>
  </si>
  <si>
    <t>CW11_002TOT_PR24</t>
  </si>
  <si>
    <t>Third party costs ~ price control (operating expenditure) - Rechargeable opex - Fluoridation - Total</t>
  </si>
  <si>
    <t>CW11_003TOT_PR24</t>
  </si>
  <si>
    <t>Third party costs ~ price control (operating expenditure) - Rechargeable opex - Fire hydrant install &amp; repair - Total</t>
  </si>
  <si>
    <t>CW11_004TOT_PR24</t>
  </si>
  <si>
    <t>Third party costs ~ price control (operating expenditure) - Rechargeable opex - third party damage - Total</t>
  </si>
  <si>
    <t>CW11_005TOT_PR24</t>
  </si>
  <si>
    <t>Third party costs ~ price control (operating expenditure) - Rechargeable opex - build over - Total</t>
  </si>
  <si>
    <t>CW11_006TOT_PR24</t>
  </si>
  <si>
    <t>Third party costs ~ price control (operating expenditure) - Other rechargeable opex - Total</t>
  </si>
  <si>
    <t>CW11_008TOT_PR24</t>
  </si>
  <si>
    <t>Third party costs ~ price control (operating expenditure) - Diversions - s185 - opex - Total</t>
  </si>
  <si>
    <t>CW11_009TOT_PR24</t>
  </si>
  <si>
    <t>Third party costs ~ price control (operating expenditure) - Diversions - NRSWA - opex - Total</t>
  </si>
  <si>
    <t>CW11_010TOT_PR24</t>
  </si>
  <si>
    <t>Third party costs ~ price control (operating expenditure) - Diversions - other non-section 185 diversions - opex - Total</t>
  </si>
  <si>
    <t>CW11_012RWD_PR24</t>
  </si>
  <si>
    <t>Third party costs ~ non price control (operating expenditure) - Bulk supplies (water) opex - Raw water distribution - Network+</t>
  </si>
  <si>
    <t>CW11_012WT_PR24</t>
  </si>
  <si>
    <t>Third party costs ~ non price control (operating expenditure) - Bulk supplies (water) opex - Water treatment - Network+</t>
  </si>
  <si>
    <t>CW11_012TWD_PR24</t>
  </si>
  <si>
    <t>Third party costs ~ non price control (operating expenditure) - Bulk supplies (water) opex - Treated water distribution - Network+</t>
  </si>
  <si>
    <t>CW11_013RWD_PR24</t>
  </si>
  <si>
    <t>Third party costs ~ non price control (operating expenditure) - Reservoir operating agreements opex - Raw water distribution - Network+</t>
  </si>
  <si>
    <t>CW11_013WT_PR24</t>
  </si>
  <si>
    <t>Third party costs ~ non price control (operating expenditure) - Reservoir operating agreements opex - Water treatment - Network+</t>
  </si>
  <si>
    <t>CW11_013TWD_PR24</t>
  </si>
  <si>
    <t>Third party costs ~ non price control (operating expenditure) - Reservoir operating agreements opex - Treated water distribution - Network+</t>
  </si>
  <si>
    <t>CW11_014TOT_PR24</t>
  </si>
  <si>
    <t>Third party costs ~ non price control (operating expenditure) - Other excluded charge opex - Total</t>
  </si>
  <si>
    <t>CW11_016RWD_PR24</t>
  </si>
  <si>
    <t>Third party costs ~ price control (capital expenditure) - Non potable water (which are not bulk supplies) - Raw water distribution - Network+</t>
  </si>
  <si>
    <t>CW11_016WT_PR24</t>
  </si>
  <si>
    <t>Third party costs ~ price control (capital expenditure) - Non potable water (which are not bulk supplies) - Water treatment - Network+</t>
  </si>
  <si>
    <t>CW11_016TWD_PR24</t>
  </si>
  <si>
    <t>Third party costs ~ price control (capital expenditure) - Non potable water (which are not bulk supplies) - Treated water distribution - Network+</t>
  </si>
  <si>
    <t>CW11_017TOT_PR24</t>
  </si>
  <si>
    <t>Third party costs ~ price control (capital expenditure) - Rechargeable capex - Fluoridation - Total</t>
  </si>
  <si>
    <t>CW11_018TOT_PR24</t>
  </si>
  <si>
    <t>Third party costs ~ price control (capital expenditure) - Rechargeable capex - Fire hydrant install &amp; repair - Total</t>
  </si>
  <si>
    <t>CW11_019TOT_PR24</t>
  </si>
  <si>
    <t>Third party costs ~ price control (capital expenditure) - Rechargeable capex - third party damage - Total</t>
  </si>
  <si>
    <t>CW11_020TOT_PR24</t>
  </si>
  <si>
    <t>Third party costs ~ price control (capital expenditure) - Rechargeable capex - build over - Total</t>
  </si>
  <si>
    <t>CW11_021TOT_PR24</t>
  </si>
  <si>
    <t>Third party costs ~ price control (capital expenditure) - Other rechargeable capex - Total</t>
  </si>
  <si>
    <t>CW11_023TOT_PR24</t>
  </si>
  <si>
    <t>Third party costs ~ price control (capital expenditure) - Diversions - s185 - capex - Total</t>
  </si>
  <si>
    <t>CW11_024TOT_PR24</t>
  </si>
  <si>
    <t>Third party costs ~ price control (capital expenditure) - Diversions - NRSWA - capex - Total</t>
  </si>
  <si>
    <t>CW11_025TOT_PR24</t>
  </si>
  <si>
    <t>Third party costs ~ price control (capital expenditure) - Diversions - other non-section 185 diversions - capex - Total</t>
  </si>
  <si>
    <t>CW11_027RWD_PR24</t>
  </si>
  <si>
    <t>Third party costs ~ non price control (capital expenditure) - Bulk supplies (water) capex - Raw water distribution - Network+</t>
  </si>
  <si>
    <t>CW11_027WT_PR24</t>
  </si>
  <si>
    <t>Third party costs ~ non price control (capital expenditure) - Bulk supplies (water) capex - Water treatment - Network+</t>
  </si>
  <si>
    <t>CW11_027TWD_PR24</t>
  </si>
  <si>
    <t>Third party costs ~ non price control (capital expenditure) - Bulk supplies (water) capex - Treated water distribution - Network+</t>
  </si>
  <si>
    <t>CW11_028RWD_PR24</t>
  </si>
  <si>
    <t>Third party costs ~ non price control (capital expenditure) - Reservoir operating agreements capex - Raw water distribution - Network+</t>
  </si>
  <si>
    <t>CW11_028WT_PR24</t>
  </si>
  <si>
    <t>Third party costs ~ non price control (capital expenditure) - Reservoir operating agreements capex - Water treatment - Network+</t>
  </si>
  <si>
    <t>CW11_028TWD_PR24</t>
  </si>
  <si>
    <t>Third party costs ~ non price control (capital expenditure) - Reservoir operating agreements capex - Treated water distribution - Network+</t>
  </si>
  <si>
    <t>CW11_029TOT_PR24</t>
  </si>
  <si>
    <t>Third party costs ~ non price control (capital expenditure) - Other excluded charge capex - Total</t>
  </si>
  <si>
    <t>CWW11_001TOT_PR24</t>
  </si>
  <si>
    <t>CWW11_002TOT_PR24</t>
  </si>
  <si>
    <t>CWW11_003TOT_PR24</t>
  </si>
  <si>
    <t>CWW11_005TOT_PR24</t>
  </si>
  <si>
    <t>CWW11_006TOT_PR24</t>
  </si>
  <si>
    <t>CWW11_008TOT_PR24</t>
  </si>
  <si>
    <t>Third party costs ~ non price control (operating expenditure) - Bulk supplies (wastewater) opex - Total</t>
  </si>
  <si>
    <t>CWW11_009TOT_PR24</t>
  </si>
  <si>
    <t>Third party costs ~ non price control (operating expenditure) - Reception and disposal of waste opex - Total</t>
  </si>
  <si>
    <t>CWW11_010TOT_PR24</t>
  </si>
  <si>
    <t>CWW11_012TOT_PR24</t>
  </si>
  <si>
    <t>Third party costs ~ non price control (operating expenditure) - Diversions - s185 - opex - Total</t>
  </si>
  <si>
    <t>CWW11_014TOT_PR24</t>
  </si>
  <si>
    <t>CWW11_015TOT_PR24</t>
  </si>
  <si>
    <t>CWW11_016TOT_PR24</t>
  </si>
  <si>
    <t>CWW11_018TOT_PR24</t>
  </si>
  <si>
    <t>CWW11_019TOT_PR24</t>
  </si>
  <si>
    <t>CWW11_021TOT_PR24</t>
  </si>
  <si>
    <t>Third party costs ~ non price control (capital expenditure) - Bulk supplies (wastewater) capex - Total</t>
  </si>
  <si>
    <t>CWW11_022TOT_PR24</t>
  </si>
  <si>
    <t>Third party costs ~ non price control (capital expenditure) - Reception and disposal of waste capex - Total</t>
  </si>
  <si>
    <t>CWW11_023TOT_PR24</t>
  </si>
  <si>
    <t>CWW11_025TOT_PR24</t>
  </si>
  <si>
    <t>Third party costs ~ non price control (capital expenditure) - Diversions - s185 - capex - Total</t>
  </si>
  <si>
    <t>DS2E_002C_PR24</t>
  </si>
  <si>
    <t>Water developer services expenditure (excluding diversions) - price control - Asset payments associated with legacy agreements - Capex - Treated water distribution</t>
  </si>
  <si>
    <t>DS2E_003C_PR24</t>
  </si>
  <si>
    <t>Water developer services expenditure (excluding diversions) - non-price control; Site-specific costs for developments that do not require new water mains - New connections - Capex - Treated water distribution</t>
  </si>
  <si>
    <t>DS2E_004C_PR24</t>
  </si>
  <si>
    <t>Water developer services expenditure (excluding diversions) - non-price control; Site-specific costs for developments that do not require new water mains - Other site-specific developer services activities  - Cap [*** truncated]</t>
  </si>
  <si>
    <t>DS2E_005C_PR24</t>
  </si>
  <si>
    <t>Water developer services expenditure (excluding diversions) - non-price control; Site-specific costs for developments that do require new water mains - New connections - Capex - Treated water distribution</t>
  </si>
  <si>
    <t>DS2E_006C_PR24</t>
  </si>
  <si>
    <t>Water developer services expenditure (excluding diversions) - non-price control; Site-specific costs for developments that do require new water mains - Requisition mains - Capex - Treated water distribution</t>
  </si>
  <si>
    <t>DS2E_007C_PR24</t>
  </si>
  <si>
    <t>Water developer services expenditure (excluding diversions) - non-price control; Site-specific costs for developments that do require new water mains - Other site-specific developer services activities  - Capex - [*** truncated]</t>
  </si>
  <si>
    <t>DS2E_002O_PR24</t>
  </si>
  <si>
    <t>Water developer services expenditure (excluding diversions) - price control - Asset payments associated with legacy agreements - Opex - Treated water distribution</t>
  </si>
  <si>
    <t>DS2E_003O_PR24</t>
  </si>
  <si>
    <t>Water developer services expenditure (excluding diversions) - non-price control; Site-specific costs for developments that do not require new water mains - New connections - Opex - Treated water distribution</t>
  </si>
  <si>
    <t>DS2E_004O_PR24</t>
  </si>
  <si>
    <t>Water developer services expenditure (excluding diversions) - non-price control; Site-specific costs for developments that do not require new water mains - Other site-specific developer services activities  - Ope [*** truncated]</t>
  </si>
  <si>
    <t>DS2E_005O_PR24</t>
  </si>
  <si>
    <t>Water developer services expenditure (excluding diversions) - non-price control; Site-specific costs for developments that do require new water mains - New connections - Opex - Treated water distribution</t>
  </si>
  <si>
    <t>DS2E_006O_PR24</t>
  </si>
  <si>
    <t>Water developer services expenditure (excluding diversions) - non-price control; Site-specific costs for developments that do require new water mains - Requisition mains - Opex - Treated water distribution</t>
  </si>
  <si>
    <t>DS2E_007O_PR24</t>
  </si>
  <si>
    <t>Water developer services expenditure (excluding diversions) - non-price control; Site-specific costs for developments that do require new water mains - Other site-specific developer services activities  - Opex -  [*** truncated]</t>
  </si>
  <si>
    <t>DS2W_001_C_PR24</t>
  </si>
  <si>
    <t>Water developer services expenditure (excluding diversions) -price control; Site-specific costs for developments that do not require new water mains - New connections - Capex - Treated water distribution</t>
  </si>
  <si>
    <t/>
  </si>
  <si>
    <t>DS2W_002_C_PR24</t>
  </si>
  <si>
    <t>Water developer services expenditure (excluding diversions) -price control; Site-specific costs for developments that do not require new water mains - Other site-specific developer services activities  - Capex -  [*** truncated]</t>
  </si>
  <si>
    <t>DS2W_003_C_PR24</t>
  </si>
  <si>
    <t>Water developer services expenditure (excluding diversions) -price control; Site-specific costs for developments that do require new water mains - New connections - Capex - Treated water distribution</t>
  </si>
  <si>
    <t>DS2W_004_C_PR24</t>
  </si>
  <si>
    <t>Water developer services expenditure (excluding diversions) -price control; Site-specific costs for developments that do require new water mains - Requisition mains - Capex - Treated water distribution</t>
  </si>
  <si>
    <t>DS2W_005_C_PR24</t>
  </si>
  <si>
    <t>Water developer services expenditure (excluding diversions) -price control; Site-specific costs for developments that do require new water mains - Other site-specific developer services activities  - Capex - Trea [*** truncated]</t>
  </si>
  <si>
    <t>DS2W_007_C_PR24</t>
  </si>
  <si>
    <t>Water developer services expenditure (excluding diversions) -price control; Network reinforcement and asset payments - Asset payments - Capex - Treated water distribution</t>
  </si>
  <si>
    <t>DS2W_001_O_PR24</t>
  </si>
  <si>
    <t>Water developer services expenditure (excluding diversions) -price control; Site-specific costs for developments that do not require new water mains - New connections - Opex - Treated water distribution</t>
  </si>
  <si>
    <t>DS2W_002_O_PR24</t>
  </si>
  <si>
    <t>Water developer services expenditure (excluding diversions) -price control; Site-specific costs for developments that do not require new water mains - Other site-specific developer services activities  - Opex - T [*** truncated]</t>
  </si>
  <si>
    <t>DS2W_003_O_PR24</t>
  </si>
  <si>
    <t>Water developer services expenditure (excluding diversions) -price control; Site-specific costs for developments that do require new water mains - New connections - Opex - Treated water distribution</t>
  </si>
  <si>
    <t>DS2W_004_O_PR24</t>
  </si>
  <si>
    <t>Water developer services expenditure (excluding diversions) -price control; Site-specific costs for developments that do require new water mains - Requisition mains - Opex - Treated water distribution</t>
  </si>
  <si>
    <t>DS2W_005_O_PR24</t>
  </si>
  <si>
    <t>Water developer services expenditure (excluding diversions) -price control; Site-specific costs for developments that do require new water mains - Other site-specific developer services activities  - Opex - Treat [*** truncated]</t>
  </si>
  <si>
    <t>DS2W_007_O_PR24</t>
  </si>
  <si>
    <t>Water developer services expenditure (excluding diversions) -price control; Network reinforcement and asset payments - Asset payments - Opex - Treated water distribution</t>
  </si>
  <si>
    <t>DS3_014TOT_PR24</t>
  </si>
  <si>
    <t>Wastewater developer services expenditure (excluding diversions) -price control - Asset payments - capex - Total</t>
  </si>
  <si>
    <t>DS3_015TOT_PR24</t>
  </si>
  <si>
    <t>Wastewater developer services expenditure (excluding diversions) -price control - Asset payments - opex - Total</t>
  </si>
  <si>
    <t>DS3_003TOT_PR24</t>
  </si>
  <si>
    <t>Wastewater developer services expenditure (excluding diversions) - non-price control; Site-specific developer services - Capex - New connections - Total</t>
  </si>
  <si>
    <t>DS3_004TOT_PR24</t>
  </si>
  <si>
    <t>Wastewater developer services expenditure (excluding diversions) - non-price control; Site-specific developer services - Capex - Requisition sewers - Total</t>
  </si>
  <si>
    <t>DS3_005TOT_PR24</t>
  </si>
  <si>
    <t>Wastewater developer services expenditure (excluding diversions) - non-price control; Site-specific developer services - Capex - Other site-specific developer services activities capex - Total</t>
  </si>
  <si>
    <t>DS3_007TOT_PR24</t>
  </si>
  <si>
    <t>Wastewater developer services expenditure (excluding diversions) - non-price control; Site-specific developer services - Opex - New connections - Total</t>
  </si>
  <si>
    <t>DS3_008TOT_PR24</t>
  </si>
  <si>
    <t>Wastewater developer services expenditure (excluding diversions) - non-price control; Site-specific developer services - Opex - Requisition sewers - Total</t>
  </si>
  <si>
    <t>DS3_009TOT_PR24</t>
  </si>
  <si>
    <t>Wastewater developer services expenditure (excluding diversions) - non-price control; Site-specific developer services - Opex - Other site-specific developer services activities opex - Total</t>
  </si>
  <si>
    <t>CW1A_007WR_PR24</t>
  </si>
  <si>
    <t>Developer services revenue - Grants and contributions - operating expenditure - Water resources</t>
  </si>
  <si>
    <t>CW1A_007TOT_PR24</t>
  </si>
  <si>
    <t>Developer services revenue - Grants and contributions - operating expenditure - Total</t>
  </si>
  <si>
    <t>CW1A_014WR_PR24</t>
  </si>
  <si>
    <t>Developer services revenue - Grants and contributions - capital expenditure - Water resources</t>
  </si>
  <si>
    <t>CW1A_014TOT_PR24</t>
  </si>
  <si>
    <t>Developer services revenue - Grants and contributions - capital expenditure - Total</t>
  </si>
  <si>
    <t>CWW1A_007TOT_PR24</t>
  </si>
  <si>
    <t>CWW1A_014TOT_PR24</t>
  </si>
  <si>
    <t>B0007DSPWT_PR24</t>
  </si>
  <si>
    <t>Properties volume data - Total new properties - Water</t>
  </si>
  <si>
    <t>nr</t>
  </si>
  <si>
    <t>B0007DSPWWT_PR24</t>
  </si>
  <si>
    <t>Properties volume data - Total new properties - Wastewater</t>
  </si>
  <si>
    <t>C_PR24WW_SHALLOW_EFF</t>
  </si>
  <si>
    <t>Shallow dive company efficiency factor water</t>
  </si>
  <si>
    <t>%</t>
  </si>
  <si>
    <t>C_PR24WW_DEEP_EFF</t>
  </si>
  <si>
    <t>Deep dive company efficiency factor water</t>
  </si>
  <si>
    <t>C_PR24WW_EFF</t>
  </si>
  <si>
    <t>Water efficiency challenge - uncapped</t>
  </si>
  <si>
    <t>C_PR24WWW_SHALLOW_EFF</t>
  </si>
  <si>
    <t>Shallow dive company efficiency factor wastewater</t>
  </si>
  <si>
    <t>C_PR24WWW_DEEP_EFF</t>
  </si>
  <si>
    <t>Deep dive company efficiency factor wastewater</t>
  </si>
  <si>
    <t>C_PR24WWW_EFF</t>
  </si>
  <si>
    <t>Wastewater efficiency challenge - uncapped</t>
  </si>
  <si>
    <t>WSH</t>
  </si>
  <si>
    <t>HDD</t>
  </si>
  <si>
    <t>NES</t>
  </si>
  <si>
    <t>SVE</t>
  </si>
  <si>
    <t>SWB</t>
  </si>
  <si>
    <t>SRN</t>
  </si>
  <si>
    <t>TMS</t>
  </si>
  <si>
    <t>NWT</t>
  </si>
  <si>
    <t>WSX</t>
  </si>
  <si>
    <t>YKY</t>
  </si>
  <si>
    <t>AFW</t>
  </si>
  <si>
    <t>BRL</t>
  </si>
  <si>
    <t>PRT</t>
  </si>
  <si>
    <t>SEW</t>
  </si>
  <si>
    <t>SSC</t>
  </si>
  <si>
    <t>SES</t>
  </si>
  <si>
    <t>Error chks</t>
  </si>
  <si>
    <t>Region</t>
  </si>
  <si>
    <t>Description</t>
  </si>
  <si>
    <t>BP line</t>
  </si>
  <si>
    <t>BoN code</t>
  </si>
  <si>
    <t>Category</t>
  </si>
  <si>
    <t>Code in InpC</t>
  </si>
  <si>
    <t>Code in F_Inputs</t>
  </si>
  <si>
    <t>ENG&amp;WALES</t>
  </si>
  <si>
    <t xml:space="preserve">Price control income - third party services - Rechargeable works - real (WR) </t>
  </si>
  <si>
    <t>RR9.196</t>
  </si>
  <si>
    <t>Third party services revenues</t>
  </si>
  <si>
    <t xml:space="preserve">Price control income - third party services - Rechargeable works - real (WN) </t>
  </si>
  <si>
    <t>RR9.197</t>
  </si>
  <si>
    <t xml:space="preserve">Price control income - third party services - Rechargeable works - real (WWN) </t>
  </si>
  <si>
    <t>RR9.198</t>
  </si>
  <si>
    <t xml:space="preserve">Price control income - third party services - Rechargeable works - real (BR) </t>
  </si>
  <si>
    <t>RR9.199</t>
  </si>
  <si>
    <t xml:space="preserve">Other price control income - Third party revenue - real (WR) </t>
  </si>
  <si>
    <t>RR9.214</t>
  </si>
  <si>
    <t xml:space="preserve">Other price control income - Third party revenue - real (WN) </t>
  </si>
  <si>
    <t>RR9.215</t>
  </si>
  <si>
    <t xml:space="preserve">Other price control income - Third party revenue - real (ADDN1) </t>
  </si>
  <si>
    <t>RR9.218</t>
  </si>
  <si>
    <t xml:space="preserve">Other price control income - Third party revenue - real (ADDN2) </t>
  </si>
  <si>
    <t>RR9.219</t>
  </si>
  <si>
    <t xml:space="preserve">Non-price control income - third party services - other non-price control third party services - real (WR) </t>
  </si>
  <si>
    <t>RR9.178</t>
  </si>
  <si>
    <t xml:space="preserve">Non-price control income - third party services - other non-price control third party services - real (WN) </t>
  </si>
  <si>
    <t>RR9.179</t>
  </si>
  <si>
    <t xml:space="preserve">Non-price control income - third party services - other non-price control third party services - real (WWN) </t>
  </si>
  <si>
    <t>RR9.180</t>
  </si>
  <si>
    <t xml:space="preserve">Non-price control income - third party services - other non-price control third party services - real (BR) </t>
  </si>
  <si>
    <t>RR9.181</t>
  </si>
  <si>
    <t xml:space="preserve">Non-price control income - third party services - other non-price control third party services - real (ADDN1) </t>
  </si>
  <si>
    <t>RR9.182</t>
  </si>
  <si>
    <t xml:space="preserve">Non-price control income - third party services - other non-price control third party services - real (ADDN2) </t>
  </si>
  <si>
    <t>RR9.183</t>
  </si>
  <si>
    <t xml:space="preserve">Non-price control income - third party services - Bulk supplies - contract not qualifying for water trading incentives - signed before 1 April 2020 - real (WR) </t>
  </si>
  <si>
    <t>RR9.184</t>
  </si>
  <si>
    <t xml:space="preserve">Non-price control income - third party services - Bulk supplies - contract not qualifying for water trading incentives - signed before 1 April 2020 - real (WN) </t>
  </si>
  <si>
    <t>RR9.185</t>
  </si>
  <si>
    <t xml:space="preserve">Non-price control income - third party services - Bulk supplies - contract not qualifying for water trading incentives - signed before 1 April 2020 - real (WWN) </t>
  </si>
  <si>
    <t>RR9.186</t>
  </si>
  <si>
    <t xml:space="preserve">Non-price control income - third party services - Bulk supplies - contract not qualifying for water trading incentives - signed before 1 April 2020 - real (BR) </t>
  </si>
  <si>
    <t>RR9.187</t>
  </si>
  <si>
    <t xml:space="preserve">Non-price control income - third party services - Bulk supplies - contract not qualifying for water trading incentives - signed before 1 April 2020 - real (ADDN1) </t>
  </si>
  <si>
    <t>RR9.188</t>
  </si>
  <si>
    <t xml:space="preserve">Non-price control income - third party services - Bulk supplies - contract not qualifying for water trading incentives - signed before 1 April 2020 - real (ADDN2) </t>
  </si>
  <si>
    <t>RR9.189</t>
  </si>
  <si>
    <t xml:space="preserve">Non-price control income - third party services - Bulk supplies - contract qualifying for water trading incentives - on or after 1 April 2020 - real (WR) </t>
  </si>
  <si>
    <t>RR9.190</t>
  </si>
  <si>
    <t xml:space="preserve">Non-price control income - third party services - Bulk supplies - contract qualifying for water trading incentives - on or after 1 April 2020 - real (WN) </t>
  </si>
  <si>
    <t>RR9.191</t>
  </si>
  <si>
    <t xml:space="preserve">Non-price control income - third party services - Bulk supplies - contract qualifying for water trading incentives - on or after 1 April 2020 - real (WWN) </t>
  </si>
  <si>
    <t>RR9.192</t>
  </si>
  <si>
    <t xml:space="preserve">Non-price control income - third party services - Bulk supplies - contract qualifying for water trading incentives - on or after 1 April 2020 - real (BR) </t>
  </si>
  <si>
    <t>RR9.193</t>
  </si>
  <si>
    <t xml:space="preserve">Non-price control income - third party services - Bulk supplies - contract qualifying for water trading incentives - on or after 1 April 2020 - real (ADDN1) </t>
  </si>
  <si>
    <t>RR9.194</t>
  </si>
  <si>
    <t xml:space="preserve">Non-price control income - third party services - Bulk supplies - contract qualifying for water trading incentives - on or after 1 April 2020 - real (ADDN2) </t>
  </si>
  <si>
    <t>RR9.195</t>
  </si>
  <si>
    <t xml:space="preserve">Non-price control income - third party services - Bulk supplies - General - real (WR) </t>
  </si>
  <si>
    <t>RR9.208</t>
  </si>
  <si>
    <t xml:space="preserve">Non-price control income - third party services - Bulk supplies - General - real (WN) </t>
  </si>
  <si>
    <t>RR9.209</t>
  </si>
  <si>
    <t xml:space="preserve">Non-price control income - third party services - Bulk supplies - General - real (WWN) </t>
  </si>
  <si>
    <t>RR9.210</t>
  </si>
  <si>
    <t xml:space="preserve">Non-price control income - third party services - Bulk supplies - General - real (BR) </t>
  </si>
  <si>
    <t>RR9.211</t>
  </si>
  <si>
    <t xml:space="preserve">Non-price control income - third party services - Bulk supplies - General - real (ADDN1) </t>
  </si>
  <si>
    <t>RR9.212</t>
  </si>
  <si>
    <t xml:space="preserve">Non-price control income - third party services - Bulk supplies - General - real (ADDN2) </t>
  </si>
  <si>
    <t>RR9.213</t>
  </si>
  <si>
    <t>ENGLAND</t>
  </si>
  <si>
    <t>Diversions - s185</t>
  </si>
  <si>
    <t>DS1e.1</t>
  </si>
  <si>
    <t>Developer services revenue - water network+</t>
  </si>
  <si>
    <t>Diversions - NRSWA</t>
  </si>
  <si>
    <t>DS1e.2</t>
  </si>
  <si>
    <t>Diversions - other non-section 185 diversions</t>
  </si>
  <si>
    <t>DS1e.3</t>
  </si>
  <si>
    <t>Infrastructure charge receipts - new connections</t>
  </si>
  <si>
    <t>DS1e.4</t>
  </si>
  <si>
    <t>Other developer services revenue (price control)</t>
  </si>
  <si>
    <t>DS1e.5</t>
  </si>
  <si>
    <t>Income offset associated with legacy agreements</t>
  </si>
  <si>
    <t>DS1e.7</t>
  </si>
  <si>
    <t>Environmental incentives for more water efficient developments</t>
  </si>
  <si>
    <t>DS1e.8</t>
  </si>
  <si>
    <t>Environmental component of infrastructure charge for water efficient developments</t>
  </si>
  <si>
    <t>DS1e.9</t>
  </si>
  <si>
    <t>Connection charges</t>
  </si>
  <si>
    <t>DS1e.11</t>
  </si>
  <si>
    <t>Requisitioned mains</t>
  </si>
  <si>
    <t>DS1e.12</t>
  </si>
  <si>
    <t>Other developer service revenue (non-price control)</t>
  </si>
  <si>
    <t>DS1e.13</t>
  </si>
  <si>
    <t>DS1e.16</t>
  </si>
  <si>
    <t>Developer services revenue - wastewater network+</t>
  </si>
  <si>
    <t>DS1e.17</t>
  </si>
  <si>
    <t>DS1e.18</t>
  </si>
  <si>
    <t>DS1e.19</t>
  </si>
  <si>
    <t>DS1e.21</t>
  </si>
  <si>
    <t>Environmental incentives for more sustainable developments</t>
  </si>
  <si>
    <t>DS1e.22</t>
  </si>
  <si>
    <t>Environmental incentives for less sustainable developments</t>
  </si>
  <si>
    <t>DS1e.23</t>
  </si>
  <si>
    <t>Receipts for on-site work</t>
  </si>
  <si>
    <t>DS1e.25</t>
  </si>
  <si>
    <t>DS1e.26</t>
  </si>
  <si>
    <t>Other developer services revenue (non-price control)</t>
  </si>
  <si>
    <t>DS1e.27</t>
  </si>
  <si>
    <t>WALES</t>
  </si>
  <si>
    <t>DS1w.1</t>
  </si>
  <si>
    <t>DS1w.2</t>
  </si>
  <si>
    <t>DS1w.3</t>
  </si>
  <si>
    <t>DS1w.4</t>
  </si>
  <si>
    <t>DS1w.5</t>
  </si>
  <si>
    <t>DS1w.6</t>
  </si>
  <si>
    <t>DS1w.7</t>
  </si>
  <si>
    <t>Income offset</t>
  </si>
  <si>
    <t>DS1w.9</t>
  </si>
  <si>
    <t>DS1w.10</t>
  </si>
  <si>
    <t>DS1w.11</t>
  </si>
  <si>
    <t>DS1w.15</t>
  </si>
  <si>
    <t>DS1w.16</t>
  </si>
  <si>
    <t>DS1w.17</t>
  </si>
  <si>
    <t>DS1w.18</t>
  </si>
  <si>
    <t>DS1w.20</t>
  </si>
  <si>
    <t>DS1w.21</t>
  </si>
  <si>
    <t>DS1w.22</t>
  </si>
  <si>
    <t>DS1w.24</t>
  </si>
  <si>
    <t>DS1w.25</t>
  </si>
  <si>
    <t>DS1w.26</t>
  </si>
  <si>
    <t>opex</t>
  </si>
  <si>
    <t>Non potable water (which are not bulk supplies)</t>
  </si>
  <si>
    <t>CW11.1</t>
  </si>
  <si>
    <t>Third party costs - WR</t>
  </si>
  <si>
    <t>Bulk supplies (water) opex</t>
  </si>
  <si>
    <t>CW11.12</t>
  </si>
  <si>
    <t>Reservoir operating agreements opex</t>
  </si>
  <si>
    <t>CW11.13</t>
  </si>
  <si>
    <t>capex</t>
  </si>
  <si>
    <t>CW11.16</t>
  </si>
  <si>
    <t>Bulk supplies (water) capex</t>
  </si>
  <si>
    <t>CW11.27</t>
  </si>
  <si>
    <t>Reservoir operating agreements capex</t>
  </si>
  <si>
    <t>CW11.28</t>
  </si>
  <si>
    <t>Raw water dist</t>
  </si>
  <si>
    <t>Third party costs - WN</t>
  </si>
  <si>
    <t>Water treatment</t>
  </si>
  <si>
    <t>Treated water dist</t>
  </si>
  <si>
    <t>Rechargeable opex - Fluoridation</t>
  </si>
  <si>
    <t>CW11.2</t>
  </si>
  <si>
    <t>Rechargeable opex - Fire hydrant install &amp; repair</t>
  </si>
  <si>
    <t>CW11.3</t>
  </si>
  <si>
    <t>Rechargeable opex - third party damage</t>
  </si>
  <si>
    <t>CW11.4</t>
  </si>
  <si>
    <t>Rechargeable opex - build over</t>
  </si>
  <si>
    <t>CW11.5</t>
  </si>
  <si>
    <t>Other rechargeable opex</t>
  </si>
  <si>
    <t>CW11.6</t>
  </si>
  <si>
    <t>Diversions - s185 - opex</t>
  </si>
  <si>
    <t>CW11.8</t>
  </si>
  <si>
    <t>Diversions - NRSWA - opex</t>
  </si>
  <si>
    <t>CW11.9</t>
  </si>
  <si>
    <t>Diversions - other non-section 185 diversions - opex</t>
  </si>
  <si>
    <t>CW11.10</t>
  </si>
  <si>
    <t>Other excluded charge opex</t>
  </si>
  <si>
    <t>CW11.14</t>
  </si>
  <si>
    <t>Rechargeable capex - Fluoridation</t>
  </si>
  <si>
    <t>CW11.17</t>
  </si>
  <si>
    <t>Rechargeable capex - Fire hydrant install &amp; repair</t>
  </si>
  <si>
    <t>CW11.18</t>
  </si>
  <si>
    <t>Rechargeable capex - third party damage</t>
  </si>
  <si>
    <t>CW11.19</t>
  </si>
  <si>
    <t>Rechargeable capex - build over</t>
  </si>
  <si>
    <t>CW11.20</t>
  </si>
  <si>
    <t>Other rechargeable capex</t>
  </si>
  <si>
    <t>CW11.21</t>
  </si>
  <si>
    <t>Diversions - s185 - capex</t>
  </si>
  <si>
    <t>CW11.23</t>
  </si>
  <si>
    <t>Diversions - NRSWA - capex</t>
  </si>
  <si>
    <t>CW11.24</t>
  </si>
  <si>
    <t>Diversions - other non-section 185 diversions - capex</t>
  </si>
  <si>
    <t>CW11.25</t>
  </si>
  <si>
    <t>Other excluded charge capex</t>
  </si>
  <si>
    <t>CW11.29</t>
  </si>
  <si>
    <t>CWW11.1</t>
  </si>
  <si>
    <t>Third party costs</t>
  </si>
  <si>
    <t>CWW11.2</t>
  </si>
  <si>
    <t>CWW11.3</t>
  </si>
  <si>
    <t>CWW11.5</t>
  </si>
  <si>
    <t>CWW11.6</t>
  </si>
  <si>
    <t>Bulk supplies (wastewater) opex</t>
  </si>
  <si>
    <t>CWW11.8</t>
  </si>
  <si>
    <t>Reception and disposal of waste opex</t>
  </si>
  <si>
    <t>CWW11.9</t>
  </si>
  <si>
    <t>CWW11.10</t>
  </si>
  <si>
    <t>CWW11.12</t>
  </si>
  <si>
    <t>CWW11.14</t>
  </si>
  <si>
    <t>CWW11.15</t>
  </si>
  <si>
    <t>CWW11.16</t>
  </si>
  <si>
    <t>CWW11.18</t>
  </si>
  <si>
    <t>CWW11.19</t>
  </si>
  <si>
    <t>Bulk supplies (wastewater) capex</t>
  </si>
  <si>
    <t>CWW11.21</t>
  </si>
  <si>
    <t>Reception and disposal of waste capex</t>
  </si>
  <si>
    <t>CWW11.22</t>
  </si>
  <si>
    <t>CWW11.23</t>
  </si>
  <si>
    <t>CWW11.25</t>
  </si>
  <si>
    <t>Asset payments associated with legacy agreements</t>
  </si>
  <si>
    <t>DS2e.2</t>
  </si>
  <si>
    <t>Water developer services expenditure (excluding diversions) - price control</t>
  </si>
  <si>
    <t>New connections</t>
  </si>
  <si>
    <t>DS2e.3</t>
  </si>
  <si>
    <t>Water developer services expenditure (excluding diversions) - non-price control; Site-specific costs for developments that do not require new water mains</t>
  </si>
  <si>
    <t xml:space="preserve">Other site-specific developer services activities </t>
  </si>
  <si>
    <t>DS2e.4</t>
  </si>
  <si>
    <t>DS2e.5</t>
  </si>
  <si>
    <t>Water developer services expenditure (excluding diversions) - non-price control; Site-specific costs for developments that do require new water mains</t>
  </si>
  <si>
    <t>Requisition mains</t>
  </si>
  <si>
    <t>DS2e.6</t>
  </si>
  <si>
    <t>DS2e.7</t>
  </si>
  <si>
    <t>DS2w.1</t>
  </si>
  <si>
    <t>Water developer services expenditure (excluding diversions) -price control; Site-specific costs for developments that do not require new water mains</t>
  </si>
  <si>
    <t>DS2w.2</t>
  </si>
  <si>
    <t>DS2w.3</t>
  </si>
  <si>
    <t>Water developer services expenditure (excluding diversions) -price control; Site-specific costs for developments that do require new water mains</t>
  </si>
  <si>
    <t>DS2w.4</t>
  </si>
  <si>
    <t>DS2w.5</t>
  </si>
  <si>
    <t>Asset payments</t>
  </si>
  <si>
    <t>DS2w.7</t>
  </si>
  <si>
    <t>Water developer services expenditure (excluding diversions) -price control; Network reinforcement and asset payments</t>
  </si>
  <si>
    <t>Asset payments - capex</t>
  </si>
  <si>
    <t>DS3.14</t>
  </si>
  <si>
    <t>Wastewater developer services expenditure (excluding diversions) -price control</t>
  </si>
  <si>
    <t>Asset payments - opex</t>
  </si>
  <si>
    <t>DS3.15</t>
  </si>
  <si>
    <t>DS3.3</t>
  </si>
  <si>
    <t>Wastewater developer services expenditure (excluding diversions) - non-price control; Site-specific developer services - Capex</t>
  </si>
  <si>
    <t>Requisition sewers</t>
  </si>
  <si>
    <t>DS3.4</t>
  </si>
  <si>
    <t>Other site-specific developer services activities capex</t>
  </si>
  <si>
    <t>DS3.5</t>
  </si>
  <si>
    <t>DS3.7</t>
  </si>
  <si>
    <t>Wastewater developer services expenditure (excluding diversions) - non-price control; Site-specific developer services - Opex</t>
  </si>
  <si>
    <t>DS3.8</t>
  </si>
  <si>
    <t>Other site-specific developer services activities opex</t>
  </si>
  <si>
    <t>DS3.9</t>
  </si>
  <si>
    <t>G&amp;C</t>
  </si>
  <si>
    <t>Grants and contributions - operating expenditure</t>
  </si>
  <si>
    <t>Water resources</t>
  </si>
  <si>
    <t>CW1a.7</t>
  </si>
  <si>
    <t>Developer services revenue</t>
  </si>
  <si>
    <t>WR + WN</t>
  </si>
  <si>
    <t>Grants and contributions - capital expenditure</t>
  </si>
  <si>
    <t>CW1a.14</t>
  </si>
  <si>
    <t>CWW1a.7</t>
  </si>
  <si>
    <t>CWW1a.14</t>
  </si>
  <si>
    <t>drivers</t>
  </si>
  <si>
    <t>Total new properties</t>
  </si>
  <si>
    <t>water</t>
  </si>
  <si>
    <t>DS4.11</t>
  </si>
  <si>
    <t>Properties volume data</t>
  </si>
  <si>
    <t>wastewater</t>
  </si>
  <si>
    <t>efficiency</t>
  </si>
  <si>
    <t>Efficiency factor</t>
  </si>
  <si>
    <t>SUBTOTAL</t>
  </si>
  <si>
    <t>SUBTOTAL - NOT INC. unused rows</t>
  </si>
  <si>
    <t>Company selected</t>
  </si>
  <si>
    <t xml:space="preserve">Check vs Inp_PR24 company total </t>
  </si>
  <si>
    <t>F_Inputs company total</t>
  </si>
  <si>
    <t>Check</t>
  </si>
  <si>
    <t>Match codes</t>
  </si>
  <si>
    <t>Check boncodes in InpC cover full dataset - Remove filters</t>
  </si>
  <si>
    <t>DSR - Total from all input match codes</t>
  </si>
  <si>
    <t>DSR</t>
  </si>
  <si>
    <t>DR - Total from all input match codes</t>
  </si>
  <si>
    <t>DR</t>
  </si>
  <si>
    <t>TPSR - Total from all input match codes</t>
  </si>
  <si>
    <t>OR - Total from all input match codes</t>
  </si>
  <si>
    <t>OR</t>
  </si>
  <si>
    <t>DSDC - Total from all input match codes</t>
  </si>
  <si>
    <t>TPC - Total from all input match codes</t>
  </si>
  <si>
    <t>PROP - Total from all input match codes</t>
  </si>
  <si>
    <t>PROP</t>
  </si>
  <si>
    <t>Check - full totals</t>
  </si>
  <si>
    <t>Inp_PR24 boncodes not present in InpC</t>
  </si>
  <si>
    <t>Check - unused boncodes excluded from Inp_PR24 total</t>
  </si>
  <si>
    <t>INPUTS_PR24 error check</t>
  </si>
  <si>
    <t>Revenue recoverability</t>
  </si>
  <si>
    <t>Proportion recoverable: NRSWA diversions - WWN - totex</t>
  </si>
  <si>
    <t>END</t>
  </si>
  <si>
    <t>Base case 1</t>
  </si>
  <si>
    <t>Base case 2</t>
  </si>
  <si>
    <t>Base case 3</t>
  </si>
  <si>
    <t>Active scenario</t>
  </si>
  <si>
    <t>Comparison scenario</t>
  </si>
  <si>
    <t>Base case</t>
  </si>
  <si>
    <t>Input differences</t>
  </si>
  <si>
    <t>TIMING ASSUMPTIONS</t>
  </si>
  <si>
    <t>First date first FY</t>
  </si>
  <si>
    <t>date</t>
  </si>
  <si>
    <t>Annual year end date of first operating period</t>
  </si>
  <si>
    <t>Timeline label</t>
  </si>
  <si>
    <t>APR</t>
  </si>
  <si>
    <t>label</t>
  </si>
  <si>
    <t>PR24 end</t>
  </si>
  <si>
    <t>not used</t>
  </si>
  <si>
    <t>PR24 base year</t>
  </si>
  <si>
    <t>Financial years in PR24</t>
  </si>
  <si>
    <t>WATER COMPANIES</t>
  </si>
  <si>
    <t>REVENUES AND COSTS</t>
  </si>
  <si>
    <t>Revenues &amp; Costs</t>
  </si>
  <si>
    <t>Developer services revenues</t>
  </si>
  <si>
    <t>Diversions revenues</t>
  </si>
  <si>
    <t>Third party services revenue</t>
  </si>
  <si>
    <t>TPSR</t>
  </si>
  <si>
    <t>Developer services and diversions costs</t>
  </si>
  <si>
    <t>DSDC</t>
  </si>
  <si>
    <t>TPC</t>
  </si>
  <si>
    <t>Other revenue</t>
  </si>
  <si>
    <t>Connection charges revenue - WN - price control</t>
  </si>
  <si>
    <t>WNPC</t>
  </si>
  <si>
    <t>Connection charges revenue - WN - non-price control</t>
  </si>
  <si>
    <t>WNNPC</t>
  </si>
  <si>
    <t>Connection charges revenue - total</t>
  </si>
  <si>
    <t>sum</t>
  </si>
  <si>
    <t>WN</t>
  </si>
  <si>
    <t>Infrastructure charge receipts - WN - price control</t>
  </si>
  <si>
    <t>Infrastructure charge receipts - WWN - price control</t>
  </si>
  <si>
    <t>WWNPC</t>
  </si>
  <si>
    <t>Infrastructure charge receipts - total</t>
  </si>
  <si>
    <t>BOTH</t>
  </si>
  <si>
    <t>Requistioned mains - WN - price control</t>
  </si>
  <si>
    <t>Requistioned mains - WN - non-price control</t>
  </si>
  <si>
    <t>Requistioned mains - total</t>
  </si>
  <si>
    <t>Income offset  - WN - price control</t>
  </si>
  <si>
    <t>Income offset  - WWN - price control</t>
  </si>
  <si>
    <t>Income offset  - total</t>
  </si>
  <si>
    <t>Environmental incentives  - WN - price control</t>
  </si>
  <si>
    <t>Environmental incentives  - WWN - price control</t>
  </si>
  <si>
    <t>Environmental incentives  - total</t>
  </si>
  <si>
    <t>Receipts for on-site work  - WWN - non-price control</t>
  </si>
  <si>
    <t>WWNNPC</t>
  </si>
  <si>
    <t>Receipts for on-site work  - total</t>
  </si>
  <si>
    <t>WWN</t>
  </si>
  <si>
    <t>Other developer services revenue - WN - price control</t>
  </si>
  <si>
    <t>Other developer services revenue - WN - non-price control</t>
  </si>
  <si>
    <t>Other developer services revenue - WWN - price control</t>
  </si>
  <si>
    <t>Other developer services revenue - WWN - non-price control</t>
  </si>
  <si>
    <t>Other developer services revenue - total</t>
  </si>
  <si>
    <t>Developer services revenue - WN - price control</t>
  </si>
  <si>
    <t>Developer services revenue - WN - non-price control</t>
  </si>
  <si>
    <t>Developer services revenue - WWN - price control</t>
  </si>
  <si>
    <t>Developer services revenue - WWN - non-price control</t>
  </si>
  <si>
    <t>Developer services revenue - total</t>
  </si>
  <si>
    <t>s185 diversions revenue - WN - price control</t>
  </si>
  <si>
    <t>s185 diversions revenue - WWN - non-price control</t>
  </si>
  <si>
    <t>s185 diversions revenue - total</t>
  </si>
  <si>
    <t>NRSWA diversions revenue - WN - price control</t>
  </si>
  <si>
    <t>NRSWA diversions revenue - WWN - price control</t>
  </si>
  <si>
    <t>NRSWA diversions revenue - total</t>
  </si>
  <si>
    <t>non-s185 diversions revenue - WN - price control</t>
  </si>
  <si>
    <t>non-s185 diversions revenue - WWN - price control</t>
  </si>
  <si>
    <t>non-s185 diversions revenue - total</t>
  </si>
  <si>
    <t>Diversions revenue - WN - price control</t>
  </si>
  <si>
    <t>Diversions revenue - WWN - price control</t>
  </si>
  <si>
    <t>Diversions revenue - WWN - non-price control</t>
  </si>
  <si>
    <t>Diversions revenue - total</t>
  </si>
  <si>
    <t>Non-potable supplies revenue - WR</t>
  </si>
  <si>
    <t>WR</t>
  </si>
  <si>
    <t>Non-potable supplies revenue - WN</t>
  </si>
  <si>
    <t>Non-potable supplies revenue - additional control 1</t>
  </si>
  <si>
    <t>AC1</t>
  </si>
  <si>
    <t>Non-potable supplies revenue - additional control 2</t>
  </si>
  <si>
    <t>AC2</t>
  </si>
  <si>
    <t>Non-potable supplies revenue - total</t>
  </si>
  <si>
    <t>Rechargeable works - WR</t>
  </si>
  <si>
    <t>Rechargeable works - WN</t>
  </si>
  <si>
    <t>Rechargeable works - WWN</t>
  </si>
  <si>
    <t>Rechargeable works - BR</t>
  </si>
  <si>
    <t>BR</t>
  </si>
  <si>
    <t>Rechargeable works - total</t>
  </si>
  <si>
    <t>Third party revenue - WR - price control</t>
  </si>
  <si>
    <t>Third party revenue - WN - price control</t>
  </si>
  <si>
    <t>Third party revenue - WWN - price control</t>
  </si>
  <si>
    <t>Third party revenue - BR - price control</t>
  </si>
  <si>
    <t>Third party revenue - additional control 1 - price control</t>
  </si>
  <si>
    <t>Third party revenue - additional control 2 - price control</t>
  </si>
  <si>
    <t>Third party revenue - total - price control</t>
  </si>
  <si>
    <t>Bulk supplies revenue - WR</t>
  </si>
  <si>
    <t>Bulk supplies revenue - WN</t>
  </si>
  <si>
    <t>Bulk supplies revenue - WWN</t>
  </si>
  <si>
    <t>Bulk supplies revenue - BR</t>
  </si>
  <si>
    <t>Bulk supplies revenue - additional control 1</t>
  </si>
  <si>
    <t>Bulk supplies revenue - additional control 2</t>
  </si>
  <si>
    <t>Bulk supplies revenue - total</t>
  </si>
  <si>
    <t>Other third party revenue - WR - non-price control</t>
  </si>
  <si>
    <t>Other third party revenue - WN - non-price control</t>
  </si>
  <si>
    <t>Other third party revenue - WWN - non-price control</t>
  </si>
  <si>
    <t>Other third party revenue - BR - non-price control</t>
  </si>
  <si>
    <t>Other third party revenue - additional control 1 - non-price control</t>
  </si>
  <si>
    <t>Other third party revenue - additional control 2 - non-price control</t>
  </si>
  <si>
    <t>Other third party revenue - total - non-price control</t>
  </si>
  <si>
    <t>Third party revenue - WR - non-price control</t>
  </si>
  <si>
    <t>Third party revenue - WN - non-price control</t>
  </si>
  <si>
    <t>Third party revenue - WWN - non-price control</t>
  </si>
  <si>
    <t>Third party revenue - BR - non-price control</t>
  </si>
  <si>
    <t>Third party revenue - additional control 1 - non-price control</t>
  </si>
  <si>
    <t>Third party revenue - additional control 2 - non-price control</t>
  </si>
  <si>
    <t>Third party revenue - total - non-price control</t>
  </si>
  <si>
    <t>Third party revenue - WR</t>
  </si>
  <si>
    <t>Third party revenue - WN</t>
  </si>
  <si>
    <t xml:space="preserve">Third party revenue - WWN </t>
  </si>
  <si>
    <t>Third party revenue - BR</t>
  </si>
  <si>
    <t>Third party revenue - additional control 1</t>
  </si>
  <si>
    <t>Third party revenue - additional control 2</t>
  </si>
  <si>
    <t>Third party revenue - total</t>
  </si>
  <si>
    <t>Grant revenue WN - price control</t>
  </si>
  <si>
    <t>Grant revenue WWN - price control</t>
  </si>
  <si>
    <t>New connections - WN - capex</t>
  </si>
  <si>
    <t>WN CAPEX</t>
  </si>
  <si>
    <t>New connections - WN - opex</t>
  </si>
  <si>
    <t>WN OPEX</t>
  </si>
  <si>
    <t>New connections - WN - totex</t>
  </si>
  <si>
    <t>WN TOTEX</t>
  </si>
  <si>
    <t>New connections - WWN - capex</t>
  </si>
  <si>
    <t>WWN CAPEX</t>
  </si>
  <si>
    <t>New connections - WWN - opex</t>
  </si>
  <si>
    <t>WWN OPEX</t>
  </si>
  <si>
    <t>New connections - WWN - totex</t>
  </si>
  <si>
    <t>WWN TOTEX</t>
  </si>
  <si>
    <t>Requisitioned mains - WN - capex</t>
  </si>
  <si>
    <t>Requisitioned mains - WN - opex</t>
  </si>
  <si>
    <t>Requisitioned mains - WN - totex</t>
  </si>
  <si>
    <t>Requisitioned mains - WWN - capex</t>
  </si>
  <si>
    <t>Requisitioned mains - WWN - opex</t>
  </si>
  <si>
    <t>Requisitioned mains - WWN - totex</t>
  </si>
  <si>
    <t>Asset payments - WN - capex</t>
  </si>
  <si>
    <t>Asset payments - WN - opex</t>
  </si>
  <si>
    <t>Asset payments - WN - totex</t>
  </si>
  <si>
    <t>Asset payments - WWN - capex</t>
  </si>
  <si>
    <t>Asset payments - WWN - opex</t>
  </si>
  <si>
    <t>Asset payments - WWN - totex</t>
  </si>
  <si>
    <t>Other site-specific activities - WN - capex</t>
  </si>
  <si>
    <t>Other site-specific activities - WN - opex</t>
  </si>
  <si>
    <t>Other site-specific activities - WN - totex</t>
  </si>
  <si>
    <t>Other site-specific activities - WWN - capex</t>
  </si>
  <si>
    <t>Other site-specific activities - WWN - opex</t>
  </si>
  <si>
    <t>Other site-specific activities - WWN - totex</t>
  </si>
  <si>
    <t>Total developer services costs - WN - capex</t>
  </si>
  <si>
    <t>Total developer services costs - WN - opex</t>
  </si>
  <si>
    <t>Total developer services costs - WN - totex</t>
  </si>
  <si>
    <t>Total developer services costs - WWN - capex</t>
  </si>
  <si>
    <t>Total developer services costs - WWN - opex</t>
  </si>
  <si>
    <t>Total developer services costs - WWN - totex</t>
  </si>
  <si>
    <t>s185 diversions - WN - capex</t>
  </si>
  <si>
    <t>s185 diversions - WN - opex</t>
  </si>
  <si>
    <t>s185 diversions - WN - totex</t>
  </si>
  <si>
    <t>NRSWA diversions - WN - capex</t>
  </si>
  <si>
    <t>NRSWA diversions - WN - opex</t>
  </si>
  <si>
    <t>NRSWA diversions - WN - totex</t>
  </si>
  <si>
    <t>Non-s185 diversions - WN - capex</t>
  </si>
  <si>
    <t>Non-s185 diversions - WN - opex</t>
  </si>
  <si>
    <t>Non-s185 diversions - WN - totex</t>
  </si>
  <si>
    <t>Total diversions - WN - capex</t>
  </si>
  <si>
    <t>Total diversions - WN - opex</t>
  </si>
  <si>
    <t>Total diversions - WN - totex</t>
  </si>
  <si>
    <t>s185 diversions - WWN - capex</t>
  </si>
  <si>
    <t>s185 diversions - WWN - opex</t>
  </si>
  <si>
    <t>s185 diversions - WWN - totex</t>
  </si>
  <si>
    <t>NRSWA diversions - WWN - capex</t>
  </si>
  <si>
    <t>NRSWA diversions - WWN - opex</t>
  </si>
  <si>
    <t>NRSWA diversions - WWN - totex</t>
  </si>
  <si>
    <t>Non-s185 diversions - WWN - capex</t>
  </si>
  <si>
    <t>Non-s185 diversions - WWN - opex</t>
  </si>
  <si>
    <t>Non-s185 diversions - WWN - totex</t>
  </si>
  <si>
    <t>Total diversions - WWN - capex</t>
  </si>
  <si>
    <t>Total diversions - WWN - opex</t>
  </si>
  <si>
    <t>Total diversions - WWN - totex</t>
  </si>
  <si>
    <t>Non-potable water- WR - capex</t>
  </si>
  <si>
    <t>CAPEX</t>
  </si>
  <si>
    <t>Non-potable water- WR - opex</t>
  </si>
  <si>
    <t>OPEX</t>
  </si>
  <si>
    <t>Non-potable water- WR - totex</t>
  </si>
  <si>
    <t>Bulk supplies - WR - capex</t>
  </si>
  <si>
    <t>Bulk supplies - WR - opex</t>
  </si>
  <si>
    <t>Bulk supplies - WR - totex</t>
  </si>
  <si>
    <t>Excluded charges - WR - capex</t>
  </si>
  <si>
    <t>Excluded charges - WR - opex</t>
  </si>
  <si>
    <t>Excluded charges - WR - totex</t>
  </si>
  <si>
    <t>Total third party costs - WR - capex</t>
  </si>
  <si>
    <t>Total third party costs - WR - opex</t>
  </si>
  <si>
    <t>Total third party costs - WR - totex</t>
  </si>
  <si>
    <t>Non-potable water- WN - capex</t>
  </si>
  <si>
    <t>Non-potable water- WN - opex</t>
  </si>
  <si>
    <t>Non-potable water- WN - totex</t>
  </si>
  <si>
    <t>Rechargeable works - WN - capex</t>
  </si>
  <si>
    <t>Rechargeable works - WN - opex</t>
  </si>
  <si>
    <t>Rechargeable works - WN - totex</t>
  </si>
  <si>
    <t>Bulk supplies - WN - capex</t>
  </si>
  <si>
    <t>Bulk supplies - WN - opex</t>
  </si>
  <si>
    <t>Bulk supplies - WN - totex</t>
  </si>
  <si>
    <t>Excluded charges - WN - capex</t>
  </si>
  <si>
    <t>Excluded charges - WN - opex</t>
  </si>
  <si>
    <t>Excluded charges - WN - totex</t>
  </si>
  <si>
    <t>Total third party costs - WN - capex</t>
  </si>
  <si>
    <t>Total third party costs - WN - opex</t>
  </si>
  <si>
    <t>Total third party costs - WN - totex</t>
  </si>
  <si>
    <t>Rechargeable works - WWN - capex</t>
  </si>
  <si>
    <t>Rechargeable works - WWN - opex</t>
  </si>
  <si>
    <t>Rechargeable works - WWN - totex</t>
  </si>
  <si>
    <t>Bulk supplies - WWN - capex</t>
  </si>
  <si>
    <t>Bulk supplies - WWN - opex</t>
  </si>
  <si>
    <t>Bulk supplies - WWN - totex</t>
  </si>
  <si>
    <t>Excluded charges - WWN - capex</t>
  </si>
  <si>
    <t>Excluded charges - WWN - opex</t>
  </si>
  <si>
    <t>Excluded charges - WWN - totex</t>
  </si>
  <si>
    <t>Total third party costs - WWN - capex</t>
  </si>
  <si>
    <t>Total third party costs - WWN - opex</t>
  </si>
  <si>
    <t>Total third party costs - WWN - totex</t>
  </si>
  <si>
    <t>TOTEX SPLIT</t>
  </si>
  <si>
    <t>MODEL TECHNICAL INPUTS - DO NOT CHANGE</t>
  </si>
  <si>
    <t>Model track tolerance level</t>
  </si>
  <si>
    <t>tolerance</t>
  </si>
  <si>
    <t>Model check tolerance level</t>
  </si>
  <si>
    <t>Standard Monetary Unit</t>
  </si>
  <si>
    <t>named "SMU"</t>
  </si>
  <si>
    <t>YesNo</t>
  </si>
  <si>
    <t>Yes</t>
  </si>
  <si>
    <t>No</t>
  </si>
  <si>
    <t>Model period ending</t>
  </si>
  <si>
    <t>Model column counter</t>
  </si>
  <si>
    <t>Data code</t>
  </si>
  <si>
    <t>No.</t>
  </si>
  <si>
    <t xml:space="preserve">Total </t>
  </si>
  <si>
    <t>Average</t>
  </si>
  <si>
    <t>Efficiency factors</t>
  </si>
  <si>
    <t>£m, real</t>
  </si>
  <si>
    <t>Efficiency factor for DS SWB</t>
  </si>
  <si>
    <t>Infrastructure charges water</t>
  </si>
  <si>
    <t>Infrastructure charges wastewater</t>
  </si>
  <si>
    <t>Efficiency factor for DS BRL</t>
  </si>
  <si>
    <t>Data before override</t>
  </si>
  <si>
    <t>Total for error check - Income offset POS</t>
  </si>
  <si>
    <t>Error check</t>
  </si>
  <si>
    <t>Data post override</t>
  </si>
  <si>
    <t>RR27 &gt; RR9 revenue</t>
  </si>
  <si>
    <t>Grant revenue - total - price control</t>
  </si>
  <si>
    <t>Total</t>
  </si>
  <si>
    <t>Table 1 Net totex reconciliation</t>
  </si>
  <si>
    <t>£m 2025-30</t>
  </si>
  <si>
    <t>Water N+</t>
  </si>
  <si>
    <t>Wastewater N+</t>
  </si>
  <si>
    <t>Capex</t>
  </si>
  <si>
    <t>Opex</t>
  </si>
  <si>
    <t>Totex</t>
  </si>
  <si>
    <t>Gross totex</t>
  </si>
  <si>
    <t>Deductions from totex;</t>
  </si>
  <si>
    <t>- Developer services revenue</t>
  </si>
  <si>
    <t>- Diversions revenue</t>
  </si>
  <si>
    <t>Net totex</t>
  </si>
  <si>
    <t>Table 2 Developer services and diversions revenue</t>
  </si>
  <si>
    <t>Revenue</t>
  </si>
  <si>
    <t>Price control</t>
  </si>
  <si>
    <t>Non-price control</t>
  </si>
  <si>
    <t>Developer services</t>
  </si>
  <si>
    <t xml:space="preserve">o   connection charges </t>
  </si>
  <si>
    <t>o   infrastructure charge receipts</t>
  </si>
  <si>
    <t>o   requisitioned mains</t>
  </si>
  <si>
    <t>o   income offset from legacy agreements</t>
  </si>
  <si>
    <t>o   environmental incentives</t>
  </si>
  <si>
    <t>o   receipts for on-site work</t>
  </si>
  <si>
    <t>o  other developer services</t>
  </si>
  <si>
    <t>Total developer services</t>
  </si>
  <si>
    <t>Split (excluding infra chg rec)</t>
  </si>
  <si>
    <t>Diversions</t>
  </si>
  <si>
    <t>o   s185 diversions</t>
  </si>
  <si>
    <t>o   NRSWA diversions</t>
  </si>
  <si>
    <t>o   Non-s185 diversions</t>
  </si>
  <si>
    <t>Total diversions</t>
  </si>
  <si>
    <t>Table 3 Third party services revenue</t>
  </si>
  <si>
    <t>Bioresources</t>
  </si>
  <si>
    <t>Additional control 1</t>
  </si>
  <si>
    <t>Additional control 2</t>
  </si>
  <si>
    <t>Third party (price control)</t>
  </si>
  <si>
    <t>o   Non-potable supplies</t>
  </si>
  <si>
    <t>o   Rechargeable works</t>
  </si>
  <si>
    <t>Total third party (price control)</t>
  </si>
  <si>
    <t>Third party (non-price control)</t>
  </si>
  <si>
    <t>o   Bulk supplies</t>
  </si>
  <si>
    <t>o   Other excluded charges</t>
  </si>
  <si>
    <t>Total third party (non-price control)</t>
  </si>
  <si>
    <t>Total third party</t>
  </si>
  <si>
    <t>Table 4 Developer services costs</t>
  </si>
  <si>
    <t>Costs</t>
  </si>
  <si>
    <t xml:space="preserve">o   New connections </t>
  </si>
  <si>
    <t>o   asset payments</t>
  </si>
  <si>
    <t>o   other site-specific activities</t>
  </si>
  <si>
    <t>Developer services costs - total</t>
  </si>
  <si>
    <t>Table 5 Diversions costs</t>
  </si>
  <si>
    <t>Diversions - water network+</t>
  </si>
  <si>
    <t>Total diversions - water network+</t>
  </si>
  <si>
    <t>Diversions - wastewater network+</t>
  </si>
  <si>
    <t>Total diversions - wastewater network+</t>
  </si>
  <si>
    <t>Table 6 Third party services margin</t>
  </si>
  <si>
    <t>Margin calculation</t>
  </si>
  <si>
    <t>Margin</t>
  </si>
  <si>
    <t>Margin %</t>
  </si>
  <si>
    <t>Non-potable water</t>
  </si>
  <si>
    <t>Rechargeable works</t>
  </si>
  <si>
    <t>Bulk supplies</t>
  </si>
  <si>
    <t>Excluded charges</t>
  </si>
  <si>
    <t>Table 7 Other revenue</t>
  </si>
  <si>
    <t>Grants</t>
  </si>
  <si>
    <t>Water n+</t>
  </si>
  <si>
    <t>Wastewater n+</t>
  </si>
  <si>
    <t>SBB=BRL+SWB</t>
  </si>
  <si>
    <t xml:space="preserve">G&amp;C company view </t>
  </si>
  <si>
    <t>Water SWB+BRL</t>
  </si>
  <si>
    <t>Grants and contributions - total</t>
  </si>
  <si>
    <t>G&amp;C opex - WN</t>
  </si>
  <si>
    <t>G&amp;C capex - WN</t>
  </si>
  <si>
    <t>Total G&amp;C water</t>
  </si>
  <si>
    <t>Wastewater SWB</t>
  </si>
  <si>
    <t>Grants and contributions - operating expenditure - WWN</t>
  </si>
  <si>
    <t>Grants and contributions - capital expenditure - WWN</t>
  </si>
  <si>
    <t>G&amp;C opex - WWN</t>
  </si>
  <si>
    <t>G&amp;C capex - WWN</t>
  </si>
  <si>
    <t>Total G&amp;C wastewater</t>
  </si>
  <si>
    <t>Infrastructure charge revenue challenge</t>
  </si>
  <si>
    <t>English company base cost challenge</t>
  </si>
  <si>
    <t>Calculation  (applied to only infrastructure charge revenue)</t>
  </si>
  <si>
    <t>Infrastructure charge receipts - ADDN2 - price control</t>
  </si>
  <si>
    <t>ADDN2</t>
  </si>
  <si>
    <t>Diversions revenues checks_BRL</t>
  </si>
  <si>
    <t>s185 diversions revenue</t>
  </si>
  <si>
    <t>s185 diversions revenue (post overide)</t>
  </si>
  <si>
    <t>s185 diversions - totex</t>
  </si>
  <si>
    <t>s185 shortfall (average basis)</t>
  </si>
  <si>
    <t>s185 shortfall allocation to control</t>
  </si>
  <si>
    <t>s185 diversions revenue - WN - price control (shortfall)</t>
  </si>
  <si>
    <t>s185 diversions revenue - WWN - non-price control (shortfall)</t>
  </si>
  <si>
    <t>s185 diversions revenue (shortfall)</t>
  </si>
  <si>
    <t>s185 diversions revenue (post overide, post check)</t>
  </si>
  <si>
    <t>NRSWA diversions revenue</t>
  </si>
  <si>
    <t>NRSWA diversions revenue (post overide)</t>
  </si>
  <si>
    <t>NRSWA diversions - totex</t>
  </si>
  <si>
    <t>Proportion recoverable under NRSWA</t>
  </si>
  <si>
    <t>NRSWA diversions calculated revenue recoverable from developers</t>
  </si>
  <si>
    <t>NRSWA diversions calculated revenue unrecoverable from developers</t>
  </si>
  <si>
    <t>NRSWA diversions revenue in price control</t>
  </si>
  <si>
    <t>NRSWA diversions revenue in price control - total</t>
  </si>
  <si>
    <t xml:space="preserve">Non-s185 diversions revenue </t>
  </si>
  <si>
    <t>Non-s185 diversions revenue (post overide)</t>
  </si>
  <si>
    <t>non-s185 diversions totex</t>
  </si>
  <si>
    <t>non-s185 shortfall</t>
  </si>
  <si>
    <t>Shortfall allocation to control</t>
  </si>
  <si>
    <t>non-s185 diversions revenue - WN - price control (shortfall)</t>
  </si>
  <si>
    <t>non-s185 diversions revenue - WWN - price control (shortfall)</t>
  </si>
  <si>
    <t>non-s185 diversions revenue (shortfall)</t>
  </si>
  <si>
    <t>Non-s185 diversions revenue (post overide, post check)</t>
  </si>
  <si>
    <t xml:space="preserve">Total diversions revenues </t>
  </si>
  <si>
    <t>Post adjustments</t>
  </si>
  <si>
    <t>Diversions revenues checks_SWB</t>
  </si>
  <si>
    <t xml:space="preserve">Third party revenues checks </t>
  </si>
  <si>
    <t>Non-potable supplies</t>
  </si>
  <si>
    <t>Non-potable water - totex</t>
  </si>
  <si>
    <t>Non-potable water - shortfall</t>
  </si>
  <si>
    <t>Non-potable supplies totex split - WR</t>
  </si>
  <si>
    <t>Non-potable supplies totex split - WN</t>
  </si>
  <si>
    <t>Non-potable supplies totex split - additional control 1</t>
  </si>
  <si>
    <t>Non-potable supplies totex split - additional control 2</t>
  </si>
  <si>
    <t>Non-potable supplies totex split - total</t>
  </si>
  <si>
    <t>Non-potable supplies revenue shortfall allocated - WR</t>
  </si>
  <si>
    <t>Non-potable supplies revenue shortfall allocated - WN</t>
  </si>
  <si>
    <t>Non-potable supplies revenue shortfall allocated - additional control 1</t>
  </si>
  <si>
    <t>Non-potable supplies revenue shortfall allocated - additional control 2</t>
  </si>
  <si>
    <t>Non-potable supplies revenue shortfall allocated - total</t>
  </si>
  <si>
    <t>Non-potable supplies revenue post-check - WR</t>
  </si>
  <si>
    <t>Non-potable supplies revenue post-check - WN</t>
  </si>
  <si>
    <t>Non-potable supplies revenue post-check - additional control 1</t>
  </si>
  <si>
    <t>Non-potable supplies revenue post-check - additional control 2</t>
  </si>
  <si>
    <t>Non-potable supplies revenue post-check - total</t>
  </si>
  <si>
    <t>Rechargeable works - totex</t>
  </si>
  <si>
    <t>Rechargeable water - shortfall</t>
  </si>
  <si>
    <t>Rechargeable works totex split - WR</t>
  </si>
  <si>
    <t>Rechargeable works totex split - WN</t>
  </si>
  <si>
    <t>Rechargeable works totex split - WWN</t>
  </si>
  <si>
    <t>Rechargeable works totex split - BR</t>
  </si>
  <si>
    <t>Rechargeable works totex split - total</t>
  </si>
  <si>
    <t>Rechargeable works revenue shortfall allocated - WR</t>
  </si>
  <si>
    <t>Rechargeable works revenue shortfall allocated - WN</t>
  </si>
  <si>
    <t>Rechargeable works revenue shortfall allocated - WWN</t>
  </si>
  <si>
    <t>Rechargeable works revenue shortfall allocated - BR</t>
  </si>
  <si>
    <t>Rechargeable works revenue shortfall allocated - total</t>
  </si>
  <si>
    <t>Rechargeable works revenue post-check - WR</t>
  </si>
  <si>
    <t>Rechargeable works revenue post-check - WN</t>
  </si>
  <si>
    <t>Rechargeable works revenue post-check - WWN</t>
  </si>
  <si>
    <t>Rechargeable works revenue post-check - BR</t>
  </si>
  <si>
    <t>Rechargeable works revenue post-check - total</t>
  </si>
  <si>
    <t xml:space="preserve">Price control </t>
  </si>
  <si>
    <t>Post check</t>
  </si>
  <si>
    <t>Bulk supplies water - totex</t>
  </si>
  <si>
    <t>Bulk supplies water - shortfall</t>
  </si>
  <si>
    <t>Bulk supplies totex split - WR</t>
  </si>
  <si>
    <t>Bulk supplies totex split - WN</t>
  </si>
  <si>
    <t>Bulk supplies totex split - WWN</t>
  </si>
  <si>
    <t>Bulk supplies totex split - BR</t>
  </si>
  <si>
    <t>Bulk supplies totex split - additional control 1</t>
  </si>
  <si>
    <t>Bulk supplies totex split - additional control 2</t>
  </si>
  <si>
    <t>Bulk supplies totex split - total</t>
  </si>
  <si>
    <t>Bulk supplies revenue shortfall allocated - WR</t>
  </si>
  <si>
    <t>Bulk supplies revenue shortfall allocated - WN</t>
  </si>
  <si>
    <t>Bulk supplies revenue shortfall allocated - WWN</t>
  </si>
  <si>
    <t>Bulk supplies revenue shortfall allocated - BR</t>
  </si>
  <si>
    <t>Bulk supplies revenue shortfall allocated - additional control 1</t>
  </si>
  <si>
    <t>Bulk supplies revenue shortfall allocated - additional control 2</t>
  </si>
  <si>
    <t>Bulk supplies revenue shortfall allocated - total</t>
  </si>
  <si>
    <t>Bulk supplies revenue post-check - WR</t>
  </si>
  <si>
    <t>Bulk supplies revenue post-check - WN</t>
  </si>
  <si>
    <t>Bulk supplies revenue post-check - WWN</t>
  </si>
  <si>
    <t>Bulk supplies revenue post-check - BR</t>
  </si>
  <si>
    <t>Bulk supplies revenue post-check - additional control 1</t>
  </si>
  <si>
    <t>Bulk supplies revenue post-check - additional control 2</t>
  </si>
  <si>
    <t>Bulk supplies revenue post-check - total</t>
  </si>
  <si>
    <t>Other third party revenue</t>
  </si>
  <si>
    <t>Other third party water - totex</t>
  </si>
  <si>
    <t>Other third party water - shortfall</t>
  </si>
  <si>
    <t>Other third party totex split - WR</t>
  </si>
  <si>
    <t>Other third party totex split - WN</t>
  </si>
  <si>
    <t>Other third party totex split - WWN</t>
  </si>
  <si>
    <t>Other third party totex split - BR</t>
  </si>
  <si>
    <t>Other third party totex split - additional control 1</t>
  </si>
  <si>
    <t>Other third party totex split - additional control 2</t>
  </si>
  <si>
    <t>Other third party totex split - total</t>
  </si>
  <si>
    <t>Other third party revenue shortfall allocated - WR</t>
  </si>
  <si>
    <t>Other third party revenue shortfall allocated - WN</t>
  </si>
  <si>
    <t>Other third party revenue shortfall allocated - WWN</t>
  </si>
  <si>
    <t>Other third party revenue shortfall allocated - BR</t>
  </si>
  <si>
    <t>Other third party revenue shortfall allocated - additional control 1</t>
  </si>
  <si>
    <t>Other third party revenue shortfall allocated - additional control 2</t>
  </si>
  <si>
    <t>Other third party revenue shortfall allocated - total</t>
  </si>
  <si>
    <t>Other third party revenue post-check - WR</t>
  </si>
  <si>
    <t>Other third party revenue post-check - WN</t>
  </si>
  <si>
    <t>Other third party revenue post-check - WWN</t>
  </si>
  <si>
    <t>Other third party revenue post-check - BR</t>
  </si>
  <si>
    <t>Other third party revenue post-check - additional control 1</t>
  </si>
  <si>
    <t>Other third party revenue post-check - additional control 2</t>
  </si>
  <si>
    <t>Other third party revenue post-check - total</t>
  </si>
  <si>
    <t>Third party revenue totals</t>
  </si>
  <si>
    <t>Summaries_PR24_post_challenge_BRL</t>
  </si>
  <si>
    <t>Split (0-100 for English companies)</t>
  </si>
  <si>
    <t>Diversions costs - total</t>
  </si>
  <si>
    <t>Third party services - totals</t>
  </si>
  <si>
    <t>Summaries_PR24_post_challenge_SWB</t>
  </si>
  <si>
    <t>Summaries_PR24_post_challenge_SBB</t>
  </si>
  <si>
    <t>Diversions - additional control 2</t>
  </si>
  <si>
    <t>Total diversions - additional control 2</t>
  </si>
  <si>
    <t>Reasonableness check - post challenge</t>
  </si>
  <si>
    <t>Net</t>
  </si>
  <si>
    <t>Check totals</t>
  </si>
  <si>
    <t>Error checks</t>
  </si>
  <si>
    <t>Third party</t>
  </si>
  <si>
    <t>Total Third party</t>
  </si>
  <si>
    <t>Revenue per property</t>
  </si>
  <si>
    <t>Water</t>
  </si>
  <si>
    <t>Wastewater</t>
  </si>
  <si>
    <t>DS</t>
  </si>
  <si>
    <t>Properties</t>
  </si>
  <si>
    <t>£</t>
  </si>
  <si>
    <t>Output Aggregator</t>
  </si>
  <si>
    <t xml:space="preserve">Developer services, diversions and other contributions </t>
  </si>
  <si>
    <t xml:space="preserve">SBB Water N+ </t>
  </si>
  <si>
    <t>Capex opex split - water</t>
  </si>
  <si>
    <t xml:space="preserve">Total Developer services, diversions and other contributions revenues for financial model </t>
  </si>
  <si>
    <t>DS &amp; diversions - revenues for capex spend - price control - WN</t>
  </si>
  <si>
    <t>DS &amp; diversions - revenues for capex spend - non-price control - WN</t>
  </si>
  <si>
    <t>DS &amp; diversions - revenues for opex spend - price control - WN</t>
  </si>
  <si>
    <t>DS &amp; diversions - revenues for opex spend - non-price control - WN</t>
  </si>
  <si>
    <t>SBB Wastewater N+</t>
  </si>
  <si>
    <t>Capex opex split - wastewater</t>
  </si>
  <si>
    <t>DS &amp; diversions - revenues for capex spend - price control - WWN</t>
  </si>
  <si>
    <t>DS &amp; diversions - revenues for capex spend - non-price control - WWN</t>
  </si>
  <si>
    <t>DS &amp; diversions - revenues for opex spend - price control - WWN</t>
  </si>
  <si>
    <t>DS &amp; diversions - revenues for opex spend - non-price control - WWN</t>
  </si>
  <si>
    <t>SBB Additional control 2</t>
  </si>
  <si>
    <t>Connection charges revenue - ADDN2 - price control</t>
  </si>
  <si>
    <t>Requistioned mains - ADDN2 - price control</t>
  </si>
  <si>
    <t>Income offset  - ADDN2 - price control</t>
  </si>
  <si>
    <t>Environmental incentives  - ADDN2 - price control</t>
  </si>
  <si>
    <t>Other developer services revenue - ADDN2 - price control</t>
  </si>
  <si>
    <t>s185 diversions revenue - ADDN2 - price control</t>
  </si>
  <si>
    <t>NRSWA diversions revenue - ADDN2 - price control</t>
  </si>
  <si>
    <t>non-s185 diversions revenue - ADDN2 - price control</t>
  </si>
  <si>
    <t>Grant revenue ADDN2 - price control</t>
  </si>
  <si>
    <t>Total - Price control</t>
  </si>
  <si>
    <t>Connection charges revenue - ADDN2 - non-price control</t>
  </si>
  <si>
    <t>Requistioned mains - ADDN2 - non-price control</t>
  </si>
  <si>
    <t>Other developer services revenue - ADDN2 - non-price control</t>
  </si>
  <si>
    <t>Total - Non-price control</t>
  </si>
  <si>
    <t>Capex opex split</t>
  </si>
  <si>
    <t>G&amp;C opex</t>
  </si>
  <si>
    <t>G&amp;C capex</t>
  </si>
  <si>
    <t>DS &amp; diversions - revenues for capex spend - price control - ADDN2</t>
  </si>
  <si>
    <t>DS &amp; diversions - revenues for capex spend - non-price control - ADDN2</t>
  </si>
  <si>
    <t>DS &amp; diversions - revenues for opex spend - price control - ADDN2</t>
  </si>
  <si>
    <t>DS &amp; diversions - revenues for opex spend - non-price control - ADDN2</t>
  </si>
  <si>
    <t>DS &amp; diversions - revenues - total</t>
  </si>
  <si>
    <t>Developer services and diversions</t>
  </si>
  <si>
    <t>SWB Costs</t>
  </si>
  <si>
    <t>DS WN capex</t>
  </si>
  <si>
    <t>Diversions WN capex</t>
  </si>
  <si>
    <t>DS WN opex</t>
  </si>
  <si>
    <t>Diversions WN opex</t>
  </si>
  <si>
    <t>DS WWN capex</t>
  </si>
  <si>
    <t>Diversions WWN capex</t>
  </si>
  <si>
    <t>DS WWN opex</t>
  </si>
  <si>
    <t>Diversions WWN opex</t>
  </si>
  <si>
    <t>Non-Price control</t>
  </si>
  <si>
    <t>DS - total</t>
  </si>
  <si>
    <t>Diversions - total</t>
  </si>
  <si>
    <t>BRL Costs</t>
  </si>
  <si>
    <t>SBB Costs</t>
  </si>
  <si>
    <t>DS ADDN2 capex</t>
  </si>
  <si>
    <t>Diversions ADDN2 capex</t>
  </si>
  <si>
    <t>DS ADDN2 opex</t>
  </si>
  <si>
    <t>Diversions ADDN2 opex</t>
  </si>
  <si>
    <t>Third party services</t>
  </si>
  <si>
    <t xml:space="preserve">SBB Revenue </t>
  </si>
  <si>
    <t>Third party revenue - non-potable supplies - WR - price control</t>
  </si>
  <si>
    <t>Third party revenue - non-potable supplies - WN - price control</t>
  </si>
  <si>
    <t>Third party revenue - non-potable supplies - WWN - price control</t>
  </si>
  <si>
    <t>Third party revenue - non-potable supplies - BR - price control</t>
  </si>
  <si>
    <t>Third party revenue - non-potable supplies - additional control 1 - price control</t>
  </si>
  <si>
    <t>Third party revenue - non-potable supplies - additional control 2 - price control</t>
  </si>
  <si>
    <t>Third party revenue - rechargeable supplies - WR - price control</t>
  </si>
  <si>
    <t>Third party revenue - rechargeable supplies - WN - price control</t>
  </si>
  <si>
    <t>Third party revenue - rechargeable supplies - WWN - price control</t>
  </si>
  <si>
    <t>Third party revenue - rechargeable supplies - BR - price control</t>
  </si>
  <si>
    <t>Third party revenue - rechargeable supplies - additional control 1 - price control</t>
  </si>
  <si>
    <t>Third party revenue - rechargeable supplies - additional control 2 - price control</t>
  </si>
  <si>
    <t>Third party revenue - bulk supplies - WR - non-price control</t>
  </si>
  <si>
    <t>Third party revenue - bulk supplies - WN - non-price control</t>
  </si>
  <si>
    <t>Third party revenue - bulk supplies - WWN - non-price control</t>
  </si>
  <si>
    <t>Third party revenue - bulk supplies - BR - non-price control</t>
  </si>
  <si>
    <t>Third party revenue - bulk supplies - additional control 1 - non-price control</t>
  </si>
  <si>
    <t>Third party revenue - bulk supplies - additional control 2 - non-price control</t>
  </si>
  <si>
    <t>Third party revenue - excluded charges - WR - non-price control</t>
  </si>
  <si>
    <t>Third party revenue - excluded charges - WN - non-price control</t>
  </si>
  <si>
    <t>Third party revenue - excluded charges - WWN - non-price control</t>
  </si>
  <si>
    <t>Third party revenue - excluded charges - BR - non-price control</t>
  </si>
  <si>
    <t>Third party revenue - excluded charges - additional control 1 - non-price control</t>
  </si>
  <si>
    <t>Third party revenue - excluded charges - additional control 2 - non-price control</t>
  </si>
  <si>
    <t>Third party services costs - WR - capex - price control</t>
  </si>
  <si>
    <t>Third party services costs - WR - opex - price control</t>
  </si>
  <si>
    <t>Third party services costs - WN - capex - price control</t>
  </si>
  <si>
    <t>Third party services costs - WN - opex - price control</t>
  </si>
  <si>
    <t>Third party services costs - WWN - capex - price control</t>
  </si>
  <si>
    <t>Third party services costs - WWN - opex - price control</t>
  </si>
  <si>
    <t>Third party services costs - WR - capex - non-price control</t>
  </si>
  <si>
    <t>Third party services costs - WR - opex - non-price control</t>
  </si>
  <si>
    <t>Third party services costs - WN - capex - non-price control</t>
  </si>
  <si>
    <t>Third party services costs - WN - opex - non-price control</t>
  </si>
  <si>
    <t>Third party services costs - WWN - capex - non-price control</t>
  </si>
  <si>
    <t>Third party services costs - WWN - opex - non-price control</t>
  </si>
  <si>
    <t>Third party services costs - total</t>
  </si>
  <si>
    <t>Rechargeable works - ADDN2 - opex</t>
  </si>
  <si>
    <t>Bulk supplies - ADDN1 - opex</t>
  </si>
  <si>
    <t>Third party services costs - ADDN1 - opex - non-price control</t>
  </si>
  <si>
    <t>Bulk supplies - ADDN2 - opex</t>
  </si>
  <si>
    <t>Third party services costs - ADDN2 - opex - non-price control</t>
  </si>
  <si>
    <t>Check F_Outputsheet for completeness SWB</t>
  </si>
  <si>
    <t>Sum of all values for output from Output_Agg SWB DS+DIV revs</t>
  </si>
  <si>
    <t>Sum of all values for output from Output_Agg SWB ds cost</t>
  </si>
  <si>
    <t xml:space="preserve">Sum of all values for output from Output_Agg SWB div cost </t>
  </si>
  <si>
    <t>Sum of all values for output from Output_Agg SWB 3p rev</t>
  </si>
  <si>
    <t>Sum of all values for output from Output_Agg SWB 3p cost</t>
  </si>
  <si>
    <t>Sum of all values for output from Output_Agg SWB</t>
  </si>
  <si>
    <t>F_Output totals SWB</t>
  </si>
  <si>
    <t>F_Output totals SWB (DS&amp;Div combined section)</t>
  </si>
  <si>
    <t>Check F_Outputsheet for completeness BRL</t>
  </si>
  <si>
    <t>Sum of all values for output from Output_Agg [SBB ADDN2] DS+DIV revs</t>
  </si>
  <si>
    <t>Sum of all values for output from Output_Agg BRL ds cost</t>
  </si>
  <si>
    <t xml:space="preserve">Sum of all values for output from Output_Agg BRL div cost </t>
  </si>
  <si>
    <t>Sum of all values for output from Output_Agg BRL 3p rev</t>
  </si>
  <si>
    <t>Sum of all values for output from Output_Agg BRL 3p cost</t>
  </si>
  <si>
    <t>F_Output totals BRL</t>
  </si>
  <si>
    <t>F_Output totals BRL (DS&amp;Div combined section)</t>
  </si>
  <si>
    <t>Check SBB reconciles to SWB and BRL</t>
  </si>
  <si>
    <t>Sum of all values for output from Output_Agg SBB DS+DIV revs</t>
  </si>
  <si>
    <t>DS+DIV revs</t>
  </si>
  <si>
    <t>Sum of all values for output from Output_Agg SBB ds cost</t>
  </si>
  <si>
    <t>ds cost</t>
  </si>
  <si>
    <t xml:space="preserve">Sum of all values for output from Output_Agg SBB div cost </t>
  </si>
  <si>
    <t xml:space="preserve">div cost </t>
  </si>
  <si>
    <t>Sum of all values for output from Output_Agg SBB 3p rev</t>
  </si>
  <si>
    <t>3p rev</t>
  </si>
  <si>
    <t>Sum of all values for output from Output_Agg SBB 3p cost</t>
  </si>
  <si>
    <t>3p cost</t>
  </si>
  <si>
    <t>Sum of all values for output from Output_Agg SBB</t>
  </si>
  <si>
    <t>deduct 3P revenues which are not reported for SWB and BRL</t>
  </si>
  <si>
    <t>revised total</t>
  </si>
  <si>
    <t>Check F_Outputsheet for completeness SBB</t>
  </si>
  <si>
    <t>F_Output totals SBB</t>
  </si>
  <si>
    <t>F_Output totals SBB (DS&amp;Div combined section)</t>
  </si>
  <si>
    <t>PR24CA97_OUT</t>
  </si>
  <si>
    <t>C_PR24CA15_REVCAPEX_PC_WN</t>
  </si>
  <si>
    <t>C_PR24CA15_REVCAPEX_NPC_WN</t>
  </si>
  <si>
    <t>C_PR24CA15_REVOPEX_PC_WN</t>
  </si>
  <si>
    <t>C_PR24CA15_REVOPEX_NPC_WN</t>
  </si>
  <si>
    <t>C_PR24CA15_REVCAPEX_PC_WWN</t>
  </si>
  <si>
    <t>C_PR24CA15_REVCAPEX_NPC_WWN</t>
  </si>
  <si>
    <t>C_PR24CA15_REVOPEX_PC_WWN</t>
  </si>
  <si>
    <t>C_PR24CA15_REVOPEX_NPC_WWN</t>
  </si>
  <si>
    <t>C_PR24CA15_DSCAPEX_PC_WN</t>
  </si>
  <si>
    <t>DS capex - WN - price control</t>
  </si>
  <si>
    <t>C_PR24CA15_DSOPEX_PC_WN</t>
  </si>
  <si>
    <t>DS opex - WN - price control</t>
  </si>
  <si>
    <t>C_PR24CA15_DSCAPEX_PC_WWN</t>
  </si>
  <si>
    <t>DS capex - WWN - price control</t>
  </si>
  <si>
    <t>C_PR24CA15_DSOPEX_PC_WWN</t>
  </si>
  <si>
    <t>DS opex - WWN - price control</t>
  </si>
  <si>
    <t>C_PR24CA15_DSCAPEX_NPC_WN</t>
  </si>
  <si>
    <t>DS capex - WN - non-price control</t>
  </si>
  <si>
    <t>C_PR24CA15_DSOPEX_NPC_WN</t>
  </si>
  <si>
    <t>DS opex - WN - non-price control</t>
  </si>
  <si>
    <t>C_PR24CA15_DSCAPEX_NPC_WWN</t>
  </si>
  <si>
    <t>DS capex - WWN - non-price control</t>
  </si>
  <si>
    <t>C_PR24CA15_DSOPEX_NPC_WWN</t>
  </si>
  <si>
    <t>DS opex - WWN - non-price control</t>
  </si>
  <si>
    <t>C_PR24CA15_DIVCAPEX_PC_WN</t>
  </si>
  <si>
    <t>Diversions capex - WN - price control</t>
  </si>
  <si>
    <t>C_PR24CA15_DIVOPEX_PC_WN</t>
  </si>
  <si>
    <t>Diversions opex - WN - price control</t>
  </si>
  <si>
    <t>C_PR24CA15_DIVCAPEX_PC_WWN</t>
  </si>
  <si>
    <t>Diversions capex - WWN - price control</t>
  </si>
  <si>
    <t>C_PR24CA15_DIVOPEX_PC_WWN</t>
  </si>
  <si>
    <t>Diversions opex - WWN - price control</t>
  </si>
  <si>
    <t>C_PR24CA15_DIVCAPEX_NPC_WWN</t>
  </si>
  <si>
    <t>Diversions capex - WWN - non-price control</t>
  </si>
  <si>
    <t>C_PR24CA15_DIVOPEX_NPC_WWN</t>
  </si>
  <si>
    <t>Diversions opex - WWN - non-price control</t>
  </si>
  <si>
    <t>C_PR24CA15_3PCAPEX_PC_WR</t>
  </si>
  <si>
    <t>C_PR24CA15_3POPEX_PC_WR</t>
  </si>
  <si>
    <t>C_PR24CA15_3PCAPEX_PC_WN</t>
  </si>
  <si>
    <t>C_PR24CA15_3POPEX_PC_WN</t>
  </si>
  <si>
    <t>C_PR24CA15_3PCAPEX_PC_WWN</t>
  </si>
  <si>
    <t>C_PR24CA15_3POPEX_PC_WWN</t>
  </si>
  <si>
    <t>C_PR24CA15_3PCAPEX_NPC_WR</t>
  </si>
  <si>
    <t>C_PR24CA15_3POPEX_NPC_WR</t>
  </si>
  <si>
    <t>C_PR24CA15_3PCAPEX_NPC_WN</t>
  </si>
  <si>
    <t>C_PR24CA15_3POPEX_NPC_WN</t>
  </si>
  <si>
    <t>C_PR24CA15_3PCAPEX_NPC_WWN</t>
  </si>
  <si>
    <t>C_PR24CA15_3POPEX_NPC_WWN</t>
  </si>
  <si>
    <t>C_PR24CA15_3PREV_NPOT_PC_WR</t>
  </si>
  <si>
    <t>C_PR24CA15_3PREV_NPOT_PC_WN</t>
  </si>
  <si>
    <t>C_PR24CA15_3PREV_NPOT_PC_WWN</t>
  </si>
  <si>
    <t>C_PR24CA15_3PREV_NPOT_PC_BR</t>
  </si>
  <si>
    <t>C_PR24CA15_3PREV_NPOT_PC_ADDN1</t>
  </si>
  <si>
    <t>C_PR24CA15_3PREV_NPOT_PC_ADDN2</t>
  </si>
  <si>
    <t>C_PR24CA15_3PREV_RECH_PC_WR</t>
  </si>
  <si>
    <t>C_PR24CA15_3PREV_RECH_PC_WN</t>
  </si>
  <si>
    <t>C_PR24CA15_3PREV_RECH_PC_WWN</t>
  </si>
  <si>
    <t>C_PR24CA15_3PREV_RECH_PC_BR</t>
  </si>
  <si>
    <t>C_PR24CA15_3PREV_RECH_PC_ADDN1</t>
  </si>
  <si>
    <t>C_PR24CA15_3PREV_RECH_PC_ADDN2</t>
  </si>
  <si>
    <t>C_PR24CA15_3PREV_BULK_NPC_WR</t>
  </si>
  <si>
    <t>C_PR24CA15_3PREV_BULK_NPC_WN</t>
  </si>
  <si>
    <t>C_PR24CA15_3PREV_BULK_NPC_WWN</t>
  </si>
  <si>
    <t>C_PR24CA15_3PREV_BULK_NPC_BR</t>
  </si>
  <si>
    <t>C_PR24CA15_3PREV_BULK_NPC_ADDN1</t>
  </si>
  <si>
    <t>C_PR24CA15_3PREV_BULK_NPC_ADDN2</t>
  </si>
  <si>
    <t>C_PR24CA15_3PREV_EXCH_NPC_WR</t>
  </si>
  <si>
    <t>C_PR24CA15_3PREV_EXCH_NPC_WN</t>
  </si>
  <si>
    <t>C_PR24CA15_3PREV_EXCH_NPC_WWN</t>
  </si>
  <si>
    <t>C_PR24CA15_3PREV_EXCH_NPC_BR</t>
  </si>
  <si>
    <t>C_PR24CA15_3PREV_EXCH_NPC_ADDN1</t>
  </si>
  <si>
    <t>C_PR24CA15_3PREV_EXCH_NPC_ADDN2</t>
  </si>
  <si>
    <t>C_PR24CA97_REVCAPEX_PC_ADDN1</t>
  </si>
  <si>
    <t>DS &amp; diversions - revenues for capex spend - price control - ADDN1</t>
  </si>
  <si>
    <t>C_PR24CA97_REVCAPEX_NPC_ADDN1</t>
  </si>
  <si>
    <t>DS &amp; diversions - revenues for capex spend - non-price control - ADDN1</t>
  </si>
  <si>
    <t>C_PR24CA97_REVOPEX_PC_ADDN1</t>
  </si>
  <si>
    <t>DS &amp; diversions - revenues for opex spend - price control - ADDN1</t>
  </si>
  <si>
    <t>C_PR24CA97_REVOPEX_NPC_ADDN1</t>
  </si>
  <si>
    <t>DS &amp; diversions - revenues for opex spend - non-price control - ADDN1</t>
  </si>
  <si>
    <t>C_PR24CA97_REVCAPEX_PC_ADDN2</t>
  </si>
  <si>
    <t>C_PR24CA97_REVCAPEX_NPC_ADDN2</t>
  </si>
  <si>
    <t>C_PR24CA97_REVOPEX_PC_ADDN2</t>
  </si>
  <si>
    <t>C_PR24CA97_REVOPEX_NPC_ADDN2</t>
  </si>
  <si>
    <t>C_PR24CA97_DSCAPEX_PC_ADDN1</t>
  </si>
  <si>
    <t>DS costs -ADDN1 - capex - price control total</t>
  </si>
  <si>
    <t>C_PR24CA97_DSOPEX_PC_ADDN1</t>
  </si>
  <si>
    <t>DS costs -ADDN1 - opex - price control total</t>
  </si>
  <si>
    <t>C_PR24CA97_DSCAPEX_PC_ADDN2</t>
  </si>
  <si>
    <t>DS costs -ADDN2 - capex - price control total</t>
  </si>
  <si>
    <t>C_PR24CA97_DSOPEX_PC_ADDN2</t>
  </si>
  <si>
    <t>DS costs -ADDN2 - opex - price control total</t>
  </si>
  <si>
    <t>C_PR24CA97_DSCAPEX_NPC_ADDN1</t>
  </si>
  <si>
    <t>DS costs -ADDN1 - capex - non-price control total</t>
  </si>
  <si>
    <t>C_PR24CA97_DSOPEX_NPC_ADDN1</t>
  </si>
  <si>
    <t>DS costs -ADDN1 - opex - non-price control total</t>
  </si>
  <si>
    <t>C_PR24CA97_DSCAPEX_NPC_ADDN2</t>
  </si>
  <si>
    <t>DS costs -ADDN2 - capex - non-price control total</t>
  </si>
  <si>
    <t>C_PR24CA97_DSOPEX_NPC_ADDN2</t>
  </si>
  <si>
    <t>DS costs -ADDN2 - opex - non-price control total</t>
  </si>
  <si>
    <t>C_PR24CA97_DIVCAPEX_PC_ADDN1</t>
  </si>
  <si>
    <t>Diversions costs -ADDN1 - capex - price control total</t>
  </si>
  <si>
    <t>C_PR24CA97_DIVOPEX_PC_ADDN1</t>
  </si>
  <si>
    <t>Diversions costs -ADDN1 - opex - price control total</t>
  </si>
  <si>
    <t>C_PR24CA97_DIVCAPEX_PC_ADDN2</t>
  </si>
  <si>
    <t>Diversions costs -ADDN2 - capex - price control total</t>
  </si>
  <si>
    <t>C_PR24CA97_DIVOPEX_PC_ADDN2</t>
  </si>
  <si>
    <t>Diversions costs -ADDN2 - opex - price control total</t>
  </si>
  <si>
    <t>C_PR24CA97_DIVCAPEX_NPC_ADDN1</t>
  </si>
  <si>
    <t>Diversions costs -ADDN1 - capex - non-price control total</t>
  </si>
  <si>
    <t>C_PR24CA97_DIVOPEX_NPC_ADDN1</t>
  </si>
  <si>
    <t>Diversions costs -ADDN1 - opex - non-price control total</t>
  </si>
  <si>
    <t>C_PR24CA97_DIVCAPEX_NPC_ADDN2</t>
  </si>
  <si>
    <t>Diversions costs -ADDN2 - capex - non-price control total</t>
  </si>
  <si>
    <t>C_PR24CA97_DIVOPEX_NPC_ADDN2</t>
  </si>
  <si>
    <t>Diversions costs -ADDN2 - opex - non-price control total</t>
  </si>
  <si>
    <t>C_PR24CA97_3PCAPEX_PC_ADDN1</t>
  </si>
  <si>
    <t>Third party services costs - ADDN1 - capex - price control</t>
  </si>
  <si>
    <t>C_PR24CA97_3POPEX_PC_ADDN1</t>
  </si>
  <si>
    <t>Third party services costs - ADDN1 - opex - price control</t>
  </si>
  <si>
    <t>C_PR24CA97_3PCAPEX_PC_ADDN2</t>
  </si>
  <si>
    <t>Third party services costs - ADDN2 - capex - price control</t>
  </si>
  <si>
    <t>C_PR24CA97_3POPEX_PC_ADDN2</t>
  </si>
  <si>
    <t>Third party services costs - ADDN2 - opex - price control</t>
  </si>
  <si>
    <t>C_PR24CA97_3PCAPEX_NPC_ADDN1</t>
  </si>
  <si>
    <t>Third party services costs - ADDN1 - capex - non-price control</t>
  </si>
  <si>
    <t>C_PR24CA97_3POPEX_NPC_ADDN1</t>
  </si>
  <si>
    <t>C_PR24CA97_3PCAPEX_NPC_ADDN2</t>
  </si>
  <si>
    <t>Third party services costs - ADDN2 - capex - non-price control</t>
  </si>
  <si>
    <t>C_PR24CA97_3POPEX_NPC_ADDN2</t>
  </si>
  <si>
    <t>C_PR24CA15_DSDIVCAPEX_PC_WN</t>
  </si>
  <si>
    <t>DS &amp; diversions costs -WN - capex - price control total</t>
  </si>
  <si>
    <t>C_PR24CA15_DSDIVOPEX_PC_WN</t>
  </si>
  <si>
    <t>DS &amp; diversions costs -WN - opex - price control total</t>
  </si>
  <si>
    <t>C_PR24CA15_DSDIVCAPEX_PC_WWN</t>
  </si>
  <si>
    <t>DS &amp; diversions costs -WWN - capex - price control total</t>
  </si>
  <si>
    <t>C_PR24CA15_DSDIVOPEX_PC_WWN</t>
  </si>
  <si>
    <t>DS &amp; diversions costs -WWN - opex - price control total</t>
  </si>
  <si>
    <t>C_PR24CA15_DSDIVCAPEX_NPC_WN</t>
  </si>
  <si>
    <t>DS &amp; diversions costs -WN - capex - non-price control total</t>
  </si>
  <si>
    <t>C_PR24CA15_DSDIVOPEX_NPC_WN</t>
  </si>
  <si>
    <t>DS &amp; diversions costs -WN - opex - non-price control total</t>
  </si>
  <si>
    <t>C_PR24CA15_DSDIVCAPEX_NPC_WWN</t>
  </si>
  <si>
    <t>DS &amp; diversions costs -WWN - capex - non-price control total</t>
  </si>
  <si>
    <t>C_PR24CA15_DSDIVOPEX_NPC_WWN</t>
  </si>
  <si>
    <t>DS &amp; diversions costs -WWN - opex - non-price control total</t>
  </si>
  <si>
    <t>C_PR24CA97_DSDIVCAPEX_PC_ADDN1</t>
  </si>
  <si>
    <t>DS &amp; diversions costs -ADDN1 - capex - price control total</t>
  </si>
  <si>
    <t>C_PR24CA97_DSDIVOPEX_PC_ADDN1</t>
  </si>
  <si>
    <t>DS &amp; diversions costs -ADDN1 - opex - price control total</t>
  </si>
  <si>
    <t>C_PR24CA97_DSDIVCAPEX_PC_ADDN2</t>
  </si>
  <si>
    <t>DS &amp; diversions costs -ADDN2 - capex - price control total</t>
  </si>
  <si>
    <t>C_PR24CA97_DSDIVOPEX_PC_ADDN2</t>
  </si>
  <si>
    <t>DS &amp; diversions costs -ADDN2 - opex - price control total</t>
  </si>
  <si>
    <t>C_PR24CA97_DSDIVCAPEX_NPC_ADDN1</t>
  </si>
  <si>
    <t>DS &amp; diversions costs -ADDN1 - capex - non-price control total</t>
  </si>
  <si>
    <t>C_PR24CA97_DSDIVOPEX_NPC_ADDN1</t>
  </si>
  <si>
    <t>DS &amp; diversions costs -ADDN1 - opex - non-price control total</t>
  </si>
  <si>
    <t>C_PR24CA97_DSDIVCAPEX_NPC_ADDN2</t>
  </si>
  <si>
    <t>DS &amp; diversions costs -ADDN2 - capex - non-price control total</t>
  </si>
  <si>
    <t>C_PR24CA97_DSDIVOPEX_NPC_ADDN2</t>
  </si>
  <si>
    <t>DS &amp; diversions costs -ADDN2 - opex - non-price control total</t>
  </si>
  <si>
    <t>PR24QA_PR24CA97_OUT1</t>
  </si>
  <si>
    <t xml:space="preserve">Date &amp; Time for Model - </t>
  </si>
  <si>
    <t>Text</t>
  </si>
  <si>
    <t>PR24QA_PR24CA97_OUT2</t>
  </si>
  <si>
    <t>Name of Model - PR24CA97</t>
  </si>
  <si>
    <t>PR24QA_PR24CA97_OUT3</t>
  </si>
  <si>
    <t>F_Inputs time stamp - PR24CA97</t>
  </si>
  <si>
    <t>PR24QA_PR24CA97_OUT4</t>
  </si>
  <si>
    <t>Model override switch for - PR24CA97</t>
  </si>
  <si>
    <t>BoNCode</t>
  </si>
  <si>
    <t>Version</t>
  </si>
  <si>
    <t>description</t>
  </si>
  <si>
    <t>group</t>
  </si>
  <si>
    <t>DPs</t>
  </si>
  <si>
    <t>Price Base</t>
  </si>
  <si>
    <t>Index</t>
  </si>
  <si>
    <t>List</t>
  </si>
  <si>
    <t>TotalEquation</t>
  </si>
  <si>
    <t>Purpose</t>
  </si>
  <si>
    <t>MergingPrinciple</t>
  </si>
  <si>
    <t>Owner</t>
  </si>
  <si>
    <t>Definition</t>
  </si>
  <si>
    <t>Equation</t>
  </si>
  <si>
    <t>None</t>
  </si>
  <si>
    <t>Constant</t>
  </si>
  <si>
    <t>TIME RULER</t>
  </si>
  <si>
    <t>First model column</t>
  </si>
  <si>
    <t>counter</t>
  </si>
  <si>
    <t>Model column total</t>
  </si>
  <si>
    <t>columns</t>
  </si>
  <si>
    <t>First model column flag</t>
  </si>
  <si>
    <t>flag</t>
  </si>
  <si>
    <t>Model period beginning</t>
  </si>
  <si>
    <t>Timeline flag</t>
  </si>
  <si>
    <t>Track chgs</t>
  </si>
  <si>
    <t>Alerts</t>
  </si>
  <si>
    <t>CHECK SUMMARY</t>
  </si>
  <si>
    <t>Total checks</t>
  </si>
  <si>
    <t>check</t>
  </si>
  <si>
    <t>[do not delete this row]</t>
  </si>
  <si>
    <t>[range start]</t>
  </si>
  <si>
    <t>[range end]</t>
  </si>
  <si>
    <t>ALERT SUMMARY</t>
  </si>
  <si>
    <t>Total alerts</t>
  </si>
  <si>
    <t>alert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</si>
</sst>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#,##0.0000_);\(#,##0.0000\);&quot;-  &quot;;&quot; &quot;@&quot; &quot;"/>
    <numFmt numFmtId="165" formatCode="#,##0.000"/>
    <numFmt numFmtId="166" formatCode="#,##0.00_);\(#,##0.00\);&quot;-  &quot;;&quot; &quot;@&quot; &quot;"/>
    <numFmt numFmtId="167" formatCode="0.000"/>
    <numFmt numFmtId="168" formatCode="#,##0_);\(#,##0\);&quot;-  &quot;;&quot; &quot;@"/>
    <numFmt numFmtId="169" formatCode="###0_);\(###0\);&quot;-  &quot;;&quot; &quot;@&quot; &quot;"/>
    <numFmt numFmtId="170" formatCode="dd\ mmm\ yy_);\(###0\);&quot;-  &quot;;&quot; &quot;@&quot; &quot;"/>
    <numFmt numFmtId="171" formatCode="dd\ mmm\ yyyy_);\(###0\);&quot;-  &quot;;&quot; &quot;@&quot; &quot;"/>
    <numFmt numFmtId="172" formatCode="#,##0.0_);\(#,##0.0\);&quot;-  &quot;;&quot; &quot;@"/>
    <numFmt numFmtId="173" formatCode="#,##0_);\(#,##0\);&quot;-  &quot;;&quot; &quot;@&quot; &quot;"/>
    <numFmt numFmtId="174" formatCode="0.00%\ ;\-0.00%\ _);&quot;-  &quot;;&quot; &quot;@&quot; &quot;"/>
    <numFmt numFmtId="175" formatCode="0.00%_);\-0.00%_);&quot;-  &quot;;&quot; &quot;@&quot; &quot;"/>
    <numFmt numFmtId="176" formatCode="0.0"/>
    <numFmt numFmtId="177" formatCode="&quot;Y&quot;;&quot;N&quot;;&quot;N&quot;"/>
    <numFmt numFmtId="178" formatCode="0.0%"/>
    <numFmt numFmtId="179" formatCode="#,##0.0_);\(#,##0.0\);&quot;-  &quot;;&quot; &quot;@&quot; &quot;"/>
    <numFmt numFmtId="180" formatCode="mmmm\ yyyy;@"/>
    <numFmt numFmtId="181" formatCode="#,##0.000_);\(#,##0.000\);&quot;-  &quot;;&quot; &quot;@"/>
    <numFmt numFmtId="182" formatCode="dd\ mmm\ yy_);;&quot;-  &quot;;&quot; &quot;@&quot; &quot;"/>
    <numFmt numFmtId="183" formatCode="#,##0.0"/>
    <numFmt numFmtId="184" formatCode="0.000%"/>
  </numFmts>
  <fonts count="1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name val="Arial"/>
      <family val="2"/>
    </font>
    <font>
      <sz val="36"/>
      <name val="Arial"/>
      <family val="2"/>
    </font>
    <font>
      <sz val="8"/>
      <color theme="1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Tahoma"/>
      <family val="2"/>
    </font>
    <font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8"/>
      <name val="Calibri"/>
      <family val="2"/>
      <scheme val="minor"/>
    </font>
    <font>
      <u/>
      <sz val="8"/>
      <color theme="10"/>
      <name val="Tahoma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0071CE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u/>
      <sz val="8"/>
      <color theme="10"/>
      <name val="Calibri"/>
      <family val="2"/>
    </font>
    <font>
      <b/>
      <sz val="20"/>
      <name val="Calibri"/>
      <family val="2"/>
    </font>
    <font>
      <b/>
      <sz val="10"/>
      <name val="Calibri"/>
      <family val="2"/>
    </font>
    <font>
      <u/>
      <sz val="10"/>
      <name val="Calibri"/>
      <family val="2"/>
    </font>
    <font>
      <b/>
      <sz val="36"/>
      <name val="Calibri"/>
      <family val="2"/>
    </font>
    <font>
      <u/>
      <sz val="36"/>
      <name val="Calibri"/>
      <family val="2"/>
    </font>
    <font>
      <sz val="36"/>
      <name val="Calibri"/>
      <family val="2"/>
    </font>
    <font>
      <sz val="36"/>
      <color theme="0" tint="-0.249977111117893"/>
      <name val="Calibri"/>
      <family val="2"/>
    </font>
    <font>
      <b/>
      <u/>
      <sz val="10"/>
      <name val="Calibri"/>
      <family val="2"/>
    </font>
    <font>
      <sz val="10"/>
      <color theme="0" tint="-0.24994659260841701"/>
      <name val="Calibri"/>
      <family val="2"/>
    </font>
    <font>
      <sz val="10"/>
      <color rgb="FF000000"/>
      <name val="Calibri"/>
      <family val="2"/>
    </font>
    <font>
      <sz val="10"/>
      <color theme="0" tint="-4.9989318521683403E-2"/>
      <name val="Calibri"/>
      <family val="2"/>
    </font>
    <font>
      <u/>
      <sz val="11"/>
      <color theme="1"/>
      <name val="Calibri"/>
      <family val="2"/>
    </font>
    <font>
      <i/>
      <sz val="10"/>
      <name val="Calibri"/>
      <family val="2"/>
    </font>
    <font>
      <b/>
      <sz val="11"/>
      <color theme="1"/>
      <name val="Calibri"/>
      <family val="2"/>
    </font>
    <font>
      <sz val="11"/>
      <color theme="9" tint="-0.249977111117893"/>
      <name val="Calibri"/>
      <family val="2"/>
    </font>
    <font>
      <b/>
      <sz val="11"/>
      <color theme="9" tint="-0.249977111117893"/>
      <name val="Calibri"/>
      <family val="2"/>
    </font>
    <font>
      <b/>
      <sz val="10"/>
      <color rgb="FF000000"/>
      <name val="Calibri"/>
      <family val="2"/>
    </font>
    <font>
      <u/>
      <sz val="10"/>
      <color rgb="FF000000"/>
      <name val="Calibri"/>
      <family val="2"/>
    </font>
    <font>
      <sz val="14"/>
      <color rgb="FF003479"/>
      <name val="Calibri"/>
      <family val="2"/>
    </font>
    <font>
      <b/>
      <sz val="11"/>
      <color rgb="FFFFFFFF"/>
      <name val="Calibri"/>
      <family val="2"/>
    </font>
    <font>
      <sz val="8"/>
      <color theme="1"/>
      <name val="Calibri"/>
      <family val="2"/>
    </font>
    <font>
      <b/>
      <sz val="11"/>
      <color rgb="FF0071CE"/>
      <name val="Calibri"/>
      <family val="2"/>
      <scheme val="minor"/>
    </font>
    <font>
      <b/>
      <i/>
      <sz val="11"/>
      <color rgb="FFD60037"/>
      <name val="Calibri"/>
      <family val="2"/>
    </font>
    <font>
      <sz val="10"/>
      <color rgb="FF0071CE"/>
      <name val="Calibri"/>
      <family val="2"/>
    </font>
    <font>
      <b/>
      <sz val="10"/>
      <color rgb="FFD60037"/>
      <name val="Calibri"/>
      <family val="2"/>
    </font>
    <font>
      <u/>
      <sz val="10"/>
      <color rgb="FFD60037"/>
      <name val="Calibri"/>
      <family val="2"/>
    </font>
    <font>
      <sz val="10"/>
      <color rgb="FFD60037"/>
      <name val="Calibri"/>
      <family val="2"/>
    </font>
    <font>
      <sz val="11"/>
      <color rgb="FFFF0000"/>
      <name val="Calibri"/>
      <family val="2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sz val="11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70C0"/>
      <name val="Calibri"/>
      <family val="2"/>
    </font>
    <font>
      <sz val="9"/>
      <color theme="1"/>
      <name val="Calibri"/>
      <family val="2"/>
    </font>
    <font>
      <b/>
      <sz val="9"/>
      <color rgb="FF0070C0"/>
      <name val="Calibri"/>
      <family val="2"/>
    </font>
    <font>
      <sz val="9"/>
      <color rgb="FF0071CE"/>
      <name val="Calibri"/>
      <family val="2"/>
    </font>
    <font>
      <sz val="9"/>
      <name val="Calibri"/>
      <family val="2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</font>
    <font>
      <b/>
      <sz val="10"/>
      <color rgb="FF0070C0"/>
      <name val="Calibri"/>
      <family val="2"/>
    </font>
    <font>
      <b/>
      <i/>
      <sz val="10"/>
      <color rgb="FFD60037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  <scheme val="minor"/>
    </font>
    <font>
      <b/>
      <u/>
      <sz val="11"/>
      <name val="Calibri"/>
      <family val="2"/>
    </font>
    <font>
      <b/>
      <sz val="11"/>
      <color rgb="FF0071CE"/>
      <name val="Calibri"/>
      <family val="2"/>
    </font>
    <font>
      <sz val="11"/>
      <color rgb="FF0071CE"/>
      <name val="Calibri"/>
      <family val="2"/>
    </font>
    <font>
      <sz val="11"/>
      <color rgb="FF000000"/>
      <name val="Calibri"/>
      <family val="2"/>
    </font>
    <font>
      <i/>
      <sz val="11"/>
      <name val="Calibri"/>
      <family val="2"/>
    </font>
    <font>
      <b/>
      <sz val="11"/>
      <name val="Calibri"/>
      <family val="2"/>
      <scheme val="minor"/>
    </font>
    <font>
      <sz val="10"/>
      <color rgb="FF7030A0"/>
      <name val="Calibri"/>
      <family val="2"/>
    </font>
    <font>
      <sz val="11"/>
      <color rgb="FF7030A0"/>
      <name val="Calibri"/>
      <family val="2"/>
      <scheme val="minor"/>
    </font>
    <font>
      <sz val="11"/>
      <color rgb="FF7030A0"/>
      <name val="Calibri"/>
      <family val="2"/>
    </font>
    <font>
      <sz val="11"/>
      <name val="Arial"/>
      <family val="2"/>
    </font>
    <font>
      <b/>
      <sz val="11"/>
      <color rgb="FF000000"/>
      <name val="Calibri"/>
      <family val="2"/>
    </font>
    <font>
      <b/>
      <u/>
      <sz val="11"/>
      <color rgb="FF7030A0"/>
      <name val="Calibri"/>
      <family val="2"/>
      <scheme val="minor"/>
    </font>
    <font>
      <b/>
      <sz val="11"/>
      <name val="Arial"/>
      <family val="2"/>
    </font>
    <font>
      <sz val="8"/>
      <name val="Calibri"/>
      <family val="2"/>
      <scheme val="minor"/>
    </font>
    <font>
      <b/>
      <sz val="16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AF"/>
        <bgColor indexed="64"/>
      </patternFill>
    </fill>
    <fill>
      <patternFill patternType="solid">
        <fgColor rgb="FFE9F5DB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71C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2E3FF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E4819"/>
        <bgColor indexed="64"/>
      </patternFill>
    </fill>
    <fill>
      <patternFill patternType="solid">
        <fgColor rgb="FFBFDDF1"/>
        <bgColor indexed="64"/>
      </patternFill>
    </fill>
    <fill>
      <patternFill patternType="solid">
        <fgColor rgb="FFFFFFE0"/>
      </patternFill>
    </fill>
    <fill>
      <patternFill patternType="solid">
        <fgColor rgb="FFFFFF00"/>
      </patternFill>
    </fill>
    <fill>
      <patternFill patternType="solid">
        <fgColor rgb="FFFFFF0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48ABFF"/>
      </left>
      <right style="medium">
        <color rgb="FF48ABFF"/>
      </right>
      <top/>
      <bottom style="medium">
        <color rgb="FF48ABFF"/>
      </bottom>
      <diagonal/>
    </border>
    <border>
      <left/>
      <right style="medium">
        <color rgb="FF48ABFF"/>
      </right>
      <top/>
      <bottom style="medium">
        <color rgb="FF48AB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71CE"/>
      </top>
      <bottom style="medium">
        <color rgb="FF48ABFF"/>
      </bottom>
      <diagonal/>
    </border>
    <border>
      <left/>
      <right/>
      <top/>
      <bottom style="medium">
        <color rgb="FF48ABFF"/>
      </bottom>
      <diagonal/>
    </border>
    <border>
      <left/>
      <right style="thick">
        <color rgb="FF48ABFF"/>
      </right>
      <top/>
      <bottom style="medium">
        <color rgb="FF48AB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48ABFF"/>
      </left>
      <right/>
      <top style="medium">
        <color rgb="FF48ABFF"/>
      </top>
      <bottom style="medium">
        <color rgb="FF48ABFF"/>
      </bottom>
      <diagonal/>
    </border>
    <border>
      <left/>
      <right/>
      <top style="medium">
        <color rgb="FF48ABFF"/>
      </top>
      <bottom style="medium">
        <color rgb="FF48ABFF"/>
      </bottom>
      <diagonal/>
    </border>
    <border>
      <left/>
      <right style="medium">
        <color rgb="FF48ABFF"/>
      </right>
      <top style="medium">
        <color rgb="FF48ABFF"/>
      </top>
      <bottom style="medium">
        <color rgb="FF48ABFF"/>
      </bottom>
      <diagonal/>
    </border>
    <border>
      <left style="medium">
        <color rgb="FF48ABFF"/>
      </left>
      <right/>
      <top style="medium">
        <color rgb="FF0071CE"/>
      </top>
      <bottom style="medium">
        <color rgb="FF48ABFF"/>
      </bottom>
      <diagonal/>
    </border>
    <border>
      <left/>
      <right style="medium">
        <color rgb="FF48ABFF"/>
      </right>
      <top style="medium">
        <color rgb="FF0071CE"/>
      </top>
      <bottom style="medium">
        <color rgb="FF48ABFF"/>
      </bottom>
      <diagonal/>
    </border>
    <border>
      <left/>
      <right/>
      <top style="thin">
        <color indexed="64"/>
      </top>
      <bottom/>
      <diagonal/>
    </border>
    <border>
      <left style="medium">
        <color rgb="FF48ABFF"/>
      </left>
      <right style="medium">
        <color rgb="FF48ABFF"/>
      </right>
      <top style="medium">
        <color rgb="FF00B0F0"/>
      </top>
      <bottom style="medium">
        <color rgb="FF48ABFF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857362"/>
      </left>
      <right style="thin">
        <color rgb="FF857362"/>
      </right>
      <top style="thin">
        <color rgb="FF857362"/>
      </top>
      <bottom style="thin">
        <color rgb="FF8573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 style="medium">
        <color rgb="FF48ABFF"/>
      </left>
      <right style="medium">
        <color rgb="FF00B0F0"/>
      </right>
      <top/>
      <bottom style="medium">
        <color rgb="FF48ABFF"/>
      </bottom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48ABFF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48ABFF"/>
      </bottom>
      <diagonal/>
    </border>
    <border>
      <left style="medium">
        <color rgb="FF00B0F0"/>
      </left>
      <right style="medium">
        <color rgb="FF00B0F0"/>
      </right>
      <top/>
      <bottom style="medium">
        <color rgb="FF00B0F0"/>
      </bottom>
      <diagonal/>
    </border>
    <border>
      <left style="medium">
        <color rgb="FF00B0F0"/>
      </left>
      <right style="thick">
        <color rgb="FF48ABFF"/>
      </right>
      <top style="medium">
        <color rgb="FF00B0F0"/>
      </top>
      <bottom style="medium">
        <color rgb="FF00B0F0"/>
      </bottom>
      <diagonal/>
    </border>
    <border>
      <left/>
      <right style="thick">
        <color rgb="FF48ABFF"/>
      </right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48ABFF"/>
      </bottom>
      <diagonal/>
    </border>
    <border>
      <left/>
      <right style="medium">
        <color rgb="FF48ABFF"/>
      </right>
      <top style="medium">
        <color rgb="FF00B0F0"/>
      </top>
      <bottom style="medium">
        <color rgb="FF48ABFF"/>
      </bottom>
      <diagonal/>
    </border>
    <border>
      <left/>
      <right style="medium">
        <color rgb="FF00B0F0"/>
      </right>
      <top/>
      <bottom style="medium">
        <color rgb="FF48ABFF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 style="thick">
        <color rgb="FF48ABFF"/>
      </left>
      <right style="medium">
        <color rgb="FF00B0F0"/>
      </right>
      <top/>
      <bottom style="medium">
        <color rgb="FF48ABFF"/>
      </bottom>
      <diagonal/>
    </border>
    <border>
      <left/>
      <right style="medium">
        <color rgb="FF00B0F0"/>
      </right>
      <top style="medium">
        <color indexed="64"/>
      </top>
      <bottom style="medium">
        <color rgb="FF48ABFF"/>
      </bottom>
      <diagonal/>
    </border>
    <border>
      <left style="medium">
        <color rgb="FF00B0F0"/>
      </left>
      <right style="medium">
        <color rgb="FF00B0F0"/>
      </right>
      <top style="medium">
        <color indexed="64"/>
      </top>
      <bottom style="medium">
        <color rgb="FF00B0F0"/>
      </bottom>
      <diagonal/>
    </border>
    <border>
      <left style="medium">
        <color rgb="FF48ABFF"/>
      </left>
      <right style="medium">
        <color rgb="FF00B0F0"/>
      </right>
      <top style="medium">
        <color rgb="FF48ABFF"/>
      </top>
      <bottom style="medium">
        <color rgb="FF48ABFF"/>
      </bottom>
      <diagonal/>
    </border>
    <border>
      <left/>
      <right style="medium">
        <color rgb="FF00B0F0"/>
      </right>
      <top style="medium">
        <color rgb="FF48ABFF"/>
      </top>
      <bottom style="medium">
        <color rgb="FF48ABFF"/>
      </bottom>
      <diagonal/>
    </border>
    <border>
      <left style="medium">
        <color rgb="FF48ABFF"/>
      </left>
      <right style="medium">
        <color rgb="FF48ABFF"/>
      </right>
      <top style="medium">
        <color rgb="FF48ABFF"/>
      </top>
      <bottom style="medium">
        <color rgb="FF48ABFF"/>
      </bottom>
      <diagonal/>
    </border>
    <border>
      <left style="thin">
        <color indexed="64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164" fontId="7" fillId="0" borderId="0" applyFont="0" applyFill="0" applyBorder="0" applyProtection="0">
      <alignment vertical="top"/>
    </xf>
    <xf numFmtId="0" fontId="5" fillId="0" borderId="0"/>
    <xf numFmtId="168" fontId="7" fillId="0" borderId="0" applyFont="0" applyFill="0" applyBorder="0" applyProtection="0">
      <alignment vertical="top"/>
    </xf>
    <xf numFmtId="169" fontId="7" fillId="0" borderId="0" applyFont="0" applyFill="0" applyBorder="0" applyProtection="0">
      <alignment vertical="top"/>
    </xf>
    <xf numFmtId="170" fontId="7" fillId="0" borderId="0" applyFont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171" fontId="7" fillId="0" borderId="0" applyFont="0" applyFill="0" applyBorder="0" applyProtection="0">
      <alignment vertical="top"/>
    </xf>
    <xf numFmtId="173" fontId="7" fillId="0" borderId="0" applyFont="0" applyFill="0" applyBorder="0" applyProtection="0">
      <alignment vertical="top"/>
    </xf>
    <xf numFmtId="174" fontId="7" fillId="0" borderId="0" applyFont="0" applyFill="0" applyBorder="0" applyProtection="0">
      <alignment vertical="top"/>
    </xf>
    <xf numFmtId="175" fontId="8" fillId="0" borderId="0" applyFont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9" fontId="8" fillId="0" borderId="0" applyFont="0" applyFill="0" applyBorder="0" applyAlignment="0" applyProtection="0"/>
    <xf numFmtId="173" fontId="18" fillId="0" borderId="0" applyFont="0" applyFill="0" applyBorder="0" applyProtection="0">
      <alignment vertical="top"/>
    </xf>
    <xf numFmtId="173" fontId="20" fillId="0" borderId="0" applyFill="0" applyBorder="0" applyProtection="0">
      <alignment vertical="top"/>
    </xf>
    <xf numFmtId="169" fontId="20" fillId="0" borderId="0" applyFont="0" applyFill="0" applyBorder="0" applyProtection="0">
      <alignment vertical="top"/>
    </xf>
    <xf numFmtId="0" fontId="23" fillId="0" borderId="0" applyNumberFormat="0" applyFill="0" applyBorder="0" applyAlignment="0" applyProtection="0"/>
    <xf numFmtId="0" fontId="4" fillId="0" borderId="0"/>
    <xf numFmtId="0" fontId="26" fillId="0" borderId="0"/>
    <xf numFmtId="173" fontId="18" fillId="0" borderId="0" applyFont="0" applyFill="0" applyBorder="0" applyProtection="0">
      <alignment vertical="top"/>
    </xf>
    <xf numFmtId="0" fontId="26" fillId="0" borderId="0"/>
    <xf numFmtId="0" fontId="3" fillId="0" borderId="0"/>
    <xf numFmtId="43" fontId="3" fillId="0" borderId="0" applyFont="0" applyFill="0" applyBorder="0" applyAlignment="0" applyProtection="0"/>
    <xf numFmtId="173" fontId="8" fillId="0" borderId="0" applyFont="0" applyFill="0" applyBorder="0" applyProtection="0">
      <alignment vertical="top"/>
    </xf>
    <xf numFmtId="168" fontId="68" fillId="0" borderId="0" applyNumberFormat="0" applyFill="0" applyBorder="0" applyAlignment="0" applyProtection="0">
      <alignment vertical="top"/>
    </xf>
    <xf numFmtId="173" fontId="8" fillId="0" borderId="0" applyFont="0" applyFill="0" applyBorder="0" applyProtection="0">
      <alignment vertical="top"/>
    </xf>
    <xf numFmtId="175" fontId="7" fillId="0" borderId="0" applyFont="0" applyFill="0" applyBorder="0" applyProtection="0">
      <alignment vertical="top"/>
    </xf>
    <xf numFmtId="175" fontId="8" fillId="0" borderId="0" applyFont="0" applyFill="0" applyBorder="0" applyProtection="0">
      <alignment vertical="top"/>
    </xf>
    <xf numFmtId="171" fontId="8" fillId="0" borderId="0" applyFont="0" applyFill="0" applyBorder="0" applyProtection="0">
      <alignment vertical="top"/>
    </xf>
    <xf numFmtId="171" fontId="8" fillId="0" borderId="0" applyFont="0" applyFill="0" applyBorder="0" applyProtection="0">
      <alignment vertical="top"/>
    </xf>
    <xf numFmtId="170" fontId="8" fillId="0" borderId="0" applyFont="0" applyFill="0" applyBorder="0" applyProtection="0">
      <alignment vertical="top"/>
    </xf>
    <xf numFmtId="182" fontId="9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horizontal="right" vertical="top"/>
    </xf>
    <xf numFmtId="0" fontId="24" fillId="12" borderId="34" applyNumberFormat="0" applyFont="0" applyAlignment="0" applyProtection="0"/>
    <xf numFmtId="0" fontId="3" fillId="0" borderId="0"/>
    <xf numFmtId="0" fontId="7" fillId="0" borderId="0"/>
    <xf numFmtId="173" fontId="7" fillId="0" borderId="0" applyFont="0" applyFill="0" applyBorder="0" applyProtection="0">
      <alignment vertical="top"/>
    </xf>
    <xf numFmtId="0" fontId="3" fillId="0" borderId="0"/>
    <xf numFmtId="0" fontId="3" fillId="0" borderId="0"/>
    <xf numFmtId="173" fontId="3" fillId="0" borderId="0" applyFont="0" applyFill="0" applyBorder="0" applyProtection="0">
      <alignment vertical="top"/>
    </xf>
    <xf numFmtId="0" fontId="70" fillId="47" borderId="0" applyBorder="0"/>
    <xf numFmtId="9" fontId="3" fillId="0" borderId="0" applyFont="0" applyFill="0" applyBorder="0" applyAlignment="0" applyProtection="0"/>
    <xf numFmtId="0" fontId="3" fillId="0" borderId="0"/>
    <xf numFmtId="0" fontId="69" fillId="48" borderId="35">
      <alignment horizontal="right" vertical="center" wrapText="1"/>
    </xf>
    <xf numFmtId="0" fontId="71" fillId="0" borderId="0"/>
    <xf numFmtId="173" fontId="69" fillId="0" borderId="0" applyFont="0" applyFill="0" applyBorder="0" applyProtection="0">
      <alignment vertical="top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25" applyNumberFormat="0" applyFill="0" applyAlignment="0" applyProtection="0"/>
    <xf numFmtId="0" fontId="75" fillId="0" borderId="26" applyNumberFormat="0" applyFill="0" applyAlignment="0" applyProtection="0"/>
    <xf numFmtId="0" fontId="76" fillId="0" borderId="27" applyNumberFormat="0" applyFill="0" applyAlignment="0" applyProtection="0"/>
    <xf numFmtId="0" fontId="76" fillId="0" borderId="0" applyNumberFormat="0" applyFill="0" applyBorder="0" applyAlignment="0" applyProtection="0"/>
    <xf numFmtId="0" fontId="77" fillId="16" borderId="0" applyNumberFormat="0" applyBorder="0" applyAlignment="0" applyProtection="0"/>
    <xf numFmtId="0" fontId="72" fillId="17" borderId="0" applyNumberFormat="0" applyBorder="0" applyAlignment="0" applyProtection="0"/>
    <xf numFmtId="0" fontId="78" fillId="18" borderId="0" applyNumberFormat="0" applyBorder="0" applyAlignment="0" applyProtection="0"/>
    <xf numFmtId="0" fontId="79" fillId="19" borderId="28" applyNumberFormat="0" applyAlignment="0" applyProtection="0"/>
    <xf numFmtId="0" fontId="80" fillId="20" borderId="29" applyNumberFormat="0" applyAlignment="0" applyProtection="0"/>
    <xf numFmtId="0" fontId="81" fillId="20" borderId="28" applyNumberFormat="0" applyAlignment="0" applyProtection="0"/>
    <xf numFmtId="0" fontId="82" fillId="0" borderId="30" applyNumberFormat="0" applyFill="0" applyAlignment="0" applyProtection="0"/>
    <xf numFmtId="0" fontId="83" fillId="21" borderId="31" applyNumberFormat="0" applyAlignment="0" applyProtection="0"/>
    <xf numFmtId="0" fontId="67" fillId="0" borderId="0" applyNumberFormat="0" applyFill="0" applyBorder="0" applyAlignment="0" applyProtection="0"/>
    <xf numFmtId="0" fontId="7" fillId="22" borderId="32" applyNumberFormat="0" applyFont="0" applyAlignment="0" applyProtection="0"/>
    <xf numFmtId="0" fontId="84" fillId="0" borderId="0" applyNumberFormat="0" applyFill="0" applyBorder="0" applyAlignment="0" applyProtection="0"/>
    <xf numFmtId="0" fontId="17" fillId="0" borderId="33" applyNumberFormat="0" applyFill="0" applyAlignment="0" applyProtection="0"/>
    <xf numFmtId="0" fontId="85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5" fillId="42" borderId="0" applyNumberFormat="0" applyBorder="0" applyAlignment="0" applyProtection="0"/>
    <xf numFmtId="0" fontId="85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5" fillId="4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9" fontId="7" fillId="0" borderId="0" applyFont="0" applyFill="0" applyBorder="0" applyProtection="0">
      <alignment vertical="top"/>
    </xf>
    <xf numFmtId="0" fontId="69" fillId="0" borderId="0"/>
    <xf numFmtId="0" fontId="3" fillId="0" borderId="0"/>
    <xf numFmtId="0" fontId="8" fillId="0" borderId="0"/>
    <xf numFmtId="0" fontId="95" fillId="0" borderId="0" applyNumberFormat="0" applyFill="0" applyBorder="0" applyAlignment="0" applyProtection="0"/>
    <xf numFmtId="0" fontId="2" fillId="0" borderId="0"/>
    <xf numFmtId="0" fontId="71" fillId="0" borderId="0"/>
    <xf numFmtId="0" fontId="2" fillId="0" borderId="0"/>
    <xf numFmtId="0" fontId="32" fillId="0" borderId="0"/>
    <xf numFmtId="0" fontId="1" fillId="0" borderId="0"/>
    <xf numFmtId="0" fontId="1" fillId="0" borderId="0"/>
  </cellStyleXfs>
  <cellXfs count="589">
    <xf numFmtId="0" fontId="0" fillId="0" borderId="0" xfId="0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168" fontId="9" fillId="0" borderId="0" xfId="3" applyFont="1" applyFill="1">
      <alignment vertical="top"/>
    </xf>
    <xf numFmtId="168" fontId="10" fillId="0" borderId="0" xfId="3" applyFont="1" applyFill="1">
      <alignment vertical="top"/>
    </xf>
    <xf numFmtId="168" fontId="7" fillId="0" borderId="0" xfId="3" applyFont="1" applyFill="1" applyAlignment="1">
      <alignment horizontal="right" vertical="top"/>
    </xf>
    <xf numFmtId="168" fontId="7" fillId="0" borderId="0" xfId="3" applyFont="1">
      <alignment vertical="top"/>
    </xf>
    <xf numFmtId="169" fontId="7" fillId="0" borderId="0" xfId="4" applyFont="1" applyAlignment="1">
      <alignment horizontal="center" vertical="top"/>
    </xf>
    <xf numFmtId="168" fontId="7" fillId="3" borderId="0" xfId="3" applyFont="1" applyFill="1">
      <alignment vertical="top"/>
    </xf>
    <xf numFmtId="168" fontId="7" fillId="0" borderId="0" xfId="3" applyFont="1" applyFill="1" applyBorder="1">
      <alignment vertical="top"/>
    </xf>
    <xf numFmtId="168" fontId="11" fillId="0" borderId="0" xfId="3" applyFont="1">
      <alignment vertical="top"/>
    </xf>
    <xf numFmtId="170" fontId="9" fillId="0" borderId="0" xfId="5" applyFont="1">
      <alignment vertical="top"/>
    </xf>
    <xf numFmtId="168" fontId="9" fillId="0" borderId="0" xfId="3" applyFont="1" applyFill="1" applyBorder="1">
      <alignment vertical="top"/>
    </xf>
    <xf numFmtId="168" fontId="10" fillId="0" borderId="0" xfId="3" applyFont="1" applyFill="1" applyBorder="1">
      <alignment vertical="top"/>
    </xf>
    <xf numFmtId="168" fontId="7" fillId="0" borderId="0" xfId="3" applyFont="1" applyFill="1" applyBorder="1" applyAlignment="1">
      <alignment horizontal="right" vertical="top"/>
    </xf>
    <xf numFmtId="168" fontId="7" fillId="0" borderId="0" xfId="3" applyFont="1" applyBorder="1">
      <alignment vertical="top"/>
    </xf>
    <xf numFmtId="168" fontId="7" fillId="0" borderId="0" xfId="3" applyFont="1" applyFill="1">
      <alignment vertical="top"/>
    </xf>
    <xf numFmtId="171" fontId="7" fillId="0" borderId="0" xfId="7" applyFont="1">
      <alignment vertical="top"/>
    </xf>
    <xf numFmtId="171" fontId="7" fillId="0" borderId="0" xfId="3" applyNumberFormat="1" applyFont="1">
      <alignment vertical="top"/>
    </xf>
    <xf numFmtId="168" fontId="0" fillId="0" borderId="0" xfId="3" applyFont="1" applyFill="1" applyBorder="1">
      <alignment vertical="top"/>
    </xf>
    <xf numFmtId="168" fontId="7" fillId="3" borderId="0" xfId="6" applyFont="1" applyFill="1">
      <alignment vertical="top"/>
    </xf>
    <xf numFmtId="168" fontId="7" fillId="0" borderId="0" xfId="6" applyFont="1">
      <alignment vertical="top"/>
    </xf>
    <xf numFmtId="168" fontId="7" fillId="0" borderId="0" xfId="6">
      <alignment vertical="top"/>
    </xf>
    <xf numFmtId="170" fontId="9" fillId="0" borderId="0" xfId="5" applyFont="1" applyFill="1" applyBorder="1">
      <alignment vertical="top"/>
    </xf>
    <xf numFmtId="0" fontId="12" fillId="0" borderId="0" xfId="0" applyFont="1"/>
    <xf numFmtId="172" fontId="7" fillId="0" borderId="0" xfId="1" applyNumberFormat="1" applyFont="1" applyFill="1" applyBorder="1">
      <alignment vertical="top"/>
    </xf>
    <xf numFmtId="171" fontId="13" fillId="0" borderId="0" xfId="7" applyFont="1" applyFill="1" applyBorder="1">
      <alignment vertical="top"/>
    </xf>
    <xf numFmtId="170" fontId="7" fillId="0" borderId="0" xfId="5" applyFont="1" applyFill="1" applyBorder="1">
      <alignment vertical="top"/>
    </xf>
    <xf numFmtId="170" fontId="14" fillId="0" borderId="0" xfId="5" applyFont="1" applyFill="1" applyBorder="1">
      <alignment vertical="top"/>
    </xf>
    <xf numFmtId="168" fontId="7" fillId="0" borderId="0" xfId="6" applyFont="1" applyFill="1" applyBorder="1" applyAlignment="1">
      <alignment horizontal="right" vertical="top"/>
    </xf>
    <xf numFmtId="173" fontId="9" fillId="0" borderId="0" xfId="8" applyFont="1" applyFill="1">
      <alignment vertical="top"/>
    </xf>
    <xf numFmtId="173" fontId="10" fillId="0" borderId="0" xfId="8" applyFont="1" applyFill="1">
      <alignment vertical="top"/>
    </xf>
    <xf numFmtId="173" fontId="7" fillId="0" borderId="0" xfId="8" applyFont="1" applyAlignment="1">
      <alignment horizontal="left" vertical="top"/>
    </xf>
    <xf numFmtId="173" fontId="7" fillId="0" borderId="0" xfId="8" applyFont="1">
      <alignment vertical="top"/>
    </xf>
    <xf numFmtId="173" fontId="7" fillId="0" borderId="0" xfId="8">
      <alignment vertical="top"/>
    </xf>
    <xf numFmtId="173" fontId="9" fillId="0" borderId="0" xfId="8" applyFont="1">
      <alignment vertical="top"/>
    </xf>
    <xf numFmtId="173" fontId="7" fillId="3" borderId="0" xfId="8" applyFill="1">
      <alignment vertical="top"/>
    </xf>
    <xf numFmtId="174" fontId="0" fillId="3" borderId="0" xfId="9" applyFont="1" applyFill="1">
      <alignment vertical="top"/>
    </xf>
    <xf numFmtId="0" fontId="15" fillId="0" borderId="0" xfId="2" applyFont="1"/>
    <xf numFmtId="0" fontId="15" fillId="4" borderId="2" xfId="2" applyFont="1" applyFill="1" applyBorder="1"/>
    <xf numFmtId="2" fontId="15" fillId="0" borderId="0" xfId="2" applyNumberFormat="1" applyFont="1"/>
    <xf numFmtId="0" fontId="0" fillId="0" borderId="0" xfId="0" applyAlignment="1">
      <alignment vertical="top"/>
    </xf>
    <xf numFmtId="2" fontId="15" fillId="0" borderId="21" xfId="2" applyNumberFormat="1" applyFont="1" applyBorder="1"/>
    <xf numFmtId="0" fontId="0" fillId="0" borderId="0" xfId="0" applyAlignment="1">
      <alignment horizontal="center"/>
    </xf>
    <xf numFmtId="0" fontId="17" fillId="0" borderId="0" xfId="0" applyFont="1"/>
    <xf numFmtId="168" fontId="7" fillId="0" borderId="0" xfId="6" applyFont="1" applyFill="1">
      <alignment vertical="top"/>
    </xf>
    <xf numFmtId="173" fontId="19" fillId="14" borderId="0" xfId="13" applyFont="1" applyFill="1">
      <alignment vertical="top"/>
    </xf>
    <xf numFmtId="173" fontId="21" fillId="14" borderId="0" xfId="14" applyFont="1" applyFill="1">
      <alignment vertical="top"/>
    </xf>
    <xf numFmtId="173" fontId="21" fillId="0" borderId="0" xfId="14" applyFont="1" applyFill="1">
      <alignment vertical="top"/>
    </xf>
    <xf numFmtId="173" fontId="22" fillId="0" borderId="0" xfId="14" applyFont="1" applyFill="1">
      <alignment vertical="top"/>
    </xf>
    <xf numFmtId="179" fontId="21" fillId="0" borderId="0" xfId="14" applyNumberFormat="1" applyFont="1" applyFill="1" applyAlignment="1">
      <alignment horizontal="left" vertical="top"/>
    </xf>
    <xf numFmtId="173" fontId="21" fillId="0" borderId="0" xfId="14" applyFont="1" applyFill="1" applyAlignment="1">
      <alignment horizontal="left" vertical="center"/>
    </xf>
    <xf numFmtId="180" fontId="21" fillId="0" borderId="0" xfId="15" applyNumberFormat="1" applyFont="1" applyFill="1" applyAlignment="1">
      <alignment horizontal="left" vertical="top"/>
    </xf>
    <xf numFmtId="0" fontId="24" fillId="0" borderId="0" xfId="17" applyFont="1"/>
    <xf numFmtId="0" fontId="25" fillId="0" borderId="0" xfId="17" applyFont="1" applyAlignment="1">
      <alignment vertical="top"/>
    </xf>
    <xf numFmtId="0" fontId="21" fillId="0" borderId="0" xfId="17" applyFont="1" applyAlignment="1">
      <alignment vertical="top"/>
    </xf>
    <xf numFmtId="0" fontId="21" fillId="0" borderId="0" xfId="17" applyFont="1" applyAlignment="1">
      <alignment horizontal="center" vertical="top"/>
    </xf>
    <xf numFmtId="0" fontId="28" fillId="0" borderId="0" xfId="17" applyFont="1" applyAlignment="1">
      <alignment vertical="top"/>
    </xf>
    <xf numFmtId="0" fontId="29" fillId="0" borderId="0" xfId="17" applyFont="1" applyAlignment="1">
      <alignment vertical="top"/>
    </xf>
    <xf numFmtId="0" fontId="25" fillId="0" borderId="0" xfId="17" applyFont="1" applyAlignment="1">
      <alignment horizontal="centerContinuous" vertical="top"/>
    </xf>
    <xf numFmtId="0" fontId="30" fillId="0" borderId="0" xfId="17" applyFont="1" applyAlignment="1">
      <alignment horizontal="centerContinuous" vertical="top"/>
    </xf>
    <xf numFmtId="0" fontId="21" fillId="0" borderId="0" xfId="17" applyFont="1" applyAlignment="1">
      <alignment horizontal="centerContinuous" vertical="top"/>
    </xf>
    <xf numFmtId="0" fontId="25" fillId="0" borderId="0" xfId="17" applyFont="1" applyAlignment="1">
      <alignment horizontal="center" vertical="top"/>
    </xf>
    <xf numFmtId="0" fontId="28" fillId="0" borderId="0" xfId="17" applyFont="1" applyAlignment="1">
      <alignment horizontal="centerContinuous" vertical="top"/>
    </xf>
    <xf numFmtId="0" fontId="29" fillId="0" borderId="0" xfId="17" applyFont="1" applyAlignment="1">
      <alignment horizontal="centerContinuous" vertical="top"/>
    </xf>
    <xf numFmtId="0" fontId="31" fillId="3" borderId="0" xfId="17" applyFont="1" applyFill="1" applyAlignment="1">
      <alignment vertical="top"/>
    </xf>
    <xf numFmtId="0" fontId="31" fillId="3" borderId="0" xfId="17" applyFont="1" applyFill="1" applyAlignment="1">
      <alignment wrapText="1"/>
    </xf>
    <xf numFmtId="0" fontId="31" fillId="3" borderId="0" xfId="17" applyFont="1" applyFill="1" applyAlignment="1">
      <alignment horizontal="left" vertical="center" wrapText="1"/>
    </xf>
    <xf numFmtId="0" fontId="31" fillId="3" borderId="0" xfId="17" applyFont="1" applyFill="1" applyAlignment="1">
      <alignment vertical="top" wrapText="1"/>
    </xf>
    <xf numFmtId="0" fontId="24" fillId="0" borderId="0" xfId="17" applyFont="1" applyAlignment="1">
      <alignment vertical="top"/>
    </xf>
    <xf numFmtId="173" fontId="19" fillId="14" borderId="0" xfId="19" applyFont="1" applyFill="1">
      <alignment vertical="top"/>
    </xf>
    <xf numFmtId="0" fontId="27" fillId="15" borderId="0" xfId="20" applyFont="1" applyFill="1" applyAlignment="1">
      <alignment vertical="center"/>
    </xf>
    <xf numFmtId="11" fontId="25" fillId="0" borderId="0" xfId="17" applyNumberFormat="1" applyFont="1" applyAlignment="1">
      <alignment horizontal="center" vertical="top"/>
    </xf>
    <xf numFmtId="173" fontId="33" fillId="0" borderId="0" xfId="16" applyNumberFormat="1" applyFont="1" applyFill="1" applyAlignment="1">
      <alignment vertical="top"/>
    </xf>
    <xf numFmtId="168" fontId="34" fillId="0" borderId="0" xfId="3" applyFont="1" applyFill="1">
      <alignment vertical="top"/>
    </xf>
    <xf numFmtId="168" fontId="35" fillId="0" borderId="0" xfId="3" applyFont="1" applyFill="1">
      <alignment vertical="top"/>
    </xf>
    <xf numFmtId="168" fontId="36" fillId="0" borderId="0" xfId="3" applyFont="1" applyFill="1">
      <alignment vertical="top"/>
    </xf>
    <xf numFmtId="168" fontId="20" fillId="0" borderId="0" xfId="3" applyFont="1" applyFill="1" applyAlignment="1">
      <alignment horizontal="right" vertical="top"/>
    </xf>
    <xf numFmtId="168" fontId="20" fillId="0" borderId="0" xfId="3" applyFont="1">
      <alignment vertical="top"/>
    </xf>
    <xf numFmtId="169" fontId="20" fillId="0" borderId="0" xfId="4" applyFont="1" applyAlignment="1">
      <alignment horizontal="center" vertical="top"/>
    </xf>
    <xf numFmtId="168" fontId="20" fillId="3" borderId="0" xfId="3" applyFont="1" applyFill="1">
      <alignment vertical="top"/>
    </xf>
    <xf numFmtId="168" fontId="20" fillId="0" borderId="0" xfId="3" applyFont="1" applyFill="1" applyBorder="1">
      <alignment vertical="top"/>
    </xf>
    <xf numFmtId="168" fontId="37" fillId="0" borderId="0" xfId="3" applyFont="1" applyFill="1">
      <alignment vertical="top"/>
    </xf>
    <xf numFmtId="168" fontId="38" fillId="0" borderId="0" xfId="3" applyFont="1" applyFill="1">
      <alignment vertical="top"/>
    </xf>
    <xf numFmtId="168" fontId="39" fillId="0" borderId="0" xfId="3" applyFont="1" applyFill="1" applyAlignment="1">
      <alignment horizontal="right" vertical="top"/>
    </xf>
    <xf numFmtId="168" fontId="39" fillId="0" borderId="0" xfId="3" applyFont="1">
      <alignment vertical="top"/>
    </xf>
    <xf numFmtId="169" fontId="39" fillId="0" borderId="0" xfId="4" applyFont="1" applyAlignment="1">
      <alignment horizontal="center" vertical="top"/>
    </xf>
    <xf numFmtId="168" fontId="39" fillId="3" borderId="0" xfId="3" applyFont="1" applyFill="1">
      <alignment vertical="top"/>
    </xf>
    <xf numFmtId="0" fontId="40" fillId="0" borderId="0" xfId="3" applyNumberFormat="1" applyFont="1" applyAlignment="1">
      <alignment horizontal="center" vertical="center"/>
    </xf>
    <xf numFmtId="170" fontId="35" fillId="0" borderId="0" xfId="5" applyFont="1" applyFill="1">
      <alignment vertical="top"/>
    </xf>
    <xf numFmtId="170" fontId="41" fillId="0" borderId="0" xfId="5" applyFont="1" applyFill="1">
      <alignment vertical="top"/>
    </xf>
    <xf numFmtId="170" fontId="35" fillId="0" borderId="0" xfId="5" applyFont="1" applyFill="1" applyAlignment="1">
      <alignment horizontal="right" vertical="top"/>
    </xf>
    <xf numFmtId="170" fontId="35" fillId="0" borderId="0" xfId="5" applyFont="1">
      <alignment vertical="top"/>
    </xf>
    <xf numFmtId="168" fontId="35" fillId="0" borderId="1" xfId="6" applyFont="1" applyFill="1" applyBorder="1" applyAlignment="1">
      <alignment horizontal="center" vertical="center"/>
    </xf>
    <xf numFmtId="168" fontId="35" fillId="0" borderId="0" xfId="6" applyFont="1" applyFill="1" applyBorder="1" applyAlignment="1">
      <alignment horizontal="center" vertical="center"/>
    </xf>
    <xf numFmtId="168" fontId="35" fillId="0" borderId="0" xfId="3" applyFont="1">
      <alignment vertical="top"/>
    </xf>
    <xf numFmtId="169" fontId="35" fillId="0" borderId="0" xfId="4" applyFont="1" applyAlignment="1">
      <alignment horizontal="center" vertical="top"/>
    </xf>
    <xf numFmtId="170" fontId="35" fillId="3" borderId="0" xfId="5" applyFont="1" applyFill="1">
      <alignment vertical="top"/>
    </xf>
    <xf numFmtId="170" fontId="35" fillId="4" borderId="2" xfId="5" applyFont="1" applyFill="1" applyBorder="1" applyAlignment="1">
      <alignment horizontal="center" vertical="center"/>
    </xf>
    <xf numFmtId="168" fontId="35" fillId="4" borderId="2" xfId="6" applyFont="1" applyFill="1" applyBorder="1" applyAlignment="1">
      <alignment horizontal="center" vertical="top"/>
    </xf>
    <xf numFmtId="0" fontId="8" fillId="0" borderId="0" xfId="0" applyFont="1"/>
    <xf numFmtId="169" fontId="42" fillId="0" borderId="2" xfId="4" applyFont="1" applyFill="1" applyBorder="1" applyAlignment="1">
      <alignment horizontal="center" vertical="top"/>
    </xf>
    <xf numFmtId="168" fontId="20" fillId="4" borderId="2" xfId="3" applyFont="1" applyFill="1" applyBorder="1" applyAlignment="1">
      <alignment horizontal="center" vertical="top"/>
    </xf>
    <xf numFmtId="168" fontId="35" fillId="4" borderId="3" xfId="6" applyFont="1" applyFill="1" applyBorder="1" applyAlignment="1">
      <alignment horizontal="center" vertical="top"/>
    </xf>
    <xf numFmtId="168" fontId="20" fillId="0" borderId="1" xfId="6" applyFont="1" applyFill="1" applyBorder="1" applyAlignment="1">
      <alignment horizontal="center" vertical="top"/>
    </xf>
    <xf numFmtId="168" fontId="43" fillId="5" borderId="2" xfId="6" applyFont="1" applyFill="1" applyBorder="1" applyAlignment="1">
      <alignment horizontal="center" vertical="top"/>
    </xf>
    <xf numFmtId="168" fontId="20" fillId="0" borderId="3" xfId="3" applyFont="1" applyFill="1" applyBorder="1" applyAlignment="1">
      <alignment horizontal="center" vertical="top"/>
    </xf>
    <xf numFmtId="168" fontId="43" fillId="0" borderId="0" xfId="6" applyFont="1" applyFill="1" applyBorder="1" applyAlignment="1">
      <alignment horizontal="center" vertical="top"/>
    </xf>
    <xf numFmtId="168" fontId="20" fillId="0" borderId="0" xfId="3" applyFont="1" applyFill="1" applyBorder="1" applyAlignment="1">
      <alignment horizontal="center" vertical="top"/>
    </xf>
    <xf numFmtId="168" fontId="35" fillId="0" borderId="0" xfId="3" applyFont="1" applyFill="1" applyBorder="1">
      <alignment vertical="top"/>
    </xf>
    <xf numFmtId="168" fontId="36" fillId="0" borderId="0" xfId="3" applyFont="1" applyFill="1" applyBorder="1">
      <alignment vertical="top"/>
    </xf>
    <xf numFmtId="168" fontId="20" fillId="0" borderId="0" xfId="3" applyFont="1" applyFill="1" applyBorder="1" applyAlignment="1">
      <alignment horizontal="right" vertical="top"/>
    </xf>
    <xf numFmtId="168" fontId="20" fillId="0" borderId="0" xfId="6" applyFont="1" applyFill="1" applyBorder="1">
      <alignment vertical="top"/>
    </xf>
    <xf numFmtId="168" fontId="35" fillId="0" borderId="0" xfId="6" applyFont="1" applyBorder="1" applyAlignment="1">
      <alignment horizontal="right" vertical="top"/>
    </xf>
    <xf numFmtId="168" fontId="35" fillId="0" borderId="0" xfId="6" applyFont="1" applyBorder="1">
      <alignment vertical="top"/>
    </xf>
    <xf numFmtId="168" fontId="35" fillId="0" borderId="0" xfId="3" applyFont="1" applyBorder="1">
      <alignment vertical="top"/>
    </xf>
    <xf numFmtId="169" fontId="35" fillId="0" borderId="0" xfId="4" applyFont="1" applyBorder="1" applyAlignment="1">
      <alignment horizontal="center" vertical="top"/>
    </xf>
    <xf numFmtId="168" fontId="20" fillId="3" borderId="0" xfId="3" applyFont="1" applyFill="1" applyBorder="1">
      <alignment vertical="top"/>
    </xf>
    <xf numFmtId="168" fontId="20" fillId="0" borderId="0" xfId="3" applyFont="1" applyBorder="1">
      <alignment vertical="top"/>
    </xf>
    <xf numFmtId="168" fontId="20" fillId="0" borderId="0" xfId="3" applyFont="1" applyFill="1">
      <alignment vertical="top"/>
    </xf>
    <xf numFmtId="171" fontId="35" fillId="0" borderId="0" xfId="7" applyFont="1" applyFill="1">
      <alignment vertical="top"/>
    </xf>
    <xf numFmtId="171" fontId="36" fillId="0" borderId="0" xfId="7" applyFont="1" applyFill="1">
      <alignment vertical="top"/>
    </xf>
    <xf numFmtId="171" fontId="20" fillId="0" borderId="0" xfId="7" applyFont="1" applyFill="1">
      <alignment vertical="top"/>
    </xf>
    <xf numFmtId="171" fontId="20" fillId="0" borderId="0" xfId="7" applyFont="1">
      <alignment vertical="top"/>
    </xf>
    <xf numFmtId="171" fontId="20" fillId="0" borderId="2" xfId="7" applyFont="1" applyFill="1" applyBorder="1">
      <alignment vertical="top"/>
    </xf>
    <xf numFmtId="171" fontId="20" fillId="0" borderId="0" xfId="7" applyFont="1" applyFill="1" applyBorder="1">
      <alignment vertical="top"/>
    </xf>
    <xf numFmtId="169" fontId="42" fillId="0" borderId="0" xfId="4" applyFont="1" applyAlignment="1">
      <alignment horizontal="center" vertical="top"/>
    </xf>
    <xf numFmtId="171" fontId="44" fillId="3" borderId="0" xfId="7" applyFont="1" applyFill="1">
      <alignment vertical="top"/>
    </xf>
    <xf numFmtId="171" fontId="20" fillId="4" borderId="2" xfId="7" applyFont="1" applyFill="1" applyBorder="1" applyAlignment="1">
      <alignment horizontal="center" vertical="top"/>
    </xf>
    <xf numFmtId="171" fontId="20" fillId="3" borderId="0" xfId="7" applyFont="1" applyFill="1">
      <alignment vertical="top"/>
    </xf>
    <xf numFmtId="171" fontId="35" fillId="0" borderId="0" xfId="3" applyNumberFormat="1" applyFont="1" applyFill="1">
      <alignment vertical="top"/>
    </xf>
    <xf numFmtId="171" fontId="36" fillId="0" borderId="0" xfId="3" applyNumberFormat="1" applyFont="1" applyFill="1">
      <alignment vertical="top"/>
    </xf>
    <xf numFmtId="171" fontId="20" fillId="0" borderId="0" xfId="3" applyNumberFormat="1" applyFont="1" applyFill="1" applyAlignment="1">
      <alignment horizontal="right" vertical="top"/>
    </xf>
    <xf numFmtId="171" fontId="44" fillId="3" borderId="0" xfId="3" applyNumberFormat="1" applyFont="1" applyFill="1">
      <alignment vertical="top"/>
    </xf>
    <xf numFmtId="171" fontId="20" fillId="0" borderId="2" xfId="7" applyFont="1" applyFill="1" applyBorder="1" applyAlignment="1">
      <alignment horizontal="center" vertical="top"/>
    </xf>
    <xf numFmtId="171" fontId="20" fillId="3" borderId="0" xfId="3" applyNumberFormat="1" applyFont="1" applyFill="1">
      <alignment vertical="top"/>
    </xf>
    <xf numFmtId="171" fontId="20" fillId="0" borderId="0" xfId="3" applyNumberFormat="1" applyFont="1">
      <alignment vertical="top"/>
    </xf>
    <xf numFmtId="169" fontId="44" fillId="0" borderId="0" xfId="4" applyFont="1" applyAlignment="1">
      <alignment horizontal="center" vertical="top"/>
    </xf>
    <xf numFmtId="168" fontId="44" fillId="3" borderId="0" xfId="3" applyFont="1" applyFill="1">
      <alignment vertical="top"/>
    </xf>
    <xf numFmtId="168" fontId="20" fillId="0" borderId="0" xfId="3" applyFont="1" applyFill="1" applyAlignment="1">
      <alignment horizontal="center" vertical="top"/>
    </xf>
    <xf numFmtId="168" fontId="20" fillId="0" borderId="0" xfId="3" applyFont="1" applyAlignment="1">
      <alignment horizontal="center" vertical="top"/>
    </xf>
    <xf numFmtId="170" fontId="20" fillId="4" borderId="2" xfId="5" applyFont="1" applyFill="1" applyBorder="1" applyAlignment="1">
      <alignment horizontal="center" vertical="center"/>
    </xf>
    <xf numFmtId="168" fontId="8" fillId="3" borderId="0" xfId="3" applyFont="1" applyFill="1" applyBorder="1">
      <alignment vertical="top"/>
    </xf>
    <xf numFmtId="168" fontId="8" fillId="0" borderId="0" xfId="3" applyFont="1" applyFill="1" applyBorder="1">
      <alignment vertical="top"/>
    </xf>
    <xf numFmtId="169" fontId="20" fillId="0" borderId="0" xfId="4" applyFont="1" applyFill="1" applyAlignment="1">
      <alignment horizontal="center" vertical="top"/>
    </xf>
    <xf numFmtId="168" fontId="8" fillId="0" borderId="0" xfId="3" applyFont="1" applyFill="1" applyBorder="1" applyAlignment="1">
      <alignment horizontal="center" vertical="top"/>
    </xf>
    <xf numFmtId="1" fontId="20" fillId="0" borderId="2" xfId="7" applyNumberFormat="1" applyFont="1" applyFill="1" applyBorder="1">
      <alignment vertical="top"/>
    </xf>
    <xf numFmtId="1" fontId="20" fillId="4" borderId="2" xfId="5" applyNumberFormat="1" applyFont="1" applyFill="1" applyBorder="1" applyAlignment="1">
      <alignment horizontal="center" vertical="center"/>
    </xf>
    <xf numFmtId="168" fontId="35" fillId="3" borderId="0" xfId="6" applyFont="1" applyFill="1">
      <alignment vertical="top"/>
    </xf>
    <xf numFmtId="168" fontId="36" fillId="3" borderId="0" xfId="6" applyFont="1" applyFill="1">
      <alignment vertical="top"/>
    </xf>
    <xf numFmtId="168" fontId="20" fillId="3" borderId="0" xfId="6" applyFont="1" applyFill="1">
      <alignment vertical="top"/>
    </xf>
    <xf numFmtId="168" fontId="20" fillId="3" borderId="0" xfId="6" applyFont="1" applyFill="1" applyAlignment="1">
      <alignment horizontal="center" vertical="top"/>
    </xf>
    <xf numFmtId="169" fontId="20" fillId="3" borderId="0" xfId="4" applyFont="1" applyFill="1" applyAlignment="1">
      <alignment horizontal="center" vertical="top"/>
    </xf>
    <xf numFmtId="168" fontId="35" fillId="0" borderId="0" xfId="6" applyFont="1" applyFill="1">
      <alignment vertical="top"/>
    </xf>
    <xf numFmtId="168" fontId="36" fillId="0" borderId="0" xfId="6" applyFont="1" applyFill="1">
      <alignment vertical="top"/>
    </xf>
    <xf numFmtId="168" fontId="20" fillId="0" borderId="0" xfId="6" applyFont="1" applyFill="1" applyAlignment="1">
      <alignment horizontal="right" vertical="top"/>
    </xf>
    <xf numFmtId="168" fontId="20" fillId="0" borderId="0" xfId="6" applyFont="1">
      <alignment vertical="top"/>
    </xf>
    <xf numFmtId="168" fontId="20" fillId="0" borderId="0" xfId="6" applyFont="1" applyFill="1" applyAlignment="1">
      <alignment horizontal="center" vertical="top"/>
    </xf>
    <xf numFmtId="164" fontId="20" fillId="0" borderId="0" xfId="1" applyFont="1">
      <alignment vertical="top"/>
    </xf>
    <xf numFmtId="164" fontId="20" fillId="3" borderId="2" xfId="1" applyFont="1" applyFill="1" applyBorder="1" applyAlignment="1">
      <alignment horizontal="center" vertical="top"/>
    </xf>
    <xf numFmtId="168" fontId="20" fillId="3" borderId="3" xfId="6" applyFont="1" applyFill="1" applyBorder="1" applyAlignment="1">
      <alignment horizontal="center" vertical="top"/>
    </xf>
    <xf numFmtId="171" fontId="20" fillId="0" borderId="0" xfId="7" applyFont="1" applyFill="1" applyBorder="1" applyAlignment="1">
      <alignment horizontal="center" vertical="top"/>
    </xf>
    <xf numFmtId="0" fontId="32" fillId="0" borderId="0" xfId="0" applyFont="1" applyAlignment="1">
      <alignment horizontal="left" vertical="center"/>
    </xf>
    <xf numFmtId="0" fontId="32" fillId="0" borderId="0" xfId="0" applyFont="1"/>
    <xf numFmtId="168" fontId="46" fillId="0" borderId="0" xfId="3" applyFont="1" applyAlignment="1">
      <alignment horizontal="right" vertical="top"/>
    </xf>
    <xf numFmtId="173" fontId="20" fillId="5" borderId="0" xfId="8" applyFont="1" applyFill="1" applyBorder="1" applyAlignment="1">
      <alignment horizontal="right" vertical="top"/>
    </xf>
    <xf numFmtId="0" fontId="47" fillId="0" borderId="0" xfId="0" applyFont="1"/>
    <xf numFmtId="170" fontId="46" fillId="0" borderId="0" xfId="5" applyFont="1">
      <alignment vertical="top"/>
    </xf>
    <xf numFmtId="168" fontId="20" fillId="5" borderId="0" xfId="6" applyFont="1" applyFill="1" applyBorder="1" applyAlignment="1">
      <alignment horizontal="right" vertical="top"/>
    </xf>
    <xf numFmtId="0" fontId="47" fillId="13" borderId="0" xfId="0" applyFont="1" applyFill="1"/>
    <xf numFmtId="0" fontId="47" fillId="13" borderId="0" xfId="0" applyFont="1" applyFill="1" applyAlignment="1">
      <alignment wrapText="1"/>
    </xf>
    <xf numFmtId="0" fontId="45" fillId="0" borderId="0" xfId="0" applyFont="1"/>
    <xf numFmtId="177" fontId="47" fillId="0" borderId="0" xfId="0" applyNumberFormat="1" applyFont="1"/>
    <xf numFmtId="0" fontId="32" fillId="0" borderId="0" xfId="0" applyFont="1" applyAlignment="1">
      <alignment horizontal="left"/>
    </xf>
    <xf numFmtId="0" fontId="48" fillId="0" borderId="0" xfId="0" applyFont="1"/>
    <xf numFmtId="0" fontId="49" fillId="0" borderId="0" xfId="0" applyFont="1"/>
    <xf numFmtId="0" fontId="48" fillId="0" borderId="0" xfId="0" applyFont="1" applyAlignment="1">
      <alignment horizontal="left" vertical="center"/>
    </xf>
    <xf numFmtId="170" fontId="35" fillId="0" borderId="0" xfId="5" applyFont="1" applyFill="1" applyBorder="1">
      <alignment vertical="top"/>
    </xf>
    <xf numFmtId="170" fontId="36" fillId="0" borderId="0" xfId="5" applyFont="1" applyFill="1" applyBorder="1">
      <alignment vertical="top"/>
    </xf>
    <xf numFmtId="170" fontId="20" fillId="0" borderId="0" xfId="5" applyFont="1" applyFill="1" applyBorder="1" applyAlignment="1">
      <alignment horizontal="right" vertical="top"/>
    </xf>
    <xf numFmtId="170" fontId="43" fillId="0" borderId="0" xfId="5" applyFont="1">
      <alignment vertical="top"/>
    </xf>
    <xf numFmtId="170" fontId="50" fillId="0" borderId="0" xfId="5" applyFont="1">
      <alignment vertical="top"/>
    </xf>
    <xf numFmtId="168" fontId="20" fillId="6" borderId="0" xfId="3" applyFont="1" applyFill="1" applyAlignment="1">
      <alignment horizontal="right" vertical="top"/>
    </xf>
    <xf numFmtId="168" fontId="35" fillId="0" borderId="4" xfId="6" applyFont="1" applyBorder="1">
      <alignment vertical="top"/>
    </xf>
    <xf numFmtId="168" fontId="35" fillId="0" borderId="4" xfId="6" applyFont="1" applyBorder="1" applyAlignment="1">
      <alignment horizontal="center" vertical="top"/>
    </xf>
    <xf numFmtId="172" fontId="20" fillId="0" borderId="0" xfId="6" applyNumberFormat="1" applyFont="1">
      <alignment vertical="top"/>
    </xf>
    <xf numFmtId="174" fontId="20" fillId="0" borderId="0" xfId="9" applyFont="1" applyFill="1">
      <alignment vertical="top"/>
    </xf>
    <xf numFmtId="168" fontId="20" fillId="0" borderId="0" xfId="3" applyFont="1" applyAlignment="1">
      <alignment horizontal="left" vertical="top" indent="1"/>
    </xf>
    <xf numFmtId="170" fontId="43" fillId="0" borderId="0" xfId="5" applyFont="1" applyAlignment="1">
      <alignment horizontal="left" vertical="top" indent="1"/>
    </xf>
    <xf numFmtId="172" fontId="20" fillId="0" borderId="0" xfId="3" applyNumberFormat="1" applyFont="1" applyFill="1">
      <alignment vertical="top"/>
    </xf>
    <xf numFmtId="172" fontId="20" fillId="0" borderId="0" xfId="3" applyNumberFormat="1" applyFont="1">
      <alignment vertical="top"/>
    </xf>
    <xf numFmtId="172" fontId="20" fillId="0" borderId="5" xfId="3" applyNumberFormat="1" applyFont="1" applyFill="1" applyBorder="1">
      <alignment vertical="top"/>
    </xf>
    <xf numFmtId="168" fontId="20" fillId="0" borderId="0" xfId="6" applyFont="1" applyFill="1">
      <alignment vertical="top"/>
    </xf>
    <xf numFmtId="172" fontId="20" fillId="0" borderId="0" xfId="3" applyNumberFormat="1" applyFont="1" applyFill="1" applyBorder="1">
      <alignment vertical="top"/>
    </xf>
    <xf numFmtId="172" fontId="20" fillId="0" borderId="0" xfId="3" applyNumberFormat="1" applyFont="1" applyBorder="1">
      <alignment vertical="top"/>
    </xf>
    <xf numFmtId="176" fontId="20" fillId="0" borderId="0" xfId="3" applyNumberFormat="1" applyFont="1" applyFill="1">
      <alignment vertical="top"/>
    </xf>
    <xf numFmtId="176" fontId="20" fillId="4" borderId="2" xfId="9" applyNumberFormat="1" applyFont="1" applyFill="1" applyBorder="1">
      <alignment vertical="top"/>
    </xf>
    <xf numFmtId="176" fontId="20" fillId="0" borderId="5" xfId="3" applyNumberFormat="1" applyFont="1" applyFill="1" applyBorder="1">
      <alignment vertical="top"/>
    </xf>
    <xf numFmtId="176" fontId="20" fillId="0" borderId="0" xfId="3" applyNumberFormat="1" applyFont="1" applyFill="1" applyBorder="1">
      <alignment vertical="top"/>
    </xf>
    <xf numFmtId="176" fontId="8" fillId="0" borderId="0" xfId="0" applyNumberFormat="1" applyFont="1"/>
    <xf numFmtId="172" fontId="20" fillId="0" borderId="5" xfId="3" applyNumberFormat="1" applyFont="1" applyBorder="1">
      <alignment vertical="top"/>
    </xf>
    <xf numFmtId="176" fontId="20" fillId="0" borderId="4" xfId="3" applyNumberFormat="1" applyFont="1" applyFill="1" applyBorder="1">
      <alignment vertical="top"/>
    </xf>
    <xf numFmtId="176" fontId="20" fillId="0" borderId="5" xfId="3" applyNumberFormat="1" applyFont="1" applyBorder="1">
      <alignment vertical="top"/>
    </xf>
    <xf numFmtId="172" fontId="20" fillId="0" borderId="21" xfId="3" applyNumberFormat="1" applyFont="1" applyFill="1" applyBorder="1">
      <alignment vertical="top"/>
    </xf>
    <xf numFmtId="176" fontId="20" fillId="0" borderId="21" xfId="3" applyNumberFormat="1" applyFont="1" applyFill="1" applyBorder="1">
      <alignment vertical="top"/>
    </xf>
    <xf numFmtId="168" fontId="46" fillId="0" borderId="0" xfId="3" applyFont="1" applyAlignment="1">
      <alignment horizontal="center" vertical="top"/>
    </xf>
    <xf numFmtId="170" fontId="46" fillId="0" borderId="0" xfId="5" applyFont="1" applyAlignment="1">
      <alignment horizontal="center" vertical="top"/>
    </xf>
    <xf numFmtId="168" fontId="20" fillId="0" borderId="0" xfId="6" applyFont="1" applyAlignment="1">
      <alignment horizontal="center" vertical="top"/>
    </xf>
    <xf numFmtId="170" fontId="51" fillId="0" borderId="0" xfId="5" applyFont="1" applyAlignment="1">
      <alignment horizontal="left" vertical="top" indent="1"/>
    </xf>
    <xf numFmtId="0" fontId="52" fillId="0" borderId="0" xfId="0" applyFont="1" applyAlignment="1">
      <alignment vertical="center"/>
    </xf>
    <xf numFmtId="0" fontId="53" fillId="7" borderId="8" xfId="0" applyFont="1" applyFill="1" applyBorder="1" applyAlignment="1">
      <alignment vertical="center" wrapText="1"/>
    </xf>
    <xf numFmtId="0" fontId="54" fillId="0" borderId="0" xfId="0" applyFont="1"/>
    <xf numFmtId="176" fontId="32" fillId="0" borderId="0" xfId="0" applyNumberFormat="1" applyFont="1"/>
    <xf numFmtId="176" fontId="54" fillId="0" borderId="0" xfId="0" applyNumberFormat="1" applyFont="1"/>
    <xf numFmtId="0" fontId="32" fillId="0" borderId="5" xfId="0" applyFont="1" applyBorder="1"/>
    <xf numFmtId="170" fontId="20" fillId="0" borderId="0" xfId="5" applyFont="1">
      <alignment vertical="top"/>
    </xf>
    <xf numFmtId="168" fontId="35" fillId="0" borderId="4" xfId="6" applyFont="1" applyBorder="1" applyAlignment="1">
      <alignment horizontal="right" vertical="top"/>
    </xf>
    <xf numFmtId="168" fontId="8" fillId="0" borderId="0" xfId="3" applyFont="1" applyBorder="1">
      <alignment vertical="top"/>
    </xf>
    <xf numFmtId="172" fontId="35" fillId="0" borderId="0" xfId="1" applyNumberFormat="1" applyFont="1" applyFill="1" applyBorder="1">
      <alignment vertical="top"/>
    </xf>
    <xf numFmtId="171" fontId="35" fillId="0" borderId="0" xfId="7" applyFont="1" applyFill="1" applyBorder="1">
      <alignment vertical="top"/>
    </xf>
    <xf numFmtId="172" fontId="36" fillId="0" borderId="0" xfId="1" applyNumberFormat="1" applyFont="1" applyFill="1" applyBorder="1">
      <alignment vertical="top"/>
    </xf>
    <xf numFmtId="172" fontId="20" fillId="0" borderId="0" xfId="1" applyNumberFormat="1" applyFont="1" applyFill="1" applyBorder="1" applyAlignment="1">
      <alignment horizontal="right" vertical="top"/>
    </xf>
    <xf numFmtId="172" fontId="20" fillId="0" borderId="0" xfId="1" applyNumberFormat="1" applyFont="1">
      <alignment vertical="top"/>
    </xf>
    <xf numFmtId="172" fontId="20" fillId="0" borderId="0" xfId="1" applyNumberFormat="1" applyFont="1" applyFill="1">
      <alignment vertical="top"/>
    </xf>
    <xf numFmtId="171" fontId="36" fillId="0" borderId="0" xfId="7" applyFont="1" applyFill="1" applyBorder="1">
      <alignment vertical="top"/>
    </xf>
    <xf numFmtId="171" fontId="20" fillId="0" borderId="0" xfId="7" applyFont="1" applyFill="1" applyBorder="1" applyAlignment="1">
      <alignment horizontal="right" vertical="top"/>
    </xf>
    <xf numFmtId="170" fontId="20" fillId="0" borderId="0" xfId="5" applyFont="1" applyFill="1">
      <alignment vertical="top"/>
    </xf>
    <xf numFmtId="168" fontId="35" fillId="0" borderId="0" xfId="6" applyFont="1" applyFill="1" applyBorder="1" applyAlignment="1">
      <alignment horizontal="right" vertical="top"/>
    </xf>
    <xf numFmtId="168" fontId="36" fillId="0" borderId="0" xfId="6" applyFont="1" applyFill="1" applyBorder="1" applyAlignment="1">
      <alignment horizontal="right" vertical="top"/>
    </xf>
    <xf numFmtId="168" fontId="20" fillId="0" borderId="0" xfId="6" applyFont="1" applyFill="1" applyBorder="1" applyAlignment="1">
      <alignment horizontal="right" vertical="top"/>
    </xf>
    <xf numFmtId="168" fontId="20" fillId="0" borderId="0" xfId="6" applyFont="1" applyAlignment="1">
      <alignment horizontal="left" vertical="top"/>
    </xf>
    <xf numFmtId="168" fontId="34" fillId="0" borderId="0" xfId="11" applyFont="1" applyFill="1">
      <alignment vertical="top"/>
    </xf>
    <xf numFmtId="173" fontId="35" fillId="0" borderId="0" xfId="8" applyFont="1" applyFill="1">
      <alignment vertical="top"/>
    </xf>
    <xf numFmtId="173" fontId="36" fillId="0" borderId="0" xfId="8" applyFont="1" applyFill="1">
      <alignment vertical="top"/>
    </xf>
    <xf numFmtId="173" fontId="20" fillId="0" borderId="0" xfId="8" applyFont="1" applyAlignment="1">
      <alignment horizontal="left" vertical="top"/>
    </xf>
    <xf numFmtId="173" fontId="20" fillId="0" borderId="0" xfId="8" applyFont="1">
      <alignment vertical="top"/>
    </xf>
    <xf numFmtId="170" fontId="36" fillId="0" borderId="0" xfId="5" applyFont="1" applyFill="1">
      <alignment vertical="top"/>
    </xf>
    <xf numFmtId="170" fontId="20" fillId="0" borderId="0" xfId="5" applyFont="1" applyAlignment="1">
      <alignment horizontal="left" vertical="top"/>
    </xf>
    <xf numFmtId="173" fontId="35" fillId="0" borderId="0" xfId="8" applyFont="1">
      <alignment vertical="top"/>
    </xf>
    <xf numFmtId="173" fontId="46" fillId="0" borderId="0" xfId="8" applyFont="1">
      <alignment vertical="top"/>
    </xf>
    <xf numFmtId="173" fontId="35" fillId="0" borderId="4" xfId="8" applyFont="1" applyBorder="1" applyAlignment="1">
      <alignment horizontal="right" vertical="top"/>
    </xf>
    <xf numFmtId="173" fontId="35" fillId="0" borderId="4" xfId="8" applyFont="1" applyBorder="1">
      <alignment vertical="top"/>
    </xf>
    <xf numFmtId="173" fontId="35" fillId="3" borderId="0" xfId="8" applyFont="1" applyFill="1">
      <alignment vertical="top"/>
    </xf>
    <xf numFmtId="173" fontId="36" fillId="3" borderId="0" xfId="8" applyFont="1" applyFill="1">
      <alignment vertical="top"/>
    </xf>
    <xf numFmtId="173" fontId="20" fillId="3" borderId="0" xfId="8" applyFont="1" applyFill="1" applyAlignment="1">
      <alignment horizontal="left" vertical="top"/>
    </xf>
    <xf numFmtId="173" fontId="20" fillId="3" borderId="0" xfId="8" applyFont="1" applyFill="1">
      <alignment vertical="top"/>
    </xf>
    <xf numFmtId="174" fontId="35" fillId="3" borderId="0" xfId="9" applyFont="1" applyFill="1">
      <alignment vertical="top"/>
    </xf>
    <xf numFmtId="174" fontId="36" fillId="3" borderId="0" xfId="9" applyFont="1" applyFill="1">
      <alignment vertical="top"/>
    </xf>
    <xf numFmtId="174" fontId="20" fillId="3" borderId="0" xfId="9" applyFont="1" applyFill="1" applyAlignment="1">
      <alignment horizontal="left" vertical="top"/>
    </xf>
    <xf numFmtId="174" fontId="20" fillId="3" borderId="0" xfId="9" applyFont="1" applyFill="1">
      <alignment vertical="top"/>
    </xf>
    <xf numFmtId="0" fontId="55" fillId="0" borderId="0" xfId="0" applyFont="1"/>
    <xf numFmtId="0" fontId="56" fillId="0" borderId="0" xfId="0" applyFont="1"/>
    <xf numFmtId="168" fontId="57" fillId="0" borderId="0" xfId="3" applyFont="1" applyBorder="1">
      <alignment vertical="top"/>
    </xf>
    <xf numFmtId="171" fontId="57" fillId="0" borderId="0" xfId="7" applyFont="1">
      <alignment vertical="top"/>
    </xf>
    <xf numFmtId="170" fontId="58" fillId="0" borderId="0" xfId="5" applyFont="1" applyFill="1" applyBorder="1">
      <alignment vertical="top"/>
    </xf>
    <xf numFmtId="168" fontId="58" fillId="0" borderId="0" xfId="3" applyFont="1" applyFill="1" applyBorder="1">
      <alignment vertical="top"/>
    </xf>
    <xf numFmtId="170" fontId="59" fillId="0" borderId="0" xfId="5" applyFont="1" applyFill="1" applyBorder="1">
      <alignment vertical="top"/>
    </xf>
    <xf numFmtId="170" fontId="60" fillId="0" borderId="0" xfId="5" applyFont="1" applyFill="1" applyBorder="1" applyAlignment="1">
      <alignment horizontal="right" vertical="top"/>
    </xf>
    <xf numFmtId="170" fontId="60" fillId="0" borderId="0" xfId="5" applyFont="1" applyFill="1">
      <alignment vertical="top"/>
    </xf>
    <xf numFmtId="168" fontId="60" fillId="0" borderId="0" xfId="6" applyFont="1">
      <alignment vertical="top"/>
    </xf>
    <xf numFmtId="171" fontId="57" fillId="0" borderId="0" xfId="7" applyFont="1" applyFill="1" applyBorder="1">
      <alignment vertical="top"/>
    </xf>
    <xf numFmtId="168" fontId="57" fillId="0" borderId="0" xfId="3" applyFont="1">
      <alignment vertical="top"/>
    </xf>
    <xf numFmtId="168" fontId="57" fillId="0" borderId="0" xfId="3" applyFont="1" applyFill="1">
      <alignment vertical="top"/>
    </xf>
    <xf numFmtId="173" fontId="57" fillId="0" borderId="0" xfId="8" applyFont="1">
      <alignment vertical="top"/>
    </xf>
    <xf numFmtId="0" fontId="24" fillId="0" borderId="0" xfId="0" applyFont="1"/>
    <xf numFmtId="0" fontId="26" fillId="0" borderId="0" xfId="0" applyFont="1"/>
    <xf numFmtId="0" fontId="24" fillId="0" borderId="0" xfId="0" applyFont="1" applyAlignment="1">
      <alignment horizontal="center"/>
    </xf>
    <xf numFmtId="178" fontId="24" fillId="0" borderId="0" xfId="12" applyNumberFormat="1" applyFont="1"/>
    <xf numFmtId="172" fontId="20" fillId="0" borderId="23" xfId="3" applyNumberFormat="1" applyFont="1" applyFill="1" applyBorder="1">
      <alignment vertical="top"/>
    </xf>
    <xf numFmtId="172" fontId="20" fillId="0" borderId="24" xfId="3" applyNumberFormat="1" applyFont="1" applyFill="1" applyBorder="1">
      <alignment vertical="top"/>
    </xf>
    <xf numFmtId="178" fontId="24" fillId="0" borderId="23" xfId="12" applyNumberFormat="1" applyFont="1" applyBorder="1"/>
    <xf numFmtId="178" fontId="24" fillId="0" borderId="24" xfId="12" applyNumberFormat="1" applyFont="1" applyBorder="1"/>
    <xf numFmtId="178" fontId="24" fillId="0" borderId="23" xfId="12" applyNumberFormat="1" applyFont="1" applyFill="1" applyBorder="1"/>
    <xf numFmtId="0" fontId="61" fillId="0" borderId="0" xfId="0" applyFont="1"/>
    <xf numFmtId="170" fontId="46" fillId="0" borderId="0" xfId="5" applyFont="1" applyAlignment="1">
      <alignment horizontal="right" vertical="top"/>
    </xf>
    <xf numFmtId="173" fontId="35" fillId="0" borderId="0" xfId="8" applyFont="1" applyBorder="1" applyAlignment="1">
      <alignment horizontal="right" vertical="top"/>
    </xf>
    <xf numFmtId="173" fontId="35" fillId="0" borderId="0" xfId="8" applyFont="1" applyBorder="1">
      <alignment vertical="top"/>
    </xf>
    <xf numFmtId="173" fontId="20" fillId="0" borderId="0" xfId="8" applyFont="1" applyBorder="1">
      <alignment vertical="top"/>
    </xf>
    <xf numFmtId="181" fontId="20" fillId="0" borderId="0" xfId="3" applyNumberFormat="1" applyFont="1">
      <alignment vertical="top"/>
    </xf>
    <xf numFmtId="9" fontId="20" fillId="4" borderId="2" xfId="12" applyFont="1" applyFill="1" applyBorder="1" applyAlignment="1">
      <alignment vertical="top"/>
    </xf>
    <xf numFmtId="168" fontId="46" fillId="0" borderId="0" xfId="3" applyFont="1" applyFill="1" applyAlignment="1">
      <alignment horizontal="right" vertical="top"/>
    </xf>
    <xf numFmtId="0" fontId="64" fillId="0" borderId="0" xfId="0" applyFont="1"/>
    <xf numFmtId="0" fontId="65" fillId="0" borderId="0" xfId="0" applyFont="1"/>
    <xf numFmtId="168" fontId="20" fillId="0" borderId="0" xfId="3" applyFont="1" applyFill="1" applyAlignment="1">
      <alignment horizontal="right" vertical="top" indent="2"/>
    </xf>
    <xf numFmtId="168" fontId="25" fillId="0" borderId="0" xfId="3" applyFont="1">
      <alignment vertical="top"/>
    </xf>
    <xf numFmtId="176" fontId="24" fillId="0" borderId="0" xfId="0" applyNumberFormat="1" applyFont="1"/>
    <xf numFmtId="0" fontId="31" fillId="0" borderId="0" xfId="0" applyFont="1"/>
    <xf numFmtId="172" fontId="24" fillId="0" borderId="0" xfId="0" applyNumberFormat="1" applyFont="1"/>
    <xf numFmtId="168" fontId="41" fillId="0" borderId="0" xfId="3" applyFont="1" applyFill="1">
      <alignment vertical="top"/>
    </xf>
    <xf numFmtId="0" fontId="66" fillId="0" borderId="0" xfId="0" applyFont="1"/>
    <xf numFmtId="170" fontId="43" fillId="0" borderId="0" xfId="5" applyFont="1" applyAlignment="1">
      <alignment horizontal="left" vertical="top"/>
    </xf>
    <xf numFmtId="176" fontId="21" fillId="0" borderId="0" xfId="0" applyNumberFormat="1" applyFont="1"/>
    <xf numFmtId="0" fontId="21" fillId="0" borderId="0" xfId="0" applyFont="1"/>
    <xf numFmtId="9" fontId="65" fillId="0" borderId="0" xfId="12" applyFont="1"/>
    <xf numFmtId="0" fontId="63" fillId="0" borderId="0" xfId="0" applyFont="1"/>
    <xf numFmtId="168" fontId="20" fillId="0" borderId="0" xfId="3" applyFont="1" applyAlignment="1">
      <alignment horizontal="left" vertical="top"/>
    </xf>
    <xf numFmtId="168" fontId="20" fillId="0" borderId="0" xfId="3" applyFont="1" applyFill="1" applyAlignment="1">
      <alignment horizontal="left" vertical="top"/>
    </xf>
    <xf numFmtId="168" fontId="7" fillId="0" borderId="0" xfId="3" applyFont="1" applyFill="1" applyAlignment="1">
      <alignment horizontal="left" vertical="top"/>
    </xf>
    <xf numFmtId="0" fontId="2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" fontId="65" fillId="0" borderId="0" xfId="0" applyNumberFormat="1" applyFont="1"/>
    <xf numFmtId="172" fontId="20" fillId="0" borderId="0" xfId="3" applyNumberFormat="1" applyFont="1" applyFill="1" applyBorder="1" applyAlignment="1">
      <alignment horizontal="right" vertical="top"/>
    </xf>
    <xf numFmtId="0" fontId="24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172" fontId="62" fillId="0" borderId="0" xfId="3" applyNumberFormat="1" applyFont="1" applyFill="1" applyBorder="1" applyAlignment="1">
      <alignment horizontal="right" vertical="top"/>
    </xf>
    <xf numFmtId="9" fontId="20" fillId="0" borderId="0" xfId="12" applyFont="1" applyFill="1" applyBorder="1" applyAlignment="1">
      <alignment horizontal="right" vertical="top"/>
    </xf>
    <xf numFmtId="172" fontId="20" fillId="0" borderId="24" xfId="3" applyNumberFormat="1" applyFont="1" applyFill="1" applyBorder="1" applyAlignment="1">
      <alignment horizontal="right" vertical="top"/>
    </xf>
    <xf numFmtId="172" fontId="20" fillId="0" borderId="23" xfId="3" applyNumberFormat="1" applyFont="1" applyFill="1" applyBorder="1" applyAlignment="1">
      <alignment horizontal="right" vertical="top"/>
    </xf>
    <xf numFmtId="9" fontId="20" fillId="0" borderId="24" xfId="12" applyFont="1" applyFill="1" applyBorder="1" applyAlignment="1">
      <alignment horizontal="right" vertical="top"/>
    </xf>
    <xf numFmtId="172" fontId="24" fillId="0" borderId="0" xfId="0" applyNumberFormat="1" applyFont="1" applyAlignment="1">
      <alignment horizontal="right" vertical="top"/>
    </xf>
    <xf numFmtId="172" fontId="24" fillId="0" borderId="24" xfId="0" applyNumberFormat="1" applyFont="1" applyBorder="1" applyAlignment="1">
      <alignment horizontal="right" vertical="top"/>
    </xf>
    <xf numFmtId="172" fontId="21" fillId="0" borderId="0" xfId="0" applyNumberFormat="1" applyFont="1"/>
    <xf numFmtId="172" fontId="63" fillId="0" borderId="0" xfId="0" applyNumberFormat="1" applyFont="1" applyAlignment="1">
      <alignment horizontal="right" vertical="top"/>
    </xf>
    <xf numFmtId="172" fontId="62" fillId="0" borderId="0" xfId="12" applyNumberFormat="1" applyFont="1" applyFill="1" applyBorder="1" applyAlignment="1">
      <alignment horizontal="right" vertical="top"/>
    </xf>
    <xf numFmtId="172" fontId="24" fillId="0" borderId="23" xfId="0" applyNumberFormat="1" applyFont="1" applyBorder="1" applyAlignment="1">
      <alignment horizontal="right" vertical="top"/>
    </xf>
    <xf numFmtId="172" fontId="21" fillId="0" borderId="0" xfId="0" applyNumberFormat="1" applyFont="1" applyAlignment="1">
      <alignment horizontal="right" vertical="top"/>
    </xf>
    <xf numFmtId="172" fontId="21" fillId="0" borderId="23" xfId="0" applyNumberFormat="1" applyFont="1" applyBorder="1" applyAlignment="1">
      <alignment horizontal="right" vertical="top"/>
    </xf>
    <xf numFmtId="170" fontId="51" fillId="0" borderId="0" xfId="5" applyFont="1">
      <alignment vertical="top"/>
    </xf>
    <xf numFmtId="0" fontId="24" fillId="0" borderId="0" xfId="0" applyFont="1" applyAlignment="1">
      <alignment vertical="top"/>
    </xf>
    <xf numFmtId="172" fontId="0" fillId="0" borderId="0" xfId="0" applyNumberFormat="1"/>
    <xf numFmtId="168" fontId="35" fillId="0" borderId="0" xfId="6" applyFont="1" applyBorder="1" applyAlignment="1">
      <alignment horizontal="center" vertical="top"/>
    </xf>
    <xf numFmtId="0" fontId="31" fillId="0" borderId="0" xfId="0" applyFont="1" applyAlignment="1">
      <alignment vertical="top"/>
    </xf>
    <xf numFmtId="0" fontId="65" fillId="0" borderId="0" xfId="0" applyFont="1" applyAlignment="1">
      <alignment vertical="top"/>
    </xf>
    <xf numFmtId="0" fontId="24" fillId="0" borderId="0" xfId="0" applyFont="1" applyAlignment="1">
      <alignment horizontal="left"/>
    </xf>
    <xf numFmtId="172" fontId="24" fillId="0" borderId="0" xfId="0" applyNumberFormat="1" applyFont="1" applyAlignment="1">
      <alignment horizontal="left" vertical="top"/>
    </xf>
    <xf numFmtId="172" fontId="24" fillId="0" borderId="0" xfId="0" applyNumberFormat="1" applyFont="1" applyAlignment="1">
      <alignment horizontal="left"/>
    </xf>
    <xf numFmtId="0" fontId="31" fillId="0" borderId="0" xfId="0" applyFont="1" applyAlignment="1">
      <alignment horizontal="left"/>
    </xf>
    <xf numFmtId="168" fontId="20" fillId="0" borderId="0" xfId="6" applyFont="1" applyFill="1" applyAlignment="1">
      <alignment horizontal="left" vertical="top"/>
    </xf>
    <xf numFmtId="168" fontId="35" fillId="0" borderId="0" xfId="6" applyFont="1" applyFill="1" applyAlignment="1">
      <alignment horizontal="left" vertical="top"/>
    </xf>
    <xf numFmtId="0" fontId="53" fillId="7" borderId="13" xfId="0" applyFont="1" applyFill="1" applyBorder="1" applyAlignment="1">
      <alignment horizontal="center" vertical="center" wrapText="1"/>
    </xf>
    <xf numFmtId="9" fontId="20" fillId="0" borderId="0" xfId="12" applyFont="1" applyFill="1" applyBorder="1" applyAlignment="1">
      <alignment horizontal="left" vertical="top"/>
    </xf>
    <xf numFmtId="0" fontId="32" fillId="0" borderId="15" xfId="0" applyFont="1" applyBorder="1"/>
    <xf numFmtId="0" fontId="53" fillId="7" borderId="8" xfId="0" applyFont="1" applyFill="1" applyBorder="1" applyAlignment="1">
      <alignment horizontal="center" vertical="center" wrapText="1"/>
    </xf>
    <xf numFmtId="0" fontId="87" fillId="0" borderId="0" xfId="0" applyFont="1"/>
    <xf numFmtId="176" fontId="86" fillId="0" borderId="7" xfId="0" applyNumberFormat="1" applyFont="1" applyBorder="1" applyAlignment="1">
      <alignment horizontal="center" vertical="center" wrapText="1"/>
    </xf>
    <xf numFmtId="176" fontId="89" fillId="0" borderId="0" xfId="0" applyNumberFormat="1" applyFont="1"/>
    <xf numFmtId="0" fontId="91" fillId="0" borderId="0" xfId="0" applyFont="1"/>
    <xf numFmtId="173" fontId="90" fillId="5" borderId="0" xfId="8" applyFont="1" applyFill="1" applyBorder="1" applyAlignment="1">
      <alignment horizontal="right" vertical="top"/>
    </xf>
    <xf numFmtId="0" fontId="92" fillId="11" borderId="7" xfId="0" applyFont="1" applyFill="1" applyBorder="1" applyAlignment="1">
      <alignment horizontal="center" vertical="center" wrapText="1"/>
    </xf>
    <xf numFmtId="0" fontId="92" fillId="11" borderId="51" xfId="0" applyFont="1" applyFill="1" applyBorder="1" applyAlignment="1">
      <alignment horizontal="center" vertical="center" wrapText="1"/>
    </xf>
    <xf numFmtId="0" fontId="93" fillId="0" borderId="39" xfId="0" applyFont="1" applyBorder="1" applyAlignment="1">
      <alignment vertical="center" wrapText="1"/>
    </xf>
    <xf numFmtId="176" fontId="92" fillId="8" borderId="43" xfId="0" applyNumberFormat="1" applyFont="1" applyFill="1" applyBorder="1" applyAlignment="1">
      <alignment horizontal="center" vertical="center" wrapText="1"/>
    </xf>
    <xf numFmtId="176" fontId="92" fillId="8" borderId="44" xfId="0" applyNumberFormat="1" applyFont="1" applyFill="1" applyBorder="1" applyAlignment="1">
      <alignment horizontal="center" vertical="center" wrapText="1"/>
    </xf>
    <xf numFmtId="176" fontId="92" fillId="8" borderId="45" xfId="0" applyNumberFormat="1" applyFont="1" applyFill="1" applyBorder="1" applyAlignment="1">
      <alignment horizontal="center" vertical="center" wrapText="1"/>
    </xf>
    <xf numFmtId="176" fontId="92" fillId="8" borderId="11" xfId="0" applyNumberFormat="1" applyFont="1" applyFill="1" applyBorder="1" applyAlignment="1">
      <alignment horizontal="center" vertical="center" wrapText="1"/>
    </xf>
    <xf numFmtId="176" fontId="92" fillId="8" borderId="48" xfId="0" applyNumberFormat="1" applyFont="1" applyFill="1" applyBorder="1" applyAlignment="1">
      <alignment horizontal="center" vertical="center" wrapText="1"/>
    </xf>
    <xf numFmtId="0" fontId="92" fillId="0" borderId="39" xfId="0" applyFont="1" applyBorder="1" applyAlignment="1">
      <alignment vertical="center" wrapText="1"/>
    </xf>
    <xf numFmtId="176" fontId="92" fillId="0" borderId="7" xfId="0" applyNumberFormat="1" applyFont="1" applyBorder="1" applyAlignment="1">
      <alignment horizontal="center" vertical="center" wrapText="1"/>
    </xf>
    <xf numFmtId="176" fontId="93" fillId="0" borderId="48" xfId="0" applyNumberFormat="1" applyFont="1" applyBorder="1" applyAlignment="1">
      <alignment horizontal="center" vertical="center" wrapText="1"/>
    </xf>
    <xf numFmtId="176" fontId="93" fillId="0" borderId="47" xfId="0" applyNumberFormat="1" applyFont="1" applyBorder="1" applyAlignment="1">
      <alignment horizontal="center" vertical="center" wrapText="1"/>
    </xf>
    <xf numFmtId="0" fontId="92" fillId="0" borderId="39" xfId="0" quotePrefix="1" applyFont="1" applyBorder="1" applyAlignment="1">
      <alignment vertical="center" wrapText="1"/>
    </xf>
    <xf numFmtId="0" fontId="94" fillId="0" borderId="0" xfId="0" applyFont="1"/>
    <xf numFmtId="176" fontId="57" fillId="0" borderId="0" xfId="0" applyNumberFormat="1" applyFont="1"/>
    <xf numFmtId="0" fontId="93" fillId="9" borderId="52" xfId="0" applyFont="1" applyFill="1" applyBorder="1" applyAlignment="1">
      <alignment vertical="center" wrapText="1"/>
    </xf>
    <xf numFmtId="0" fontId="92" fillId="9" borderId="52" xfId="0" applyFont="1" applyFill="1" applyBorder="1" applyAlignment="1">
      <alignment horizontal="center" vertical="center" wrapText="1"/>
    </xf>
    <xf numFmtId="0" fontId="92" fillId="0" borderId="40" xfId="0" applyFont="1" applyBorder="1" applyAlignment="1">
      <alignment horizontal="center" vertical="center" wrapText="1"/>
    </xf>
    <xf numFmtId="0" fontId="92" fillId="0" borderId="46" xfId="0" applyFont="1" applyBorder="1" applyAlignment="1">
      <alignment horizontal="center" vertical="center" wrapText="1"/>
    </xf>
    <xf numFmtId="0" fontId="92" fillId="0" borderId="7" xfId="0" applyFont="1" applyBorder="1" applyAlignment="1">
      <alignment horizontal="center" vertical="center" wrapText="1"/>
    </xf>
    <xf numFmtId="0" fontId="92" fillId="0" borderId="48" xfId="0" applyFont="1" applyBorder="1" applyAlignment="1">
      <alignment vertical="center" wrapText="1"/>
    </xf>
    <xf numFmtId="0" fontId="92" fillId="0" borderId="41" xfId="0" applyFont="1" applyBorder="1" applyAlignment="1">
      <alignment horizontal="center" vertical="center" wrapText="1"/>
    </xf>
    <xf numFmtId="0" fontId="92" fillId="0" borderId="48" xfId="0" applyFont="1" applyBorder="1" applyAlignment="1">
      <alignment horizontal="center" vertical="center" wrapText="1"/>
    </xf>
    <xf numFmtId="0" fontId="92" fillId="0" borderId="39" xfId="0" applyFont="1" applyBorder="1" applyAlignment="1">
      <alignment horizontal="left" vertical="center" wrapText="1" indent="2"/>
    </xf>
    <xf numFmtId="176" fontId="92" fillId="0" borderId="41" xfId="0" applyNumberFormat="1" applyFont="1" applyBorder="1" applyAlignment="1">
      <alignment horizontal="center" vertical="center" wrapText="1"/>
    </xf>
    <xf numFmtId="176" fontId="92" fillId="0" borderId="48" xfId="0" applyNumberFormat="1" applyFont="1" applyBorder="1" applyAlignment="1">
      <alignment horizontal="center" vertical="center" wrapText="1"/>
    </xf>
    <xf numFmtId="176" fontId="92" fillId="8" borderId="41" xfId="0" applyNumberFormat="1" applyFont="1" applyFill="1" applyBorder="1" applyAlignment="1">
      <alignment horizontal="center" vertical="center" wrapText="1"/>
    </xf>
    <xf numFmtId="176" fontId="93" fillId="0" borderId="41" xfId="0" applyNumberFormat="1" applyFont="1" applyBorder="1" applyAlignment="1">
      <alignment horizontal="center" vertical="center" wrapText="1"/>
    </xf>
    <xf numFmtId="176" fontId="93" fillId="0" borderId="54" xfId="0" applyNumberFormat="1" applyFont="1" applyBorder="1" applyAlignment="1">
      <alignment horizontal="center" vertical="center" wrapText="1"/>
    </xf>
    <xf numFmtId="176" fontId="93" fillId="0" borderId="7" xfId="0" applyNumberFormat="1" applyFont="1" applyBorder="1" applyAlignment="1">
      <alignment horizontal="center" vertical="center" wrapText="1"/>
    </xf>
    <xf numFmtId="176" fontId="93" fillId="0" borderId="53" xfId="0" applyNumberFormat="1" applyFont="1" applyBorder="1" applyAlignment="1">
      <alignment horizontal="center" vertical="center" wrapText="1"/>
    </xf>
    <xf numFmtId="176" fontId="92" fillId="8" borderId="10" xfId="0" applyNumberFormat="1" applyFont="1" applyFill="1" applyBorder="1" applyAlignment="1">
      <alignment horizontal="center" vertical="center" wrapText="1"/>
    </xf>
    <xf numFmtId="176" fontId="92" fillId="0" borderId="50" xfId="0" applyNumberFormat="1" applyFont="1" applyBorder="1" applyAlignment="1">
      <alignment horizontal="center" vertical="center" wrapText="1"/>
    </xf>
    <xf numFmtId="176" fontId="93" fillId="10" borderId="48" xfId="0" applyNumberFormat="1" applyFont="1" applyFill="1" applyBorder="1" applyAlignment="1">
      <alignment horizontal="center" vertical="center" wrapText="1"/>
    </xf>
    <xf numFmtId="0" fontId="88" fillId="0" borderId="6" xfId="0" applyFont="1" applyBorder="1" applyAlignment="1">
      <alignment vertical="center" wrapText="1"/>
    </xf>
    <xf numFmtId="0" fontId="86" fillId="0" borderId="6" xfId="0" applyFont="1" applyBorder="1" applyAlignment="1">
      <alignment horizontal="left" vertical="center" wrapText="1" indent="2"/>
    </xf>
    <xf numFmtId="0" fontId="93" fillId="9" borderId="6" xfId="0" applyFont="1" applyFill="1" applyBorder="1" applyAlignment="1">
      <alignment vertical="center" wrapText="1"/>
    </xf>
    <xf numFmtId="0" fontId="92" fillId="9" borderId="7" xfId="0" applyFont="1" applyFill="1" applyBorder="1" applyAlignment="1">
      <alignment horizontal="center" vertical="center" wrapText="1"/>
    </xf>
    <xf numFmtId="0" fontId="93" fillId="0" borderId="6" xfId="0" applyFont="1" applyBorder="1" applyAlignment="1">
      <alignment vertical="center" wrapText="1"/>
    </xf>
    <xf numFmtId="0" fontId="92" fillId="0" borderId="6" xfId="0" applyFont="1" applyBorder="1" applyAlignment="1">
      <alignment horizontal="left" vertical="center" wrapText="1" indent="2"/>
    </xf>
    <xf numFmtId="0" fontId="93" fillId="11" borderId="6" xfId="0" applyFont="1" applyFill="1" applyBorder="1" applyAlignment="1">
      <alignment vertical="center" wrapText="1"/>
    </xf>
    <xf numFmtId="176" fontId="26" fillId="0" borderId="0" xfId="0" applyNumberFormat="1" applyFont="1"/>
    <xf numFmtId="176" fontId="93" fillId="0" borderId="22" xfId="0" applyNumberFormat="1" applyFont="1" applyBorder="1" applyAlignment="1">
      <alignment horizontal="center" vertical="center" wrapText="1"/>
    </xf>
    <xf numFmtId="0" fontId="93" fillId="11" borderId="6" xfId="0" applyFont="1" applyFill="1" applyBorder="1" applyAlignment="1">
      <alignment horizontal="center" vertical="center" wrapText="1"/>
    </xf>
    <xf numFmtId="0" fontId="92" fillId="11" borderId="6" xfId="0" applyFont="1" applyFill="1" applyBorder="1" applyAlignment="1">
      <alignment horizontal="center" vertical="center" wrapText="1"/>
    </xf>
    <xf numFmtId="0" fontId="92" fillId="0" borderId="7" xfId="0" applyFont="1" applyBorder="1" applyAlignment="1">
      <alignment horizontal="left" vertical="center" wrapText="1"/>
    </xf>
    <xf numFmtId="176" fontId="60" fillId="0" borderId="7" xfId="0" applyNumberFormat="1" applyFont="1" applyBorder="1" applyAlignment="1">
      <alignment horizontal="center" vertical="center" wrapText="1"/>
    </xf>
    <xf numFmtId="9" fontId="60" fillId="0" borderId="7" xfId="12" applyFont="1" applyBorder="1" applyAlignment="1">
      <alignment horizontal="center" vertical="center" wrapText="1"/>
    </xf>
    <xf numFmtId="0" fontId="93" fillId="0" borderId="7" xfId="0" applyFont="1" applyBorder="1" applyAlignment="1">
      <alignment horizontal="left" vertical="center" wrapText="1"/>
    </xf>
    <xf numFmtId="176" fontId="58" fillId="0" borderId="7" xfId="0" applyNumberFormat="1" applyFont="1" applyBorder="1" applyAlignment="1">
      <alignment horizontal="center" vertical="center" wrapText="1"/>
    </xf>
    <xf numFmtId="9" fontId="58" fillId="0" borderId="7" xfId="12" applyFont="1" applyBorder="1" applyAlignment="1">
      <alignment horizontal="center" vertical="center" wrapText="1"/>
    </xf>
    <xf numFmtId="0" fontId="57" fillId="0" borderId="0" xfId="0" applyFont="1"/>
    <xf numFmtId="0" fontId="69" fillId="0" borderId="0" xfId="0" applyFont="1"/>
    <xf numFmtId="176" fontId="92" fillId="12" borderId="39" xfId="0" applyNumberFormat="1" applyFont="1" applyFill="1" applyBorder="1" applyAlignment="1">
      <alignment horizontal="center" vertical="center" wrapText="1"/>
    </xf>
    <xf numFmtId="176" fontId="92" fillId="12" borderId="41" xfId="0" applyNumberFormat="1" applyFont="1" applyFill="1" applyBorder="1" applyAlignment="1">
      <alignment horizontal="center" vertical="center" wrapText="1"/>
    </xf>
    <xf numFmtId="0" fontId="91" fillId="0" borderId="37" xfId="0" applyFont="1" applyBorder="1"/>
    <xf numFmtId="0" fontId="86" fillId="11" borderId="6" xfId="0" applyFont="1" applyFill="1" applyBorder="1" applyAlignment="1">
      <alignment horizontal="center" vertical="center" wrapText="1"/>
    </xf>
    <xf numFmtId="0" fontId="95" fillId="0" borderId="0" xfId="105"/>
    <xf numFmtId="165" fontId="0" fillId="49" borderId="0" xfId="0" applyNumberFormat="1" applyFill="1"/>
    <xf numFmtId="0" fontId="0" fillId="49" borderId="0" xfId="0" applyFill="1"/>
    <xf numFmtId="3" fontId="0" fillId="49" borderId="0" xfId="0" applyNumberFormat="1" applyFill="1"/>
    <xf numFmtId="0" fontId="97" fillId="0" borderId="0" xfId="0" applyFont="1"/>
    <xf numFmtId="0" fontId="97" fillId="0" borderId="0" xfId="0" applyFont="1" applyAlignment="1">
      <alignment horizontal="left"/>
    </xf>
    <xf numFmtId="173" fontId="20" fillId="3" borderId="2" xfId="1" applyNumberFormat="1" applyFont="1" applyFill="1" applyBorder="1" applyAlignment="1">
      <alignment horizontal="center" vertical="top"/>
    </xf>
    <xf numFmtId="176" fontId="93" fillId="0" borderId="39" xfId="0" applyNumberFormat="1" applyFont="1" applyBorder="1" applyAlignment="1">
      <alignment horizontal="center" vertical="center" wrapText="1"/>
    </xf>
    <xf numFmtId="176" fontId="86" fillId="0" borderId="39" xfId="0" applyNumberFormat="1" applyFont="1" applyBorder="1" applyAlignment="1">
      <alignment horizontal="center" vertical="center" wrapText="1"/>
    </xf>
    <xf numFmtId="176" fontId="88" fillId="0" borderId="41" xfId="0" applyNumberFormat="1" applyFont="1" applyBorder="1" applyAlignment="1">
      <alignment horizontal="center" vertical="center" wrapText="1"/>
    </xf>
    <xf numFmtId="176" fontId="88" fillId="0" borderId="7" xfId="0" applyNumberFormat="1" applyFont="1" applyBorder="1" applyAlignment="1">
      <alignment horizontal="center" vertical="center" wrapText="1"/>
    </xf>
    <xf numFmtId="176" fontId="88" fillId="0" borderId="39" xfId="0" applyNumberFormat="1" applyFont="1" applyBorder="1" applyAlignment="1">
      <alignment horizontal="center" vertical="center" wrapText="1"/>
    </xf>
    <xf numFmtId="176" fontId="88" fillId="0" borderId="42" xfId="0" applyNumberFormat="1" applyFont="1" applyBorder="1" applyAlignment="1">
      <alignment horizontal="center" vertical="center" wrapText="1"/>
    </xf>
    <xf numFmtId="176" fontId="86" fillId="0" borderId="10" xfId="0" applyNumberFormat="1" applyFont="1" applyBorder="1" applyAlignment="1">
      <alignment horizontal="center" vertical="center" wrapText="1"/>
    </xf>
    <xf numFmtId="176" fontId="88" fillId="0" borderId="10" xfId="0" applyNumberFormat="1" applyFont="1" applyBorder="1" applyAlignment="1">
      <alignment horizontal="center" vertical="center" wrapText="1"/>
    </xf>
    <xf numFmtId="176" fontId="86" fillId="0" borderId="55" xfId="0" applyNumberFormat="1" applyFont="1" applyBorder="1" applyAlignment="1">
      <alignment horizontal="center" vertical="center" wrapText="1"/>
    </xf>
    <xf numFmtId="176" fontId="86" fillId="0" borderId="6" xfId="0" applyNumberFormat="1" applyFont="1" applyBorder="1" applyAlignment="1">
      <alignment horizontal="center" vertical="center" wrapText="1"/>
    </xf>
    <xf numFmtId="0" fontId="0" fillId="0" borderId="37" xfId="0" applyBorder="1"/>
    <xf numFmtId="0" fontId="88" fillId="0" borderId="6" xfId="0" applyFont="1" applyBorder="1" applyAlignment="1">
      <alignment horizontal="center" vertical="center" wrapText="1"/>
    </xf>
    <xf numFmtId="0" fontId="93" fillId="11" borderId="6" xfId="0" applyFont="1" applyFill="1" applyBorder="1" applyAlignment="1">
      <alignment horizontal="left" vertical="center" wrapText="1"/>
    </xf>
    <xf numFmtId="0" fontId="88" fillId="11" borderId="6" xfId="0" applyFont="1" applyFill="1" applyBorder="1" applyAlignment="1">
      <alignment horizontal="left" vertical="center" wrapText="1"/>
    </xf>
    <xf numFmtId="0" fontId="86" fillId="11" borderId="7" xfId="0" applyFont="1" applyFill="1" applyBorder="1" applyAlignment="1">
      <alignment horizontal="center" vertical="center" wrapText="1"/>
    </xf>
    <xf numFmtId="0" fontId="88" fillId="11" borderId="56" xfId="0" applyFont="1" applyFill="1" applyBorder="1" applyAlignment="1">
      <alignment horizontal="left" vertical="center" wrapText="1"/>
    </xf>
    <xf numFmtId="173" fontId="25" fillId="0" borderId="0" xfId="14" applyFont="1" applyFill="1">
      <alignment vertical="top"/>
    </xf>
    <xf numFmtId="173" fontId="98" fillId="0" borderId="0" xfId="14" applyFont="1" applyFill="1">
      <alignment vertical="top"/>
    </xf>
    <xf numFmtId="165" fontId="32" fillId="0" borderId="0" xfId="0" applyNumberFormat="1" applyFont="1"/>
    <xf numFmtId="2" fontId="32" fillId="0" borderId="0" xfId="0" applyNumberFormat="1" applyFont="1"/>
    <xf numFmtId="0" fontId="15" fillId="12" borderId="21" xfId="2" applyFont="1" applyFill="1" applyBorder="1"/>
    <xf numFmtId="2" fontId="15" fillId="12" borderId="21" xfId="2" applyNumberFormat="1" applyFont="1" applyFill="1" applyBorder="1"/>
    <xf numFmtId="1" fontId="15" fillId="3" borderId="21" xfId="2" applyNumberFormat="1" applyFont="1" applyFill="1" applyBorder="1"/>
    <xf numFmtId="1" fontId="15" fillId="12" borderId="21" xfId="2" applyNumberFormat="1" applyFont="1" applyFill="1" applyBorder="1" applyAlignment="1">
      <alignment horizontal="center"/>
    </xf>
    <xf numFmtId="0" fontId="15" fillId="0" borderId="21" xfId="2" applyFont="1" applyBorder="1"/>
    <xf numFmtId="1" fontId="15" fillId="12" borderId="57" xfId="2" applyNumberFormat="1" applyFont="1" applyFill="1" applyBorder="1" applyAlignment="1">
      <alignment horizontal="center"/>
    </xf>
    <xf numFmtId="0" fontId="32" fillId="13" borderId="0" xfId="0" applyFont="1" applyFill="1"/>
    <xf numFmtId="165" fontId="100" fillId="2" borderId="0" xfId="1" applyNumberFormat="1" applyFont="1" applyFill="1" applyAlignment="1">
      <alignment horizontal="right"/>
    </xf>
    <xf numFmtId="0" fontId="3" fillId="0" borderId="0" xfId="0" applyFont="1"/>
    <xf numFmtId="166" fontId="97" fillId="0" borderId="0" xfId="1" applyNumberFormat="1" applyFont="1" applyFill="1" applyAlignment="1">
      <alignment vertical="center"/>
    </xf>
    <xf numFmtId="165" fontId="101" fillId="0" borderId="0" xfId="1" applyNumberFormat="1" applyFont="1" applyFill="1" applyAlignment="1">
      <alignment vertical="center"/>
    </xf>
    <xf numFmtId="0" fontId="102" fillId="0" borderId="0" xfId="2" applyFont="1" applyAlignment="1" applyProtection="1">
      <alignment horizontal="left" vertical="center"/>
      <protection locked="0"/>
    </xf>
    <xf numFmtId="0" fontId="48" fillId="0" borderId="0" xfId="2" applyFont="1" applyAlignment="1" applyProtection="1">
      <alignment horizontal="left" vertical="center"/>
      <protection locked="0"/>
    </xf>
    <xf numFmtId="167" fontId="102" fillId="0" borderId="0" xfId="2" applyNumberFormat="1" applyFont="1" applyAlignment="1" applyProtection="1">
      <alignment horizontal="left" vertical="center"/>
      <protection locked="0"/>
    </xf>
    <xf numFmtId="0" fontId="102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2" fontId="0" fillId="0" borderId="21" xfId="0" applyNumberFormat="1" applyBorder="1"/>
    <xf numFmtId="173" fontId="97" fillId="5" borderId="0" xfId="8" applyFont="1" applyFill="1" applyBorder="1" applyAlignment="1">
      <alignment horizontal="right" vertical="top"/>
    </xf>
    <xf numFmtId="0" fontId="97" fillId="0" borderId="0" xfId="0" applyFont="1" applyAlignment="1">
      <alignment vertical="top"/>
    </xf>
    <xf numFmtId="0" fontId="103" fillId="0" borderId="0" xfId="0" applyFont="1" applyAlignment="1">
      <alignment vertical="top"/>
    </xf>
    <xf numFmtId="0" fontId="97" fillId="0" borderId="0" xfId="0" applyFont="1" applyAlignment="1">
      <alignment vertical="top" wrapText="1"/>
    </xf>
    <xf numFmtId="0" fontId="15" fillId="0" borderId="0" xfId="2" applyFont="1" applyAlignment="1">
      <alignment wrapText="1"/>
    </xf>
    <xf numFmtId="165" fontId="100" fillId="0" borderId="36" xfId="1" applyNumberFormat="1" applyFont="1" applyFill="1" applyBorder="1" applyAlignment="1">
      <alignment vertical="center"/>
    </xf>
    <xf numFmtId="165" fontId="100" fillId="0" borderId="0" xfId="1" applyNumberFormat="1" applyFont="1" applyFill="1" applyBorder="1" applyAlignment="1">
      <alignment vertical="center"/>
    </xf>
    <xf numFmtId="0" fontId="16" fillId="0" borderId="0" xfId="2" applyFont="1"/>
    <xf numFmtId="11" fontId="19" fillId="14" borderId="36" xfId="13" applyNumberFormat="1" applyFont="1" applyFill="1" applyBorder="1">
      <alignment vertical="top"/>
    </xf>
    <xf numFmtId="172" fontId="31" fillId="0" borderId="0" xfId="0" applyNumberFormat="1" applyFont="1" applyAlignment="1">
      <alignment horizontal="left"/>
    </xf>
    <xf numFmtId="170" fontId="51" fillId="0" borderId="0" xfId="5" applyFont="1" applyFill="1">
      <alignment vertical="top"/>
    </xf>
    <xf numFmtId="0" fontId="17" fillId="0" borderId="0" xfId="0" applyFont="1" applyAlignment="1">
      <alignment horizontal="left" vertical="top"/>
    </xf>
    <xf numFmtId="172" fontId="20" fillId="0" borderId="0" xfId="3" applyNumberFormat="1" applyFont="1" applyFill="1" applyBorder="1" applyAlignment="1">
      <alignment horizontal="left" vertical="top"/>
    </xf>
    <xf numFmtId="0" fontId="99" fillId="0" borderId="0" xfId="106" applyFont="1"/>
    <xf numFmtId="0" fontId="96" fillId="50" borderId="0" xfId="106" applyFont="1" applyFill="1"/>
    <xf numFmtId="0" fontId="104" fillId="51" borderId="0" xfId="0" applyFont="1" applyFill="1"/>
    <xf numFmtId="178" fontId="105" fillId="0" borderId="41" xfId="12" applyNumberFormat="1" applyFont="1" applyBorder="1" applyAlignment="1">
      <alignment horizontal="center" vertical="center" wrapText="1"/>
    </xf>
    <xf numFmtId="172" fontId="20" fillId="52" borderId="0" xfId="3" applyNumberFormat="1" applyFont="1" applyFill="1">
      <alignment vertical="top"/>
    </xf>
    <xf numFmtId="172" fontId="31" fillId="0" borderId="0" xfId="0" applyNumberFormat="1" applyFont="1" applyAlignment="1">
      <alignment horizontal="right" vertical="top"/>
    </xf>
    <xf numFmtId="172" fontId="35" fillId="0" borderId="0" xfId="3" applyNumberFormat="1" applyFont="1" applyFill="1" applyBorder="1" applyAlignment="1">
      <alignment horizontal="right" vertical="top"/>
    </xf>
    <xf numFmtId="179" fontId="20" fillId="5" borderId="0" xfId="8" applyNumberFormat="1" applyFont="1" applyFill="1" applyBorder="1" applyAlignment="1">
      <alignment horizontal="right" vertical="top"/>
    </xf>
    <xf numFmtId="167" fontId="93" fillId="0" borderId="22" xfId="0" applyNumberFormat="1" applyFont="1" applyBorder="1" applyAlignment="1">
      <alignment horizontal="center" vertical="center" wrapText="1"/>
    </xf>
    <xf numFmtId="172" fontId="35" fillId="0" borderId="0" xfId="3" applyNumberFormat="1" applyFont="1" applyFill="1">
      <alignment vertical="top"/>
    </xf>
    <xf numFmtId="183" fontId="17" fillId="0" borderId="0" xfId="0" applyNumberFormat="1" applyFont="1" applyAlignment="1">
      <alignment horizontal="right" vertical="top"/>
    </xf>
    <xf numFmtId="176" fontId="0" fillId="0" borderId="0" xfId="0" applyNumberFormat="1" applyAlignment="1">
      <alignment horizontal="right" vertical="top"/>
    </xf>
    <xf numFmtId="0" fontId="106" fillId="0" borderId="0" xfId="0" applyFont="1"/>
    <xf numFmtId="0" fontId="106" fillId="0" borderId="0" xfId="0" applyFont="1" applyAlignment="1">
      <alignment horizontal="right" vertical="top"/>
    </xf>
    <xf numFmtId="0" fontId="106" fillId="0" borderId="0" xfId="0" applyFont="1" applyAlignment="1">
      <alignment horizontal="left" vertical="top"/>
    </xf>
    <xf numFmtId="168" fontId="107" fillId="0" borderId="0" xfId="3" applyFont="1" applyFill="1">
      <alignment vertical="top"/>
    </xf>
    <xf numFmtId="1" fontId="86" fillId="0" borderId="7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87" fillId="0" borderId="0" xfId="0" applyNumberFormat="1" applyFont="1"/>
    <xf numFmtId="1" fontId="0" fillId="0" borderId="37" xfId="0" applyNumberFormat="1" applyBorder="1"/>
    <xf numFmtId="1" fontId="88" fillId="0" borderId="6" xfId="0" applyNumberFormat="1" applyFont="1" applyBorder="1" applyAlignment="1">
      <alignment horizontal="center" vertical="center" wrapText="1"/>
    </xf>
    <xf numFmtId="172" fontId="20" fillId="53" borderId="0" xfId="3" applyNumberFormat="1" applyFont="1" applyFill="1">
      <alignment vertical="top"/>
    </xf>
    <xf numFmtId="168" fontId="35" fillId="0" borderId="0" xfId="6" applyFont="1">
      <alignment vertical="top"/>
    </xf>
    <xf numFmtId="170" fontId="50" fillId="0" borderId="0" xfId="5" applyFont="1" applyAlignment="1">
      <alignment horizontal="left" vertical="top" indent="1"/>
    </xf>
    <xf numFmtId="168" fontId="20" fillId="0" borderId="0" xfId="6" applyFont="1" applyBorder="1">
      <alignment vertical="top"/>
    </xf>
    <xf numFmtId="168" fontId="7" fillId="0" borderId="0" xfId="6" applyFont="1" applyBorder="1">
      <alignment vertical="top"/>
    </xf>
    <xf numFmtId="168" fontId="7" fillId="0" borderId="0" xfId="6" applyFont="1" applyFill="1" applyBorder="1">
      <alignment vertical="top"/>
    </xf>
    <xf numFmtId="168" fontId="7" fillId="0" borderId="0" xfId="3" applyFont="1" applyAlignment="1">
      <alignment horizontal="right" vertical="top"/>
    </xf>
    <xf numFmtId="172" fontId="7" fillId="0" borderId="0" xfId="3" applyNumberFormat="1" applyFont="1" applyFill="1">
      <alignment vertical="top"/>
    </xf>
    <xf numFmtId="167" fontId="92" fillId="0" borderId="7" xfId="0" applyNumberFormat="1" applyFont="1" applyBorder="1" applyAlignment="1">
      <alignment horizontal="center" vertical="center" wrapText="1"/>
    </xf>
    <xf numFmtId="176" fontId="92" fillId="0" borderId="0" xfId="0" applyNumberFormat="1" applyFont="1" applyAlignment="1">
      <alignment horizontal="center" vertical="center" wrapText="1"/>
    </xf>
    <xf numFmtId="0" fontId="32" fillId="54" borderId="0" xfId="0" applyFont="1" applyFill="1"/>
    <xf numFmtId="0" fontId="5" fillId="54" borderId="0" xfId="0" applyFont="1" applyFill="1"/>
    <xf numFmtId="0" fontId="8" fillId="54" borderId="0" xfId="0" applyFont="1" applyFill="1"/>
    <xf numFmtId="168" fontId="20" fillId="54" borderId="0" xfId="3" applyFont="1" applyFill="1">
      <alignment vertical="top"/>
    </xf>
    <xf numFmtId="168" fontId="20" fillId="54" borderId="0" xfId="6" applyFont="1" applyFill="1">
      <alignment vertical="top"/>
    </xf>
    <xf numFmtId="172" fontId="20" fillId="54" borderId="0" xfId="3" applyNumberFormat="1" applyFont="1" applyFill="1" applyBorder="1">
      <alignment vertical="top"/>
    </xf>
    <xf numFmtId="168" fontId="7" fillId="54" borderId="0" xfId="6" applyFill="1">
      <alignment vertical="top"/>
    </xf>
    <xf numFmtId="0" fontId="54" fillId="54" borderId="0" xfId="0" applyFont="1" applyFill="1"/>
    <xf numFmtId="0" fontId="12" fillId="54" borderId="0" xfId="0" applyFont="1" applyFill="1"/>
    <xf numFmtId="0" fontId="0" fillId="55" borderId="0" xfId="0" applyFill="1"/>
    <xf numFmtId="0" fontId="24" fillId="55" borderId="0" xfId="0" applyFont="1" applyFill="1" applyAlignment="1">
      <alignment vertical="top"/>
    </xf>
    <xf numFmtId="168" fontId="35" fillId="55" borderId="0" xfId="3" applyFont="1" applyFill="1">
      <alignment vertical="top"/>
    </xf>
    <xf numFmtId="168" fontId="20" fillId="55" borderId="0" xfId="3" applyFont="1" applyFill="1">
      <alignment vertical="top"/>
    </xf>
    <xf numFmtId="168" fontId="20" fillId="55" borderId="0" xfId="6" applyFont="1" applyFill="1">
      <alignment vertical="top"/>
    </xf>
    <xf numFmtId="168" fontId="20" fillId="55" borderId="0" xfId="3" applyFont="1" applyFill="1" applyBorder="1">
      <alignment vertical="top"/>
    </xf>
    <xf numFmtId="170" fontId="50" fillId="55" borderId="0" xfId="5" applyFont="1" applyFill="1">
      <alignment vertical="top"/>
    </xf>
    <xf numFmtId="0" fontId="24" fillId="55" borderId="0" xfId="0" applyFont="1" applyFill="1"/>
    <xf numFmtId="168" fontId="20" fillId="55" borderId="0" xfId="3" applyFont="1" applyFill="1" applyAlignment="1">
      <alignment horizontal="left" vertical="top"/>
    </xf>
    <xf numFmtId="172" fontId="20" fillId="55" borderId="0" xfId="3" applyNumberFormat="1" applyFont="1" applyFill="1" applyBorder="1" applyAlignment="1">
      <alignment horizontal="right" vertical="top"/>
    </xf>
    <xf numFmtId="0" fontId="32" fillId="0" borderId="0" xfId="109"/>
    <xf numFmtId="0" fontId="108" fillId="0" borderId="0" xfId="106" applyFont="1"/>
    <xf numFmtId="167" fontId="108" fillId="0" borderId="0" xfId="106" applyNumberFormat="1" applyFont="1"/>
    <xf numFmtId="10" fontId="0" fillId="49" borderId="0" xfId="0" applyNumberFormat="1" applyFill="1"/>
    <xf numFmtId="184" fontId="20" fillId="0" borderId="0" xfId="12" applyNumberFormat="1" applyFont="1" applyFill="1" applyAlignment="1">
      <alignment vertical="top"/>
    </xf>
    <xf numFmtId="168" fontId="9" fillId="0" borderId="0" xfId="3" applyFont="1">
      <alignment vertical="top"/>
    </xf>
    <xf numFmtId="184" fontId="7" fillId="0" borderId="0" xfId="12" applyNumberFormat="1" applyFont="1" applyAlignment="1">
      <alignment vertical="top"/>
    </xf>
    <xf numFmtId="0" fontId="109" fillId="0" borderId="0" xfId="0" applyFont="1" applyAlignment="1" applyProtection="1">
      <alignment horizontal="left" vertical="center" wrapText="1"/>
      <protection locked="0"/>
    </xf>
    <xf numFmtId="184" fontId="65" fillId="0" borderId="0" xfId="12" applyNumberFormat="1" applyFont="1" applyFill="1"/>
    <xf numFmtId="0" fontId="105" fillId="0" borderId="39" xfId="0" applyFont="1" applyBorder="1" applyAlignment="1">
      <alignment vertical="center" wrapText="1"/>
    </xf>
    <xf numFmtId="181" fontId="0" fillId="0" borderId="0" xfId="0" applyNumberFormat="1" applyAlignment="1">
      <alignment horizontal="right" vertical="top"/>
    </xf>
    <xf numFmtId="181" fontId="0" fillId="0" borderId="0" xfId="0" applyNumberFormat="1"/>
    <xf numFmtId="165" fontId="106" fillId="0" borderId="0" xfId="0" applyNumberFormat="1" applyFont="1" applyAlignment="1">
      <alignment horizontal="right" vertical="top"/>
    </xf>
    <xf numFmtId="165" fontId="0" fillId="0" borderId="0" xfId="0" applyNumberFormat="1"/>
    <xf numFmtId="165" fontId="20" fillId="0" borderId="0" xfId="3" applyNumberFormat="1" applyFont="1" applyFill="1" applyBorder="1" applyAlignment="1">
      <alignment horizontal="right" vertical="top"/>
    </xf>
    <xf numFmtId="165" fontId="107" fillId="52" borderId="0" xfId="3" applyNumberFormat="1" applyFont="1" applyFill="1">
      <alignment vertical="top"/>
    </xf>
    <xf numFmtId="181" fontId="107" fillId="52" borderId="0" xfId="3" applyNumberFormat="1" applyFont="1" applyFill="1">
      <alignment vertical="top"/>
    </xf>
    <xf numFmtId="0" fontId="0" fillId="55" borderId="0" xfId="0" applyFill="1" applyAlignment="1">
      <alignment horizontal="left" vertical="top"/>
    </xf>
    <xf numFmtId="0" fontId="0" fillId="55" borderId="0" xfId="0" applyFill="1" applyAlignment="1">
      <alignment horizontal="right" vertical="top"/>
    </xf>
    <xf numFmtId="165" fontId="106" fillId="0" borderId="5" xfId="0" applyNumberFormat="1" applyFont="1" applyBorder="1" applyAlignment="1">
      <alignment horizontal="right" vertical="top"/>
    </xf>
    <xf numFmtId="0" fontId="106" fillId="55" borderId="0" xfId="0" applyFont="1" applyFill="1" applyAlignment="1">
      <alignment horizontal="left" vertical="top"/>
    </xf>
    <xf numFmtId="0" fontId="106" fillId="55" borderId="0" xfId="0" applyFont="1" applyFill="1"/>
    <xf numFmtId="165" fontId="106" fillId="55" borderId="0" xfId="0" applyNumberFormat="1" applyFont="1" applyFill="1" applyAlignment="1">
      <alignment horizontal="right" vertical="top"/>
    </xf>
    <xf numFmtId="165" fontId="0" fillId="55" borderId="0" xfId="0" applyNumberFormat="1" applyFill="1"/>
    <xf numFmtId="165" fontId="20" fillId="55" borderId="0" xfId="3" applyNumberFormat="1" applyFont="1" applyFill="1" applyBorder="1" applyAlignment="1">
      <alignment horizontal="right" vertical="top"/>
    </xf>
    <xf numFmtId="181" fontId="107" fillId="0" borderId="0" xfId="3" applyNumberFormat="1" applyFont="1" applyFill="1">
      <alignment vertical="top"/>
    </xf>
    <xf numFmtId="0" fontId="110" fillId="0" borderId="0" xfId="0" applyFont="1" applyAlignment="1">
      <alignment horizontal="left" vertical="top"/>
    </xf>
    <xf numFmtId="165" fontId="107" fillId="0" borderId="0" xfId="3" applyNumberFormat="1" applyFont="1" applyFill="1">
      <alignment vertical="top"/>
    </xf>
    <xf numFmtId="167" fontId="92" fillId="0" borderId="0" xfId="0" applyNumberFormat="1" applyFont="1" applyAlignment="1">
      <alignment horizontal="center" vertical="center" wrapText="1"/>
    </xf>
    <xf numFmtId="173" fontId="108" fillId="0" borderId="0" xfId="14" applyFont="1" applyFill="1">
      <alignment vertical="top"/>
    </xf>
    <xf numFmtId="173" fontId="111" fillId="0" borderId="0" xfId="14" applyFont="1" applyFill="1">
      <alignment vertical="top"/>
    </xf>
    <xf numFmtId="0" fontId="0" fillId="55" borderId="0" xfId="0" applyFill="1" applyAlignment="1">
      <alignment vertical="top"/>
    </xf>
    <xf numFmtId="9" fontId="62" fillId="0" borderId="0" xfId="12" applyFont="1" applyFill="1" applyBorder="1" applyAlignment="1">
      <alignment horizontal="right" vertical="top"/>
    </xf>
    <xf numFmtId="0" fontId="102" fillId="0" borderId="0" xfId="0" applyFont="1"/>
    <xf numFmtId="0" fontId="108" fillId="0" borderId="0" xfId="0" applyFont="1"/>
    <xf numFmtId="0" fontId="15" fillId="0" borderId="0" xfId="107" applyFont="1" applyAlignment="1">
      <alignment vertical="top"/>
    </xf>
    <xf numFmtId="181" fontId="20" fillId="0" borderId="0" xfId="3" applyNumberFormat="1" applyFont="1" applyFill="1">
      <alignment vertical="top"/>
    </xf>
    <xf numFmtId="181" fontId="20" fillId="0" borderId="5" xfId="3" applyNumberFormat="1" applyFont="1" applyFill="1" applyBorder="1">
      <alignment vertical="top"/>
    </xf>
    <xf numFmtId="181" fontId="20" fillId="0" borderId="0" xfId="3" applyNumberFormat="1" applyFont="1" applyFill="1" applyBorder="1">
      <alignment vertical="top"/>
    </xf>
    <xf numFmtId="181" fontId="20" fillId="0" borderId="0" xfId="6" applyNumberFormat="1" applyFont="1">
      <alignment vertical="top"/>
    </xf>
    <xf numFmtId="181" fontId="20" fillId="5" borderId="0" xfId="8" applyNumberFormat="1" applyFont="1" applyFill="1" applyBorder="1" applyAlignment="1">
      <alignment horizontal="right" vertical="top"/>
    </xf>
    <xf numFmtId="181" fontId="50" fillId="0" borderId="0" xfId="5" applyNumberFormat="1" applyFont="1">
      <alignment vertical="top"/>
    </xf>
    <xf numFmtId="181" fontId="20" fillId="4" borderId="2" xfId="9" applyNumberFormat="1" applyFont="1" applyFill="1" applyBorder="1">
      <alignment vertical="top"/>
    </xf>
    <xf numFmtId="181" fontId="8" fillId="0" borderId="0" xfId="0" applyNumberFormat="1" applyFont="1"/>
    <xf numFmtId="181" fontId="20" fillId="0" borderId="0" xfId="3" applyNumberFormat="1" applyFont="1" applyBorder="1">
      <alignment vertical="top"/>
    </xf>
    <xf numFmtId="181" fontId="20" fillId="0" borderId="5" xfId="3" applyNumberFormat="1" applyFont="1" applyBorder="1">
      <alignment vertical="top"/>
    </xf>
    <xf numFmtId="0" fontId="67" fillId="0" borderId="0" xfId="0" applyFont="1"/>
    <xf numFmtId="183" fontId="20" fillId="52" borderId="0" xfId="3" applyNumberFormat="1" applyFont="1" applyFill="1">
      <alignment vertical="top"/>
    </xf>
    <xf numFmtId="0" fontId="15" fillId="0" borderId="0" xfId="0" applyFont="1"/>
    <xf numFmtId="172" fontId="15" fillId="0" borderId="0" xfId="0" applyNumberFormat="1" applyFont="1"/>
    <xf numFmtId="0" fontId="15" fillId="0" borderId="0" xfId="0" applyFont="1" applyAlignment="1">
      <alignment horizontal="left" vertical="top"/>
    </xf>
    <xf numFmtId="172" fontId="21" fillId="0" borderId="24" xfId="0" applyNumberFormat="1" applyFont="1" applyBorder="1" applyAlignment="1">
      <alignment horizontal="right" vertical="top"/>
    </xf>
    <xf numFmtId="0" fontId="15" fillId="56" borderId="0" xfId="0" applyFont="1" applyFill="1" applyAlignment="1">
      <alignment horizontal="right" vertical="top"/>
    </xf>
    <xf numFmtId="181" fontId="24" fillId="0" borderId="24" xfId="0" applyNumberFormat="1" applyFont="1" applyBorder="1" applyAlignment="1">
      <alignment horizontal="right" vertical="top"/>
    </xf>
    <xf numFmtId="181" fontId="24" fillId="0" borderId="0" xfId="0" applyNumberFormat="1" applyFont="1" applyAlignment="1">
      <alignment horizontal="right" vertical="top"/>
    </xf>
    <xf numFmtId="181" fontId="21" fillId="0" borderId="0" xfId="0" applyNumberFormat="1" applyFont="1" applyAlignment="1">
      <alignment horizontal="right" vertical="top"/>
    </xf>
    <xf numFmtId="181" fontId="21" fillId="0" borderId="24" xfId="0" applyNumberFormat="1" applyFont="1" applyBorder="1" applyAlignment="1">
      <alignment horizontal="right" vertical="top"/>
    </xf>
    <xf numFmtId="165" fontId="17" fillId="0" borderId="0" xfId="0" applyNumberFormat="1" applyFont="1" applyAlignment="1">
      <alignment horizontal="right" vertical="top"/>
    </xf>
    <xf numFmtId="165" fontId="0" fillId="0" borderId="0" xfId="0" applyNumberFormat="1" applyAlignment="1">
      <alignment horizontal="right" vertical="top"/>
    </xf>
    <xf numFmtId="0" fontId="1" fillId="0" borderId="0" xfId="110"/>
    <xf numFmtId="0" fontId="108" fillId="0" borderId="0" xfId="111" applyFont="1"/>
    <xf numFmtId="0" fontId="1" fillId="0" borderId="0" xfId="111"/>
    <xf numFmtId="167" fontId="108" fillId="0" borderId="0" xfId="108" applyNumberFormat="1" applyFont="1" applyAlignment="1">
      <alignment vertical="top"/>
    </xf>
    <xf numFmtId="167" fontId="1" fillId="0" borderId="0" xfId="110" applyNumberFormat="1" applyAlignment="1">
      <alignment horizontal="right"/>
    </xf>
    <xf numFmtId="0" fontId="99" fillId="0" borderId="0" xfId="0" applyFont="1"/>
    <xf numFmtId="0" fontId="96" fillId="50" borderId="0" xfId="0" applyFont="1" applyFill="1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 vertical="center"/>
    </xf>
    <xf numFmtId="0" fontId="16" fillId="0" borderId="0" xfId="2" applyFont="1" applyAlignment="1">
      <alignment horizontal="center"/>
    </xf>
    <xf numFmtId="2" fontId="16" fillId="0" borderId="0" xfId="2" applyNumberFormat="1" applyFont="1" applyAlignment="1">
      <alignment horizontal="center"/>
    </xf>
    <xf numFmtId="0" fontId="53" fillId="7" borderId="12" xfId="0" applyFont="1" applyFill="1" applyBorder="1" applyAlignment="1">
      <alignment horizontal="center" vertical="center" wrapText="1"/>
    </xf>
    <xf numFmtId="0" fontId="53" fillId="7" borderId="13" xfId="0" applyFont="1" applyFill="1" applyBorder="1" applyAlignment="1">
      <alignment horizontal="center" vertical="center" wrapText="1"/>
    </xf>
    <xf numFmtId="0" fontId="53" fillId="7" borderId="14" xfId="0" applyFont="1" applyFill="1" applyBorder="1" applyAlignment="1">
      <alignment horizontal="center" vertical="center" wrapText="1"/>
    </xf>
    <xf numFmtId="0" fontId="92" fillId="9" borderId="38" xfId="0" applyFont="1" applyFill="1" applyBorder="1" applyAlignment="1">
      <alignment horizontal="center" vertical="center" wrapText="1"/>
    </xf>
    <xf numFmtId="0" fontId="92" fillId="9" borderId="49" xfId="0" applyFont="1" applyFill="1" applyBorder="1" applyAlignment="1">
      <alignment horizontal="center" vertical="center" wrapText="1"/>
    </xf>
    <xf numFmtId="0" fontId="92" fillId="9" borderId="45" xfId="0" applyFont="1" applyFill="1" applyBorder="1" applyAlignment="1">
      <alignment horizontal="center" vertical="center" wrapText="1"/>
    </xf>
    <xf numFmtId="0" fontId="92" fillId="9" borderId="16" xfId="0" applyFont="1" applyFill="1" applyBorder="1" applyAlignment="1">
      <alignment horizontal="center" vertical="center" wrapText="1"/>
    </xf>
    <xf numFmtId="0" fontId="92" fillId="9" borderId="17" xfId="0" applyFont="1" applyFill="1" applyBorder="1" applyAlignment="1">
      <alignment horizontal="center" vertical="center" wrapText="1"/>
    </xf>
    <xf numFmtId="0" fontId="92" fillId="9" borderId="18" xfId="0" applyFont="1" applyFill="1" applyBorder="1" applyAlignment="1">
      <alignment horizontal="center" vertical="center" wrapText="1"/>
    </xf>
    <xf numFmtId="0" fontId="92" fillId="9" borderId="19" xfId="0" applyFont="1" applyFill="1" applyBorder="1" applyAlignment="1">
      <alignment horizontal="center" vertical="center" wrapText="1"/>
    </xf>
    <xf numFmtId="0" fontId="92" fillId="9" borderId="9" xfId="0" applyFont="1" applyFill="1" applyBorder="1" applyAlignment="1">
      <alignment horizontal="center" vertical="center" wrapText="1"/>
    </xf>
    <xf numFmtId="0" fontId="92" fillId="9" borderId="20" xfId="0" applyFont="1" applyFill="1" applyBorder="1" applyAlignment="1">
      <alignment horizontal="center" vertical="center" wrapText="1"/>
    </xf>
    <xf numFmtId="0" fontId="53" fillId="7" borderId="15" xfId="0" applyFont="1" applyFill="1" applyBorder="1" applyAlignment="1">
      <alignment horizontal="center" vertical="center" wrapText="1"/>
    </xf>
    <xf numFmtId="0" fontId="53" fillId="7" borderId="0" xfId="0" applyFont="1" applyFill="1" applyAlignment="1">
      <alignment horizontal="center" vertical="center" wrapText="1"/>
    </xf>
    <xf numFmtId="173" fontId="113" fillId="0" borderId="0" xfId="14" applyFont="1" applyFill="1">
      <alignment vertical="top"/>
    </xf>
  </cellXfs>
  <cellStyles count="112">
    <cellStyle name="20% - Accent1 2" xfId="69" xr:uid="{C0B592C9-4732-43C7-AFB5-2755F8CA49CB}"/>
    <cellStyle name="20% - Accent2 2" xfId="73" xr:uid="{BDF97FF3-0E7E-47E9-9ABB-5560D47D05EA}"/>
    <cellStyle name="20% - Accent3 2" xfId="77" xr:uid="{28CF29EF-C6DE-4B45-B667-41FAD3EEE97A}"/>
    <cellStyle name="20% - Accent4 2" xfId="81" xr:uid="{745030F8-B540-4504-92A6-EF85FA79B692}"/>
    <cellStyle name="20% - Accent5 2" xfId="85" xr:uid="{4074BF77-9EEE-47D6-A419-28F51853D11E}"/>
    <cellStyle name="20% - Accent6 2" xfId="89" xr:uid="{E5372CB5-4AD9-4CFA-BF0F-900362FA156F}"/>
    <cellStyle name="40% - Accent1 2" xfId="70" xr:uid="{62CB9539-76A7-4BF9-BC5F-565FC0D2178F}"/>
    <cellStyle name="40% - Accent2 2" xfId="74" xr:uid="{B820AD5F-790B-4C08-B941-FA3905B70CE7}"/>
    <cellStyle name="40% - Accent3 2" xfId="78" xr:uid="{31F2ED5D-16C2-460B-BCAB-D2550E82D8B9}"/>
    <cellStyle name="40% - Accent4 2" xfId="82" xr:uid="{C3D5E6A6-EEF7-4BF7-BB39-050EE31FF200}"/>
    <cellStyle name="40% - Accent5 2" xfId="86" xr:uid="{0FF0D072-1CAF-4754-928E-DEB71B3ED679}"/>
    <cellStyle name="40% - Accent6 2" xfId="90" xr:uid="{731C5CE2-24CA-44BA-9851-CF1E4C093BCD}"/>
    <cellStyle name="60% - Accent1 2" xfId="71" xr:uid="{5634C568-EE97-451C-A658-C739B3699182}"/>
    <cellStyle name="60% - Accent2 2" xfId="75" xr:uid="{195B45EE-0F14-4D45-B9E2-79883D54D1A0}"/>
    <cellStyle name="60% - Accent3 2" xfId="79" xr:uid="{5776B273-9690-4D1C-A5CA-406185576970}"/>
    <cellStyle name="60% - Accent4 2" xfId="83" xr:uid="{29A2BD76-9C0D-4B97-A5D9-D5C612A7ADCF}"/>
    <cellStyle name="60% - Accent5 2" xfId="87" xr:uid="{EE8A2A7F-54EC-4070-8AF1-E5533EFA7043}"/>
    <cellStyle name="60% - Accent6 2" xfId="91" xr:uid="{A4A37B17-73FC-4F55-BC9D-A46C37E1CF34}"/>
    <cellStyle name="Accent1 2" xfId="68" xr:uid="{7CD3C45B-348F-4EA6-9E1F-9CF4E7404527}"/>
    <cellStyle name="Accent2 2" xfId="72" xr:uid="{4C6CA4CF-C72F-4941-99CC-4C3983C7FEB8}"/>
    <cellStyle name="Accent3 2" xfId="76" xr:uid="{BA9561F3-32A0-4036-8F63-9C0E089C38BC}"/>
    <cellStyle name="Accent4 2" xfId="80" xr:uid="{BCB09264-FFB4-4799-88FC-C56FF16BA611}"/>
    <cellStyle name="Accent5 2" xfId="84" xr:uid="{01131AB2-F6D4-49E0-9211-01DE44B9EE70}"/>
    <cellStyle name="Accent6 2" xfId="88" xr:uid="{9AB4CE16-D53C-42B2-8D51-2109E095BCFB}"/>
    <cellStyle name="Bad 2" xfId="57" xr:uid="{9A48F089-448A-4354-929D-2185B11E4D55}"/>
    <cellStyle name="BM Modellers Input" xfId="34" xr:uid="{571E88F5-63A7-4D5A-B25C-379C5E06EF77}"/>
    <cellStyle name="Calculation 2" xfId="61" xr:uid="{4431D81F-D9F0-4FAB-BB4E-403DECC18006}"/>
    <cellStyle name="Check Cell 2" xfId="63" xr:uid="{41170B8B-CF1C-4BC8-98C2-F8A4DA8BD954}"/>
    <cellStyle name="Column 1" xfId="31" xr:uid="{BBEA816E-337E-4997-A5E4-7C6C9A111DF6}"/>
    <cellStyle name="Column 2 + 3" xfId="32" xr:uid="{FF755851-01AE-43CF-ACE9-18455E8C0C1B}"/>
    <cellStyle name="Column 4" xfId="33" xr:uid="{EA454609-269B-4650-A00E-109BF00F0090}"/>
    <cellStyle name="Comma 2" xfId="3" xr:uid="{E790CC32-62E7-4E2D-A8F6-541A1EBABB9D}"/>
    <cellStyle name="Comma 2 3" xfId="22" xr:uid="{1AE98DE5-1DF2-4071-B71D-6E699CF64F54}"/>
    <cellStyle name="Comma 4" xfId="11" xr:uid="{48D8982C-F9C0-41F9-8D57-EB5B29FC46D0}"/>
    <cellStyle name="DateLong" xfId="29" xr:uid="{A8D4CE55-56D5-4297-9317-5047EFD55BF6}"/>
    <cellStyle name="DateLong 2" xfId="7" xr:uid="{952C1F79-0DD9-4ACB-ACDF-D2590E0C87D6}"/>
    <cellStyle name="DateLong 3" xfId="28" xr:uid="{3CB8B25D-65E2-4E49-B48D-BA7EF43FED26}"/>
    <cellStyle name="DateShort" xfId="30" xr:uid="{F7F2632B-FAED-4583-9605-4DA8DD603B2A}"/>
    <cellStyle name="DateShort 3" xfId="5" xr:uid="{C68DC2E1-22E2-47A7-B998-B7E6A23F954F}"/>
    <cellStyle name="Explanatory Text 2" xfId="66" xr:uid="{93771F56-88F1-47DC-9F9B-DC3ED524F8E7}"/>
    <cellStyle name="Factor" xfId="1" xr:uid="{1CBAE8BE-EE18-428E-BF52-5829D337B86F}"/>
    <cellStyle name="Good 2" xfId="56" xr:uid="{391FF194-5C6A-4BE8-9CA5-3783BC3F4CF7}"/>
    <cellStyle name="Heading 1 2" xfId="52" xr:uid="{CAAFF3C7-08BF-43A6-AF69-EF0FD3236E2C}"/>
    <cellStyle name="Heading 2 2" xfId="53" xr:uid="{83964705-E851-495D-842A-99A773D2519F}"/>
    <cellStyle name="Heading 3 2" xfId="54" xr:uid="{C4266D99-1AA1-4FD2-8159-2A4B04C11EAF}"/>
    <cellStyle name="Heading 4 2" xfId="55" xr:uid="{752059D4-DFB7-4E52-A802-B62AB8E150CF}"/>
    <cellStyle name="Hyperlink" xfId="105" builtinId="8"/>
    <cellStyle name="Hyperlink 2" xfId="16" xr:uid="{50FDFD0F-0BF4-4290-9C63-9327479A6246}"/>
    <cellStyle name="Hyperlink 3" xfId="24" xr:uid="{11C6DD03-1A93-4560-B73E-94281B80F37A}"/>
    <cellStyle name="Input 2" xfId="59" xr:uid="{3D823A19-D951-4AD0-BC6C-08D47552DB6E}"/>
    <cellStyle name="Linked Cell 2" xfId="62" xr:uid="{E3D76A66-7EFC-4DB8-8EB2-3D40415E5981}"/>
    <cellStyle name="Neutral 2" xfId="58" xr:uid="{7208D6FA-4993-4F37-BCC3-E3A177EBED6D}"/>
    <cellStyle name="Normal" xfId="0" builtinId="0"/>
    <cellStyle name="Normal 10" xfId="95" xr:uid="{EA520A16-6A42-4EE1-8B61-090224E1E01F}"/>
    <cellStyle name="Normal 11" xfId="23" xr:uid="{37111FA6-D910-401D-8CE9-23471A5BFCEA}"/>
    <cellStyle name="Normal 12" xfId="106" xr:uid="{E0414CFE-1911-479A-A0F0-BB8F0D93887E}"/>
    <cellStyle name="Normal 12 2" xfId="110" xr:uid="{41A7824E-F5AA-456C-84CE-AF8B20920BFB}"/>
    <cellStyle name="Normal 12 3" xfId="111" xr:uid="{2B5D9991-8F3E-450C-B8C1-EFFB3EE8373A}"/>
    <cellStyle name="Normal 13" xfId="109" xr:uid="{8284B05B-68D2-46E5-893E-0DCAFB722926}"/>
    <cellStyle name="Normal 2" xfId="8" xr:uid="{5A7C9358-E365-4E83-9B40-FB2BF83B5DA1}"/>
    <cellStyle name="Normal 2 2" xfId="14" xr:uid="{3D68B352-2FA2-40D1-9782-210EA865F878}"/>
    <cellStyle name="Normal 2 2 2" xfId="36" xr:uid="{80AC1DAB-526F-48E8-BFDC-567209CF5B91}"/>
    <cellStyle name="Normal 2 2 2 2" xfId="107" xr:uid="{3CC501A6-8A96-4482-AD0D-647BE2C4A6D8}"/>
    <cellStyle name="Normal 2 3" xfId="39" xr:uid="{AD395C03-C1FC-4E8D-8D80-D5CDE5145E9A}"/>
    <cellStyle name="Normal 2 3 2" xfId="94" xr:uid="{50ADAB96-FF07-4A37-AEDE-08A20600D687}"/>
    <cellStyle name="Normal 2 3 3" xfId="98" xr:uid="{B0772F85-37F6-4806-B405-F7E2B5BF67C0}"/>
    <cellStyle name="Normal 24" xfId="104" xr:uid="{979CA2D2-1337-4E5C-AB20-4F14A5B832C9}"/>
    <cellStyle name="Normal 3" xfId="2" xr:uid="{25842DE5-DEE6-4D80-A11A-4E926269E33C}"/>
    <cellStyle name="Normal 3 2" xfId="35" xr:uid="{A26F543B-3240-4707-BE7F-F78BD021DB26}"/>
    <cellStyle name="Normal 3 2 2" xfId="38" xr:uid="{295DD3A5-E0B7-46DB-B589-116F9008E669}"/>
    <cellStyle name="Normal 3 2 2 2" xfId="100" xr:uid="{6C583899-D1CD-4F09-9630-128B38923B31}"/>
    <cellStyle name="Normal 3 2 3" xfId="96" xr:uid="{3A07CCAB-1C36-446A-BFAC-940465FEBAF3}"/>
    <cellStyle name="Normal 3 2 4" xfId="99" xr:uid="{355B92FB-7260-4239-968B-456EA889C4CA}"/>
    <cellStyle name="Normal 3 2 4 4" xfId="103" xr:uid="{8FB624A7-FF6E-4143-88B7-75473192F11E}"/>
    <cellStyle name="Normal 3 3" xfId="92" xr:uid="{B54E0A06-92B6-4638-885A-0FADC4544C77}"/>
    <cellStyle name="Normal 3 4" xfId="93" xr:uid="{EB9158A5-F0EF-455E-BE74-D0956D3080BB}"/>
    <cellStyle name="Normal 3 5" xfId="97" xr:uid="{901710D8-9A06-42C5-B8FD-B6831F8C4F6B}"/>
    <cellStyle name="Normal 3 6" xfId="25" xr:uid="{361E6908-25FC-4804-AB3B-B361DD70FC2C}"/>
    <cellStyle name="Normal 3 7" xfId="21" xr:uid="{6C670499-DE73-45F4-952D-E9E8EFF7D854}"/>
    <cellStyle name="Normal 4" xfId="6" xr:uid="{DE2EBFA9-E5E7-45B1-AD61-E7CE58BC84CC}"/>
    <cellStyle name="Normal 4 2" xfId="43" xr:uid="{F603BBF7-6769-4E67-8876-EAAECF888FAB}"/>
    <cellStyle name="Normal 5" xfId="13" xr:uid="{589DBEA8-9133-49C4-B348-663EB592879E}"/>
    <cellStyle name="Normal 5 2" xfId="46" xr:uid="{795F935A-4381-4DE6-A851-B7325529DCEC}"/>
    <cellStyle name="Normal 5 3" xfId="40" xr:uid="{842BEA3E-AE47-4893-82A8-F8A1C361AF2C}"/>
    <cellStyle name="Normal 6" xfId="37" xr:uid="{3249B9DD-C257-465D-88DF-E694832AD3D5}"/>
    <cellStyle name="Normal 6 2" xfId="102" xr:uid="{4804A6E8-2E78-4B66-AD9F-F05C4F08683C}"/>
    <cellStyle name="Normal 7" xfId="18" xr:uid="{E6AB22EE-D722-4AEB-9DDE-49E400D68AE4}"/>
    <cellStyle name="Normal 7 2" xfId="19" xr:uid="{F1C8EC8A-5675-48CB-ABFD-7885D08E2C03}"/>
    <cellStyle name="Normal 7 2 2" xfId="20" xr:uid="{1AB2CD9B-99D1-404F-92DB-D4E9ECA77A9E}"/>
    <cellStyle name="Normal 7 3" xfId="45" xr:uid="{AB4A6110-7890-480C-81CC-FB8DDE1A75F2}"/>
    <cellStyle name="Normal 7 4" xfId="108" xr:uid="{02E3281D-1CE7-4C98-8FAB-457C598F4D27}"/>
    <cellStyle name="Normal 8" xfId="17" xr:uid="{759E7B0E-2BA5-4EE3-8758-1EB1E3C9A96C}"/>
    <cellStyle name="Normal 8 2" xfId="47" xr:uid="{234D0F13-597E-4719-BB85-F95A757BC0E5}"/>
    <cellStyle name="Normal 9" xfId="49" xr:uid="{F388165C-DB03-4669-B443-659B9A7B24F9}"/>
    <cellStyle name="Note 2" xfId="65" xr:uid="{C80A55DE-E7F3-4915-8760-5B5DDF8B7916}"/>
    <cellStyle name="OfwatCalculation" xfId="44" xr:uid="{F3B9B1C3-9067-418D-BECF-1CC1AD37270C}"/>
    <cellStyle name="Output 2" xfId="60" xr:uid="{A1180C5E-B0C7-4CF4-9798-767A4D599F48}"/>
    <cellStyle name="Percent" xfId="12" builtinId="5"/>
    <cellStyle name="Percent 2" xfId="27" xr:uid="{6330BBF5-9096-4E04-B7E4-817179BBFAD7}"/>
    <cellStyle name="Percent 2 2" xfId="42" xr:uid="{1567D1CA-7F1C-4393-8336-6E30DF14CC45}"/>
    <cellStyle name="Percent 3" xfId="48" xr:uid="{69C5327E-F375-4C02-AABE-F28D27B81E31}"/>
    <cellStyle name="Percent 4" xfId="26" xr:uid="{92FFCC08-E3FE-4326-AA63-E8E8406CCB60}"/>
    <cellStyle name="Percent 5" xfId="50" xr:uid="{84D24616-0277-4C4C-8A46-229539D899DB}"/>
    <cellStyle name="Percent 6" xfId="10" xr:uid="{E827B58E-ED61-4E91-BDAD-6723996DEE3F}"/>
    <cellStyle name="Percent 7" xfId="9" xr:uid="{40C2E6D6-EAA5-448E-A12D-17B59B5B5B7B}"/>
    <cellStyle name="Title 2" xfId="51" xr:uid="{ACC2EBC6-2C1E-4E2D-9351-556C32817F5F}"/>
    <cellStyle name="Total 2" xfId="67" xr:uid="{2595AC97-96EB-48C3-AC76-7C5928521958}"/>
    <cellStyle name="Validation error" xfId="41" xr:uid="{641196BA-C524-443D-9869-D6300EE7C5AA}"/>
    <cellStyle name="Warning Text 2" xfId="64" xr:uid="{C5817346-7E82-4FB0-9C67-7E90BD627F4F}"/>
    <cellStyle name="Year" xfId="4" xr:uid="{C9CC7B14-E413-4A59-9D4B-B5AB7DC55E7D}"/>
    <cellStyle name="Year 2" xfId="15" xr:uid="{141B410B-19A3-41F0-8112-47595C58D528}"/>
    <cellStyle name="Year 2 2" xfId="101" xr:uid="{39F05A87-A561-4E53-9234-FC1C16917235}"/>
  </cellStyles>
  <dxfs count="903"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ill>
        <patternFill>
          <bgColor theme="7" tint="0.3999450666829432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rgb="FFED7D31"/>
        </patternFill>
      </fill>
    </dxf>
    <dxf>
      <fill>
        <patternFill>
          <bgColor rgb="FFED7D31"/>
        </patternFill>
      </fill>
    </dxf>
    <dxf>
      <fill>
        <patternFill>
          <bgColor rgb="FFFFCC00"/>
        </patternFill>
      </fill>
    </dxf>
    <dxf>
      <fill>
        <patternFill>
          <bgColor rgb="FFFFCC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indexed="47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ill>
        <patternFill>
          <bgColor theme="7" tint="0.39994506668294322"/>
        </patternFill>
      </fill>
    </dxf>
    <dxf>
      <fill>
        <patternFill>
          <bgColor indexed="44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lor rgb="FFFF0000"/>
      </font>
    </dxf>
    <dxf>
      <font>
        <color rgb="FFFF0000"/>
      </font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4.9989318521683403E-2"/>
        </patternFill>
      </fill>
    </dxf>
    <dxf>
      <font>
        <b/>
        <i val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4.9989318521683403E-2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4.9989318521683403E-2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0" tint="-4.9989318521683403E-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4.9989318521683403E-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4.9989318521683403E-2"/>
        </patternFill>
      </fill>
    </dxf>
    <dxf>
      <font>
        <b/>
        <i val="0"/>
      </font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4.9989318521683403E-2"/>
        </patternFill>
      </fill>
    </dxf>
    <dxf>
      <font>
        <b/>
        <i val="0"/>
      </font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4.9989318521683403E-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4.9989318521683403E-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ont>
        <b/>
        <i val="0"/>
      </font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ont>
        <color rgb="FFFFCC00"/>
      </font>
    </dxf>
    <dxf>
      <font>
        <color rgb="FFFFC000"/>
      </font>
      <fill>
        <patternFill>
          <bgColor rgb="FFFFC000"/>
        </patternFill>
      </fill>
    </dxf>
    <dxf>
      <font>
        <color rgb="FFFFCC00"/>
      </font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</dxfs>
  <tableStyles count="0" defaultTableStyle="TableStyleMedium2" defaultPivotStyle="PivotStyleLight16"/>
  <colors>
    <mruColors>
      <color rgb="FF4472C4"/>
      <color rgb="FFFFFF99"/>
      <color rgb="FFFFFF00"/>
      <color rgb="FF0071CE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EX_OPEX_split!A1"/><Relationship Id="rId13" Type="http://schemas.openxmlformats.org/officeDocument/2006/relationships/hyperlink" Target="#TP_TOTEX!A1"/><Relationship Id="rId18" Type="http://schemas.openxmlformats.org/officeDocument/2006/relationships/hyperlink" Target="#F_Inputs!A1"/><Relationship Id="rId3" Type="http://schemas.openxmlformats.org/officeDocument/2006/relationships/hyperlink" Target="#Inp_PR24!A1"/><Relationship Id="rId7" Type="http://schemas.openxmlformats.org/officeDocument/2006/relationships/hyperlink" Target="#TPC!A1"/><Relationship Id="rId12" Type="http://schemas.openxmlformats.org/officeDocument/2006/relationships/hyperlink" Target="#DR_TOTEX!A1"/><Relationship Id="rId17" Type="http://schemas.openxmlformats.org/officeDocument/2006/relationships/hyperlink" Target="#InpT!A1"/><Relationship Id="rId2" Type="http://schemas.openxmlformats.org/officeDocument/2006/relationships/hyperlink" Target="#DSR!A1"/><Relationship Id="rId16" Type="http://schemas.openxmlformats.org/officeDocument/2006/relationships/hyperlink" Target="#Output_Agg!A1"/><Relationship Id="rId1" Type="http://schemas.openxmlformats.org/officeDocument/2006/relationships/hyperlink" Target="#InpC!A1"/><Relationship Id="rId6" Type="http://schemas.openxmlformats.org/officeDocument/2006/relationships/hyperlink" Target="#DSDC!A1"/><Relationship Id="rId11" Type="http://schemas.openxmlformats.org/officeDocument/2006/relationships/hyperlink" Target="#Rev_chall!A1"/><Relationship Id="rId5" Type="http://schemas.openxmlformats.org/officeDocument/2006/relationships/hyperlink" Target="#TPSR!A1"/><Relationship Id="rId15" Type="http://schemas.openxmlformats.org/officeDocument/2006/relationships/hyperlink" Target="#Reasonableness_PC!A1"/><Relationship Id="rId10" Type="http://schemas.openxmlformats.org/officeDocument/2006/relationships/hyperlink" Target="#Cost_chall!A1"/><Relationship Id="rId4" Type="http://schemas.openxmlformats.org/officeDocument/2006/relationships/hyperlink" Target="#DR!A1"/><Relationship Id="rId9" Type="http://schemas.openxmlformats.org/officeDocument/2006/relationships/hyperlink" Target="#Summaries_PR24!A1"/><Relationship Id="rId14" Type="http://schemas.openxmlformats.org/officeDocument/2006/relationships/hyperlink" Target="#Summaries_PR24_PC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619941</xdr:colOff>
      <xdr:row>15</xdr:row>
      <xdr:rowOff>74840</xdr:rowOff>
    </xdr:from>
    <xdr:to>
      <xdr:col>8</xdr:col>
      <xdr:colOff>519620</xdr:colOff>
      <xdr:row>57</xdr:row>
      <xdr:rowOff>2452687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A7366B7E-977C-43E2-8A54-46FE5DF235AB}"/>
            </a:ext>
          </a:extLst>
        </xdr:cNvPr>
        <xdr:cNvSpPr txBox="1"/>
      </xdr:nvSpPr>
      <xdr:spPr>
        <a:xfrm>
          <a:off x="619941" y="2860903"/>
          <a:ext cx="9257992" cy="9378722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pPr algn="l"/>
          <a:r>
            <a:rPr lang="en-US" sz="1600" b="1">
              <a:latin typeface="Krub" panose="00000500000000000000" pitchFamily="2" charset="-34"/>
              <a:cs typeface="Krub" panose="00000500000000000000" pitchFamily="2" charset="-34"/>
            </a:rPr>
            <a:t>Summary of the model:</a:t>
          </a:r>
          <a:endParaRPr lang="en-US" sz="1600">
            <a:latin typeface="Krub" panose="00000500000000000000" pitchFamily="2" charset="-34"/>
            <a:cs typeface="Krub" panose="00000500000000000000" pitchFamily="2" charset="-34"/>
          </a:endParaRPr>
        </a:p>
        <a:p>
          <a:pPr algn="l"/>
          <a:endParaRPr lang="en-US" sz="1600" b="1">
            <a:solidFill>
              <a:srgbClr val="000000"/>
            </a:solidFill>
            <a:latin typeface="Krub" panose="00000500000000000000" pitchFamily="2" charset="-34"/>
            <a:cs typeface="Krub" panose="00000500000000000000" pitchFamily="2" charset="-34"/>
          </a:endParaRPr>
        </a:p>
        <a:p>
          <a:pPr algn="l"/>
          <a:r>
            <a:rPr lang="en-US" sz="1600" b="1">
              <a:latin typeface="Krub" panose="00000500000000000000" pitchFamily="2" charset="-34"/>
              <a:cs typeface="Krub" panose="00000500000000000000" pitchFamily="2" charset="-34"/>
            </a:rPr>
            <a:t>Purpose</a:t>
          </a:r>
        </a:p>
        <a:p>
          <a:pPr algn="l"/>
          <a:r>
            <a:rPr lang="en-US" sz="1600" baseline="0">
              <a:latin typeface="Krub" panose="00000500000000000000" pitchFamily="2" charset="-34"/>
              <a:cs typeface="Krub" panose="00000500000000000000" pitchFamily="2" charset="-34"/>
            </a:rPr>
            <a:t>To ensure that revenues for s185 and non-s185 diversions are at least as high as costs.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Krub" panose="00000500000000000000" pitchFamily="2" charset="-34"/>
              <a:ea typeface="+mn-ea"/>
              <a:cs typeface="Krub" panose="00000500000000000000" pitchFamily="2" charset="-34"/>
            </a:rPr>
            <a:t>To ensure that revenues for NRSWA diversions are at least as high statutory limits with the remainder being funded by generality of custmers in the balance of the price control.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aseline="0">
              <a:effectLst/>
              <a:latin typeface="Krub" panose="00000500000000000000" pitchFamily="2" charset="-34"/>
              <a:ea typeface="+mn-ea"/>
              <a:cs typeface="Krub" panose="00000500000000000000" pitchFamily="2" charset="-34"/>
            </a:rPr>
            <a:t>To ensure that revenues for third party services are at least as high as costs.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600" baseline="0">
            <a:effectLst/>
            <a:latin typeface="Krub" panose="00000500000000000000" pitchFamily="2" charset="-34"/>
            <a:ea typeface="+mn-ea"/>
            <a:cs typeface="Krub" panose="00000500000000000000" pitchFamily="2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600" b="1" baseline="0">
              <a:effectLst/>
              <a:latin typeface="Krub" panose="00000500000000000000" pitchFamily="2" charset="-34"/>
              <a:ea typeface="+mn-ea"/>
              <a:cs typeface="Krub" panose="00000500000000000000" pitchFamily="2" charset="-34"/>
            </a:rPr>
            <a:t>Data</a:t>
          </a:r>
        </a:p>
        <a:p>
          <a:pPr algn="l"/>
          <a:r>
            <a:rPr lang="en-US" sz="1600">
              <a:latin typeface="Krub" panose="00000500000000000000" pitchFamily="2" charset="-34"/>
              <a:cs typeface="Krub" panose="00000500000000000000" pitchFamily="2" charset="-34"/>
            </a:rPr>
            <a:t>Inputs are from the PR24 business plan and can be over-ridden where needed.</a:t>
          </a:r>
        </a:p>
        <a:p>
          <a:pPr algn="l"/>
          <a:endParaRPr lang="en-US" sz="1600">
            <a:latin typeface="Krub" panose="00000500000000000000" pitchFamily="2" charset="-34"/>
            <a:cs typeface="Krub" panose="00000500000000000000" pitchFamily="2" charset="-34"/>
          </a:endParaRPr>
        </a:p>
        <a:p>
          <a:pPr algn="l"/>
          <a:r>
            <a:rPr lang="en-US" sz="1600" b="1">
              <a:latin typeface="Krub" panose="00000500000000000000" pitchFamily="2" charset="-34"/>
              <a:cs typeface="Krub" panose="00000500000000000000" pitchFamily="2" charset="-34"/>
            </a:rPr>
            <a:t>Quality assurance: </a:t>
          </a:r>
        </a:p>
        <a:p>
          <a:pPr algn="l"/>
          <a:endParaRPr lang="en-US" sz="1600" i="0">
            <a:solidFill>
              <a:sysClr val="windowText" lastClr="000000"/>
            </a:solidFill>
            <a:latin typeface="Krub" panose="00000500000000000000" pitchFamily="2" charset="-34"/>
            <a:cs typeface="Krub" panose="00000500000000000000" pitchFamily="2" charset="-34"/>
          </a:endParaRPr>
        </a:p>
        <a:p>
          <a:pPr algn="l"/>
          <a:r>
            <a:rPr lang="en-US" sz="1600" i="0">
              <a:solidFill>
                <a:sysClr val="windowText" lastClr="000000"/>
              </a:solidFill>
              <a:latin typeface="Krub" panose="00000500000000000000" pitchFamily="2" charset="-34"/>
              <a:cs typeface="Krub" panose="00000500000000000000" pitchFamily="2" charset="-34"/>
            </a:rPr>
            <a:t>External QA reviewed and model updated.</a:t>
          </a:r>
        </a:p>
        <a:p>
          <a:pPr algn="l"/>
          <a:r>
            <a:rPr lang="en-US" sz="1600">
              <a:latin typeface="Krub" panose="00000500000000000000" pitchFamily="2" charset="-34"/>
              <a:cs typeface="Krub" panose="00000500000000000000" pitchFamily="2" charset="-34"/>
            </a:rPr>
            <a:t>  </a:t>
          </a:r>
          <a:endParaRPr lang="en-US" sz="1600" b="1">
            <a:solidFill>
              <a:srgbClr val="000000"/>
            </a:solidFill>
            <a:latin typeface="Krub" panose="00000500000000000000" pitchFamily="2" charset="-34"/>
            <a:cs typeface="Krub" panose="00000500000000000000" pitchFamily="2" charset="-34"/>
          </a:endParaRPr>
        </a:p>
        <a:p>
          <a:pPr algn="l"/>
          <a:r>
            <a:rPr lang="en-US" sz="1600" b="1">
              <a:solidFill>
                <a:srgbClr val="000000"/>
              </a:solidFill>
              <a:latin typeface="Krub" panose="00000500000000000000" pitchFamily="2" charset="-34"/>
              <a:cs typeface="Krub" panose="00000500000000000000" pitchFamily="2" charset="-34"/>
            </a:rPr>
            <a:t>Disclaimer:</a:t>
          </a:r>
        </a:p>
        <a:p>
          <a:pPr algn="l"/>
          <a:r>
            <a:rPr lang="en-US" sz="1600">
              <a:solidFill>
                <a:srgbClr val="000000"/>
              </a:solidFill>
              <a:latin typeface="Krub" panose="00000500000000000000" pitchFamily="2" charset="-34"/>
              <a:cs typeface="Krub" panose="00000500000000000000" pitchFamily="2" charset="-34"/>
            </a:rPr>
            <a:t>This model is part of our final determinations setting out the price, service, and incentive package for water companies for the period 2025-30. It should be read together with the other documents and information that we have now published.</a:t>
          </a:r>
        </a:p>
        <a:p>
          <a:pPr algn="l"/>
          <a:endParaRPr lang="en-US" sz="1600">
            <a:solidFill>
              <a:srgbClr val="000000"/>
            </a:solidFill>
            <a:latin typeface="Krub" panose="00000500000000000000" pitchFamily="2" charset="-34"/>
            <a:cs typeface="Krub" panose="00000500000000000000" pitchFamily="2" charset="-34"/>
          </a:endParaRPr>
        </a:p>
        <a:p>
          <a:pPr algn="l"/>
          <a:r>
            <a:rPr lang="en-US" sz="1600">
              <a:solidFill>
                <a:srgbClr val="000000"/>
              </a:solidFill>
              <a:latin typeface="Krub" panose="00000500000000000000" pitchFamily="2" charset="-34"/>
              <a:cs typeface="Krub" panose="00000500000000000000" pitchFamily="2" charset="-34"/>
            </a:rPr>
            <a:t>Only to be used for SBB,</a:t>
          </a:r>
          <a:r>
            <a:rPr lang="en-US" sz="1600" baseline="0">
              <a:solidFill>
                <a:srgbClr val="000000"/>
              </a:solidFill>
              <a:latin typeface="Krub" panose="00000500000000000000" pitchFamily="2" charset="-34"/>
              <a:cs typeface="Krub" panose="00000500000000000000" pitchFamily="2" charset="-34"/>
            </a:rPr>
            <a:t> SWB, BRL.</a:t>
          </a:r>
          <a:endParaRPr lang="en-US" sz="1600">
            <a:solidFill>
              <a:srgbClr val="000000"/>
            </a:solidFill>
            <a:latin typeface="Krub" panose="00000500000000000000" pitchFamily="2" charset="-34"/>
            <a:cs typeface="Krub" panose="00000500000000000000" pitchFamily="2" charset="-34"/>
          </a:endParaRPr>
        </a:p>
        <a:p>
          <a:pPr algn="l"/>
          <a:endParaRPr lang="en-US" sz="1600">
            <a:solidFill>
              <a:srgbClr val="000000"/>
            </a:solidFill>
            <a:latin typeface="Krub" panose="00000500000000000000" pitchFamily="2" charset="-34"/>
            <a:cs typeface="Krub" panose="00000500000000000000" pitchFamily="2" charset="-34"/>
          </a:endParaRPr>
        </a:p>
        <a:p>
          <a:pPr algn="l"/>
          <a:r>
            <a:rPr lang="en-US" sz="1600" b="1">
              <a:solidFill>
                <a:srgbClr val="000000"/>
              </a:solidFill>
              <a:latin typeface="Krub" panose="00000500000000000000" pitchFamily="2" charset="-34"/>
              <a:cs typeface="Krub" panose="00000500000000000000" pitchFamily="2" charset="-34"/>
            </a:rPr>
            <a:t>Changes since previous published model:</a:t>
          </a:r>
        </a:p>
        <a:p>
          <a:pPr algn="l"/>
          <a:endParaRPr lang="en-US" sz="1600" b="1">
            <a:solidFill>
              <a:srgbClr val="000000"/>
            </a:solidFill>
            <a:latin typeface="Krub" panose="00000500000000000000" pitchFamily="2" charset="-34"/>
            <a:cs typeface="Krub" panose="00000500000000000000" pitchFamily="2" charset="-34"/>
          </a:endParaRPr>
        </a:p>
        <a:p>
          <a:pPr marL="180000" indent="-180000" algn="l">
            <a:buFont typeface="Arial" panose="020B0604020202020204" pitchFamily="34" charset="0"/>
            <a:buChar char="•"/>
          </a:pPr>
          <a:r>
            <a:rPr lang="en-US" sz="1600" b="0">
              <a:latin typeface="Krub" panose="00000500000000000000" pitchFamily="2" charset="-34"/>
              <a:cs typeface="Krub" panose="00000500000000000000" pitchFamily="2" charset="-34"/>
            </a:rPr>
            <a:t>Granularity enhanced by replacing 16 F-Output BoN codes with 30 for developer services and diversions totex.</a:t>
          </a:r>
        </a:p>
        <a:p>
          <a:pPr marL="180000" indent="-180000" algn="l">
            <a:buFont typeface="Arial" panose="020B0604020202020204" pitchFamily="34" charset="0"/>
            <a:buChar char="•"/>
          </a:pPr>
          <a:r>
            <a:rPr lang="en-US" sz="1600" b="0">
              <a:latin typeface="Krub" panose="00000500000000000000" pitchFamily="2" charset="-34"/>
              <a:cs typeface="Krub" panose="00000500000000000000" pitchFamily="2" charset="-34"/>
            </a:rPr>
            <a:t>BoN codes corrected for excluded charges.</a:t>
          </a:r>
        </a:p>
        <a:p>
          <a:pPr marL="180000" indent="-180000" algn="l">
            <a:buFont typeface="Arial" panose="020B0604020202020204" pitchFamily="34" charset="0"/>
            <a:buChar char="•"/>
          </a:pPr>
          <a:r>
            <a:rPr lang="en-US" sz="1600" b="0" baseline="0">
              <a:effectLst/>
              <a:latin typeface="Krub" panose="00000500000000000000" pitchFamily="2" charset="-34"/>
              <a:ea typeface="+mn-ea"/>
              <a:cs typeface="Krub" panose="00000500000000000000" pitchFamily="2" charset="-34"/>
            </a:rPr>
            <a:t>Corrections to formulae in InpC.  CW11_014WR is excluded from InpC due to capacity limits - however these amounts are included in WN and are not material.</a:t>
          </a:r>
          <a:endParaRPr lang="en-GB" sz="1600" b="0" baseline="0">
            <a:effectLst/>
            <a:latin typeface="Krub" panose="00000500000000000000" pitchFamily="2" charset="-34"/>
            <a:ea typeface="+mn-ea"/>
            <a:cs typeface="Krub" panose="00000500000000000000" pitchFamily="2" charset="-34"/>
          </a:endParaRPr>
        </a:p>
        <a:p>
          <a:pPr marL="180000" indent="-180000" algn="l">
            <a:buFont typeface="Arial" panose="020B0604020202020204" pitchFamily="34" charset="0"/>
            <a:buChar char="•"/>
          </a:pPr>
          <a:r>
            <a:rPr lang="en-US" sz="1600" b="0" baseline="0">
              <a:effectLst/>
              <a:latin typeface="Krub" panose="00000500000000000000" pitchFamily="2" charset="-34"/>
              <a:ea typeface="+mn-ea"/>
              <a:cs typeface="Krub" panose="00000500000000000000" pitchFamily="2" charset="-34"/>
            </a:rPr>
            <a:t>Corrections to formulae in TPSR.</a:t>
          </a:r>
        </a:p>
        <a:p>
          <a:pPr marL="180000" indent="-180000" algn="l">
            <a:buFont typeface="Arial" panose="020B0604020202020204" pitchFamily="34" charset="0"/>
            <a:buChar char="•"/>
          </a:pPr>
          <a:r>
            <a:rPr lang="en-GB" sz="1600">
              <a:effectLst/>
              <a:latin typeface="Krub" panose="00000500000000000000" pitchFamily="2" charset="-34"/>
              <a:cs typeface="Krub" panose="00000500000000000000" pitchFamily="2" charset="-34"/>
            </a:rPr>
            <a:t>Correction formulae in TP_TOTEX such that totex is used to apportion any revenue shortfall on the third party services.</a:t>
          </a:r>
          <a:endParaRPr lang="en-GB" sz="1100" b="1" i="0" u="none" strike="noStrike">
            <a:effectLst/>
            <a:latin typeface="+mn-lt"/>
            <a:ea typeface="+mn-ea"/>
            <a:cs typeface="+mn-cs"/>
          </a:endParaRPr>
        </a:p>
        <a:p>
          <a:pPr marL="180000" indent="-180000" algn="l">
            <a:buFont typeface="Arial" panose="020B0604020202020204" pitchFamily="34" charset="0"/>
            <a:buChar char="•"/>
          </a:pPr>
          <a:r>
            <a:rPr lang="en-GB" sz="1600">
              <a:effectLst/>
              <a:latin typeface="Krub" panose="00000500000000000000" pitchFamily="2" charset="-34"/>
              <a:cs typeface="Krub" panose="00000500000000000000" pitchFamily="2" charset="-34"/>
            </a:rPr>
            <a:t>Correction formulae in DR_TOTEX_BRL and  DR_TOTEX_SWB to ensure that the non-s185 diversions totex is correctly applied.</a:t>
          </a:r>
        </a:p>
        <a:p>
          <a:pPr marL="180000" indent="-180000" algn="l">
            <a:buFont typeface="Arial" panose="020B0604020202020204" pitchFamily="34" charset="0"/>
            <a:buChar char="•"/>
          </a:pPr>
          <a:endParaRPr lang="en-GB" sz="1600">
            <a:effectLst/>
            <a:latin typeface="Krub" panose="00000500000000000000" pitchFamily="2" charset="-34"/>
            <a:cs typeface="Krub" panose="00000500000000000000" pitchFamily="2" charset="-34"/>
          </a:endParaRPr>
        </a:p>
        <a:p>
          <a:pPr marL="180000" indent="-180000" algn="l">
            <a:buFont typeface="Arial" panose="020B0604020202020204" pitchFamily="34" charset="0"/>
            <a:buChar char="•"/>
          </a:pPr>
          <a:endParaRPr lang="en-US" sz="1600" b="0">
            <a:latin typeface="Krub" panose="00000500000000000000" pitchFamily="2" charset="-34"/>
            <a:cs typeface="Krub" panose="00000500000000000000" pitchFamily="2" charset="-34"/>
          </a:endParaRPr>
        </a:p>
        <a:p>
          <a:pPr algn="l"/>
          <a:endParaRPr lang="en-US" sz="1600" b="0" baseline="0">
            <a:latin typeface="Krub" panose="00000500000000000000" pitchFamily="2" charset="-34"/>
            <a:cs typeface="Krub" panose="00000500000000000000" pitchFamily="2" charset="-34"/>
          </a:endParaRPr>
        </a:p>
        <a:p>
          <a:pPr algn="l"/>
          <a:endParaRPr lang="en-US" sz="1100">
            <a:latin typeface="+mn-lt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343348</xdr:colOff>
      <xdr:row>5</xdr:row>
      <xdr:rowOff>107695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B7CE5B-09A5-4D3C-9F52-A10D5CC79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0801" y="403224"/>
          <a:ext cx="1829247" cy="8919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36380</xdr:colOff>
      <xdr:row>6</xdr:row>
      <xdr:rowOff>134213</xdr:rowOff>
    </xdr:from>
    <xdr:to>
      <xdr:col>11</xdr:col>
      <xdr:colOff>1456037</xdr:colOff>
      <xdr:row>10</xdr:row>
      <xdr:rowOff>116974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E259D-5A78-4540-8EE4-6FE72AA2C884}"/>
            </a:ext>
          </a:extLst>
        </xdr:cNvPr>
        <xdr:cNvSpPr/>
      </xdr:nvSpPr>
      <xdr:spPr>
        <a:xfrm>
          <a:off x="4263099" y="1372463"/>
          <a:ext cx="1419657" cy="649511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InpC</a:t>
          </a:r>
          <a:r>
            <a:rPr lang="en-GB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Constant inputs </a:t>
          </a:r>
          <a:endParaRPr lang="en-GB" sz="1000">
            <a:effectLst/>
          </a:endParaRPr>
        </a:p>
        <a:p>
          <a:pPr marL="0" indent="0" algn="ctr"/>
          <a:endParaRPr lang="en-GB" sz="1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684366</xdr:colOff>
      <xdr:row>13</xdr:row>
      <xdr:rowOff>106843</xdr:rowOff>
    </xdr:from>
    <xdr:to>
      <xdr:col>7</xdr:col>
      <xdr:colOff>2069941</xdr:colOff>
      <xdr:row>17</xdr:row>
      <xdr:rowOff>79802</xdr:rowOff>
    </xdr:to>
    <xdr:sp macro="" textlink="">
      <xdr:nvSpPr>
        <xdr:cNvPr id="4" name="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D80B61-B7E9-42D0-AD6F-532BA1B8C87A}"/>
            </a:ext>
          </a:extLst>
        </xdr:cNvPr>
        <xdr:cNvSpPr/>
      </xdr:nvSpPr>
      <xdr:spPr>
        <a:xfrm>
          <a:off x="1910710" y="2511906"/>
          <a:ext cx="1385575" cy="63970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DSR: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Developer services revenues</a:t>
          </a:r>
        </a:p>
      </xdr:txBody>
    </xdr:sp>
    <xdr:clientData/>
  </xdr:twoCellAnchor>
  <xdr:twoCellAnchor>
    <xdr:from>
      <xdr:col>16</xdr:col>
      <xdr:colOff>295559</xdr:colOff>
      <xdr:row>6</xdr:row>
      <xdr:rowOff>134213</xdr:rowOff>
    </xdr:from>
    <xdr:to>
      <xdr:col>16</xdr:col>
      <xdr:colOff>1765151</xdr:colOff>
      <xdr:row>10</xdr:row>
      <xdr:rowOff>118136</xdr:rowOff>
    </xdr:to>
    <xdr:sp macro="" textlink="">
      <xdr:nvSpPr>
        <xdr:cNvPr id="5" name="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A7C9FA9-34AC-40B1-96EF-34A180D981B4}"/>
            </a:ext>
          </a:extLst>
        </xdr:cNvPr>
        <xdr:cNvSpPr/>
      </xdr:nvSpPr>
      <xdr:spPr>
        <a:xfrm>
          <a:off x="7713153" y="1372463"/>
          <a:ext cx="1469592" cy="650673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Inp_PR24: 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F_Inputs extracted for the</a:t>
          </a:r>
          <a:r>
            <a:rPr lang="en-GB" sz="1000" baseline="0">
              <a:solidFill>
                <a:schemeClr val="lt1"/>
              </a:solidFill>
              <a:latin typeface="+mn-lt"/>
              <a:ea typeface="+mn-ea"/>
              <a:cs typeface="+mn-cs"/>
            </a:rPr>
            <a:t> active company </a:t>
          </a:r>
          <a:endParaRPr lang="en-GB" sz="1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2202810</xdr:colOff>
      <xdr:row>13</xdr:row>
      <xdr:rowOff>106842</xdr:rowOff>
    </xdr:from>
    <xdr:to>
      <xdr:col>11</xdr:col>
      <xdr:colOff>574156</xdr:colOff>
      <xdr:row>17</xdr:row>
      <xdr:rowOff>79801</xdr:rowOff>
    </xdr:to>
    <xdr:sp macro="" textlink="">
      <xdr:nvSpPr>
        <xdr:cNvPr id="9" name="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3C7E107-F906-4395-8A8B-AD77E0A77E04}"/>
            </a:ext>
          </a:extLst>
        </xdr:cNvPr>
        <xdr:cNvSpPr/>
      </xdr:nvSpPr>
      <xdr:spPr>
        <a:xfrm>
          <a:off x="3429154" y="2511905"/>
          <a:ext cx="1371721" cy="63970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DR: 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Diversions revenues</a:t>
          </a:r>
        </a:p>
      </xdr:txBody>
    </xdr:sp>
    <xdr:clientData/>
  </xdr:twoCellAnchor>
  <xdr:twoCellAnchor>
    <xdr:from>
      <xdr:col>11</xdr:col>
      <xdr:colOff>703850</xdr:colOff>
      <xdr:row>13</xdr:row>
      <xdr:rowOff>106842</xdr:rowOff>
    </xdr:from>
    <xdr:to>
      <xdr:col>11</xdr:col>
      <xdr:colOff>2086250</xdr:colOff>
      <xdr:row>17</xdr:row>
      <xdr:rowOff>79801</xdr:rowOff>
    </xdr:to>
    <xdr:sp macro="" textlink="">
      <xdr:nvSpPr>
        <xdr:cNvPr id="10" name="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C9F705-F0AD-4716-A55E-17B07DDC5EFB}"/>
            </a:ext>
          </a:extLst>
        </xdr:cNvPr>
        <xdr:cNvSpPr/>
      </xdr:nvSpPr>
      <xdr:spPr>
        <a:xfrm>
          <a:off x="4930569" y="2511905"/>
          <a:ext cx="1382400" cy="63970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TPSR: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Third party services revenue</a:t>
          </a:r>
        </a:p>
      </xdr:txBody>
    </xdr:sp>
    <xdr:clientData/>
  </xdr:twoCellAnchor>
  <xdr:twoCellAnchor>
    <xdr:from>
      <xdr:col>11</xdr:col>
      <xdr:colOff>2212769</xdr:colOff>
      <xdr:row>13</xdr:row>
      <xdr:rowOff>106842</xdr:rowOff>
    </xdr:from>
    <xdr:to>
      <xdr:col>16</xdr:col>
      <xdr:colOff>393614</xdr:colOff>
      <xdr:row>17</xdr:row>
      <xdr:rowOff>79801</xdr:rowOff>
    </xdr:to>
    <xdr:sp macro="" textlink="">
      <xdr:nvSpPr>
        <xdr:cNvPr id="14" name="Rectangl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9CB7F1-FFB9-4FA1-BFEE-3132E781EBFF}"/>
            </a:ext>
          </a:extLst>
        </xdr:cNvPr>
        <xdr:cNvSpPr/>
      </xdr:nvSpPr>
      <xdr:spPr>
        <a:xfrm>
          <a:off x="6439488" y="2511905"/>
          <a:ext cx="1371720" cy="63970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DSDC: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Developer services &amp; diversions costs</a:t>
          </a:r>
        </a:p>
      </xdr:txBody>
    </xdr:sp>
    <xdr:clientData/>
  </xdr:twoCellAnchor>
  <xdr:twoCellAnchor>
    <xdr:from>
      <xdr:col>16</xdr:col>
      <xdr:colOff>523308</xdr:colOff>
      <xdr:row>13</xdr:row>
      <xdr:rowOff>106842</xdr:rowOff>
    </xdr:from>
    <xdr:to>
      <xdr:col>16</xdr:col>
      <xdr:colOff>1905708</xdr:colOff>
      <xdr:row>17</xdr:row>
      <xdr:rowOff>79801</xdr:rowOff>
    </xdr:to>
    <xdr:sp macro="" textlink="">
      <xdr:nvSpPr>
        <xdr:cNvPr id="15" name="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1913A4B-F50E-4755-A939-E3E2659E4103}"/>
            </a:ext>
          </a:extLst>
        </xdr:cNvPr>
        <xdr:cNvSpPr/>
      </xdr:nvSpPr>
      <xdr:spPr>
        <a:xfrm>
          <a:off x="7940902" y="2511905"/>
          <a:ext cx="1382400" cy="63970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TPC: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Third party costs</a:t>
          </a:r>
        </a:p>
      </xdr:txBody>
    </xdr:sp>
    <xdr:clientData/>
  </xdr:twoCellAnchor>
  <xdr:twoCellAnchor>
    <xdr:from>
      <xdr:col>16</xdr:col>
      <xdr:colOff>2278795</xdr:colOff>
      <xdr:row>13</xdr:row>
      <xdr:rowOff>99647</xdr:rowOff>
    </xdr:from>
    <xdr:to>
      <xdr:col>18</xdr:col>
      <xdr:colOff>561986</xdr:colOff>
      <xdr:row>17</xdr:row>
      <xdr:rowOff>78756</xdr:rowOff>
    </xdr:to>
    <xdr:sp macro="" textlink="">
      <xdr:nvSpPr>
        <xdr:cNvPr id="16" name="Rectangle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A077373-9C73-43C7-A0A4-FBB820CD87E4}"/>
            </a:ext>
          </a:extLst>
        </xdr:cNvPr>
        <xdr:cNvSpPr/>
      </xdr:nvSpPr>
      <xdr:spPr>
        <a:xfrm>
          <a:off x="9696389" y="2504710"/>
          <a:ext cx="1378816" cy="64585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CAPEX_OPEX_split: 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TOTEX allocated to OPEX</a:t>
          </a:r>
          <a:r>
            <a:rPr lang="en-GB" sz="1000" baseline="0">
              <a:solidFill>
                <a:schemeClr val="lt1"/>
              </a:solidFill>
              <a:latin typeface="+mn-lt"/>
              <a:ea typeface="+mn-ea"/>
              <a:cs typeface="+mn-cs"/>
            </a:rPr>
            <a:t> and CAPEX</a:t>
          </a:r>
          <a:endParaRPr lang="en-GB" sz="1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135234</xdr:colOff>
      <xdr:row>30</xdr:row>
      <xdr:rowOff>23590</xdr:rowOff>
    </xdr:from>
    <xdr:to>
      <xdr:col>11</xdr:col>
      <xdr:colOff>848761</xdr:colOff>
      <xdr:row>33</xdr:row>
      <xdr:rowOff>152718</xdr:rowOff>
    </xdr:to>
    <xdr:sp macro="" textlink="">
      <xdr:nvSpPr>
        <xdr:cNvPr id="17" name="Rectangl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D559A98-F0EA-43C3-A4C6-A0D8D846479F}"/>
            </a:ext>
          </a:extLst>
        </xdr:cNvPr>
        <xdr:cNvSpPr/>
      </xdr:nvSpPr>
      <xdr:spPr>
        <a:xfrm>
          <a:off x="3647578" y="5262340"/>
          <a:ext cx="1427902" cy="66490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Summaries_PR24: 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Totals and reconciliation</a:t>
          </a:r>
          <a:r>
            <a:rPr lang="en-GB" sz="1000" baseline="0">
              <a:solidFill>
                <a:schemeClr val="lt1"/>
              </a:solidFill>
              <a:latin typeface="+mn-lt"/>
              <a:ea typeface="+mn-ea"/>
              <a:cs typeface="+mn-cs"/>
            </a:rPr>
            <a:t> tables</a:t>
          </a:r>
          <a:endParaRPr lang="en-GB" sz="1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750971</xdr:colOff>
      <xdr:row>10</xdr:row>
      <xdr:rowOff>116974</xdr:rowOff>
    </xdr:from>
    <xdr:to>
      <xdr:col>11</xdr:col>
      <xdr:colOff>750971</xdr:colOff>
      <xdr:row>12</xdr:row>
      <xdr:rowOff>60986</xdr:rowOff>
    </xdr:to>
    <xdr:cxnSp macro="">
      <xdr:nvCxnSpPr>
        <xdr:cNvPr id="50" name="Straight Arrow Connector 49">
          <a:extLst>
            <a:ext uri="{FF2B5EF4-FFF2-40B4-BE49-F238E27FC236}">
              <a16:creationId xmlns:a16="http://schemas.microsoft.com/office/drawing/2014/main" id="{006F2D43-CCA6-4AC2-B3C5-552473BF8DC8}"/>
            </a:ext>
          </a:extLst>
        </xdr:cNvPr>
        <xdr:cNvCxnSpPr>
          <a:stCxn id="2" idx="2"/>
        </xdr:cNvCxnSpPr>
      </xdr:nvCxnSpPr>
      <xdr:spPr>
        <a:xfrm>
          <a:off x="4977690" y="2021974"/>
          <a:ext cx="0" cy="27738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903579</xdr:colOff>
      <xdr:row>10</xdr:row>
      <xdr:rowOff>117590</xdr:rowOff>
    </xdr:from>
    <xdr:to>
      <xdr:col>16</xdr:col>
      <xdr:colOff>903580</xdr:colOff>
      <xdr:row>12</xdr:row>
      <xdr:rowOff>87831</xdr:rowOff>
    </xdr:to>
    <xdr:cxnSp macro="">
      <xdr:nvCxnSpPr>
        <xdr:cNvPr id="52" name="Straight Arrow Connector 51">
          <a:extLst>
            <a:ext uri="{FF2B5EF4-FFF2-40B4-BE49-F238E27FC236}">
              <a16:creationId xmlns:a16="http://schemas.microsoft.com/office/drawing/2014/main" id="{193995D3-42AC-41FC-A0D4-E7F4AA4F57D1}"/>
            </a:ext>
          </a:extLst>
        </xdr:cNvPr>
        <xdr:cNvCxnSpPr/>
      </xdr:nvCxnSpPr>
      <xdr:spPr>
        <a:xfrm>
          <a:off x="8321173" y="2022590"/>
          <a:ext cx="1" cy="303616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29152</xdr:colOff>
      <xdr:row>13</xdr:row>
      <xdr:rowOff>42358</xdr:rowOff>
    </xdr:from>
    <xdr:to>
      <xdr:col>7</xdr:col>
      <xdr:colOff>112568</xdr:colOff>
      <xdr:row>18</xdr:row>
      <xdr:rowOff>4547</xdr:rowOff>
    </xdr:to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130E52FC-A56A-3372-61E9-DA989B0F6E53}"/>
            </a:ext>
          </a:extLst>
        </xdr:cNvPr>
        <xdr:cNvSpPr txBox="1"/>
      </xdr:nvSpPr>
      <xdr:spPr>
        <a:xfrm>
          <a:off x="136308" y="2447421"/>
          <a:ext cx="1202604" cy="795626"/>
        </a:xfrm>
        <a:prstGeom prst="rect">
          <a:avLst/>
        </a:prstGeom>
        <a:solidFill>
          <a:schemeClr val="lt1"/>
        </a:solidFill>
        <a:ln w="19050" cmpd="sng"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GB" sz="1000"/>
            <a:t>Subtotal</a:t>
          </a:r>
          <a:r>
            <a:rPr lang="en-GB" sz="1000" baseline="0"/>
            <a:t> calculations </a:t>
          </a:r>
        </a:p>
        <a:p>
          <a:pPr algn="ctr"/>
          <a:r>
            <a:rPr lang="en-GB" sz="1000" baseline="0"/>
            <a:t>and </a:t>
          </a:r>
        </a:p>
        <a:p>
          <a:pPr algn="ctr"/>
          <a:r>
            <a:rPr lang="en-GB" sz="1000" baseline="0"/>
            <a:t>override functions</a:t>
          </a:r>
          <a:endParaRPr lang="en-GB" sz="1000"/>
        </a:p>
      </xdr:txBody>
    </xdr:sp>
    <xdr:clientData/>
  </xdr:twoCellAnchor>
  <xdr:twoCellAnchor>
    <xdr:from>
      <xdr:col>11</xdr:col>
      <xdr:colOff>2208947</xdr:colOff>
      <xdr:row>25</xdr:row>
      <xdr:rowOff>153914</xdr:rowOff>
    </xdr:from>
    <xdr:to>
      <xdr:col>16</xdr:col>
      <xdr:colOff>393392</xdr:colOff>
      <xdr:row>30</xdr:row>
      <xdr:rowOff>6136</xdr:rowOff>
    </xdr:to>
    <xdr:sp macro="" textlink="">
      <xdr:nvSpPr>
        <xdr:cNvPr id="3" name="Rectangle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0C448E7-E18F-43A7-937C-1542EB9C1897}"/>
            </a:ext>
          </a:extLst>
        </xdr:cNvPr>
        <xdr:cNvSpPr/>
      </xdr:nvSpPr>
      <xdr:spPr>
        <a:xfrm>
          <a:off x="6435666" y="4559227"/>
          <a:ext cx="1375320" cy="68565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Cost_chall: 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Efficiency  challenge applied to DSDC </a:t>
          </a:r>
        </a:p>
      </xdr:txBody>
    </xdr:sp>
    <xdr:clientData/>
  </xdr:twoCellAnchor>
  <xdr:twoCellAnchor>
    <xdr:from>
      <xdr:col>7</xdr:col>
      <xdr:colOff>678303</xdr:colOff>
      <xdr:row>25</xdr:row>
      <xdr:rowOff>153914</xdr:rowOff>
    </xdr:from>
    <xdr:to>
      <xdr:col>7</xdr:col>
      <xdr:colOff>2079128</xdr:colOff>
      <xdr:row>30</xdr:row>
      <xdr:rowOff>6136</xdr:rowOff>
    </xdr:to>
    <xdr:sp macro="" textlink="">
      <xdr:nvSpPr>
        <xdr:cNvPr id="6" name="Rectangle 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0992210-7DFC-4F00-AF13-489E80F5752F}"/>
            </a:ext>
          </a:extLst>
        </xdr:cNvPr>
        <xdr:cNvSpPr/>
      </xdr:nvSpPr>
      <xdr:spPr>
        <a:xfrm>
          <a:off x="1904647" y="4559227"/>
          <a:ext cx="1400825" cy="68565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Rev_chall: 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Efficiency challenge applied to DSR</a:t>
          </a:r>
        </a:p>
      </xdr:txBody>
    </xdr:sp>
    <xdr:clientData/>
  </xdr:twoCellAnchor>
  <xdr:twoCellAnchor>
    <xdr:from>
      <xdr:col>7</xdr:col>
      <xdr:colOff>430645</xdr:colOff>
      <xdr:row>12</xdr:row>
      <xdr:rowOff>60976</xdr:rowOff>
    </xdr:from>
    <xdr:to>
      <xdr:col>16</xdr:col>
      <xdr:colOff>2121477</xdr:colOff>
      <xdr:row>18</xdr:row>
      <xdr:rowOff>128806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FDC129A-12B7-3CA7-5838-AD8A6BD6CA89}"/>
            </a:ext>
          </a:extLst>
        </xdr:cNvPr>
        <xdr:cNvSpPr/>
      </xdr:nvSpPr>
      <xdr:spPr>
        <a:xfrm>
          <a:off x="1656989" y="2299351"/>
          <a:ext cx="7882082" cy="1067955"/>
        </a:xfrm>
        <a:prstGeom prst="rect">
          <a:avLst/>
        </a:prstGeom>
        <a:noFill/>
        <a:ln w="19050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16</xdr:col>
      <xdr:colOff>1761976</xdr:colOff>
      <xdr:row>8</xdr:row>
      <xdr:rowOff>148400</xdr:rowOff>
    </xdr:from>
    <xdr:to>
      <xdr:col>17</xdr:col>
      <xdr:colOff>679028</xdr:colOff>
      <xdr:row>13</xdr:row>
      <xdr:rowOff>99647</xdr:rowOff>
    </xdr:to>
    <xdr:cxnSp macro="">
      <xdr:nvCxnSpPr>
        <xdr:cNvPr id="11" name="Connector: Elbow 10">
          <a:extLst>
            <a:ext uri="{FF2B5EF4-FFF2-40B4-BE49-F238E27FC236}">
              <a16:creationId xmlns:a16="http://schemas.microsoft.com/office/drawing/2014/main" id="{859196C4-0B3C-564E-9BB4-C23A0CD87729}"/>
            </a:ext>
          </a:extLst>
        </xdr:cNvPr>
        <xdr:cNvCxnSpPr>
          <a:stCxn id="5" idx="3"/>
          <a:endCxn id="16" idx="0"/>
        </xdr:cNvCxnSpPr>
      </xdr:nvCxnSpPr>
      <xdr:spPr>
        <a:xfrm>
          <a:off x="9179570" y="1720025"/>
          <a:ext cx="1203052" cy="784685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112568</xdr:colOff>
      <xdr:row>15</xdr:row>
      <xdr:rowOff>98065</xdr:rowOff>
    </xdr:from>
    <xdr:to>
      <xdr:col>7</xdr:col>
      <xdr:colOff>430645</xdr:colOff>
      <xdr:row>15</xdr:row>
      <xdr:rowOff>98065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D663B363-A844-DE7A-4898-F7EA65B9CC6F}"/>
            </a:ext>
          </a:extLst>
        </xdr:cNvPr>
        <xdr:cNvCxnSpPr>
          <a:cxnSpLocks/>
          <a:stCxn id="13" idx="1"/>
          <a:endCxn id="33" idx="3"/>
        </xdr:cNvCxnSpPr>
      </xdr:nvCxnSpPr>
      <xdr:spPr>
        <a:xfrm flipH="1">
          <a:off x="1338912" y="2836503"/>
          <a:ext cx="318077" cy="0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1381990</xdr:colOff>
      <xdr:row>12</xdr:row>
      <xdr:rowOff>71793</xdr:rowOff>
    </xdr:from>
    <xdr:to>
      <xdr:col>7</xdr:col>
      <xdr:colOff>1381990</xdr:colOff>
      <xdr:row>13</xdr:row>
      <xdr:rowOff>98069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A7AA8AFD-98DB-4825-8E90-685766CA398F}"/>
            </a:ext>
          </a:extLst>
        </xdr:cNvPr>
        <xdr:cNvCxnSpPr>
          <a:cxnSpLocks/>
        </xdr:cNvCxnSpPr>
      </xdr:nvCxnSpPr>
      <xdr:spPr>
        <a:xfrm flipH="1">
          <a:off x="2608334" y="2310168"/>
          <a:ext cx="0" cy="19296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55418</xdr:colOff>
      <xdr:row>12</xdr:row>
      <xdr:rowOff>71793</xdr:rowOff>
    </xdr:from>
    <xdr:to>
      <xdr:col>10</xdr:col>
      <xdr:colOff>55418</xdr:colOff>
      <xdr:row>13</xdr:row>
      <xdr:rowOff>98069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2652A4C5-9242-44C9-874A-F5DD50DEA4A7}"/>
            </a:ext>
          </a:extLst>
        </xdr:cNvPr>
        <xdr:cNvCxnSpPr>
          <a:cxnSpLocks/>
        </xdr:cNvCxnSpPr>
      </xdr:nvCxnSpPr>
      <xdr:spPr>
        <a:xfrm flipH="1">
          <a:off x="4091637" y="2310168"/>
          <a:ext cx="0" cy="19296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1439141</xdr:colOff>
      <xdr:row>12</xdr:row>
      <xdr:rowOff>71793</xdr:rowOff>
    </xdr:from>
    <xdr:to>
      <xdr:col>11</xdr:col>
      <xdr:colOff>1439141</xdr:colOff>
      <xdr:row>13</xdr:row>
      <xdr:rowOff>88544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0D8E0D78-2CD4-40DB-8342-4CE4CA1A306D}"/>
            </a:ext>
          </a:extLst>
        </xdr:cNvPr>
        <xdr:cNvCxnSpPr>
          <a:cxnSpLocks/>
        </xdr:cNvCxnSpPr>
      </xdr:nvCxnSpPr>
      <xdr:spPr>
        <a:xfrm flipH="1">
          <a:off x="5665860" y="2310168"/>
          <a:ext cx="0" cy="183439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55997</xdr:colOff>
      <xdr:row>12</xdr:row>
      <xdr:rowOff>71793</xdr:rowOff>
    </xdr:from>
    <xdr:to>
      <xdr:col>14</xdr:col>
      <xdr:colOff>55997</xdr:colOff>
      <xdr:row>13</xdr:row>
      <xdr:rowOff>88544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7B02A01E-C856-41DD-B8A5-6BE6B343575E}"/>
            </a:ext>
          </a:extLst>
        </xdr:cNvPr>
        <xdr:cNvCxnSpPr>
          <a:cxnSpLocks/>
        </xdr:cNvCxnSpPr>
      </xdr:nvCxnSpPr>
      <xdr:spPr>
        <a:xfrm flipH="1">
          <a:off x="7092591" y="2310168"/>
          <a:ext cx="0" cy="183439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1198998</xdr:colOff>
      <xdr:row>12</xdr:row>
      <xdr:rowOff>71793</xdr:rowOff>
    </xdr:from>
    <xdr:to>
      <xdr:col>16</xdr:col>
      <xdr:colOff>1198998</xdr:colOff>
      <xdr:row>13</xdr:row>
      <xdr:rowOff>98069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B00503A7-28B1-4247-B373-960518DA28D1}"/>
            </a:ext>
          </a:extLst>
        </xdr:cNvPr>
        <xdr:cNvCxnSpPr>
          <a:cxnSpLocks/>
        </xdr:cNvCxnSpPr>
      </xdr:nvCxnSpPr>
      <xdr:spPr>
        <a:xfrm flipH="1">
          <a:off x="8616592" y="2310168"/>
          <a:ext cx="0" cy="19296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55572</xdr:colOff>
      <xdr:row>17</xdr:row>
      <xdr:rowOff>88082</xdr:rowOff>
    </xdr:from>
    <xdr:to>
      <xdr:col>14</xdr:col>
      <xdr:colOff>55573</xdr:colOff>
      <xdr:row>26</xdr:row>
      <xdr:rowOff>4964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CE026772-A3E5-437F-BDFC-F05E5FBA5D93}"/>
            </a:ext>
          </a:extLst>
        </xdr:cNvPr>
        <xdr:cNvCxnSpPr/>
      </xdr:nvCxnSpPr>
      <xdr:spPr>
        <a:xfrm>
          <a:off x="7092166" y="3159895"/>
          <a:ext cx="1" cy="1417069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1372328</xdr:colOff>
      <xdr:row>17</xdr:row>
      <xdr:rowOff>88088</xdr:rowOff>
    </xdr:from>
    <xdr:to>
      <xdr:col>7</xdr:col>
      <xdr:colOff>1372329</xdr:colOff>
      <xdr:row>26</xdr:row>
      <xdr:rowOff>4970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E6C3D5E3-74DD-4A44-99B4-0E27151CAC31}"/>
            </a:ext>
          </a:extLst>
        </xdr:cNvPr>
        <xdr:cNvCxnSpPr/>
      </xdr:nvCxnSpPr>
      <xdr:spPr>
        <a:xfrm>
          <a:off x="2598672" y="3159901"/>
          <a:ext cx="1" cy="1417069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684081</xdr:colOff>
      <xdr:row>21</xdr:row>
      <xdr:rowOff>153982</xdr:rowOff>
    </xdr:from>
    <xdr:to>
      <xdr:col>11</xdr:col>
      <xdr:colOff>2086276</xdr:colOff>
      <xdr:row>26</xdr:row>
      <xdr:rowOff>4504</xdr:rowOff>
    </xdr:to>
    <xdr:sp macro="" textlink="">
      <xdr:nvSpPr>
        <xdr:cNvPr id="43" name="Rectangle 4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3FEC230-A20C-4993-B219-0D152D605E2C}"/>
            </a:ext>
          </a:extLst>
        </xdr:cNvPr>
        <xdr:cNvSpPr/>
      </xdr:nvSpPr>
      <xdr:spPr>
        <a:xfrm>
          <a:off x="4910800" y="3892545"/>
          <a:ext cx="1402195" cy="68395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DR_TOTEX:  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Revenue vs TOTEX checks</a:t>
          </a:r>
        </a:p>
      </xdr:txBody>
    </xdr:sp>
    <xdr:clientData/>
  </xdr:twoCellAnchor>
  <xdr:twoCellAnchor>
    <xdr:from>
      <xdr:col>16</xdr:col>
      <xdr:colOff>597490</xdr:colOff>
      <xdr:row>21</xdr:row>
      <xdr:rowOff>153982</xdr:rowOff>
    </xdr:from>
    <xdr:to>
      <xdr:col>16</xdr:col>
      <xdr:colOff>1993015</xdr:colOff>
      <xdr:row>26</xdr:row>
      <xdr:rowOff>4504</xdr:rowOff>
    </xdr:to>
    <xdr:sp macro="" textlink="">
      <xdr:nvSpPr>
        <xdr:cNvPr id="44" name="Rectangle 4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5283D30-A7B2-49B6-997B-7D6616399F23}"/>
            </a:ext>
          </a:extLst>
        </xdr:cNvPr>
        <xdr:cNvSpPr/>
      </xdr:nvSpPr>
      <xdr:spPr>
        <a:xfrm>
          <a:off x="8015084" y="3892545"/>
          <a:ext cx="1395525" cy="683959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TP_TOTEX: 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Revenue vs TOTEX checks</a:t>
          </a:r>
        </a:p>
      </xdr:txBody>
    </xdr:sp>
    <xdr:clientData/>
  </xdr:twoCellAnchor>
  <xdr:twoCellAnchor>
    <xdr:from>
      <xdr:col>11</xdr:col>
      <xdr:colOff>311731</xdr:colOff>
      <xdr:row>17</xdr:row>
      <xdr:rowOff>88682</xdr:rowOff>
    </xdr:from>
    <xdr:to>
      <xdr:col>11</xdr:col>
      <xdr:colOff>684082</xdr:colOff>
      <xdr:row>23</xdr:row>
      <xdr:rowOff>116692</xdr:rowOff>
    </xdr:to>
    <xdr:cxnSp macro="">
      <xdr:nvCxnSpPr>
        <xdr:cNvPr id="47" name="Connector: Elbow 46">
          <a:extLst>
            <a:ext uri="{FF2B5EF4-FFF2-40B4-BE49-F238E27FC236}">
              <a16:creationId xmlns:a16="http://schemas.microsoft.com/office/drawing/2014/main" id="{18876F02-06A4-D307-0555-827F4482511F}"/>
            </a:ext>
          </a:extLst>
        </xdr:cNvPr>
        <xdr:cNvCxnSpPr/>
      </xdr:nvCxnSpPr>
      <xdr:spPr>
        <a:xfrm rot="16200000" flipH="1">
          <a:off x="4210558" y="3488387"/>
          <a:ext cx="1028135" cy="372351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2083101</xdr:colOff>
      <xdr:row>17</xdr:row>
      <xdr:rowOff>88685</xdr:rowOff>
    </xdr:from>
    <xdr:to>
      <xdr:col>12</xdr:col>
      <xdr:colOff>179533</xdr:colOff>
      <xdr:row>24</xdr:row>
      <xdr:rowOff>5424</xdr:rowOff>
    </xdr:to>
    <xdr:cxnSp macro="">
      <xdr:nvCxnSpPr>
        <xdr:cNvPr id="51" name="Connector: Elbow 50">
          <a:extLst>
            <a:ext uri="{FF2B5EF4-FFF2-40B4-BE49-F238E27FC236}">
              <a16:creationId xmlns:a16="http://schemas.microsoft.com/office/drawing/2014/main" id="{F8A4155F-D6B9-4D7F-862A-2E9D983F2785}"/>
            </a:ext>
          </a:extLst>
        </xdr:cNvPr>
        <xdr:cNvCxnSpPr>
          <a:endCxn id="43" idx="3"/>
        </xdr:cNvCxnSpPr>
      </xdr:nvCxnSpPr>
      <xdr:spPr>
        <a:xfrm rot="5400000">
          <a:off x="5959260" y="3511058"/>
          <a:ext cx="1083551" cy="382432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1398224</xdr:colOff>
      <xdr:row>17</xdr:row>
      <xdr:rowOff>79801</xdr:rowOff>
    </xdr:from>
    <xdr:to>
      <xdr:col>16</xdr:col>
      <xdr:colOff>600664</xdr:colOff>
      <xdr:row>24</xdr:row>
      <xdr:rowOff>5424</xdr:rowOff>
    </xdr:to>
    <xdr:cxnSp macro="">
      <xdr:nvCxnSpPr>
        <xdr:cNvPr id="90" name="Connector: Curved 89">
          <a:extLst>
            <a:ext uri="{FF2B5EF4-FFF2-40B4-BE49-F238E27FC236}">
              <a16:creationId xmlns:a16="http://schemas.microsoft.com/office/drawing/2014/main" id="{F841DBA6-934F-5D11-08F8-E32E665DD4D7}"/>
            </a:ext>
          </a:extLst>
        </xdr:cNvPr>
        <xdr:cNvCxnSpPr>
          <a:stCxn id="10" idx="2"/>
          <a:endCxn id="44" idx="1"/>
        </xdr:cNvCxnSpPr>
      </xdr:nvCxnSpPr>
      <xdr:spPr>
        <a:xfrm rot="16200000" flipH="1">
          <a:off x="6275383" y="2501174"/>
          <a:ext cx="1092435" cy="2393315"/>
        </a:xfrm>
        <a:prstGeom prst="curved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1229454</xdr:colOff>
      <xdr:row>17</xdr:row>
      <xdr:rowOff>88090</xdr:rowOff>
    </xdr:from>
    <xdr:to>
      <xdr:col>16</xdr:col>
      <xdr:colOff>1229455</xdr:colOff>
      <xdr:row>22</xdr:row>
      <xdr:rowOff>5538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05316809-F7A7-4B3F-9807-696048F3BD86}"/>
            </a:ext>
          </a:extLst>
        </xdr:cNvPr>
        <xdr:cNvCxnSpPr/>
      </xdr:nvCxnSpPr>
      <xdr:spPr>
        <a:xfrm>
          <a:off x="8647048" y="3159903"/>
          <a:ext cx="1" cy="75088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112715</xdr:colOff>
      <xdr:row>18</xdr:row>
      <xdr:rowOff>135407</xdr:rowOff>
    </xdr:from>
    <xdr:to>
      <xdr:col>11</xdr:col>
      <xdr:colOff>112716</xdr:colOff>
      <xdr:row>30</xdr:row>
      <xdr:rowOff>37319</xdr:rowOff>
    </xdr:to>
    <xdr:cxnSp macro="">
      <xdr:nvCxnSpPr>
        <xdr:cNvPr id="111" name="Straight Arrow Connector 110">
          <a:extLst>
            <a:ext uri="{FF2B5EF4-FFF2-40B4-BE49-F238E27FC236}">
              <a16:creationId xmlns:a16="http://schemas.microsoft.com/office/drawing/2014/main" id="{7AFF8A9F-B3EA-40A7-A5EF-3E7572AE48FD}"/>
            </a:ext>
          </a:extLst>
        </xdr:cNvPr>
        <xdr:cNvCxnSpPr/>
      </xdr:nvCxnSpPr>
      <xdr:spPr>
        <a:xfrm>
          <a:off x="4339434" y="3373907"/>
          <a:ext cx="1" cy="1902162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848762</xdr:colOff>
      <xdr:row>17</xdr:row>
      <xdr:rowOff>78755</xdr:rowOff>
    </xdr:from>
    <xdr:to>
      <xdr:col>17</xdr:col>
      <xdr:colOff>658311</xdr:colOff>
      <xdr:row>31</xdr:row>
      <xdr:rowOff>171100</xdr:rowOff>
    </xdr:to>
    <xdr:cxnSp macro="">
      <xdr:nvCxnSpPr>
        <xdr:cNvPr id="117" name="Connector: Elbow 116">
          <a:extLst>
            <a:ext uri="{FF2B5EF4-FFF2-40B4-BE49-F238E27FC236}">
              <a16:creationId xmlns:a16="http://schemas.microsoft.com/office/drawing/2014/main" id="{D54ACCE2-7DC7-4AB6-BBB4-78B992271155}"/>
            </a:ext>
          </a:extLst>
        </xdr:cNvPr>
        <xdr:cNvCxnSpPr>
          <a:stCxn id="16" idx="2"/>
          <a:endCxn id="17" idx="3"/>
        </xdr:cNvCxnSpPr>
      </xdr:nvCxnSpPr>
      <xdr:spPr>
        <a:xfrm rot="5400000">
          <a:off x="6499755" y="1726294"/>
          <a:ext cx="2437876" cy="5286424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134526</xdr:colOff>
      <xdr:row>35</xdr:row>
      <xdr:rowOff>152461</xdr:rowOff>
    </xdr:from>
    <xdr:to>
      <xdr:col>11</xdr:col>
      <xdr:colOff>827736</xdr:colOff>
      <xdr:row>40</xdr:row>
      <xdr:rowOff>79160</xdr:rowOff>
    </xdr:to>
    <xdr:sp macro="" textlink="">
      <xdr:nvSpPr>
        <xdr:cNvPr id="7" name="Rectangle 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270AA7B-5242-4705-9343-BE5AF24809CE}"/>
            </a:ext>
          </a:extLst>
        </xdr:cNvPr>
        <xdr:cNvSpPr/>
      </xdr:nvSpPr>
      <xdr:spPr>
        <a:xfrm>
          <a:off x="3646870" y="6284180"/>
          <a:ext cx="1407585" cy="772043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Summaries_PR24_PC: Totals and reconciliation</a:t>
          </a:r>
          <a:r>
            <a:rPr lang="en-GB" sz="1000" baseline="0">
              <a:solidFill>
                <a:schemeClr val="lt1"/>
              </a:solidFill>
              <a:latin typeface="+mn-lt"/>
              <a:ea typeface="+mn-ea"/>
              <a:cs typeface="+mn-cs"/>
            </a:rPr>
            <a:t> tables post efficency challenge</a:t>
          </a:r>
          <a:endParaRPr lang="en-GB" sz="1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1382683</xdr:colOff>
      <xdr:row>30</xdr:row>
      <xdr:rowOff>6136</xdr:rowOff>
    </xdr:from>
    <xdr:to>
      <xdr:col>8</xdr:col>
      <xdr:colOff>134525</xdr:colOff>
      <xdr:row>38</xdr:row>
      <xdr:rowOff>43345</xdr:rowOff>
    </xdr:to>
    <xdr:cxnSp macro="">
      <xdr:nvCxnSpPr>
        <xdr:cNvPr id="12" name="Connector: Elbow 11">
          <a:extLst>
            <a:ext uri="{FF2B5EF4-FFF2-40B4-BE49-F238E27FC236}">
              <a16:creationId xmlns:a16="http://schemas.microsoft.com/office/drawing/2014/main" id="{1A80F3C6-FD8B-FC94-B440-E1D5950252D8}"/>
            </a:ext>
          </a:extLst>
        </xdr:cNvPr>
        <xdr:cNvCxnSpPr>
          <a:stCxn id="6" idx="2"/>
          <a:endCxn id="7" idx="1"/>
        </xdr:cNvCxnSpPr>
      </xdr:nvCxnSpPr>
      <xdr:spPr>
        <a:xfrm rot="16200000" flipH="1">
          <a:off x="2406874" y="5447039"/>
          <a:ext cx="1442147" cy="1037842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827736</xdr:colOff>
      <xdr:row>15</xdr:row>
      <xdr:rowOff>106664</xdr:rowOff>
    </xdr:from>
    <xdr:to>
      <xdr:col>18</xdr:col>
      <xdr:colOff>560398</xdr:colOff>
      <xdr:row>38</xdr:row>
      <xdr:rowOff>43345</xdr:rowOff>
    </xdr:to>
    <xdr:cxnSp macro="">
      <xdr:nvCxnSpPr>
        <xdr:cNvPr id="20" name="Connector: Elbow 19">
          <a:extLst>
            <a:ext uri="{FF2B5EF4-FFF2-40B4-BE49-F238E27FC236}">
              <a16:creationId xmlns:a16="http://schemas.microsoft.com/office/drawing/2014/main" id="{5B066D36-A1FA-4473-A7BB-CDEE4503B6B6}"/>
            </a:ext>
          </a:extLst>
        </xdr:cNvPr>
        <xdr:cNvCxnSpPr>
          <a:stCxn id="16" idx="3"/>
          <a:endCxn id="7" idx="3"/>
        </xdr:cNvCxnSpPr>
      </xdr:nvCxnSpPr>
      <xdr:spPr>
        <a:xfrm flipH="1">
          <a:off x="5054455" y="2845102"/>
          <a:ext cx="6019162" cy="3841931"/>
        </a:xfrm>
        <a:prstGeom prst="bentConnector3">
          <a:avLst>
            <a:gd name="adj1" fmla="val -3689"/>
          </a:avLst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134526</xdr:colOff>
      <xdr:row>42</xdr:row>
      <xdr:rowOff>134691</xdr:rowOff>
    </xdr:from>
    <xdr:to>
      <xdr:col>11</xdr:col>
      <xdr:colOff>827736</xdr:colOff>
      <xdr:row>47</xdr:row>
      <xdr:rowOff>61375</xdr:rowOff>
    </xdr:to>
    <xdr:sp macro="" textlink="">
      <xdr:nvSpPr>
        <xdr:cNvPr id="67" name="Rectangle 6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A8449F2-1749-4D4F-B10E-A62D98048EE0}"/>
            </a:ext>
          </a:extLst>
        </xdr:cNvPr>
        <xdr:cNvSpPr/>
      </xdr:nvSpPr>
      <xdr:spPr>
        <a:xfrm>
          <a:off x="3646870" y="7445129"/>
          <a:ext cx="1407585" cy="760121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Reasonableness_PC: Summarises</a:t>
          </a:r>
          <a:r>
            <a:rPr lang="en-GB" sz="1000" baseline="0">
              <a:solidFill>
                <a:schemeClr val="lt1"/>
              </a:solidFill>
              <a:latin typeface="+mn-lt"/>
              <a:ea typeface="+mn-ea"/>
              <a:cs typeface="+mn-cs"/>
            </a:rPr>
            <a:t> net of revenues and costs</a:t>
          </a:r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 post efficiency</a:t>
          </a:r>
          <a:r>
            <a:rPr lang="en-GB" sz="1000" baseline="0">
              <a:solidFill>
                <a:schemeClr val="lt1"/>
              </a:solidFill>
              <a:latin typeface="+mn-lt"/>
              <a:ea typeface="+mn-ea"/>
              <a:cs typeface="+mn-cs"/>
            </a:rPr>
            <a:t> challenge</a:t>
          </a:r>
          <a:endParaRPr lang="en-GB" sz="1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96402</xdr:colOff>
      <xdr:row>40</xdr:row>
      <xdr:rowOff>87838</xdr:rowOff>
    </xdr:from>
    <xdr:to>
      <xdr:col>11</xdr:col>
      <xdr:colOff>96402</xdr:colOff>
      <xdr:row>43</xdr:row>
      <xdr:rowOff>5353</xdr:rowOff>
    </xdr:to>
    <xdr:cxnSp macro="">
      <xdr:nvCxnSpPr>
        <xdr:cNvPr id="68" name="Straight Arrow Connector 67">
          <a:extLst>
            <a:ext uri="{FF2B5EF4-FFF2-40B4-BE49-F238E27FC236}">
              <a16:creationId xmlns:a16="http://schemas.microsoft.com/office/drawing/2014/main" id="{568E04EE-50D7-46DF-86AD-2A26979B218E}"/>
            </a:ext>
          </a:extLst>
        </xdr:cNvPr>
        <xdr:cNvCxnSpPr/>
      </xdr:nvCxnSpPr>
      <xdr:spPr>
        <a:xfrm>
          <a:off x="4323121" y="7064901"/>
          <a:ext cx="0" cy="41757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2285853</xdr:colOff>
      <xdr:row>42</xdr:row>
      <xdr:rowOff>134691</xdr:rowOff>
    </xdr:from>
    <xdr:to>
      <xdr:col>16</xdr:col>
      <xdr:colOff>393392</xdr:colOff>
      <xdr:row>47</xdr:row>
      <xdr:rowOff>56709</xdr:rowOff>
    </xdr:to>
    <xdr:sp macro="" textlink="">
      <xdr:nvSpPr>
        <xdr:cNvPr id="69" name="Rectangle 6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E16B678-224E-43B0-BCE8-0220DE94057C}"/>
            </a:ext>
          </a:extLst>
        </xdr:cNvPr>
        <xdr:cNvSpPr/>
      </xdr:nvSpPr>
      <xdr:spPr>
        <a:xfrm>
          <a:off x="6512572" y="7445129"/>
          <a:ext cx="1298414" cy="755455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Output_Agg: 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Revenue for CAPEX and OPEX spend</a:t>
          </a:r>
          <a:r>
            <a:rPr lang="en-GB" sz="1000" baseline="0">
              <a:solidFill>
                <a:schemeClr val="lt1"/>
              </a:solidFill>
              <a:latin typeface="+mn-lt"/>
              <a:ea typeface="+mn-ea"/>
              <a:cs typeface="+mn-cs"/>
            </a:rPr>
            <a:t> (</a:t>
          </a:r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price and</a:t>
          </a:r>
          <a:r>
            <a:rPr lang="en-GB" sz="1000" baseline="0">
              <a:solidFill>
                <a:schemeClr val="lt1"/>
              </a:solidFill>
              <a:latin typeface="+mn-lt"/>
              <a:ea typeface="+mn-ea"/>
              <a:cs typeface="+mn-cs"/>
            </a:rPr>
            <a:t> non-price control)</a:t>
          </a:r>
          <a:endParaRPr lang="en-GB" sz="1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2087065</xdr:colOff>
      <xdr:row>27</xdr:row>
      <xdr:rowOff>153844</xdr:rowOff>
    </xdr:from>
    <xdr:to>
      <xdr:col>14</xdr:col>
      <xdr:colOff>101989</xdr:colOff>
      <xdr:row>42</xdr:row>
      <xdr:rowOff>134691</xdr:rowOff>
    </xdr:to>
    <xdr:cxnSp macro="">
      <xdr:nvCxnSpPr>
        <xdr:cNvPr id="72" name="Connector: Curved 71">
          <a:extLst>
            <a:ext uri="{FF2B5EF4-FFF2-40B4-BE49-F238E27FC236}">
              <a16:creationId xmlns:a16="http://schemas.microsoft.com/office/drawing/2014/main" id="{33180414-E873-84FC-7B11-0794E8AAC69A}"/>
            </a:ext>
          </a:extLst>
        </xdr:cNvPr>
        <xdr:cNvCxnSpPr>
          <a:stCxn id="6" idx="3"/>
          <a:endCxn id="69" idx="0"/>
        </xdr:cNvCxnSpPr>
      </xdr:nvCxnSpPr>
      <xdr:spPr>
        <a:xfrm>
          <a:off x="3313409" y="4892532"/>
          <a:ext cx="3825174" cy="2552597"/>
        </a:xfrm>
        <a:prstGeom prst="curved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393393</xdr:colOff>
      <xdr:row>25</xdr:row>
      <xdr:rowOff>134677</xdr:rowOff>
    </xdr:from>
    <xdr:to>
      <xdr:col>16</xdr:col>
      <xdr:colOff>1295254</xdr:colOff>
      <xdr:row>45</xdr:row>
      <xdr:rowOff>22836</xdr:rowOff>
    </xdr:to>
    <xdr:cxnSp macro="">
      <xdr:nvCxnSpPr>
        <xdr:cNvPr id="77" name="Connector: Elbow 76">
          <a:extLst>
            <a:ext uri="{FF2B5EF4-FFF2-40B4-BE49-F238E27FC236}">
              <a16:creationId xmlns:a16="http://schemas.microsoft.com/office/drawing/2014/main" id="{69EFF734-846E-49F4-A352-AF754864A379}"/>
            </a:ext>
          </a:extLst>
        </xdr:cNvPr>
        <xdr:cNvCxnSpPr>
          <a:stCxn id="44" idx="2"/>
          <a:endCxn id="69" idx="3"/>
        </xdr:cNvCxnSpPr>
      </xdr:nvCxnSpPr>
      <xdr:spPr>
        <a:xfrm rot="5400000">
          <a:off x="6615245" y="5735732"/>
          <a:ext cx="3293346" cy="901861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1382797</xdr:colOff>
      <xdr:row>25</xdr:row>
      <xdr:rowOff>134677</xdr:rowOff>
    </xdr:from>
    <xdr:to>
      <xdr:col>11</xdr:col>
      <xdr:colOff>2285853</xdr:colOff>
      <xdr:row>45</xdr:row>
      <xdr:rowOff>22836</xdr:rowOff>
    </xdr:to>
    <xdr:cxnSp macro="">
      <xdr:nvCxnSpPr>
        <xdr:cNvPr id="80" name="Connector: Elbow 79">
          <a:extLst>
            <a:ext uri="{FF2B5EF4-FFF2-40B4-BE49-F238E27FC236}">
              <a16:creationId xmlns:a16="http://schemas.microsoft.com/office/drawing/2014/main" id="{B9E39411-7B50-4B37-9193-C78C1BB3744D}"/>
            </a:ext>
          </a:extLst>
        </xdr:cNvPr>
        <xdr:cNvCxnSpPr>
          <a:stCxn id="43" idx="2"/>
          <a:endCxn id="69" idx="1"/>
        </xdr:cNvCxnSpPr>
      </xdr:nvCxnSpPr>
      <xdr:spPr>
        <a:xfrm rot="16200000" flipH="1">
          <a:off x="4414371" y="5735135"/>
          <a:ext cx="3293346" cy="903056"/>
        </a:xfrm>
        <a:prstGeom prst="bentConnector2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1593163</xdr:colOff>
      <xdr:row>6</xdr:row>
      <xdr:rowOff>134213</xdr:rowOff>
    </xdr:from>
    <xdr:to>
      <xdr:col>10</xdr:col>
      <xdr:colOff>143915</xdr:colOff>
      <xdr:row>10</xdr:row>
      <xdr:rowOff>116974</xdr:rowOff>
    </xdr:to>
    <xdr:sp macro="" textlink="">
      <xdr:nvSpPr>
        <xdr:cNvPr id="83" name="Rectangle 8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9B1D7C9-9836-4906-8773-81D548EE0B5A}"/>
            </a:ext>
          </a:extLst>
        </xdr:cNvPr>
        <xdr:cNvSpPr/>
      </xdr:nvSpPr>
      <xdr:spPr>
        <a:xfrm>
          <a:off x="2819507" y="1372463"/>
          <a:ext cx="1360627" cy="649511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InpT</a:t>
          </a:r>
          <a:r>
            <a:rPr lang="en-GB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Time based inputs</a:t>
          </a:r>
          <a:endParaRPr lang="en-GB" sz="1000">
            <a:effectLst/>
          </a:endParaRPr>
        </a:p>
        <a:p>
          <a:pPr marL="0" indent="0" algn="ctr"/>
          <a:endParaRPr lang="en-GB" sz="1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2966</xdr:colOff>
      <xdr:row>10</xdr:row>
      <xdr:rowOff>117235</xdr:rowOff>
    </xdr:from>
    <xdr:to>
      <xdr:col>8</xdr:col>
      <xdr:colOff>2966</xdr:colOff>
      <xdr:row>12</xdr:row>
      <xdr:rowOff>61247</xdr:rowOff>
    </xdr:to>
    <xdr:cxnSp macro="">
      <xdr:nvCxnSpPr>
        <xdr:cNvPr id="84" name="Straight Arrow Connector 83">
          <a:extLst>
            <a:ext uri="{FF2B5EF4-FFF2-40B4-BE49-F238E27FC236}">
              <a16:creationId xmlns:a16="http://schemas.microsoft.com/office/drawing/2014/main" id="{DA063F75-57A6-4274-BF94-E30EA00E727F}"/>
            </a:ext>
          </a:extLst>
        </xdr:cNvPr>
        <xdr:cNvCxnSpPr/>
      </xdr:nvCxnSpPr>
      <xdr:spPr>
        <a:xfrm>
          <a:off x="3515310" y="2022235"/>
          <a:ext cx="0" cy="27738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1609224</xdr:colOff>
      <xdr:row>6</xdr:row>
      <xdr:rowOff>134213</xdr:rowOff>
    </xdr:from>
    <xdr:to>
      <xdr:col>15</xdr:col>
      <xdr:colOff>84791</xdr:colOff>
      <xdr:row>10</xdr:row>
      <xdr:rowOff>118136</xdr:rowOff>
    </xdr:to>
    <xdr:sp macro="" textlink="">
      <xdr:nvSpPr>
        <xdr:cNvPr id="18" name="Rectangle 1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211D1111-CA68-4885-8CD2-8967D12BCDBA}"/>
            </a:ext>
          </a:extLst>
        </xdr:cNvPr>
        <xdr:cNvSpPr/>
      </xdr:nvSpPr>
      <xdr:spPr>
        <a:xfrm>
          <a:off x="5835943" y="1372463"/>
          <a:ext cx="1475942" cy="650673"/>
        </a:xfrm>
        <a:prstGeom prst="rect">
          <a:avLst/>
        </a:prstGeom>
        <a:solidFill>
          <a:srgbClr val="4472C4"/>
        </a:solidFill>
        <a:ln w="19050">
          <a:solidFill>
            <a:srgbClr val="172C51"/>
          </a:solidFill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F_Inputs: </a:t>
          </a:r>
        </a:p>
        <a:p>
          <a:pPr marL="0" indent="0" algn="ctr"/>
          <a:r>
            <a:rPr lang="en-GB" sz="1000">
              <a:solidFill>
                <a:schemeClr val="lt1"/>
              </a:solidFill>
              <a:latin typeface="+mn-lt"/>
              <a:ea typeface="+mn-ea"/>
              <a:cs typeface="+mn-cs"/>
            </a:rPr>
            <a:t>Revenue</a:t>
          </a:r>
          <a:r>
            <a:rPr lang="en-GB" sz="1000" baseline="0">
              <a:solidFill>
                <a:schemeClr val="lt1"/>
              </a:solidFill>
              <a:latin typeface="+mn-lt"/>
              <a:ea typeface="+mn-ea"/>
              <a:cs typeface="+mn-cs"/>
            </a:rPr>
            <a:t> &amp; cost inputs over PR24 period</a:t>
          </a:r>
          <a:endParaRPr lang="en-GB" sz="10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93759</xdr:colOff>
      <xdr:row>8</xdr:row>
      <xdr:rowOff>147953</xdr:rowOff>
    </xdr:from>
    <xdr:to>
      <xdr:col>16</xdr:col>
      <xdr:colOff>296084</xdr:colOff>
      <xdr:row>8</xdr:row>
      <xdr:rowOff>147954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A8BFF061-B99C-4E9E-86AE-0E069F48A0CC}"/>
            </a:ext>
          </a:extLst>
        </xdr:cNvPr>
        <xdr:cNvCxnSpPr/>
      </xdr:nvCxnSpPr>
      <xdr:spPr>
        <a:xfrm rot="16200000">
          <a:off x="7517265" y="1523166"/>
          <a:ext cx="1" cy="392825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476249</xdr:colOff>
      <xdr:row>6</xdr:row>
      <xdr:rowOff>134213</xdr:rowOff>
    </xdr:from>
    <xdr:to>
      <xdr:col>21</xdr:col>
      <xdr:colOff>142874</xdr:colOff>
      <xdr:row>10</xdr:row>
      <xdr:rowOff>154057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5AAD6C4-5B27-01B9-A9F1-673EE52C9B83}"/>
            </a:ext>
          </a:extLst>
        </xdr:cNvPr>
        <xdr:cNvSpPr txBox="1"/>
      </xdr:nvSpPr>
      <xdr:spPr>
        <a:xfrm>
          <a:off x="10989468" y="1372463"/>
          <a:ext cx="2095500" cy="686594"/>
        </a:xfrm>
        <a:prstGeom prst="rect">
          <a:avLst/>
        </a:prstGeom>
        <a:solidFill>
          <a:schemeClr val="lt1"/>
        </a:solidFill>
        <a:ln w="28575" cmpd="sng">
          <a:solidFill>
            <a:srgbClr val="4472C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Fountain inputs link for all companies:</a:t>
          </a:r>
        </a:p>
        <a:p>
          <a:r>
            <a:rPr lang="en-GB">
              <a:hlinkClick xmlns:r="http://schemas.openxmlformats.org/officeDocument/2006/relationships" r:id=""/>
            </a:rPr>
            <a:t>PR24CA15_IN</a:t>
          </a:r>
          <a:endParaRPr lang="en-GB" sz="1100"/>
        </a:p>
      </xdr:txBody>
    </xdr:sp>
    <xdr:clientData/>
  </xdr:twoCellAnchor>
  <xdr:twoCellAnchor>
    <xdr:from>
      <xdr:col>12</xdr:col>
      <xdr:colOff>64370</xdr:colOff>
      <xdr:row>6</xdr:row>
      <xdr:rowOff>134213</xdr:rowOff>
    </xdr:from>
    <xdr:to>
      <xdr:col>19</xdr:col>
      <xdr:colOff>717549</xdr:colOff>
      <xdr:row>6</xdr:row>
      <xdr:rowOff>153263</xdr:rowOff>
    </xdr:to>
    <xdr:cxnSp macro="">
      <xdr:nvCxnSpPr>
        <xdr:cNvPr id="24" name="Connector: Curved 23">
          <a:extLst>
            <a:ext uri="{FF2B5EF4-FFF2-40B4-BE49-F238E27FC236}">
              <a16:creationId xmlns:a16="http://schemas.microsoft.com/office/drawing/2014/main" id="{3646E937-8081-4B19-B0B1-797C591F970A}"/>
            </a:ext>
          </a:extLst>
        </xdr:cNvPr>
        <xdr:cNvCxnSpPr>
          <a:stCxn id="18" idx="0"/>
          <a:endCxn id="23" idx="0"/>
        </xdr:cNvCxnSpPr>
      </xdr:nvCxnSpPr>
      <xdr:spPr>
        <a:xfrm rot="5400000" flipH="1" flipV="1">
          <a:off x="9299216" y="-1349664"/>
          <a:ext cx="19050" cy="5463304"/>
        </a:xfrm>
        <a:prstGeom prst="curvedConnector3">
          <a:avLst>
            <a:gd name="adj1" fmla="val 1800000"/>
          </a:avLst>
        </a:prstGeom>
        <a:ln w="190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fountain01/Fountain/jsp/protected/reportDisplay.page?reportId=23140" TargetMode="External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40C59-0F14-49BB-AA50-CF0FF40619D0}">
  <sheetPr codeName="Sheet3">
    <tabColor theme="3" tint="0.59999389629810485"/>
    <outlinePr summaryBelow="0" summaryRight="0"/>
    <pageSetUpPr fitToPage="1"/>
  </sheetPr>
  <dimension ref="A1:J126"/>
  <sheetViews>
    <sheetView showGridLines="0" tabSelected="1" zoomScale="80" zoomScaleNormal="80" workbookViewId="0">
      <selection activeCell="B3" sqref="B3"/>
    </sheetView>
  </sheetViews>
  <sheetFormatPr defaultColWidth="0" defaultRowHeight="13.5" customHeight="1" zeroHeight="1"/>
  <cols>
    <col min="1" max="1" width="9.5703125" style="532" customWidth="1"/>
    <col min="2" max="2" width="68.5703125" style="532" bestFit="1" customWidth="1"/>
    <col min="3" max="3" width="21.140625" style="532" customWidth="1"/>
    <col min="4" max="10" width="9.5703125" style="532" customWidth="1"/>
    <col min="11" max="13" width="9.5703125" style="532" hidden="1" customWidth="1"/>
    <col min="14" max="16384" width="9.5703125" style="532" hidden="1"/>
  </cols>
  <sheetData>
    <row r="1" spans="1:10" s="49" customFormat="1" ht="31.5">
      <c r="A1" s="448" t="e">
        <f ca="1" xml:space="preserve"> RIGHT(CELL("filename", $A$1), LEN(CELL("filename", $A$1)) - SEARCH("]", CELL("filename", $A$1)))</f>
        <v>#VALUE!</v>
      </c>
      <c r="B1" s="47"/>
      <c r="C1" s="48"/>
      <c r="D1" s="48"/>
      <c r="E1" s="48"/>
      <c r="F1" s="48"/>
      <c r="G1" s="48"/>
      <c r="H1" s="48"/>
      <c r="I1" s="48"/>
      <c r="J1" s="48"/>
    </row>
    <row r="2" spans="1:10" s="49" customFormat="1" ht="12.75"/>
    <row r="3" spans="1:10" s="50" customFormat="1" ht="23.25">
      <c r="B3" s="588" t="s">
        <v>0</v>
      </c>
    </row>
    <row r="4" spans="1:10" s="49" customFormat="1" ht="12.75"/>
    <row r="5" spans="1:10" s="49" customFormat="1" ht="12.75">
      <c r="B5" s="49" t="s">
        <v>1</v>
      </c>
      <c r="C5" s="49" t="s">
        <v>2</v>
      </c>
    </row>
    <row r="6" spans="1:10" s="49" customFormat="1" ht="12.75">
      <c r="B6" s="49" t="s">
        <v>3</v>
      </c>
      <c r="C6" s="51">
        <v>5</v>
      </c>
    </row>
    <row r="7" spans="1:10" s="49" customFormat="1" ht="12.75">
      <c r="B7" s="49" t="s">
        <v>4</v>
      </c>
      <c r="C7" s="52" t="e">
        <f ca="1" xml:space="preserve"> MID(CELL("filename"), FIND("[", CELL("filename"), 1) + 1, FIND("]", CELL("filename"), 1) - FIND("[", CELL("filename"), 1) - 1)</f>
        <v>#VALUE!</v>
      </c>
    </row>
    <row r="8" spans="1:10" s="49" customFormat="1" ht="12.75">
      <c r="B8" s="49" t="s">
        <v>5</v>
      </c>
      <c r="C8" s="53">
        <v>45645</v>
      </c>
    </row>
    <row r="9" spans="1:10" s="49" customFormat="1" ht="12.75"/>
    <row r="10" spans="1:10" s="49" customFormat="1" ht="12.75">
      <c r="B10" s="49" t="s">
        <v>6</v>
      </c>
      <c r="C10" s="74" t="s">
        <v>7</v>
      </c>
    </row>
    <row r="11" spans="1:10" s="49" customFormat="1" ht="15">
      <c r="C11" s="396"/>
    </row>
    <row r="12" spans="1:10" s="49" customFormat="1" ht="15">
      <c r="B12" s="49" t="s">
        <v>8</v>
      </c>
      <c r="C12" s="396" t="s">
        <v>9</v>
      </c>
    </row>
    <row r="13" spans="1:10" s="49" customFormat="1" ht="12.75"/>
    <row r="14" spans="1:10" s="49" customFormat="1" ht="15.75">
      <c r="B14" s="420" t="s">
        <v>10</v>
      </c>
      <c r="C14" s="49" t="s">
        <v>11</v>
      </c>
    </row>
    <row r="15" spans="1:10" s="49" customFormat="1" ht="12.75">
      <c r="B15" s="419"/>
    </row>
    <row r="16" spans="1:10" s="49" customFormat="1" ht="12.75"/>
    <row r="17" s="49" customFormat="1" ht="12.75"/>
    <row r="18" s="49" customFormat="1" ht="12.75"/>
    <row r="19" s="49" customFormat="1" ht="12.75"/>
    <row r="20" s="49" customFormat="1" ht="12.75"/>
    <row r="21" s="49" customFormat="1" ht="12.75"/>
    <row r="22" s="49" customFormat="1" ht="12.75"/>
    <row r="23" s="49" customFormat="1" ht="12.75"/>
    <row r="24" s="49" customFormat="1" ht="12.75"/>
    <row r="25" s="49" customFormat="1" ht="12.75"/>
    <row r="26" s="49" customFormat="1" ht="12.75"/>
    <row r="27" s="49" customFormat="1" ht="12.75"/>
    <row r="28" s="49" customFormat="1" ht="12.75"/>
    <row r="29" s="49" customFormat="1" ht="12.75"/>
    <row r="30" s="49" customFormat="1" ht="12.75"/>
    <row r="31" s="49" customFormat="1" ht="12.75"/>
    <row r="32" s="49" customFormat="1" ht="12.75"/>
    <row r="33" s="49" customFormat="1" ht="12.75"/>
    <row r="34" s="49" customFormat="1" ht="12.75"/>
    <row r="35" s="49" customFormat="1" ht="12.75"/>
    <row r="36" s="49" customFormat="1" ht="12.75"/>
    <row r="37" s="49" customFormat="1" ht="12.75"/>
    <row r="38" s="49" customFormat="1" ht="12.75"/>
    <row r="39" s="49" customFormat="1" ht="12.75"/>
    <row r="40" s="49" customFormat="1" ht="12.75"/>
    <row r="41" s="49" customFormat="1" ht="12.75"/>
    <row r="42" s="49" customFormat="1" ht="13.5" customHeight="1"/>
    <row r="43" s="49" customFormat="1" ht="13.5" customHeight="1"/>
    <row r="44" s="49" customFormat="1" ht="13.5" customHeight="1"/>
    <row r="45" s="49" customFormat="1" ht="13.5" customHeight="1"/>
    <row r="46" s="49" customFormat="1" ht="13.5" customHeight="1"/>
    <row r="47" s="49" customFormat="1" ht="13.5" customHeight="1"/>
    <row r="48" s="49" customFormat="1" ht="13.5" customHeight="1"/>
    <row r="49" spans="2:2" s="49" customFormat="1" ht="13.5" customHeight="1"/>
    <row r="50" spans="2:2" s="49" customFormat="1" ht="13.5" customHeight="1"/>
    <row r="51" spans="2:2" s="49" customFormat="1" ht="13.5" customHeight="1"/>
    <row r="52" spans="2:2" s="49" customFormat="1" ht="13.5" customHeight="1"/>
    <row r="53" spans="2:2" s="49" customFormat="1" ht="13.5" customHeight="1"/>
    <row r="54" spans="2:2" s="49" customFormat="1" ht="13.5" customHeight="1"/>
    <row r="55" spans="2:2" s="49" customFormat="1" ht="13.5" customHeight="1"/>
    <row r="56" spans="2:2" s="49" customFormat="1" ht="13.5" customHeight="1"/>
    <row r="57" spans="2:2" ht="13.5" customHeight="1"/>
    <row r="58" spans="2:2" ht="196.5" customHeight="1"/>
    <row r="59" spans="2:2" ht="20.25" customHeight="1">
      <c r="B59" s="533"/>
    </row>
    <row r="60" spans="2:2" ht="20.25" customHeight="1">
      <c r="B60" s="533"/>
    </row>
    <row r="61" spans="2:2" ht="20.25" customHeight="1"/>
    <row r="62" spans="2:2" ht="20.25" customHeight="1"/>
    <row r="63" spans="2:2" ht="20.25" customHeight="1"/>
    <row r="64" spans="2:2" ht="20.25" customHeight="1"/>
    <row r="65" spans="2:2" ht="20.25" customHeight="1"/>
    <row r="66" spans="2:2" ht="20.25" customHeight="1"/>
    <row r="67" spans="2:2" ht="20.25" customHeight="1"/>
    <row r="68" spans="2:2" ht="20.25" customHeight="1"/>
    <row r="69" spans="2:2" ht="20.25" customHeight="1"/>
    <row r="70" spans="2:2" ht="20.25" customHeight="1"/>
    <row r="71" spans="2:2" ht="20.25" customHeight="1"/>
    <row r="72" spans="2:2" ht="20.25" customHeight="1"/>
    <row r="73" spans="2:2" ht="20.25" customHeight="1"/>
    <row r="74" spans="2:2" ht="20.25" customHeight="1"/>
    <row r="75" spans="2:2" ht="20.25" customHeight="1"/>
    <row r="76" spans="2:2" ht="20.25" customHeight="1"/>
    <row r="77" spans="2:2" ht="20.25" customHeight="1"/>
    <row r="78" spans="2:2" ht="20.25" customHeight="1">
      <c r="B78" s="533"/>
    </row>
    <row r="79" spans="2:2" ht="20.25" customHeight="1"/>
    <row r="80" spans="2:2" ht="20.25" customHeight="1"/>
    <row r="8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  <row r="93" ht="20.25" customHeight="1"/>
    <row r="94" ht="20.25" customHeight="1"/>
    <row r="95" ht="20.25" customHeight="1"/>
    <row r="96" ht="20.25" customHeight="1"/>
    <row r="97" spans="2:2" ht="20.25" customHeight="1"/>
    <row r="98" spans="2:2" ht="20.25" customHeight="1"/>
    <row r="99" spans="2:2" ht="20.25" customHeight="1"/>
    <row r="100" spans="2:2" ht="20.25" customHeight="1"/>
    <row r="101" spans="2:2" ht="20.25" customHeight="1"/>
    <row r="102" spans="2:2" ht="20.25" customHeight="1"/>
    <row r="103" spans="2:2" ht="20.25" customHeight="1"/>
    <row r="104" spans="2:2" ht="20.25" customHeight="1"/>
    <row r="105" spans="2:2" ht="20.25" customHeight="1"/>
    <row r="106" spans="2:2" ht="20.25" customHeight="1"/>
    <row r="107" spans="2:2" ht="20.25" customHeight="1"/>
    <row r="108" spans="2:2" ht="20.25" customHeight="1"/>
    <row r="109" spans="2:2" ht="20.25" customHeight="1">
      <c r="B109" s="533"/>
    </row>
    <row r="110" spans="2:2" ht="20.25" customHeight="1">
      <c r="B110" s="533"/>
    </row>
    <row r="111" spans="2:2" ht="20.25" customHeight="1">
      <c r="B111" s="533"/>
    </row>
    <row r="112" spans="2:2" ht="20.25" customHeight="1"/>
    <row r="113" spans="2:2" ht="20.25" customHeight="1"/>
    <row r="114" spans="2:2" ht="20.25" customHeight="1"/>
    <row r="115" spans="2:2" ht="20.25" customHeight="1"/>
    <row r="116" spans="2:2" ht="20.25" customHeight="1"/>
    <row r="117" spans="2:2" ht="20.25" customHeight="1"/>
    <row r="118" spans="2:2" ht="20.25" customHeight="1"/>
    <row r="119" spans="2:2" ht="20.25" customHeight="1">
      <c r="B119" s="533"/>
    </row>
    <row r="120" spans="2:2" ht="20.25" customHeight="1"/>
    <row r="121" spans="2:2" ht="20.25" customHeight="1"/>
    <row r="122" spans="2:2" ht="20.25" customHeight="1"/>
    <row r="123" spans="2:2" ht="20.25" customHeight="1"/>
    <row r="124" spans="2:2" ht="20.25" customHeight="1"/>
    <row r="125" spans="2:2" ht="20.25" customHeight="1"/>
    <row r="126" spans="2:2" ht="13.5" customHeight="1"/>
  </sheetData>
  <hyperlinks>
    <hyperlink ref="C10" r:id="rId1" xr:uid="{F2A4EC10-DF7C-4AF5-94B9-515DCEEE0C09}"/>
    <hyperlink ref="C12" r:id="rId2" display="https://fountain01/Fountain/jsp/protected/reportDisplay.page?reportId=23140" xr:uid="{7510C2F1-C862-45E6-A049-7FB209A5B8C1}"/>
  </hyperlinks>
  <pageMargins left="0.7" right="0.7" top="0.75" bottom="0.75" header="0.3" footer="0.3"/>
  <pageSetup paperSize="9" scale="35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030B-5F21-4075-A88B-DD9E98F07E45}">
  <sheetPr codeName="Sheet8">
    <tabColor theme="4"/>
    <outlinePr summaryBelow="0" summaryRight="0"/>
  </sheetPr>
  <dimension ref="A1:AD118"/>
  <sheetViews>
    <sheetView showGridLines="0" defaultGridColor="0" colorId="22" zoomScale="80" zoomScaleNormal="80" workbookViewId="0">
      <pane xSplit="15" ySplit="4" topLeftCell="P77" activePane="bottomRight" state="frozen"/>
      <selection pane="bottomRight" activeCell="Q81" sqref="Q81"/>
      <selection pane="bottomLeft" activeCell="Q24" sqref="Q24"/>
      <selection pane="topRight" activeCell="Q24" sqref="Q24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54.140625" style="7" bestFit="1" customWidth="1" collapsed="1"/>
    <col min="6" max="7" width="19.85546875" style="7" hidden="1" customWidth="1" outlineLevel="1"/>
    <col min="8" max="8" width="20.42578125" style="7" hidden="1" customWidth="1" outlineLevel="1"/>
    <col min="9" max="9" width="19.85546875" style="7" hidden="1" customWidth="1" outlineLevel="1"/>
    <col min="10" max="10" width="17.85546875" style="7" hidden="1" customWidth="1" outlineLevel="1"/>
    <col min="11" max="11" width="3.85546875" style="7" hidden="1" customWidth="1" outlineLevel="1"/>
    <col min="12" max="12" width="10.140625" style="7" hidden="1" customWidth="1" outlineLevel="1"/>
    <col min="13" max="13" width="10.42578125" style="22" customWidth="1"/>
    <col min="14" max="14" width="4.42578125" style="7" customWidth="1"/>
    <col min="15" max="16" width="2.7109375" style="17" customWidth="1"/>
    <col min="17" max="21" width="11" style="7" customWidth="1"/>
    <col min="22" max="22" width="4.28515625" customWidth="1"/>
    <col min="23" max="23" width="6.85546875" bestFit="1" customWidth="1"/>
    <col min="24" max="24" width="9.42578125" bestFit="1" customWidth="1"/>
    <col min="25" max="25" width="4.28515625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16384" width="11.7109375" style="23" hidden="1"/>
  </cols>
  <sheetData>
    <row r="1" spans="1:30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N46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  <c r="Y1" s="79"/>
      <c r="Z1" s="79"/>
      <c r="AA1" s="79"/>
      <c r="AB1" s="157"/>
      <c r="AC1" s="79"/>
      <c r="AD1" s="79"/>
    </row>
    <row r="2" spans="1:30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01"/>
      <c r="X2" s="101"/>
      <c r="Y2" s="101"/>
      <c r="Z2" s="101"/>
      <c r="AA2" s="101"/>
      <c r="AB2" s="157"/>
      <c r="AC2" s="157"/>
      <c r="AD2" s="157"/>
    </row>
    <row r="3" spans="1:30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</row>
    <row r="4" spans="1:30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</row>
    <row r="5" spans="1:30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101"/>
      <c r="X5" s="101"/>
      <c r="Y5" s="79"/>
      <c r="Z5" s="79"/>
      <c r="AA5" s="79"/>
      <c r="AB5" s="157"/>
      <c r="AC5" s="79"/>
      <c r="AD5" s="79"/>
    </row>
    <row r="6" spans="1:30">
      <c r="A6" s="110"/>
      <c r="B6" s="110"/>
      <c r="C6" s="111"/>
      <c r="D6" s="112"/>
      <c r="E6" s="251" t="str">
        <f>InpC!E46</f>
        <v>Developer services revenues</v>
      </c>
      <c r="F6" s="120" t="str">
        <f>INDEX(InpC!$G$46:$G$50,MATCH(E6,InpC!E46:E50,0))</f>
        <v>DSR</v>
      </c>
      <c r="G6" s="120">
        <f>INDEX(InpC!$F$46:$F$50,MATCH(DSR_BRL!F6,InpC!$G$46:$G$50,0))</f>
        <v>1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101"/>
      <c r="X6" s="101"/>
      <c r="Y6" s="79"/>
      <c r="Z6" s="79"/>
      <c r="AA6" s="79"/>
      <c r="AB6" s="157"/>
      <c r="AC6" s="79"/>
      <c r="AD6" s="79"/>
    </row>
    <row r="7" spans="1:30">
      <c r="A7" s="110"/>
      <c r="B7" s="110"/>
      <c r="C7" s="111"/>
      <c r="D7" s="112"/>
      <c r="E7" s="79"/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101"/>
      <c r="X7" s="101"/>
      <c r="Y7" s="79"/>
      <c r="Z7" s="79"/>
      <c r="AA7" s="79"/>
      <c r="AB7" s="157"/>
      <c r="AC7" s="79"/>
      <c r="AD7" s="79"/>
    </row>
    <row r="8" spans="1:30">
      <c r="A8" s="110"/>
      <c r="B8" s="110"/>
      <c r="C8" s="111"/>
      <c r="D8" s="157"/>
      <c r="E8" s="157"/>
      <c r="F8" s="157"/>
      <c r="G8" s="79"/>
      <c r="H8" s="157"/>
      <c r="I8" s="186"/>
      <c r="J8" s="157"/>
      <c r="K8" s="157"/>
      <c r="L8" s="157"/>
      <c r="M8" s="157"/>
      <c r="N8" s="79"/>
      <c r="O8" s="120"/>
      <c r="P8" s="120"/>
      <c r="Q8" s="182">
        <f t="shared" ref="Q8:U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101"/>
      <c r="X8" s="101"/>
      <c r="Y8" s="182"/>
      <c r="Z8" s="182"/>
      <c r="AA8" s="182"/>
      <c r="AB8" s="157"/>
      <c r="AC8" s="182"/>
      <c r="AD8" s="182"/>
    </row>
    <row r="9" spans="1:30">
      <c r="A9" s="110"/>
      <c r="B9" s="110"/>
      <c r="C9" s="111"/>
      <c r="D9" s="76" t="str">
        <f>E6</f>
        <v>Developer services revenues</v>
      </c>
      <c r="E9" s="79"/>
      <c r="F9" s="79"/>
      <c r="G9" s="79"/>
      <c r="H9" s="79"/>
      <c r="I9" s="101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101"/>
      <c r="X9" s="101"/>
      <c r="Y9" s="182"/>
      <c r="Z9" s="182"/>
      <c r="AA9" s="182"/>
      <c r="AB9" s="157"/>
      <c r="AC9" s="182"/>
      <c r="AD9" s="182"/>
    </row>
    <row r="10" spans="1:30">
      <c r="A10" s="110"/>
      <c r="B10" s="110"/>
      <c r="C10" s="111"/>
      <c r="D10" s="112"/>
      <c r="E10" s="96" t="s">
        <v>921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101"/>
      <c r="R10" s="79"/>
      <c r="S10" s="79"/>
      <c r="T10" s="79"/>
      <c r="U10" s="79"/>
      <c r="V10" s="101"/>
      <c r="W10" s="101"/>
      <c r="X10" s="101"/>
      <c r="Y10" s="79"/>
      <c r="Z10" s="79"/>
      <c r="AA10" s="79"/>
      <c r="AB10" s="157"/>
      <c r="AC10" s="79"/>
      <c r="AD10" s="79"/>
    </row>
    <row r="11" spans="1:30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187"/>
      <c r="O11" s="120"/>
      <c r="P11" s="120"/>
      <c r="Q11" s="79"/>
      <c r="R11" s="79"/>
      <c r="S11" s="79"/>
      <c r="T11" s="79"/>
      <c r="U11" s="79"/>
      <c r="V11" s="101"/>
      <c r="W11" s="101"/>
      <c r="X11" s="101"/>
      <c r="Y11" s="79"/>
      <c r="Z11" s="79"/>
      <c r="AA11" s="79"/>
      <c r="AB11" s="157"/>
      <c r="AC11" s="79"/>
      <c r="AD11" s="79"/>
    </row>
    <row r="12" spans="1:30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101"/>
      <c r="X12" s="101"/>
      <c r="Y12" s="120"/>
      <c r="Z12" s="120"/>
      <c r="AA12" s="120"/>
      <c r="AB12" s="157"/>
      <c r="AC12" s="120"/>
      <c r="AD12" s="120"/>
    </row>
    <row r="13" spans="1:30" outlineLevel="1">
      <c r="A13" s="110"/>
      <c r="B13" s="110"/>
      <c r="C13" s="111"/>
      <c r="D13" s="112"/>
      <c r="E13" s="189">
        <f>InpC!$H$21</f>
        <v>45016</v>
      </c>
      <c r="F13" s="79"/>
      <c r="G13" s="79"/>
      <c r="H13" s="79"/>
      <c r="I13" s="79"/>
      <c r="J13" s="79"/>
      <c r="K13" s="79"/>
      <c r="L13" s="79"/>
      <c r="M13" s="157"/>
      <c r="N13" s="120"/>
      <c r="O13" s="120"/>
      <c r="P13" s="120"/>
      <c r="Q13" s="120"/>
      <c r="R13" s="120"/>
      <c r="S13" s="120"/>
      <c r="T13" s="120"/>
      <c r="U13" s="120"/>
      <c r="V13" s="101"/>
      <c r="W13" s="101"/>
      <c r="X13" s="101"/>
      <c r="Y13" s="120"/>
      <c r="Z13" s="120"/>
      <c r="AA13" s="120"/>
      <c r="AB13" s="157"/>
      <c r="AC13" s="120"/>
      <c r="AD13" s="120"/>
    </row>
    <row r="14" spans="1:30" outlineLevel="1">
      <c r="A14" s="110"/>
      <c r="B14" s="110"/>
      <c r="C14" s="111"/>
      <c r="D14" s="112"/>
      <c r="E14" s="189"/>
      <c r="F14" s="79"/>
      <c r="G14" s="79"/>
      <c r="H14" s="79"/>
      <c r="I14" s="79"/>
      <c r="J14" s="79"/>
      <c r="K14" s="79"/>
      <c r="L14" s="79"/>
      <c r="M14" s="157"/>
      <c r="N14" s="120"/>
      <c r="O14" s="120"/>
      <c r="P14" s="120"/>
      <c r="Q14" s="120"/>
      <c r="R14" s="120"/>
      <c r="S14" s="120"/>
      <c r="T14" s="120"/>
      <c r="U14" s="120"/>
      <c r="V14" s="101"/>
      <c r="W14" s="101"/>
      <c r="X14" s="101"/>
      <c r="Y14" s="120"/>
      <c r="Z14" s="120"/>
      <c r="AA14" s="120"/>
      <c r="AB14" s="157"/>
      <c r="AC14" s="120"/>
      <c r="AD14" s="120"/>
    </row>
    <row r="15" spans="1:30" s="22" customFormat="1" outlineLevel="1">
      <c r="A15" s="82"/>
      <c r="B15" s="82"/>
      <c r="C15" s="111"/>
      <c r="D15" s="112"/>
      <c r="E15" s="120" t="str">
        <f>INDEX(InpC!$E$56:$E$261,MATCH($K15,InpC!$F$56:$F$261,0))</f>
        <v>Connection charges revenue - WN - price control</v>
      </c>
      <c r="F15" s="120" t="str">
        <f>INDEX(InpC!H$56:H$261,MATCH($K15,InpC!$F$56:$F$261,0))</f>
        <v>DS1W_001TOT_PR24</v>
      </c>
      <c r="G15" s="120">
        <f>INDEX(InpC!I$56:I$261,MATCH($K15,InpC!$F$56:$F$261,0))</f>
        <v>0</v>
      </c>
      <c r="H15" s="120">
        <f>INDEX(InpC!J$56:J$261,MATCH($K15,InpC!$F$56:$F$261,0))</f>
        <v>0</v>
      </c>
      <c r="I15" s="120">
        <f>INDEX(InpC!K$56:K$261,MATCH($K15,InpC!$F$56:$F$261,0))</f>
        <v>0</v>
      </c>
      <c r="J15" s="120">
        <f>INDEX(InpC!L$56:L$261,MATCH($K15,InpC!$F$56:$F$261,0))</f>
        <v>0</v>
      </c>
      <c r="K15" s="120">
        <f>G6</f>
        <v>1</v>
      </c>
      <c r="L15" s="120" t="str">
        <f>INDEX(InpC!M$56:M$261,MATCH($K15,InpC!$F$56:$F$261,0))</f>
        <v>WNPC</v>
      </c>
      <c r="M15" s="157" t="s">
        <v>31</v>
      </c>
      <c r="N15" s="157"/>
      <c r="O15" s="120"/>
      <c r="P15" s="120"/>
      <c r="Q15" s="190">
        <f>SUMIF(Inp_PR24_BRL!$E$5:$E$177,DSR_BRL!$G15,Inp_PR24_BRL!H$5:H$177)+SUMIF(Inp_PR24_BRL!$E$5:$E$177,DSR_BRL!$H15,Inp_PR24_BRL!H$5:H$177)+SUMIF(Inp_PR24_BRL!$E$5:$E$177,DSR_BRL!$I15,Inp_PR24_BRL!H$5:H$177)+SUMIF(Inp_PR24_BRL!$E$5:$E$177,DSR_BRL!$J15,Inp_PR24_BRL!H$5:H$177)+SUMIF(Inp_PR24_BRL!$E$5:$E$177,DSR_BRL!$F15,Inp_PR24_BRL!H$5:H$177)</f>
        <v>0</v>
      </c>
      <c r="R15" s="190">
        <f>SUMIF(Inp_PR24_BRL!$E$5:$E$177,DSR_BRL!$G15,Inp_PR24_BRL!I$5:I$177)+SUMIF(Inp_PR24_BRL!$E$5:$E$177,DSR_BRL!$H15,Inp_PR24_BRL!I$5:I$177)+SUMIF(Inp_PR24_BRL!$E$5:$E$177,DSR_BRL!$I15,Inp_PR24_BRL!I$5:I$177)+SUMIF(Inp_PR24_BRL!$E$5:$E$177,DSR_BRL!$J15,Inp_PR24_BRL!I$5:I$177)+SUMIF(Inp_PR24_BRL!$E$5:$E$177,DSR_BRL!$F15,Inp_PR24_BRL!I$5:I$177)</f>
        <v>0</v>
      </c>
      <c r="S15" s="190">
        <f>SUMIF(Inp_PR24_BRL!$E$5:$E$177,DSR_BRL!$G15,Inp_PR24_BRL!J$5:J$177)+SUMIF(Inp_PR24_BRL!$E$5:$E$177,DSR_BRL!$H15,Inp_PR24_BRL!J$5:J$177)+SUMIF(Inp_PR24_BRL!$E$5:$E$177,DSR_BRL!$I15,Inp_PR24_BRL!J$5:J$177)+SUMIF(Inp_PR24_BRL!$E$5:$E$177,DSR_BRL!$J15,Inp_PR24_BRL!J$5:J$177)+SUMIF(Inp_PR24_BRL!$E$5:$E$177,DSR_BRL!$F15,Inp_PR24_BRL!J$5:J$177)</f>
        <v>0</v>
      </c>
      <c r="T15" s="190">
        <f>SUMIF(Inp_PR24_BRL!$E$5:$E$177,DSR_BRL!$G15,Inp_PR24_BRL!K$5:K$177)+SUMIF(Inp_PR24_BRL!$E$5:$E$177,DSR_BRL!$H15,Inp_PR24_BRL!K$5:K$177)+SUMIF(Inp_PR24_BRL!$E$5:$E$177,DSR_BRL!$I15,Inp_PR24_BRL!K$5:K$177)+SUMIF(Inp_PR24_BRL!$E$5:$E$177,DSR_BRL!$J15,Inp_PR24_BRL!K$5:K$177)+SUMIF(Inp_PR24_BRL!$E$5:$E$177,DSR_BRL!$F15,Inp_PR24_BRL!K$5:K$177)</f>
        <v>0</v>
      </c>
      <c r="U15" s="190">
        <f>SUMIF(Inp_PR24_BRL!$E$5:$E$177,DSR_BRL!$G15,Inp_PR24_BRL!L$5:L$177)+SUMIF(Inp_PR24_BRL!$E$5:$E$177,DSR_BRL!$H15,Inp_PR24_BRL!L$5:L$177)+SUMIF(Inp_PR24_BRL!$E$5:$E$177,DSR_BRL!$I15,Inp_PR24_BRL!L$5:L$177)+SUMIF(Inp_PR24_BRL!$E$5:$E$177,DSR_BRL!$J15,Inp_PR24_BRL!L$5:L$177)+SUMIF(Inp_PR24_BRL!$E$5:$E$177,DSR_BRL!$F15,Inp_PR24_BRL!L$5:L$177)</f>
        <v>0</v>
      </c>
      <c r="V15" s="101"/>
      <c r="W15" s="190">
        <f t="shared" ref="W15:W41" si="1">SUM(Q15:U15)</f>
        <v>0</v>
      </c>
      <c r="X15" s="190">
        <f t="shared" ref="X15:X41" si="2">AVERAGE(Q15:U15)</f>
        <v>0</v>
      </c>
      <c r="Y15" s="191"/>
      <c r="Z15" s="191"/>
      <c r="AA15" s="191"/>
      <c r="AB15" s="157"/>
      <c r="AC15" s="191"/>
      <c r="AD15" s="191"/>
    </row>
    <row r="16" spans="1:30" s="22" customFormat="1" outlineLevel="1">
      <c r="A16" s="82"/>
      <c r="B16" s="82"/>
      <c r="C16" s="111"/>
      <c r="D16" s="112"/>
      <c r="E16" s="120" t="str">
        <f>INDEX(InpC!$E$56:$E$261,MATCH($K16,InpC!$F$56:$F$261,0))</f>
        <v>Connection charges revenue - WN - non-price control</v>
      </c>
      <c r="F16" s="120" t="str">
        <f>INDEX(InpC!H$56:H$261,MATCH($K16,InpC!$F$56:$F$261,0))</f>
        <v>DS1E_011TOT_PR24</v>
      </c>
      <c r="G16" s="120">
        <f>INDEX(InpC!I$56:I$261,MATCH($K16,InpC!$F$56:$F$261,0))</f>
        <v>0</v>
      </c>
      <c r="H16" s="120">
        <f>INDEX(InpC!J$56:J$261,MATCH($K16,InpC!$F$56:$F$261,0))</f>
        <v>0</v>
      </c>
      <c r="I16" s="120">
        <f>INDEX(InpC!K$56:K$261,MATCH($K16,InpC!$F$56:$F$261,0))</f>
        <v>0</v>
      </c>
      <c r="J16" s="120">
        <f>INDEX(InpC!L$56:L$261,MATCH($K16,InpC!$F$56:$F$261,0))</f>
        <v>0</v>
      </c>
      <c r="K16" s="79">
        <f>K15+1</f>
        <v>2</v>
      </c>
      <c r="L16" s="120" t="str">
        <f>INDEX(InpC!M$56:M$261,MATCH($K16,InpC!$F$56:$F$261,0))</f>
        <v>WNNPC</v>
      </c>
      <c r="M16" s="157" t="s">
        <v>31</v>
      </c>
      <c r="N16" s="157"/>
      <c r="O16" s="120"/>
      <c r="P16" s="120"/>
      <c r="Q16" s="190">
        <f>SUMIF(Inp_PR24_BRL!$E$5:$E$177,DSR_BRL!$G16,Inp_PR24_BRL!H$5:H$177)+SUMIF(Inp_PR24_BRL!$E$5:$E$177,DSR_BRL!$H16,Inp_PR24_BRL!H$5:H$177)+SUMIF(Inp_PR24_BRL!$E$5:$E$177,DSR_BRL!$I16,Inp_PR24_BRL!H$5:H$177)+SUMIF(Inp_PR24_BRL!$E$5:$E$177,DSR_BRL!$J16,Inp_PR24_BRL!H$5:H$177)+SUMIF(Inp_PR24_BRL!$E$5:$E$177,DSR_BRL!$F16,Inp_PR24_BRL!H$5:H$177)</f>
        <v>1.9379999999999999</v>
      </c>
      <c r="R16" s="190">
        <f>SUMIF(Inp_PR24_BRL!$E$5:$E$177,DSR_BRL!$G16,Inp_PR24_BRL!I$5:I$177)+SUMIF(Inp_PR24_BRL!$E$5:$E$177,DSR_BRL!$H16,Inp_PR24_BRL!I$5:I$177)+SUMIF(Inp_PR24_BRL!$E$5:$E$177,DSR_BRL!$I16,Inp_PR24_BRL!I$5:I$177)+SUMIF(Inp_PR24_BRL!$E$5:$E$177,DSR_BRL!$J16,Inp_PR24_BRL!I$5:I$177)+SUMIF(Inp_PR24_BRL!$E$5:$E$177,DSR_BRL!$F16,Inp_PR24_BRL!I$5:I$177)</f>
        <v>1.8109999999999999</v>
      </c>
      <c r="S16" s="190">
        <f>SUMIF(Inp_PR24_BRL!$E$5:$E$177,DSR_BRL!$G16,Inp_PR24_BRL!J$5:J$177)+SUMIF(Inp_PR24_BRL!$E$5:$E$177,DSR_BRL!$H16,Inp_PR24_BRL!J$5:J$177)+SUMIF(Inp_PR24_BRL!$E$5:$E$177,DSR_BRL!$I16,Inp_PR24_BRL!J$5:J$177)+SUMIF(Inp_PR24_BRL!$E$5:$E$177,DSR_BRL!$J16,Inp_PR24_BRL!J$5:J$177)+SUMIF(Inp_PR24_BRL!$E$5:$E$177,DSR_BRL!$F16,Inp_PR24_BRL!J$5:J$177)</f>
        <v>1.8109999999999999</v>
      </c>
      <c r="T16" s="190">
        <f>SUMIF(Inp_PR24_BRL!$E$5:$E$177,DSR_BRL!$G16,Inp_PR24_BRL!K$5:K$177)+SUMIF(Inp_PR24_BRL!$E$5:$E$177,DSR_BRL!$H16,Inp_PR24_BRL!K$5:K$177)+SUMIF(Inp_PR24_BRL!$E$5:$E$177,DSR_BRL!$I16,Inp_PR24_BRL!K$5:K$177)+SUMIF(Inp_PR24_BRL!$E$5:$E$177,DSR_BRL!$J16,Inp_PR24_BRL!K$5:K$177)+SUMIF(Inp_PR24_BRL!$E$5:$E$177,DSR_BRL!$F16,Inp_PR24_BRL!K$5:K$177)</f>
        <v>1.7470000000000001</v>
      </c>
      <c r="U16" s="190">
        <f>SUMIF(Inp_PR24_BRL!$E$5:$E$177,DSR_BRL!$G16,Inp_PR24_BRL!L$5:L$177)+SUMIF(Inp_PR24_BRL!$E$5:$E$177,DSR_BRL!$H16,Inp_PR24_BRL!L$5:L$177)+SUMIF(Inp_PR24_BRL!$E$5:$E$177,DSR_BRL!$I16,Inp_PR24_BRL!L$5:L$177)+SUMIF(Inp_PR24_BRL!$E$5:$E$177,DSR_BRL!$J16,Inp_PR24_BRL!L$5:L$177)+SUMIF(Inp_PR24_BRL!$E$5:$E$177,DSR_BRL!$F16,Inp_PR24_BRL!L$5:L$177)</f>
        <v>1.8109999999999999</v>
      </c>
      <c r="V16" s="101"/>
      <c r="W16" s="190">
        <f t="shared" si="1"/>
        <v>9.1179999999999986</v>
      </c>
      <c r="X16" s="190">
        <f t="shared" si="2"/>
        <v>1.8235999999999997</v>
      </c>
      <c r="Y16" s="191"/>
      <c r="Z16" s="191"/>
      <c r="AA16" s="191"/>
      <c r="AB16" s="157"/>
      <c r="AC16" s="191"/>
      <c r="AD16" s="191"/>
    </row>
    <row r="17" spans="1:30" s="22" customFormat="1" outlineLevel="1">
      <c r="A17" s="82"/>
      <c r="B17" s="82"/>
      <c r="C17" s="111"/>
      <c r="D17" s="112"/>
      <c r="E17" s="120" t="str">
        <f>INDEX(InpC!$E$56:$E$261,MATCH($K17,InpC!$F$56:$F$261,0))</f>
        <v>Connection charges revenue - total</v>
      </c>
      <c r="F17" s="120" t="str">
        <f>INDEX(InpC!H$56:H$261,MATCH($K17,InpC!$F$56:$F$261,0))</f>
        <v>sum</v>
      </c>
      <c r="G17" s="120">
        <f>INDEX(InpC!I$56:I$261,MATCH($K17,InpC!$F$56:$F$261,0))</f>
        <v>0</v>
      </c>
      <c r="H17" s="120">
        <f>INDEX(InpC!J$56:J$261,MATCH($K17,InpC!$F$56:$F$261,0))</f>
        <v>0</v>
      </c>
      <c r="I17" s="120">
        <f>INDEX(InpC!K$56:K$261,MATCH($K17,InpC!$F$56:$F$261,0))</f>
        <v>0</v>
      </c>
      <c r="J17" s="120">
        <f>INDEX(InpC!L$56:L$261,MATCH($K17,InpC!$F$56:$F$261,0))</f>
        <v>0</v>
      </c>
      <c r="K17" s="79">
        <f t="shared" ref="K17:K38" si="3">K16+1</f>
        <v>3</v>
      </c>
      <c r="L17" s="120" t="str">
        <f>INDEX(InpC!M$56:M$261,MATCH($K17,InpC!$F$56:$F$261,0))</f>
        <v>WN</v>
      </c>
      <c r="M17" s="157" t="s">
        <v>31</v>
      </c>
      <c r="N17" s="157"/>
      <c r="O17" s="120"/>
      <c r="P17" s="120"/>
      <c r="Q17" s="192">
        <f>SUM(Q15:Q16)</f>
        <v>1.9379999999999999</v>
      </c>
      <c r="R17" s="192">
        <f t="shared" ref="R17:U17" si="4">SUM(R15:R16)</f>
        <v>1.8109999999999999</v>
      </c>
      <c r="S17" s="192">
        <f t="shared" si="4"/>
        <v>1.8109999999999999</v>
      </c>
      <c r="T17" s="192">
        <f t="shared" si="4"/>
        <v>1.7470000000000001</v>
      </c>
      <c r="U17" s="192">
        <f t="shared" si="4"/>
        <v>1.8109999999999999</v>
      </c>
      <c r="V17" s="101"/>
      <c r="W17" s="192">
        <f t="shared" si="1"/>
        <v>9.1179999999999986</v>
      </c>
      <c r="X17" s="192">
        <f t="shared" si="2"/>
        <v>1.8235999999999997</v>
      </c>
      <c r="Y17" s="191"/>
      <c r="Z17" s="191"/>
      <c r="AA17" s="191"/>
      <c r="AB17" s="157"/>
      <c r="AC17" s="191"/>
      <c r="AD17" s="191"/>
    </row>
    <row r="18" spans="1:30" s="22" customFormat="1" outlineLevel="1">
      <c r="A18" s="82"/>
      <c r="B18" s="82"/>
      <c r="C18" s="111"/>
      <c r="D18" s="112"/>
      <c r="E18" s="120" t="str">
        <f>INDEX(InpC!$E$56:$E$261,MATCH($K18,InpC!$F$56:$F$261,0))</f>
        <v>Infrastructure charge receipts - WN - price control</v>
      </c>
      <c r="F18" s="120" t="str">
        <f>INDEX(InpC!H$56:H$261,MATCH($K18,InpC!$F$56:$F$261,0))</f>
        <v>DS1E_004TOT_PR24</v>
      </c>
      <c r="G18" s="120" t="str">
        <f>INDEX(InpC!I$56:I$261,MATCH($K18,InpC!$F$56:$F$261,0))</f>
        <v>DS1W_006TOT_PR24</v>
      </c>
      <c r="H18" s="120">
        <f>INDEX(InpC!J$56:J$261,MATCH($K18,InpC!$F$56:$F$261,0))</f>
        <v>0</v>
      </c>
      <c r="I18" s="120">
        <f>INDEX(InpC!K$56:K$261,MATCH($K18,InpC!$F$56:$F$261,0))</f>
        <v>0</v>
      </c>
      <c r="J18" s="120">
        <f>INDEX(InpC!L$56:L$261,MATCH($K18,InpC!$F$56:$F$261,0))</f>
        <v>0</v>
      </c>
      <c r="K18" s="79">
        <f t="shared" si="3"/>
        <v>4</v>
      </c>
      <c r="L18" s="120" t="str">
        <f>INDEX(InpC!M$56:M$261,MATCH($K18,InpC!$F$56:$F$261,0))</f>
        <v>WNPC</v>
      </c>
      <c r="M18" s="157" t="s">
        <v>31</v>
      </c>
      <c r="N18" s="157"/>
      <c r="O18" s="120"/>
      <c r="P18" s="120"/>
      <c r="Q18" s="190">
        <f>SUMIF(Inp_PR24_BRL!$E$5:$E$177,DSR_BRL!$G18,Inp_PR24_BRL!H$5:H$177)+SUMIF(Inp_PR24_BRL!$E$5:$E$177,DSR_BRL!$H18,Inp_PR24_BRL!H$5:H$177)+SUMIF(Inp_PR24_BRL!$E$5:$E$177,DSR_BRL!$I18,Inp_PR24_BRL!H$5:H$177)+SUMIF(Inp_PR24_BRL!$E$5:$E$177,DSR_BRL!$J18,Inp_PR24_BRL!H$5:H$177)+SUMIF(Inp_PR24_BRL!$E$5:$E$177,DSR_BRL!$F18,Inp_PR24_BRL!H$5:H$177)</f>
        <v>1.331</v>
      </c>
      <c r="R18" s="190">
        <f>SUMIF(Inp_PR24_BRL!$E$5:$E$177,DSR_BRL!$G18,Inp_PR24_BRL!I$5:I$177)+SUMIF(Inp_PR24_BRL!$E$5:$E$177,DSR_BRL!$H18,Inp_PR24_BRL!I$5:I$177)+SUMIF(Inp_PR24_BRL!$E$5:$E$177,DSR_BRL!$I18,Inp_PR24_BRL!I$5:I$177)+SUMIF(Inp_PR24_BRL!$E$5:$E$177,DSR_BRL!$J18,Inp_PR24_BRL!I$5:I$177)+SUMIF(Inp_PR24_BRL!$E$5:$E$177,DSR_BRL!$F18,Inp_PR24_BRL!I$5:I$177)</f>
        <v>0.65</v>
      </c>
      <c r="S18" s="190">
        <f>SUMIF(Inp_PR24_BRL!$E$5:$E$177,DSR_BRL!$G18,Inp_PR24_BRL!J$5:J$177)+SUMIF(Inp_PR24_BRL!$E$5:$E$177,DSR_BRL!$H18,Inp_PR24_BRL!J$5:J$177)+SUMIF(Inp_PR24_BRL!$E$5:$E$177,DSR_BRL!$I18,Inp_PR24_BRL!J$5:J$177)+SUMIF(Inp_PR24_BRL!$E$5:$E$177,DSR_BRL!$J18,Inp_PR24_BRL!J$5:J$177)+SUMIF(Inp_PR24_BRL!$E$5:$E$177,DSR_BRL!$F18,Inp_PR24_BRL!J$5:J$177)</f>
        <v>0.65</v>
      </c>
      <c r="T18" s="190">
        <f>SUMIF(Inp_PR24_BRL!$E$5:$E$177,DSR_BRL!$G18,Inp_PR24_BRL!K$5:K$177)+SUMIF(Inp_PR24_BRL!$E$5:$E$177,DSR_BRL!$H18,Inp_PR24_BRL!K$5:K$177)+SUMIF(Inp_PR24_BRL!$E$5:$E$177,DSR_BRL!$I18,Inp_PR24_BRL!K$5:K$177)+SUMIF(Inp_PR24_BRL!$E$5:$E$177,DSR_BRL!$J18,Inp_PR24_BRL!K$5:K$177)+SUMIF(Inp_PR24_BRL!$E$5:$E$177,DSR_BRL!$F18,Inp_PR24_BRL!K$5:K$177)</f>
        <v>0.65</v>
      </c>
      <c r="U18" s="190">
        <f>SUMIF(Inp_PR24_BRL!$E$5:$E$177,DSR_BRL!$G18,Inp_PR24_BRL!L$5:L$177)+SUMIF(Inp_PR24_BRL!$E$5:$E$177,DSR_BRL!$H18,Inp_PR24_BRL!L$5:L$177)+SUMIF(Inp_PR24_BRL!$E$5:$E$177,DSR_BRL!$I18,Inp_PR24_BRL!L$5:L$177)+SUMIF(Inp_PR24_BRL!$E$5:$E$177,DSR_BRL!$J18,Inp_PR24_BRL!L$5:L$177)+SUMIF(Inp_PR24_BRL!$E$5:$E$177,DSR_BRL!$F18,Inp_PR24_BRL!L$5:L$177)</f>
        <v>0.65</v>
      </c>
      <c r="V18" s="101"/>
      <c r="W18" s="190">
        <f t="shared" si="1"/>
        <v>3.9309999999999996</v>
      </c>
      <c r="X18" s="190">
        <f t="shared" si="2"/>
        <v>0.7861999999999999</v>
      </c>
      <c r="Y18" s="191"/>
      <c r="Z18" s="191"/>
      <c r="AA18" s="191"/>
      <c r="AB18" s="157"/>
      <c r="AC18" s="191"/>
      <c r="AD18" s="191"/>
    </row>
    <row r="19" spans="1:30" s="22" customFormat="1" outlineLevel="1">
      <c r="A19" s="82"/>
      <c r="B19" s="82"/>
      <c r="C19" s="111"/>
      <c r="D19" s="112"/>
      <c r="E19" s="120" t="str">
        <f>INDEX(InpC!$E$56:$E$261,MATCH($K19,InpC!$F$56:$F$261,0))</f>
        <v>Infrastructure charge receipts - WWN - price control</v>
      </c>
      <c r="F19" s="120" t="str">
        <f>INDEX(InpC!H$56:H$261,MATCH($K19,InpC!$F$56:$F$261,0))</f>
        <v>DS1E_018TOT_PR24</v>
      </c>
      <c r="G19" s="120" t="str">
        <f>INDEX(InpC!I$56:I$261,MATCH($K19,InpC!$F$56:$F$261,0))</f>
        <v>DS1W_017TOT_PR24</v>
      </c>
      <c r="H19" s="120">
        <f>INDEX(InpC!J$56:J$261,MATCH($K19,InpC!$F$56:$F$261,0))</f>
        <v>0</v>
      </c>
      <c r="I19" s="120">
        <f>INDEX(InpC!K$56:K$261,MATCH($K19,InpC!$F$56:$F$261,0))</f>
        <v>0</v>
      </c>
      <c r="J19" s="120">
        <f>INDEX(InpC!L$56:L$261,MATCH($K19,InpC!$F$56:$F$261,0))</f>
        <v>0</v>
      </c>
      <c r="K19" s="79">
        <f t="shared" si="3"/>
        <v>5</v>
      </c>
      <c r="L19" s="120" t="str">
        <f>INDEX(InpC!M$56:M$261,MATCH($K19,InpC!$F$56:$F$261,0))</f>
        <v>WWNPC</v>
      </c>
      <c r="M19" s="157" t="s">
        <v>31</v>
      </c>
      <c r="N19" s="157"/>
      <c r="O19" s="120"/>
      <c r="P19" s="120"/>
      <c r="Q19" s="190">
        <f>SUMIF(Inp_PR24_BRL!$E$5:$E$177,DSR_BRL!$G19,Inp_PR24_BRL!H$5:H$177)+SUMIF(Inp_PR24_BRL!$E$5:$E$177,DSR_BRL!$H19,Inp_PR24_BRL!H$5:H$177)+SUMIF(Inp_PR24_BRL!$E$5:$E$177,DSR_BRL!$I19,Inp_PR24_BRL!H$5:H$177)+SUMIF(Inp_PR24_BRL!$E$5:$E$177,DSR_BRL!$J19,Inp_PR24_BRL!H$5:H$177)+SUMIF(Inp_PR24_BRL!$E$5:$E$177,DSR_BRL!$F19,Inp_PR24_BRL!H$5:H$177)</f>
        <v>0</v>
      </c>
      <c r="R19" s="190">
        <f>SUMIF(Inp_PR24_BRL!$E$5:$E$177,DSR_BRL!$G19,Inp_PR24_BRL!I$5:I$177)+SUMIF(Inp_PR24_BRL!$E$5:$E$177,DSR_BRL!$H19,Inp_PR24_BRL!I$5:I$177)+SUMIF(Inp_PR24_BRL!$E$5:$E$177,DSR_BRL!$I19,Inp_PR24_BRL!I$5:I$177)+SUMIF(Inp_PR24_BRL!$E$5:$E$177,DSR_BRL!$J19,Inp_PR24_BRL!I$5:I$177)+SUMIF(Inp_PR24_BRL!$E$5:$E$177,DSR_BRL!$F19,Inp_PR24_BRL!I$5:I$177)</f>
        <v>0</v>
      </c>
      <c r="S19" s="190">
        <f>SUMIF(Inp_PR24_BRL!$E$5:$E$177,DSR_BRL!$G19,Inp_PR24_BRL!J$5:J$177)+SUMIF(Inp_PR24_BRL!$E$5:$E$177,DSR_BRL!$H19,Inp_PR24_BRL!J$5:J$177)+SUMIF(Inp_PR24_BRL!$E$5:$E$177,DSR_BRL!$I19,Inp_PR24_BRL!J$5:J$177)+SUMIF(Inp_PR24_BRL!$E$5:$E$177,DSR_BRL!$J19,Inp_PR24_BRL!J$5:J$177)+SUMIF(Inp_PR24_BRL!$E$5:$E$177,DSR_BRL!$F19,Inp_PR24_BRL!J$5:J$177)</f>
        <v>0</v>
      </c>
      <c r="T19" s="190">
        <f>SUMIF(Inp_PR24_BRL!$E$5:$E$177,DSR_BRL!$G19,Inp_PR24_BRL!K$5:K$177)+SUMIF(Inp_PR24_BRL!$E$5:$E$177,DSR_BRL!$H19,Inp_PR24_BRL!K$5:K$177)+SUMIF(Inp_PR24_BRL!$E$5:$E$177,DSR_BRL!$I19,Inp_PR24_BRL!K$5:K$177)+SUMIF(Inp_PR24_BRL!$E$5:$E$177,DSR_BRL!$J19,Inp_PR24_BRL!K$5:K$177)+SUMIF(Inp_PR24_BRL!$E$5:$E$177,DSR_BRL!$F19,Inp_PR24_BRL!K$5:K$177)</f>
        <v>0</v>
      </c>
      <c r="U19" s="190">
        <f>SUMIF(Inp_PR24_BRL!$E$5:$E$177,DSR_BRL!$G19,Inp_PR24_BRL!L$5:L$177)+SUMIF(Inp_PR24_BRL!$E$5:$E$177,DSR_BRL!$H19,Inp_PR24_BRL!L$5:L$177)+SUMIF(Inp_PR24_BRL!$E$5:$E$177,DSR_BRL!$I19,Inp_PR24_BRL!L$5:L$177)+SUMIF(Inp_PR24_BRL!$E$5:$E$177,DSR_BRL!$J19,Inp_PR24_BRL!L$5:L$177)+SUMIF(Inp_PR24_BRL!$E$5:$E$177,DSR_BRL!$F19,Inp_PR24_BRL!L$5:L$177)</f>
        <v>0</v>
      </c>
      <c r="V19" s="101"/>
      <c r="W19" s="190">
        <f t="shared" si="1"/>
        <v>0</v>
      </c>
      <c r="X19" s="190">
        <f t="shared" si="2"/>
        <v>0</v>
      </c>
      <c r="Y19" s="191"/>
      <c r="Z19" s="191"/>
      <c r="AA19" s="191"/>
      <c r="AB19" s="157"/>
      <c r="AC19" s="191"/>
      <c r="AD19" s="191"/>
    </row>
    <row r="20" spans="1:30" s="22" customFormat="1" outlineLevel="1">
      <c r="A20" s="82"/>
      <c r="B20" s="82"/>
      <c r="C20" s="111"/>
      <c r="D20" s="112"/>
      <c r="E20" s="120" t="str">
        <f>INDEX(InpC!$E$56:$E$261,MATCH($K20,InpC!$F$56:$F$261,0))</f>
        <v>Infrastructure charge receipts - total</v>
      </c>
      <c r="F20" s="120" t="str">
        <f>INDEX(InpC!H$56:H$261,MATCH($K20,InpC!$F$56:$F$261,0))</f>
        <v>sum</v>
      </c>
      <c r="G20" s="120">
        <f>INDEX(InpC!I$56:I$261,MATCH($K20,InpC!$F$56:$F$261,0))</f>
        <v>0</v>
      </c>
      <c r="H20" s="120">
        <f>INDEX(InpC!J$56:J$261,MATCH($K20,InpC!$F$56:$F$261,0))</f>
        <v>0</v>
      </c>
      <c r="I20" s="120">
        <f>INDEX(InpC!K$56:K$261,MATCH($K20,InpC!$F$56:$F$261,0))</f>
        <v>0</v>
      </c>
      <c r="J20" s="120">
        <f>INDEX(InpC!L$56:L$261,MATCH($K20,InpC!$F$56:$F$261,0))</f>
        <v>0</v>
      </c>
      <c r="K20" s="79">
        <f t="shared" si="3"/>
        <v>6</v>
      </c>
      <c r="L20" s="120" t="str">
        <f>INDEX(InpC!M$56:M$261,MATCH($K20,InpC!$F$56:$F$261,0))</f>
        <v>BOTH</v>
      </c>
      <c r="M20" s="157" t="s">
        <v>31</v>
      </c>
      <c r="N20" s="157"/>
      <c r="O20" s="120"/>
      <c r="P20" s="120"/>
      <c r="Q20" s="192">
        <f t="shared" ref="Q20" si="5">SUM(Q18:Q19)</f>
        <v>1.331</v>
      </c>
      <c r="R20" s="192">
        <f t="shared" ref="R20:U20" si="6">SUM(R18:R19)</f>
        <v>0.65</v>
      </c>
      <c r="S20" s="192">
        <f t="shared" si="6"/>
        <v>0.65</v>
      </c>
      <c r="T20" s="192">
        <f t="shared" si="6"/>
        <v>0.65</v>
      </c>
      <c r="U20" s="192">
        <f t="shared" si="6"/>
        <v>0.65</v>
      </c>
      <c r="V20" s="101"/>
      <c r="W20" s="192">
        <f t="shared" si="1"/>
        <v>3.9309999999999996</v>
      </c>
      <c r="X20" s="192">
        <f t="shared" si="2"/>
        <v>0.7861999999999999</v>
      </c>
      <c r="Y20" s="191"/>
      <c r="Z20" s="191"/>
      <c r="AA20" s="191"/>
      <c r="AB20" s="157"/>
      <c r="AC20" s="191"/>
      <c r="AD20" s="191"/>
    </row>
    <row r="21" spans="1:30" s="22" customFormat="1" outlineLevel="1">
      <c r="A21" s="82"/>
      <c r="B21" s="82"/>
      <c r="C21" s="111"/>
      <c r="D21" s="112"/>
      <c r="E21" s="120" t="str">
        <f>INDEX(InpC!$E$56:$E$261,MATCH($K21,InpC!$F$56:$F$261,0))</f>
        <v>Requistioned mains - WN - price control</v>
      </c>
      <c r="F21" s="120" t="str">
        <f>INDEX(InpC!H$56:H$261,MATCH($K21,InpC!$F$56:$F$261,0))</f>
        <v>DS1W_002TOT_PR24</v>
      </c>
      <c r="G21" s="120">
        <f>INDEX(InpC!I$56:I$261,MATCH($K21,InpC!$F$56:$F$261,0))</f>
        <v>0</v>
      </c>
      <c r="H21" s="120">
        <f>INDEX(InpC!J$56:J$261,MATCH($K21,InpC!$F$56:$F$261,0))</f>
        <v>0</v>
      </c>
      <c r="I21" s="120">
        <f>INDEX(InpC!K$56:K$261,MATCH($K21,InpC!$F$56:$F$261,0))</f>
        <v>0</v>
      </c>
      <c r="J21" s="120">
        <f>INDEX(InpC!L$56:L$261,MATCH($K21,InpC!$F$56:$F$261,0))</f>
        <v>0</v>
      </c>
      <c r="K21" s="79">
        <f t="shared" si="3"/>
        <v>7</v>
      </c>
      <c r="L21" s="120" t="str">
        <f>INDEX(InpC!M$56:M$261,MATCH($K21,InpC!$F$56:$F$261,0))</f>
        <v>WNPC</v>
      </c>
      <c r="M21" s="157" t="s">
        <v>31</v>
      </c>
      <c r="N21" s="157"/>
      <c r="O21" s="120"/>
      <c r="P21" s="120"/>
      <c r="Q21" s="190">
        <f>SUMIF(Inp_PR24_BRL!$E$5:$E$177,DSR_BRL!$G21,Inp_PR24_BRL!H$5:H$177)+SUMIF(Inp_PR24_BRL!$E$5:$E$177,DSR_BRL!$H21,Inp_PR24_BRL!H$5:H$177)+SUMIF(Inp_PR24_BRL!$E$5:$E$177,DSR_BRL!$I21,Inp_PR24_BRL!H$5:H$177)+SUMIF(Inp_PR24_BRL!$E$5:$E$177,DSR_BRL!$J21,Inp_PR24_BRL!H$5:H$177)+SUMIF(Inp_PR24_BRL!$E$5:$E$177,DSR_BRL!$F21,Inp_PR24_BRL!H$5:H$177)</f>
        <v>0</v>
      </c>
      <c r="R21" s="190">
        <f>SUMIF(Inp_PR24_BRL!$E$5:$E$177,DSR_BRL!$G21,Inp_PR24_BRL!I$5:I$177)+SUMIF(Inp_PR24_BRL!$E$5:$E$177,DSR_BRL!$H21,Inp_PR24_BRL!I$5:I$177)+SUMIF(Inp_PR24_BRL!$E$5:$E$177,DSR_BRL!$I21,Inp_PR24_BRL!I$5:I$177)+SUMIF(Inp_PR24_BRL!$E$5:$E$177,DSR_BRL!$J21,Inp_PR24_BRL!I$5:I$177)+SUMIF(Inp_PR24_BRL!$E$5:$E$177,DSR_BRL!$F21,Inp_PR24_BRL!I$5:I$177)</f>
        <v>0</v>
      </c>
      <c r="S21" s="190">
        <f>SUMIF(Inp_PR24_BRL!$E$5:$E$177,DSR_BRL!$G21,Inp_PR24_BRL!J$5:J$177)+SUMIF(Inp_PR24_BRL!$E$5:$E$177,DSR_BRL!$H21,Inp_PR24_BRL!J$5:J$177)+SUMIF(Inp_PR24_BRL!$E$5:$E$177,DSR_BRL!$I21,Inp_PR24_BRL!J$5:J$177)+SUMIF(Inp_PR24_BRL!$E$5:$E$177,DSR_BRL!$J21,Inp_PR24_BRL!J$5:J$177)+SUMIF(Inp_PR24_BRL!$E$5:$E$177,DSR_BRL!$F21,Inp_PR24_BRL!J$5:J$177)</f>
        <v>0</v>
      </c>
      <c r="T21" s="190">
        <f>SUMIF(Inp_PR24_BRL!$E$5:$E$177,DSR_BRL!$G21,Inp_PR24_BRL!K$5:K$177)+SUMIF(Inp_PR24_BRL!$E$5:$E$177,DSR_BRL!$H21,Inp_PR24_BRL!K$5:K$177)+SUMIF(Inp_PR24_BRL!$E$5:$E$177,DSR_BRL!$I21,Inp_PR24_BRL!K$5:K$177)+SUMIF(Inp_PR24_BRL!$E$5:$E$177,DSR_BRL!$J21,Inp_PR24_BRL!K$5:K$177)+SUMIF(Inp_PR24_BRL!$E$5:$E$177,DSR_BRL!$F21,Inp_PR24_BRL!K$5:K$177)</f>
        <v>0</v>
      </c>
      <c r="U21" s="190">
        <f>SUMIF(Inp_PR24_BRL!$E$5:$E$177,DSR_BRL!$G21,Inp_PR24_BRL!L$5:L$177)+SUMIF(Inp_PR24_BRL!$E$5:$E$177,DSR_BRL!$H21,Inp_PR24_BRL!L$5:L$177)+SUMIF(Inp_PR24_BRL!$E$5:$E$177,DSR_BRL!$I21,Inp_PR24_BRL!L$5:L$177)+SUMIF(Inp_PR24_BRL!$E$5:$E$177,DSR_BRL!$J21,Inp_PR24_BRL!L$5:L$177)+SUMIF(Inp_PR24_BRL!$E$5:$E$177,DSR_BRL!$F21,Inp_PR24_BRL!L$5:L$177)</f>
        <v>0</v>
      </c>
      <c r="V21" s="101"/>
      <c r="W21" s="190">
        <f t="shared" si="1"/>
        <v>0</v>
      </c>
      <c r="X21" s="190">
        <f t="shared" si="2"/>
        <v>0</v>
      </c>
      <c r="Y21" s="191"/>
      <c r="Z21" s="191"/>
      <c r="AA21" s="191"/>
      <c r="AB21" s="157"/>
      <c r="AC21" s="191"/>
      <c r="AD21" s="191"/>
    </row>
    <row r="22" spans="1:30" s="22" customFormat="1" outlineLevel="1">
      <c r="A22" s="82"/>
      <c r="B22" s="82"/>
      <c r="C22" s="111"/>
      <c r="D22" s="112"/>
      <c r="E22" s="120" t="str">
        <f>INDEX(InpC!$E$56:$E$261,MATCH($K22,InpC!$F$56:$F$261,0))</f>
        <v>Requistioned mains - WN - non-price control</v>
      </c>
      <c r="F22" s="120" t="str">
        <f>INDEX(InpC!H$56:H$261,MATCH($K22,InpC!$F$56:$F$261,0))</f>
        <v>DS1E_012TOT_PR24</v>
      </c>
      <c r="G22" s="120">
        <f>INDEX(InpC!I$56:I$261,MATCH($K22,InpC!$F$56:$F$261,0))</f>
        <v>0</v>
      </c>
      <c r="H22" s="120">
        <f>INDEX(InpC!J$56:J$261,MATCH($K22,InpC!$F$56:$F$261,0))</f>
        <v>0</v>
      </c>
      <c r="I22" s="120">
        <f>INDEX(InpC!K$56:K$261,MATCH($K22,InpC!$F$56:$F$261,0))</f>
        <v>0</v>
      </c>
      <c r="J22" s="120">
        <f>INDEX(InpC!L$56:L$261,MATCH($K22,InpC!$F$56:$F$261,0))</f>
        <v>0</v>
      </c>
      <c r="K22" s="79">
        <f t="shared" si="3"/>
        <v>8</v>
      </c>
      <c r="L22" s="120" t="str">
        <f>INDEX(InpC!M$56:M$261,MATCH($K22,InpC!$F$56:$F$261,0))</f>
        <v>WNNPC</v>
      </c>
      <c r="M22" s="157" t="s">
        <v>31</v>
      </c>
      <c r="N22" s="157"/>
      <c r="O22" s="120"/>
      <c r="P22" s="120"/>
      <c r="Q22" s="190">
        <f>SUMIF(Inp_PR24_BRL!$E$5:$E$177,DSR_BRL!$G22,Inp_PR24_BRL!H$5:H$177)+SUMIF(Inp_PR24_BRL!$E$5:$E$177,DSR_BRL!$H22,Inp_PR24_BRL!H$5:H$177)+SUMIF(Inp_PR24_BRL!$E$5:$E$177,DSR_BRL!$I22,Inp_PR24_BRL!H$5:H$177)+SUMIF(Inp_PR24_BRL!$E$5:$E$177,DSR_BRL!$J22,Inp_PR24_BRL!H$5:H$177)+SUMIF(Inp_PR24_BRL!$E$5:$E$177,DSR_BRL!$F22,Inp_PR24_BRL!H$5:H$177)</f>
        <v>0.64200000000000002</v>
      </c>
      <c r="R22" s="190">
        <f>SUMIF(Inp_PR24_BRL!$E$5:$E$177,DSR_BRL!$G22,Inp_PR24_BRL!I$5:I$177)+SUMIF(Inp_PR24_BRL!$E$5:$E$177,DSR_BRL!$H22,Inp_PR24_BRL!I$5:I$177)+SUMIF(Inp_PR24_BRL!$E$5:$E$177,DSR_BRL!$I22,Inp_PR24_BRL!I$5:I$177)+SUMIF(Inp_PR24_BRL!$E$5:$E$177,DSR_BRL!$J22,Inp_PR24_BRL!I$5:I$177)+SUMIF(Inp_PR24_BRL!$E$5:$E$177,DSR_BRL!$F22,Inp_PR24_BRL!I$5:I$177)</f>
        <v>0.6</v>
      </c>
      <c r="S22" s="190">
        <f>SUMIF(Inp_PR24_BRL!$E$5:$E$177,DSR_BRL!$G22,Inp_PR24_BRL!J$5:J$177)+SUMIF(Inp_PR24_BRL!$E$5:$E$177,DSR_BRL!$H22,Inp_PR24_BRL!J$5:J$177)+SUMIF(Inp_PR24_BRL!$E$5:$E$177,DSR_BRL!$I22,Inp_PR24_BRL!J$5:J$177)+SUMIF(Inp_PR24_BRL!$E$5:$E$177,DSR_BRL!$J22,Inp_PR24_BRL!J$5:J$177)+SUMIF(Inp_PR24_BRL!$E$5:$E$177,DSR_BRL!$F22,Inp_PR24_BRL!J$5:J$177)</f>
        <v>0.6</v>
      </c>
      <c r="T22" s="190">
        <f>SUMIF(Inp_PR24_BRL!$E$5:$E$177,DSR_BRL!$G22,Inp_PR24_BRL!K$5:K$177)+SUMIF(Inp_PR24_BRL!$E$5:$E$177,DSR_BRL!$H22,Inp_PR24_BRL!K$5:K$177)+SUMIF(Inp_PR24_BRL!$E$5:$E$177,DSR_BRL!$I22,Inp_PR24_BRL!K$5:K$177)+SUMIF(Inp_PR24_BRL!$E$5:$E$177,DSR_BRL!$J22,Inp_PR24_BRL!K$5:K$177)+SUMIF(Inp_PR24_BRL!$E$5:$E$177,DSR_BRL!$F22,Inp_PR24_BRL!K$5:K$177)</f>
        <v>0.57899999999999996</v>
      </c>
      <c r="U22" s="190">
        <f>SUMIF(Inp_PR24_BRL!$E$5:$E$177,DSR_BRL!$G22,Inp_PR24_BRL!L$5:L$177)+SUMIF(Inp_PR24_BRL!$E$5:$E$177,DSR_BRL!$H22,Inp_PR24_BRL!L$5:L$177)+SUMIF(Inp_PR24_BRL!$E$5:$E$177,DSR_BRL!$I22,Inp_PR24_BRL!L$5:L$177)+SUMIF(Inp_PR24_BRL!$E$5:$E$177,DSR_BRL!$J22,Inp_PR24_BRL!L$5:L$177)+SUMIF(Inp_PR24_BRL!$E$5:$E$177,DSR_BRL!$F22,Inp_PR24_BRL!L$5:L$177)</f>
        <v>0.6</v>
      </c>
      <c r="V22" s="101"/>
      <c r="W22" s="190">
        <f t="shared" si="1"/>
        <v>3.0210000000000004</v>
      </c>
      <c r="X22" s="190">
        <f t="shared" si="2"/>
        <v>0.60420000000000007</v>
      </c>
      <c r="Y22" s="191"/>
      <c r="Z22" s="191"/>
      <c r="AA22" s="191"/>
      <c r="AB22" s="157"/>
      <c r="AC22" s="191"/>
      <c r="AD22" s="191"/>
    </row>
    <row r="23" spans="1:30" s="22" customFormat="1" outlineLevel="1">
      <c r="A23" s="82"/>
      <c r="B23" s="82"/>
      <c r="C23" s="111"/>
      <c r="D23" s="112"/>
      <c r="E23" s="120" t="str">
        <f>INDEX(InpC!$E$56:$E$261,MATCH($K23,InpC!$F$56:$F$261,0))</f>
        <v>Requistioned mains - total</v>
      </c>
      <c r="F23" s="120" t="str">
        <f>INDEX(InpC!H$56:H$261,MATCH($K23,InpC!$F$56:$F$261,0))</f>
        <v>sum</v>
      </c>
      <c r="G23" s="120">
        <f>INDEX(InpC!I$56:I$261,MATCH($K23,InpC!$F$56:$F$261,0))</f>
        <v>0</v>
      </c>
      <c r="H23" s="120">
        <f>INDEX(InpC!J$56:J$261,MATCH($K23,InpC!$F$56:$F$261,0))</f>
        <v>0</v>
      </c>
      <c r="I23" s="120">
        <f>INDEX(InpC!K$56:K$261,MATCH($K23,InpC!$F$56:$F$261,0))</f>
        <v>0</v>
      </c>
      <c r="J23" s="120">
        <f>INDEX(InpC!L$56:L$261,MATCH($K23,InpC!$F$56:$F$261,0))</f>
        <v>0</v>
      </c>
      <c r="K23" s="79">
        <f t="shared" si="3"/>
        <v>9</v>
      </c>
      <c r="L23" s="120" t="str">
        <f>INDEX(InpC!M$56:M$261,MATCH($K23,InpC!$F$56:$F$261,0))</f>
        <v>WN</v>
      </c>
      <c r="M23" s="157" t="s">
        <v>31</v>
      </c>
      <c r="N23" s="157"/>
      <c r="O23" s="120"/>
      <c r="P23" s="120"/>
      <c r="Q23" s="192">
        <f t="shared" ref="Q23" si="7">SUM(Q21:Q22)</f>
        <v>0.64200000000000002</v>
      </c>
      <c r="R23" s="192">
        <f t="shared" ref="R23:U23" si="8">SUM(R21:R22)</f>
        <v>0.6</v>
      </c>
      <c r="S23" s="192">
        <f t="shared" si="8"/>
        <v>0.6</v>
      </c>
      <c r="T23" s="192">
        <f t="shared" si="8"/>
        <v>0.57899999999999996</v>
      </c>
      <c r="U23" s="192">
        <f t="shared" si="8"/>
        <v>0.6</v>
      </c>
      <c r="V23" s="101"/>
      <c r="W23" s="192">
        <f t="shared" si="1"/>
        <v>3.0210000000000004</v>
      </c>
      <c r="X23" s="192">
        <f t="shared" si="2"/>
        <v>0.60420000000000007</v>
      </c>
      <c r="Y23" s="191"/>
      <c r="Z23" s="191"/>
      <c r="AA23" s="191"/>
      <c r="AB23" s="157"/>
      <c r="AC23" s="191"/>
      <c r="AD23" s="191"/>
    </row>
    <row r="24" spans="1:30" s="46" customFormat="1" outlineLevel="1">
      <c r="A24" s="82"/>
      <c r="B24" s="82"/>
      <c r="C24" s="111"/>
      <c r="D24" s="112"/>
      <c r="E24" s="120" t="str">
        <f>INDEX(InpC!$E$56:$E$261,MATCH($K24,InpC!$F$56:$F$261,0))</f>
        <v>Income offset  - WN - price control</v>
      </c>
      <c r="F24" s="120" t="str">
        <f>INDEX(InpC!H$56:H$261,MATCH($K24,InpC!$F$56:$F$261,0))</f>
        <v>DS1E_007TOT_PR24</v>
      </c>
      <c r="G24" s="120" t="str">
        <f>INDEX(InpC!I$56:I$261,MATCH($K24,InpC!$F$56:$F$261,0))</f>
        <v>DS1W_009TOT_PR24</v>
      </c>
      <c r="H24" s="120">
        <f>INDEX(InpC!J$56:J$261,MATCH($K24,InpC!$F$56:$F$261,0))</f>
        <v>0</v>
      </c>
      <c r="I24" s="120">
        <f>INDEX(InpC!K$56:K$261,MATCH($K24,InpC!$F$56:$F$261,0))</f>
        <v>0</v>
      </c>
      <c r="J24" s="120">
        <f>INDEX(InpC!L$56:L$261,MATCH($K24,InpC!$F$56:$F$261,0))</f>
        <v>0</v>
      </c>
      <c r="K24" s="120">
        <f t="shared" si="3"/>
        <v>10</v>
      </c>
      <c r="L24" s="120" t="str">
        <f>INDEX(InpC!M$56:M$261,MATCH($K24,InpC!$F$56:$F$261,0))</f>
        <v>WNPC</v>
      </c>
      <c r="M24" s="193" t="s">
        <v>31</v>
      </c>
      <c r="N24" s="193"/>
      <c r="O24" s="120"/>
      <c r="P24" s="120"/>
      <c r="Q24" s="190">
        <f>-(SUMIF(Inp_PR24_BRL!$E$5:$E$177,DSR_BRL!$G24,Inp_PR24_BRL!H$5:H$177)+SUMIF(Inp_PR24_BRL!$E$5:$E$177,DSR_BRL!$H24,Inp_PR24_BRL!H$5:H$177)+SUMIF(Inp_PR24_BRL!$E$5:$E$177,DSR_BRL!$I24,Inp_PR24_BRL!H$5:H$177)+SUMIF(Inp_PR24_BRL!$E$5:$E$177,DSR_BRL!$J24,Inp_PR24_BRL!H$5:H$177)+SUMIF(Inp_PR24_BRL!$E$5:$E$177,DSR_BRL!$F24,Inp_PR24_BRL!H$5:H$177))</f>
        <v>-1.391</v>
      </c>
      <c r="R24" s="190">
        <f>-(SUMIF(Inp_PR24_BRL!$E$5:$E$177,DSR_BRL!$G24,Inp_PR24_BRL!I$5:I$177)+SUMIF(Inp_PR24_BRL!$E$5:$E$177,DSR_BRL!$H24,Inp_PR24_BRL!I$5:I$177)+SUMIF(Inp_PR24_BRL!$E$5:$E$177,DSR_BRL!$I24,Inp_PR24_BRL!I$5:I$177)+SUMIF(Inp_PR24_BRL!$E$5:$E$177,DSR_BRL!$J24,Inp_PR24_BRL!I$5:I$177)+SUMIF(Inp_PR24_BRL!$E$5:$E$177,DSR_BRL!$F24,Inp_PR24_BRL!I$5:I$177))</f>
        <v>-0.76700000000000002</v>
      </c>
      <c r="S24" s="190">
        <f>-(SUMIF(Inp_PR24_BRL!$E$5:$E$177,DSR_BRL!$G24,Inp_PR24_BRL!J$5:J$177)+SUMIF(Inp_PR24_BRL!$E$5:$E$177,DSR_BRL!$H24,Inp_PR24_BRL!J$5:J$177)+SUMIF(Inp_PR24_BRL!$E$5:$E$177,DSR_BRL!$I24,Inp_PR24_BRL!J$5:J$177)+SUMIF(Inp_PR24_BRL!$E$5:$E$177,DSR_BRL!$J24,Inp_PR24_BRL!J$5:J$177)+SUMIF(Inp_PR24_BRL!$E$5:$E$177,DSR_BRL!$F24,Inp_PR24_BRL!J$5:J$177))</f>
        <v>-0.24</v>
      </c>
      <c r="T24" s="190">
        <f>-(SUMIF(Inp_PR24_BRL!$E$5:$E$177,DSR_BRL!$G24,Inp_PR24_BRL!K$5:K$177)+SUMIF(Inp_PR24_BRL!$E$5:$E$177,DSR_BRL!$H24,Inp_PR24_BRL!K$5:K$177)+SUMIF(Inp_PR24_BRL!$E$5:$E$177,DSR_BRL!$I24,Inp_PR24_BRL!K$5:K$177)+SUMIF(Inp_PR24_BRL!$E$5:$E$177,DSR_BRL!$J24,Inp_PR24_BRL!K$5:K$177)+SUMIF(Inp_PR24_BRL!$E$5:$E$177,DSR_BRL!$F24,Inp_PR24_BRL!K$5:K$177))</f>
        <v>0</v>
      </c>
      <c r="U24" s="190">
        <f>-(SUMIF(Inp_PR24_BRL!$E$5:$E$177,DSR_BRL!$G24,Inp_PR24_BRL!L$5:L$177)+SUMIF(Inp_PR24_BRL!$E$5:$E$177,DSR_BRL!$H24,Inp_PR24_BRL!L$5:L$177)+SUMIF(Inp_PR24_BRL!$E$5:$E$177,DSR_BRL!$I24,Inp_PR24_BRL!L$5:L$177)+SUMIF(Inp_PR24_BRL!$E$5:$E$177,DSR_BRL!$J24,Inp_PR24_BRL!L$5:L$177)+SUMIF(Inp_PR24_BRL!$E$5:$E$177,DSR_BRL!$F24,Inp_PR24_BRL!L$5:L$177))</f>
        <v>0</v>
      </c>
      <c r="V24" s="101"/>
      <c r="W24" s="190">
        <f t="shared" si="1"/>
        <v>-2.3979999999999997</v>
      </c>
      <c r="X24" s="190">
        <f t="shared" si="2"/>
        <v>-0.47959999999999992</v>
      </c>
      <c r="Y24" s="190"/>
      <c r="Z24" s="190"/>
      <c r="AA24" s="190"/>
      <c r="AB24" s="193"/>
      <c r="AC24" s="190"/>
      <c r="AD24" s="190"/>
    </row>
    <row r="25" spans="1:30" s="46" customFormat="1" outlineLevel="1">
      <c r="A25" s="82"/>
      <c r="B25" s="82"/>
      <c r="C25" s="111"/>
      <c r="D25" s="112"/>
      <c r="E25" s="120" t="str">
        <f>INDEX(InpC!$E$56:$E$261,MATCH($K25,InpC!$F$56:$F$261,0))</f>
        <v>Income offset  - WWN - price control</v>
      </c>
      <c r="F25" s="120" t="str">
        <f>INDEX(InpC!H$56:H$261,MATCH($K25,InpC!$F$56:$F$261,0))</f>
        <v>DS1E_021TOT_PR24</v>
      </c>
      <c r="G25" s="120" t="str">
        <f>INDEX(InpC!I$56:I$261,MATCH($K25,InpC!$F$56:$F$261,0))</f>
        <v>DS1W_020TOT_PR24</v>
      </c>
      <c r="H25" s="120">
        <f>INDEX(InpC!J$56:J$261,MATCH($K25,InpC!$F$56:$F$261,0))</f>
        <v>0</v>
      </c>
      <c r="I25" s="120">
        <f>INDEX(InpC!K$56:K$261,MATCH($K25,InpC!$F$56:$F$261,0))</f>
        <v>0</v>
      </c>
      <c r="J25" s="120">
        <f>INDEX(InpC!L$56:L$261,MATCH($K25,InpC!$F$56:$F$261,0))</f>
        <v>0</v>
      </c>
      <c r="K25" s="120">
        <f t="shared" si="3"/>
        <v>11</v>
      </c>
      <c r="L25" s="120" t="str">
        <f>INDEX(InpC!M$56:M$261,MATCH($K25,InpC!$F$56:$F$261,0))</f>
        <v>WWNPC</v>
      </c>
      <c r="M25" s="193" t="s">
        <v>31</v>
      </c>
      <c r="N25" s="193"/>
      <c r="O25" s="120"/>
      <c r="P25" s="120"/>
      <c r="Q25" s="190">
        <f>-(SUMIF(Inp_PR24_BRL!$E$5:$E$177,DSR_BRL!$G25,Inp_PR24_BRL!H$5:H$177)+SUMIF(Inp_PR24_BRL!$E$5:$E$177,DSR_BRL!$H25,Inp_PR24_BRL!H$5:H$177)+SUMIF(Inp_PR24_BRL!$E$5:$E$177,DSR_BRL!$I25,Inp_PR24_BRL!H$5:H$177)+SUMIF(Inp_PR24_BRL!$E$5:$E$177,DSR_BRL!$J25,Inp_PR24_BRL!H$5:H$177)+SUMIF(Inp_PR24_BRL!$E$5:$E$177,DSR_BRL!$F25,Inp_PR24_BRL!H$5:H$177))</f>
        <v>0</v>
      </c>
      <c r="R25" s="190">
        <f>-(SUMIF(Inp_PR24_BRL!$E$5:$E$177,DSR_BRL!$G25,Inp_PR24_BRL!I$5:I$177)+SUMIF(Inp_PR24_BRL!$E$5:$E$177,DSR_BRL!$H25,Inp_PR24_BRL!I$5:I$177)+SUMIF(Inp_PR24_BRL!$E$5:$E$177,DSR_BRL!$I25,Inp_PR24_BRL!I$5:I$177)+SUMIF(Inp_PR24_BRL!$E$5:$E$177,DSR_BRL!$J25,Inp_PR24_BRL!I$5:I$177)+SUMIF(Inp_PR24_BRL!$E$5:$E$177,DSR_BRL!$F25,Inp_PR24_BRL!I$5:I$177))</f>
        <v>0</v>
      </c>
      <c r="S25" s="190">
        <f>-(SUMIF(Inp_PR24_BRL!$E$5:$E$177,DSR_BRL!$G25,Inp_PR24_BRL!J$5:J$177)+SUMIF(Inp_PR24_BRL!$E$5:$E$177,DSR_BRL!$H25,Inp_PR24_BRL!J$5:J$177)+SUMIF(Inp_PR24_BRL!$E$5:$E$177,DSR_BRL!$I25,Inp_PR24_BRL!J$5:J$177)+SUMIF(Inp_PR24_BRL!$E$5:$E$177,DSR_BRL!$J25,Inp_PR24_BRL!J$5:J$177)+SUMIF(Inp_PR24_BRL!$E$5:$E$177,DSR_BRL!$F25,Inp_PR24_BRL!J$5:J$177))</f>
        <v>0</v>
      </c>
      <c r="T25" s="190">
        <f>-(SUMIF(Inp_PR24_BRL!$E$5:$E$177,DSR_BRL!$G25,Inp_PR24_BRL!K$5:K$177)+SUMIF(Inp_PR24_BRL!$E$5:$E$177,DSR_BRL!$H25,Inp_PR24_BRL!K$5:K$177)+SUMIF(Inp_PR24_BRL!$E$5:$E$177,DSR_BRL!$I25,Inp_PR24_BRL!K$5:K$177)+SUMIF(Inp_PR24_BRL!$E$5:$E$177,DSR_BRL!$J25,Inp_PR24_BRL!K$5:K$177)+SUMIF(Inp_PR24_BRL!$E$5:$E$177,DSR_BRL!$F25,Inp_PR24_BRL!K$5:K$177))</f>
        <v>0</v>
      </c>
      <c r="U25" s="190">
        <f>-(SUMIF(Inp_PR24_BRL!$E$5:$E$177,DSR_BRL!$G25,Inp_PR24_BRL!L$5:L$177)+SUMIF(Inp_PR24_BRL!$E$5:$E$177,DSR_BRL!$H25,Inp_PR24_BRL!L$5:L$177)+SUMIF(Inp_PR24_BRL!$E$5:$E$177,DSR_BRL!$I25,Inp_PR24_BRL!L$5:L$177)+SUMIF(Inp_PR24_BRL!$E$5:$E$177,DSR_BRL!$J25,Inp_PR24_BRL!L$5:L$177)+SUMIF(Inp_PR24_BRL!$E$5:$E$177,DSR_BRL!$F25,Inp_PR24_BRL!L$5:L$177))</f>
        <v>0</v>
      </c>
      <c r="V25" s="101"/>
      <c r="W25" s="190">
        <f t="shared" si="1"/>
        <v>0</v>
      </c>
      <c r="X25" s="190">
        <f t="shared" si="2"/>
        <v>0</v>
      </c>
      <c r="Y25" s="190"/>
      <c r="Z25" s="190"/>
      <c r="AA25" s="190"/>
      <c r="AB25" s="193"/>
      <c r="AC25" s="190"/>
      <c r="AD25" s="190"/>
    </row>
    <row r="26" spans="1:30" s="46" customFormat="1" outlineLevel="1">
      <c r="A26" s="82"/>
      <c r="B26" s="82"/>
      <c r="C26" s="111"/>
      <c r="D26" s="112"/>
      <c r="E26" s="120" t="str">
        <f>INDEX(InpC!$E$56:$E$261,MATCH($K26,InpC!$F$56:$F$261,0))</f>
        <v>Income offset  - total</v>
      </c>
      <c r="F26" s="120" t="str">
        <f>INDEX(InpC!H$56:H$261,MATCH($K26,InpC!$F$56:$F$261,0))</f>
        <v>sum</v>
      </c>
      <c r="G26" s="120">
        <f>INDEX(InpC!I$56:I$261,MATCH($K26,InpC!$F$56:$F$261,0))</f>
        <v>0</v>
      </c>
      <c r="H26" s="120">
        <f>INDEX(InpC!J$56:J$261,MATCH($K26,InpC!$F$56:$F$261,0))</f>
        <v>0</v>
      </c>
      <c r="I26" s="120">
        <f>INDEX(InpC!K$56:K$261,MATCH($K26,InpC!$F$56:$F$261,0))</f>
        <v>0</v>
      </c>
      <c r="J26" s="120">
        <f>INDEX(InpC!L$56:L$261,MATCH($K26,InpC!$F$56:$F$261,0))</f>
        <v>0</v>
      </c>
      <c r="K26" s="120">
        <f t="shared" si="3"/>
        <v>12</v>
      </c>
      <c r="L26" s="120" t="str">
        <f>INDEX(InpC!M$56:M$261,MATCH($K26,InpC!$F$56:$F$261,0))</f>
        <v>BOTH</v>
      </c>
      <c r="M26" s="193" t="s">
        <v>31</v>
      </c>
      <c r="N26" s="193"/>
      <c r="O26" s="120"/>
      <c r="P26" s="120"/>
      <c r="Q26" s="192">
        <f t="shared" ref="Q26" si="9">SUM(Q24:Q25)</f>
        <v>-1.391</v>
      </c>
      <c r="R26" s="192">
        <f t="shared" ref="R26:U26" si="10">SUM(R24:R25)</f>
        <v>-0.76700000000000002</v>
      </c>
      <c r="S26" s="192">
        <f t="shared" si="10"/>
        <v>-0.24</v>
      </c>
      <c r="T26" s="192">
        <f t="shared" si="10"/>
        <v>0</v>
      </c>
      <c r="U26" s="192">
        <f t="shared" si="10"/>
        <v>0</v>
      </c>
      <c r="V26" s="101"/>
      <c r="W26" s="192">
        <f t="shared" si="1"/>
        <v>-2.3979999999999997</v>
      </c>
      <c r="X26" s="192">
        <f t="shared" si="2"/>
        <v>-0.47959999999999992</v>
      </c>
      <c r="Y26" s="190"/>
      <c r="Z26" s="190"/>
      <c r="AA26" s="190"/>
      <c r="AB26" s="193"/>
      <c r="AC26" s="190"/>
      <c r="AD26" s="190"/>
    </row>
    <row r="27" spans="1:30" s="22" customFormat="1" outlineLevel="1">
      <c r="A27" s="82"/>
      <c r="B27" s="82"/>
      <c r="C27" s="111"/>
      <c r="D27" s="112"/>
      <c r="E27" s="120" t="str">
        <f>INDEX(InpC!$E$56:$E$261,MATCH($K27,InpC!$F$56:$F$261,0))</f>
        <v>Environmental incentives  - WN - price control</v>
      </c>
      <c r="F27" s="120" t="str">
        <f>INDEX(InpC!H$56:H$261,MATCH($K27,InpC!$F$56:$F$261,0))</f>
        <v>DS1E_008TOT_PR24</v>
      </c>
      <c r="G27" s="120" t="str">
        <f>INDEX(InpC!I$56:I$261,MATCH($K27,InpC!$F$56:$F$261,0))</f>
        <v>DS1W_011TOT_PR24</v>
      </c>
      <c r="H27" s="120" t="str">
        <f>INDEX(InpC!J$56:J$261,MATCH($K27,InpC!$F$56:$F$261,0))</f>
        <v>DS1W_010TOT_PR24</v>
      </c>
      <c r="I27" s="120" t="str">
        <f>INDEX(InpC!K$56:K$261,MATCH($K27,InpC!$F$56:$F$261,0))</f>
        <v>DS1E_009TOT_PR24</v>
      </c>
      <c r="J27" s="120">
        <f>INDEX(InpC!L$56:L$261,MATCH($K27,InpC!$F$56:$F$261,0))</f>
        <v>0</v>
      </c>
      <c r="K27" s="120">
        <f t="shared" si="3"/>
        <v>13</v>
      </c>
      <c r="L27" s="120" t="str">
        <f>INDEX(InpC!M$56:M$261,MATCH($K27,InpC!$F$56:$F$261,0))</f>
        <v>WNPC</v>
      </c>
      <c r="M27" s="157" t="s">
        <v>31</v>
      </c>
      <c r="N27" s="157"/>
      <c r="O27" s="120"/>
      <c r="P27" s="120"/>
      <c r="Q27" s="190">
        <f>SUMIF(Inp_PR24_BRL!$E$5:$E$177,DSR_BRL!$F27,Inp_PR24_BRL!H$5:H$177)+
SUMIF(Inp_PR24_BRL!$E$5:$E$177,DSR_BRL!$G27,Inp_PR24_BRL!H$5:H$177)+
SUMIF(Inp_PR24_BRL!$E$5:$E$177,DSR_BRL!$H27,Inp_PR24_BRL!H$5:H$177)+
SUMIF(Inp_PR24_BRL!$E$5:$E$177,DSR_BRL!$I27,Inp_PR24_BRL!H$5:H$177)+
SUMIF(Inp_PR24_BRL!$E$5:$E$177,DSR_BRL!$J27,Inp_PR24_BRL!H$5:H$177)</f>
        <v>0</v>
      </c>
      <c r="R27" s="190">
        <f>SUMIF(Inp_PR24_BRL!$E$5:$E$177,DSR_BRL!$F27,Inp_PR24_BRL!I$5:I$177)+
SUMIF(Inp_PR24_BRL!$E$5:$E$177,DSR_BRL!$G27,Inp_PR24_BRL!I$5:I$177)+
SUMIF(Inp_PR24_BRL!$E$5:$E$177,DSR_BRL!$H27,Inp_PR24_BRL!I$5:I$177)+
SUMIF(Inp_PR24_BRL!$E$5:$E$177,DSR_BRL!$I27,Inp_PR24_BRL!I$5:I$177)+
SUMIF(Inp_PR24_BRL!$E$5:$E$177,DSR_BRL!$J27,Inp_PR24_BRL!I$5:I$177)</f>
        <v>0</v>
      </c>
      <c r="S27" s="190">
        <f>SUMIF(Inp_PR24_BRL!$E$5:$E$177,DSR_BRL!$F27,Inp_PR24_BRL!J$5:J$177)+
SUMIF(Inp_PR24_BRL!$E$5:$E$177,DSR_BRL!$G27,Inp_PR24_BRL!J$5:J$177)+
SUMIF(Inp_PR24_BRL!$E$5:$E$177,DSR_BRL!$H27,Inp_PR24_BRL!J$5:J$177)+
SUMIF(Inp_PR24_BRL!$E$5:$E$177,DSR_BRL!$I27,Inp_PR24_BRL!J$5:J$177)+
SUMIF(Inp_PR24_BRL!$E$5:$E$177,DSR_BRL!$J27,Inp_PR24_BRL!J$5:J$177)</f>
        <v>0</v>
      </c>
      <c r="T27" s="190">
        <f>SUMIF(Inp_PR24_BRL!$E$5:$E$177,DSR_BRL!$F27,Inp_PR24_BRL!K$5:K$177)+
SUMIF(Inp_PR24_BRL!$E$5:$E$177,DSR_BRL!$G27,Inp_PR24_BRL!K$5:K$177)+
SUMIF(Inp_PR24_BRL!$E$5:$E$177,DSR_BRL!$H27,Inp_PR24_BRL!K$5:K$177)+
SUMIF(Inp_PR24_BRL!$E$5:$E$177,DSR_BRL!$I27,Inp_PR24_BRL!K$5:K$177)+
SUMIF(Inp_PR24_BRL!$E$5:$E$177,DSR_BRL!$J27,Inp_PR24_BRL!K$5:K$177)</f>
        <v>0</v>
      </c>
      <c r="U27" s="190">
        <f>SUMIF(Inp_PR24_BRL!$E$5:$E$177,DSR_BRL!$F27,Inp_PR24_BRL!L$5:L$177)+
SUMIF(Inp_PR24_BRL!$E$5:$E$177,DSR_BRL!$G27,Inp_PR24_BRL!L$5:L$177)+
SUMIF(Inp_PR24_BRL!$E$5:$E$177,DSR_BRL!$H27,Inp_PR24_BRL!L$5:L$177)+
SUMIF(Inp_PR24_BRL!$E$5:$E$177,DSR_BRL!$I27,Inp_PR24_BRL!L$5:L$177)+
SUMIF(Inp_PR24_BRL!$E$5:$E$177,DSR_BRL!$J27,Inp_PR24_BRL!L$5:L$177)</f>
        <v>0</v>
      </c>
      <c r="V27" s="101"/>
      <c r="W27" s="190">
        <f t="shared" si="1"/>
        <v>0</v>
      </c>
      <c r="X27" s="190">
        <f t="shared" si="2"/>
        <v>0</v>
      </c>
      <c r="Y27" s="191"/>
      <c r="Z27" s="191"/>
      <c r="AA27" s="191"/>
      <c r="AB27" s="157"/>
      <c r="AC27" s="191"/>
      <c r="AD27" s="191"/>
    </row>
    <row r="28" spans="1:30" s="22" customFormat="1" outlineLevel="1">
      <c r="A28" s="82"/>
      <c r="B28" s="82"/>
      <c r="C28" s="111"/>
      <c r="D28" s="112"/>
      <c r="E28" s="120" t="str">
        <f>INDEX(InpC!$E$56:$E$261,MATCH($K28,InpC!$F$56:$F$261,0))</f>
        <v>Environmental incentives  - WWN - price control</v>
      </c>
      <c r="F28" s="120" t="str">
        <f>INDEX(InpC!H$56:H$261,MATCH($K28,InpC!$F$56:$F$261,0))</f>
        <v>DS1E_022TOT_PR24</v>
      </c>
      <c r="G28" s="120" t="str">
        <f>INDEX(InpC!I$56:I$261,MATCH($K28,InpC!$F$56:$F$261,0))</f>
        <v>DS1W_022TOT_PR24</v>
      </c>
      <c r="H28" s="120" t="str">
        <f>INDEX(InpC!J$56:J$261,MATCH($K28,InpC!$F$56:$F$261,0))</f>
        <v>DS1W_021TOT_PR24</v>
      </c>
      <c r="I28" s="120" t="str">
        <f>INDEX(InpC!K$56:K$261,MATCH($K28,InpC!$F$56:$F$261,0))</f>
        <v>DS1E_023TOT_PR24</v>
      </c>
      <c r="J28" s="120">
        <f>INDEX(InpC!L$56:L$261,MATCH($K28,InpC!$F$56:$F$261,0))</f>
        <v>0</v>
      </c>
      <c r="K28" s="79">
        <f t="shared" si="3"/>
        <v>14</v>
      </c>
      <c r="L28" s="120" t="str">
        <f>INDEX(InpC!M$56:M$261,MATCH($K28,InpC!$F$56:$F$261,0))</f>
        <v>WWNPC</v>
      </c>
      <c r="M28" s="157" t="s">
        <v>31</v>
      </c>
      <c r="N28" s="157"/>
      <c r="O28" s="120"/>
      <c r="P28" s="120"/>
      <c r="Q28" s="190">
        <f>SUMIF(Inp_PR24_BRL!$E$5:$E$177,DSR_BRL!$G28,Inp_PR24_BRL!H$5:H$177)+SUMIF(Inp_PR24_BRL!$E$5:$E$177,DSR_BRL!$H28,Inp_PR24_BRL!H$5:H$177)+SUMIF(Inp_PR24_BRL!$E$5:$E$177,DSR_BRL!$I28,Inp_PR24_BRL!H$5:H$177)+SUMIF(Inp_PR24_BRL!$E$5:$E$177,DSR_BRL!$J28,Inp_PR24_BRL!H$5:H$177)+SUMIF(Inp_PR24_BRL!$E$5:$E$177,DSR_BRL!$F28,Inp_PR24_BRL!H$5:H$177)</f>
        <v>0</v>
      </c>
      <c r="R28" s="190">
        <f>SUMIF(Inp_PR24_BRL!$E$5:$E$177,DSR_BRL!$G28,Inp_PR24_BRL!I$5:I$177)+SUMIF(Inp_PR24_BRL!$E$5:$E$177,DSR_BRL!$H28,Inp_PR24_BRL!I$5:I$177)+SUMIF(Inp_PR24_BRL!$E$5:$E$177,DSR_BRL!$I28,Inp_PR24_BRL!I$5:I$177)+SUMIF(Inp_PR24_BRL!$E$5:$E$177,DSR_BRL!$J28,Inp_PR24_BRL!I$5:I$177)+SUMIF(Inp_PR24_BRL!$E$5:$E$177,DSR_BRL!$F28,Inp_PR24_BRL!I$5:I$177)</f>
        <v>0</v>
      </c>
      <c r="S28" s="190">
        <f>SUMIF(Inp_PR24_BRL!$E$5:$E$177,DSR_BRL!$G28,Inp_PR24_BRL!J$5:J$177)+SUMIF(Inp_PR24_BRL!$E$5:$E$177,DSR_BRL!$H28,Inp_PR24_BRL!J$5:J$177)+SUMIF(Inp_PR24_BRL!$E$5:$E$177,DSR_BRL!$I28,Inp_PR24_BRL!J$5:J$177)+SUMIF(Inp_PR24_BRL!$E$5:$E$177,DSR_BRL!$J28,Inp_PR24_BRL!J$5:J$177)+SUMIF(Inp_PR24_BRL!$E$5:$E$177,DSR_BRL!$F28,Inp_PR24_BRL!J$5:J$177)</f>
        <v>0</v>
      </c>
      <c r="T28" s="190">
        <f>SUMIF(Inp_PR24_BRL!$E$5:$E$177,DSR_BRL!$G28,Inp_PR24_BRL!K$5:K$177)+SUMIF(Inp_PR24_BRL!$E$5:$E$177,DSR_BRL!$H28,Inp_PR24_BRL!K$5:K$177)+SUMIF(Inp_PR24_BRL!$E$5:$E$177,DSR_BRL!$I28,Inp_PR24_BRL!K$5:K$177)+SUMIF(Inp_PR24_BRL!$E$5:$E$177,DSR_BRL!$J28,Inp_PR24_BRL!K$5:K$177)+SUMIF(Inp_PR24_BRL!$E$5:$E$177,DSR_BRL!$F28,Inp_PR24_BRL!K$5:K$177)</f>
        <v>0</v>
      </c>
      <c r="U28" s="190">
        <f>SUMIF(Inp_PR24_BRL!$E$5:$E$177,DSR_BRL!$G28,Inp_PR24_BRL!L$5:L$177)+SUMIF(Inp_PR24_BRL!$E$5:$E$177,DSR_BRL!$H28,Inp_PR24_BRL!L$5:L$177)+SUMIF(Inp_PR24_BRL!$E$5:$E$177,DSR_BRL!$I28,Inp_PR24_BRL!L$5:L$177)+SUMIF(Inp_PR24_BRL!$E$5:$E$177,DSR_BRL!$J28,Inp_PR24_BRL!L$5:L$177)+SUMIF(Inp_PR24_BRL!$E$5:$E$177,DSR_BRL!$F28,Inp_PR24_BRL!L$5:L$177)</f>
        <v>0</v>
      </c>
      <c r="V28" s="101"/>
      <c r="W28" s="190">
        <f t="shared" si="1"/>
        <v>0</v>
      </c>
      <c r="X28" s="190">
        <f t="shared" si="2"/>
        <v>0</v>
      </c>
      <c r="Y28" s="191"/>
      <c r="Z28" s="191"/>
      <c r="AA28" s="191"/>
      <c r="AB28" s="157"/>
      <c r="AC28" s="157"/>
      <c r="AD28" s="157"/>
    </row>
    <row r="29" spans="1:30" s="22" customFormat="1" outlineLevel="1">
      <c r="A29" s="82"/>
      <c r="B29" s="82"/>
      <c r="C29" s="111"/>
      <c r="D29" s="112"/>
      <c r="E29" s="120" t="str">
        <f>INDEX(InpC!$E$56:$E$261,MATCH($K29,InpC!$F$56:$F$261,0))</f>
        <v>Environmental incentives  - total</v>
      </c>
      <c r="F29" s="120" t="str">
        <f>INDEX(InpC!H$56:H$261,MATCH($K29,InpC!$F$56:$F$261,0))</f>
        <v>sum</v>
      </c>
      <c r="G29" s="120">
        <f>INDEX(InpC!I$56:I$261,MATCH($K29,InpC!$F$56:$F$261,0))</f>
        <v>0</v>
      </c>
      <c r="H29" s="120">
        <f>INDEX(InpC!J$56:J$261,MATCH($K29,InpC!$F$56:$F$261,0))</f>
        <v>0</v>
      </c>
      <c r="I29" s="120">
        <f>INDEX(InpC!K$56:K$261,MATCH($K29,InpC!$F$56:$F$261,0))</f>
        <v>0</v>
      </c>
      <c r="J29" s="120">
        <f>INDEX(InpC!L$56:L$261,MATCH($K29,InpC!$F$56:$F$261,0))</f>
        <v>0</v>
      </c>
      <c r="K29" s="79">
        <f t="shared" si="3"/>
        <v>15</v>
      </c>
      <c r="L29" s="120" t="str">
        <f>INDEX(InpC!M$56:M$261,MATCH($K29,InpC!$F$56:$F$261,0))</f>
        <v>BOTH</v>
      </c>
      <c r="M29" s="157" t="s">
        <v>31</v>
      </c>
      <c r="N29" s="157"/>
      <c r="O29" s="120"/>
      <c r="P29" s="120"/>
      <c r="Q29" s="192">
        <f t="shared" ref="Q29:U29" si="11">SUM(Q27:Q28)</f>
        <v>0</v>
      </c>
      <c r="R29" s="192">
        <f t="shared" si="11"/>
        <v>0</v>
      </c>
      <c r="S29" s="192">
        <f t="shared" si="11"/>
        <v>0</v>
      </c>
      <c r="T29" s="192">
        <f t="shared" si="11"/>
        <v>0</v>
      </c>
      <c r="U29" s="192">
        <f t="shared" si="11"/>
        <v>0</v>
      </c>
      <c r="V29" s="101"/>
      <c r="W29" s="192">
        <f t="shared" si="1"/>
        <v>0</v>
      </c>
      <c r="X29" s="192">
        <f t="shared" si="2"/>
        <v>0</v>
      </c>
      <c r="Y29" s="191"/>
      <c r="Z29" s="191"/>
      <c r="AA29" s="191"/>
      <c r="AB29" s="157"/>
      <c r="AC29" s="157"/>
      <c r="AD29" s="157"/>
    </row>
    <row r="30" spans="1:30" s="22" customFormat="1" outlineLevel="1">
      <c r="A30" s="82"/>
      <c r="B30" s="82"/>
      <c r="C30" s="111"/>
      <c r="D30" s="112"/>
      <c r="E30" s="120" t="str">
        <f>INDEX(InpC!$E$56:$E$261,MATCH($K30,InpC!$F$56:$F$261,0))</f>
        <v>Receipts for on-site work  - WWN - non-price control</v>
      </c>
      <c r="F30" s="120" t="str">
        <f>INDEX(InpC!H$56:H$261,MATCH($K30,InpC!$F$56:$F$261,0))</f>
        <v>DS1E_025TOT_PR24</v>
      </c>
      <c r="G30" s="120" t="str">
        <f>INDEX(InpC!I$56:I$261,MATCH($K30,InpC!$F$56:$F$261,0))</f>
        <v>DS1W_024TOT_PR24</v>
      </c>
      <c r="H30" s="120">
        <f>INDEX(InpC!J$56:J$261,MATCH($K30,InpC!$F$56:$F$261,0))</f>
        <v>0</v>
      </c>
      <c r="I30" s="120">
        <f>INDEX(InpC!K$56:K$261,MATCH($K30,InpC!$F$56:$F$261,0))</f>
        <v>0</v>
      </c>
      <c r="J30" s="120">
        <f>INDEX(InpC!L$56:L$261,MATCH($K30,InpC!$F$56:$F$261,0))</f>
        <v>0</v>
      </c>
      <c r="K30" s="79">
        <f t="shared" si="3"/>
        <v>16</v>
      </c>
      <c r="L30" s="120" t="str">
        <f>INDEX(InpC!M$56:M$261,MATCH($K30,InpC!$F$56:$F$261,0))</f>
        <v>WWNNPC</v>
      </c>
      <c r="M30" s="157" t="s">
        <v>31</v>
      </c>
      <c r="N30" s="157"/>
      <c r="O30" s="120"/>
      <c r="P30" s="120"/>
      <c r="Q30" s="190">
        <f>SUMIF(Inp_PR24_BRL!$E$5:$E$177,DSR_BRL!$G30,Inp_PR24_BRL!H$5:H$177)+SUMIF(Inp_PR24_BRL!$E$5:$E$177,DSR_BRL!$H30,Inp_PR24_BRL!H$5:H$177)+SUMIF(Inp_PR24_BRL!$E$5:$E$177,DSR_BRL!$I30,Inp_PR24_BRL!H$5:H$177)+SUMIF(Inp_PR24_BRL!$E$5:$E$177,DSR_BRL!$J30,Inp_PR24_BRL!H$5:H$177)+SUMIF(Inp_PR24_BRL!$E$5:$E$177,DSR_BRL!$F30,Inp_PR24_BRL!H$5:H$177)</f>
        <v>0</v>
      </c>
      <c r="R30" s="190">
        <f>SUMIF(Inp_PR24_BRL!$E$5:$E$177,DSR_BRL!$G30,Inp_PR24_BRL!I$5:I$177)+SUMIF(Inp_PR24_BRL!$E$5:$E$177,DSR_BRL!$H30,Inp_PR24_BRL!I$5:I$177)+SUMIF(Inp_PR24_BRL!$E$5:$E$177,DSR_BRL!$I30,Inp_PR24_BRL!I$5:I$177)+SUMIF(Inp_PR24_BRL!$E$5:$E$177,DSR_BRL!$J30,Inp_PR24_BRL!I$5:I$177)+SUMIF(Inp_PR24_BRL!$E$5:$E$177,DSR_BRL!$F30,Inp_PR24_BRL!I$5:I$177)</f>
        <v>0</v>
      </c>
      <c r="S30" s="190">
        <f>SUMIF(Inp_PR24_BRL!$E$5:$E$177,DSR_BRL!$G30,Inp_PR24_BRL!J$5:J$177)+SUMIF(Inp_PR24_BRL!$E$5:$E$177,DSR_BRL!$H30,Inp_PR24_BRL!J$5:J$177)+SUMIF(Inp_PR24_BRL!$E$5:$E$177,DSR_BRL!$I30,Inp_PR24_BRL!J$5:J$177)+SUMIF(Inp_PR24_BRL!$E$5:$E$177,DSR_BRL!$J30,Inp_PR24_BRL!J$5:J$177)+SUMIF(Inp_PR24_BRL!$E$5:$E$177,DSR_BRL!$F30,Inp_PR24_BRL!J$5:J$177)</f>
        <v>0</v>
      </c>
      <c r="T30" s="190">
        <f>SUMIF(Inp_PR24_BRL!$E$5:$E$177,DSR_BRL!$G30,Inp_PR24_BRL!K$5:K$177)+SUMIF(Inp_PR24_BRL!$E$5:$E$177,DSR_BRL!$H30,Inp_PR24_BRL!K$5:K$177)+SUMIF(Inp_PR24_BRL!$E$5:$E$177,DSR_BRL!$I30,Inp_PR24_BRL!K$5:K$177)+SUMIF(Inp_PR24_BRL!$E$5:$E$177,DSR_BRL!$J30,Inp_PR24_BRL!K$5:K$177)+SUMIF(Inp_PR24_BRL!$E$5:$E$177,DSR_BRL!$F30,Inp_PR24_BRL!K$5:K$177)</f>
        <v>0</v>
      </c>
      <c r="U30" s="190">
        <f>SUMIF(Inp_PR24_BRL!$E$5:$E$177,DSR_BRL!$G30,Inp_PR24_BRL!L$5:L$177)+SUMIF(Inp_PR24_BRL!$E$5:$E$177,DSR_BRL!$H30,Inp_PR24_BRL!L$5:L$177)+SUMIF(Inp_PR24_BRL!$E$5:$E$177,DSR_BRL!$I30,Inp_PR24_BRL!L$5:L$177)+SUMIF(Inp_PR24_BRL!$E$5:$E$177,DSR_BRL!$J30,Inp_PR24_BRL!L$5:L$177)+SUMIF(Inp_PR24_BRL!$E$5:$E$177,DSR_BRL!$F30,Inp_PR24_BRL!L$5:L$177)</f>
        <v>0</v>
      </c>
      <c r="V30" s="101"/>
      <c r="W30" s="190">
        <f t="shared" si="1"/>
        <v>0</v>
      </c>
      <c r="X30" s="190">
        <f t="shared" si="2"/>
        <v>0</v>
      </c>
      <c r="Y30" s="191"/>
      <c r="Z30" s="191"/>
      <c r="AA30" s="191"/>
      <c r="AB30" s="157"/>
      <c r="AC30" s="157"/>
      <c r="AD30" s="157"/>
    </row>
    <row r="31" spans="1:30" s="22" customFormat="1" outlineLevel="1">
      <c r="A31" s="82"/>
      <c r="B31" s="82"/>
      <c r="C31" s="111"/>
      <c r="D31" s="112"/>
      <c r="E31" s="120" t="str">
        <f>INDEX(InpC!$E$56:$E$261,MATCH($K31,InpC!$F$56:$F$261,0))</f>
        <v>Receipts for on-site work  - total</v>
      </c>
      <c r="F31" s="120" t="str">
        <f>INDEX(InpC!H$56:H$261,MATCH($K31,InpC!$F$56:$F$261,0))</f>
        <v>sum</v>
      </c>
      <c r="G31" s="120">
        <f>INDEX(InpC!I$56:I$261,MATCH($K31,InpC!$F$56:$F$261,0))</f>
        <v>0</v>
      </c>
      <c r="H31" s="120">
        <f>INDEX(InpC!J$56:J$261,MATCH($K31,InpC!$F$56:$F$261,0))</f>
        <v>0</v>
      </c>
      <c r="I31" s="120">
        <f>INDEX(InpC!K$56:K$261,MATCH($K31,InpC!$F$56:$F$261,0))</f>
        <v>0</v>
      </c>
      <c r="J31" s="120">
        <f>INDEX(InpC!L$56:L$261,MATCH($K31,InpC!$F$56:$F$261,0))</f>
        <v>0</v>
      </c>
      <c r="K31" s="79">
        <f t="shared" si="3"/>
        <v>17</v>
      </c>
      <c r="L31" s="120" t="str">
        <f>INDEX(InpC!M$56:M$261,MATCH($K31,InpC!$F$56:$F$261,0))</f>
        <v>WWN</v>
      </c>
      <c r="M31" s="157" t="s">
        <v>31</v>
      </c>
      <c r="N31" s="157"/>
      <c r="O31" s="120"/>
      <c r="P31" s="120"/>
      <c r="Q31" s="192">
        <f>SUM(Q30)</f>
        <v>0</v>
      </c>
      <c r="R31" s="192">
        <f t="shared" ref="R31:U31" si="12">SUM(R30)</f>
        <v>0</v>
      </c>
      <c r="S31" s="192">
        <f t="shared" si="12"/>
        <v>0</v>
      </c>
      <c r="T31" s="192">
        <f t="shared" si="12"/>
        <v>0</v>
      </c>
      <c r="U31" s="192">
        <f t="shared" si="12"/>
        <v>0</v>
      </c>
      <c r="V31" s="101"/>
      <c r="W31" s="192">
        <f t="shared" si="1"/>
        <v>0</v>
      </c>
      <c r="X31" s="192">
        <f t="shared" si="2"/>
        <v>0</v>
      </c>
      <c r="Y31" s="191"/>
      <c r="Z31" s="191"/>
      <c r="AA31" s="191"/>
      <c r="AB31" s="157"/>
      <c r="AC31" s="157"/>
      <c r="AD31" s="157"/>
    </row>
    <row r="32" spans="1:30" s="22" customFormat="1" outlineLevel="1">
      <c r="A32" s="82"/>
      <c r="B32" s="82"/>
      <c r="C32" s="111"/>
      <c r="D32" s="112"/>
      <c r="E32" s="120" t="str">
        <f>INDEX(InpC!$E$56:$E$261,MATCH($K32,InpC!$F$56:$F$261,0))</f>
        <v>Other developer services revenue - WN - price control</v>
      </c>
      <c r="F32" s="120" t="str">
        <f>INDEX(InpC!H$56:H$261,MATCH($K32,InpC!$F$56:$F$261,0))</f>
        <v>DS1E_005TOT_PR24</v>
      </c>
      <c r="G32" s="120" t="str">
        <f>INDEX(InpC!I$56:I$261,MATCH($K32,InpC!$F$56:$F$261,0))</f>
        <v>DS1W_007TOT_PR24</v>
      </c>
      <c r="H32" s="120">
        <f>INDEX(InpC!J$56:J$261,MATCH($K32,InpC!$F$56:$F$261,0))</f>
        <v>0</v>
      </c>
      <c r="I32" s="120">
        <f>INDEX(InpC!K$56:K$261,MATCH($K32,InpC!$F$56:$F$261,0))</f>
        <v>0</v>
      </c>
      <c r="J32" s="120">
        <f>INDEX(InpC!L$56:L$261,MATCH($K32,InpC!$F$56:$F$261,0))</f>
        <v>0</v>
      </c>
      <c r="K32" s="79">
        <f t="shared" si="3"/>
        <v>18</v>
      </c>
      <c r="L32" s="120" t="str">
        <f>INDEX(InpC!M$56:M$261,MATCH($K32,InpC!$F$56:$F$261,0))</f>
        <v>WNPC</v>
      </c>
      <c r="M32" s="157" t="s">
        <v>31</v>
      </c>
      <c r="N32" s="157"/>
      <c r="O32" s="120"/>
      <c r="P32" s="120"/>
      <c r="Q32" s="190">
        <f>SUMIF(Inp_PR24_BRL!$E$5:$E$177,DSR_BRL!$G32,Inp_PR24_BRL!H$5:H$177)+SUMIF(Inp_PR24_BRL!$E$5:$E$177,DSR_BRL!$H32,Inp_PR24_BRL!H$5:H$177)+SUMIF(Inp_PR24_BRL!$E$5:$E$177,DSR_BRL!$I32,Inp_PR24_BRL!H$5:H$177)+SUMIF(Inp_PR24_BRL!$E$5:$E$177,DSR_BRL!$J32,Inp_PR24_BRL!H$5:H$177)+SUMIF(Inp_PR24_BRL!$E$5:$E$177,DSR_BRL!$F32,Inp_PR24_BRL!H$5:H$177)</f>
        <v>0.20699999999999999</v>
      </c>
      <c r="R32" s="190">
        <f>SUMIF(Inp_PR24_BRL!$E$5:$E$177,DSR_BRL!$G32,Inp_PR24_BRL!I$5:I$177)+SUMIF(Inp_PR24_BRL!$E$5:$E$177,DSR_BRL!$H32,Inp_PR24_BRL!I$5:I$177)+SUMIF(Inp_PR24_BRL!$E$5:$E$177,DSR_BRL!$I32,Inp_PR24_BRL!I$5:I$177)+SUMIF(Inp_PR24_BRL!$E$5:$E$177,DSR_BRL!$J32,Inp_PR24_BRL!I$5:I$177)+SUMIF(Inp_PR24_BRL!$E$5:$E$177,DSR_BRL!$F32,Inp_PR24_BRL!I$5:I$177)</f>
        <v>0.19400000000000001</v>
      </c>
      <c r="S32" s="190">
        <f>SUMIF(Inp_PR24_BRL!$E$5:$E$177,DSR_BRL!$G32,Inp_PR24_BRL!J$5:J$177)+SUMIF(Inp_PR24_BRL!$E$5:$E$177,DSR_BRL!$H32,Inp_PR24_BRL!J$5:J$177)+SUMIF(Inp_PR24_BRL!$E$5:$E$177,DSR_BRL!$I32,Inp_PR24_BRL!J$5:J$177)+SUMIF(Inp_PR24_BRL!$E$5:$E$177,DSR_BRL!$J32,Inp_PR24_BRL!J$5:J$177)+SUMIF(Inp_PR24_BRL!$E$5:$E$177,DSR_BRL!$F32,Inp_PR24_BRL!J$5:J$177)</f>
        <v>0.19400000000000001</v>
      </c>
      <c r="T32" s="190">
        <f>SUMIF(Inp_PR24_BRL!$E$5:$E$177,DSR_BRL!$G32,Inp_PR24_BRL!K$5:K$177)+SUMIF(Inp_PR24_BRL!$E$5:$E$177,DSR_BRL!$H32,Inp_PR24_BRL!K$5:K$177)+SUMIF(Inp_PR24_BRL!$E$5:$E$177,DSR_BRL!$I32,Inp_PR24_BRL!K$5:K$177)+SUMIF(Inp_PR24_BRL!$E$5:$E$177,DSR_BRL!$J32,Inp_PR24_BRL!K$5:K$177)+SUMIF(Inp_PR24_BRL!$E$5:$E$177,DSR_BRL!$F32,Inp_PR24_BRL!K$5:K$177)</f>
        <v>0.187</v>
      </c>
      <c r="U32" s="190">
        <f>SUMIF(Inp_PR24_BRL!$E$5:$E$177,DSR_BRL!$G32,Inp_PR24_BRL!L$5:L$177)+SUMIF(Inp_PR24_BRL!$E$5:$E$177,DSR_BRL!$H32,Inp_PR24_BRL!L$5:L$177)+SUMIF(Inp_PR24_BRL!$E$5:$E$177,DSR_BRL!$I32,Inp_PR24_BRL!L$5:L$177)+SUMIF(Inp_PR24_BRL!$E$5:$E$177,DSR_BRL!$J32,Inp_PR24_BRL!L$5:L$177)+SUMIF(Inp_PR24_BRL!$E$5:$E$177,DSR_BRL!$F32,Inp_PR24_BRL!L$5:L$177)</f>
        <v>0.19400000000000001</v>
      </c>
      <c r="V32" s="101"/>
      <c r="W32" s="190">
        <f t="shared" si="1"/>
        <v>0.97599999999999998</v>
      </c>
      <c r="X32" s="190">
        <f t="shared" si="2"/>
        <v>0.19519999999999998</v>
      </c>
      <c r="Y32" s="191"/>
      <c r="Z32" s="191"/>
      <c r="AA32" s="191"/>
      <c r="AB32" s="157"/>
      <c r="AC32" s="157"/>
      <c r="AD32" s="157"/>
    </row>
    <row r="33" spans="1:30" s="22" customFormat="1" outlineLevel="1">
      <c r="A33" s="82"/>
      <c r="B33" s="82"/>
      <c r="C33" s="111"/>
      <c r="D33" s="112"/>
      <c r="E33" s="120" t="str">
        <f>INDEX(InpC!$E$56:$E$261,MATCH($K33,InpC!$F$56:$F$261,0))</f>
        <v>Other developer services revenue - WN - non-price control</v>
      </c>
      <c r="F33" s="120" t="str">
        <f>INDEX(InpC!H$56:H$261,MATCH($K33,InpC!$F$56:$F$261,0))</f>
        <v>DS1E_013TOT_PR24</v>
      </c>
      <c r="G33" s="120">
        <f>INDEX(InpC!I$56:I$261,MATCH($K33,InpC!$F$56:$F$261,0))</f>
        <v>0</v>
      </c>
      <c r="H33" s="120">
        <f>INDEX(InpC!J$56:J$261,MATCH($K33,InpC!$F$56:$F$261,0))</f>
        <v>0</v>
      </c>
      <c r="I33" s="120">
        <f>INDEX(InpC!K$56:K$261,MATCH($K33,InpC!$F$56:$F$261,0))</f>
        <v>0</v>
      </c>
      <c r="J33" s="120">
        <f>INDEX(InpC!L$56:L$261,MATCH($K33,InpC!$F$56:$F$261,0))</f>
        <v>0</v>
      </c>
      <c r="K33" s="79">
        <f t="shared" si="3"/>
        <v>19</v>
      </c>
      <c r="L33" s="120" t="str">
        <f>INDEX(InpC!M$56:M$261,MATCH($K33,InpC!$F$56:$F$261,0))</f>
        <v>WNNPC</v>
      </c>
      <c r="M33" s="157" t="s">
        <v>31</v>
      </c>
      <c r="N33" s="157"/>
      <c r="O33" s="120"/>
      <c r="P33" s="120"/>
      <c r="Q33" s="190">
        <f>SUMIF(Inp_PR24_BRL!$E$5:$E$177,DSR_BRL!$G33,Inp_PR24_BRL!H$5:H$177)+SUMIF(Inp_PR24_BRL!$E$5:$E$177,DSR_BRL!$H33,Inp_PR24_BRL!H$5:H$177)+SUMIF(Inp_PR24_BRL!$E$5:$E$177,DSR_BRL!$I33,Inp_PR24_BRL!H$5:H$177)+SUMIF(Inp_PR24_BRL!$E$5:$E$177,DSR_BRL!$J33,Inp_PR24_BRL!H$5:H$177)+SUMIF(Inp_PR24_BRL!$E$5:$E$177,DSR_BRL!$F33,Inp_PR24_BRL!H$5:H$177)</f>
        <v>6.0999999999999999E-2</v>
      </c>
      <c r="R33" s="190">
        <f>SUMIF(Inp_PR24_BRL!$E$5:$E$177,DSR_BRL!$G33,Inp_PR24_BRL!I$5:I$177)+SUMIF(Inp_PR24_BRL!$E$5:$E$177,DSR_BRL!$H33,Inp_PR24_BRL!I$5:I$177)+SUMIF(Inp_PR24_BRL!$E$5:$E$177,DSR_BRL!$I33,Inp_PR24_BRL!I$5:I$177)+SUMIF(Inp_PR24_BRL!$E$5:$E$177,DSR_BRL!$J33,Inp_PR24_BRL!I$5:I$177)+SUMIF(Inp_PR24_BRL!$E$5:$E$177,DSR_BRL!$F33,Inp_PR24_BRL!I$5:I$177)</f>
        <v>5.7000000000000002E-2</v>
      </c>
      <c r="S33" s="190">
        <f>SUMIF(Inp_PR24_BRL!$E$5:$E$177,DSR_BRL!$G33,Inp_PR24_BRL!J$5:J$177)+SUMIF(Inp_PR24_BRL!$E$5:$E$177,DSR_BRL!$H33,Inp_PR24_BRL!J$5:J$177)+SUMIF(Inp_PR24_BRL!$E$5:$E$177,DSR_BRL!$I33,Inp_PR24_BRL!J$5:J$177)+SUMIF(Inp_PR24_BRL!$E$5:$E$177,DSR_BRL!$J33,Inp_PR24_BRL!J$5:J$177)+SUMIF(Inp_PR24_BRL!$E$5:$E$177,DSR_BRL!$F33,Inp_PR24_BRL!J$5:J$177)</f>
        <v>5.7000000000000002E-2</v>
      </c>
      <c r="T33" s="190">
        <f>SUMIF(Inp_PR24_BRL!$E$5:$E$177,DSR_BRL!$G33,Inp_PR24_BRL!K$5:K$177)+SUMIF(Inp_PR24_BRL!$E$5:$E$177,DSR_BRL!$H33,Inp_PR24_BRL!K$5:K$177)+SUMIF(Inp_PR24_BRL!$E$5:$E$177,DSR_BRL!$I33,Inp_PR24_BRL!K$5:K$177)+SUMIF(Inp_PR24_BRL!$E$5:$E$177,DSR_BRL!$J33,Inp_PR24_BRL!K$5:K$177)+SUMIF(Inp_PR24_BRL!$E$5:$E$177,DSR_BRL!$F33,Inp_PR24_BRL!K$5:K$177)</f>
        <v>5.5E-2</v>
      </c>
      <c r="U33" s="190">
        <f>SUMIF(Inp_PR24_BRL!$E$5:$E$177,DSR_BRL!$G33,Inp_PR24_BRL!L$5:L$177)+SUMIF(Inp_PR24_BRL!$E$5:$E$177,DSR_BRL!$H33,Inp_PR24_BRL!L$5:L$177)+SUMIF(Inp_PR24_BRL!$E$5:$E$177,DSR_BRL!$I33,Inp_PR24_BRL!L$5:L$177)+SUMIF(Inp_PR24_BRL!$E$5:$E$177,DSR_BRL!$J33,Inp_PR24_BRL!L$5:L$177)+SUMIF(Inp_PR24_BRL!$E$5:$E$177,DSR_BRL!$F33,Inp_PR24_BRL!L$5:L$177)</f>
        <v>5.7000000000000002E-2</v>
      </c>
      <c r="V33" s="101"/>
      <c r="W33" s="190">
        <f t="shared" si="1"/>
        <v>0.28699999999999998</v>
      </c>
      <c r="X33" s="190">
        <f t="shared" si="2"/>
        <v>5.7399999999999993E-2</v>
      </c>
      <c r="Y33" s="191"/>
      <c r="Z33" s="191"/>
      <c r="AA33" s="191"/>
      <c r="AB33" s="157"/>
      <c r="AC33" s="157"/>
      <c r="AD33" s="157"/>
    </row>
    <row r="34" spans="1:30" s="22" customFormat="1" outlineLevel="1">
      <c r="A34" s="82"/>
      <c r="B34" s="82"/>
      <c r="C34" s="111"/>
      <c r="D34" s="112"/>
      <c r="E34" s="120" t="str">
        <f>INDEX(InpC!$E$56:$E$261,MATCH($K34,InpC!$F$56:$F$261,0))</f>
        <v>Other developer services revenue - WWN - price control</v>
      </c>
      <c r="F34" s="120" t="str">
        <f>INDEX(InpC!H$56:H$261,MATCH($K34,InpC!$F$56:$F$261,0))</f>
        <v>DS1E_019TOT_PR24</v>
      </c>
      <c r="G34" s="120" t="str">
        <f>INDEX(InpC!I$56:I$261,MATCH($K34,InpC!$F$56:$F$261,0))</f>
        <v>DS1W_018TOT_PR24</v>
      </c>
      <c r="H34" s="120">
        <f>INDEX(InpC!J$56:J$261,MATCH($K34,InpC!$F$56:$F$261,0))</f>
        <v>0</v>
      </c>
      <c r="I34" s="120">
        <f>INDEX(InpC!K$56:K$261,MATCH($K34,InpC!$F$56:$F$261,0))</f>
        <v>0</v>
      </c>
      <c r="J34" s="120">
        <f>INDEX(InpC!L$56:L$261,MATCH($K34,InpC!$F$56:$F$261,0))</f>
        <v>0</v>
      </c>
      <c r="K34" s="79">
        <f t="shared" si="3"/>
        <v>20</v>
      </c>
      <c r="L34" s="120" t="str">
        <f>INDEX(InpC!M$56:M$261,MATCH($K34,InpC!$F$56:$F$261,0))</f>
        <v>WWNPC</v>
      </c>
      <c r="M34" s="157" t="s">
        <v>31</v>
      </c>
      <c r="N34" s="157"/>
      <c r="O34" s="120"/>
      <c r="P34" s="120"/>
      <c r="Q34" s="190">
        <f>SUMIF(Inp_PR24_BRL!$E$5:$E$177,DSR_BRL!$G34,Inp_PR24_BRL!H$5:H$177)+SUMIF(Inp_PR24_BRL!$E$5:$E$177,DSR_BRL!$H34,Inp_PR24_BRL!H$5:H$177)+SUMIF(Inp_PR24_BRL!$E$5:$E$177,DSR_BRL!$I34,Inp_PR24_BRL!H$5:H$177)+SUMIF(Inp_PR24_BRL!$E$5:$E$177,DSR_BRL!$J34,Inp_PR24_BRL!H$5:H$177)+SUMIF(Inp_PR24_BRL!$E$5:$E$177,DSR_BRL!$F34,Inp_PR24_BRL!H$5:H$177)</f>
        <v>0</v>
      </c>
      <c r="R34" s="190">
        <f>SUMIF(Inp_PR24_BRL!$E$5:$E$177,DSR_BRL!$G34,Inp_PR24_BRL!I$5:I$177)+SUMIF(Inp_PR24_BRL!$E$5:$E$177,DSR_BRL!$H34,Inp_PR24_BRL!I$5:I$177)+SUMIF(Inp_PR24_BRL!$E$5:$E$177,DSR_BRL!$I34,Inp_PR24_BRL!I$5:I$177)+SUMIF(Inp_PR24_BRL!$E$5:$E$177,DSR_BRL!$J34,Inp_PR24_BRL!I$5:I$177)+SUMIF(Inp_PR24_BRL!$E$5:$E$177,DSR_BRL!$F34,Inp_PR24_BRL!I$5:I$177)</f>
        <v>0</v>
      </c>
      <c r="S34" s="190">
        <f>SUMIF(Inp_PR24_BRL!$E$5:$E$177,DSR_BRL!$G34,Inp_PR24_BRL!J$5:J$177)+SUMIF(Inp_PR24_BRL!$E$5:$E$177,DSR_BRL!$H34,Inp_PR24_BRL!J$5:J$177)+SUMIF(Inp_PR24_BRL!$E$5:$E$177,DSR_BRL!$I34,Inp_PR24_BRL!J$5:J$177)+SUMIF(Inp_PR24_BRL!$E$5:$E$177,DSR_BRL!$J34,Inp_PR24_BRL!J$5:J$177)+SUMIF(Inp_PR24_BRL!$E$5:$E$177,DSR_BRL!$F34,Inp_PR24_BRL!J$5:J$177)</f>
        <v>0</v>
      </c>
      <c r="T34" s="190">
        <f>SUMIF(Inp_PR24_BRL!$E$5:$E$177,DSR_BRL!$G34,Inp_PR24_BRL!K$5:K$177)+SUMIF(Inp_PR24_BRL!$E$5:$E$177,DSR_BRL!$H34,Inp_PR24_BRL!K$5:K$177)+SUMIF(Inp_PR24_BRL!$E$5:$E$177,DSR_BRL!$I34,Inp_PR24_BRL!K$5:K$177)+SUMIF(Inp_PR24_BRL!$E$5:$E$177,DSR_BRL!$J34,Inp_PR24_BRL!K$5:K$177)+SUMIF(Inp_PR24_BRL!$E$5:$E$177,DSR_BRL!$F34,Inp_PR24_BRL!K$5:K$177)</f>
        <v>0</v>
      </c>
      <c r="U34" s="190">
        <f>SUMIF(Inp_PR24_BRL!$E$5:$E$177,DSR_BRL!$G34,Inp_PR24_BRL!L$5:L$177)+SUMIF(Inp_PR24_BRL!$E$5:$E$177,DSR_BRL!$H34,Inp_PR24_BRL!L$5:L$177)+SUMIF(Inp_PR24_BRL!$E$5:$E$177,DSR_BRL!$I34,Inp_PR24_BRL!L$5:L$177)+SUMIF(Inp_PR24_BRL!$E$5:$E$177,DSR_BRL!$J34,Inp_PR24_BRL!L$5:L$177)+SUMIF(Inp_PR24_BRL!$E$5:$E$177,DSR_BRL!$F34,Inp_PR24_BRL!L$5:L$177)</f>
        <v>0</v>
      </c>
      <c r="V34" s="101"/>
      <c r="W34" s="190">
        <f t="shared" si="1"/>
        <v>0</v>
      </c>
      <c r="X34" s="190">
        <f t="shared" si="2"/>
        <v>0</v>
      </c>
      <c r="Y34" s="191"/>
      <c r="Z34" s="191"/>
      <c r="AA34" s="191"/>
      <c r="AB34" s="157"/>
      <c r="AC34" s="157"/>
      <c r="AD34" s="157"/>
    </row>
    <row r="35" spans="1:30" s="22" customFormat="1" outlineLevel="1">
      <c r="A35" s="82"/>
      <c r="B35" s="82"/>
      <c r="C35" s="111"/>
      <c r="D35" s="112"/>
      <c r="E35" s="120" t="str">
        <f>INDEX(InpC!$E$56:$E$261,MATCH($K35,InpC!$F$56:$F$261,0))</f>
        <v>Other developer services revenue - WWN - non-price control</v>
      </c>
      <c r="F35" s="120" t="str">
        <f>INDEX(InpC!H$56:H$261,MATCH($K35,InpC!$F$56:$F$261,0))</f>
        <v>DS1E_027TOT_PR24</v>
      </c>
      <c r="G35" s="120" t="str">
        <f>INDEX(InpC!I$56:I$261,MATCH($K35,InpC!$F$56:$F$261,0))</f>
        <v>DS1W_026TOT_PR24</v>
      </c>
      <c r="H35" s="120">
        <f>INDEX(InpC!J$56:J$261,MATCH($K35,InpC!$F$56:$F$261,0))</f>
        <v>0</v>
      </c>
      <c r="I35" s="120">
        <f>INDEX(InpC!K$56:K$261,MATCH($K35,InpC!$F$56:$F$261,0))</f>
        <v>0</v>
      </c>
      <c r="J35" s="120">
        <f>INDEX(InpC!L$56:L$261,MATCH($K35,InpC!$F$56:$F$261,0))</f>
        <v>0</v>
      </c>
      <c r="K35" s="79">
        <f t="shared" si="3"/>
        <v>21</v>
      </c>
      <c r="L35" s="120" t="str">
        <f>INDEX(InpC!M$56:M$261,MATCH($K35,InpC!$F$56:$F$261,0))</f>
        <v>WWNNPC</v>
      </c>
      <c r="M35" s="157" t="s">
        <v>31</v>
      </c>
      <c r="N35" s="157"/>
      <c r="O35" s="120"/>
      <c r="P35" s="120"/>
      <c r="Q35" s="190">
        <f>SUMIF(Inp_PR24_BRL!$E$5:$E$177,DSR_BRL!$G35,Inp_PR24_BRL!H$5:H$177)+SUMIF(Inp_PR24_BRL!$E$5:$E$177,DSR_BRL!$H35,Inp_PR24_BRL!H$5:H$177)+SUMIF(Inp_PR24_BRL!$E$5:$E$177,DSR_BRL!$I35,Inp_PR24_BRL!H$5:H$177)+SUMIF(Inp_PR24_BRL!$E$5:$E$177,DSR_BRL!$J35,Inp_PR24_BRL!H$5:H$177)+SUMIF(Inp_PR24_BRL!$E$5:$E$177,DSR_BRL!$F35,Inp_PR24_BRL!H$5:H$177)</f>
        <v>0</v>
      </c>
      <c r="R35" s="190">
        <f>SUMIF(Inp_PR24_BRL!$E$5:$E$177,DSR_BRL!$G35,Inp_PR24_BRL!I$5:I$177)+SUMIF(Inp_PR24_BRL!$E$5:$E$177,DSR_BRL!$H35,Inp_PR24_BRL!I$5:I$177)+SUMIF(Inp_PR24_BRL!$E$5:$E$177,DSR_BRL!$I35,Inp_PR24_BRL!I$5:I$177)+SUMIF(Inp_PR24_BRL!$E$5:$E$177,DSR_BRL!$J35,Inp_PR24_BRL!I$5:I$177)+SUMIF(Inp_PR24_BRL!$E$5:$E$177,DSR_BRL!$F35,Inp_PR24_BRL!I$5:I$177)</f>
        <v>0</v>
      </c>
      <c r="S35" s="190">
        <f>SUMIF(Inp_PR24_BRL!$E$5:$E$177,DSR_BRL!$G35,Inp_PR24_BRL!J$5:J$177)+SUMIF(Inp_PR24_BRL!$E$5:$E$177,DSR_BRL!$H35,Inp_PR24_BRL!J$5:J$177)+SUMIF(Inp_PR24_BRL!$E$5:$E$177,DSR_BRL!$I35,Inp_PR24_BRL!J$5:J$177)+SUMIF(Inp_PR24_BRL!$E$5:$E$177,DSR_BRL!$J35,Inp_PR24_BRL!J$5:J$177)+SUMIF(Inp_PR24_BRL!$E$5:$E$177,DSR_BRL!$F35,Inp_PR24_BRL!J$5:J$177)</f>
        <v>0</v>
      </c>
      <c r="T35" s="190">
        <f>SUMIF(Inp_PR24_BRL!$E$5:$E$177,DSR_BRL!$G35,Inp_PR24_BRL!K$5:K$177)+SUMIF(Inp_PR24_BRL!$E$5:$E$177,DSR_BRL!$H35,Inp_PR24_BRL!K$5:K$177)+SUMIF(Inp_PR24_BRL!$E$5:$E$177,DSR_BRL!$I35,Inp_PR24_BRL!K$5:K$177)+SUMIF(Inp_PR24_BRL!$E$5:$E$177,DSR_BRL!$J35,Inp_PR24_BRL!K$5:K$177)+SUMIF(Inp_PR24_BRL!$E$5:$E$177,DSR_BRL!$F35,Inp_PR24_BRL!K$5:K$177)</f>
        <v>0</v>
      </c>
      <c r="U35" s="190">
        <f>SUMIF(Inp_PR24_BRL!$E$5:$E$177,DSR_BRL!$G35,Inp_PR24_BRL!L$5:L$177)+SUMIF(Inp_PR24_BRL!$E$5:$E$177,DSR_BRL!$H35,Inp_PR24_BRL!L$5:L$177)+SUMIF(Inp_PR24_BRL!$E$5:$E$177,DSR_BRL!$I35,Inp_PR24_BRL!L$5:L$177)+SUMIF(Inp_PR24_BRL!$E$5:$E$177,DSR_BRL!$J35,Inp_PR24_BRL!L$5:L$177)+SUMIF(Inp_PR24_BRL!$E$5:$E$177,DSR_BRL!$F35,Inp_PR24_BRL!L$5:L$177)</f>
        <v>0</v>
      </c>
      <c r="V35" s="101"/>
      <c r="W35" s="190">
        <f t="shared" si="1"/>
        <v>0</v>
      </c>
      <c r="X35" s="190">
        <f t="shared" si="2"/>
        <v>0</v>
      </c>
      <c r="Y35" s="191"/>
      <c r="Z35" s="191"/>
      <c r="AA35" s="191"/>
      <c r="AB35" s="157"/>
      <c r="AC35" s="157"/>
      <c r="AD35" s="157"/>
    </row>
    <row r="36" spans="1:30" s="22" customFormat="1" outlineLevel="1">
      <c r="A36" s="82"/>
      <c r="B36" s="82"/>
      <c r="C36" s="111"/>
      <c r="D36" s="112"/>
      <c r="E36" s="120" t="str">
        <f>INDEX(InpC!$E$56:$E$261,MATCH($K36,InpC!$F$56:$F$261,0))</f>
        <v>Other developer services revenue - total</v>
      </c>
      <c r="F36" s="120" t="str">
        <f>INDEX(InpC!H$56:H$261,MATCH($K36,InpC!$F$56:$F$261,0))</f>
        <v>sum</v>
      </c>
      <c r="G36" s="120">
        <f>INDEX(InpC!I$56:I$261,MATCH($K36,InpC!$F$56:$F$261,0))</f>
        <v>0</v>
      </c>
      <c r="H36" s="120">
        <f>INDEX(InpC!J$56:J$261,MATCH($K36,InpC!$F$56:$F$261,0))</f>
        <v>0</v>
      </c>
      <c r="I36" s="120">
        <f>INDEX(InpC!K$56:K$261,MATCH($K36,InpC!$F$56:$F$261,0))</f>
        <v>0</v>
      </c>
      <c r="J36" s="120">
        <f>INDEX(InpC!L$56:L$261,MATCH($K36,InpC!$F$56:$F$261,0))</f>
        <v>0</v>
      </c>
      <c r="K36" s="79">
        <f t="shared" si="3"/>
        <v>22</v>
      </c>
      <c r="L36" s="120" t="str">
        <f>INDEX(InpC!M$56:M$261,MATCH($K36,InpC!$F$56:$F$261,0))</f>
        <v>BOTH</v>
      </c>
      <c r="M36" s="157" t="s">
        <v>31</v>
      </c>
      <c r="N36" s="157"/>
      <c r="O36" s="120"/>
      <c r="P36" s="120"/>
      <c r="Q36" s="192">
        <f>SUM(Q32:Q35)</f>
        <v>0.26800000000000002</v>
      </c>
      <c r="R36" s="192">
        <f t="shared" ref="R36:U36" si="13">SUM(R32:R35)</f>
        <v>0.251</v>
      </c>
      <c r="S36" s="192">
        <f t="shared" si="13"/>
        <v>0.251</v>
      </c>
      <c r="T36" s="192">
        <f t="shared" si="13"/>
        <v>0.24199999999999999</v>
      </c>
      <c r="U36" s="192">
        <f t="shared" si="13"/>
        <v>0.251</v>
      </c>
      <c r="V36" s="101"/>
      <c r="W36" s="192">
        <f t="shared" si="1"/>
        <v>1.2629999999999999</v>
      </c>
      <c r="X36" s="192">
        <f t="shared" si="2"/>
        <v>0.25259999999999999</v>
      </c>
      <c r="Y36" s="191"/>
      <c r="Z36" s="191"/>
      <c r="AA36" s="191"/>
      <c r="AB36" s="157"/>
      <c r="AC36" s="157"/>
      <c r="AD36" s="157"/>
    </row>
    <row r="37" spans="1:30" s="22" customFormat="1" outlineLevel="1">
      <c r="A37" s="82"/>
      <c r="B37" s="82"/>
      <c r="C37" s="111"/>
      <c r="D37" s="112"/>
      <c r="E37" s="120" t="str">
        <f>INDEX(InpC!$E$56:$E$261,MATCH($K37,InpC!$F$56:$F$261,0))</f>
        <v>Developer services revenue - WN - price control</v>
      </c>
      <c r="F37" s="120" t="str">
        <f>INDEX(InpC!H$56:H$261,MATCH($K37,InpC!$F$56:$F$261,0))</f>
        <v>sum</v>
      </c>
      <c r="G37" s="120">
        <f>INDEX(InpC!I$56:I$261,MATCH($K37,InpC!$F$56:$F$261,0))</f>
        <v>0</v>
      </c>
      <c r="H37" s="120">
        <f>INDEX(InpC!J$56:J$261,MATCH($K37,InpC!$F$56:$F$261,0))</f>
        <v>0</v>
      </c>
      <c r="I37" s="120">
        <f>INDEX(InpC!K$56:K$261,MATCH($K37,InpC!$F$56:$F$261,0))</f>
        <v>0</v>
      </c>
      <c r="J37" s="120">
        <f>INDEX(InpC!L$56:L$261,MATCH($K37,InpC!$F$56:$F$261,0))</f>
        <v>0</v>
      </c>
      <c r="K37" s="79">
        <f t="shared" si="3"/>
        <v>23</v>
      </c>
      <c r="L37" s="120" t="str">
        <f>INDEX(InpC!M$56:M$261,MATCH($K37,InpC!$F$56:$F$261,0))</f>
        <v>WNPC</v>
      </c>
      <c r="M37" s="157" t="s">
        <v>31</v>
      </c>
      <c r="N37" s="157"/>
      <c r="O37" s="120"/>
      <c r="P37" s="120"/>
      <c r="Q37" s="192">
        <f>SUMIF($L$15:$L$36,$L37,Q$15:Q$36)</f>
        <v>0.14699999999999994</v>
      </c>
      <c r="R37" s="192">
        <f t="shared" ref="R37:U37" si="14">SUMIF($L$15:$L$36,$L37,R$15:R$36)</f>
        <v>7.7000000000000013E-2</v>
      </c>
      <c r="S37" s="192">
        <f t="shared" si="14"/>
        <v>0.60400000000000009</v>
      </c>
      <c r="T37" s="192">
        <f t="shared" si="14"/>
        <v>0.83699999999999997</v>
      </c>
      <c r="U37" s="192">
        <f t="shared" si="14"/>
        <v>0.84400000000000008</v>
      </c>
      <c r="V37" s="101"/>
      <c r="W37" s="192">
        <f t="shared" si="1"/>
        <v>2.5090000000000003</v>
      </c>
      <c r="X37" s="192">
        <f t="shared" si="2"/>
        <v>0.50180000000000002</v>
      </c>
      <c r="Y37" s="191"/>
      <c r="Z37" s="191"/>
      <c r="AA37" s="191"/>
      <c r="AB37" s="157"/>
      <c r="AC37" s="157"/>
      <c r="AD37" s="157"/>
    </row>
    <row r="38" spans="1:30" s="22" customFormat="1" outlineLevel="1">
      <c r="A38" s="82"/>
      <c r="B38" s="82"/>
      <c r="C38" s="111"/>
      <c r="D38" s="112"/>
      <c r="E38" s="120" t="str">
        <f>INDEX(InpC!$E$56:$E$261,MATCH($K38,InpC!$F$56:$F$261,0))</f>
        <v>Developer services revenue - WN - non-price control</v>
      </c>
      <c r="F38" s="120" t="str">
        <f>INDEX(InpC!H$56:H$261,MATCH($K38,InpC!$F$56:$F$261,0))</f>
        <v>sum</v>
      </c>
      <c r="G38" s="120">
        <f>INDEX(InpC!I$56:I$261,MATCH($K38,InpC!$F$56:$F$261,0))</f>
        <v>0</v>
      </c>
      <c r="H38" s="120">
        <f>INDEX(InpC!J$56:J$261,MATCH($K38,InpC!$F$56:$F$261,0))</f>
        <v>0</v>
      </c>
      <c r="I38" s="120">
        <f>INDEX(InpC!K$56:K$261,MATCH($K38,InpC!$F$56:$F$261,0))</f>
        <v>0</v>
      </c>
      <c r="J38" s="120">
        <f>INDEX(InpC!L$56:L$261,MATCH($K38,InpC!$F$56:$F$261,0))</f>
        <v>0</v>
      </c>
      <c r="K38" s="79">
        <f t="shared" si="3"/>
        <v>24</v>
      </c>
      <c r="L38" s="120" t="str">
        <f>INDEX(InpC!M$56:M$261,MATCH($K38,InpC!$F$56:$F$261,0))</f>
        <v>WNNPC</v>
      </c>
      <c r="M38" s="157" t="s">
        <v>31</v>
      </c>
      <c r="N38" s="157"/>
      <c r="O38" s="120"/>
      <c r="P38" s="120"/>
      <c r="Q38" s="192">
        <f t="shared" ref="Q38:U40" si="15">SUMIF($L$15:$L$36,$L38,Q$15:Q$36)</f>
        <v>2.641</v>
      </c>
      <c r="R38" s="192">
        <f t="shared" si="15"/>
        <v>2.468</v>
      </c>
      <c r="S38" s="192">
        <f t="shared" si="15"/>
        <v>2.468</v>
      </c>
      <c r="T38" s="192">
        <f t="shared" si="15"/>
        <v>2.3810000000000002</v>
      </c>
      <c r="U38" s="192">
        <f t="shared" si="15"/>
        <v>2.468</v>
      </c>
      <c r="V38" s="101"/>
      <c r="W38" s="192">
        <f t="shared" si="1"/>
        <v>12.426</v>
      </c>
      <c r="X38" s="192">
        <f t="shared" si="2"/>
        <v>2.4851999999999999</v>
      </c>
      <c r="Y38" s="191"/>
      <c r="Z38" s="191"/>
      <c r="AA38" s="191"/>
      <c r="AB38" s="157"/>
      <c r="AC38" s="157"/>
      <c r="AD38" s="157"/>
    </row>
    <row r="39" spans="1:30" s="22" customFormat="1" outlineLevel="1">
      <c r="A39" s="82"/>
      <c r="B39" s="82"/>
      <c r="C39" s="111"/>
      <c r="D39" s="112"/>
      <c r="E39" s="120" t="str">
        <f>INDEX(InpC!$E$56:$E$261,MATCH($K39,InpC!$F$56:$F$261,0))</f>
        <v>Developer services revenue - WWN - price control</v>
      </c>
      <c r="F39" s="120" t="str">
        <f>INDEX(InpC!H$56:H$261,MATCH($K39,InpC!$F$56:$F$261,0))</f>
        <v>sum</v>
      </c>
      <c r="G39" s="120">
        <f>INDEX(InpC!I$56:I$261,MATCH($K39,InpC!$F$56:$F$261,0))</f>
        <v>0</v>
      </c>
      <c r="H39" s="120">
        <f>INDEX(InpC!J$56:J$261,MATCH($K39,InpC!$F$56:$F$261,0))</f>
        <v>0</v>
      </c>
      <c r="I39" s="120">
        <f>INDEX(InpC!K$56:K$261,MATCH($K39,InpC!$F$56:$F$261,0))</f>
        <v>0</v>
      </c>
      <c r="J39" s="120">
        <f>INDEX(InpC!L$56:L$261,MATCH($K39,InpC!$F$56:$F$261,0))</f>
        <v>0</v>
      </c>
      <c r="K39" s="79">
        <f>K38+1</f>
        <v>25</v>
      </c>
      <c r="L39" s="120" t="str">
        <f>INDEX(InpC!M$56:M$261,MATCH($K39,InpC!$F$56:$F$261,0))</f>
        <v>WWNPC</v>
      </c>
      <c r="M39" s="157" t="s">
        <v>31</v>
      </c>
      <c r="N39" s="157"/>
      <c r="O39" s="120"/>
      <c r="P39" s="120"/>
      <c r="Q39" s="192">
        <f t="shared" si="15"/>
        <v>0</v>
      </c>
      <c r="R39" s="192">
        <f t="shared" si="15"/>
        <v>0</v>
      </c>
      <c r="S39" s="192">
        <f t="shared" si="15"/>
        <v>0</v>
      </c>
      <c r="T39" s="192">
        <f t="shared" si="15"/>
        <v>0</v>
      </c>
      <c r="U39" s="192">
        <f t="shared" si="15"/>
        <v>0</v>
      </c>
      <c r="V39" s="101"/>
      <c r="W39" s="192">
        <f t="shared" si="1"/>
        <v>0</v>
      </c>
      <c r="X39" s="192">
        <f t="shared" si="2"/>
        <v>0</v>
      </c>
      <c r="Y39" s="191"/>
      <c r="Z39" s="191"/>
      <c r="AA39" s="191"/>
      <c r="AB39" s="157"/>
      <c r="AC39" s="157"/>
      <c r="AD39" s="157"/>
    </row>
    <row r="40" spans="1:30" s="22" customFormat="1" outlineLevel="1">
      <c r="A40" s="82"/>
      <c r="B40" s="82"/>
      <c r="C40" s="111"/>
      <c r="D40" s="112"/>
      <c r="E40" s="120" t="str">
        <f>INDEX(InpC!$E$56:$E$261,MATCH($K40,InpC!$F$56:$F$261,0))</f>
        <v>Developer services revenue - WWN - non-price control</v>
      </c>
      <c r="F40" s="120" t="str">
        <f>INDEX(InpC!H$56:H$261,MATCH($K40,InpC!$F$56:$F$261,0))</f>
        <v>sum</v>
      </c>
      <c r="G40" s="120">
        <f>INDEX(InpC!I$56:I$261,MATCH($K40,InpC!$F$56:$F$261,0))</f>
        <v>0</v>
      </c>
      <c r="H40" s="120">
        <f>INDEX(InpC!J$56:J$261,MATCH($K40,InpC!$F$56:$F$261,0))</f>
        <v>0</v>
      </c>
      <c r="I40" s="120">
        <f>INDEX(InpC!K$56:K$261,MATCH($K40,InpC!$F$56:$F$261,0))</f>
        <v>0</v>
      </c>
      <c r="J40" s="120">
        <f>INDEX(InpC!L$56:L$261,MATCH($K40,InpC!$F$56:$F$261,0))</f>
        <v>0</v>
      </c>
      <c r="K40" s="79">
        <f t="shared" ref="K40:K41" si="16">K39+1</f>
        <v>26</v>
      </c>
      <c r="L40" s="120" t="str">
        <f>INDEX(InpC!M$56:M$261,MATCH($K40,InpC!$F$56:$F$261,0))</f>
        <v>WWNNPC</v>
      </c>
      <c r="M40" s="157" t="s">
        <v>31</v>
      </c>
      <c r="N40" s="157"/>
      <c r="O40" s="120"/>
      <c r="P40" s="120"/>
      <c r="Q40" s="192">
        <f t="shared" si="15"/>
        <v>0</v>
      </c>
      <c r="R40" s="192">
        <f t="shared" si="15"/>
        <v>0</v>
      </c>
      <c r="S40" s="192">
        <f t="shared" si="15"/>
        <v>0</v>
      </c>
      <c r="T40" s="192">
        <f t="shared" si="15"/>
        <v>0</v>
      </c>
      <c r="U40" s="192">
        <f t="shared" si="15"/>
        <v>0</v>
      </c>
      <c r="V40" s="101"/>
      <c r="W40" s="192">
        <f t="shared" si="1"/>
        <v>0</v>
      </c>
      <c r="X40" s="192">
        <f t="shared" si="2"/>
        <v>0</v>
      </c>
      <c r="Y40" s="191"/>
      <c r="Z40" s="191"/>
      <c r="AA40" s="191"/>
      <c r="AB40" s="157"/>
      <c r="AC40" s="157"/>
      <c r="AD40" s="157"/>
    </row>
    <row r="41" spans="1:30" s="22" customFormat="1" outlineLevel="1">
      <c r="A41" s="82"/>
      <c r="B41" s="82"/>
      <c r="C41" s="111"/>
      <c r="D41" s="112"/>
      <c r="E41" s="120" t="str">
        <f>INDEX(InpC!$E$56:$E$261,MATCH($K41,InpC!$F$56:$F$261,0))</f>
        <v>Developer services revenue - total</v>
      </c>
      <c r="F41" s="120" t="str">
        <f>INDEX(InpC!H$56:H$261,MATCH($K41,InpC!$F$56:$F$261,0))</f>
        <v>sum</v>
      </c>
      <c r="G41" s="120">
        <f>INDEX(InpC!I$56:I$261,MATCH($K41,InpC!$F$56:$F$261,0))</f>
        <v>0</v>
      </c>
      <c r="H41" s="120">
        <f>INDEX(InpC!J$56:J$261,MATCH($K41,InpC!$F$56:$F$261,0))</f>
        <v>0</v>
      </c>
      <c r="I41" s="120">
        <f>INDEX(InpC!K$56:K$261,MATCH($K41,InpC!$F$56:$F$261,0))</f>
        <v>0</v>
      </c>
      <c r="J41" s="120">
        <f>INDEX(InpC!L$56:L$261,MATCH($K41,InpC!$F$56:$F$261,0))</f>
        <v>0</v>
      </c>
      <c r="K41" s="79">
        <f t="shared" si="16"/>
        <v>27</v>
      </c>
      <c r="L41" s="120" t="str">
        <f>INDEX(InpC!M$56:M$261,MATCH($K41,InpC!$F$56:$F$261,0))</f>
        <v>BOTH</v>
      </c>
      <c r="M41" s="157" t="s">
        <v>31</v>
      </c>
      <c r="N41" s="157"/>
      <c r="O41" s="120"/>
      <c r="P41" s="120"/>
      <c r="Q41" s="192">
        <f>SUM(Q37:Q40)</f>
        <v>2.7879999999999998</v>
      </c>
      <c r="R41" s="192">
        <f t="shared" ref="R41:U41" si="17">SUM(R37:R40)</f>
        <v>2.5449999999999999</v>
      </c>
      <c r="S41" s="192">
        <f t="shared" si="17"/>
        <v>3.0720000000000001</v>
      </c>
      <c r="T41" s="192">
        <f t="shared" si="17"/>
        <v>3.218</v>
      </c>
      <c r="U41" s="192">
        <f t="shared" si="17"/>
        <v>3.3120000000000003</v>
      </c>
      <c r="V41" s="101"/>
      <c r="W41" s="192">
        <f t="shared" si="1"/>
        <v>14.935000000000002</v>
      </c>
      <c r="X41" s="192">
        <f t="shared" si="2"/>
        <v>2.9870000000000005</v>
      </c>
      <c r="Y41" s="191"/>
      <c r="Z41" s="191"/>
      <c r="AA41" s="191"/>
      <c r="AB41" s="157"/>
      <c r="AC41" s="157"/>
      <c r="AD41" s="157"/>
    </row>
    <row r="42" spans="1:30" customFormat="1" outlineLevel="1">
      <c r="A42" s="101"/>
      <c r="B42" s="101"/>
      <c r="C42" s="101"/>
      <c r="D42" s="101"/>
      <c r="E42" s="101"/>
      <c r="F42" s="101"/>
      <c r="G42" s="120"/>
      <c r="H42" s="101"/>
      <c r="I42" s="101"/>
      <c r="J42" s="101"/>
      <c r="K42" s="101"/>
      <c r="L42" s="101"/>
      <c r="M42" s="101"/>
      <c r="N42" s="79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</row>
    <row r="43" spans="1:30" s="22" customFormat="1" outlineLevel="1">
      <c r="A43" s="82"/>
      <c r="B43" s="82"/>
      <c r="C43" s="111"/>
      <c r="D43" s="112"/>
      <c r="E43" s="120" t="s">
        <v>922</v>
      </c>
      <c r="F43" s="120" t="s">
        <v>704</v>
      </c>
      <c r="G43" s="120"/>
      <c r="H43" s="120"/>
      <c r="I43" s="120"/>
      <c r="J43" s="120"/>
      <c r="K43" s="79"/>
      <c r="L43" s="120"/>
      <c r="M43" s="157" t="s">
        <v>31</v>
      </c>
      <c r="N43" s="157"/>
      <c r="O43" s="120"/>
      <c r="P43" s="120"/>
      <c r="Q43" s="192">
        <f>Q41-Q26-Q26</f>
        <v>5.57</v>
      </c>
      <c r="R43" s="192">
        <f t="shared" ref="R43:U43" si="18">R41-R26-R26</f>
        <v>4.0789999999999997</v>
      </c>
      <c r="S43" s="192">
        <f t="shared" si="18"/>
        <v>3.5520000000000005</v>
      </c>
      <c r="T43" s="192">
        <f t="shared" si="18"/>
        <v>3.218</v>
      </c>
      <c r="U43" s="192">
        <f t="shared" si="18"/>
        <v>3.3120000000000003</v>
      </c>
      <c r="V43" s="101"/>
      <c r="W43" s="101"/>
      <c r="X43" s="101"/>
      <c r="Y43" s="191"/>
      <c r="Z43" s="191"/>
      <c r="AA43" s="191"/>
      <c r="AB43" s="157"/>
      <c r="AC43" s="157"/>
      <c r="AD43" s="157"/>
    </row>
    <row r="44" spans="1:30" s="22" customFormat="1" outlineLevel="1">
      <c r="A44" s="82"/>
      <c r="B44" s="82"/>
      <c r="C44" s="111"/>
      <c r="D44" s="112"/>
      <c r="E44" s="120"/>
      <c r="F44" s="120"/>
      <c r="G44" s="120"/>
      <c r="H44" s="120"/>
      <c r="I44" s="120"/>
      <c r="J44" s="120"/>
      <c r="K44" s="79"/>
      <c r="L44" s="120"/>
      <c r="M44" s="157"/>
      <c r="N44" s="157"/>
      <c r="O44" s="120"/>
      <c r="P44" s="120"/>
      <c r="Q44" s="194"/>
      <c r="R44" s="194"/>
      <c r="S44" s="194"/>
      <c r="T44" s="194"/>
      <c r="U44" s="194"/>
      <c r="V44" s="101"/>
      <c r="W44" s="101"/>
      <c r="X44" s="101"/>
      <c r="Y44" s="191"/>
      <c r="Z44" s="191"/>
      <c r="AA44" s="191"/>
      <c r="AB44" s="157"/>
      <c r="AC44" s="157"/>
      <c r="AD44" s="157"/>
    </row>
    <row r="45" spans="1:30" outlineLevel="1">
      <c r="A45" s="110"/>
      <c r="B45" s="110"/>
      <c r="C45" s="111"/>
      <c r="D45" s="112"/>
      <c r="E45" s="120" t="str">
        <f>INDEX(Inp_PR24_BRL!$B$200:$B$406,MATCH(DSR_BRL!$F$6,Inp_PR24_BRL!$C$200:$C$406,0))</f>
        <v>DSR - Total from all input match codes</v>
      </c>
      <c r="F45" s="79"/>
      <c r="G45" s="101"/>
      <c r="H45" s="79"/>
      <c r="I45" s="79"/>
      <c r="J45" s="79"/>
      <c r="K45" s="79"/>
      <c r="L45" s="79"/>
      <c r="M45" s="157" t="s">
        <v>31</v>
      </c>
      <c r="N45" s="79"/>
      <c r="O45" s="120"/>
      <c r="P45" s="120"/>
      <c r="Q45" s="190">
        <f>INDEX(Inp_PR24_BRL!H$200:H$406,MATCH(DSR_BRL!$F$6,Inp_PR24_BRL!$C$200:$C$406,0))</f>
        <v>5.5699999999999994</v>
      </c>
      <c r="R45" s="190">
        <f>INDEX(Inp_PR24_BRL!I$200:I$406,MATCH(DSR_BRL!$F$6,Inp_PR24_BRL!$C$200:$C$406,0))</f>
        <v>4.0790000000000006</v>
      </c>
      <c r="S45" s="190">
        <f>INDEX(Inp_PR24_BRL!J$200:J$406,MATCH(DSR_BRL!$F$6,Inp_PR24_BRL!$C$200:$C$406,0))</f>
        <v>3.552</v>
      </c>
      <c r="T45" s="190">
        <f>INDEX(Inp_PR24_BRL!K$200:K$406,MATCH(DSR_BRL!$F$6,Inp_PR24_BRL!$C$200:$C$406,0))</f>
        <v>3.218</v>
      </c>
      <c r="U45" s="190">
        <f>INDEX(Inp_PR24_BRL!L$200:L$406,MATCH(DSR_BRL!$F$6,Inp_PR24_BRL!$C$200:$C$406,0))</f>
        <v>3.3119999999999998</v>
      </c>
      <c r="V45" s="101"/>
      <c r="W45" s="79"/>
      <c r="X45" s="79"/>
      <c r="Y45" s="157"/>
      <c r="Z45" s="157"/>
      <c r="AA45" s="157"/>
      <c r="AB45" s="157"/>
      <c r="AC45" s="195"/>
      <c r="AD45" s="195"/>
    </row>
    <row r="46" spans="1:30" outlineLevel="1">
      <c r="A46" s="110"/>
      <c r="B46" s="110"/>
      <c r="C46" s="111"/>
      <c r="D46" s="112"/>
      <c r="E46" s="79" t="s">
        <v>923</v>
      </c>
      <c r="F46" s="79"/>
      <c r="G46" s="79"/>
      <c r="H46" s="79"/>
      <c r="I46" s="79"/>
      <c r="J46" s="79"/>
      <c r="K46" s="79"/>
      <c r="L46" s="79"/>
      <c r="M46" s="157"/>
      <c r="N46" s="166">
        <f>SUM(Q46:U46)</f>
        <v>0</v>
      </c>
      <c r="O46" s="120"/>
      <c r="P46" s="120"/>
      <c r="Q46" s="166">
        <f>IF(ABS(Q43-Q45)&gt;CHK_TOL,1,0)</f>
        <v>0</v>
      </c>
      <c r="R46" s="166">
        <f>IF(ABS(R43-R45)&gt;CHK_TOL,1,0)</f>
        <v>0</v>
      </c>
      <c r="S46" s="166">
        <f>IF(ABS(S43-S45)&gt;CHK_TOL,1,0)</f>
        <v>0</v>
      </c>
      <c r="T46" s="166">
        <f>IF(ABS(T43-T45)&gt;CHK_TOL,1,0)</f>
        <v>0</v>
      </c>
      <c r="U46" s="166">
        <f>IF(ABS(U43-U45)&gt;CHK_TOL,1,0)</f>
        <v>0</v>
      </c>
      <c r="V46" s="101"/>
      <c r="W46" s="101"/>
      <c r="X46" s="101"/>
      <c r="Y46" s="157"/>
      <c r="Z46" s="157"/>
      <c r="AA46" s="157"/>
      <c r="AB46" s="157"/>
      <c r="AC46" s="195"/>
      <c r="AD46" s="195"/>
    </row>
    <row r="47" spans="1:30">
      <c r="A47" s="110"/>
      <c r="B47" s="110"/>
      <c r="C47" s="111"/>
      <c r="D47" s="112"/>
      <c r="E47" s="79"/>
      <c r="F47" s="79"/>
      <c r="G47" s="79"/>
      <c r="H47" s="79"/>
      <c r="I47" s="79"/>
      <c r="J47" s="79"/>
      <c r="K47" s="79"/>
      <c r="L47" s="79"/>
      <c r="M47" s="157"/>
      <c r="N47" s="79"/>
      <c r="O47" s="120"/>
      <c r="P47" s="120"/>
      <c r="Q47" s="79"/>
      <c r="R47" s="79"/>
      <c r="S47" s="79"/>
      <c r="T47" s="79"/>
      <c r="U47" s="79"/>
      <c r="V47" s="101"/>
      <c r="W47" s="79"/>
      <c r="X47" s="79"/>
      <c r="Y47" s="79"/>
      <c r="Z47" s="79"/>
      <c r="AA47" s="79"/>
      <c r="AB47" s="157"/>
      <c r="AC47" s="79"/>
      <c r="AD47" s="79"/>
    </row>
    <row r="48" spans="1:30">
      <c r="A48" s="110"/>
      <c r="B48" s="110"/>
      <c r="C48" s="111"/>
      <c r="D48" s="157"/>
      <c r="E48" s="79"/>
      <c r="F48" s="157"/>
      <c r="G48" s="79"/>
      <c r="H48" s="157"/>
      <c r="I48" s="157"/>
      <c r="J48" s="157"/>
      <c r="K48" s="157"/>
      <c r="L48" s="157"/>
      <c r="M48" s="157"/>
      <c r="N48" s="79"/>
      <c r="O48" s="120"/>
      <c r="P48" s="120"/>
      <c r="Q48" s="182">
        <f t="shared" ref="Q48:U48" si="19">Q$2</f>
        <v>46112</v>
      </c>
      <c r="R48" s="182">
        <f t="shared" si="19"/>
        <v>46477</v>
      </c>
      <c r="S48" s="182">
        <f t="shared" si="19"/>
        <v>46843</v>
      </c>
      <c r="T48" s="182">
        <f t="shared" si="19"/>
        <v>47208</v>
      </c>
      <c r="U48" s="182">
        <f t="shared" si="19"/>
        <v>47573</v>
      </c>
      <c r="V48" s="101"/>
      <c r="W48" s="79"/>
      <c r="X48" s="79"/>
      <c r="Y48" s="182"/>
      <c r="Z48" s="182"/>
      <c r="AA48" s="182"/>
      <c r="AB48" s="157"/>
      <c r="AC48" s="182"/>
      <c r="AD48" s="182"/>
    </row>
    <row r="49" spans="1:30">
      <c r="A49" s="110"/>
      <c r="B49" s="110"/>
      <c r="C49" s="111"/>
      <c r="D49" s="76" t="str">
        <f>D9</f>
        <v>Developer services revenues</v>
      </c>
      <c r="E49" s="79"/>
      <c r="F49" s="79"/>
      <c r="G49" s="157"/>
      <c r="H49" s="79"/>
      <c r="I49" s="79"/>
      <c r="J49" s="79"/>
      <c r="K49" s="79"/>
      <c r="L49" s="79"/>
      <c r="M49" s="157"/>
      <c r="N49" s="79"/>
      <c r="O49" s="120"/>
      <c r="P49" s="120"/>
      <c r="Q49" s="182"/>
      <c r="R49" s="182"/>
      <c r="S49" s="182"/>
      <c r="T49" s="182"/>
      <c r="U49" s="182"/>
      <c r="V49" s="101"/>
      <c r="W49" s="79"/>
      <c r="X49" s="79"/>
      <c r="Y49" s="182"/>
      <c r="Z49" s="182"/>
      <c r="AA49" s="182"/>
      <c r="AB49" s="157"/>
      <c r="AC49" s="182"/>
      <c r="AD49" s="182"/>
    </row>
    <row r="50" spans="1:30">
      <c r="A50" s="110"/>
      <c r="B50" s="110"/>
      <c r="C50" s="111"/>
      <c r="D50" s="112"/>
      <c r="E50" s="96" t="s">
        <v>921</v>
      </c>
      <c r="F50" s="79"/>
      <c r="G50" s="79"/>
      <c r="H50" s="79"/>
      <c r="I50" s="79"/>
      <c r="J50" s="79"/>
      <c r="K50" s="79"/>
      <c r="L50" s="79"/>
      <c r="M50" s="157"/>
      <c r="N50" s="79"/>
      <c r="O50" s="120"/>
      <c r="P50" s="120"/>
      <c r="Q50" s="79"/>
      <c r="R50" s="79"/>
      <c r="S50" s="79"/>
      <c r="T50" s="79"/>
      <c r="U50" s="79"/>
      <c r="V50" s="101"/>
      <c r="W50" s="79"/>
      <c r="X50" s="79"/>
      <c r="Y50" s="79"/>
      <c r="Z50" s="79"/>
      <c r="AA50" s="79"/>
      <c r="AB50" s="157"/>
      <c r="AC50" s="79"/>
      <c r="AD50" s="79"/>
    </row>
    <row r="51" spans="1:30" outlineLevel="1">
      <c r="A51" s="110"/>
      <c r="B51" s="110"/>
      <c r="C51" s="111"/>
      <c r="D51" s="112"/>
      <c r="E51" s="79"/>
      <c r="F51" s="79"/>
      <c r="G51" s="79"/>
      <c r="H51" s="79"/>
      <c r="I51" s="79"/>
      <c r="J51" s="79"/>
      <c r="K51" s="79"/>
      <c r="L51" s="79"/>
      <c r="M51" s="157"/>
      <c r="N51" s="79"/>
      <c r="O51" s="120"/>
      <c r="P51" s="120"/>
      <c r="Q51" s="79"/>
      <c r="R51" s="79"/>
      <c r="S51" s="79"/>
      <c r="T51" s="79"/>
      <c r="U51" s="79"/>
      <c r="V51" s="101"/>
      <c r="W51" s="187"/>
      <c r="X51" s="187"/>
      <c r="Y51" s="79"/>
      <c r="Z51" s="79"/>
      <c r="AA51" s="79"/>
      <c r="AB51" s="157"/>
      <c r="AC51" s="79"/>
      <c r="AD51" s="79"/>
    </row>
    <row r="52" spans="1:30" outlineLevel="1">
      <c r="A52" s="110"/>
      <c r="B52" s="110"/>
      <c r="C52" s="111"/>
      <c r="D52" s="112"/>
      <c r="E52" s="188" t="s">
        <v>916</v>
      </c>
      <c r="F52" s="79"/>
      <c r="G52" s="79"/>
      <c r="H52" s="79"/>
      <c r="I52" s="79"/>
      <c r="J52" s="79"/>
      <c r="K52" s="79"/>
      <c r="L52" s="79"/>
      <c r="M52" s="157"/>
      <c r="N52" s="79"/>
      <c r="O52" s="120"/>
      <c r="P52" s="120"/>
      <c r="Q52" s="120"/>
      <c r="R52" s="120"/>
      <c r="S52" s="120"/>
      <c r="T52" s="120"/>
      <c r="U52" s="120"/>
      <c r="V52" s="101"/>
      <c r="W52" s="79"/>
      <c r="X52" s="79"/>
      <c r="Y52" s="120"/>
      <c r="Z52" s="120"/>
      <c r="AA52" s="120"/>
      <c r="AB52" s="157"/>
      <c r="AC52" s="120"/>
      <c r="AD52" s="120"/>
    </row>
    <row r="53" spans="1:30" outlineLevel="1">
      <c r="A53" s="110"/>
      <c r="B53" s="110"/>
      <c r="C53" s="111"/>
      <c r="D53" s="112"/>
      <c r="E53" s="189">
        <f>InpC!$H$21</f>
        <v>45016</v>
      </c>
      <c r="F53" s="79"/>
      <c r="G53" s="79"/>
      <c r="H53" s="79"/>
      <c r="I53" s="79"/>
      <c r="J53" s="79"/>
      <c r="K53" s="79"/>
      <c r="L53" s="79"/>
      <c r="M53" s="157"/>
      <c r="N53" s="79"/>
      <c r="O53" s="120"/>
      <c r="P53" s="120"/>
      <c r="Q53" s="120"/>
      <c r="R53" s="120"/>
      <c r="S53" s="120"/>
      <c r="T53" s="120"/>
      <c r="U53" s="120"/>
      <c r="V53" s="101"/>
      <c r="W53" s="120"/>
      <c r="X53" s="120"/>
      <c r="Y53" s="120"/>
      <c r="Z53" s="120"/>
      <c r="AA53" s="120"/>
      <c r="AB53" s="157"/>
      <c r="AC53" s="120"/>
      <c r="AD53" s="120"/>
    </row>
    <row r="54" spans="1:30" outlineLevel="1">
      <c r="A54" s="110"/>
      <c r="B54" s="110"/>
      <c r="C54" s="111"/>
      <c r="D54" s="112"/>
      <c r="E54" s="189"/>
      <c r="F54" s="79"/>
      <c r="G54" s="79"/>
      <c r="H54" s="79"/>
      <c r="I54" s="79"/>
      <c r="J54" s="79"/>
      <c r="K54" s="79"/>
      <c r="L54" s="79"/>
      <c r="M54" s="157"/>
      <c r="N54" s="79"/>
      <c r="O54" s="120"/>
      <c r="P54" s="120"/>
      <c r="Q54" s="120"/>
      <c r="R54" s="120"/>
      <c r="S54" s="120"/>
      <c r="T54" s="120"/>
      <c r="U54" s="120"/>
      <c r="V54" s="101"/>
      <c r="W54" s="120"/>
      <c r="X54" s="120"/>
      <c r="Y54" s="120"/>
      <c r="Z54" s="120"/>
      <c r="AA54" s="120"/>
      <c r="AB54" s="157"/>
      <c r="AC54" s="120"/>
      <c r="AD54" s="120"/>
    </row>
    <row r="55" spans="1:30" outlineLevel="1">
      <c r="A55" s="110"/>
      <c r="B55" s="110"/>
      <c r="C55" s="111"/>
      <c r="D55" s="112"/>
      <c r="E55" s="79" t="str">
        <f t="shared" ref="E55:J66" si="20">E15</f>
        <v>Connection charges revenue - WN - price control</v>
      </c>
      <c r="F55" s="79" t="str">
        <f t="shared" si="20"/>
        <v>DS1W_001TOT_PR24</v>
      </c>
      <c r="G55" s="79">
        <f t="shared" si="20"/>
        <v>0</v>
      </c>
      <c r="H55" s="79">
        <f t="shared" si="20"/>
        <v>0</v>
      </c>
      <c r="I55" s="79">
        <f t="shared" si="20"/>
        <v>0</v>
      </c>
      <c r="J55" s="79">
        <f t="shared" si="20"/>
        <v>0</v>
      </c>
      <c r="K55" s="79"/>
      <c r="L55" s="79" t="str">
        <f t="shared" ref="L55:M81" si="21">L15</f>
        <v>WNPC</v>
      </c>
      <c r="M55" s="79" t="str">
        <f t="shared" si="21"/>
        <v>£m</v>
      </c>
      <c r="N55" s="79"/>
      <c r="O55" s="196"/>
      <c r="P55" s="196"/>
      <c r="Q55" s="197"/>
      <c r="R55" s="197"/>
      <c r="S55" s="197"/>
      <c r="T55" s="197"/>
      <c r="U55" s="197"/>
      <c r="V55" s="101"/>
      <c r="W55" s="101"/>
      <c r="X55" s="101"/>
      <c r="Y55" s="191"/>
      <c r="Z55" s="191"/>
      <c r="AA55" s="191"/>
      <c r="AB55" s="157"/>
      <c r="AC55" s="191"/>
      <c r="AD55" s="191"/>
    </row>
    <row r="56" spans="1:30" outlineLevel="1">
      <c r="A56" s="110"/>
      <c r="B56" s="110"/>
      <c r="C56" s="111"/>
      <c r="D56" s="112"/>
      <c r="E56" s="79" t="str">
        <f t="shared" si="20"/>
        <v>Connection charges revenue - WN - non-price control</v>
      </c>
      <c r="F56" s="79" t="str">
        <f t="shared" si="20"/>
        <v>DS1E_011TOT_PR24</v>
      </c>
      <c r="G56" s="79">
        <f t="shared" si="20"/>
        <v>0</v>
      </c>
      <c r="H56" s="79">
        <f t="shared" si="20"/>
        <v>0</v>
      </c>
      <c r="I56" s="79">
        <f t="shared" si="20"/>
        <v>0</v>
      </c>
      <c r="J56" s="79">
        <f t="shared" si="20"/>
        <v>0</v>
      </c>
      <c r="K56" s="79"/>
      <c r="L56" s="79" t="str">
        <f t="shared" si="21"/>
        <v>WNNPC</v>
      </c>
      <c r="M56" s="79" t="str">
        <f t="shared" si="21"/>
        <v>£m</v>
      </c>
      <c r="N56" s="79"/>
      <c r="O56" s="196"/>
      <c r="P56" s="196"/>
      <c r="Q56" s="197"/>
      <c r="R56" s="197"/>
      <c r="S56" s="197"/>
      <c r="T56" s="197"/>
      <c r="U56" s="197"/>
      <c r="V56" s="101"/>
      <c r="W56" s="101"/>
      <c r="X56" s="101"/>
      <c r="Y56" s="191"/>
      <c r="Z56" s="191"/>
      <c r="AA56" s="191"/>
      <c r="AB56" s="157"/>
      <c r="AC56" s="191"/>
      <c r="AD56" s="191"/>
    </row>
    <row r="57" spans="1:30" outlineLevel="1">
      <c r="A57" s="110"/>
      <c r="B57" s="110"/>
      <c r="C57" s="111"/>
      <c r="D57" s="112"/>
      <c r="E57" s="79" t="str">
        <f t="shared" si="20"/>
        <v>Connection charges revenue - total</v>
      </c>
      <c r="F57" s="79" t="str">
        <f t="shared" si="20"/>
        <v>sum</v>
      </c>
      <c r="G57" s="79">
        <f t="shared" si="20"/>
        <v>0</v>
      </c>
      <c r="H57" s="79">
        <f t="shared" si="20"/>
        <v>0</v>
      </c>
      <c r="I57" s="79">
        <f t="shared" si="20"/>
        <v>0</v>
      </c>
      <c r="J57" s="79">
        <f t="shared" si="20"/>
        <v>0</v>
      </c>
      <c r="K57" s="79"/>
      <c r="L57" s="79" t="str">
        <f t="shared" si="21"/>
        <v>WN</v>
      </c>
      <c r="M57" s="79" t="str">
        <f t="shared" si="21"/>
        <v>£m</v>
      </c>
      <c r="N57" s="79"/>
      <c r="O57" s="196"/>
      <c r="P57" s="196"/>
      <c r="Q57" s="198">
        <f>SUM(Q55:Q56)</f>
        <v>0</v>
      </c>
      <c r="R57" s="198">
        <f t="shared" ref="R57:U57" si="22">SUM(R55:R56)</f>
        <v>0</v>
      </c>
      <c r="S57" s="198">
        <f t="shared" si="22"/>
        <v>0</v>
      </c>
      <c r="T57" s="198">
        <f t="shared" si="22"/>
        <v>0</v>
      </c>
      <c r="U57" s="198">
        <f t="shared" si="22"/>
        <v>0</v>
      </c>
      <c r="V57" s="101"/>
      <c r="W57" s="101"/>
      <c r="X57" s="101"/>
      <c r="Y57" s="191"/>
      <c r="Z57" s="191"/>
      <c r="AA57" s="191"/>
      <c r="AB57" s="157"/>
      <c r="AC57" s="191"/>
      <c r="AD57" s="191"/>
    </row>
    <row r="58" spans="1:30" outlineLevel="1">
      <c r="A58" s="110"/>
      <c r="B58" s="110"/>
      <c r="C58" s="111"/>
      <c r="D58" s="112"/>
      <c r="E58" s="79" t="str">
        <f t="shared" si="20"/>
        <v>Infrastructure charge receipts - WN - price control</v>
      </c>
      <c r="F58" s="79" t="str">
        <f t="shared" si="20"/>
        <v>DS1E_004TOT_PR24</v>
      </c>
      <c r="G58" s="79" t="str">
        <f t="shared" si="20"/>
        <v>DS1W_006TOT_PR24</v>
      </c>
      <c r="H58" s="79">
        <f t="shared" si="20"/>
        <v>0</v>
      </c>
      <c r="I58" s="79">
        <f t="shared" si="20"/>
        <v>0</v>
      </c>
      <c r="J58" s="79">
        <f t="shared" si="20"/>
        <v>0</v>
      </c>
      <c r="K58" s="79"/>
      <c r="L58" s="79" t="str">
        <f t="shared" si="21"/>
        <v>WNPC</v>
      </c>
      <c r="M58" s="79" t="str">
        <f t="shared" si="21"/>
        <v>£m</v>
      </c>
      <c r="N58" s="79"/>
      <c r="O58" s="196"/>
      <c r="P58" s="196"/>
      <c r="Q58" s="197"/>
      <c r="R58" s="197"/>
      <c r="S58" s="197"/>
      <c r="T58" s="197"/>
      <c r="U58" s="197"/>
      <c r="V58" s="101"/>
      <c r="W58" s="101"/>
      <c r="X58" s="101"/>
      <c r="Y58" s="191"/>
      <c r="Z58" s="191"/>
      <c r="AA58" s="191"/>
      <c r="AB58" s="157"/>
      <c r="AC58" s="191"/>
      <c r="AD58" s="191"/>
    </row>
    <row r="59" spans="1:30" outlineLevel="1">
      <c r="A59" s="110"/>
      <c r="B59" s="110"/>
      <c r="C59" s="111"/>
      <c r="D59" s="112"/>
      <c r="E59" s="79" t="str">
        <f t="shared" si="20"/>
        <v>Infrastructure charge receipts - WWN - price control</v>
      </c>
      <c r="F59" s="79" t="str">
        <f t="shared" si="20"/>
        <v>DS1E_018TOT_PR24</v>
      </c>
      <c r="G59" s="79" t="str">
        <f t="shared" si="20"/>
        <v>DS1W_017TOT_PR24</v>
      </c>
      <c r="H59" s="79">
        <f t="shared" si="20"/>
        <v>0</v>
      </c>
      <c r="I59" s="79">
        <f t="shared" si="20"/>
        <v>0</v>
      </c>
      <c r="J59" s="79">
        <f t="shared" si="20"/>
        <v>0</v>
      </c>
      <c r="K59" s="79"/>
      <c r="L59" s="79" t="str">
        <f t="shared" si="21"/>
        <v>WWNPC</v>
      </c>
      <c r="M59" s="79" t="str">
        <f t="shared" si="21"/>
        <v>£m</v>
      </c>
      <c r="N59" s="79"/>
      <c r="O59" s="196"/>
      <c r="P59" s="196"/>
      <c r="Q59" s="197"/>
      <c r="R59" s="197"/>
      <c r="S59" s="197"/>
      <c r="T59" s="197"/>
      <c r="U59" s="197"/>
      <c r="V59" s="101"/>
      <c r="W59" s="101"/>
      <c r="X59" s="101"/>
      <c r="Y59" s="191"/>
      <c r="Z59" s="191"/>
      <c r="AA59" s="191"/>
      <c r="AB59" s="157"/>
      <c r="AC59" s="191"/>
      <c r="AD59" s="191"/>
    </row>
    <row r="60" spans="1:30" outlineLevel="1">
      <c r="A60" s="110"/>
      <c r="B60" s="110"/>
      <c r="C60" s="111"/>
      <c r="D60" s="112"/>
      <c r="E60" s="79" t="str">
        <f t="shared" si="20"/>
        <v>Infrastructure charge receipts - total</v>
      </c>
      <c r="F60" s="79" t="str">
        <f t="shared" si="20"/>
        <v>sum</v>
      </c>
      <c r="G60" s="79">
        <f t="shared" si="20"/>
        <v>0</v>
      </c>
      <c r="H60" s="79">
        <f t="shared" si="20"/>
        <v>0</v>
      </c>
      <c r="I60" s="79">
        <f t="shared" si="20"/>
        <v>0</v>
      </c>
      <c r="J60" s="79">
        <f t="shared" si="20"/>
        <v>0</v>
      </c>
      <c r="K60" s="79"/>
      <c r="L60" s="79" t="str">
        <f t="shared" si="21"/>
        <v>BOTH</v>
      </c>
      <c r="M60" s="79" t="str">
        <f t="shared" si="21"/>
        <v>£m</v>
      </c>
      <c r="N60" s="79"/>
      <c r="O60" s="196"/>
      <c r="P60" s="196"/>
      <c r="Q60" s="198">
        <f t="shared" ref="Q60:U60" si="23">SUM(Q58:Q59)</f>
        <v>0</v>
      </c>
      <c r="R60" s="198">
        <f t="shared" si="23"/>
        <v>0</v>
      </c>
      <c r="S60" s="198">
        <f t="shared" si="23"/>
        <v>0</v>
      </c>
      <c r="T60" s="198">
        <f t="shared" si="23"/>
        <v>0</v>
      </c>
      <c r="U60" s="198">
        <f t="shared" si="23"/>
        <v>0</v>
      </c>
      <c r="V60" s="101"/>
      <c r="W60" s="101"/>
      <c r="X60" s="101"/>
      <c r="Y60" s="191"/>
      <c r="Z60" s="191"/>
      <c r="AA60" s="191"/>
      <c r="AB60" s="157"/>
      <c r="AC60" s="191"/>
      <c r="AD60" s="191"/>
    </row>
    <row r="61" spans="1:30" outlineLevel="1">
      <c r="A61" s="110"/>
      <c r="B61" s="110"/>
      <c r="C61" s="111"/>
      <c r="D61" s="112"/>
      <c r="E61" s="79" t="str">
        <f t="shared" si="20"/>
        <v>Requistioned mains - WN - price control</v>
      </c>
      <c r="F61" s="79" t="str">
        <f t="shared" si="20"/>
        <v>DS1W_002TOT_PR24</v>
      </c>
      <c r="G61" s="79">
        <f t="shared" si="20"/>
        <v>0</v>
      </c>
      <c r="H61" s="79">
        <f t="shared" si="20"/>
        <v>0</v>
      </c>
      <c r="I61" s="79">
        <f t="shared" si="20"/>
        <v>0</v>
      </c>
      <c r="J61" s="79">
        <f t="shared" si="20"/>
        <v>0</v>
      </c>
      <c r="K61" s="79"/>
      <c r="L61" s="79" t="str">
        <f t="shared" si="21"/>
        <v>WNPC</v>
      </c>
      <c r="M61" s="79" t="str">
        <f t="shared" si="21"/>
        <v>£m</v>
      </c>
      <c r="N61" s="79"/>
      <c r="O61" s="196"/>
      <c r="P61" s="196"/>
      <c r="Q61" s="197"/>
      <c r="R61" s="197"/>
      <c r="S61" s="197"/>
      <c r="T61" s="197"/>
      <c r="U61" s="197"/>
      <c r="V61" s="101"/>
      <c r="W61" s="101"/>
      <c r="X61" s="101"/>
      <c r="Y61" s="191"/>
      <c r="Z61" s="191"/>
      <c r="AA61" s="191"/>
      <c r="AB61" s="157"/>
      <c r="AC61" s="191"/>
      <c r="AD61" s="191"/>
    </row>
    <row r="62" spans="1:30" outlineLevel="1">
      <c r="A62" s="110"/>
      <c r="B62" s="110"/>
      <c r="C62" s="111"/>
      <c r="D62" s="112"/>
      <c r="E62" s="79" t="str">
        <f t="shared" si="20"/>
        <v>Requistioned mains - WN - non-price control</v>
      </c>
      <c r="F62" s="79" t="str">
        <f t="shared" si="20"/>
        <v>DS1E_012TOT_PR24</v>
      </c>
      <c r="G62" s="79">
        <f t="shared" si="20"/>
        <v>0</v>
      </c>
      <c r="H62" s="79">
        <f t="shared" si="20"/>
        <v>0</v>
      </c>
      <c r="I62" s="79">
        <f t="shared" si="20"/>
        <v>0</v>
      </c>
      <c r="J62" s="79">
        <f t="shared" si="20"/>
        <v>0</v>
      </c>
      <c r="K62" s="79"/>
      <c r="L62" s="79" t="str">
        <f t="shared" si="21"/>
        <v>WNNPC</v>
      </c>
      <c r="M62" s="79" t="str">
        <f t="shared" si="21"/>
        <v>£m</v>
      </c>
      <c r="N62" s="79"/>
      <c r="O62" s="196"/>
      <c r="P62" s="196"/>
      <c r="Q62" s="197"/>
      <c r="R62" s="197"/>
      <c r="S62" s="197"/>
      <c r="T62" s="197"/>
      <c r="U62" s="197"/>
      <c r="V62" s="101"/>
      <c r="W62" s="101"/>
      <c r="X62" s="101"/>
      <c r="Y62" s="191"/>
      <c r="Z62" s="191"/>
      <c r="AA62" s="191"/>
      <c r="AB62" s="157"/>
      <c r="AC62" s="191"/>
      <c r="AD62" s="191"/>
    </row>
    <row r="63" spans="1:30" outlineLevel="1">
      <c r="A63" s="110"/>
      <c r="B63" s="110"/>
      <c r="C63" s="111"/>
      <c r="D63" s="112"/>
      <c r="E63" s="79" t="str">
        <f t="shared" si="20"/>
        <v>Requistioned mains - total</v>
      </c>
      <c r="F63" s="79" t="str">
        <f t="shared" si="20"/>
        <v>sum</v>
      </c>
      <c r="G63" s="79">
        <f t="shared" si="20"/>
        <v>0</v>
      </c>
      <c r="H63" s="79">
        <f t="shared" si="20"/>
        <v>0</v>
      </c>
      <c r="I63" s="79">
        <f t="shared" si="20"/>
        <v>0</v>
      </c>
      <c r="J63" s="79">
        <f t="shared" si="20"/>
        <v>0</v>
      </c>
      <c r="K63" s="79"/>
      <c r="L63" s="79" t="str">
        <f t="shared" si="21"/>
        <v>WN</v>
      </c>
      <c r="M63" s="79" t="str">
        <f t="shared" si="21"/>
        <v>£m</v>
      </c>
      <c r="N63" s="79"/>
      <c r="O63" s="196"/>
      <c r="P63" s="196"/>
      <c r="Q63" s="198">
        <f t="shared" ref="Q63:U63" si="24">SUM(Q61:Q62)</f>
        <v>0</v>
      </c>
      <c r="R63" s="198">
        <f t="shared" si="24"/>
        <v>0</v>
      </c>
      <c r="S63" s="198">
        <f t="shared" si="24"/>
        <v>0</v>
      </c>
      <c r="T63" s="198">
        <f t="shared" si="24"/>
        <v>0</v>
      </c>
      <c r="U63" s="198">
        <f t="shared" si="24"/>
        <v>0</v>
      </c>
      <c r="V63" s="101"/>
      <c r="W63" s="101"/>
      <c r="X63" s="101"/>
      <c r="Y63" s="191"/>
      <c r="Z63" s="191"/>
      <c r="AA63" s="191"/>
      <c r="AB63" s="157"/>
      <c r="AC63" s="191"/>
      <c r="AD63" s="191"/>
    </row>
    <row r="64" spans="1:30" outlineLevel="1">
      <c r="A64" s="110"/>
      <c r="B64" s="110"/>
      <c r="C64" s="111"/>
      <c r="D64" s="112"/>
      <c r="E64" s="79" t="str">
        <f t="shared" si="20"/>
        <v>Income offset  - WN - price control</v>
      </c>
      <c r="F64" s="79" t="str">
        <f t="shared" si="20"/>
        <v>DS1E_007TOT_PR24</v>
      </c>
      <c r="G64" s="79" t="str">
        <f t="shared" si="20"/>
        <v>DS1W_009TOT_PR24</v>
      </c>
      <c r="H64" s="79">
        <f t="shared" si="20"/>
        <v>0</v>
      </c>
      <c r="I64" s="79">
        <f t="shared" si="20"/>
        <v>0</v>
      </c>
      <c r="J64" s="79">
        <f t="shared" si="20"/>
        <v>0</v>
      </c>
      <c r="K64" s="79"/>
      <c r="L64" s="79" t="str">
        <f t="shared" si="21"/>
        <v>WNPC</v>
      </c>
      <c r="M64" s="79" t="str">
        <f t="shared" si="21"/>
        <v>£m</v>
      </c>
      <c r="N64" s="79"/>
      <c r="O64" s="196"/>
      <c r="P64" s="196"/>
      <c r="Q64" s="197"/>
      <c r="R64" s="197"/>
      <c r="S64" s="197"/>
      <c r="T64" s="197"/>
      <c r="U64" s="197"/>
      <c r="V64" s="101"/>
      <c r="W64" s="101"/>
      <c r="X64" s="101"/>
      <c r="Y64" s="191"/>
      <c r="Z64" s="191"/>
      <c r="AA64" s="191"/>
      <c r="AB64" s="157"/>
      <c r="AC64" s="191"/>
      <c r="AD64" s="191"/>
    </row>
    <row r="65" spans="1:30" outlineLevel="1">
      <c r="A65" s="110"/>
      <c r="B65" s="110"/>
      <c r="C65" s="111"/>
      <c r="D65" s="112"/>
      <c r="E65" s="79" t="str">
        <f t="shared" si="20"/>
        <v>Income offset  - WWN - price control</v>
      </c>
      <c r="F65" s="79" t="str">
        <f t="shared" si="20"/>
        <v>DS1E_021TOT_PR24</v>
      </c>
      <c r="G65" s="79" t="str">
        <f t="shared" si="20"/>
        <v>DS1W_020TOT_PR24</v>
      </c>
      <c r="H65" s="79">
        <f t="shared" si="20"/>
        <v>0</v>
      </c>
      <c r="I65" s="79">
        <f t="shared" si="20"/>
        <v>0</v>
      </c>
      <c r="J65" s="79">
        <f t="shared" si="20"/>
        <v>0</v>
      </c>
      <c r="K65" s="79"/>
      <c r="L65" s="79" t="str">
        <f t="shared" si="21"/>
        <v>WWNPC</v>
      </c>
      <c r="M65" s="79" t="str">
        <f t="shared" si="21"/>
        <v>£m</v>
      </c>
      <c r="N65" s="79"/>
      <c r="O65" s="196"/>
      <c r="P65" s="196"/>
      <c r="Q65" s="197"/>
      <c r="R65" s="197"/>
      <c r="S65" s="197"/>
      <c r="T65" s="197"/>
      <c r="U65" s="197"/>
      <c r="V65" s="101"/>
      <c r="W65" s="101"/>
      <c r="X65" s="101"/>
      <c r="Y65" s="191"/>
      <c r="Z65" s="191"/>
      <c r="AA65" s="191"/>
      <c r="AB65" s="157"/>
      <c r="AC65" s="191"/>
      <c r="AD65" s="191"/>
    </row>
    <row r="66" spans="1:30" outlineLevel="1">
      <c r="A66" s="110"/>
      <c r="B66" s="110"/>
      <c r="C66" s="111"/>
      <c r="D66" s="112"/>
      <c r="E66" s="79" t="str">
        <f t="shared" si="20"/>
        <v>Income offset  - total</v>
      </c>
      <c r="F66" s="79" t="str">
        <f t="shared" si="20"/>
        <v>sum</v>
      </c>
      <c r="G66" s="79">
        <f t="shared" si="20"/>
        <v>0</v>
      </c>
      <c r="H66" s="79">
        <f t="shared" si="20"/>
        <v>0</v>
      </c>
      <c r="I66" s="79">
        <f t="shared" si="20"/>
        <v>0</v>
      </c>
      <c r="J66" s="79">
        <f t="shared" si="20"/>
        <v>0</v>
      </c>
      <c r="K66" s="79"/>
      <c r="L66" s="79" t="str">
        <f t="shared" si="21"/>
        <v>BOTH</v>
      </c>
      <c r="M66" s="79" t="str">
        <f t="shared" si="21"/>
        <v>£m</v>
      </c>
      <c r="N66" s="79"/>
      <c r="O66" s="196"/>
      <c r="P66" s="196"/>
      <c r="Q66" s="198">
        <f t="shared" ref="Q66:U66" si="25">SUM(Q64:Q65)</f>
        <v>0</v>
      </c>
      <c r="R66" s="198">
        <f t="shared" si="25"/>
        <v>0</v>
      </c>
      <c r="S66" s="198">
        <f t="shared" si="25"/>
        <v>0</v>
      </c>
      <c r="T66" s="198">
        <f t="shared" si="25"/>
        <v>0</v>
      </c>
      <c r="U66" s="198">
        <f t="shared" si="25"/>
        <v>0</v>
      </c>
      <c r="V66" s="101"/>
      <c r="W66" s="101"/>
      <c r="X66" s="101"/>
      <c r="Y66" s="191"/>
      <c r="Z66" s="191"/>
      <c r="AA66" s="191"/>
      <c r="AB66" s="157"/>
      <c r="AC66" s="191"/>
      <c r="AD66" s="191"/>
    </row>
    <row r="67" spans="1:30" outlineLevel="1">
      <c r="A67" s="110"/>
      <c r="B67" s="110"/>
      <c r="C67" s="111"/>
      <c r="D67" s="112"/>
      <c r="E67" s="79" t="str">
        <f t="shared" ref="E67:F81" si="26">E27</f>
        <v>Environmental incentives  - WN - price control</v>
      </c>
      <c r="F67" s="79" t="str">
        <f t="shared" si="26"/>
        <v>DS1E_008TOT_PR24</v>
      </c>
      <c r="G67" s="79" t="str">
        <f t="shared" ref="G67:G81" si="27">G28</f>
        <v>DS1W_022TOT_PR24</v>
      </c>
      <c r="H67" s="79" t="str">
        <f t="shared" ref="H67:J81" si="28">H27</f>
        <v>DS1W_010TOT_PR24</v>
      </c>
      <c r="I67" s="79" t="str">
        <f t="shared" si="28"/>
        <v>DS1E_009TOT_PR24</v>
      </c>
      <c r="J67" s="79">
        <f t="shared" si="28"/>
        <v>0</v>
      </c>
      <c r="K67" s="79"/>
      <c r="L67" s="79" t="str">
        <f t="shared" si="21"/>
        <v>WNPC</v>
      </c>
      <c r="M67" s="79" t="str">
        <f t="shared" si="21"/>
        <v>£m</v>
      </c>
      <c r="N67" s="79"/>
      <c r="O67" s="196"/>
      <c r="P67" s="196"/>
      <c r="Q67" s="197"/>
      <c r="R67" s="197"/>
      <c r="S67" s="197"/>
      <c r="T67" s="197"/>
      <c r="U67" s="197"/>
      <c r="V67" s="101"/>
      <c r="W67" s="101"/>
      <c r="X67" s="101"/>
      <c r="Y67" s="191"/>
      <c r="Z67" s="191"/>
      <c r="AA67" s="191"/>
      <c r="AB67" s="157"/>
      <c r="AC67" s="191"/>
      <c r="AD67" s="191"/>
    </row>
    <row r="68" spans="1:30" outlineLevel="1">
      <c r="A68" s="110"/>
      <c r="B68" s="110"/>
      <c r="C68" s="111"/>
      <c r="D68" s="112"/>
      <c r="E68" s="79" t="str">
        <f t="shared" si="26"/>
        <v>Environmental incentives  - WWN - price control</v>
      </c>
      <c r="F68" s="79" t="str">
        <f t="shared" si="26"/>
        <v>DS1E_022TOT_PR24</v>
      </c>
      <c r="G68" s="79">
        <f t="shared" si="27"/>
        <v>0</v>
      </c>
      <c r="H68" s="79" t="str">
        <f t="shared" si="28"/>
        <v>DS1W_021TOT_PR24</v>
      </c>
      <c r="I68" s="79" t="str">
        <f t="shared" si="28"/>
        <v>DS1E_023TOT_PR24</v>
      </c>
      <c r="J68" s="79">
        <f t="shared" si="28"/>
        <v>0</v>
      </c>
      <c r="K68" s="79"/>
      <c r="L68" s="79" t="str">
        <f t="shared" si="21"/>
        <v>WWNPC</v>
      </c>
      <c r="M68" s="79" t="str">
        <f t="shared" si="21"/>
        <v>£m</v>
      </c>
      <c r="N68" s="79"/>
      <c r="O68" s="196"/>
      <c r="P68" s="196"/>
      <c r="Q68" s="197"/>
      <c r="R68" s="197"/>
      <c r="S68" s="197"/>
      <c r="T68" s="197"/>
      <c r="U68" s="197"/>
      <c r="V68" s="101"/>
      <c r="W68" s="101"/>
      <c r="X68" s="101"/>
      <c r="Y68" s="191"/>
      <c r="Z68" s="191"/>
      <c r="AA68" s="191"/>
      <c r="AB68" s="157"/>
      <c r="AC68" s="157"/>
      <c r="AD68" s="157"/>
    </row>
    <row r="69" spans="1:30" outlineLevel="1">
      <c r="A69" s="110"/>
      <c r="B69" s="110"/>
      <c r="C69" s="111"/>
      <c r="D69" s="112"/>
      <c r="E69" s="79" t="str">
        <f t="shared" si="26"/>
        <v>Environmental incentives  - total</v>
      </c>
      <c r="F69" s="79" t="str">
        <f t="shared" si="26"/>
        <v>sum</v>
      </c>
      <c r="G69" s="79" t="str">
        <f t="shared" si="27"/>
        <v>DS1W_024TOT_PR24</v>
      </c>
      <c r="H69" s="79">
        <f t="shared" si="28"/>
        <v>0</v>
      </c>
      <c r="I69" s="79">
        <f t="shared" si="28"/>
        <v>0</v>
      </c>
      <c r="J69" s="79">
        <f t="shared" si="28"/>
        <v>0</v>
      </c>
      <c r="K69" s="79"/>
      <c r="L69" s="79" t="str">
        <f t="shared" si="21"/>
        <v>BOTH</v>
      </c>
      <c r="M69" s="79" t="str">
        <f t="shared" si="21"/>
        <v>£m</v>
      </c>
      <c r="N69" s="79"/>
      <c r="O69" s="196"/>
      <c r="P69" s="196"/>
      <c r="Q69" s="198">
        <f t="shared" ref="Q69:U69" si="29">SUM(Q67:Q68)</f>
        <v>0</v>
      </c>
      <c r="R69" s="198">
        <f t="shared" si="29"/>
        <v>0</v>
      </c>
      <c r="S69" s="198">
        <f t="shared" si="29"/>
        <v>0</v>
      </c>
      <c r="T69" s="198">
        <f t="shared" si="29"/>
        <v>0</v>
      </c>
      <c r="U69" s="198">
        <f t="shared" si="29"/>
        <v>0</v>
      </c>
      <c r="V69" s="101"/>
      <c r="W69" s="101"/>
      <c r="X69" s="101"/>
      <c r="Y69" s="191"/>
      <c r="Z69" s="191"/>
      <c r="AA69" s="191"/>
      <c r="AB69" s="157"/>
      <c r="AC69" s="157"/>
      <c r="AD69" s="157"/>
    </row>
    <row r="70" spans="1:30" outlineLevel="1">
      <c r="A70" s="110"/>
      <c r="B70" s="110"/>
      <c r="C70" s="111"/>
      <c r="D70" s="112"/>
      <c r="E70" s="79" t="str">
        <f t="shared" si="26"/>
        <v>Receipts for on-site work  - WWN - non-price control</v>
      </c>
      <c r="F70" s="79" t="str">
        <f t="shared" si="26"/>
        <v>DS1E_025TOT_PR24</v>
      </c>
      <c r="G70" s="79">
        <f t="shared" si="27"/>
        <v>0</v>
      </c>
      <c r="H70" s="79">
        <f t="shared" si="28"/>
        <v>0</v>
      </c>
      <c r="I70" s="79">
        <f t="shared" si="28"/>
        <v>0</v>
      </c>
      <c r="J70" s="79">
        <f t="shared" si="28"/>
        <v>0</v>
      </c>
      <c r="K70" s="79"/>
      <c r="L70" s="79" t="str">
        <f t="shared" si="21"/>
        <v>WWNNPC</v>
      </c>
      <c r="M70" s="79" t="str">
        <f t="shared" si="21"/>
        <v>£m</v>
      </c>
      <c r="N70" s="79"/>
      <c r="O70" s="196"/>
      <c r="P70" s="196"/>
      <c r="Q70" s="197"/>
      <c r="R70" s="197"/>
      <c r="S70" s="197"/>
      <c r="T70" s="197"/>
      <c r="U70" s="197"/>
      <c r="V70" s="101"/>
      <c r="W70" s="101"/>
      <c r="X70" s="101"/>
      <c r="Y70" s="191"/>
      <c r="Z70" s="191"/>
      <c r="AA70" s="191"/>
      <c r="AB70" s="157"/>
      <c r="AC70" s="157"/>
      <c r="AD70" s="157"/>
    </row>
    <row r="71" spans="1:30" outlineLevel="1">
      <c r="A71" s="110"/>
      <c r="B71" s="110"/>
      <c r="C71" s="111"/>
      <c r="D71" s="112"/>
      <c r="E71" s="79" t="str">
        <f t="shared" si="26"/>
        <v>Receipts for on-site work  - total</v>
      </c>
      <c r="F71" s="79" t="str">
        <f t="shared" si="26"/>
        <v>sum</v>
      </c>
      <c r="G71" s="79" t="str">
        <f t="shared" si="27"/>
        <v>DS1W_007TOT_PR24</v>
      </c>
      <c r="H71" s="79">
        <f t="shared" si="28"/>
        <v>0</v>
      </c>
      <c r="I71" s="79">
        <f t="shared" si="28"/>
        <v>0</v>
      </c>
      <c r="J71" s="79">
        <f t="shared" si="28"/>
        <v>0</v>
      </c>
      <c r="K71" s="79"/>
      <c r="L71" s="79" t="str">
        <f t="shared" si="21"/>
        <v>WWN</v>
      </c>
      <c r="M71" s="79" t="str">
        <f t="shared" si="21"/>
        <v>£m</v>
      </c>
      <c r="N71" s="79"/>
      <c r="O71" s="196"/>
      <c r="P71" s="196"/>
      <c r="Q71" s="198">
        <f>SUM(Q70)</f>
        <v>0</v>
      </c>
      <c r="R71" s="198">
        <f t="shared" ref="R71:U71" si="30">SUM(R70)</f>
        <v>0</v>
      </c>
      <c r="S71" s="198">
        <f t="shared" si="30"/>
        <v>0</v>
      </c>
      <c r="T71" s="198">
        <f t="shared" si="30"/>
        <v>0</v>
      </c>
      <c r="U71" s="198">
        <f t="shared" si="30"/>
        <v>0</v>
      </c>
      <c r="V71" s="101"/>
      <c r="W71" s="101"/>
      <c r="X71" s="101"/>
      <c r="Y71" s="191"/>
      <c r="Z71" s="191"/>
      <c r="AA71" s="191"/>
      <c r="AB71" s="157"/>
      <c r="AC71" s="157"/>
      <c r="AD71" s="157"/>
    </row>
    <row r="72" spans="1:30" outlineLevel="1">
      <c r="A72" s="110"/>
      <c r="B72" s="110"/>
      <c r="C72" s="111"/>
      <c r="D72" s="112"/>
      <c r="E72" s="79" t="str">
        <f t="shared" si="26"/>
        <v>Other developer services revenue - WN - price control</v>
      </c>
      <c r="F72" s="79" t="str">
        <f t="shared" si="26"/>
        <v>DS1E_005TOT_PR24</v>
      </c>
      <c r="G72" s="79">
        <f t="shared" si="27"/>
        <v>0</v>
      </c>
      <c r="H72" s="79">
        <f t="shared" si="28"/>
        <v>0</v>
      </c>
      <c r="I72" s="79">
        <f t="shared" si="28"/>
        <v>0</v>
      </c>
      <c r="J72" s="79">
        <f t="shared" si="28"/>
        <v>0</v>
      </c>
      <c r="K72" s="79"/>
      <c r="L72" s="79" t="str">
        <f t="shared" si="21"/>
        <v>WNPC</v>
      </c>
      <c r="M72" s="79" t="str">
        <f t="shared" si="21"/>
        <v>£m</v>
      </c>
      <c r="N72" s="79"/>
      <c r="O72" s="196"/>
      <c r="P72" s="196"/>
      <c r="Q72" s="197"/>
      <c r="R72" s="197"/>
      <c r="S72" s="197"/>
      <c r="T72" s="197"/>
      <c r="U72" s="197"/>
      <c r="V72" s="101"/>
      <c r="W72" s="101"/>
      <c r="X72" s="101"/>
      <c r="Y72" s="191"/>
      <c r="Z72" s="191"/>
      <c r="AA72" s="191"/>
      <c r="AB72" s="157"/>
      <c r="AC72" s="157"/>
      <c r="AD72" s="157"/>
    </row>
    <row r="73" spans="1:30" outlineLevel="1">
      <c r="A73" s="110"/>
      <c r="B73" s="110"/>
      <c r="C73" s="111"/>
      <c r="D73" s="112"/>
      <c r="E73" s="79" t="str">
        <f t="shared" si="26"/>
        <v>Other developer services revenue - WN - non-price control</v>
      </c>
      <c r="F73" s="79" t="str">
        <f t="shared" si="26"/>
        <v>DS1E_013TOT_PR24</v>
      </c>
      <c r="G73" s="79" t="str">
        <f t="shared" si="27"/>
        <v>DS1W_018TOT_PR24</v>
      </c>
      <c r="H73" s="79">
        <f t="shared" si="28"/>
        <v>0</v>
      </c>
      <c r="I73" s="79">
        <f t="shared" si="28"/>
        <v>0</v>
      </c>
      <c r="J73" s="79">
        <f t="shared" si="28"/>
        <v>0</v>
      </c>
      <c r="K73" s="79"/>
      <c r="L73" s="79" t="str">
        <f t="shared" si="21"/>
        <v>WNNPC</v>
      </c>
      <c r="M73" s="79" t="str">
        <f t="shared" si="21"/>
        <v>£m</v>
      </c>
      <c r="N73" s="79"/>
      <c r="O73" s="196"/>
      <c r="P73" s="196"/>
      <c r="Q73" s="197"/>
      <c r="R73" s="197"/>
      <c r="S73" s="197"/>
      <c r="T73" s="197"/>
      <c r="U73" s="197"/>
      <c r="V73" s="101"/>
      <c r="W73" s="101"/>
      <c r="X73" s="101"/>
      <c r="Y73" s="191"/>
      <c r="Z73" s="191"/>
      <c r="AA73" s="191"/>
      <c r="AB73" s="157"/>
      <c r="AC73" s="157"/>
      <c r="AD73" s="157"/>
    </row>
    <row r="74" spans="1:30" outlineLevel="1">
      <c r="A74" s="110"/>
      <c r="B74" s="110"/>
      <c r="C74" s="111"/>
      <c r="D74" s="112"/>
      <c r="E74" s="79" t="str">
        <f t="shared" si="26"/>
        <v>Other developer services revenue - WWN - price control</v>
      </c>
      <c r="F74" s="79" t="str">
        <f t="shared" si="26"/>
        <v>DS1E_019TOT_PR24</v>
      </c>
      <c r="G74" s="79" t="str">
        <f t="shared" si="27"/>
        <v>DS1W_026TOT_PR24</v>
      </c>
      <c r="H74" s="79">
        <f t="shared" si="28"/>
        <v>0</v>
      </c>
      <c r="I74" s="79">
        <f t="shared" si="28"/>
        <v>0</v>
      </c>
      <c r="J74" s="79">
        <f t="shared" si="28"/>
        <v>0</v>
      </c>
      <c r="K74" s="79"/>
      <c r="L74" s="79" t="str">
        <f t="shared" si="21"/>
        <v>WWNPC</v>
      </c>
      <c r="M74" s="79" t="str">
        <f t="shared" si="21"/>
        <v>£m</v>
      </c>
      <c r="N74" s="79"/>
      <c r="O74" s="196"/>
      <c r="P74" s="196"/>
      <c r="Q74" s="197"/>
      <c r="R74" s="197"/>
      <c r="S74" s="197"/>
      <c r="T74" s="197"/>
      <c r="U74" s="197"/>
      <c r="V74" s="101"/>
      <c r="W74" s="101"/>
      <c r="X74" s="101"/>
      <c r="Y74" s="191"/>
      <c r="Z74" s="191"/>
      <c r="AA74" s="191"/>
      <c r="AB74" s="157"/>
      <c r="AC74" s="157"/>
      <c r="AD74" s="157"/>
    </row>
    <row r="75" spans="1:30" outlineLevel="1">
      <c r="A75" s="110"/>
      <c r="B75" s="110"/>
      <c r="C75" s="111"/>
      <c r="D75" s="112"/>
      <c r="E75" s="79" t="str">
        <f t="shared" si="26"/>
        <v>Other developer services revenue - WWN - non-price control</v>
      </c>
      <c r="F75" s="79" t="str">
        <f t="shared" si="26"/>
        <v>DS1E_027TOT_PR24</v>
      </c>
      <c r="G75" s="79">
        <f t="shared" si="27"/>
        <v>0</v>
      </c>
      <c r="H75" s="79">
        <f t="shared" si="28"/>
        <v>0</v>
      </c>
      <c r="I75" s="79">
        <f t="shared" si="28"/>
        <v>0</v>
      </c>
      <c r="J75" s="79">
        <f t="shared" si="28"/>
        <v>0</v>
      </c>
      <c r="K75" s="79"/>
      <c r="L75" s="79" t="str">
        <f t="shared" si="21"/>
        <v>WWNNPC</v>
      </c>
      <c r="M75" s="79" t="str">
        <f t="shared" si="21"/>
        <v>£m</v>
      </c>
      <c r="N75" s="79"/>
      <c r="O75" s="196"/>
      <c r="P75" s="196"/>
      <c r="Q75" s="197"/>
      <c r="R75" s="197"/>
      <c r="S75" s="197"/>
      <c r="T75" s="197"/>
      <c r="U75" s="197"/>
      <c r="V75" s="101"/>
      <c r="W75" s="101"/>
      <c r="X75" s="101"/>
      <c r="Y75" s="191"/>
      <c r="Z75" s="191"/>
      <c r="AA75" s="191"/>
      <c r="AB75" s="157"/>
      <c r="AC75" s="157"/>
      <c r="AD75" s="157"/>
    </row>
    <row r="76" spans="1:30" outlineLevel="1">
      <c r="A76" s="110"/>
      <c r="B76" s="110"/>
      <c r="C76" s="111"/>
      <c r="D76" s="112"/>
      <c r="E76" s="79" t="str">
        <f t="shared" si="26"/>
        <v>Other developer services revenue - total</v>
      </c>
      <c r="F76" s="79" t="str">
        <f t="shared" si="26"/>
        <v>sum</v>
      </c>
      <c r="G76" s="79">
        <f t="shared" si="27"/>
        <v>0</v>
      </c>
      <c r="H76" s="79">
        <f t="shared" si="28"/>
        <v>0</v>
      </c>
      <c r="I76" s="79">
        <f t="shared" si="28"/>
        <v>0</v>
      </c>
      <c r="J76" s="79">
        <f t="shared" si="28"/>
        <v>0</v>
      </c>
      <c r="K76" s="79"/>
      <c r="L76" s="79" t="str">
        <f t="shared" si="21"/>
        <v>BOTH</v>
      </c>
      <c r="M76" s="79" t="str">
        <f t="shared" si="21"/>
        <v>£m</v>
      </c>
      <c r="N76" s="79"/>
      <c r="O76" s="196"/>
      <c r="P76" s="196"/>
      <c r="Q76" s="198">
        <f>SUM(Q72:Q75)</f>
        <v>0</v>
      </c>
      <c r="R76" s="198">
        <f t="shared" ref="R76" si="31">SUM(R72:R75)</f>
        <v>0</v>
      </c>
      <c r="S76" s="198">
        <f t="shared" ref="S76" si="32">SUM(S72:S75)</f>
        <v>0</v>
      </c>
      <c r="T76" s="198">
        <f t="shared" ref="T76" si="33">SUM(T72:T75)</f>
        <v>0</v>
      </c>
      <c r="U76" s="198">
        <f t="shared" ref="U76" si="34">SUM(U72:U75)</f>
        <v>0</v>
      </c>
      <c r="V76" s="101"/>
      <c r="W76" s="101"/>
      <c r="X76" s="101"/>
      <c r="Y76" s="191"/>
      <c r="Z76" s="191"/>
      <c r="AA76" s="191"/>
      <c r="AB76" s="157"/>
      <c r="AC76" s="157"/>
      <c r="AD76" s="157"/>
    </row>
    <row r="77" spans="1:30" outlineLevel="1">
      <c r="A77" s="110"/>
      <c r="B77" s="110"/>
      <c r="C77" s="111"/>
      <c r="D77" s="112"/>
      <c r="E77" s="79" t="str">
        <f t="shared" si="26"/>
        <v>Developer services revenue - WN - price control</v>
      </c>
      <c r="F77" s="79" t="str">
        <f t="shared" si="26"/>
        <v>sum</v>
      </c>
      <c r="G77" s="79">
        <f t="shared" si="27"/>
        <v>0</v>
      </c>
      <c r="H77" s="79">
        <f t="shared" si="28"/>
        <v>0</v>
      </c>
      <c r="I77" s="79">
        <f t="shared" si="28"/>
        <v>0</v>
      </c>
      <c r="J77" s="79">
        <f t="shared" si="28"/>
        <v>0</v>
      </c>
      <c r="K77" s="79"/>
      <c r="L77" s="79" t="str">
        <f t="shared" si="21"/>
        <v>WNPC</v>
      </c>
      <c r="M77" s="79" t="str">
        <f t="shared" si="21"/>
        <v>£m</v>
      </c>
      <c r="N77" s="79"/>
      <c r="O77" s="196"/>
      <c r="P77" s="196"/>
      <c r="Q77" s="198">
        <f>SUMIF($L$55:$L$76,$L77,Q$55:Q$76)</f>
        <v>0</v>
      </c>
      <c r="R77" s="198">
        <f t="shared" ref="R77:U80" si="35">SUMIF($L$55:$L$76,$L77,R$55:R$76)</f>
        <v>0</v>
      </c>
      <c r="S77" s="198">
        <f t="shared" si="35"/>
        <v>0</v>
      </c>
      <c r="T77" s="198">
        <f t="shared" si="35"/>
        <v>0</v>
      </c>
      <c r="U77" s="198">
        <f t="shared" si="35"/>
        <v>0</v>
      </c>
      <c r="V77" s="101"/>
      <c r="W77" s="101"/>
      <c r="X77" s="101"/>
      <c r="Y77" s="191"/>
      <c r="Z77" s="191"/>
      <c r="AA77" s="191"/>
      <c r="AB77" s="157"/>
      <c r="AC77" s="157"/>
      <c r="AD77" s="157"/>
    </row>
    <row r="78" spans="1:30" outlineLevel="1">
      <c r="A78" s="110"/>
      <c r="B78" s="110"/>
      <c r="C78" s="111"/>
      <c r="D78" s="112"/>
      <c r="E78" s="79" t="str">
        <f t="shared" si="26"/>
        <v>Developer services revenue - WN - non-price control</v>
      </c>
      <c r="F78" s="79" t="str">
        <f t="shared" si="26"/>
        <v>sum</v>
      </c>
      <c r="G78" s="79">
        <f t="shared" si="27"/>
        <v>0</v>
      </c>
      <c r="H78" s="79">
        <f t="shared" si="28"/>
        <v>0</v>
      </c>
      <c r="I78" s="79">
        <f t="shared" si="28"/>
        <v>0</v>
      </c>
      <c r="J78" s="79">
        <f t="shared" si="28"/>
        <v>0</v>
      </c>
      <c r="K78" s="79"/>
      <c r="L78" s="79" t="str">
        <f t="shared" si="21"/>
        <v>WNNPC</v>
      </c>
      <c r="M78" s="79" t="str">
        <f t="shared" si="21"/>
        <v>£m</v>
      </c>
      <c r="N78" s="79"/>
      <c r="O78" s="196"/>
      <c r="P78" s="196"/>
      <c r="Q78" s="198">
        <f t="shared" ref="Q78:Q80" si="36">SUMIF($L$55:$L$76,$L78,Q$55:Q$76)</f>
        <v>0</v>
      </c>
      <c r="R78" s="198">
        <f t="shared" si="35"/>
        <v>0</v>
      </c>
      <c r="S78" s="198">
        <f t="shared" si="35"/>
        <v>0</v>
      </c>
      <c r="T78" s="198">
        <f t="shared" si="35"/>
        <v>0</v>
      </c>
      <c r="U78" s="198">
        <f t="shared" si="35"/>
        <v>0</v>
      </c>
      <c r="V78" s="101"/>
      <c r="W78" s="101"/>
      <c r="X78" s="101"/>
      <c r="Y78" s="191"/>
      <c r="Z78" s="191"/>
      <c r="AA78" s="191"/>
      <c r="AB78" s="157"/>
      <c r="AC78" s="157"/>
      <c r="AD78" s="157"/>
    </row>
    <row r="79" spans="1:30" outlineLevel="1">
      <c r="A79" s="110"/>
      <c r="B79" s="110"/>
      <c r="C79" s="111"/>
      <c r="D79" s="112"/>
      <c r="E79" s="79" t="str">
        <f t="shared" si="26"/>
        <v>Developer services revenue - WWN - price control</v>
      </c>
      <c r="F79" s="79" t="str">
        <f t="shared" si="26"/>
        <v>sum</v>
      </c>
      <c r="G79" s="79">
        <f t="shared" si="27"/>
        <v>0</v>
      </c>
      <c r="H79" s="79">
        <f t="shared" si="28"/>
        <v>0</v>
      </c>
      <c r="I79" s="79">
        <f t="shared" si="28"/>
        <v>0</v>
      </c>
      <c r="J79" s="79">
        <f t="shared" si="28"/>
        <v>0</v>
      </c>
      <c r="K79" s="79"/>
      <c r="L79" s="79" t="str">
        <f t="shared" si="21"/>
        <v>WWNPC</v>
      </c>
      <c r="M79" s="79" t="str">
        <f t="shared" si="21"/>
        <v>£m</v>
      </c>
      <c r="N79" s="79"/>
      <c r="O79" s="196"/>
      <c r="P79" s="196"/>
      <c r="Q79" s="198">
        <f t="shared" si="36"/>
        <v>0</v>
      </c>
      <c r="R79" s="198">
        <f t="shared" si="35"/>
        <v>0</v>
      </c>
      <c r="S79" s="198">
        <f t="shared" si="35"/>
        <v>0</v>
      </c>
      <c r="T79" s="198">
        <f t="shared" si="35"/>
        <v>0</v>
      </c>
      <c r="U79" s="198">
        <f t="shared" si="35"/>
        <v>0</v>
      </c>
      <c r="V79" s="101"/>
      <c r="W79" s="101"/>
      <c r="X79" s="101"/>
      <c r="Y79" s="191"/>
      <c r="Z79" s="191"/>
      <c r="AA79" s="191"/>
      <c r="AB79" s="157"/>
      <c r="AC79" s="157"/>
      <c r="AD79" s="157"/>
    </row>
    <row r="80" spans="1:30" outlineLevel="1">
      <c r="A80" s="110"/>
      <c r="B80" s="110"/>
      <c r="C80" s="111"/>
      <c r="D80" s="112"/>
      <c r="E80" s="79" t="str">
        <f t="shared" si="26"/>
        <v>Developer services revenue - WWN - non-price control</v>
      </c>
      <c r="F80" s="79" t="str">
        <f t="shared" si="26"/>
        <v>sum</v>
      </c>
      <c r="G80" s="79">
        <f t="shared" si="27"/>
        <v>0</v>
      </c>
      <c r="H80" s="79">
        <f t="shared" si="28"/>
        <v>0</v>
      </c>
      <c r="I80" s="79">
        <f t="shared" si="28"/>
        <v>0</v>
      </c>
      <c r="J80" s="79">
        <f t="shared" si="28"/>
        <v>0</v>
      </c>
      <c r="K80" s="79"/>
      <c r="L80" s="79" t="str">
        <f t="shared" si="21"/>
        <v>WWNNPC</v>
      </c>
      <c r="M80" s="79" t="str">
        <f t="shared" si="21"/>
        <v>£m</v>
      </c>
      <c r="N80" s="79"/>
      <c r="O80" s="196"/>
      <c r="P80" s="196"/>
      <c r="Q80" s="198">
        <f t="shared" si="36"/>
        <v>0</v>
      </c>
      <c r="R80" s="198">
        <f t="shared" si="35"/>
        <v>0</v>
      </c>
      <c r="S80" s="198">
        <f t="shared" si="35"/>
        <v>0</v>
      </c>
      <c r="T80" s="198">
        <f t="shared" si="35"/>
        <v>0</v>
      </c>
      <c r="U80" s="198">
        <f t="shared" si="35"/>
        <v>0</v>
      </c>
      <c r="V80" s="101"/>
      <c r="W80" s="101"/>
      <c r="X80" s="101"/>
      <c r="Y80" s="191"/>
      <c r="Z80" s="191"/>
      <c r="AA80" s="191"/>
      <c r="AB80" s="157"/>
      <c r="AC80" s="157"/>
      <c r="AD80" s="157"/>
    </row>
    <row r="81" spans="1:30" outlineLevel="1">
      <c r="A81" s="110"/>
      <c r="B81" s="110"/>
      <c r="C81" s="111"/>
      <c r="D81" s="112"/>
      <c r="E81" s="79" t="str">
        <f t="shared" si="26"/>
        <v>Developer services revenue - total</v>
      </c>
      <c r="F81" s="79" t="str">
        <f t="shared" si="26"/>
        <v>sum</v>
      </c>
      <c r="G81" s="79">
        <f t="shared" si="27"/>
        <v>0</v>
      </c>
      <c r="H81" s="79">
        <f t="shared" si="28"/>
        <v>0</v>
      </c>
      <c r="I81" s="79">
        <f t="shared" si="28"/>
        <v>0</v>
      </c>
      <c r="J81" s="79">
        <f t="shared" si="28"/>
        <v>0</v>
      </c>
      <c r="K81" s="79"/>
      <c r="L81" s="79" t="str">
        <f t="shared" si="21"/>
        <v>BOTH</v>
      </c>
      <c r="M81" s="79" t="str">
        <f t="shared" si="21"/>
        <v>£m</v>
      </c>
      <c r="N81" s="79"/>
      <c r="O81" s="196"/>
      <c r="P81" s="196"/>
      <c r="Q81" s="198">
        <f>SUM(Q77:Q80)</f>
        <v>0</v>
      </c>
      <c r="R81" s="198">
        <f t="shared" ref="R81" si="37">SUM(R77:R80)</f>
        <v>0</v>
      </c>
      <c r="S81" s="198">
        <f t="shared" ref="S81" si="38">SUM(S77:S80)</f>
        <v>0</v>
      </c>
      <c r="T81" s="198">
        <f t="shared" ref="T81" si="39">SUM(T77:T80)</f>
        <v>0</v>
      </c>
      <c r="U81" s="198">
        <f t="shared" ref="U81" si="40">SUM(U77:U80)</f>
        <v>0</v>
      </c>
      <c r="V81" s="101"/>
      <c r="W81" s="101"/>
      <c r="X81" s="101"/>
      <c r="Y81" s="191"/>
      <c r="Z81" s="191"/>
      <c r="AA81" s="191"/>
      <c r="AB81" s="157"/>
      <c r="AC81" s="157"/>
      <c r="AD81" s="157"/>
    </row>
    <row r="82" spans="1:30" outlineLevel="1">
      <c r="A82" s="110"/>
      <c r="B82" s="110"/>
      <c r="C82" s="111"/>
      <c r="D82" s="112"/>
      <c r="E82" s="79"/>
      <c r="F82" s="79"/>
      <c r="G82" s="79"/>
      <c r="H82" s="79"/>
      <c r="I82" s="79"/>
      <c r="J82" s="79"/>
      <c r="K82" s="79"/>
      <c r="L82" s="79"/>
      <c r="M82" s="157"/>
      <c r="N82" s="79"/>
      <c r="O82" s="120"/>
      <c r="P82" s="120"/>
      <c r="Q82" s="157"/>
      <c r="R82" s="157"/>
      <c r="S82" s="157"/>
      <c r="T82" s="157"/>
      <c r="U82" s="157"/>
      <c r="V82" s="101"/>
      <c r="W82" s="79"/>
      <c r="X82" s="79"/>
      <c r="Y82" s="157"/>
      <c r="Z82" s="157"/>
      <c r="AA82" s="157"/>
      <c r="AB82" s="157"/>
      <c r="AC82" s="195"/>
      <c r="AD82" s="195"/>
    </row>
    <row r="83" spans="1:30">
      <c r="A83" s="110"/>
      <c r="B83" s="110"/>
      <c r="C83" s="111"/>
      <c r="D83" s="157"/>
      <c r="E83" s="79"/>
      <c r="F83" s="157"/>
      <c r="G83" s="79"/>
      <c r="H83" s="157"/>
      <c r="I83" s="157"/>
      <c r="J83" s="157"/>
      <c r="K83" s="157"/>
      <c r="L83" s="157"/>
      <c r="M83" s="157"/>
      <c r="N83" s="79"/>
      <c r="O83" s="120"/>
      <c r="P83" s="120"/>
      <c r="Q83" s="157"/>
      <c r="R83" s="157"/>
      <c r="S83" s="157"/>
      <c r="T83" s="157"/>
      <c r="U83" s="157"/>
      <c r="V83" s="101"/>
      <c r="W83" s="79"/>
      <c r="X83" s="79"/>
      <c r="Y83" s="182"/>
      <c r="Z83" s="182"/>
      <c r="AA83" s="182"/>
      <c r="AB83" s="157"/>
      <c r="AC83" s="182"/>
      <c r="AD83" s="182"/>
    </row>
    <row r="84" spans="1:30">
      <c r="A84" s="110"/>
      <c r="B84" s="110"/>
      <c r="C84" s="111"/>
      <c r="D84" s="157"/>
      <c r="E84" s="79"/>
      <c r="F84" s="157"/>
      <c r="G84" s="157"/>
      <c r="H84" s="157"/>
      <c r="I84" s="157"/>
      <c r="J84" s="157"/>
      <c r="K84" s="157"/>
      <c r="L84" s="157"/>
      <c r="M84" s="157"/>
      <c r="N84" s="79"/>
      <c r="O84" s="120"/>
      <c r="P84" s="120"/>
      <c r="Q84" s="182">
        <f t="shared" ref="Q84:U84" si="41">Q$2</f>
        <v>46112</v>
      </c>
      <c r="R84" s="182">
        <f t="shared" si="41"/>
        <v>46477</v>
      </c>
      <c r="S84" s="182">
        <f t="shared" si="41"/>
        <v>46843</v>
      </c>
      <c r="T84" s="182">
        <f t="shared" si="41"/>
        <v>47208</v>
      </c>
      <c r="U84" s="182">
        <f t="shared" si="41"/>
        <v>47573</v>
      </c>
      <c r="V84" s="101"/>
      <c r="W84" s="79"/>
      <c r="X84" s="79"/>
      <c r="Y84" s="182"/>
      <c r="Z84" s="182"/>
      <c r="AA84" s="182"/>
      <c r="AB84" s="157"/>
      <c r="AC84" s="182"/>
      <c r="AD84" s="182"/>
    </row>
    <row r="85" spans="1:30">
      <c r="A85" s="110"/>
      <c r="B85" s="110"/>
      <c r="C85" s="111"/>
      <c r="D85" s="76" t="str">
        <f>D9</f>
        <v>Developer services revenues</v>
      </c>
      <c r="E85" s="79"/>
      <c r="F85" s="79"/>
      <c r="G85" s="157"/>
      <c r="H85" s="79"/>
      <c r="I85" s="79"/>
      <c r="J85" s="79"/>
      <c r="K85" s="79"/>
      <c r="L85" s="79"/>
      <c r="M85" s="157"/>
      <c r="N85" s="79"/>
      <c r="O85" s="120"/>
      <c r="P85" s="120"/>
      <c r="Q85" s="157"/>
      <c r="R85" s="157"/>
      <c r="S85" s="157"/>
      <c r="T85" s="157"/>
      <c r="U85" s="157"/>
      <c r="V85" s="101"/>
      <c r="W85" s="79"/>
      <c r="X85" s="79"/>
      <c r="Y85" s="182"/>
      <c r="Z85" s="182"/>
      <c r="AA85" s="182"/>
      <c r="AB85" s="157"/>
      <c r="AC85" s="182"/>
      <c r="AD85" s="182"/>
    </row>
    <row r="86" spans="1:30">
      <c r="A86" s="110"/>
      <c r="B86" s="110"/>
      <c r="C86" s="111"/>
      <c r="D86" s="112"/>
      <c r="E86" s="96" t="s">
        <v>924</v>
      </c>
      <c r="F86" s="79"/>
      <c r="G86" s="79"/>
      <c r="H86" s="79"/>
      <c r="I86" s="79"/>
      <c r="J86" s="79"/>
      <c r="K86" s="79"/>
      <c r="L86" s="79"/>
      <c r="M86" s="157"/>
      <c r="N86" s="79"/>
      <c r="O86" s="120"/>
      <c r="P86" s="120"/>
      <c r="Q86" s="79"/>
      <c r="R86" s="79"/>
      <c r="S86" s="79"/>
      <c r="T86" s="79"/>
      <c r="U86" s="79"/>
      <c r="V86" s="101"/>
      <c r="W86" s="79"/>
      <c r="X86" s="79"/>
      <c r="Y86" s="79"/>
      <c r="Z86" s="79"/>
      <c r="AA86" s="79"/>
      <c r="AB86" s="157"/>
      <c r="AC86" s="79"/>
      <c r="AD86" s="79"/>
    </row>
    <row r="87" spans="1:30" outlineLevel="1">
      <c r="A87" s="110"/>
      <c r="B87" s="110"/>
      <c r="C87" s="111"/>
      <c r="D87" s="112"/>
      <c r="E87" s="79"/>
      <c r="F87" s="79"/>
      <c r="G87" s="79"/>
      <c r="H87" s="79"/>
      <c r="I87" s="79"/>
      <c r="J87" s="79"/>
      <c r="K87" s="79"/>
      <c r="L87" s="79"/>
      <c r="M87" s="157"/>
      <c r="N87" s="79"/>
      <c r="O87" s="120"/>
      <c r="P87" s="120"/>
      <c r="Q87" s="79"/>
      <c r="R87" s="79"/>
      <c r="S87" s="79"/>
      <c r="T87" s="79"/>
      <c r="U87" s="79"/>
      <c r="V87" s="101"/>
      <c r="W87" s="187"/>
      <c r="X87" s="187"/>
      <c r="Y87" s="79"/>
      <c r="Z87" s="79"/>
      <c r="AA87" s="79"/>
      <c r="AB87" s="157"/>
      <c r="AC87" s="79"/>
      <c r="AD87" s="79"/>
    </row>
    <row r="88" spans="1:30" outlineLevel="1">
      <c r="A88" s="110"/>
      <c r="B88" s="110"/>
      <c r="C88" s="111"/>
      <c r="D88" s="112"/>
      <c r="E88" s="188" t="s">
        <v>916</v>
      </c>
      <c r="F88" s="79"/>
      <c r="G88" s="79"/>
      <c r="H88" s="79"/>
      <c r="I88" s="79"/>
      <c r="J88" s="79"/>
      <c r="K88" s="79"/>
      <c r="L88" s="79"/>
      <c r="M88" s="157"/>
      <c r="N88" s="79"/>
      <c r="O88" s="120"/>
      <c r="P88" s="120"/>
      <c r="Q88" s="120"/>
      <c r="R88" s="120"/>
      <c r="S88" s="120"/>
      <c r="T88" s="120"/>
      <c r="U88" s="120"/>
      <c r="V88" s="101"/>
      <c r="W88" s="79"/>
      <c r="X88" s="79"/>
      <c r="Y88" s="120"/>
      <c r="Z88" s="120"/>
      <c r="AA88" s="120"/>
      <c r="AB88" s="157"/>
      <c r="AC88" s="120"/>
      <c r="AD88" s="120"/>
    </row>
    <row r="89" spans="1:30" outlineLevel="1">
      <c r="A89" s="110"/>
      <c r="B89" s="110"/>
      <c r="C89" s="111"/>
      <c r="D89" s="112"/>
      <c r="E89" s="189">
        <f>InpC!$H$21</f>
        <v>45016</v>
      </c>
      <c r="F89" s="79"/>
      <c r="G89" s="79"/>
      <c r="H89" s="79"/>
      <c r="I89" s="79"/>
      <c r="J89" s="79"/>
      <c r="K89" s="79"/>
      <c r="L89" s="79"/>
      <c r="M89" s="157"/>
      <c r="N89" s="79"/>
      <c r="O89" s="120"/>
      <c r="P89" s="120"/>
      <c r="Q89" s="120"/>
      <c r="R89" s="120"/>
      <c r="S89" s="120"/>
      <c r="T89" s="120"/>
      <c r="U89" s="120"/>
      <c r="V89" s="101"/>
      <c r="W89" s="120"/>
      <c r="X89" s="120"/>
      <c r="Y89" s="120"/>
      <c r="Z89" s="120"/>
      <c r="AA89" s="120"/>
      <c r="AB89" s="157"/>
      <c r="AC89" s="120"/>
      <c r="AD89" s="120"/>
    </row>
    <row r="90" spans="1:30" outlineLevel="1">
      <c r="A90" s="110"/>
      <c r="B90" s="110"/>
      <c r="C90" s="111"/>
      <c r="D90" s="112"/>
      <c r="E90" s="189"/>
      <c r="F90" s="79"/>
      <c r="G90" s="79"/>
      <c r="H90" s="79"/>
      <c r="I90" s="79"/>
      <c r="J90" s="79"/>
      <c r="K90" s="79"/>
      <c r="L90" s="79"/>
      <c r="M90" s="157"/>
      <c r="N90" s="79"/>
      <c r="O90" s="120"/>
      <c r="P90" s="120"/>
      <c r="Q90" s="120"/>
      <c r="R90" s="120"/>
      <c r="S90" s="120"/>
      <c r="T90" s="120"/>
      <c r="U90" s="120"/>
      <c r="V90" s="101"/>
      <c r="W90" s="120"/>
      <c r="X90" s="120"/>
      <c r="Y90" s="120"/>
      <c r="Z90" s="120"/>
      <c r="AA90" s="120"/>
      <c r="AB90" s="157"/>
      <c r="AC90" s="120"/>
      <c r="AD90" s="120"/>
    </row>
    <row r="91" spans="1:30" outlineLevel="1">
      <c r="A91" s="110"/>
      <c r="B91" s="110"/>
      <c r="C91" s="111"/>
      <c r="D91" s="112"/>
      <c r="E91" s="79" t="str">
        <f t="shared" ref="E91:J102" si="42">E15</f>
        <v>Connection charges revenue - WN - price control</v>
      </c>
      <c r="F91" s="79" t="str">
        <f t="shared" si="42"/>
        <v>DS1W_001TOT_PR24</v>
      </c>
      <c r="G91" s="79">
        <f t="shared" si="42"/>
        <v>0</v>
      </c>
      <c r="H91" s="79">
        <f t="shared" si="42"/>
        <v>0</v>
      </c>
      <c r="I91" s="79">
        <f t="shared" si="42"/>
        <v>0</v>
      </c>
      <c r="J91" s="79">
        <f t="shared" si="42"/>
        <v>0</v>
      </c>
      <c r="K91" s="79"/>
      <c r="L91" s="79" t="str">
        <f t="shared" ref="L91:M117" si="43">L15</f>
        <v>WNPC</v>
      </c>
      <c r="M91" s="79" t="str">
        <f t="shared" si="43"/>
        <v>£m</v>
      </c>
      <c r="N91" s="79"/>
      <c r="O91" s="120"/>
      <c r="P91" s="120"/>
      <c r="Q91" s="191">
        <f t="shared" ref="Q91:U92" si="44">IF(ISBLANK(Q55),Q15,Q55)</f>
        <v>0</v>
      </c>
      <c r="R91" s="191">
        <f t="shared" si="44"/>
        <v>0</v>
      </c>
      <c r="S91" s="191">
        <f t="shared" si="44"/>
        <v>0</v>
      </c>
      <c r="T91" s="191">
        <f t="shared" si="44"/>
        <v>0</v>
      </c>
      <c r="U91" s="191">
        <f t="shared" si="44"/>
        <v>0</v>
      </c>
      <c r="V91" s="101"/>
      <c r="W91" s="190">
        <f t="shared" ref="W91:W117" si="45">SUM(Q91:U91)</f>
        <v>0</v>
      </c>
      <c r="X91" s="190">
        <f t="shared" ref="X91:X117" si="46">AVERAGE(Q91:U91)</f>
        <v>0</v>
      </c>
      <c r="Y91" s="191"/>
      <c r="Z91" s="191"/>
      <c r="AA91" s="191"/>
      <c r="AB91" s="157"/>
      <c r="AC91" s="191"/>
      <c r="AD91" s="191"/>
    </row>
    <row r="92" spans="1:30" outlineLevel="1">
      <c r="A92" s="110"/>
      <c r="B92" s="110"/>
      <c r="C92" s="111"/>
      <c r="D92" s="112"/>
      <c r="E92" s="79" t="str">
        <f t="shared" si="42"/>
        <v>Connection charges revenue - WN - non-price control</v>
      </c>
      <c r="F92" s="79" t="str">
        <f t="shared" si="42"/>
        <v>DS1E_011TOT_PR24</v>
      </c>
      <c r="G92" s="79">
        <f t="shared" si="42"/>
        <v>0</v>
      </c>
      <c r="H92" s="79">
        <f t="shared" si="42"/>
        <v>0</v>
      </c>
      <c r="I92" s="79">
        <f t="shared" si="42"/>
        <v>0</v>
      </c>
      <c r="J92" s="79">
        <f t="shared" si="42"/>
        <v>0</v>
      </c>
      <c r="K92" s="79"/>
      <c r="L92" s="79" t="str">
        <f t="shared" si="43"/>
        <v>WNNPC</v>
      </c>
      <c r="M92" s="79" t="str">
        <f t="shared" si="43"/>
        <v>£m</v>
      </c>
      <c r="N92" s="79"/>
      <c r="O92" s="120"/>
      <c r="P92" s="120"/>
      <c r="Q92" s="191">
        <f t="shared" si="44"/>
        <v>1.9379999999999999</v>
      </c>
      <c r="R92" s="191">
        <f t="shared" si="44"/>
        <v>1.8109999999999999</v>
      </c>
      <c r="S92" s="191">
        <f t="shared" si="44"/>
        <v>1.8109999999999999</v>
      </c>
      <c r="T92" s="191">
        <f t="shared" si="44"/>
        <v>1.7470000000000001</v>
      </c>
      <c r="U92" s="191">
        <f t="shared" si="44"/>
        <v>1.8109999999999999</v>
      </c>
      <c r="V92" s="101"/>
      <c r="W92" s="190">
        <f t="shared" si="45"/>
        <v>9.1179999999999986</v>
      </c>
      <c r="X92" s="190">
        <f t="shared" si="46"/>
        <v>1.8235999999999997</v>
      </c>
      <c r="Y92" s="191"/>
      <c r="Z92" s="191"/>
      <c r="AA92" s="191"/>
      <c r="AB92" s="157"/>
      <c r="AC92" s="191"/>
      <c r="AD92" s="191"/>
    </row>
    <row r="93" spans="1:30" outlineLevel="1">
      <c r="A93" s="110"/>
      <c r="B93" s="110"/>
      <c r="C93" s="111"/>
      <c r="D93" s="112"/>
      <c r="E93" s="79" t="str">
        <f t="shared" si="42"/>
        <v>Connection charges revenue - total</v>
      </c>
      <c r="F93" s="79" t="str">
        <f t="shared" si="42"/>
        <v>sum</v>
      </c>
      <c r="G93" s="79">
        <f t="shared" si="42"/>
        <v>0</v>
      </c>
      <c r="H93" s="79">
        <f t="shared" si="42"/>
        <v>0</v>
      </c>
      <c r="I93" s="79">
        <f t="shared" si="42"/>
        <v>0</v>
      </c>
      <c r="J93" s="79">
        <f t="shared" si="42"/>
        <v>0</v>
      </c>
      <c r="K93" s="79"/>
      <c r="L93" s="79" t="str">
        <f t="shared" si="43"/>
        <v>WN</v>
      </c>
      <c r="M93" s="79" t="str">
        <f t="shared" si="43"/>
        <v>£m</v>
      </c>
      <c r="N93" s="79"/>
      <c r="O93" s="120"/>
      <c r="P93" s="120"/>
      <c r="Q93" s="192">
        <f>SUM(Q91:Q92)</f>
        <v>1.9379999999999999</v>
      </c>
      <c r="R93" s="192">
        <f t="shared" ref="R93:U93" si="47">SUM(R91:R92)</f>
        <v>1.8109999999999999</v>
      </c>
      <c r="S93" s="192">
        <f t="shared" si="47"/>
        <v>1.8109999999999999</v>
      </c>
      <c r="T93" s="192">
        <f t="shared" si="47"/>
        <v>1.7470000000000001</v>
      </c>
      <c r="U93" s="192">
        <f t="shared" si="47"/>
        <v>1.8109999999999999</v>
      </c>
      <c r="V93" s="101"/>
      <c r="W93" s="192">
        <f t="shared" si="45"/>
        <v>9.1179999999999986</v>
      </c>
      <c r="X93" s="192">
        <f t="shared" si="46"/>
        <v>1.8235999999999997</v>
      </c>
      <c r="Y93" s="191"/>
      <c r="Z93" s="191"/>
      <c r="AA93" s="191"/>
      <c r="AB93" s="157"/>
      <c r="AC93" s="191"/>
      <c r="AD93" s="191"/>
    </row>
    <row r="94" spans="1:30" outlineLevel="1">
      <c r="A94" s="110"/>
      <c r="B94" s="110"/>
      <c r="C94" s="111"/>
      <c r="D94" s="112"/>
      <c r="E94" s="79" t="str">
        <f t="shared" si="42"/>
        <v>Infrastructure charge receipts - WN - price control</v>
      </c>
      <c r="F94" s="79" t="str">
        <f t="shared" si="42"/>
        <v>DS1E_004TOT_PR24</v>
      </c>
      <c r="G94" s="79" t="str">
        <f t="shared" si="42"/>
        <v>DS1W_006TOT_PR24</v>
      </c>
      <c r="H94" s="79">
        <f t="shared" si="42"/>
        <v>0</v>
      </c>
      <c r="I94" s="79">
        <f t="shared" si="42"/>
        <v>0</v>
      </c>
      <c r="J94" s="79">
        <f t="shared" si="42"/>
        <v>0</v>
      </c>
      <c r="K94" s="79"/>
      <c r="L94" s="79" t="str">
        <f t="shared" si="43"/>
        <v>WNPC</v>
      </c>
      <c r="M94" s="79" t="str">
        <f t="shared" si="43"/>
        <v>£m</v>
      </c>
      <c r="N94" s="79"/>
      <c r="O94" s="120"/>
      <c r="P94" s="120"/>
      <c r="Q94" s="191">
        <f t="shared" ref="Q94:U95" si="48">IF(ISBLANK(Q58),Q18,Q58)</f>
        <v>1.331</v>
      </c>
      <c r="R94" s="191">
        <f t="shared" si="48"/>
        <v>0.65</v>
      </c>
      <c r="S94" s="191">
        <f t="shared" si="48"/>
        <v>0.65</v>
      </c>
      <c r="T94" s="191">
        <f t="shared" si="48"/>
        <v>0.65</v>
      </c>
      <c r="U94" s="191">
        <f t="shared" si="48"/>
        <v>0.65</v>
      </c>
      <c r="V94" s="101"/>
      <c r="W94" s="190">
        <f t="shared" si="45"/>
        <v>3.9309999999999996</v>
      </c>
      <c r="X94" s="190">
        <f t="shared" si="46"/>
        <v>0.7861999999999999</v>
      </c>
      <c r="Y94" s="191"/>
      <c r="Z94" s="191"/>
      <c r="AA94" s="191"/>
      <c r="AB94" s="157"/>
      <c r="AC94" s="191"/>
      <c r="AD94" s="191"/>
    </row>
    <row r="95" spans="1:30" outlineLevel="1">
      <c r="A95" s="110"/>
      <c r="B95" s="110"/>
      <c r="C95" s="111"/>
      <c r="D95" s="112"/>
      <c r="E95" s="79" t="str">
        <f t="shared" si="42"/>
        <v>Infrastructure charge receipts - WWN - price control</v>
      </c>
      <c r="F95" s="79" t="str">
        <f t="shared" si="42"/>
        <v>DS1E_018TOT_PR24</v>
      </c>
      <c r="G95" s="79" t="str">
        <f t="shared" si="42"/>
        <v>DS1W_017TOT_PR24</v>
      </c>
      <c r="H95" s="79">
        <f t="shared" si="42"/>
        <v>0</v>
      </c>
      <c r="I95" s="79">
        <f t="shared" si="42"/>
        <v>0</v>
      </c>
      <c r="J95" s="79">
        <f t="shared" si="42"/>
        <v>0</v>
      </c>
      <c r="K95" s="79"/>
      <c r="L95" s="79" t="str">
        <f t="shared" si="43"/>
        <v>WWNPC</v>
      </c>
      <c r="M95" s="79" t="str">
        <f t="shared" si="43"/>
        <v>£m</v>
      </c>
      <c r="N95" s="79"/>
      <c r="O95" s="120"/>
      <c r="P95" s="120"/>
      <c r="Q95" s="191">
        <f t="shared" si="48"/>
        <v>0</v>
      </c>
      <c r="R95" s="191">
        <f t="shared" si="48"/>
        <v>0</v>
      </c>
      <c r="S95" s="191">
        <f t="shared" si="48"/>
        <v>0</v>
      </c>
      <c r="T95" s="191">
        <f t="shared" si="48"/>
        <v>0</v>
      </c>
      <c r="U95" s="191">
        <f t="shared" si="48"/>
        <v>0</v>
      </c>
      <c r="V95" s="101"/>
      <c r="W95" s="190">
        <f t="shared" si="45"/>
        <v>0</v>
      </c>
      <c r="X95" s="190">
        <f t="shared" si="46"/>
        <v>0</v>
      </c>
      <c r="Y95" s="191"/>
      <c r="Z95" s="191"/>
      <c r="AA95" s="191"/>
      <c r="AB95" s="157"/>
      <c r="AC95" s="191"/>
      <c r="AD95" s="191"/>
    </row>
    <row r="96" spans="1:30" outlineLevel="1">
      <c r="A96" s="110"/>
      <c r="B96" s="110"/>
      <c r="C96" s="111"/>
      <c r="D96" s="112"/>
      <c r="E96" s="79" t="str">
        <f t="shared" si="42"/>
        <v>Infrastructure charge receipts - total</v>
      </c>
      <c r="F96" s="79" t="str">
        <f t="shared" si="42"/>
        <v>sum</v>
      </c>
      <c r="G96" s="79">
        <f t="shared" si="42"/>
        <v>0</v>
      </c>
      <c r="H96" s="79">
        <f t="shared" si="42"/>
        <v>0</v>
      </c>
      <c r="I96" s="79">
        <f t="shared" si="42"/>
        <v>0</v>
      </c>
      <c r="J96" s="79">
        <f t="shared" si="42"/>
        <v>0</v>
      </c>
      <c r="K96" s="79"/>
      <c r="L96" s="79" t="str">
        <f t="shared" si="43"/>
        <v>BOTH</v>
      </c>
      <c r="M96" s="79" t="str">
        <f t="shared" si="43"/>
        <v>£m</v>
      </c>
      <c r="N96" s="79"/>
      <c r="O96" s="120"/>
      <c r="P96" s="120"/>
      <c r="Q96" s="192">
        <f t="shared" ref="Q96:U96" si="49">SUM(Q94:Q95)</f>
        <v>1.331</v>
      </c>
      <c r="R96" s="192">
        <f t="shared" si="49"/>
        <v>0.65</v>
      </c>
      <c r="S96" s="192">
        <f t="shared" si="49"/>
        <v>0.65</v>
      </c>
      <c r="T96" s="192">
        <f t="shared" si="49"/>
        <v>0.65</v>
      </c>
      <c r="U96" s="192">
        <f t="shared" si="49"/>
        <v>0.65</v>
      </c>
      <c r="V96" s="101"/>
      <c r="W96" s="192">
        <f t="shared" si="45"/>
        <v>3.9309999999999996</v>
      </c>
      <c r="X96" s="192">
        <f t="shared" si="46"/>
        <v>0.7861999999999999</v>
      </c>
      <c r="Y96" s="191"/>
      <c r="Z96" s="191"/>
      <c r="AA96" s="191"/>
      <c r="AB96" s="157"/>
      <c r="AC96" s="191"/>
      <c r="AD96" s="191"/>
    </row>
    <row r="97" spans="1:30" outlineLevel="1">
      <c r="A97" s="110"/>
      <c r="B97" s="110"/>
      <c r="C97" s="111"/>
      <c r="D97" s="112"/>
      <c r="E97" s="79" t="str">
        <f t="shared" si="42"/>
        <v>Requistioned mains - WN - price control</v>
      </c>
      <c r="F97" s="79" t="str">
        <f t="shared" si="42"/>
        <v>DS1W_002TOT_PR24</v>
      </c>
      <c r="G97" s="79">
        <f t="shared" si="42"/>
        <v>0</v>
      </c>
      <c r="H97" s="79">
        <f t="shared" si="42"/>
        <v>0</v>
      </c>
      <c r="I97" s="79">
        <f t="shared" si="42"/>
        <v>0</v>
      </c>
      <c r="J97" s="79">
        <f t="shared" si="42"/>
        <v>0</v>
      </c>
      <c r="K97" s="79"/>
      <c r="L97" s="79" t="str">
        <f t="shared" si="43"/>
        <v>WNPC</v>
      </c>
      <c r="M97" s="79" t="str">
        <f t="shared" si="43"/>
        <v>£m</v>
      </c>
      <c r="N97" s="79"/>
      <c r="O97" s="120"/>
      <c r="P97" s="120"/>
      <c r="Q97" s="191">
        <f t="shared" ref="Q97:U98" si="50">IF(ISBLANK(Q61),Q21,Q61)</f>
        <v>0</v>
      </c>
      <c r="R97" s="191">
        <f t="shared" si="50"/>
        <v>0</v>
      </c>
      <c r="S97" s="191">
        <f t="shared" si="50"/>
        <v>0</v>
      </c>
      <c r="T97" s="191">
        <f t="shared" si="50"/>
        <v>0</v>
      </c>
      <c r="U97" s="191">
        <f t="shared" si="50"/>
        <v>0</v>
      </c>
      <c r="V97" s="101"/>
      <c r="W97" s="190">
        <f t="shared" si="45"/>
        <v>0</v>
      </c>
      <c r="X97" s="190">
        <f t="shared" si="46"/>
        <v>0</v>
      </c>
      <c r="Y97" s="191"/>
      <c r="Z97" s="191"/>
      <c r="AA97" s="191"/>
      <c r="AB97" s="157"/>
      <c r="AC97" s="191"/>
      <c r="AD97" s="191"/>
    </row>
    <row r="98" spans="1:30" outlineLevel="1">
      <c r="A98" s="110"/>
      <c r="B98" s="110"/>
      <c r="C98" s="111"/>
      <c r="D98" s="112"/>
      <c r="E98" s="79" t="str">
        <f t="shared" si="42"/>
        <v>Requistioned mains - WN - non-price control</v>
      </c>
      <c r="F98" s="79" t="str">
        <f t="shared" si="42"/>
        <v>DS1E_012TOT_PR24</v>
      </c>
      <c r="G98" s="79">
        <f t="shared" si="42"/>
        <v>0</v>
      </c>
      <c r="H98" s="79">
        <f t="shared" si="42"/>
        <v>0</v>
      </c>
      <c r="I98" s="79">
        <f t="shared" si="42"/>
        <v>0</v>
      </c>
      <c r="J98" s="79">
        <f t="shared" si="42"/>
        <v>0</v>
      </c>
      <c r="K98" s="79"/>
      <c r="L98" s="79" t="str">
        <f t="shared" si="43"/>
        <v>WNNPC</v>
      </c>
      <c r="M98" s="79" t="str">
        <f t="shared" si="43"/>
        <v>£m</v>
      </c>
      <c r="N98" s="79"/>
      <c r="O98" s="120"/>
      <c r="P98" s="120"/>
      <c r="Q98" s="191">
        <f t="shared" si="50"/>
        <v>0.64200000000000002</v>
      </c>
      <c r="R98" s="191">
        <f t="shared" si="50"/>
        <v>0.6</v>
      </c>
      <c r="S98" s="191">
        <f t="shared" si="50"/>
        <v>0.6</v>
      </c>
      <c r="T98" s="191">
        <f t="shared" si="50"/>
        <v>0.57899999999999996</v>
      </c>
      <c r="U98" s="191">
        <f t="shared" si="50"/>
        <v>0.6</v>
      </c>
      <c r="V98" s="101"/>
      <c r="W98" s="190">
        <f t="shared" si="45"/>
        <v>3.0210000000000004</v>
      </c>
      <c r="X98" s="190">
        <f t="shared" si="46"/>
        <v>0.60420000000000007</v>
      </c>
      <c r="Y98" s="191"/>
      <c r="Z98" s="191"/>
      <c r="AA98" s="191"/>
      <c r="AB98" s="157"/>
      <c r="AC98" s="191"/>
      <c r="AD98" s="191"/>
    </row>
    <row r="99" spans="1:30" outlineLevel="1">
      <c r="A99" s="110"/>
      <c r="B99" s="110"/>
      <c r="C99" s="111"/>
      <c r="D99" s="112"/>
      <c r="E99" s="79" t="str">
        <f t="shared" si="42"/>
        <v>Requistioned mains - total</v>
      </c>
      <c r="F99" s="79" t="str">
        <f t="shared" si="42"/>
        <v>sum</v>
      </c>
      <c r="G99" s="79">
        <f t="shared" si="42"/>
        <v>0</v>
      </c>
      <c r="H99" s="79">
        <f t="shared" si="42"/>
        <v>0</v>
      </c>
      <c r="I99" s="79">
        <f t="shared" si="42"/>
        <v>0</v>
      </c>
      <c r="J99" s="79">
        <f t="shared" si="42"/>
        <v>0</v>
      </c>
      <c r="K99" s="79"/>
      <c r="L99" s="79" t="str">
        <f t="shared" si="43"/>
        <v>WN</v>
      </c>
      <c r="M99" s="79" t="str">
        <f t="shared" si="43"/>
        <v>£m</v>
      </c>
      <c r="N99" s="79"/>
      <c r="O99" s="120"/>
      <c r="P99" s="120"/>
      <c r="Q99" s="192">
        <f t="shared" ref="Q99:U99" si="51">SUM(Q97:Q98)</f>
        <v>0.64200000000000002</v>
      </c>
      <c r="R99" s="192">
        <f t="shared" si="51"/>
        <v>0.6</v>
      </c>
      <c r="S99" s="192">
        <f t="shared" si="51"/>
        <v>0.6</v>
      </c>
      <c r="T99" s="192">
        <f t="shared" si="51"/>
        <v>0.57899999999999996</v>
      </c>
      <c r="U99" s="192">
        <f t="shared" si="51"/>
        <v>0.6</v>
      </c>
      <c r="V99" s="101"/>
      <c r="W99" s="192">
        <f t="shared" si="45"/>
        <v>3.0210000000000004</v>
      </c>
      <c r="X99" s="192">
        <f t="shared" si="46"/>
        <v>0.60420000000000007</v>
      </c>
      <c r="Y99" s="191"/>
      <c r="Z99" s="191"/>
      <c r="AA99" s="191"/>
      <c r="AB99" s="157"/>
      <c r="AC99" s="191"/>
      <c r="AD99" s="191"/>
    </row>
    <row r="100" spans="1:30" outlineLevel="1">
      <c r="A100" s="110"/>
      <c r="B100" s="110"/>
      <c r="C100" s="111"/>
      <c r="D100" s="112"/>
      <c r="E100" s="79" t="str">
        <f t="shared" si="42"/>
        <v>Income offset  - WN - price control</v>
      </c>
      <c r="F100" s="79" t="str">
        <f t="shared" si="42"/>
        <v>DS1E_007TOT_PR24</v>
      </c>
      <c r="G100" s="79" t="str">
        <f t="shared" si="42"/>
        <v>DS1W_009TOT_PR24</v>
      </c>
      <c r="H100" s="79">
        <f t="shared" si="42"/>
        <v>0</v>
      </c>
      <c r="I100" s="79">
        <f t="shared" si="42"/>
        <v>0</v>
      </c>
      <c r="J100" s="79">
        <f t="shared" si="42"/>
        <v>0</v>
      </c>
      <c r="K100" s="79"/>
      <c r="L100" s="79" t="str">
        <f t="shared" si="43"/>
        <v>WNPC</v>
      </c>
      <c r="M100" s="79" t="str">
        <f t="shared" si="43"/>
        <v>£m</v>
      </c>
      <c r="N100" s="79"/>
      <c r="O100" s="120"/>
      <c r="P100" s="120"/>
      <c r="Q100" s="191">
        <f t="shared" ref="Q100:U101" si="52">IF(ISBLANK(Q64),Q24,Q64)</f>
        <v>-1.391</v>
      </c>
      <c r="R100" s="191">
        <f t="shared" si="52"/>
        <v>-0.76700000000000002</v>
      </c>
      <c r="S100" s="191">
        <f t="shared" si="52"/>
        <v>-0.24</v>
      </c>
      <c r="T100" s="191">
        <f t="shared" si="52"/>
        <v>0</v>
      </c>
      <c r="U100" s="191">
        <f t="shared" si="52"/>
        <v>0</v>
      </c>
      <c r="V100" s="101"/>
      <c r="W100" s="190">
        <f t="shared" si="45"/>
        <v>-2.3979999999999997</v>
      </c>
      <c r="X100" s="190">
        <f t="shared" si="46"/>
        <v>-0.47959999999999992</v>
      </c>
      <c r="Y100" s="191"/>
      <c r="Z100" s="191"/>
      <c r="AA100" s="191"/>
      <c r="AB100" s="157"/>
      <c r="AC100" s="191"/>
      <c r="AD100" s="191"/>
    </row>
    <row r="101" spans="1:30" outlineLevel="1">
      <c r="A101" s="110"/>
      <c r="B101" s="110"/>
      <c r="C101" s="111"/>
      <c r="D101" s="112"/>
      <c r="E101" s="79" t="str">
        <f t="shared" si="42"/>
        <v>Income offset  - WWN - price control</v>
      </c>
      <c r="F101" s="79" t="str">
        <f t="shared" si="42"/>
        <v>DS1E_021TOT_PR24</v>
      </c>
      <c r="G101" s="79" t="str">
        <f t="shared" si="42"/>
        <v>DS1W_020TOT_PR24</v>
      </c>
      <c r="H101" s="79">
        <f t="shared" si="42"/>
        <v>0</v>
      </c>
      <c r="I101" s="79">
        <f t="shared" si="42"/>
        <v>0</v>
      </c>
      <c r="J101" s="79">
        <f t="shared" si="42"/>
        <v>0</v>
      </c>
      <c r="K101" s="79"/>
      <c r="L101" s="79" t="str">
        <f t="shared" si="43"/>
        <v>WWNPC</v>
      </c>
      <c r="M101" s="79" t="str">
        <f t="shared" si="43"/>
        <v>£m</v>
      </c>
      <c r="N101" s="79"/>
      <c r="O101" s="120"/>
      <c r="P101" s="120"/>
      <c r="Q101" s="191">
        <f t="shared" si="52"/>
        <v>0</v>
      </c>
      <c r="R101" s="191">
        <f t="shared" si="52"/>
        <v>0</v>
      </c>
      <c r="S101" s="191">
        <f t="shared" si="52"/>
        <v>0</v>
      </c>
      <c r="T101" s="191">
        <f t="shared" si="52"/>
        <v>0</v>
      </c>
      <c r="U101" s="191">
        <f t="shared" si="52"/>
        <v>0</v>
      </c>
      <c r="V101" s="101"/>
      <c r="W101" s="190">
        <f t="shared" si="45"/>
        <v>0</v>
      </c>
      <c r="X101" s="190">
        <f t="shared" si="46"/>
        <v>0</v>
      </c>
      <c r="Y101" s="191"/>
      <c r="Z101" s="191"/>
      <c r="AA101" s="191"/>
      <c r="AB101" s="157"/>
      <c r="AC101" s="191"/>
      <c r="AD101" s="191"/>
    </row>
    <row r="102" spans="1:30" outlineLevel="1">
      <c r="A102" s="110"/>
      <c r="B102" s="110"/>
      <c r="C102" s="111"/>
      <c r="D102" s="112"/>
      <c r="E102" s="79" t="str">
        <f t="shared" si="42"/>
        <v>Income offset  - total</v>
      </c>
      <c r="F102" s="79" t="str">
        <f t="shared" si="42"/>
        <v>sum</v>
      </c>
      <c r="G102" s="79">
        <f t="shared" si="42"/>
        <v>0</v>
      </c>
      <c r="H102" s="79">
        <f t="shared" si="42"/>
        <v>0</v>
      </c>
      <c r="I102" s="79">
        <f t="shared" si="42"/>
        <v>0</v>
      </c>
      <c r="J102" s="79">
        <f t="shared" si="42"/>
        <v>0</v>
      </c>
      <c r="K102" s="79"/>
      <c r="L102" s="79" t="str">
        <f t="shared" si="43"/>
        <v>BOTH</v>
      </c>
      <c r="M102" s="79" t="str">
        <f t="shared" si="43"/>
        <v>£m</v>
      </c>
      <c r="N102" s="79"/>
      <c r="O102" s="120"/>
      <c r="P102" s="120"/>
      <c r="Q102" s="192">
        <f t="shared" ref="Q102:U102" si="53">SUM(Q100:Q101)</f>
        <v>-1.391</v>
      </c>
      <c r="R102" s="192">
        <f t="shared" si="53"/>
        <v>-0.76700000000000002</v>
      </c>
      <c r="S102" s="192">
        <f t="shared" si="53"/>
        <v>-0.24</v>
      </c>
      <c r="T102" s="192">
        <f t="shared" si="53"/>
        <v>0</v>
      </c>
      <c r="U102" s="192">
        <f t="shared" si="53"/>
        <v>0</v>
      </c>
      <c r="V102" s="101"/>
      <c r="W102" s="192">
        <f t="shared" si="45"/>
        <v>-2.3979999999999997</v>
      </c>
      <c r="X102" s="192">
        <f t="shared" si="46"/>
        <v>-0.47959999999999992</v>
      </c>
      <c r="Y102" s="191"/>
      <c r="Z102" s="191"/>
      <c r="AA102" s="191"/>
      <c r="AB102" s="157"/>
      <c r="AC102" s="191"/>
      <c r="AD102" s="191"/>
    </row>
    <row r="103" spans="1:30" outlineLevel="1">
      <c r="A103" s="110"/>
      <c r="B103" s="110"/>
      <c r="C103" s="111"/>
      <c r="D103" s="112"/>
      <c r="E103" s="79" t="str">
        <f t="shared" ref="E103:F117" si="54">E27</f>
        <v>Environmental incentives  - WN - price control</v>
      </c>
      <c r="F103" s="79" t="str">
        <f t="shared" si="54"/>
        <v>DS1E_008TOT_PR24</v>
      </c>
      <c r="G103" s="79" t="str">
        <f t="shared" ref="G103:G117" si="55">G28</f>
        <v>DS1W_022TOT_PR24</v>
      </c>
      <c r="H103" s="79" t="str">
        <f t="shared" ref="H103:J117" si="56">H27</f>
        <v>DS1W_010TOT_PR24</v>
      </c>
      <c r="I103" s="79" t="str">
        <f t="shared" si="56"/>
        <v>DS1E_009TOT_PR24</v>
      </c>
      <c r="J103" s="79">
        <f t="shared" si="56"/>
        <v>0</v>
      </c>
      <c r="K103" s="79"/>
      <c r="L103" s="79" t="str">
        <f t="shared" si="43"/>
        <v>WNPC</v>
      </c>
      <c r="M103" s="79" t="str">
        <f t="shared" si="43"/>
        <v>£m</v>
      </c>
      <c r="N103" s="79"/>
      <c r="O103" s="120"/>
      <c r="P103" s="120"/>
      <c r="Q103" s="191">
        <f t="shared" ref="Q103:U104" si="57">IF(ISBLANK(Q67),Q27,Q67)</f>
        <v>0</v>
      </c>
      <c r="R103" s="191">
        <f t="shared" si="57"/>
        <v>0</v>
      </c>
      <c r="S103" s="191">
        <f t="shared" si="57"/>
        <v>0</v>
      </c>
      <c r="T103" s="191">
        <f t="shared" si="57"/>
        <v>0</v>
      </c>
      <c r="U103" s="191">
        <f t="shared" si="57"/>
        <v>0</v>
      </c>
      <c r="V103" s="101"/>
      <c r="W103" s="190">
        <f t="shared" si="45"/>
        <v>0</v>
      </c>
      <c r="X103" s="190">
        <f t="shared" si="46"/>
        <v>0</v>
      </c>
      <c r="Y103" s="191"/>
      <c r="Z103" s="191"/>
      <c r="AA103" s="191"/>
      <c r="AB103" s="157"/>
      <c r="AC103" s="191"/>
      <c r="AD103" s="191"/>
    </row>
    <row r="104" spans="1:30" outlineLevel="1">
      <c r="A104" s="110"/>
      <c r="B104" s="110"/>
      <c r="C104" s="111"/>
      <c r="D104" s="112"/>
      <c r="E104" s="79" t="str">
        <f t="shared" si="54"/>
        <v>Environmental incentives  - WWN - price control</v>
      </c>
      <c r="F104" s="79" t="str">
        <f t="shared" si="54"/>
        <v>DS1E_022TOT_PR24</v>
      </c>
      <c r="G104" s="79">
        <f t="shared" si="55"/>
        <v>0</v>
      </c>
      <c r="H104" s="79" t="str">
        <f t="shared" si="56"/>
        <v>DS1W_021TOT_PR24</v>
      </c>
      <c r="I104" s="79" t="str">
        <f t="shared" si="56"/>
        <v>DS1E_023TOT_PR24</v>
      </c>
      <c r="J104" s="79">
        <f t="shared" si="56"/>
        <v>0</v>
      </c>
      <c r="K104" s="79"/>
      <c r="L104" s="79" t="str">
        <f t="shared" si="43"/>
        <v>WWNPC</v>
      </c>
      <c r="M104" s="79" t="str">
        <f t="shared" si="43"/>
        <v>£m</v>
      </c>
      <c r="N104" s="79"/>
      <c r="O104" s="120"/>
      <c r="P104" s="120"/>
      <c r="Q104" s="191">
        <f t="shared" si="57"/>
        <v>0</v>
      </c>
      <c r="R104" s="191">
        <f t="shared" si="57"/>
        <v>0</v>
      </c>
      <c r="S104" s="191">
        <f t="shared" si="57"/>
        <v>0</v>
      </c>
      <c r="T104" s="191">
        <f t="shared" si="57"/>
        <v>0</v>
      </c>
      <c r="U104" s="191">
        <f t="shared" si="57"/>
        <v>0</v>
      </c>
      <c r="V104" s="101"/>
      <c r="W104" s="190">
        <f t="shared" si="45"/>
        <v>0</v>
      </c>
      <c r="X104" s="190">
        <f t="shared" si="46"/>
        <v>0</v>
      </c>
      <c r="Y104" s="191"/>
      <c r="Z104" s="191"/>
      <c r="AA104" s="191"/>
      <c r="AB104" s="157"/>
      <c r="AC104" s="157"/>
      <c r="AD104" s="157"/>
    </row>
    <row r="105" spans="1:30" outlineLevel="1">
      <c r="A105" s="110"/>
      <c r="B105" s="110"/>
      <c r="C105" s="111"/>
      <c r="D105" s="112"/>
      <c r="E105" s="79" t="str">
        <f t="shared" si="54"/>
        <v>Environmental incentives  - total</v>
      </c>
      <c r="F105" s="79" t="str">
        <f t="shared" si="54"/>
        <v>sum</v>
      </c>
      <c r="G105" s="79" t="str">
        <f t="shared" si="55"/>
        <v>DS1W_024TOT_PR24</v>
      </c>
      <c r="H105" s="79">
        <f t="shared" si="56"/>
        <v>0</v>
      </c>
      <c r="I105" s="79">
        <f t="shared" si="56"/>
        <v>0</v>
      </c>
      <c r="J105" s="79">
        <f t="shared" si="56"/>
        <v>0</v>
      </c>
      <c r="K105" s="79"/>
      <c r="L105" s="79" t="str">
        <f t="shared" si="43"/>
        <v>BOTH</v>
      </c>
      <c r="M105" s="79" t="str">
        <f t="shared" si="43"/>
        <v>£m</v>
      </c>
      <c r="N105" s="79"/>
      <c r="O105" s="120"/>
      <c r="P105" s="120"/>
      <c r="Q105" s="192">
        <f t="shared" ref="Q105:U105" si="58">SUM(Q103:Q104)</f>
        <v>0</v>
      </c>
      <c r="R105" s="192">
        <f t="shared" si="58"/>
        <v>0</v>
      </c>
      <c r="S105" s="192">
        <f t="shared" si="58"/>
        <v>0</v>
      </c>
      <c r="T105" s="192">
        <f t="shared" si="58"/>
        <v>0</v>
      </c>
      <c r="U105" s="192">
        <f t="shared" si="58"/>
        <v>0</v>
      </c>
      <c r="V105" s="101"/>
      <c r="W105" s="192">
        <f t="shared" si="45"/>
        <v>0</v>
      </c>
      <c r="X105" s="192">
        <f t="shared" si="46"/>
        <v>0</v>
      </c>
      <c r="Y105" s="191"/>
      <c r="Z105" s="191"/>
      <c r="AA105" s="191"/>
      <c r="AB105" s="157"/>
      <c r="AC105" s="157"/>
      <c r="AD105" s="157"/>
    </row>
    <row r="106" spans="1:30" outlineLevel="1">
      <c r="A106" s="110"/>
      <c r="B106" s="110"/>
      <c r="C106" s="111"/>
      <c r="D106" s="112"/>
      <c r="E106" s="79" t="str">
        <f t="shared" si="54"/>
        <v>Receipts for on-site work  - WWN - non-price control</v>
      </c>
      <c r="F106" s="79" t="str">
        <f t="shared" si="54"/>
        <v>DS1E_025TOT_PR24</v>
      </c>
      <c r="G106" s="79">
        <f t="shared" si="55"/>
        <v>0</v>
      </c>
      <c r="H106" s="79">
        <f t="shared" si="56"/>
        <v>0</v>
      </c>
      <c r="I106" s="79">
        <f t="shared" si="56"/>
        <v>0</v>
      </c>
      <c r="J106" s="79">
        <f t="shared" si="56"/>
        <v>0</v>
      </c>
      <c r="K106" s="79"/>
      <c r="L106" s="79" t="str">
        <f t="shared" si="43"/>
        <v>WWNNPC</v>
      </c>
      <c r="M106" s="79" t="str">
        <f t="shared" si="43"/>
        <v>£m</v>
      </c>
      <c r="N106" s="79"/>
      <c r="O106" s="120"/>
      <c r="P106" s="120"/>
      <c r="Q106" s="191">
        <f>IF(ISBLANK(Q70),Q30,Q70)</f>
        <v>0</v>
      </c>
      <c r="R106" s="191">
        <f>IF(ISBLANK(R70),R30,R70)</f>
        <v>0</v>
      </c>
      <c r="S106" s="191">
        <f>IF(ISBLANK(S70),S30,S70)</f>
        <v>0</v>
      </c>
      <c r="T106" s="191">
        <f>IF(ISBLANK(T70),T30,T70)</f>
        <v>0</v>
      </c>
      <c r="U106" s="191">
        <f>IF(ISBLANK(U70),U30,U70)</f>
        <v>0</v>
      </c>
      <c r="V106" s="101"/>
      <c r="W106" s="190">
        <f t="shared" si="45"/>
        <v>0</v>
      </c>
      <c r="X106" s="190">
        <f t="shared" si="46"/>
        <v>0</v>
      </c>
      <c r="Y106" s="191"/>
      <c r="Z106" s="191"/>
      <c r="AA106" s="191"/>
      <c r="AB106" s="157"/>
      <c r="AC106" s="157"/>
      <c r="AD106" s="157"/>
    </row>
    <row r="107" spans="1:30" outlineLevel="1">
      <c r="A107" s="110"/>
      <c r="B107" s="110"/>
      <c r="C107" s="111"/>
      <c r="D107" s="112"/>
      <c r="E107" s="79" t="str">
        <f t="shared" si="54"/>
        <v>Receipts for on-site work  - total</v>
      </c>
      <c r="F107" s="79" t="str">
        <f t="shared" si="54"/>
        <v>sum</v>
      </c>
      <c r="G107" s="79" t="str">
        <f t="shared" si="55"/>
        <v>DS1W_007TOT_PR24</v>
      </c>
      <c r="H107" s="79">
        <f t="shared" si="56"/>
        <v>0</v>
      </c>
      <c r="I107" s="79">
        <f t="shared" si="56"/>
        <v>0</v>
      </c>
      <c r="J107" s="79">
        <f t="shared" si="56"/>
        <v>0</v>
      </c>
      <c r="K107" s="79"/>
      <c r="L107" s="79" t="str">
        <f t="shared" si="43"/>
        <v>WWN</v>
      </c>
      <c r="M107" s="79" t="str">
        <f t="shared" si="43"/>
        <v>£m</v>
      </c>
      <c r="N107" s="79"/>
      <c r="O107" s="120"/>
      <c r="P107" s="120"/>
      <c r="Q107" s="192">
        <f>SUM(Q106)</f>
        <v>0</v>
      </c>
      <c r="R107" s="192">
        <f t="shared" ref="R107:U107" si="59">SUM(R106)</f>
        <v>0</v>
      </c>
      <c r="S107" s="192">
        <f t="shared" si="59"/>
        <v>0</v>
      </c>
      <c r="T107" s="192">
        <f t="shared" si="59"/>
        <v>0</v>
      </c>
      <c r="U107" s="192">
        <f t="shared" si="59"/>
        <v>0</v>
      </c>
      <c r="V107" s="101"/>
      <c r="W107" s="192">
        <f t="shared" si="45"/>
        <v>0</v>
      </c>
      <c r="X107" s="192">
        <f t="shared" si="46"/>
        <v>0</v>
      </c>
      <c r="Y107" s="191"/>
      <c r="Z107" s="191"/>
      <c r="AA107" s="191"/>
      <c r="AB107" s="157"/>
      <c r="AC107" s="157"/>
      <c r="AD107" s="157"/>
    </row>
    <row r="108" spans="1:30" outlineLevel="1">
      <c r="A108" s="110"/>
      <c r="B108" s="110"/>
      <c r="C108" s="111"/>
      <c r="D108" s="112"/>
      <c r="E108" s="79" t="str">
        <f t="shared" si="54"/>
        <v>Other developer services revenue - WN - price control</v>
      </c>
      <c r="F108" s="79" t="str">
        <f t="shared" si="54"/>
        <v>DS1E_005TOT_PR24</v>
      </c>
      <c r="G108" s="79">
        <f t="shared" si="55"/>
        <v>0</v>
      </c>
      <c r="H108" s="79">
        <f t="shared" si="56"/>
        <v>0</v>
      </c>
      <c r="I108" s="79">
        <f t="shared" si="56"/>
        <v>0</v>
      </c>
      <c r="J108" s="79">
        <f t="shared" si="56"/>
        <v>0</v>
      </c>
      <c r="K108" s="79"/>
      <c r="L108" s="79" t="str">
        <f t="shared" si="43"/>
        <v>WNPC</v>
      </c>
      <c r="M108" s="79" t="str">
        <f t="shared" si="43"/>
        <v>£m</v>
      </c>
      <c r="N108" s="79"/>
      <c r="O108" s="120"/>
      <c r="P108" s="120"/>
      <c r="Q108" s="191">
        <f t="shared" ref="Q108:U111" si="60">IF(ISBLANK(Q72),Q32,Q72)</f>
        <v>0.20699999999999999</v>
      </c>
      <c r="R108" s="191">
        <f t="shared" si="60"/>
        <v>0.19400000000000001</v>
      </c>
      <c r="S108" s="191">
        <f t="shared" si="60"/>
        <v>0.19400000000000001</v>
      </c>
      <c r="T108" s="191">
        <f t="shared" si="60"/>
        <v>0.187</v>
      </c>
      <c r="U108" s="191">
        <f t="shared" si="60"/>
        <v>0.19400000000000001</v>
      </c>
      <c r="V108" s="101"/>
      <c r="W108" s="190">
        <f t="shared" si="45"/>
        <v>0.97599999999999998</v>
      </c>
      <c r="X108" s="190">
        <f t="shared" si="46"/>
        <v>0.19519999999999998</v>
      </c>
      <c r="Y108" s="191"/>
      <c r="Z108" s="191"/>
      <c r="AA108" s="191"/>
      <c r="AB108" s="157"/>
      <c r="AC108" s="157"/>
      <c r="AD108" s="157"/>
    </row>
    <row r="109" spans="1:30" outlineLevel="1">
      <c r="A109" s="110"/>
      <c r="B109" s="110"/>
      <c r="C109" s="111"/>
      <c r="D109" s="112"/>
      <c r="E109" s="79" t="str">
        <f t="shared" si="54"/>
        <v>Other developer services revenue - WN - non-price control</v>
      </c>
      <c r="F109" s="79" t="str">
        <f t="shared" si="54"/>
        <v>DS1E_013TOT_PR24</v>
      </c>
      <c r="G109" s="79" t="str">
        <f t="shared" si="55"/>
        <v>DS1W_018TOT_PR24</v>
      </c>
      <c r="H109" s="79">
        <f t="shared" si="56"/>
        <v>0</v>
      </c>
      <c r="I109" s="79">
        <f t="shared" si="56"/>
        <v>0</v>
      </c>
      <c r="J109" s="79">
        <f t="shared" si="56"/>
        <v>0</v>
      </c>
      <c r="K109" s="79"/>
      <c r="L109" s="79" t="str">
        <f t="shared" si="43"/>
        <v>WNNPC</v>
      </c>
      <c r="M109" s="79" t="str">
        <f t="shared" si="43"/>
        <v>£m</v>
      </c>
      <c r="N109" s="79"/>
      <c r="O109" s="120"/>
      <c r="P109" s="120"/>
      <c r="Q109" s="191">
        <f t="shared" si="60"/>
        <v>6.0999999999999999E-2</v>
      </c>
      <c r="R109" s="191">
        <f t="shared" si="60"/>
        <v>5.7000000000000002E-2</v>
      </c>
      <c r="S109" s="191">
        <f t="shared" si="60"/>
        <v>5.7000000000000002E-2</v>
      </c>
      <c r="T109" s="191">
        <f t="shared" si="60"/>
        <v>5.5E-2</v>
      </c>
      <c r="U109" s="191">
        <f t="shared" si="60"/>
        <v>5.7000000000000002E-2</v>
      </c>
      <c r="V109" s="101"/>
      <c r="W109" s="190">
        <f t="shared" si="45"/>
        <v>0.28699999999999998</v>
      </c>
      <c r="X109" s="190">
        <f t="shared" si="46"/>
        <v>5.7399999999999993E-2</v>
      </c>
      <c r="Y109" s="191"/>
      <c r="Z109" s="191"/>
      <c r="AA109" s="191"/>
      <c r="AB109" s="157"/>
      <c r="AC109" s="157"/>
      <c r="AD109" s="157"/>
    </row>
    <row r="110" spans="1:30" outlineLevel="1">
      <c r="A110" s="110"/>
      <c r="B110" s="110"/>
      <c r="C110" s="111"/>
      <c r="D110" s="112"/>
      <c r="E110" s="79" t="str">
        <f t="shared" si="54"/>
        <v>Other developer services revenue - WWN - price control</v>
      </c>
      <c r="F110" s="79" t="str">
        <f t="shared" si="54"/>
        <v>DS1E_019TOT_PR24</v>
      </c>
      <c r="G110" s="79" t="str">
        <f t="shared" si="55"/>
        <v>DS1W_026TOT_PR24</v>
      </c>
      <c r="H110" s="79">
        <f t="shared" si="56"/>
        <v>0</v>
      </c>
      <c r="I110" s="79">
        <f t="shared" si="56"/>
        <v>0</v>
      </c>
      <c r="J110" s="79">
        <f t="shared" si="56"/>
        <v>0</v>
      </c>
      <c r="K110" s="79"/>
      <c r="L110" s="79" t="str">
        <f t="shared" si="43"/>
        <v>WWNPC</v>
      </c>
      <c r="M110" s="79" t="str">
        <f t="shared" si="43"/>
        <v>£m</v>
      </c>
      <c r="N110" s="79"/>
      <c r="O110" s="120"/>
      <c r="P110" s="120"/>
      <c r="Q110" s="191">
        <f t="shared" si="60"/>
        <v>0</v>
      </c>
      <c r="R110" s="191">
        <f t="shared" si="60"/>
        <v>0</v>
      </c>
      <c r="S110" s="191">
        <f t="shared" si="60"/>
        <v>0</v>
      </c>
      <c r="T110" s="191">
        <f t="shared" si="60"/>
        <v>0</v>
      </c>
      <c r="U110" s="191">
        <f t="shared" si="60"/>
        <v>0</v>
      </c>
      <c r="V110" s="101"/>
      <c r="W110" s="190">
        <f t="shared" si="45"/>
        <v>0</v>
      </c>
      <c r="X110" s="190">
        <f t="shared" si="46"/>
        <v>0</v>
      </c>
      <c r="Y110" s="191"/>
      <c r="Z110" s="191"/>
      <c r="AA110" s="191"/>
      <c r="AB110" s="157"/>
      <c r="AC110" s="157"/>
      <c r="AD110" s="157"/>
    </row>
    <row r="111" spans="1:30" outlineLevel="1">
      <c r="A111" s="110"/>
      <c r="B111" s="110"/>
      <c r="C111" s="111"/>
      <c r="D111" s="112"/>
      <c r="E111" s="79" t="str">
        <f t="shared" si="54"/>
        <v>Other developer services revenue - WWN - non-price control</v>
      </c>
      <c r="F111" s="79" t="str">
        <f t="shared" si="54"/>
        <v>DS1E_027TOT_PR24</v>
      </c>
      <c r="G111" s="79">
        <f t="shared" si="55"/>
        <v>0</v>
      </c>
      <c r="H111" s="79">
        <f t="shared" si="56"/>
        <v>0</v>
      </c>
      <c r="I111" s="79">
        <f t="shared" si="56"/>
        <v>0</v>
      </c>
      <c r="J111" s="79">
        <f t="shared" si="56"/>
        <v>0</v>
      </c>
      <c r="K111" s="79"/>
      <c r="L111" s="79" t="str">
        <f t="shared" si="43"/>
        <v>WWNNPC</v>
      </c>
      <c r="M111" s="79" t="str">
        <f t="shared" si="43"/>
        <v>£m</v>
      </c>
      <c r="N111" s="79"/>
      <c r="O111" s="120"/>
      <c r="P111" s="120"/>
      <c r="Q111" s="191">
        <f t="shared" si="60"/>
        <v>0</v>
      </c>
      <c r="R111" s="191">
        <f t="shared" si="60"/>
        <v>0</v>
      </c>
      <c r="S111" s="191">
        <f t="shared" si="60"/>
        <v>0</v>
      </c>
      <c r="T111" s="191">
        <f t="shared" si="60"/>
        <v>0</v>
      </c>
      <c r="U111" s="191">
        <f t="shared" si="60"/>
        <v>0</v>
      </c>
      <c r="V111" s="101"/>
      <c r="W111" s="190">
        <f t="shared" si="45"/>
        <v>0</v>
      </c>
      <c r="X111" s="190">
        <f t="shared" si="46"/>
        <v>0</v>
      </c>
      <c r="Y111" s="191"/>
      <c r="Z111" s="191"/>
      <c r="AA111" s="191"/>
      <c r="AB111" s="157"/>
      <c r="AC111" s="157"/>
      <c r="AD111" s="157"/>
    </row>
    <row r="112" spans="1:30" outlineLevel="1">
      <c r="A112" s="110"/>
      <c r="B112" s="110"/>
      <c r="C112" s="111"/>
      <c r="D112" s="112"/>
      <c r="E112" s="79" t="str">
        <f t="shared" si="54"/>
        <v>Other developer services revenue - total</v>
      </c>
      <c r="F112" s="79" t="str">
        <f t="shared" si="54"/>
        <v>sum</v>
      </c>
      <c r="G112" s="79">
        <f t="shared" si="55"/>
        <v>0</v>
      </c>
      <c r="H112" s="79">
        <f t="shared" si="56"/>
        <v>0</v>
      </c>
      <c r="I112" s="79">
        <f t="shared" si="56"/>
        <v>0</v>
      </c>
      <c r="J112" s="79">
        <f t="shared" si="56"/>
        <v>0</v>
      </c>
      <c r="K112" s="79"/>
      <c r="L112" s="79" t="str">
        <f t="shared" si="43"/>
        <v>BOTH</v>
      </c>
      <c r="M112" s="79" t="str">
        <f t="shared" si="43"/>
        <v>£m</v>
      </c>
      <c r="N112" s="79"/>
      <c r="O112" s="120"/>
      <c r="P112" s="120"/>
      <c r="Q112" s="192">
        <f>SUM(Q108:Q111)</f>
        <v>0.26800000000000002</v>
      </c>
      <c r="R112" s="192">
        <f t="shared" ref="R112" si="61">SUM(R108:R111)</f>
        <v>0.251</v>
      </c>
      <c r="S112" s="192">
        <f t="shared" ref="S112" si="62">SUM(S108:S111)</f>
        <v>0.251</v>
      </c>
      <c r="T112" s="192">
        <f t="shared" ref="T112" si="63">SUM(T108:T111)</f>
        <v>0.24199999999999999</v>
      </c>
      <c r="U112" s="192">
        <f t="shared" ref="U112" si="64">SUM(U108:U111)</f>
        <v>0.251</v>
      </c>
      <c r="V112" s="101"/>
      <c r="W112" s="192">
        <f t="shared" si="45"/>
        <v>1.2629999999999999</v>
      </c>
      <c r="X112" s="192">
        <f t="shared" si="46"/>
        <v>0.25259999999999999</v>
      </c>
      <c r="Y112" s="191"/>
      <c r="Z112" s="191"/>
      <c r="AA112" s="191"/>
      <c r="AB112" s="157"/>
      <c r="AC112" s="157"/>
      <c r="AD112" s="157"/>
    </row>
    <row r="113" spans="1:30" outlineLevel="1">
      <c r="A113" s="110"/>
      <c r="B113" s="110"/>
      <c r="C113" s="111"/>
      <c r="D113" s="112"/>
      <c r="E113" s="79" t="str">
        <f t="shared" si="54"/>
        <v>Developer services revenue - WN - price control</v>
      </c>
      <c r="F113" s="79" t="str">
        <f t="shared" si="54"/>
        <v>sum</v>
      </c>
      <c r="G113" s="79">
        <f t="shared" si="55"/>
        <v>0</v>
      </c>
      <c r="H113" s="79">
        <f t="shared" si="56"/>
        <v>0</v>
      </c>
      <c r="I113" s="79">
        <f t="shared" si="56"/>
        <v>0</v>
      </c>
      <c r="J113" s="79">
        <f t="shared" si="56"/>
        <v>0</v>
      </c>
      <c r="K113" s="79"/>
      <c r="L113" s="79" t="str">
        <f t="shared" si="43"/>
        <v>WNPC</v>
      </c>
      <c r="M113" s="79" t="str">
        <f t="shared" si="43"/>
        <v>£m</v>
      </c>
      <c r="N113" s="79"/>
      <c r="O113" s="120"/>
      <c r="P113" s="120"/>
      <c r="Q113" s="191">
        <f>SUMIF($L$91:$L$112,$L113,Q$91:Q$112)</f>
        <v>0.14699999999999994</v>
      </c>
      <c r="R113" s="191">
        <f t="shared" ref="R113:U116" si="65">SUMIF($L$91:$L$112,$L113,R$91:R$112)</f>
        <v>7.7000000000000013E-2</v>
      </c>
      <c r="S113" s="191">
        <f t="shared" si="65"/>
        <v>0.60400000000000009</v>
      </c>
      <c r="T113" s="191">
        <f t="shared" si="65"/>
        <v>0.83699999999999997</v>
      </c>
      <c r="U113" s="191">
        <f t="shared" si="65"/>
        <v>0.84400000000000008</v>
      </c>
      <c r="V113" s="101"/>
      <c r="W113" s="190">
        <f t="shared" si="45"/>
        <v>2.5090000000000003</v>
      </c>
      <c r="X113" s="190">
        <f t="shared" si="46"/>
        <v>0.50180000000000002</v>
      </c>
      <c r="Y113" s="191"/>
      <c r="Z113" s="191"/>
      <c r="AA113" s="191"/>
      <c r="AB113" s="157"/>
      <c r="AC113" s="157"/>
      <c r="AD113" s="157"/>
    </row>
    <row r="114" spans="1:30" outlineLevel="1">
      <c r="A114" s="110"/>
      <c r="B114" s="110"/>
      <c r="C114" s="111"/>
      <c r="D114" s="112"/>
      <c r="E114" s="79" t="str">
        <f t="shared" si="54"/>
        <v>Developer services revenue - WN - non-price control</v>
      </c>
      <c r="F114" s="79" t="str">
        <f t="shared" si="54"/>
        <v>sum</v>
      </c>
      <c r="G114" s="79">
        <f t="shared" si="55"/>
        <v>0</v>
      </c>
      <c r="H114" s="79">
        <f t="shared" si="56"/>
        <v>0</v>
      </c>
      <c r="I114" s="79">
        <f t="shared" si="56"/>
        <v>0</v>
      </c>
      <c r="J114" s="79">
        <f t="shared" si="56"/>
        <v>0</v>
      </c>
      <c r="K114" s="79"/>
      <c r="L114" s="79" t="str">
        <f t="shared" si="43"/>
        <v>WNNPC</v>
      </c>
      <c r="M114" s="79" t="str">
        <f t="shared" si="43"/>
        <v>£m</v>
      </c>
      <c r="N114" s="79"/>
      <c r="O114" s="120"/>
      <c r="P114" s="120"/>
      <c r="Q114" s="192">
        <f t="shared" ref="Q114:Q116" si="66">SUMIF($L$91:$L$112,$L114,Q$91:Q$112)</f>
        <v>2.641</v>
      </c>
      <c r="R114" s="192">
        <f t="shared" si="65"/>
        <v>2.468</v>
      </c>
      <c r="S114" s="192">
        <f t="shared" si="65"/>
        <v>2.468</v>
      </c>
      <c r="T114" s="192">
        <f t="shared" si="65"/>
        <v>2.3810000000000002</v>
      </c>
      <c r="U114" s="192">
        <f t="shared" si="65"/>
        <v>2.468</v>
      </c>
      <c r="V114" s="101"/>
      <c r="W114" s="192">
        <f t="shared" si="45"/>
        <v>12.426</v>
      </c>
      <c r="X114" s="192">
        <f t="shared" si="46"/>
        <v>2.4851999999999999</v>
      </c>
      <c r="Y114" s="191"/>
      <c r="Z114" s="191"/>
      <c r="AA114" s="191"/>
      <c r="AB114" s="157"/>
      <c r="AC114" s="157"/>
      <c r="AD114" s="157"/>
    </row>
    <row r="115" spans="1:30" outlineLevel="1">
      <c r="A115" s="110"/>
      <c r="B115" s="110"/>
      <c r="C115" s="111"/>
      <c r="D115" s="112"/>
      <c r="E115" s="79" t="str">
        <f t="shared" si="54"/>
        <v>Developer services revenue - WWN - price control</v>
      </c>
      <c r="F115" s="79" t="str">
        <f t="shared" si="54"/>
        <v>sum</v>
      </c>
      <c r="G115" s="79">
        <f t="shared" si="55"/>
        <v>0</v>
      </c>
      <c r="H115" s="79">
        <f t="shared" si="56"/>
        <v>0</v>
      </c>
      <c r="I115" s="79">
        <f t="shared" si="56"/>
        <v>0</v>
      </c>
      <c r="J115" s="79">
        <f t="shared" si="56"/>
        <v>0</v>
      </c>
      <c r="K115" s="79"/>
      <c r="L115" s="79" t="str">
        <f t="shared" si="43"/>
        <v>WWNPC</v>
      </c>
      <c r="M115" s="79" t="str">
        <f t="shared" si="43"/>
        <v>£m</v>
      </c>
      <c r="N115" s="79"/>
      <c r="O115" s="120"/>
      <c r="P115" s="120"/>
      <c r="Q115" s="192">
        <f t="shared" si="66"/>
        <v>0</v>
      </c>
      <c r="R115" s="192">
        <f t="shared" si="65"/>
        <v>0</v>
      </c>
      <c r="S115" s="192">
        <f t="shared" si="65"/>
        <v>0</v>
      </c>
      <c r="T115" s="192">
        <f t="shared" si="65"/>
        <v>0</v>
      </c>
      <c r="U115" s="192">
        <f t="shared" si="65"/>
        <v>0</v>
      </c>
      <c r="V115" s="101"/>
      <c r="W115" s="192">
        <f t="shared" si="45"/>
        <v>0</v>
      </c>
      <c r="X115" s="192">
        <f t="shared" si="46"/>
        <v>0</v>
      </c>
      <c r="Y115" s="191"/>
      <c r="Z115" s="191"/>
      <c r="AA115" s="191"/>
      <c r="AB115" s="157"/>
      <c r="AC115" s="157"/>
      <c r="AD115" s="157"/>
    </row>
    <row r="116" spans="1:30" outlineLevel="1">
      <c r="A116" s="110"/>
      <c r="B116" s="110"/>
      <c r="C116" s="111"/>
      <c r="D116" s="112"/>
      <c r="E116" s="79" t="str">
        <f t="shared" si="54"/>
        <v>Developer services revenue - WWN - non-price control</v>
      </c>
      <c r="F116" s="79" t="str">
        <f t="shared" si="54"/>
        <v>sum</v>
      </c>
      <c r="G116" s="79">
        <f t="shared" si="55"/>
        <v>0</v>
      </c>
      <c r="H116" s="79">
        <f t="shared" si="56"/>
        <v>0</v>
      </c>
      <c r="I116" s="79">
        <f t="shared" si="56"/>
        <v>0</v>
      </c>
      <c r="J116" s="79">
        <f t="shared" si="56"/>
        <v>0</v>
      </c>
      <c r="K116" s="79"/>
      <c r="L116" s="79" t="str">
        <f t="shared" si="43"/>
        <v>WWNNPC</v>
      </c>
      <c r="M116" s="79" t="str">
        <f t="shared" si="43"/>
        <v>£m</v>
      </c>
      <c r="N116" s="79"/>
      <c r="O116" s="120"/>
      <c r="P116" s="120"/>
      <c r="Q116" s="192">
        <f t="shared" si="66"/>
        <v>0</v>
      </c>
      <c r="R116" s="192">
        <f t="shared" si="65"/>
        <v>0</v>
      </c>
      <c r="S116" s="192">
        <f t="shared" si="65"/>
        <v>0</v>
      </c>
      <c r="T116" s="192">
        <f t="shared" si="65"/>
        <v>0</v>
      </c>
      <c r="U116" s="192">
        <f t="shared" si="65"/>
        <v>0</v>
      </c>
      <c r="V116" s="101"/>
      <c r="W116" s="192">
        <f t="shared" si="45"/>
        <v>0</v>
      </c>
      <c r="X116" s="192">
        <f t="shared" si="46"/>
        <v>0</v>
      </c>
      <c r="Y116" s="191"/>
      <c r="Z116" s="191"/>
      <c r="AA116" s="191"/>
      <c r="AB116" s="157"/>
      <c r="AC116" s="157"/>
      <c r="AD116" s="157"/>
    </row>
    <row r="117" spans="1:30" outlineLevel="1">
      <c r="A117" s="110"/>
      <c r="B117" s="110"/>
      <c r="C117" s="111"/>
      <c r="D117" s="112"/>
      <c r="E117" s="79" t="str">
        <f t="shared" si="54"/>
        <v>Developer services revenue - total</v>
      </c>
      <c r="F117" s="79" t="str">
        <f t="shared" si="54"/>
        <v>sum</v>
      </c>
      <c r="G117" s="79">
        <f t="shared" si="55"/>
        <v>0</v>
      </c>
      <c r="H117" s="79">
        <f t="shared" si="56"/>
        <v>0</v>
      </c>
      <c r="I117" s="79">
        <f t="shared" si="56"/>
        <v>0</v>
      </c>
      <c r="J117" s="79">
        <f t="shared" si="56"/>
        <v>0</v>
      </c>
      <c r="K117" s="79"/>
      <c r="L117" s="79" t="str">
        <f t="shared" si="43"/>
        <v>BOTH</v>
      </c>
      <c r="M117" s="79" t="str">
        <f t="shared" si="43"/>
        <v>£m</v>
      </c>
      <c r="N117" s="79"/>
      <c r="O117" s="120"/>
      <c r="P117" s="120"/>
      <c r="Q117" s="192">
        <f>SUM(Q113:Q116)</f>
        <v>2.7879999999999998</v>
      </c>
      <c r="R117" s="192">
        <f t="shared" ref="R117" si="67">SUM(R113:R116)</f>
        <v>2.5449999999999999</v>
      </c>
      <c r="S117" s="192">
        <f t="shared" ref="S117" si="68">SUM(S113:S116)</f>
        <v>3.0720000000000001</v>
      </c>
      <c r="T117" s="192">
        <f t="shared" ref="T117" si="69">SUM(T113:T116)</f>
        <v>3.218</v>
      </c>
      <c r="U117" s="192">
        <f t="shared" ref="U117" si="70">SUM(U113:U116)</f>
        <v>3.3120000000000003</v>
      </c>
      <c r="V117" s="101"/>
      <c r="W117" s="192">
        <f t="shared" si="45"/>
        <v>14.935000000000002</v>
      </c>
      <c r="X117" s="192">
        <f t="shared" si="46"/>
        <v>2.9870000000000005</v>
      </c>
      <c r="Y117" s="191"/>
      <c r="Z117" s="191"/>
      <c r="AA117" s="191"/>
      <c r="AB117" s="157"/>
      <c r="AC117" s="157"/>
      <c r="AD117" s="157"/>
    </row>
    <row r="118" spans="1:30" outlineLevel="1">
      <c r="A118" s="110"/>
      <c r="B118" s="110"/>
      <c r="C118" s="111"/>
      <c r="D118" s="112"/>
      <c r="E118" s="79"/>
      <c r="F118" s="79"/>
      <c r="G118" s="79"/>
      <c r="H118" s="79"/>
      <c r="I118" s="79"/>
      <c r="J118" s="79"/>
      <c r="K118" s="79"/>
      <c r="L118" s="79"/>
      <c r="M118" s="157"/>
      <c r="N118" s="79"/>
      <c r="O118" s="120"/>
      <c r="P118" s="120"/>
      <c r="Q118" s="79"/>
      <c r="R118" s="79"/>
      <c r="S118" s="79"/>
      <c r="T118" s="79"/>
      <c r="U118" s="79"/>
      <c r="V118" s="101"/>
      <c r="W118" s="101"/>
      <c r="X118" s="101"/>
      <c r="Y118" s="79"/>
      <c r="Z118" s="79"/>
      <c r="AA118" s="79"/>
      <c r="AB118" s="157"/>
      <c r="AC118" s="157"/>
      <c r="AD118" s="157"/>
    </row>
  </sheetData>
  <conditionalFormatting sqref="A15:M27 W15:XFD42 O15:U44 G28:G41 A28:F42 H28:M42 A43:M44 Y43:XFD44 A55:M81 O55:U81 Y55:XFD81">
    <cfRule type="expression" dxfId="797" priority="15">
      <formula>ISNUMBER(SEARCH("sum", $F15))</formula>
    </cfRule>
  </conditionalFormatting>
  <conditionalFormatting sqref="A91:M117 O91:U117">
    <cfRule type="expression" dxfId="796" priority="17">
      <formula>ISNUMBER(SEARCH("sum", $F91))</formula>
    </cfRule>
    <cfRule type="expression" dxfId="795" priority="18">
      <formula>ISNUMBER(SEARCH("totex", $E91))</formula>
    </cfRule>
  </conditionalFormatting>
  <conditionalFormatting sqref="G42">
    <cfRule type="expression" dxfId="794" priority="76">
      <formula>ISNUMBER(SEARCH("sum", $F41))</formula>
    </cfRule>
  </conditionalFormatting>
  <conditionalFormatting sqref="G45">
    <cfRule type="expression" dxfId="793" priority="86">
      <formula>ISNUMBER(SEARCH("sum", $F42))</formula>
    </cfRule>
  </conditionalFormatting>
  <conditionalFormatting sqref="M45">
    <cfRule type="expression" dxfId="792" priority="1">
      <formula>ISNUMBER(SEARCH("sum", $F45))</formula>
    </cfRule>
  </conditionalFormatting>
  <conditionalFormatting sqref="N1:N2 Q46:U46">
    <cfRule type="cellIs" dxfId="791" priority="35" stopIfTrue="1" operator="notEqual">
      <formula>0</formula>
    </cfRule>
    <cfRule type="cellIs" dxfId="790" priority="36" stopIfTrue="1" operator="equal">
      <formula>""</formula>
    </cfRule>
    <cfRule type="cellIs" dxfId="789" priority="37" stopIfTrue="1" operator="notEqual">
      <formula>0</formula>
    </cfRule>
    <cfRule type="cellIs" dxfId="788" priority="38" stopIfTrue="1" operator="equal">
      <formula>""</formula>
    </cfRule>
  </conditionalFormatting>
  <conditionalFormatting sqref="N46">
    <cfRule type="cellIs" dxfId="787" priority="39" stopIfTrue="1" operator="notEqual">
      <formula>0</formula>
    </cfRule>
    <cfRule type="cellIs" dxfId="786" priority="40" stopIfTrue="1" operator="equal">
      <formula>""</formula>
    </cfRule>
    <cfRule type="cellIs" dxfId="785" priority="41" stopIfTrue="1" operator="notEqual">
      <formula>0</formula>
    </cfRule>
    <cfRule type="cellIs" dxfId="784" priority="42" stopIfTrue="1" operator="equal">
      <formula>""</formula>
    </cfRule>
  </conditionalFormatting>
  <conditionalFormatting sqref="Q3:U3">
    <cfRule type="cellIs" dxfId="783" priority="43" operator="equal">
      <formula>"PPA ext."</formula>
    </cfRule>
    <cfRule type="cellIs" dxfId="782" priority="44" operator="equal">
      <formula>"Delay"</formula>
    </cfRule>
    <cfRule type="cellIs" dxfId="781" priority="45" operator="equal">
      <formula>"Fin Close"</formula>
    </cfRule>
    <cfRule type="cellIs" dxfId="780" priority="46" stopIfTrue="1" operator="equal">
      <formula>"Construction"</formula>
    </cfRule>
    <cfRule type="cellIs" dxfId="779" priority="47" stopIfTrue="1" operator="equal">
      <formula>"Operations"</formula>
    </cfRule>
  </conditionalFormatting>
  <conditionalFormatting sqref="Q91:U117">
    <cfRule type="expression" dxfId="778" priority="11">
      <formula>(Q91&lt;&gt;Q15)</formula>
    </cfRule>
  </conditionalFormatting>
  <conditionalFormatting sqref="R37:U37 R77:U77">
    <cfRule type="expression" dxfId="777" priority="20">
      <formula>ISNUMBER(SEARCH("sum", $F37))</formula>
    </cfRule>
  </conditionalFormatting>
  <conditionalFormatting sqref="W91:XFD117">
    <cfRule type="expression" dxfId="776" priority="6">
      <formula>ISNUMBER(SEARCH("sum", $F91))</formula>
    </cfRule>
    <cfRule type="expression" dxfId="775" priority="7">
      <formula>ISNUMBER(SEARCH("totex", $E91))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66B9-58F2-47D6-AD58-B8358777635F}">
  <sheetPr codeName="Sheet19">
    <tabColor theme="4"/>
    <outlinePr summaryBelow="0" summaryRight="0"/>
  </sheetPr>
  <dimension ref="A1:AD118"/>
  <sheetViews>
    <sheetView showGridLines="0" defaultGridColor="0" colorId="22" zoomScale="80" zoomScaleNormal="80" workbookViewId="0">
      <pane xSplit="15" ySplit="4" topLeftCell="P17" activePane="bottomRight" state="frozen"/>
      <selection pane="bottomRight" activeCell="Q94" sqref="Q94"/>
      <selection pane="bottomLeft" activeCell="Q24" sqref="Q24"/>
      <selection pane="topRight" activeCell="Q24" sqref="Q24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54.140625" style="7" bestFit="1" customWidth="1" collapsed="1"/>
    <col min="6" max="7" width="19.85546875" style="7" hidden="1" customWidth="1" outlineLevel="1"/>
    <col min="8" max="8" width="20.42578125" style="7" hidden="1" customWidth="1" outlineLevel="1"/>
    <col min="9" max="9" width="19.85546875" style="7" hidden="1" customWidth="1" outlineLevel="1"/>
    <col min="10" max="10" width="17.85546875" style="7" hidden="1" customWidth="1" outlineLevel="1"/>
    <col min="11" max="11" width="3.85546875" style="7" hidden="1" customWidth="1" outlineLevel="1"/>
    <col min="12" max="12" width="10.140625" style="7" hidden="1" customWidth="1" outlineLevel="1"/>
    <col min="13" max="13" width="10.42578125" style="22" customWidth="1"/>
    <col min="14" max="14" width="4.42578125" style="7" customWidth="1"/>
    <col min="15" max="16" width="2.7109375" style="17" customWidth="1"/>
    <col min="17" max="21" width="11" style="7" customWidth="1"/>
    <col min="22" max="22" width="4.28515625" customWidth="1"/>
    <col min="23" max="23" width="6.85546875" bestFit="1" customWidth="1"/>
    <col min="24" max="24" width="9.42578125" bestFit="1" customWidth="1"/>
    <col min="25" max="25" width="4.28515625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16384" width="11.7109375" style="23" hidden="1"/>
  </cols>
  <sheetData>
    <row r="1" spans="1:30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N46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  <c r="Y1" s="79"/>
      <c r="Z1" s="79"/>
      <c r="AA1" s="79"/>
      <c r="AB1" s="157"/>
      <c r="AC1" s="79"/>
      <c r="AD1" s="79"/>
    </row>
    <row r="2" spans="1:30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01"/>
      <c r="X2" s="101"/>
      <c r="Y2" s="101"/>
      <c r="Z2" s="101"/>
      <c r="AA2" s="101"/>
      <c r="AB2" s="157"/>
      <c r="AC2" s="157"/>
      <c r="AD2" s="157"/>
    </row>
    <row r="3" spans="1:30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</row>
    <row r="4" spans="1:30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</row>
    <row r="5" spans="1:30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101"/>
      <c r="X5" s="101"/>
      <c r="Y5" s="79"/>
      <c r="Z5" s="79"/>
      <c r="AA5" s="79"/>
      <c r="AB5" s="157"/>
      <c r="AC5" s="79"/>
      <c r="AD5" s="79"/>
    </row>
    <row r="6" spans="1:30">
      <c r="A6" s="110"/>
      <c r="B6" s="110"/>
      <c r="C6" s="111"/>
      <c r="D6" s="112"/>
      <c r="E6" s="251" t="str">
        <f>InpC!E46</f>
        <v>Developer services revenues</v>
      </c>
      <c r="F6" s="120" t="str">
        <f>INDEX(InpC!$G$46:$G$50,MATCH(E6,InpC!E46:E50,0))</f>
        <v>DSR</v>
      </c>
      <c r="G6" s="120">
        <f>INDEX(InpC!$F$46:$F$50,MATCH(DSR_SWB!F6,InpC!$G$46:$G$50,0))</f>
        <v>1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101"/>
      <c r="X6" s="101"/>
      <c r="Y6" s="79"/>
      <c r="Z6" s="79"/>
      <c r="AA6" s="79"/>
      <c r="AB6" s="157"/>
      <c r="AC6" s="79"/>
      <c r="AD6" s="79"/>
    </row>
    <row r="7" spans="1:30">
      <c r="A7" s="110"/>
      <c r="B7" s="110"/>
      <c r="C7" s="111"/>
      <c r="D7" s="112"/>
      <c r="E7" s="79"/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101"/>
      <c r="X7" s="101"/>
      <c r="Y7" s="79"/>
      <c r="Z7" s="79"/>
      <c r="AA7" s="79"/>
      <c r="AB7" s="157"/>
      <c r="AC7" s="79"/>
      <c r="AD7" s="79"/>
    </row>
    <row r="8" spans="1:30">
      <c r="A8" s="110"/>
      <c r="B8" s="110"/>
      <c r="C8" s="111"/>
      <c r="D8" s="157"/>
      <c r="E8" s="157"/>
      <c r="F8" s="157"/>
      <c r="G8" s="79"/>
      <c r="H8" s="157"/>
      <c r="I8" s="186"/>
      <c r="J8" s="157"/>
      <c r="K8" s="157"/>
      <c r="L8" s="157"/>
      <c r="M8" s="157"/>
      <c r="N8" s="79"/>
      <c r="O8" s="120"/>
      <c r="P8" s="120"/>
      <c r="Q8" s="182">
        <f t="shared" ref="Q8:U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101"/>
      <c r="X8" s="101"/>
      <c r="Y8" s="182"/>
      <c r="Z8" s="182"/>
      <c r="AA8" s="182"/>
      <c r="AB8" s="157"/>
      <c r="AC8" s="182"/>
      <c r="AD8" s="182"/>
    </row>
    <row r="9" spans="1:30">
      <c r="A9" s="110"/>
      <c r="B9" s="110"/>
      <c r="C9" s="111"/>
      <c r="D9" s="76" t="str">
        <f>E6</f>
        <v>Developer services revenues</v>
      </c>
      <c r="E9" s="79"/>
      <c r="F9" s="79"/>
      <c r="G9" s="79"/>
      <c r="H9" s="79"/>
      <c r="I9" s="101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101"/>
      <c r="X9" s="101"/>
      <c r="Y9" s="182"/>
      <c r="Z9" s="182"/>
      <c r="AA9" s="182"/>
      <c r="AB9" s="157"/>
      <c r="AC9" s="182"/>
      <c r="AD9" s="182"/>
    </row>
    <row r="10" spans="1:30">
      <c r="A10" s="110"/>
      <c r="B10" s="110"/>
      <c r="C10" s="111"/>
      <c r="D10" s="112"/>
      <c r="E10" s="96" t="s">
        <v>921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101"/>
      <c r="R10" s="79"/>
      <c r="S10" s="79"/>
      <c r="T10" s="79"/>
      <c r="U10" s="79"/>
      <c r="V10" s="101"/>
      <c r="W10" s="101"/>
      <c r="X10" s="101"/>
      <c r="Y10" s="79"/>
      <c r="Z10" s="79"/>
      <c r="AA10" s="79"/>
      <c r="AB10" s="157"/>
      <c r="AC10" s="79"/>
      <c r="AD10" s="79"/>
    </row>
    <row r="11" spans="1:30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187"/>
      <c r="O11" s="120"/>
      <c r="P11" s="120"/>
      <c r="Q11" s="79"/>
      <c r="R11" s="79"/>
      <c r="S11" s="79"/>
      <c r="T11" s="79"/>
      <c r="U11" s="79"/>
      <c r="V11" s="101"/>
      <c r="W11" s="101"/>
      <c r="X11" s="101"/>
      <c r="Y11" s="79"/>
      <c r="Z11" s="79"/>
      <c r="AA11" s="79"/>
      <c r="AB11" s="157"/>
      <c r="AC11" s="79"/>
      <c r="AD11" s="79"/>
    </row>
    <row r="12" spans="1:30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101"/>
      <c r="X12" s="101"/>
      <c r="Y12" s="120"/>
      <c r="Z12" s="120"/>
      <c r="AA12" s="120"/>
      <c r="AB12" s="157"/>
      <c r="AC12" s="120"/>
      <c r="AD12" s="120"/>
    </row>
    <row r="13" spans="1:30" outlineLevel="1">
      <c r="A13" s="110"/>
      <c r="B13" s="110"/>
      <c r="C13" s="111"/>
      <c r="D13" s="112"/>
      <c r="E13" s="189">
        <f>InpC!$H$21</f>
        <v>45016</v>
      </c>
      <c r="F13" s="79"/>
      <c r="G13" s="79"/>
      <c r="H13" s="79"/>
      <c r="I13" s="79"/>
      <c r="J13" s="79"/>
      <c r="K13" s="79"/>
      <c r="L13" s="79"/>
      <c r="M13" s="157"/>
      <c r="N13" s="120"/>
      <c r="O13" s="120"/>
      <c r="P13" s="120"/>
      <c r="Q13" s="120"/>
      <c r="R13" s="120"/>
      <c r="S13" s="120"/>
      <c r="T13" s="120"/>
      <c r="U13" s="120"/>
      <c r="V13" s="101"/>
      <c r="W13" s="101"/>
      <c r="X13" s="101"/>
      <c r="Y13" s="120"/>
      <c r="Z13" s="120"/>
      <c r="AA13" s="120"/>
      <c r="AB13" s="157"/>
      <c r="AC13" s="120"/>
      <c r="AD13" s="120"/>
    </row>
    <row r="14" spans="1:30" outlineLevel="1">
      <c r="A14" s="110"/>
      <c r="B14" s="110"/>
      <c r="C14" s="111"/>
      <c r="D14" s="112"/>
      <c r="E14" s="189"/>
      <c r="F14" s="79"/>
      <c r="G14" s="79"/>
      <c r="H14" s="79"/>
      <c r="I14" s="79"/>
      <c r="J14" s="79"/>
      <c r="K14" s="79"/>
      <c r="L14" s="79"/>
      <c r="M14" s="157"/>
      <c r="N14" s="120"/>
      <c r="O14" s="120"/>
      <c r="P14" s="120"/>
      <c r="Q14" s="120"/>
      <c r="R14" s="120"/>
      <c r="S14" s="120"/>
      <c r="T14" s="120"/>
      <c r="U14" s="120"/>
      <c r="V14" s="101"/>
      <c r="W14" s="101"/>
      <c r="X14" s="101"/>
      <c r="Y14" s="120"/>
      <c r="Z14" s="120"/>
      <c r="AA14" s="120"/>
      <c r="AB14" s="157"/>
      <c r="AC14" s="120"/>
      <c r="AD14" s="120"/>
    </row>
    <row r="15" spans="1:30" s="22" customFormat="1" outlineLevel="1">
      <c r="A15" s="82"/>
      <c r="B15" s="82"/>
      <c r="C15" s="111"/>
      <c r="D15" s="112"/>
      <c r="E15" s="120" t="str">
        <f>INDEX(InpC!$E$56:$E$261,MATCH($K15,InpC!$F$56:$F$261,0))</f>
        <v>Connection charges revenue - WN - price control</v>
      </c>
      <c r="F15" s="120" t="str">
        <f>INDEX(InpC!H$56:H$261,MATCH($K15,InpC!$F$56:$F$261,0))</f>
        <v>DS1W_001TOT_PR24</v>
      </c>
      <c r="G15" s="120">
        <f>INDEX(InpC!I$56:I$261,MATCH($K15,InpC!$F$56:$F$261,0))</f>
        <v>0</v>
      </c>
      <c r="H15" s="120">
        <f>INDEX(InpC!J$56:J$261,MATCH($K15,InpC!$F$56:$F$261,0))</f>
        <v>0</v>
      </c>
      <c r="I15" s="120">
        <f>INDEX(InpC!K$56:K$261,MATCH($K15,InpC!$F$56:$F$261,0))</f>
        <v>0</v>
      </c>
      <c r="J15" s="120">
        <f>INDEX(InpC!L$56:L$261,MATCH($K15,InpC!$F$56:$F$261,0))</f>
        <v>0</v>
      </c>
      <c r="K15" s="120">
        <f>G6</f>
        <v>1</v>
      </c>
      <c r="L15" s="120" t="str">
        <f>INDEX(InpC!M$56:M$261,MATCH($K15,InpC!$F$56:$F$261,0))</f>
        <v>WNPC</v>
      </c>
      <c r="M15" s="157" t="s">
        <v>31</v>
      </c>
      <c r="N15" s="157"/>
      <c r="O15" s="120"/>
      <c r="P15" s="120"/>
      <c r="Q15" s="190">
        <f>SUMIF(Inp_PR24_SWB!$E$5:$E$177,DSR_SWB!$G15,Inp_PR24_SWB!H$5:H$177)+SUMIF(Inp_PR24_SWB!$E$5:$E$177,DSR_SWB!$H15,Inp_PR24_SWB!H$5:H$177)+SUMIF(Inp_PR24_SWB!$E$5:$E$177,DSR_SWB!$I15,Inp_PR24_SWB!H$5:H$177)+SUMIF(Inp_PR24_SWB!$E$5:$E$177,DSR_SWB!$J15,Inp_PR24_SWB!H$5:H$177)+SUMIF(Inp_PR24_SWB!$E$5:$E$177,DSR_SWB!$F15,Inp_PR24_SWB!H$5:H$177)</f>
        <v>0</v>
      </c>
      <c r="R15" s="190">
        <f>SUMIF(Inp_PR24_SWB!$E$5:$E$177,DSR_SWB!$G15,Inp_PR24_SWB!I$5:I$177)+SUMIF(Inp_PR24_SWB!$E$5:$E$177,DSR_SWB!$H15,Inp_PR24_SWB!I$5:I$177)+SUMIF(Inp_PR24_SWB!$E$5:$E$177,DSR_SWB!$I15,Inp_PR24_SWB!I$5:I$177)+SUMIF(Inp_PR24_SWB!$E$5:$E$177,DSR_SWB!$J15,Inp_PR24_SWB!I$5:I$177)+SUMIF(Inp_PR24_SWB!$E$5:$E$177,DSR_SWB!$F15,Inp_PR24_SWB!I$5:I$177)</f>
        <v>0</v>
      </c>
      <c r="S15" s="190">
        <f>SUMIF(Inp_PR24_SWB!$E$5:$E$177,DSR_SWB!$G15,Inp_PR24_SWB!J$5:J$177)+SUMIF(Inp_PR24_SWB!$E$5:$E$177,DSR_SWB!$H15,Inp_PR24_SWB!J$5:J$177)+SUMIF(Inp_PR24_SWB!$E$5:$E$177,DSR_SWB!$I15,Inp_PR24_SWB!J$5:J$177)+SUMIF(Inp_PR24_SWB!$E$5:$E$177,DSR_SWB!$J15,Inp_PR24_SWB!J$5:J$177)+SUMIF(Inp_PR24_SWB!$E$5:$E$177,DSR_SWB!$F15,Inp_PR24_SWB!J$5:J$177)</f>
        <v>0</v>
      </c>
      <c r="T15" s="190">
        <f>SUMIF(Inp_PR24_SWB!$E$5:$E$177,DSR_SWB!$G15,Inp_PR24_SWB!K$5:K$177)+SUMIF(Inp_PR24_SWB!$E$5:$E$177,DSR_SWB!$H15,Inp_PR24_SWB!K$5:K$177)+SUMIF(Inp_PR24_SWB!$E$5:$E$177,DSR_SWB!$I15,Inp_PR24_SWB!K$5:K$177)+SUMIF(Inp_PR24_SWB!$E$5:$E$177,DSR_SWB!$J15,Inp_PR24_SWB!K$5:K$177)+SUMIF(Inp_PR24_SWB!$E$5:$E$177,DSR_SWB!$F15,Inp_PR24_SWB!K$5:K$177)</f>
        <v>0</v>
      </c>
      <c r="U15" s="190">
        <f>SUMIF(Inp_PR24_SWB!$E$5:$E$177,DSR_SWB!$G15,Inp_PR24_SWB!L$5:L$177)+SUMIF(Inp_PR24_SWB!$E$5:$E$177,DSR_SWB!$H15,Inp_PR24_SWB!L$5:L$177)+SUMIF(Inp_PR24_SWB!$E$5:$E$177,DSR_SWB!$I15,Inp_PR24_SWB!L$5:L$177)+SUMIF(Inp_PR24_SWB!$E$5:$E$177,DSR_SWB!$J15,Inp_PR24_SWB!L$5:L$177)+SUMIF(Inp_PR24_SWB!$E$5:$E$177,DSR_SWB!$F15,Inp_PR24_SWB!L$5:L$177)</f>
        <v>0</v>
      </c>
      <c r="V15" s="101"/>
      <c r="W15" s="190">
        <f t="shared" ref="W15:W41" si="1">SUM(Q15:U15)</f>
        <v>0</v>
      </c>
      <c r="X15" s="190">
        <f t="shared" ref="X15:X41" si="2">AVERAGE(Q15:U15)</f>
        <v>0</v>
      </c>
      <c r="Y15" s="191"/>
      <c r="Z15" s="191"/>
      <c r="AA15" s="191"/>
      <c r="AB15" s="157"/>
      <c r="AC15" s="191"/>
      <c r="AD15" s="191"/>
    </row>
    <row r="16" spans="1:30" s="22" customFormat="1" outlineLevel="1">
      <c r="A16" s="82"/>
      <c r="B16" s="82"/>
      <c r="C16" s="111"/>
      <c r="D16" s="112"/>
      <c r="E16" s="120" t="str">
        <f>INDEX(InpC!$E$56:$E$261,MATCH($K16,InpC!$F$56:$F$261,0))</f>
        <v>Connection charges revenue - WN - non-price control</v>
      </c>
      <c r="F16" s="120" t="str">
        <f>INDEX(InpC!H$56:H$261,MATCH($K16,InpC!$F$56:$F$261,0))</f>
        <v>DS1E_011TOT_PR24</v>
      </c>
      <c r="G16" s="120">
        <f>INDEX(InpC!I$56:I$261,MATCH($K16,InpC!$F$56:$F$261,0))</f>
        <v>0</v>
      </c>
      <c r="H16" s="120">
        <f>INDEX(InpC!J$56:J$261,MATCH($K16,InpC!$F$56:$F$261,0))</f>
        <v>0</v>
      </c>
      <c r="I16" s="120">
        <f>INDEX(InpC!K$56:K$261,MATCH($K16,InpC!$F$56:$F$261,0))</f>
        <v>0</v>
      </c>
      <c r="J16" s="120">
        <f>INDEX(InpC!L$56:L$261,MATCH($K16,InpC!$F$56:$F$261,0))</f>
        <v>0</v>
      </c>
      <c r="K16" s="79">
        <f>K15+1</f>
        <v>2</v>
      </c>
      <c r="L16" s="120" t="str">
        <f>INDEX(InpC!M$56:M$261,MATCH($K16,InpC!$F$56:$F$261,0))</f>
        <v>WNNPC</v>
      </c>
      <c r="M16" s="157" t="s">
        <v>31</v>
      </c>
      <c r="N16" s="157"/>
      <c r="O16" s="120"/>
      <c r="P16" s="120"/>
      <c r="Q16" s="190">
        <f>SUMIF(Inp_PR24_SWB!$E$5:$E$177,DSR_SWB!$G16,Inp_PR24_SWB!H$5:H$177)+SUMIF(Inp_PR24_SWB!$E$5:$E$177,DSR_SWB!$H16,Inp_PR24_SWB!H$5:H$177)+SUMIF(Inp_PR24_SWB!$E$5:$E$177,DSR_SWB!$I16,Inp_PR24_SWB!H$5:H$177)+SUMIF(Inp_PR24_SWB!$E$5:$E$177,DSR_SWB!$J16,Inp_PR24_SWB!H$5:H$177)+SUMIF(Inp_PR24_SWB!$E$5:$E$177,DSR_SWB!$F16,Inp_PR24_SWB!H$5:H$177)</f>
        <v>5.0010000000000003</v>
      </c>
      <c r="R16" s="190">
        <f>SUMIF(Inp_PR24_SWB!$E$5:$E$177,DSR_SWB!$G16,Inp_PR24_SWB!I$5:I$177)+SUMIF(Inp_PR24_SWB!$E$5:$E$177,DSR_SWB!$H16,Inp_PR24_SWB!I$5:I$177)+SUMIF(Inp_PR24_SWB!$E$5:$E$177,DSR_SWB!$I16,Inp_PR24_SWB!I$5:I$177)+SUMIF(Inp_PR24_SWB!$E$5:$E$177,DSR_SWB!$J16,Inp_PR24_SWB!I$5:I$177)+SUMIF(Inp_PR24_SWB!$E$5:$E$177,DSR_SWB!$F16,Inp_PR24_SWB!I$5:I$177)</f>
        <v>5.0010000000000003</v>
      </c>
      <c r="S16" s="190">
        <f>SUMIF(Inp_PR24_SWB!$E$5:$E$177,DSR_SWB!$G16,Inp_PR24_SWB!J$5:J$177)+SUMIF(Inp_PR24_SWB!$E$5:$E$177,DSR_SWB!$H16,Inp_PR24_SWB!J$5:J$177)+SUMIF(Inp_PR24_SWB!$E$5:$E$177,DSR_SWB!$I16,Inp_PR24_SWB!J$5:J$177)+SUMIF(Inp_PR24_SWB!$E$5:$E$177,DSR_SWB!$J16,Inp_PR24_SWB!J$5:J$177)+SUMIF(Inp_PR24_SWB!$E$5:$E$177,DSR_SWB!$F16,Inp_PR24_SWB!J$5:J$177)</f>
        <v>5.1390000000000002</v>
      </c>
      <c r="T16" s="190">
        <f>SUMIF(Inp_PR24_SWB!$E$5:$E$177,DSR_SWB!$G16,Inp_PR24_SWB!K$5:K$177)+SUMIF(Inp_PR24_SWB!$E$5:$E$177,DSR_SWB!$H16,Inp_PR24_SWB!K$5:K$177)+SUMIF(Inp_PR24_SWB!$E$5:$E$177,DSR_SWB!$I16,Inp_PR24_SWB!K$5:K$177)+SUMIF(Inp_PR24_SWB!$E$5:$E$177,DSR_SWB!$J16,Inp_PR24_SWB!K$5:K$177)+SUMIF(Inp_PR24_SWB!$E$5:$E$177,DSR_SWB!$F16,Inp_PR24_SWB!K$5:K$177)</f>
        <v>4.9160000000000004</v>
      </c>
      <c r="U16" s="190">
        <f>SUMIF(Inp_PR24_SWB!$E$5:$E$177,DSR_SWB!$G16,Inp_PR24_SWB!L$5:L$177)+SUMIF(Inp_PR24_SWB!$E$5:$E$177,DSR_SWB!$H16,Inp_PR24_SWB!L$5:L$177)+SUMIF(Inp_PR24_SWB!$E$5:$E$177,DSR_SWB!$I16,Inp_PR24_SWB!L$5:L$177)+SUMIF(Inp_PR24_SWB!$E$5:$E$177,DSR_SWB!$J16,Inp_PR24_SWB!L$5:L$177)+SUMIF(Inp_PR24_SWB!$E$5:$E$177,DSR_SWB!$F16,Inp_PR24_SWB!L$5:L$177)</f>
        <v>4.6529999999999996</v>
      </c>
      <c r="V16" s="101"/>
      <c r="W16" s="190">
        <f t="shared" si="1"/>
        <v>24.71</v>
      </c>
      <c r="X16" s="190">
        <f t="shared" si="2"/>
        <v>4.9420000000000002</v>
      </c>
      <c r="Y16" s="191"/>
      <c r="Z16" s="191"/>
      <c r="AA16" s="191"/>
      <c r="AB16" s="157"/>
      <c r="AC16" s="191"/>
      <c r="AD16" s="191"/>
    </row>
    <row r="17" spans="1:30" s="22" customFormat="1" outlineLevel="1">
      <c r="A17" s="82"/>
      <c r="B17" s="82"/>
      <c r="C17" s="111"/>
      <c r="D17" s="112"/>
      <c r="E17" s="120" t="str">
        <f>INDEX(InpC!$E$56:$E$261,MATCH($K17,InpC!$F$56:$F$261,0))</f>
        <v>Connection charges revenue - total</v>
      </c>
      <c r="F17" s="120" t="str">
        <f>INDEX(InpC!H$56:H$261,MATCH($K17,InpC!$F$56:$F$261,0))</f>
        <v>sum</v>
      </c>
      <c r="G17" s="120">
        <f>INDEX(InpC!I$56:I$261,MATCH($K17,InpC!$F$56:$F$261,0))</f>
        <v>0</v>
      </c>
      <c r="H17" s="120">
        <f>INDEX(InpC!J$56:J$261,MATCH($K17,InpC!$F$56:$F$261,0))</f>
        <v>0</v>
      </c>
      <c r="I17" s="120">
        <f>INDEX(InpC!K$56:K$261,MATCH($K17,InpC!$F$56:$F$261,0))</f>
        <v>0</v>
      </c>
      <c r="J17" s="120">
        <f>INDEX(InpC!L$56:L$261,MATCH($K17,InpC!$F$56:$F$261,0))</f>
        <v>0</v>
      </c>
      <c r="K17" s="79">
        <f t="shared" ref="K17:K38" si="3">K16+1</f>
        <v>3</v>
      </c>
      <c r="L17" s="120" t="str">
        <f>INDEX(InpC!M$56:M$261,MATCH($K17,InpC!$F$56:$F$261,0))</f>
        <v>WN</v>
      </c>
      <c r="M17" s="157" t="s">
        <v>31</v>
      </c>
      <c r="N17" s="157"/>
      <c r="O17" s="120"/>
      <c r="P17" s="120"/>
      <c r="Q17" s="192">
        <f>SUM(Q15:Q16)</f>
        <v>5.0010000000000003</v>
      </c>
      <c r="R17" s="192">
        <f t="shared" ref="R17:U17" si="4">SUM(R15:R16)</f>
        <v>5.0010000000000003</v>
      </c>
      <c r="S17" s="192">
        <f t="shared" si="4"/>
        <v>5.1390000000000002</v>
      </c>
      <c r="T17" s="192">
        <f t="shared" si="4"/>
        <v>4.9160000000000004</v>
      </c>
      <c r="U17" s="192">
        <f t="shared" si="4"/>
        <v>4.6529999999999996</v>
      </c>
      <c r="V17" s="101"/>
      <c r="W17" s="192">
        <f t="shared" si="1"/>
        <v>24.71</v>
      </c>
      <c r="X17" s="192">
        <f t="shared" si="2"/>
        <v>4.9420000000000002</v>
      </c>
      <c r="Y17" s="191"/>
      <c r="Z17" s="191"/>
      <c r="AA17" s="191"/>
      <c r="AB17" s="157"/>
      <c r="AC17" s="191"/>
      <c r="AD17" s="191"/>
    </row>
    <row r="18" spans="1:30" s="22" customFormat="1" outlineLevel="1">
      <c r="A18" s="82"/>
      <c r="B18" s="82"/>
      <c r="C18" s="111"/>
      <c r="D18" s="112"/>
      <c r="E18" s="120" t="str">
        <f>INDEX(InpC!$E$56:$E$261,MATCH($K18,InpC!$F$56:$F$261,0))</f>
        <v>Infrastructure charge receipts - WN - price control</v>
      </c>
      <c r="F18" s="120" t="str">
        <f>INDEX(InpC!H$56:H$261,MATCH($K18,InpC!$F$56:$F$261,0))</f>
        <v>DS1E_004TOT_PR24</v>
      </c>
      <c r="G18" s="120" t="str">
        <f>INDEX(InpC!I$56:I$261,MATCH($K18,InpC!$F$56:$F$261,0))</f>
        <v>DS1W_006TOT_PR24</v>
      </c>
      <c r="H18" s="120">
        <f>INDEX(InpC!J$56:J$261,MATCH($K18,InpC!$F$56:$F$261,0))</f>
        <v>0</v>
      </c>
      <c r="I18" s="120">
        <f>INDEX(InpC!K$56:K$261,MATCH($K18,InpC!$F$56:$F$261,0))</f>
        <v>0</v>
      </c>
      <c r="J18" s="120">
        <f>INDEX(InpC!L$56:L$261,MATCH($K18,InpC!$F$56:$F$261,0))</f>
        <v>0</v>
      </c>
      <c r="K18" s="79">
        <f t="shared" si="3"/>
        <v>4</v>
      </c>
      <c r="L18" s="120" t="str">
        <f>INDEX(InpC!M$56:M$261,MATCH($K18,InpC!$F$56:$F$261,0))</f>
        <v>WNPC</v>
      </c>
      <c r="M18" s="157" t="s">
        <v>31</v>
      </c>
      <c r="N18" s="157"/>
      <c r="O18" s="120"/>
      <c r="P18" s="120"/>
      <c r="Q18" s="190">
        <f>SUMIF(Inp_PR24_SWB!$E$5:$E$177,DSR_SWB!$G18,Inp_PR24_SWB!H$5:H$177)+SUMIF(Inp_PR24_SWB!$E$5:$E$177,DSR_SWB!$H18,Inp_PR24_SWB!H$5:H$177)+SUMIF(Inp_PR24_SWB!$E$5:$E$177,DSR_SWB!$I18,Inp_PR24_SWB!H$5:H$177)+SUMIF(Inp_PR24_SWB!$E$5:$E$177,DSR_SWB!$J18,Inp_PR24_SWB!H$5:H$177)+SUMIF(Inp_PR24_SWB!$E$5:$E$177,DSR_SWB!$F18,Inp_PR24_SWB!H$5:H$177)</f>
        <v>1.925</v>
      </c>
      <c r="R18" s="190">
        <f>SUMIF(Inp_PR24_SWB!$E$5:$E$177,DSR_SWB!$G18,Inp_PR24_SWB!I$5:I$177)+SUMIF(Inp_PR24_SWB!$E$5:$E$177,DSR_SWB!$H18,Inp_PR24_SWB!I$5:I$177)+SUMIF(Inp_PR24_SWB!$E$5:$E$177,DSR_SWB!$I18,Inp_PR24_SWB!I$5:I$177)+SUMIF(Inp_PR24_SWB!$E$5:$E$177,DSR_SWB!$J18,Inp_PR24_SWB!I$5:I$177)+SUMIF(Inp_PR24_SWB!$E$5:$E$177,DSR_SWB!$F18,Inp_PR24_SWB!I$5:I$177)</f>
        <v>1.855</v>
      </c>
      <c r="S18" s="190">
        <f>SUMIF(Inp_PR24_SWB!$E$5:$E$177,DSR_SWB!$G18,Inp_PR24_SWB!J$5:J$177)+SUMIF(Inp_PR24_SWB!$E$5:$E$177,DSR_SWB!$H18,Inp_PR24_SWB!J$5:J$177)+SUMIF(Inp_PR24_SWB!$E$5:$E$177,DSR_SWB!$I18,Inp_PR24_SWB!J$5:J$177)+SUMIF(Inp_PR24_SWB!$E$5:$E$177,DSR_SWB!$J18,Inp_PR24_SWB!J$5:J$177)+SUMIF(Inp_PR24_SWB!$E$5:$E$177,DSR_SWB!$F18,Inp_PR24_SWB!J$5:J$177)</f>
        <v>1.9059999999999999</v>
      </c>
      <c r="T18" s="190">
        <f>SUMIF(Inp_PR24_SWB!$E$5:$E$177,DSR_SWB!$G18,Inp_PR24_SWB!K$5:K$177)+SUMIF(Inp_PR24_SWB!$E$5:$E$177,DSR_SWB!$H18,Inp_PR24_SWB!K$5:K$177)+SUMIF(Inp_PR24_SWB!$E$5:$E$177,DSR_SWB!$I18,Inp_PR24_SWB!K$5:K$177)+SUMIF(Inp_PR24_SWB!$E$5:$E$177,DSR_SWB!$J18,Inp_PR24_SWB!K$5:K$177)+SUMIF(Inp_PR24_SWB!$E$5:$E$177,DSR_SWB!$F18,Inp_PR24_SWB!K$5:K$177)</f>
        <v>1.823</v>
      </c>
      <c r="U18" s="190">
        <f>SUMIF(Inp_PR24_SWB!$E$5:$E$177,DSR_SWB!$G18,Inp_PR24_SWB!L$5:L$177)+SUMIF(Inp_PR24_SWB!$E$5:$E$177,DSR_SWB!$H18,Inp_PR24_SWB!L$5:L$177)+SUMIF(Inp_PR24_SWB!$E$5:$E$177,DSR_SWB!$I18,Inp_PR24_SWB!L$5:L$177)+SUMIF(Inp_PR24_SWB!$E$5:$E$177,DSR_SWB!$J18,Inp_PR24_SWB!L$5:L$177)+SUMIF(Inp_PR24_SWB!$E$5:$E$177,DSR_SWB!$F18,Inp_PR24_SWB!L$5:L$177)</f>
        <v>1.726</v>
      </c>
      <c r="V18" s="101"/>
      <c r="W18" s="190">
        <f t="shared" si="1"/>
        <v>9.2349999999999994</v>
      </c>
      <c r="X18" s="190">
        <f t="shared" si="2"/>
        <v>1.847</v>
      </c>
      <c r="Y18" s="191"/>
      <c r="Z18" s="191"/>
      <c r="AA18" s="191"/>
      <c r="AB18" s="157"/>
      <c r="AC18" s="191"/>
      <c r="AD18" s="191"/>
    </row>
    <row r="19" spans="1:30" s="22" customFormat="1" outlineLevel="1">
      <c r="A19" s="82"/>
      <c r="B19" s="82"/>
      <c r="C19" s="111"/>
      <c r="D19" s="112"/>
      <c r="E19" s="120" t="str">
        <f>INDEX(InpC!$E$56:$E$261,MATCH($K19,InpC!$F$56:$F$261,0))</f>
        <v>Infrastructure charge receipts - WWN - price control</v>
      </c>
      <c r="F19" s="120" t="str">
        <f>INDEX(InpC!H$56:H$261,MATCH($K19,InpC!$F$56:$F$261,0))</f>
        <v>DS1E_018TOT_PR24</v>
      </c>
      <c r="G19" s="120" t="str">
        <f>INDEX(InpC!I$56:I$261,MATCH($K19,InpC!$F$56:$F$261,0))</f>
        <v>DS1W_017TOT_PR24</v>
      </c>
      <c r="H19" s="120">
        <f>INDEX(InpC!J$56:J$261,MATCH($K19,InpC!$F$56:$F$261,0))</f>
        <v>0</v>
      </c>
      <c r="I19" s="120">
        <f>INDEX(InpC!K$56:K$261,MATCH($K19,InpC!$F$56:$F$261,0))</f>
        <v>0</v>
      </c>
      <c r="J19" s="120">
        <f>INDEX(InpC!L$56:L$261,MATCH($K19,InpC!$F$56:$F$261,0))</f>
        <v>0</v>
      </c>
      <c r="K19" s="79">
        <f t="shared" si="3"/>
        <v>5</v>
      </c>
      <c r="L19" s="120" t="str">
        <f>INDEX(InpC!M$56:M$261,MATCH($K19,InpC!$F$56:$F$261,0))</f>
        <v>WWNPC</v>
      </c>
      <c r="M19" s="157" t="s">
        <v>31</v>
      </c>
      <c r="N19" s="157"/>
      <c r="O19" s="120"/>
      <c r="P19" s="120"/>
      <c r="Q19" s="190">
        <f>SUMIF(Inp_PR24_SWB!$E$5:$E$177,DSR_SWB!$G19,Inp_PR24_SWB!H$5:H$177)+SUMIF(Inp_PR24_SWB!$E$5:$E$177,DSR_SWB!$H19,Inp_PR24_SWB!H$5:H$177)+SUMIF(Inp_PR24_SWB!$E$5:$E$177,DSR_SWB!$I19,Inp_PR24_SWB!H$5:H$177)+SUMIF(Inp_PR24_SWB!$E$5:$E$177,DSR_SWB!$J19,Inp_PR24_SWB!H$5:H$177)+SUMIF(Inp_PR24_SWB!$E$5:$E$177,DSR_SWB!$F19,Inp_PR24_SWB!H$5:H$177)</f>
        <v>3.4660000000000002</v>
      </c>
      <c r="R19" s="190">
        <f>SUMIF(Inp_PR24_SWB!$E$5:$E$177,DSR_SWB!$G19,Inp_PR24_SWB!I$5:I$177)+SUMIF(Inp_PR24_SWB!$E$5:$E$177,DSR_SWB!$H19,Inp_PR24_SWB!I$5:I$177)+SUMIF(Inp_PR24_SWB!$E$5:$E$177,DSR_SWB!$I19,Inp_PR24_SWB!I$5:I$177)+SUMIF(Inp_PR24_SWB!$E$5:$E$177,DSR_SWB!$J19,Inp_PR24_SWB!I$5:I$177)+SUMIF(Inp_PR24_SWB!$E$5:$E$177,DSR_SWB!$F19,Inp_PR24_SWB!I$5:I$177)</f>
        <v>3.339</v>
      </c>
      <c r="S19" s="190">
        <f>SUMIF(Inp_PR24_SWB!$E$5:$E$177,DSR_SWB!$G19,Inp_PR24_SWB!J$5:J$177)+SUMIF(Inp_PR24_SWB!$E$5:$E$177,DSR_SWB!$H19,Inp_PR24_SWB!J$5:J$177)+SUMIF(Inp_PR24_SWB!$E$5:$E$177,DSR_SWB!$I19,Inp_PR24_SWB!J$5:J$177)+SUMIF(Inp_PR24_SWB!$E$5:$E$177,DSR_SWB!$J19,Inp_PR24_SWB!J$5:J$177)+SUMIF(Inp_PR24_SWB!$E$5:$E$177,DSR_SWB!$F19,Inp_PR24_SWB!J$5:J$177)</f>
        <v>3.339</v>
      </c>
      <c r="T19" s="190">
        <f>SUMIF(Inp_PR24_SWB!$E$5:$E$177,DSR_SWB!$G19,Inp_PR24_SWB!K$5:K$177)+SUMIF(Inp_PR24_SWB!$E$5:$E$177,DSR_SWB!$H19,Inp_PR24_SWB!K$5:K$177)+SUMIF(Inp_PR24_SWB!$E$5:$E$177,DSR_SWB!$I19,Inp_PR24_SWB!K$5:K$177)+SUMIF(Inp_PR24_SWB!$E$5:$E$177,DSR_SWB!$J19,Inp_PR24_SWB!K$5:K$177)+SUMIF(Inp_PR24_SWB!$E$5:$E$177,DSR_SWB!$F19,Inp_PR24_SWB!K$5:K$177)</f>
        <v>3.339</v>
      </c>
      <c r="U19" s="190">
        <f>SUMIF(Inp_PR24_SWB!$E$5:$E$177,DSR_SWB!$G19,Inp_PR24_SWB!L$5:L$177)+SUMIF(Inp_PR24_SWB!$E$5:$E$177,DSR_SWB!$H19,Inp_PR24_SWB!L$5:L$177)+SUMIF(Inp_PR24_SWB!$E$5:$E$177,DSR_SWB!$I19,Inp_PR24_SWB!L$5:L$177)+SUMIF(Inp_PR24_SWB!$E$5:$E$177,DSR_SWB!$J19,Inp_PR24_SWB!L$5:L$177)+SUMIF(Inp_PR24_SWB!$E$5:$E$177,DSR_SWB!$F19,Inp_PR24_SWB!L$5:L$177)</f>
        <v>3.339</v>
      </c>
      <c r="V19" s="101"/>
      <c r="W19" s="190">
        <f t="shared" si="1"/>
        <v>16.821999999999999</v>
      </c>
      <c r="X19" s="190">
        <f t="shared" si="2"/>
        <v>3.3643999999999998</v>
      </c>
      <c r="Y19" s="191"/>
      <c r="Z19" s="191"/>
      <c r="AA19" s="191"/>
      <c r="AB19" s="157"/>
      <c r="AC19" s="191"/>
      <c r="AD19" s="191"/>
    </row>
    <row r="20" spans="1:30" s="22" customFormat="1" outlineLevel="1">
      <c r="A20" s="82"/>
      <c r="B20" s="82"/>
      <c r="C20" s="111"/>
      <c r="D20" s="112"/>
      <c r="E20" s="120" t="str">
        <f>INDEX(InpC!$E$56:$E$261,MATCH($K20,InpC!$F$56:$F$261,0))</f>
        <v>Infrastructure charge receipts - total</v>
      </c>
      <c r="F20" s="120" t="str">
        <f>INDEX(InpC!H$56:H$261,MATCH($K20,InpC!$F$56:$F$261,0))</f>
        <v>sum</v>
      </c>
      <c r="G20" s="120">
        <f>INDEX(InpC!I$56:I$261,MATCH($K20,InpC!$F$56:$F$261,0))</f>
        <v>0</v>
      </c>
      <c r="H20" s="120">
        <f>INDEX(InpC!J$56:J$261,MATCH($K20,InpC!$F$56:$F$261,0))</f>
        <v>0</v>
      </c>
      <c r="I20" s="120">
        <f>INDEX(InpC!K$56:K$261,MATCH($K20,InpC!$F$56:$F$261,0))</f>
        <v>0</v>
      </c>
      <c r="J20" s="120">
        <f>INDEX(InpC!L$56:L$261,MATCH($K20,InpC!$F$56:$F$261,0))</f>
        <v>0</v>
      </c>
      <c r="K20" s="79">
        <f t="shared" si="3"/>
        <v>6</v>
      </c>
      <c r="L20" s="120" t="str">
        <f>INDEX(InpC!M$56:M$261,MATCH($K20,InpC!$F$56:$F$261,0))</f>
        <v>BOTH</v>
      </c>
      <c r="M20" s="157" t="s">
        <v>31</v>
      </c>
      <c r="N20" s="157"/>
      <c r="O20" s="120"/>
      <c r="P20" s="120"/>
      <c r="Q20" s="192">
        <f t="shared" ref="Q20" si="5">SUM(Q18:Q19)</f>
        <v>5.391</v>
      </c>
      <c r="R20" s="192">
        <f t="shared" ref="R20:U20" si="6">SUM(R18:R19)</f>
        <v>5.194</v>
      </c>
      <c r="S20" s="192">
        <f t="shared" si="6"/>
        <v>5.2450000000000001</v>
      </c>
      <c r="T20" s="192">
        <f t="shared" si="6"/>
        <v>5.1619999999999999</v>
      </c>
      <c r="U20" s="192">
        <f t="shared" si="6"/>
        <v>5.0649999999999995</v>
      </c>
      <c r="V20" s="101"/>
      <c r="W20" s="192">
        <f t="shared" si="1"/>
        <v>26.057000000000002</v>
      </c>
      <c r="X20" s="192">
        <f t="shared" si="2"/>
        <v>5.2114000000000003</v>
      </c>
      <c r="Y20" s="191"/>
      <c r="Z20" s="191"/>
      <c r="AA20" s="191"/>
      <c r="AB20" s="157"/>
      <c r="AC20" s="191"/>
      <c r="AD20" s="191"/>
    </row>
    <row r="21" spans="1:30" s="22" customFormat="1" outlineLevel="1">
      <c r="A21" s="82"/>
      <c r="B21" s="82"/>
      <c r="C21" s="111"/>
      <c r="D21" s="112"/>
      <c r="E21" s="120" t="str">
        <f>INDEX(InpC!$E$56:$E$261,MATCH($K21,InpC!$F$56:$F$261,0))</f>
        <v>Requistioned mains - WN - price control</v>
      </c>
      <c r="F21" s="120" t="str">
        <f>INDEX(InpC!H$56:H$261,MATCH($K21,InpC!$F$56:$F$261,0))</f>
        <v>DS1W_002TOT_PR24</v>
      </c>
      <c r="G21" s="120">
        <f>INDEX(InpC!I$56:I$261,MATCH($K21,InpC!$F$56:$F$261,0))</f>
        <v>0</v>
      </c>
      <c r="H21" s="120">
        <f>INDEX(InpC!J$56:J$261,MATCH($K21,InpC!$F$56:$F$261,0))</f>
        <v>0</v>
      </c>
      <c r="I21" s="120">
        <f>INDEX(InpC!K$56:K$261,MATCH($K21,InpC!$F$56:$F$261,0))</f>
        <v>0</v>
      </c>
      <c r="J21" s="120">
        <f>INDEX(InpC!L$56:L$261,MATCH($K21,InpC!$F$56:$F$261,0))</f>
        <v>0</v>
      </c>
      <c r="K21" s="79">
        <f t="shared" si="3"/>
        <v>7</v>
      </c>
      <c r="L21" s="120" t="str">
        <f>INDEX(InpC!M$56:M$261,MATCH($K21,InpC!$F$56:$F$261,0))</f>
        <v>WNPC</v>
      </c>
      <c r="M21" s="157" t="s">
        <v>31</v>
      </c>
      <c r="N21" s="157"/>
      <c r="O21" s="120"/>
      <c r="P21" s="120"/>
      <c r="Q21" s="190">
        <f>SUMIF(Inp_PR24_SWB!$E$5:$E$177,DSR_SWB!$G21,Inp_PR24_SWB!H$5:H$177)+SUMIF(Inp_PR24_SWB!$E$5:$E$177,DSR_SWB!$H21,Inp_PR24_SWB!H$5:H$177)+SUMIF(Inp_PR24_SWB!$E$5:$E$177,DSR_SWB!$I21,Inp_PR24_SWB!H$5:H$177)+SUMIF(Inp_PR24_SWB!$E$5:$E$177,DSR_SWB!$J21,Inp_PR24_SWB!H$5:H$177)+SUMIF(Inp_PR24_SWB!$E$5:$E$177,DSR_SWB!$F21,Inp_PR24_SWB!H$5:H$177)</f>
        <v>0</v>
      </c>
      <c r="R21" s="190">
        <f>SUMIF(Inp_PR24_SWB!$E$5:$E$177,DSR_SWB!$G21,Inp_PR24_SWB!I$5:I$177)+SUMIF(Inp_PR24_SWB!$E$5:$E$177,DSR_SWB!$H21,Inp_PR24_SWB!I$5:I$177)+SUMIF(Inp_PR24_SWB!$E$5:$E$177,DSR_SWB!$I21,Inp_PR24_SWB!I$5:I$177)+SUMIF(Inp_PR24_SWB!$E$5:$E$177,DSR_SWB!$J21,Inp_PR24_SWB!I$5:I$177)+SUMIF(Inp_PR24_SWB!$E$5:$E$177,DSR_SWB!$F21,Inp_PR24_SWB!I$5:I$177)</f>
        <v>0</v>
      </c>
      <c r="S21" s="190">
        <f>SUMIF(Inp_PR24_SWB!$E$5:$E$177,DSR_SWB!$G21,Inp_PR24_SWB!J$5:J$177)+SUMIF(Inp_PR24_SWB!$E$5:$E$177,DSR_SWB!$H21,Inp_PR24_SWB!J$5:J$177)+SUMIF(Inp_PR24_SWB!$E$5:$E$177,DSR_SWB!$I21,Inp_PR24_SWB!J$5:J$177)+SUMIF(Inp_PR24_SWB!$E$5:$E$177,DSR_SWB!$J21,Inp_PR24_SWB!J$5:J$177)+SUMIF(Inp_PR24_SWB!$E$5:$E$177,DSR_SWB!$F21,Inp_PR24_SWB!J$5:J$177)</f>
        <v>0</v>
      </c>
      <c r="T21" s="190">
        <f>SUMIF(Inp_PR24_SWB!$E$5:$E$177,DSR_SWB!$G21,Inp_PR24_SWB!K$5:K$177)+SUMIF(Inp_PR24_SWB!$E$5:$E$177,DSR_SWB!$H21,Inp_PR24_SWB!K$5:K$177)+SUMIF(Inp_PR24_SWB!$E$5:$E$177,DSR_SWB!$I21,Inp_PR24_SWB!K$5:K$177)+SUMIF(Inp_PR24_SWB!$E$5:$E$177,DSR_SWB!$J21,Inp_PR24_SWB!K$5:K$177)+SUMIF(Inp_PR24_SWB!$E$5:$E$177,DSR_SWB!$F21,Inp_PR24_SWB!K$5:K$177)</f>
        <v>0</v>
      </c>
      <c r="U21" s="190">
        <f>SUMIF(Inp_PR24_SWB!$E$5:$E$177,DSR_SWB!$G21,Inp_PR24_SWB!L$5:L$177)+SUMIF(Inp_PR24_SWB!$E$5:$E$177,DSR_SWB!$H21,Inp_PR24_SWB!L$5:L$177)+SUMIF(Inp_PR24_SWB!$E$5:$E$177,DSR_SWB!$I21,Inp_PR24_SWB!L$5:L$177)+SUMIF(Inp_PR24_SWB!$E$5:$E$177,DSR_SWB!$J21,Inp_PR24_SWB!L$5:L$177)+SUMIF(Inp_PR24_SWB!$E$5:$E$177,DSR_SWB!$F21,Inp_PR24_SWB!L$5:L$177)</f>
        <v>0</v>
      </c>
      <c r="V21" s="101"/>
      <c r="W21" s="190">
        <f t="shared" si="1"/>
        <v>0</v>
      </c>
      <c r="X21" s="190">
        <f t="shared" si="2"/>
        <v>0</v>
      </c>
      <c r="Y21" s="191"/>
      <c r="Z21" s="191"/>
      <c r="AA21" s="191"/>
      <c r="AB21" s="157"/>
      <c r="AC21" s="191"/>
      <c r="AD21" s="191"/>
    </row>
    <row r="22" spans="1:30" s="22" customFormat="1" outlineLevel="1">
      <c r="A22" s="82"/>
      <c r="B22" s="82"/>
      <c r="C22" s="111"/>
      <c r="D22" s="112"/>
      <c r="E22" s="120" t="str">
        <f>INDEX(InpC!$E$56:$E$261,MATCH($K22,InpC!$F$56:$F$261,0))</f>
        <v>Requistioned mains - WN - non-price control</v>
      </c>
      <c r="F22" s="120" t="str">
        <f>INDEX(InpC!H$56:H$261,MATCH($K22,InpC!$F$56:$F$261,0))</f>
        <v>DS1E_012TOT_PR24</v>
      </c>
      <c r="G22" s="120">
        <f>INDEX(InpC!I$56:I$261,MATCH($K22,InpC!$F$56:$F$261,0))</f>
        <v>0</v>
      </c>
      <c r="H22" s="120">
        <f>INDEX(InpC!J$56:J$261,MATCH($K22,InpC!$F$56:$F$261,0))</f>
        <v>0</v>
      </c>
      <c r="I22" s="120">
        <f>INDEX(InpC!K$56:K$261,MATCH($K22,InpC!$F$56:$F$261,0))</f>
        <v>0</v>
      </c>
      <c r="J22" s="120">
        <f>INDEX(InpC!L$56:L$261,MATCH($K22,InpC!$F$56:$F$261,0))</f>
        <v>0</v>
      </c>
      <c r="K22" s="79">
        <f t="shared" si="3"/>
        <v>8</v>
      </c>
      <c r="L22" s="120" t="str">
        <f>INDEX(InpC!M$56:M$261,MATCH($K22,InpC!$F$56:$F$261,0))</f>
        <v>WNNPC</v>
      </c>
      <c r="M22" s="157" t="s">
        <v>31</v>
      </c>
      <c r="N22" s="157"/>
      <c r="O22" s="120"/>
      <c r="P22" s="120"/>
      <c r="Q22" s="190">
        <f>SUMIF(Inp_PR24_SWB!$E$5:$E$177,DSR_SWB!$G22,Inp_PR24_SWB!H$5:H$177)+SUMIF(Inp_PR24_SWB!$E$5:$E$177,DSR_SWB!$H22,Inp_PR24_SWB!H$5:H$177)+SUMIF(Inp_PR24_SWB!$E$5:$E$177,DSR_SWB!$I22,Inp_PR24_SWB!H$5:H$177)+SUMIF(Inp_PR24_SWB!$E$5:$E$177,DSR_SWB!$J22,Inp_PR24_SWB!H$5:H$177)+SUMIF(Inp_PR24_SWB!$E$5:$E$177,DSR_SWB!$F22,Inp_PR24_SWB!H$5:H$177)</f>
        <v>3.5710000000000002</v>
      </c>
      <c r="R22" s="190">
        <f>SUMIF(Inp_PR24_SWB!$E$5:$E$177,DSR_SWB!$G22,Inp_PR24_SWB!I$5:I$177)+SUMIF(Inp_PR24_SWB!$E$5:$E$177,DSR_SWB!$H22,Inp_PR24_SWB!I$5:I$177)+SUMIF(Inp_PR24_SWB!$E$5:$E$177,DSR_SWB!$I22,Inp_PR24_SWB!I$5:I$177)+SUMIF(Inp_PR24_SWB!$E$5:$E$177,DSR_SWB!$J22,Inp_PR24_SWB!I$5:I$177)+SUMIF(Inp_PR24_SWB!$E$5:$E$177,DSR_SWB!$F22,Inp_PR24_SWB!I$5:I$177)</f>
        <v>3.5710000000000002</v>
      </c>
      <c r="S22" s="190">
        <f>SUMIF(Inp_PR24_SWB!$E$5:$E$177,DSR_SWB!$G22,Inp_PR24_SWB!J$5:J$177)+SUMIF(Inp_PR24_SWB!$E$5:$E$177,DSR_SWB!$H22,Inp_PR24_SWB!J$5:J$177)+SUMIF(Inp_PR24_SWB!$E$5:$E$177,DSR_SWB!$I22,Inp_PR24_SWB!J$5:J$177)+SUMIF(Inp_PR24_SWB!$E$5:$E$177,DSR_SWB!$J22,Inp_PR24_SWB!J$5:J$177)+SUMIF(Inp_PR24_SWB!$E$5:$E$177,DSR_SWB!$F22,Inp_PR24_SWB!J$5:J$177)</f>
        <v>3.5710000000000002</v>
      </c>
      <c r="T22" s="190">
        <f>SUMIF(Inp_PR24_SWB!$E$5:$E$177,DSR_SWB!$G22,Inp_PR24_SWB!K$5:K$177)+SUMIF(Inp_PR24_SWB!$E$5:$E$177,DSR_SWB!$H22,Inp_PR24_SWB!K$5:K$177)+SUMIF(Inp_PR24_SWB!$E$5:$E$177,DSR_SWB!$I22,Inp_PR24_SWB!K$5:K$177)+SUMIF(Inp_PR24_SWB!$E$5:$E$177,DSR_SWB!$J22,Inp_PR24_SWB!K$5:K$177)+SUMIF(Inp_PR24_SWB!$E$5:$E$177,DSR_SWB!$F22,Inp_PR24_SWB!K$5:K$177)</f>
        <v>3.5710000000000002</v>
      </c>
      <c r="U22" s="190">
        <f>SUMIF(Inp_PR24_SWB!$E$5:$E$177,DSR_SWB!$G22,Inp_PR24_SWB!L$5:L$177)+SUMIF(Inp_PR24_SWB!$E$5:$E$177,DSR_SWB!$H22,Inp_PR24_SWB!L$5:L$177)+SUMIF(Inp_PR24_SWB!$E$5:$E$177,DSR_SWB!$I22,Inp_PR24_SWB!L$5:L$177)+SUMIF(Inp_PR24_SWB!$E$5:$E$177,DSR_SWB!$J22,Inp_PR24_SWB!L$5:L$177)+SUMIF(Inp_PR24_SWB!$E$5:$E$177,DSR_SWB!$F22,Inp_PR24_SWB!L$5:L$177)</f>
        <v>3.5710000000000002</v>
      </c>
      <c r="V22" s="101"/>
      <c r="W22" s="190">
        <f t="shared" si="1"/>
        <v>17.855</v>
      </c>
      <c r="X22" s="190">
        <f t="shared" si="2"/>
        <v>3.5710000000000002</v>
      </c>
      <c r="Y22" s="191"/>
      <c r="Z22" s="191"/>
      <c r="AA22" s="191"/>
      <c r="AB22" s="157"/>
      <c r="AC22" s="191"/>
      <c r="AD22" s="191"/>
    </row>
    <row r="23" spans="1:30" s="22" customFormat="1" outlineLevel="1">
      <c r="A23" s="82"/>
      <c r="B23" s="82"/>
      <c r="C23" s="111"/>
      <c r="D23" s="112"/>
      <c r="E23" s="120" t="str">
        <f>INDEX(InpC!$E$56:$E$261,MATCH($K23,InpC!$F$56:$F$261,0))</f>
        <v>Requistioned mains - total</v>
      </c>
      <c r="F23" s="120" t="str">
        <f>INDEX(InpC!H$56:H$261,MATCH($K23,InpC!$F$56:$F$261,0))</f>
        <v>sum</v>
      </c>
      <c r="G23" s="120">
        <f>INDEX(InpC!I$56:I$261,MATCH($K23,InpC!$F$56:$F$261,0))</f>
        <v>0</v>
      </c>
      <c r="H23" s="120">
        <f>INDEX(InpC!J$56:J$261,MATCH($K23,InpC!$F$56:$F$261,0))</f>
        <v>0</v>
      </c>
      <c r="I23" s="120">
        <f>INDEX(InpC!K$56:K$261,MATCH($K23,InpC!$F$56:$F$261,0))</f>
        <v>0</v>
      </c>
      <c r="J23" s="120">
        <f>INDEX(InpC!L$56:L$261,MATCH($K23,InpC!$F$56:$F$261,0))</f>
        <v>0</v>
      </c>
      <c r="K23" s="79">
        <f t="shared" si="3"/>
        <v>9</v>
      </c>
      <c r="L23" s="120" t="str">
        <f>INDEX(InpC!M$56:M$261,MATCH($K23,InpC!$F$56:$F$261,0))</f>
        <v>WN</v>
      </c>
      <c r="M23" s="157" t="s">
        <v>31</v>
      </c>
      <c r="N23" s="157"/>
      <c r="O23" s="120"/>
      <c r="P23" s="120"/>
      <c r="Q23" s="192">
        <f t="shared" ref="Q23" si="7">SUM(Q21:Q22)</f>
        <v>3.5710000000000002</v>
      </c>
      <c r="R23" s="192">
        <f t="shared" ref="R23:U23" si="8">SUM(R21:R22)</f>
        <v>3.5710000000000002</v>
      </c>
      <c r="S23" s="192">
        <f t="shared" si="8"/>
        <v>3.5710000000000002</v>
      </c>
      <c r="T23" s="192">
        <f t="shared" si="8"/>
        <v>3.5710000000000002</v>
      </c>
      <c r="U23" s="192">
        <f t="shared" si="8"/>
        <v>3.5710000000000002</v>
      </c>
      <c r="V23" s="101"/>
      <c r="W23" s="192">
        <f t="shared" si="1"/>
        <v>17.855</v>
      </c>
      <c r="X23" s="192">
        <f t="shared" si="2"/>
        <v>3.5710000000000002</v>
      </c>
      <c r="Y23" s="191"/>
      <c r="Z23" s="191"/>
      <c r="AA23" s="191"/>
      <c r="AB23" s="157"/>
      <c r="AC23" s="191"/>
      <c r="AD23" s="191"/>
    </row>
    <row r="24" spans="1:30" s="46" customFormat="1" outlineLevel="1">
      <c r="A24" s="82"/>
      <c r="B24" s="82"/>
      <c r="C24" s="111"/>
      <c r="D24" s="112"/>
      <c r="E24" s="120" t="str">
        <f>INDEX(InpC!$E$56:$E$261,MATCH($K24,InpC!$F$56:$F$261,0))</f>
        <v>Income offset  - WN - price control</v>
      </c>
      <c r="F24" s="120" t="str">
        <f>INDEX(InpC!H$56:H$261,MATCH($K24,InpC!$F$56:$F$261,0))</f>
        <v>DS1E_007TOT_PR24</v>
      </c>
      <c r="G24" s="120" t="str">
        <f>INDEX(InpC!I$56:I$261,MATCH($K24,InpC!$F$56:$F$261,0))</f>
        <v>DS1W_009TOT_PR24</v>
      </c>
      <c r="H24" s="120">
        <f>INDEX(InpC!J$56:J$261,MATCH($K24,InpC!$F$56:$F$261,0))</f>
        <v>0</v>
      </c>
      <c r="I24" s="120">
        <f>INDEX(InpC!K$56:K$261,MATCH($K24,InpC!$F$56:$F$261,0))</f>
        <v>0</v>
      </c>
      <c r="J24" s="120">
        <f>INDEX(InpC!L$56:L$261,MATCH($K24,InpC!$F$56:$F$261,0))</f>
        <v>0</v>
      </c>
      <c r="K24" s="120">
        <f t="shared" si="3"/>
        <v>10</v>
      </c>
      <c r="L24" s="120" t="str">
        <f>INDEX(InpC!M$56:M$261,MATCH($K24,InpC!$F$56:$F$261,0))</f>
        <v>WNPC</v>
      </c>
      <c r="M24" s="193" t="s">
        <v>31</v>
      </c>
      <c r="N24" s="193"/>
      <c r="O24" s="120"/>
      <c r="P24" s="120"/>
      <c r="Q24" s="190">
        <f>-(SUMIF(Inp_PR24_SWB!$E$5:$E$177,DSR_SWB!$G24,Inp_PR24_SWB!H$5:H$177)+SUMIF(Inp_PR24_SWB!$E$5:$E$177,DSR_SWB!$H24,Inp_PR24_SWB!H$5:H$177)+SUMIF(Inp_PR24_SWB!$E$5:$E$177,DSR_SWB!$I24,Inp_PR24_SWB!H$5:H$177)+SUMIF(Inp_PR24_SWB!$E$5:$E$177,DSR_SWB!$J24,Inp_PR24_SWB!H$5:H$177)+SUMIF(Inp_PR24_SWB!$E$5:$E$177,DSR_SWB!$F24,Inp_PR24_SWB!H$5:H$177))</f>
        <v>-1.0580000000000001</v>
      </c>
      <c r="R24" s="190">
        <f>-(SUMIF(Inp_PR24_SWB!$E$5:$E$177,DSR_SWB!$G24,Inp_PR24_SWB!I$5:I$177)+SUMIF(Inp_PR24_SWB!$E$5:$E$177,DSR_SWB!$H24,Inp_PR24_SWB!I$5:I$177)+SUMIF(Inp_PR24_SWB!$E$5:$E$177,DSR_SWB!$I24,Inp_PR24_SWB!I$5:I$177)+SUMIF(Inp_PR24_SWB!$E$5:$E$177,DSR_SWB!$J24,Inp_PR24_SWB!I$5:I$177)+SUMIF(Inp_PR24_SWB!$E$5:$E$177,DSR_SWB!$F24,Inp_PR24_SWB!I$5:I$177))</f>
        <v>-1.0580000000000001</v>
      </c>
      <c r="S24" s="190">
        <f>-(SUMIF(Inp_PR24_SWB!$E$5:$E$177,DSR_SWB!$G24,Inp_PR24_SWB!J$5:J$177)+SUMIF(Inp_PR24_SWB!$E$5:$E$177,DSR_SWB!$H24,Inp_PR24_SWB!J$5:J$177)+SUMIF(Inp_PR24_SWB!$E$5:$E$177,DSR_SWB!$I24,Inp_PR24_SWB!J$5:J$177)+SUMIF(Inp_PR24_SWB!$E$5:$E$177,DSR_SWB!$J24,Inp_PR24_SWB!J$5:J$177)+SUMIF(Inp_PR24_SWB!$E$5:$E$177,DSR_SWB!$F24,Inp_PR24_SWB!J$5:J$177))</f>
        <v>-0.69099999999999995</v>
      </c>
      <c r="T24" s="190">
        <f>-(SUMIF(Inp_PR24_SWB!$E$5:$E$177,DSR_SWB!$G24,Inp_PR24_SWB!K$5:K$177)+SUMIF(Inp_PR24_SWB!$E$5:$E$177,DSR_SWB!$H24,Inp_PR24_SWB!K$5:K$177)+SUMIF(Inp_PR24_SWB!$E$5:$E$177,DSR_SWB!$I24,Inp_PR24_SWB!K$5:K$177)+SUMIF(Inp_PR24_SWB!$E$5:$E$177,DSR_SWB!$J24,Inp_PR24_SWB!K$5:K$177)+SUMIF(Inp_PR24_SWB!$E$5:$E$177,DSR_SWB!$F24,Inp_PR24_SWB!K$5:K$177))</f>
        <v>-0.33900000000000002</v>
      </c>
      <c r="U24" s="190">
        <f>-(SUMIF(Inp_PR24_SWB!$E$5:$E$177,DSR_SWB!$G24,Inp_PR24_SWB!L$5:L$177)+SUMIF(Inp_PR24_SWB!$E$5:$E$177,DSR_SWB!$H24,Inp_PR24_SWB!L$5:L$177)+SUMIF(Inp_PR24_SWB!$E$5:$E$177,DSR_SWB!$I24,Inp_PR24_SWB!L$5:L$177)+SUMIF(Inp_PR24_SWB!$E$5:$E$177,DSR_SWB!$J24,Inp_PR24_SWB!L$5:L$177)+SUMIF(Inp_PR24_SWB!$E$5:$E$177,DSR_SWB!$F24,Inp_PR24_SWB!L$5:L$177))</f>
        <v>0</v>
      </c>
      <c r="V24" s="101"/>
      <c r="W24" s="190">
        <f t="shared" si="1"/>
        <v>-3.1459999999999999</v>
      </c>
      <c r="X24" s="190">
        <f t="shared" si="2"/>
        <v>-0.62919999999999998</v>
      </c>
      <c r="Y24" s="190"/>
      <c r="Z24" s="190"/>
      <c r="AA24" s="190"/>
      <c r="AB24" s="193"/>
      <c r="AC24" s="190"/>
      <c r="AD24" s="190"/>
    </row>
    <row r="25" spans="1:30" s="46" customFormat="1" outlineLevel="1">
      <c r="A25" s="82"/>
      <c r="B25" s="82"/>
      <c r="C25" s="111"/>
      <c r="D25" s="112"/>
      <c r="E25" s="120" t="str">
        <f>INDEX(InpC!$E$56:$E$261,MATCH($K25,InpC!$F$56:$F$261,0))</f>
        <v>Income offset  - WWN - price control</v>
      </c>
      <c r="F25" s="120" t="str">
        <f>INDEX(InpC!H$56:H$261,MATCH($K25,InpC!$F$56:$F$261,0))</f>
        <v>DS1E_021TOT_PR24</v>
      </c>
      <c r="G25" s="120" t="str">
        <f>INDEX(InpC!I$56:I$261,MATCH($K25,InpC!$F$56:$F$261,0))</f>
        <v>DS1W_020TOT_PR24</v>
      </c>
      <c r="H25" s="120">
        <f>INDEX(InpC!J$56:J$261,MATCH($K25,InpC!$F$56:$F$261,0))</f>
        <v>0</v>
      </c>
      <c r="I25" s="120">
        <f>INDEX(InpC!K$56:K$261,MATCH($K25,InpC!$F$56:$F$261,0))</f>
        <v>0</v>
      </c>
      <c r="J25" s="120">
        <f>INDEX(InpC!L$56:L$261,MATCH($K25,InpC!$F$56:$F$261,0))</f>
        <v>0</v>
      </c>
      <c r="K25" s="120">
        <f t="shared" si="3"/>
        <v>11</v>
      </c>
      <c r="L25" s="120" t="str">
        <f>INDEX(InpC!M$56:M$261,MATCH($K25,InpC!$F$56:$F$261,0))</f>
        <v>WWNPC</v>
      </c>
      <c r="M25" s="193" t="s">
        <v>31</v>
      </c>
      <c r="N25" s="193"/>
      <c r="O25" s="120"/>
      <c r="P25" s="120"/>
      <c r="Q25" s="190">
        <f>-(SUMIF(Inp_PR24_SWB!$E$5:$E$177,DSR_SWB!$G25,Inp_PR24_SWB!H$5:H$177)+SUMIF(Inp_PR24_SWB!$E$5:$E$177,DSR_SWB!$H25,Inp_PR24_SWB!H$5:H$177)+SUMIF(Inp_PR24_SWB!$E$5:$E$177,DSR_SWB!$I25,Inp_PR24_SWB!H$5:H$177)+SUMIF(Inp_PR24_SWB!$E$5:$E$177,DSR_SWB!$J25,Inp_PR24_SWB!H$5:H$177)+SUMIF(Inp_PR24_SWB!$E$5:$E$177,DSR_SWB!$F25,Inp_PR24_SWB!H$5:H$177))</f>
        <v>-0.81499999999999995</v>
      </c>
      <c r="R25" s="190">
        <f>-(SUMIF(Inp_PR24_SWB!$E$5:$E$177,DSR_SWB!$G25,Inp_PR24_SWB!I$5:I$177)+SUMIF(Inp_PR24_SWB!$E$5:$E$177,DSR_SWB!$H25,Inp_PR24_SWB!I$5:I$177)+SUMIF(Inp_PR24_SWB!$E$5:$E$177,DSR_SWB!$I25,Inp_PR24_SWB!I$5:I$177)+SUMIF(Inp_PR24_SWB!$E$5:$E$177,DSR_SWB!$J25,Inp_PR24_SWB!I$5:I$177)+SUMIF(Inp_PR24_SWB!$E$5:$E$177,DSR_SWB!$F25,Inp_PR24_SWB!I$5:I$177))</f>
        <v>-0.59899999999999998</v>
      </c>
      <c r="S25" s="190">
        <f>-(SUMIF(Inp_PR24_SWB!$E$5:$E$177,DSR_SWB!$G25,Inp_PR24_SWB!J$5:J$177)+SUMIF(Inp_PR24_SWB!$E$5:$E$177,DSR_SWB!$H25,Inp_PR24_SWB!J$5:J$177)+SUMIF(Inp_PR24_SWB!$E$5:$E$177,DSR_SWB!$I25,Inp_PR24_SWB!J$5:J$177)+SUMIF(Inp_PR24_SWB!$E$5:$E$177,DSR_SWB!$J25,Inp_PR24_SWB!J$5:J$177)+SUMIF(Inp_PR24_SWB!$E$5:$E$177,DSR_SWB!$F25,Inp_PR24_SWB!J$5:J$177))</f>
        <v>-0.39200000000000002</v>
      </c>
      <c r="T25" s="190">
        <f>-(SUMIF(Inp_PR24_SWB!$E$5:$E$177,DSR_SWB!$G25,Inp_PR24_SWB!K$5:K$177)+SUMIF(Inp_PR24_SWB!$E$5:$E$177,DSR_SWB!$H25,Inp_PR24_SWB!K$5:K$177)+SUMIF(Inp_PR24_SWB!$E$5:$E$177,DSR_SWB!$I25,Inp_PR24_SWB!K$5:K$177)+SUMIF(Inp_PR24_SWB!$E$5:$E$177,DSR_SWB!$J25,Inp_PR24_SWB!K$5:K$177)+SUMIF(Inp_PR24_SWB!$E$5:$E$177,DSR_SWB!$F25,Inp_PR24_SWB!K$5:K$177))</f>
        <v>-0.192</v>
      </c>
      <c r="U25" s="190">
        <f>-(SUMIF(Inp_PR24_SWB!$E$5:$E$177,DSR_SWB!$G25,Inp_PR24_SWB!L$5:L$177)+SUMIF(Inp_PR24_SWB!$E$5:$E$177,DSR_SWB!$H25,Inp_PR24_SWB!L$5:L$177)+SUMIF(Inp_PR24_SWB!$E$5:$E$177,DSR_SWB!$I25,Inp_PR24_SWB!L$5:L$177)+SUMIF(Inp_PR24_SWB!$E$5:$E$177,DSR_SWB!$J25,Inp_PR24_SWB!L$5:L$177)+SUMIF(Inp_PR24_SWB!$E$5:$E$177,DSR_SWB!$F25,Inp_PR24_SWB!L$5:L$177))</f>
        <v>0</v>
      </c>
      <c r="V25" s="101"/>
      <c r="W25" s="190">
        <f t="shared" si="1"/>
        <v>-1.998</v>
      </c>
      <c r="X25" s="190">
        <f t="shared" si="2"/>
        <v>-0.39960000000000001</v>
      </c>
      <c r="Y25" s="190"/>
      <c r="Z25" s="190"/>
      <c r="AA25" s="190"/>
      <c r="AB25" s="193"/>
      <c r="AC25" s="190"/>
      <c r="AD25" s="190"/>
    </row>
    <row r="26" spans="1:30" s="46" customFormat="1" outlineLevel="1">
      <c r="A26" s="82"/>
      <c r="B26" s="82"/>
      <c r="C26" s="111"/>
      <c r="D26" s="112"/>
      <c r="E26" s="120" t="str">
        <f>INDEX(InpC!$E$56:$E$261,MATCH($K26,InpC!$F$56:$F$261,0))</f>
        <v>Income offset  - total</v>
      </c>
      <c r="F26" s="120" t="str">
        <f>INDEX(InpC!H$56:H$261,MATCH($K26,InpC!$F$56:$F$261,0))</f>
        <v>sum</v>
      </c>
      <c r="G26" s="120">
        <f>INDEX(InpC!I$56:I$261,MATCH($K26,InpC!$F$56:$F$261,0))</f>
        <v>0</v>
      </c>
      <c r="H26" s="120">
        <f>INDEX(InpC!J$56:J$261,MATCH($K26,InpC!$F$56:$F$261,0))</f>
        <v>0</v>
      </c>
      <c r="I26" s="120">
        <f>INDEX(InpC!K$56:K$261,MATCH($K26,InpC!$F$56:$F$261,0))</f>
        <v>0</v>
      </c>
      <c r="J26" s="120">
        <f>INDEX(InpC!L$56:L$261,MATCH($K26,InpC!$F$56:$F$261,0))</f>
        <v>0</v>
      </c>
      <c r="K26" s="120">
        <f t="shared" si="3"/>
        <v>12</v>
      </c>
      <c r="L26" s="120" t="str">
        <f>INDEX(InpC!M$56:M$261,MATCH($K26,InpC!$F$56:$F$261,0))</f>
        <v>BOTH</v>
      </c>
      <c r="M26" s="193" t="s">
        <v>31</v>
      </c>
      <c r="N26" s="193"/>
      <c r="O26" s="120"/>
      <c r="P26" s="120"/>
      <c r="Q26" s="192">
        <f t="shared" ref="Q26" si="9">SUM(Q24:Q25)</f>
        <v>-1.873</v>
      </c>
      <c r="R26" s="192">
        <f t="shared" ref="R26:U26" si="10">SUM(R24:R25)</f>
        <v>-1.657</v>
      </c>
      <c r="S26" s="192">
        <f t="shared" si="10"/>
        <v>-1.083</v>
      </c>
      <c r="T26" s="192">
        <f t="shared" si="10"/>
        <v>-0.53100000000000003</v>
      </c>
      <c r="U26" s="192">
        <f t="shared" si="10"/>
        <v>0</v>
      </c>
      <c r="V26" s="101"/>
      <c r="W26" s="192">
        <f t="shared" si="1"/>
        <v>-5.1440000000000001</v>
      </c>
      <c r="X26" s="192">
        <f t="shared" si="2"/>
        <v>-1.0287999999999999</v>
      </c>
      <c r="Y26" s="190"/>
      <c r="Z26" s="190"/>
      <c r="AA26" s="190"/>
      <c r="AB26" s="193"/>
      <c r="AC26" s="190"/>
      <c r="AD26" s="190"/>
    </row>
    <row r="27" spans="1:30" s="22" customFormat="1" outlineLevel="1">
      <c r="A27" s="82"/>
      <c r="B27" s="82"/>
      <c r="C27" s="111"/>
      <c r="D27" s="112"/>
      <c r="E27" s="120" t="str">
        <f>INDEX(InpC!$E$56:$E$261,MATCH($K27,InpC!$F$56:$F$261,0))</f>
        <v>Environmental incentives  - WN - price control</v>
      </c>
      <c r="F27" s="120" t="str">
        <f>INDEX(InpC!H$56:H$261,MATCH($K27,InpC!$F$56:$F$261,0))</f>
        <v>DS1E_008TOT_PR24</v>
      </c>
      <c r="G27" s="120" t="str">
        <f>INDEX(InpC!I$56:I$261,MATCH($K27,InpC!$F$56:$F$261,0))</f>
        <v>DS1W_011TOT_PR24</v>
      </c>
      <c r="H27" s="120" t="str">
        <f>INDEX(InpC!J$56:J$261,MATCH($K27,InpC!$F$56:$F$261,0))</f>
        <v>DS1W_010TOT_PR24</v>
      </c>
      <c r="I27" s="120" t="str">
        <f>INDEX(InpC!K$56:K$261,MATCH($K27,InpC!$F$56:$F$261,0))</f>
        <v>DS1E_009TOT_PR24</v>
      </c>
      <c r="J27" s="120">
        <f>INDEX(InpC!L$56:L$261,MATCH($K27,InpC!$F$56:$F$261,0))</f>
        <v>0</v>
      </c>
      <c r="K27" s="120">
        <f t="shared" si="3"/>
        <v>13</v>
      </c>
      <c r="L27" s="120" t="str">
        <f>INDEX(InpC!M$56:M$261,MATCH($K27,InpC!$F$56:$F$261,0))</f>
        <v>WNPC</v>
      </c>
      <c r="M27" s="157" t="s">
        <v>31</v>
      </c>
      <c r="N27" s="157"/>
      <c r="O27" s="120"/>
      <c r="P27" s="120"/>
      <c r="Q27" s="190">
        <f>SUMIF(Inp_PR24_SWB!$E$5:$E$177,DSR_SWB!$F27,Inp_PR24_SWB!H$5:H$177)+
SUMIF(Inp_PR24_SWB!$E$5:$E$177,DSR_SWB!$G27,Inp_PR24_SWB!H$5:H$177)+
SUMIF(Inp_PR24_SWB!$E$5:$E$177,DSR_SWB!$H27,Inp_PR24_SWB!H$5:H$177)+
SUMIF(Inp_PR24_SWB!$E$5:$E$177,DSR_SWB!$I27,Inp_PR24_SWB!H$5:H$177)+
SUMIF(Inp_PR24_SWB!$E$5:$E$177,DSR_SWB!$J27,Inp_PR24_SWB!H$5:H$177)</f>
        <v>0</v>
      </c>
      <c r="R27" s="190">
        <f>SUMIF(Inp_PR24_SWB!$E$5:$E$177,DSR_SWB!$F27,Inp_PR24_SWB!I$5:I$177)+
SUMIF(Inp_PR24_SWB!$E$5:$E$177,DSR_SWB!$G27,Inp_PR24_SWB!I$5:I$177)+
SUMIF(Inp_PR24_SWB!$E$5:$E$177,DSR_SWB!$H27,Inp_PR24_SWB!I$5:I$177)+
SUMIF(Inp_PR24_SWB!$E$5:$E$177,DSR_SWB!$I27,Inp_PR24_SWB!I$5:I$177)+
SUMIF(Inp_PR24_SWB!$E$5:$E$177,DSR_SWB!$J27,Inp_PR24_SWB!I$5:I$177)</f>
        <v>0</v>
      </c>
      <c r="S27" s="190">
        <f>SUMIF(Inp_PR24_SWB!$E$5:$E$177,DSR_SWB!$F27,Inp_PR24_SWB!J$5:J$177)+
SUMIF(Inp_PR24_SWB!$E$5:$E$177,DSR_SWB!$G27,Inp_PR24_SWB!J$5:J$177)+
SUMIF(Inp_PR24_SWB!$E$5:$E$177,DSR_SWB!$H27,Inp_PR24_SWB!J$5:J$177)+
SUMIF(Inp_PR24_SWB!$E$5:$E$177,DSR_SWB!$I27,Inp_PR24_SWB!J$5:J$177)+
SUMIF(Inp_PR24_SWB!$E$5:$E$177,DSR_SWB!$J27,Inp_PR24_SWB!J$5:J$177)</f>
        <v>0</v>
      </c>
      <c r="T27" s="190">
        <f>SUMIF(Inp_PR24_SWB!$E$5:$E$177,DSR_SWB!$F27,Inp_PR24_SWB!K$5:K$177)+
SUMIF(Inp_PR24_SWB!$E$5:$E$177,DSR_SWB!$G27,Inp_PR24_SWB!K$5:K$177)+
SUMIF(Inp_PR24_SWB!$E$5:$E$177,DSR_SWB!$H27,Inp_PR24_SWB!K$5:K$177)+
SUMIF(Inp_PR24_SWB!$E$5:$E$177,DSR_SWB!$I27,Inp_PR24_SWB!K$5:K$177)+
SUMIF(Inp_PR24_SWB!$E$5:$E$177,DSR_SWB!$J27,Inp_PR24_SWB!K$5:K$177)</f>
        <v>0</v>
      </c>
      <c r="U27" s="190">
        <f>SUMIF(Inp_PR24_SWB!$E$5:$E$177,DSR_SWB!$F27,Inp_PR24_SWB!L$5:L$177)+
SUMIF(Inp_PR24_SWB!$E$5:$E$177,DSR_SWB!$G27,Inp_PR24_SWB!L$5:L$177)+
SUMIF(Inp_PR24_SWB!$E$5:$E$177,DSR_SWB!$H27,Inp_PR24_SWB!L$5:L$177)+
SUMIF(Inp_PR24_SWB!$E$5:$E$177,DSR_SWB!$I27,Inp_PR24_SWB!L$5:L$177)+
SUMIF(Inp_PR24_SWB!$E$5:$E$177,DSR_SWB!$J27,Inp_PR24_SWB!L$5:L$177)</f>
        <v>0</v>
      </c>
      <c r="V27" s="101"/>
      <c r="W27" s="190">
        <f t="shared" si="1"/>
        <v>0</v>
      </c>
      <c r="X27" s="190">
        <f t="shared" si="2"/>
        <v>0</v>
      </c>
      <c r="Y27" s="191"/>
      <c r="Z27" s="191"/>
      <c r="AA27" s="191"/>
      <c r="AB27" s="157"/>
      <c r="AC27" s="191"/>
      <c r="AD27" s="191"/>
    </row>
    <row r="28" spans="1:30" s="22" customFormat="1" outlineLevel="1">
      <c r="A28" s="82"/>
      <c r="B28" s="82"/>
      <c r="C28" s="111"/>
      <c r="D28" s="112"/>
      <c r="E28" s="120" t="str">
        <f>INDEX(InpC!$E$56:$E$261,MATCH($K28,InpC!$F$56:$F$261,0))</f>
        <v>Environmental incentives  - WWN - price control</v>
      </c>
      <c r="F28" s="120" t="str">
        <f>INDEX(InpC!H$56:H$261,MATCH($K28,InpC!$F$56:$F$261,0))</f>
        <v>DS1E_022TOT_PR24</v>
      </c>
      <c r="G28" s="120" t="str">
        <f>INDEX(InpC!I$56:I$261,MATCH($K28,InpC!$F$56:$F$261,0))</f>
        <v>DS1W_022TOT_PR24</v>
      </c>
      <c r="H28" s="120" t="str">
        <f>INDEX(InpC!J$56:J$261,MATCH($K28,InpC!$F$56:$F$261,0))</f>
        <v>DS1W_021TOT_PR24</v>
      </c>
      <c r="I28" s="120" t="str">
        <f>INDEX(InpC!K$56:K$261,MATCH($K28,InpC!$F$56:$F$261,0))</f>
        <v>DS1E_023TOT_PR24</v>
      </c>
      <c r="J28" s="120">
        <f>INDEX(InpC!L$56:L$261,MATCH($K28,InpC!$F$56:$F$261,0))</f>
        <v>0</v>
      </c>
      <c r="K28" s="79">
        <f t="shared" si="3"/>
        <v>14</v>
      </c>
      <c r="L28" s="120" t="str">
        <f>INDEX(InpC!M$56:M$261,MATCH($K28,InpC!$F$56:$F$261,0))</f>
        <v>WWNPC</v>
      </c>
      <c r="M28" s="157" t="s">
        <v>31</v>
      </c>
      <c r="N28" s="157"/>
      <c r="O28" s="120"/>
      <c r="P28" s="120"/>
      <c r="Q28" s="190">
        <f>SUMIF(Inp_PR24_SWB!$E$5:$E$177,DSR_SWB!$G28,Inp_PR24_SWB!H$5:H$177)+SUMIF(Inp_PR24_SWB!$E$5:$E$177,DSR_SWB!$H28,Inp_PR24_SWB!H$5:H$177)+SUMIF(Inp_PR24_SWB!$E$5:$E$177,DSR_SWB!$I28,Inp_PR24_SWB!H$5:H$177)+SUMIF(Inp_PR24_SWB!$E$5:$E$177,DSR_SWB!$J28,Inp_PR24_SWB!H$5:H$177)+SUMIF(Inp_PR24_SWB!$E$5:$E$177,DSR_SWB!$F28,Inp_PR24_SWB!H$5:H$177)</f>
        <v>0</v>
      </c>
      <c r="R28" s="190">
        <f>SUMIF(Inp_PR24_SWB!$E$5:$E$177,DSR_SWB!$G28,Inp_PR24_SWB!I$5:I$177)+SUMIF(Inp_PR24_SWB!$E$5:$E$177,DSR_SWB!$H28,Inp_PR24_SWB!I$5:I$177)+SUMIF(Inp_PR24_SWB!$E$5:$E$177,DSR_SWB!$I28,Inp_PR24_SWB!I$5:I$177)+SUMIF(Inp_PR24_SWB!$E$5:$E$177,DSR_SWB!$J28,Inp_PR24_SWB!I$5:I$177)+SUMIF(Inp_PR24_SWB!$E$5:$E$177,DSR_SWB!$F28,Inp_PR24_SWB!I$5:I$177)</f>
        <v>0</v>
      </c>
      <c r="S28" s="190">
        <f>SUMIF(Inp_PR24_SWB!$E$5:$E$177,DSR_SWB!$G28,Inp_PR24_SWB!J$5:J$177)+SUMIF(Inp_PR24_SWB!$E$5:$E$177,DSR_SWB!$H28,Inp_PR24_SWB!J$5:J$177)+SUMIF(Inp_PR24_SWB!$E$5:$E$177,DSR_SWB!$I28,Inp_PR24_SWB!J$5:J$177)+SUMIF(Inp_PR24_SWB!$E$5:$E$177,DSR_SWB!$J28,Inp_PR24_SWB!J$5:J$177)+SUMIF(Inp_PR24_SWB!$E$5:$E$177,DSR_SWB!$F28,Inp_PR24_SWB!J$5:J$177)</f>
        <v>0</v>
      </c>
      <c r="T28" s="190">
        <f>SUMIF(Inp_PR24_SWB!$E$5:$E$177,DSR_SWB!$G28,Inp_PR24_SWB!K$5:K$177)+SUMIF(Inp_PR24_SWB!$E$5:$E$177,DSR_SWB!$H28,Inp_PR24_SWB!K$5:K$177)+SUMIF(Inp_PR24_SWB!$E$5:$E$177,DSR_SWB!$I28,Inp_PR24_SWB!K$5:K$177)+SUMIF(Inp_PR24_SWB!$E$5:$E$177,DSR_SWB!$J28,Inp_PR24_SWB!K$5:K$177)+SUMIF(Inp_PR24_SWB!$E$5:$E$177,DSR_SWB!$F28,Inp_PR24_SWB!K$5:K$177)</f>
        <v>0</v>
      </c>
      <c r="U28" s="190">
        <f>SUMIF(Inp_PR24_SWB!$E$5:$E$177,DSR_SWB!$G28,Inp_PR24_SWB!L$5:L$177)+SUMIF(Inp_PR24_SWB!$E$5:$E$177,DSR_SWB!$H28,Inp_PR24_SWB!L$5:L$177)+SUMIF(Inp_PR24_SWB!$E$5:$E$177,DSR_SWB!$I28,Inp_PR24_SWB!L$5:L$177)+SUMIF(Inp_PR24_SWB!$E$5:$E$177,DSR_SWB!$J28,Inp_PR24_SWB!L$5:L$177)+SUMIF(Inp_PR24_SWB!$E$5:$E$177,DSR_SWB!$F28,Inp_PR24_SWB!L$5:L$177)</f>
        <v>0</v>
      </c>
      <c r="V28" s="101"/>
      <c r="W28" s="190">
        <f t="shared" si="1"/>
        <v>0</v>
      </c>
      <c r="X28" s="190">
        <f t="shared" si="2"/>
        <v>0</v>
      </c>
      <c r="Y28" s="191"/>
      <c r="Z28" s="191"/>
      <c r="AA28" s="191"/>
      <c r="AB28" s="157"/>
      <c r="AC28" s="157"/>
      <c r="AD28" s="157"/>
    </row>
    <row r="29" spans="1:30" s="22" customFormat="1" outlineLevel="1">
      <c r="A29" s="82"/>
      <c r="B29" s="82"/>
      <c r="C29" s="111"/>
      <c r="D29" s="112"/>
      <c r="E29" s="120" t="str">
        <f>INDEX(InpC!$E$56:$E$261,MATCH($K29,InpC!$F$56:$F$261,0))</f>
        <v>Environmental incentives  - total</v>
      </c>
      <c r="F29" s="120" t="str">
        <f>INDEX(InpC!H$56:H$261,MATCH($K29,InpC!$F$56:$F$261,0))</f>
        <v>sum</v>
      </c>
      <c r="G29" s="120">
        <f>INDEX(InpC!I$56:I$261,MATCH($K29,InpC!$F$56:$F$261,0))</f>
        <v>0</v>
      </c>
      <c r="H29" s="120">
        <f>INDEX(InpC!J$56:J$261,MATCH($K29,InpC!$F$56:$F$261,0))</f>
        <v>0</v>
      </c>
      <c r="I29" s="120">
        <f>INDEX(InpC!K$56:K$261,MATCH($K29,InpC!$F$56:$F$261,0))</f>
        <v>0</v>
      </c>
      <c r="J29" s="120">
        <f>INDEX(InpC!L$56:L$261,MATCH($K29,InpC!$F$56:$F$261,0))</f>
        <v>0</v>
      </c>
      <c r="K29" s="79">
        <f t="shared" si="3"/>
        <v>15</v>
      </c>
      <c r="L29" s="120" t="str">
        <f>INDEX(InpC!M$56:M$261,MATCH($K29,InpC!$F$56:$F$261,0))</f>
        <v>BOTH</v>
      </c>
      <c r="M29" s="157" t="s">
        <v>31</v>
      </c>
      <c r="N29" s="157"/>
      <c r="O29" s="120"/>
      <c r="P29" s="120"/>
      <c r="Q29" s="192">
        <f t="shared" ref="Q29:U29" si="11">SUM(Q27:Q28)</f>
        <v>0</v>
      </c>
      <c r="R29" s="192">
        <f t="shared" si="11"/>
        <v>0</v>
      </c>
      <c r="S29" s="192">
        <f t="shared" si="11"/>
        <v>0</v>
      </c>
      <c r="T29" s="192">
        <f t="shared" si="11"/>
        <v>0</v>
      </c>
      <c r="U29" s="192">
        <f t="shared" si="11"/>
        <v>0</v>
      </c>
      <c r="V29" s="101"/>
      <c r="W29" s="192">
        <f t="shared" si="1"/>
        <v>0</v>
      </c>
      <c r="X29" s="192">
        <f t="shared" si="2"/>
        <v>0</v>
      </c>
      <c r="Y29" s="191"/>
      <c r="Z29" s="191"/>
      <c r="AA29" s="191"/>
      <c r="AB29" s="157"/>
      <c r="AC29" s="157"/>
      <c r="AD29" s="157"/>
    </row>
    <row r="30" spans="1:30" s="22" customFormat="1" outlineLevel="1">
      <c r="A30" s="82"/>
      <c r="B30" s="82"/>
      <c r="C30" s="111"/>
      <c r="D30" s="112"/>
      <c r="E30" s="120" t="str">
        <f>INDEX(InpC!$E$56:$E$261,MATCH($K30,InpC!$F$56:$F$261,0))</f>
        <v>Receipts for on-site work  - WWN - non-price control</v>
      </c>
      <c r="F30" s="120" t="str">
        <f>INDEX(InpC!H$56:H$261,MATCH($K30,InpC!$F$56:$F$261,0))</f>
        <v>DS1E_025TOT_PR24</v>
      </c>
      <c r="G30" s="120" t="str">
        <f>INDEX(InpC!I$56:I$261,MATCH($K30,InpC!$F$56:$F$261,0))</f>
        <v>DS1W_024TOT_PR24</v>
      </c>
      <c r="H30" s="120">
        <f>INDEX(InpC!J$56:J$261,MATCH($K30,InpC!$F$56:$F$261,0))</f>
        <v>0</v>
      </c>
      <c r="I30" s="120">
        <f>INDEX(InpC!K$56:K$261,MATCH($K30,InpC!$F$56:$F$261,0))</f>
        <v>0</v>
      </c>
      <c r="J30" s="120">
        <f>INDEX(InpC!L$56:L$261,MATCH($K30,InpC!$F$56:$F$261,0))</f>
        <v>0</v>
      </c>
      <c r="K30" s="79">
        <f t="shared" si="3"/>
        <v>16</v>
      </c>
      <c r="L30" s="120" t="str">
        <f>INDEX(InpC!M$56:M$261,MATCH($K30,InpC!$F$56:$F$261,0))</f>
        <v>WWNNPC</v>
      </c>
      <c r="M30" s="157" t="s">
        <v>31</v>
      </c>
      <c r="N30" s="157"/>
      <c r="O30" s="120"/>
      <c r="P30" s="120"/>
      <c r="Q30" s="190">
        <f>SUMIF(Inp_PR24_SWB!$E$5:$E$177,DSR_SWB!$G30,Inp_PR24_SWB!H$5:H$177)+SUMIF(Inp_PR24_SWB!$E$5:$E$177,DSR_SWB!$H30,Inp_PR24_SWB!H$5:H$177)+SUMIF(Inp_PR24_SWB!$E$5:$E$177,DSR_SWB!$I30,Inp_PR24_SWB!H$5:H$177)+SUMIF(Inp_PR24_SWB!$E$5:$E$177,DSR_SWB!$J30,Inp_PR24_SWB!H$5:H$177)+SUMIF(Inp_PR24_SWB!$E$5:$E$177,DSR_SWB!$F30,Inp_PR24_SWB!H$5:H$177)</f>
        <v>4.2320000000000002</v>
      </c>
      <c r="R30" s="190">
        <f>SUMIF(Inp_PR24_SWB!$E$5:$E$177,DSR_SWB!$G30,Inp_PR24_SWB!I$5:I$177)+SUMIF(Inp_PR24_SWB!$E$5:$E$177,DSR_SWB!$H30,Inp_PR24_SWB!I$5:I$177)+SUMIF(Inp_PR24_SWB!$E$5:$E$177,DSR_SWB!$I30,Inp_PR24_SWB!I$5:I$177)+SUMIF(Inp_PR24_SWB!$E$5:$E$177,DSR_SWB!$J30,Inp_PR24_SWB!I$5:I$177)+SUMIF(Inp_PR24_SWB!$E$5:$E$177,DSR_SWB!$F30,Inp_PR24_SWB!I$5:I$177)</f>
        <v>4.2329999999999997</v>
      </c>
      <c r="S30" s="190">
        <f>SUMIF(Inp_PR24_SWB!$E$5:$E$177,DSR_SWB!$G30,Inp_PR24_SWB!J$5:J$177)+SUMIF(Inp_PR24_SWB!$E$5:$E$177,DSR_SWB!$H30,Inp_PR24_SWB!J$5:J$177)+SUMIF(Inp_PR24_SWB!$E$5:$E$177,DSR_SWB!$I30,Inp_PR24_SWB!J$5:J$177)+SUMIF(Inp_PR24_SWB!$E$5:$E$177,DSR_SWB!$J30,Inp_PR24_SWB!J$5:J$177)+SUMIF(Inp_PR24_SWB!$E$5:$E$177,DSR_SWB!$F30,Inp_PR24_SWB!J$5:J$177)</f>
        <v>4.2329999999999997</v>
      </c>
      <c r="T30" s="190">
        <f>SUMIF(Inp_PR24_SWB!$E$5:$E$177,DSR_SWB!$G30,Inp_PR24_SWB!K$5:K$177)+SUMIF(Inp_PR24_SWB!$E$5:$E$177,DSR_SWB!$H30,Inp_PR24_SWB!K$5:K$177)+SUMIF(Inp_PR24_SWB!$E$5:$E$177,DSR_SWB!$I30,Inp_PR24_SWB!K$5:K$177)+SUMIF(Inp_PR24_SWB!$E$5:$E$177,DSR_SWB!$J30,Inp_PR24_SWB!K$5:K$177)+SUMIF(Inp_PR24_SWB!$E$5:$E$177,DSR_SWB!$F30,Inp_PR24_SWB!K$5:K$177)</f>
        <v>4.2329999999999997</v>
      </c>
      <c r="U30" s="190">
        <f>SUMIF(Inp_PR24_SWB!$E$5:$E$177,DSR_SWB!$G30,Inp_PR24_SWB!L$5:L$177)+SUMIF(Inp_PR24_SWB!$E$5:$E$177,DSR_SWB!$H30,Inp_PR24_SWB!L$5:L$177)+SUMIF(Inp_PR24_SWB!$E$5:$E$177,DSR_SWB!$I30,Inp_PR24_SWB!L$5:L$177)+SUMIF(Inp_PR24_SWB!$E$5:$E$177,DSR_SWB!$J30,Inp_PR24_SWB!L$5:L$177)+SUMIF(Inp_PR24_SWB!$E$5:$E$177,DSR_SWB!$F30,Inp_PR24_SWB!L$5:L$177)</f>
        <v>4.2329999999999997</v>
      </c>
      <c r="V30" s="101"/>
      <c r="W30" s="190">
        <f t="shared" si="1"/>
        <v>21.164000000000001</v>
      </c>
      <c r="X30" s="190">
        <f t="shared" si="2"/>
        <v>4.2328000000000001</v>
      </c>
      <c r="Y30" s="191"/>
      <c r="Z30" s="191"/>
      <c r="AA30" s="191"/>
      <c r="AB30" s="157"/>
      <c r="AC30" s="157"/>
      <c r="AD30" s="157"/>
    </row>
    <row r="31" spans="1:30" s="22" customFormat="1" outlineLevel="1">
      <c r="A31" s="82"/>
      <c r="B31" s="82"/>
      <c r="C31" s="111"/>
      <c r="D31" s="112"/>
      <c r="E31" s="120" t="str">
        <f>INDEX(InpC!$E$56:$E$261,MATCH($K31,InpC!$F$56:$F$261,0))</f>
        <v>Receipts for on-site work  - total</v>
      </c>
      <c r="F31" s="120" t="str">
        <f>INDEX(InpC!H$56:H$261,MATCH($K31,InpC!$F$56:$F$261,0))</f>
        <v>sum</v>
      </c>
      <c r="G31" s="120">
        <f>INDEX(InpC!I$56:I$261,MATCH($K31,InpC!$F$56:$F$261,0))</f>
        <v>0</v>
      </c>
      <c r="H31" s="120">
        <f>INDEX(InpC!J$56:J$261,MATCH($K31,InpC!$F$56:$F$261,0))</f>
        <v>0</v>
      </c>
      <c r="I31" s="120">
        <f>INDEX(InpC!K$56:K$261,MATCH($K31,InpC!$F$56:$F$261,0))</f>
        <v>0</v>
      </c>
      <c r="J31" s="120">
        <f>INDEX(InpC!L$56:L$261,MATCH($K31,InpC!$F$56:$F$261,0))</f>
        <v>0</v>
      </c>
      <c r="K31" s="79">
        <f t="shared" si="3"/>
        <v>17</v>
      </c>
      <c r="L31" s="120" t="str">
        <f>INDEX(InpC!M$56:M$261,MATCH($K31,InpC!$F$56:$F$261,0))</f>
        <v>WWN</v>
      </c>
      <c r="M31" s="157" t="s">
        <v>31</v>
      </c>
      <c r="N31" s="157"/>
      <c r="O31" s="120"/>
      <c r="P31" s="120"/>
      <c r="Q31" s="192">
        <f>SUM(Q30)</f>
        <v>4.2320000000000002</v>
      </c>
      <c r="R31" s="192">
        <f t="shared" ref="R31:U31" si="12">SUM(R30)</f>
        <v>4.2329999999999997</v>
      </c>
      <c r="S31" s="192">
        <f t="shared" si="12"/>
        <v>4.2329999999999997</v>
      </c>
      <c r="T31" s="192">
        <f t="shared" si="12"/>
        <v>4.2329999999999997</v>
      </c>
      <c r="U31" s="192">
        <f t="shared" si="12"/>
        <v>4.2329999999999997</v>
      </c>
      <c r="V31" s="101"/>
      <c r="W31" s="192">
        <f t="shared" si="1"/>
        <v>21.164000000000001</v>
      </c>
      <c r="X31" s="192">
        <f t="shared" si="2"/>
        <v>4.2328000000000001</v>
      </c>
      <c r="Y31" s="191"/>
      <c r="Z31" s="191"/>
      <c r="AA31" s="191"/>
      <c r="AB31" s="157"/>
      <c r="AC31" s="157"/>
      <c r="AD31" s="157"/>
    </row>
    <row r="32" spans="1:30" s="22" customFormat="1" outlineLevel="1">
      <c r="A32" s="82"/>
      <c r="B32" s="82"/>
      <c r="C32" s="111"/>
      <c r="D32" s="112"/>
      <c r="E32" s="120" t="str">
        <f>INDEX(InpC!$E$56:$E$261,MATCH($K32,InpC!$F$56:$F$261,0))</f>
        <v>Other developer services revenue - WN - price control</v>
      </c>
      <c r="F32" s="120" t="str">
        <f>INDEX(InpC!H$56:H$261,MATCH($K32,InpC!$F$56:$F$261,0))</f>
        <v>DS1E_005TOT_PR24</v>
      </c>
      <c r="G32" s="120" t="str">
        <f>INDEX(InpC!I$56:I$261,MATCH($K32,InpC!$F$56:$F$261,0))</f>
        <v>DS1W_007TOT_PR24</v>
      </c>
      <c r="H32" s="120">
        <f>INDEX(InpC!J$56:J$261,MATCH($K32,InpC!$F$56:$F$261,0))</f>
        <v>0</v>
      </c>
      <c r="I32" s="120">
        <f>INDEX(InpC!K$56:K$261,MATCH($K32,InpC!$F$56:$F$261,0))</f>
        <v>0</v>
      </c>
      <c r="J32" s="120">
        <f>INDEX(InpC!L$56:L$261,MATCH($K32,InpC!$F$56:$F$261,0))</f>
        <v>0</v>
      </c>
      <c r="K32" s="79">
        <f t="shared" si="3"/>
        <v>18</v>
      </c>
      <c r="L32" s="120" t="str">
        <f>INDEX(InpC!M$56:M$261,MATCH($K32,InpC!$F$56:$F$261,0))</f>
        <v>WNPC</v>
      </c>
      <c r="M32" s="157" t="s">
        <v>31</v>
      </c>
      <c r="N32" s="157"/>
      <c r="O32" s="120"/>
      <c r="P32" s="120"/>
      <c r="Q32" s="190">
        <f>SUMIF(Inp_PR24_SWB!$E$5:$E$177,DSR_SWB!$G32,Inp_PR24_SWB!H$5:H$177)+SUMIF(Inp_PR24_SWB!$E$5:$E$177,DSR_SWB!$H32,Inp_PR24_SWB!H$5:H$177)+SUMIF(Inp_PR24_SWB!$E$5:$E$177,DSR_SWB!$I32,Inp_PR24_SWB!H$5:H$177)+SUMIF(Inp_PR24_SWB!$E$5:$E$177,DSR_SWB!$J32,Inp_PR24_SWB!H$5:H$177)+SUMIF(Inp_PR24_SWB!$E$5:$E$177,DSR_SWB!$F32,Inp_PR24_SWB!H$5:H$177)</f>
        <v>0</v>
      </c>
      <c r="R32" s="190">
        <f>SUMIF(Inp_PR24_SWB!$E$5:$E$177,DSR_SWB!$G32,Inp_PR24_SWB!I$5:I$177)+SUMIF(Inp_PR24_SWB!$E$5:$E$177,DSR_SWB!$H32,Inp_PR24_SWB!I$5:I$177)+SUMIF(Inp_PR24_SWB!$E$5:$E$177,DSR_SWB!$I32,Inp_PR24_SWB!I$5:I$177)+SUMIF(Inp_PR24_SWB!$E$5:$E$177,DSR_SWB!$J32,Inp_PR24_SWB!I$5:I$177)+SUMIF(Inp_PR24_SWB!$E$5:$E$177,DSR_SWB!$F32,Inp_PR24_SWB!I$5:I$177)</f>
        <v>0</v>
      </c>
      <c r="S32" s="190">
        <f>SUMIF(Inp_PR24_SWB!$E$5:$E$177,DSR_SWB!$G32,Inp_PR24_SWB!J$5:J$177)+SUMIF(Inp_PR24_SWB!$E$5:$E$177,DSR_SWB!$H32,Inp_PR24_SWB!J$5:J$177)+SUMIF(Inp_PR24_SWB!$E$5:$E$177,DSR_SWB!$I32,Inp_PR24_SWB!J$5:J$177)+SUMIF(Inp_PR24_SWB!$E$5:$E$177,DSR_SWB!$J32,Inp_PR24_SWB!J$5:J$177)+SUMIF(Inp_PR24_SWB!$E$5:$E$177,DSR_SWB!$F32,Inp_PR24_SWB!J$5:J$177)</f>
        <v>0</v>
      </c>
      <c r="T32" s="190">
        <f>SUMIF(Inp_PR24_SWB!$E$5:$E$177,DSR_SWB!$G32,Inp_PR24_SWB!K$5:K$177)+SUMIF(Inp_PR24_SWB!$E$5:$E$177,DSR_SWB!$H32,Inp_PR24_SWB!K$5:K$177)+SUMIF(Inp_PR24_SWB!$E$5:$E$177,DSR_SWB!$I32,Inp_PR24_SWB!K$5:K$177)+SUMIF(Inp_PR24_SWB!$E$5:$E$177,DSR_SWB!$J32,Inp_PR24_SWB!K$5:K$177)+SUMIF(Inp_PR24_SWB!$E$5:$E$177,DSR_SWB!$F32,Inp_PR24_SWB!K$5:K$177)</f>
        <v>0</v>
      </c>
      <c r="U32" s="190">
        <f>SUMIF(Inp_PR24_SWB!$E$5:$E$177,DSR_SWB!$G32,Inp_PR24_SWB!L$5:L$177)+SUMIF(Inp_PR24_SWB!$E$5:$E$177,DSR_SWB!$H32,Inp_PR24_SWB!L$5:L$177)+SUMIF(Inp_PR24_SWB!$E$5:$E$177,DSR_SWB!$I32,Inp_PR24_SWB!L$5:L$177)+SUMIF(Inp_PR24_SWB!$E$5:$E$177,DSR_SWB!$J32,Inp_PR24_SWB!L$5:L$177)+SUMIF(Inp_PR24_SWB!$E$5:$E$177,DSR_SWB!$F32,Inp_PR24_SWB!L$5:L$177)</f>
        <v>0</v>
      </c>
      <c r="V32" s="101"/>
      <c r="W32" s="190">
        <f t="shared" si="1"/>
        <v>0</v>
      </c>
      <c r="X32" s="190">
        <f t="shared" si="2"/>
        <v>0</v>
      </c>
      <c r="Y32" s="191"/>
      <c r="Z32" s="191"/>
      <c r="AA32" s="191"/>
      <c r="AB32" s="157"/>
      <c r="AC32" s="157"/>
      <c r="AD32" s="157"/>
    </row>
    <row r="33" spans="1:30" s="22" customFormat="1" outlineLevel="1">
      <c r="A33" s="82"/>
      <c r="B33" s="82"/>
      <c r="C33" s="111"/>
      <c r="D33" s="112"/>
      <c r="E33" s="120" t="str">
        <f>INDEX(InpC!$E$56:$E$261,MATCH($K33,InpC!$F$56:$F$261,0))</f>
        <v>Other developer services revenue - WN - non-price control</v>
      </c>
      <c r="F33" s="120" t="str">
        <f>INDEX(InpC!H$56:H$261,MATCH($K33,InpC!$F$56:$F$261,0))</f>
        <v>DS1E_013TOT_PR24</v>
      </c>
      <c r="G33" s="120">
        <f>INDEX(InpC!I$56:I$261,MATCH($K33,InpC!$F$56:$F$261,0))</f>
        <v>0</v>
      </c>
      <c r="H33" s="120">
        <f>INDEX(InpC!J$56:J$261,MATCH($K33,InpC!$F$56:$F$261,0))</f>
        <v>0</v>
      </c>
      <c r="I33" s="120">
        <f>INDEX(InpC!K$56:K$261,MATCH($K33,InpC!$F$56:$F$261,0))</f>
        <v>0</v>
      </c>
      <c r="J33" s="120">
        <f>INDEX(InpC!L$56:L$261,MATCH($K33,InpC!$F$56:$F$261,0))</f>
        <v>0</v>
      </c>
      <c r="K33" s="79">
        <f t="shared" si="3"/>
        <v>19</v>
      </c>
      <c r="L33" s="120" t="str">
        <f>INDEX(InpC!M$56:M$261,MATCH($K33,InpC!$F$56:$F$261,0))</f>
        <v>WNNPC</v>
      </c>
      <c r="M33" s="157" t="s">
        <v>31</v>
      </c>
      <c r="N33" s="157"/>
      <c r="O33" s="120"/>
      <c r="P33" s="120"/>
      <c r="Q33" s="190">
        <f>SUMIF(Inp_PR24_SWB!$E$5:$E$177,DSR_SWB!$G33,Inp_PR24_SWB!H$5:H$177)+SUMIF(Inp_PR24_SWB!$E$5:$E$177,DSR_SWB!$H33,Inp_PR24_SWB!H$5:H$177)+SUMIF(Inp_PR24_SWB!$E$5:$E$177,DSR_SWB!$I33,Inp_PR24_SWB!H$5:H$177)+SUMIF(Inp_PR24_SWB!$E$5:$E$177,DSR_SWB!$J33,Inp_PR24_SWB!H$5:H$177)+SUMIF(Inp_PR24_SWB!$E$5:$E$177,DSR_SWB!$F33,Inp_PR24_SWB!H$5:H$177)</f>
        <v>0</v>
      </c>
      <c r="R33" s="190">
        <f>SUMIF(Inp_PR24_SWB!$E$5:$E$177,DSR_SWB!$G33,Inp_PR24_SWB!I$5:I$177)+SUMIF(Inp_PR24_SWB!$E$5:$E$177,DSR_SWB!$H33,Inp_PR24_SWB!I$5:I$177)+SUMIF(Inp_PR24_SWB!$E$5:$E$177,DSR_SWB!$I33,Inp_PR24_SWB!I$5:I$177)+SUMIF(Inp_PR24_SWB!$E$5:$E$177,DSR_SWB!$J33,Inp_PR24_SWB!I$5:I$177)+SUMIF(Inp_PR24_SWB!$E$5:$E$177,DSR_SWB!$F33,Inp_PR24_SWB!I$5:I$177)</f>
        <v>0</v>
      </c>
      <c r="S33" s="190">
        <f>SUMIF(Inp_PR24_SWB!$E$5:$E$177,DSR_SWB!$G33,Inp_PR24_SWB!J$5:J$177)+SUMIF(Inp_PR24_SWB!$E$5:$E$177,DSR_SWB!$H33,Inp_PR24_SWB!J$5:J$177)+SUMIF(Inp_PR24_SWB!$E$5:$E$177,DSR_SWB!$I33,Inp_PR24_SWB!J$5:J$177)+SUMIF(Inp_PR24_SWB!$E$5:$E$177,DSR_SWB!$J33,Inp_PR24_SWB!J$5:J$177)+SUMIF(Inp_PR24_SWB!$E$5:$E$177,DSR_SWB!$F33,Inp_PR24_SWB!J$5:J$177)</f>
        <v>0</v>
      </c>
      <c r="T33" s="190">
        <f>SUMIF(Inp_PR24_SWB!$E$5:$E$177,DSR_SWB!$G33,Inp_PR24_SWB!K$5:K$177)+SUMIF(Inp_PR24_SWB!$E$5:$E$177,DSR_SWB!$H33,Inp_PR24_SWB!K$5:K$177)+SUMIF(Inp_PR24_SWB!$E$5:$E$177,DSR_SWB!$I33,Inp_PR24_SWB!K$5:K$177)+SUMIF(Inp_PR24_SWB!$E$5:$E$177,DSR_SWB!$J33,Inp_PR24_SWB!K$5:K$177)+SUMIF(Inp_PR24_SWB!$E$5:$E$177,DSR_SWB!$F33,Inp_PR24_SWB!K$5:K$177)</f>
        <v>0</v>
      </c>
      <c r="U33" s="190">
        <f>SUMIF(Inp_PR24_SWB!$E$5:$E$177,DSR_SWB!$G33,Inp_PR24_SWB!L$5:L$177)+SUMIF(Inp_PR24_SWB!$E$5:$E$177,DSR_SWB!$H33,Inp_PR24_SWB!L$5:L$177)+SUMIF(Inp_PR24_SWB!$E$5:$E$177,DSR_SWB!$I33,Inp_PR24_SWB!L$5:L$177)+SUMIF(Inp_PR24_SWB!$E$5:$E$177,DSR_SWB!$J33,Inp_PR24_SWB!L$5:L$177)+SUMIF(Inp_PR24_SWB!$E$5:$E$177,DSR_SWB!$F33,Inp_PR24_SWB!L$5:L$177)</f>
        <v>0</v>
      </c>
      <c r="V33" s="101"/>
      <c r="W33" s="190">
        <f t="shared" si="1"/>
        <v>0</v>
      </c>
      <c r="X33" s="190">
        <f t="shared" si="2"/>
        <v>0</v>
      </c>
      <c r="Y33" s="191"/>
      <c r="Z33" s="191"/>
      <c r="AA33" s="191"/>
      <c r="AB33" s="157"/>
      <c r="AC33" s="157"/>
      <c r="AD33" s="157"/>
    </row>
    <row r="34" spans="1:30" s="22" customFormat="1" outlineLevel="1">
      <c r="A34" s="82"/>
      <c r="B34" s="82"/>
      <c r="C34" s="111"/>
      <c r="D34" s="112"/>
      <c r="E34" s="120" t="str">
        <f>INDEX(InpC!$E$56:$E$261,MATCH($K34,InpC!$F$56:$F$261,0))</f>
        <v>Other developer services revenue - WWN - price control</v>
      </c>
      <c r="F34" s="120" t="str">
        <f>INDEX(InpC!H$56:H$261,MATCH($K34,InpC!$F$56:$F$261,0))</f>
        <v>DS1E_019TOT_PR24</v>
      </c>
      <c r="G34" s="120" t="str">
        <f>INDEX(InpC!I$56:I$261,MATCH($K34,InpC!$F$56:$F$261,0))</f>
        <v>DS1W_018TOT_PR24</v>
      </c>
      <c r="H34" s="120">
        <f>INDEX(InpC!J$56:J$261,MATCH($K34,InpC!$F$56:$F$261,0))</f>
        <v>0</v>
      </c>
      <c r="I34" s="120">
        <f>INDEX(InpC!K$56:K$261,MATCH($K34,InpC!$F$56:$F$261,0))</f>
        <v>0</v>
      </c>
      <c r="J34" s="120">
        <f>INDEX(InpC!L$56:L$261,MATCH($K34,InpC!$F$56:$F$261,0))</f>
        <v>0</v>
      </c>
      <c r="K34" s="79">
        <f t="shared" si="3"/>
        <v>20</v>
      </c>
      <c r="L34" s="120" t="str">
        <f>INDEX(InpC!M$56:M$261,MATCH($K34,InpC!$F$56:$F$261,0))</f>
        <v>WWNPC</v>
      </c>
      <c r="M34" s="157" t="s">
        <v>31</v>
      </c>
      <c r="N34" s="157"/>
      <c r="O34" s="120"/>
      <c r="P34" s="120"/>
      <c r="Q34" s="190">
        <f>SUMIF(Inp_PR24_SWB!$E$5:$E$177,DSR_SWB!$G34,Inp_PR24_SWB!H$5:H$177)+SUMIF(Inp_PR24_SWB!$E$5:$E$177,DSR_SWB!$H34,Inp_PR24_SWB!H$5:H$177)+SUMIF(Inp_PR24_SWB!$E$5:$E$177,DSR_SWB!$I34,Inp_PR24_SWB!H$5:H$177)+SUMIF(Inp_PR24_SWB!$E$5:$E$177,DSR_SWB!$J34,Inp_PR24_SWB!H$5:H$177)+SUMIF(Inp_PR24_SWB!$E$5:$E$177,DSR_SWB!$F34,Inp_PR24_SWB!H$5:H$177)</f>
        <v>0.155</v>
      </c>
      <c r="R34" s="190">
        <f>SUMIF(Inp_PR24_SWB!$E$5:$E$177,DSR_SWB!$G34,Inp_PR24_SWB!I$5:I$177)+SUMIF(Inp_PR24_SWB!$E$5:$E$177,DSR_SWB!$H34,Inp_PR24_SWB!I$5:I$177)+SUMIF(Inp_PR24_SWB!$E$5:$E$177,DSR_SWB!$I34,Inp_PR24_SWB!I$5:I$177)+SUMIF(Inp_PR24_SWB!$E$5:$E$177,DSR_SWB!$J34,Inp_PR24_SWB!I$5:I$177)+SUMIF(Inp_PR24_SWB!$E$5:$E$177,DSR_SWB!$F34,Inp_PR24_SWB!I$5:I$177)</f>
        <v>0.155</v>
      </c>
      <c r="S34" s="190">
        <f>SUMIF(Inp_PR24_SWB!$E$5:$E$177,DSR_SWB!$G34,Inp_PR24_SWB!J$5:J$177)+SUMIF(Inp_PR24_SWB!$E$5:$E$177,DSR_SWB!$H34,Inp_PR24_SWB!J$5:J$177)+SUMIF(Inp_PR24_SWB!$E$5:$E$177,DSR_SWB!$I34,Inp_PR24_SWB!J$5:J$177)+SUMIF(Inp_PR24_SWB!$E$5:$E$177,DSR_SWB!$J34,Inp_PR24_SWB!J$5:J$177)+SUMIF(Inp_PR24_SWB!$E$5:$E$177,DSR_SWB!$F34,Inp_PR24_SWB!J$5:J$177)</f>
        <v>0.155</v>
      </c>
      <c r="T34" s="190">
        <f>SUMIF(Inp_PR24_SWB!$E$5:$E$177,DSR_SWB!$G34,Inp_PR24_SWB!K$5:K$177)+SUMIF(Inp_PR24_SWB!$E$5:$E$177,DSR_SWB!$H34,Inp_PR24_SWB!K$5:K$177)+SUMIF(Inp_PR24_SWB!$E$5:$E$177,DSR_SWB!$I34,Inp_PR24_SWB!K$5:K$177)+SUMIF(Inp_PR24_SWB!$E$5:$E$177,DSR_SWB!$J34,Inp_PR24_SWB!K$5:K$177)+SUMIF(Inp_PR24_SWB!$E$5:$E$177,DSR_SWB!$F34,Inp_PR24_SWB!K$5:K$177)</f>
        <v>0.155</v>
      </c>
      <c r="U34" s="190">
        <f>SUMIF(Inp_PR24_SWB!$E$5:$E$177,DSR_SWB!$G34,Inp_PR24_SWB!L$5:L$177)+SUMIF(Inp_PR24_SWB!$E$5:$E$177,DSR_SWB!$H34,Inp_PR24_SWB!L$5:L$177)+SUMIF(Inp_PR24_SWB!$E$5:$E$177,DSR_SWB!$I34,Inp_PR24_SWB!L$5:L$177)+SUMIF(Inp_PR24_SWB!$E$5:$E$177,DSR_SWB!$J34,Inp_PR24_SWB!L$5:L$177)+SUMIF(Inp_PR24_SWB!$E$5:$E$177,DSR_SWB!$F34,Inp_PR24_SWB!L$5:L$177)</f>
        <v>0.155</v>
      </c>
      <c r="V34" s="101"/>
      <c r="W34" s="190">
        <f t="shared" si="1"/>
        <v>0.77500000000000002</v>
      </c>
      <c r="X34" s="190">
        <f t="shared" si="2"/>
        <v>0.155</v>
      </c>
      <c r="Y34" s="191"/>
      <c r="Z34" s="191"/>
      <c r="AA34" s="191"/>
      <c r="AB34" s="157"/>
      <c r="AC34" s="157"/>
      <c r="AD34" s="157"/>
    </row>
    <row r="35" spans="1:30" s="22" customFormat="1" outlineLevel="1">
      <c r="A35" s="82"/>
      <c r="B35" s="82"/>
      <c r="C35" s="111"/>
      <c r="D35" s="112"/>
      <c r="E35" s="120" t="str">
        <f>INDEX(InpC!$E$56:$E$261,MATCH($K35,InpC!$F$56:$F$261,0))</f>
        <v>Other developer services revenue - WWN - non-price control</v>
      </c>
      <c r="F35" s="120" t="str">
        <f>INDEX(InpC!H$56:H$261,MATCH($K35,InpC!$F$56:$F$261,0))</f>
        <v>DS1E_027TOT_PR24</v>
      </c>
      <c r="G35" s="120" t="str">
        <f>INDEX(InpC!I$56:I$261,MATCH($K35,InpC!$F$56:$F$261,0))</f>
        <v>DS1W_026TOT_PR24</v>
      </c>
      <c r="H35" s="120">
        <f>INDEX(InpC!J$56:J$261,MATCH($K35,InpC!$F$56:$F$261,0))</f>
        <v>0</v>
      </c>
      <c r="I35" s="120">
        <f>INDEX(InpC!K$56:K$261,MATCH($K35,InpC!$F$56:$F$261,0))</f>
        <v>0</v>
      </c>
      <c r="J35" s="120">
        <f>INDEX(InpC!L$56:L$261,MATCH($K35,InpC!$F$56:$F$261,0))</f>
        <v>0</v>
      </c>
      <c r="K35" s="79">
        <f t="shared" si="3"/>
        <v>21</v>
      </c>
      <c r="L35" s="120" t="str">
        <f>INDEX(InpC!M$56:M$261,MATCH($K35,InpC!$F$56:$F$261,0))</f>
        <v>WWNNPC</v>
      </c>
      <c r="M35" s="157" t="s">
        <v>31</v>
      </c>
      <c r="N35" s="157"/>
      <c r="O35" s="120"/>
      <c r="P35" s="120"/>
      <c r="Q35" s="190">
        <f>SUMIF(Inp_PR24_SWB!$E$5:$E$177,DSR_SWB!$G35,Inp_PR24_SWB!H$5:H$177)+SUMIF(Inp_PR24_SWB!$E$5:$E$177,DSR_SWB!$H35,Inp_PR24_SWB!H$5:H$177)+SUMIF(Inp_PR24_SWB!$E$5:$E$177,DSR_SWB!$I35,Inp_PR24_SWB!H$5:H$177)+SUMIF(Inp_PR24_SWB!$E$5:$E$177,DSR_SWB!$J35,Inp_PR24_SWB!H$5:H$177)+SUMIF(Inp_PR24_SWB!$E$5:$E$177,DSR_SWB!$F35,Inp_PR24_SWB!H$5:H$177)</f>
        <v>0</v>
      </c>
      <c r="R35" s="190">
        <f>SUMIF(Inp_PR24_SWB!$E$5:$E$177,DSR_SWB!$G35,Inp_PR24_SWB!I$5:I$177)+SUMIF(Inp_PR24_SWB!$E$5:$E$177,DSR_SWB!$H35,Inp_PR24_SWB!I$5:I$177)+SUMIF(Inp_PR24_SWB!$E$5:$E$177,DSR_SWB!$I35,Inp_PR24_SWB!I$5:I$177)+SUMIF(Inp_PR24_SWB!$E$5:$E$177,DSR_SWB!$J35,Inp_PR24_SWB!I$5:I$177)+SUMIF(Inp_PR24_SWB!$E$5:$E$177,DSR_SWB!$F35,Inp_PR24_SWB!I$5:I$177)</f>
        <v>0</v>
      </c>
      <c r="S35" s="190">
        <f>SUMIF(Inp_PR24_SWB!$E$5:$E$177,DSR_SWB!$G35,Inp_PR24_SWB!J$5:J$177)+SUMIF(Inp_PR24_SWB!$E$5:$E$177,DSR_SWB!$H35,Inp_PR24_SWB!J$5:J$177)+SUMIF(Inp_PR24_SWB!$E$5:$E$177,DSR_SWB!$I35,Inp_PR24_SWB!J$5:J$177)+SUMIF(Inp_PR24_SWB!$E$5:$E$177,DSR_SWB!$J35,Inp_PR24_SWB!J$5:J$177)+SUMIF(Inp_PR24_SWB!$E$5:$E$177,DSR_SWB!$F35,Inp_PR24_SWB!J$5:J$177)</f>
        <v>0</v>
      </c>
      <c r="T35" s="190">
        <f>SUMIF(Inp_PR24_SWB!$E$5:$E$177,DSR_SWB!$G35,Inp_PR24_SWB!K$5:K$177)+SUMIF(Inp_PR24_SWB!$E$5:$E$177,DSR_SWB!$H35,Inp_PR24_SWB!K$5:K$177)+SUMIF(Inp_PR24_SWB!$E$5:$E$177,DSR_SWB!$I35,Inp_PR24_SWB!K$5:K$177)+SUMIF(Inp_PR24_SWB!$E$5:$E$177,DSR_SWB!$J35,Inp_PR24_SWB!K$5:K$177)+SUMIF(Inp_PR24_SWB!$E$5:$E$177,DSR_SWB!$F35,Inp_PR24_SWB!K$5:K$177)</f>
        <v>0</v>
      </c>
      <c r="U35" s="190">
        <f>SUMIF(Inp_PR24_SWB!$E$5:$E$177,DSR_SWB!$G35,Inp_PR24_SWB!L$5:L$177)+SUMIF(Inp_PR24_SWB!$E$5:$E$177,DSR_SWB!$H35,Inp_PR24_SWB!L$5:L$177)+SUMIF(Inp_PR24_SWB!$E$5:$E$177,DSR_SWB!$I35,Inp_PR24_SWB!L$5:L$177)+SUMIF(Inp_PR24_SWB!$E$5:$E$177,DSR_SWB!$J35,Inp_PR24_SWB!L$5:L$177)+SUMIF(Inp_PR24_SWB!$E$5:$E$177,DSR_SWB!$F35,Inp_PR24_SWB!L$5:L$177)</f>
        <v>0</v>
      </c>
      <c r="V35" s="101"/>
      <c r="W35" s="190">
        <f t="shared" si="1"/>
        <v>0</v>
      </c>
      <c r="X35" s="190">
        <f t="shared" si="2"/>
        <v>0</v>
      </c>
      <c r="Y35" s="191"/>
      <c r="Z35" s="191"/>
      <c r="AA35" s="191"/>
      <c r="AB35" s="157"/>
      <c r="AC35" s="157"/>
      <c r="AD35" s="157"/>
    </row>
    <row r="36" spans="1:30" s="22" customFormat="1" outlineLevel="1">
      <c r="A36" s="82"/>
      <c r="B36" s="82"/>
      <c r="C36" s="111"/>
      <c r="D36" s="112"/>
      <c r="E36" s="120" t="str">
        <f>INDEX(InpC!$E$56:$E$261,MATCH($K36,InpC!$F$56:$F$261,0))</f>
        <v>Other developer services revenue - total</v>
      </c>
      <c r="F36" s="120" t="str">
        <f>INDEX(InpC!H$56:H$261,MATCH($K36,InpC!$F$56:$F$261,0))</f>
        <v>sum</v>
      </c>
      <c r="G36" s="120">
        <f>INDEX(InpC!I$56:I$261,MATCH($K36,InpC!$F$56:$F$261,0))</f>
        <v>0</v>
      </c>
      <c r="H36" s="120">
        <f>INDEX(InpC!J$56:J$261,MATCH($K36,InpC!$F$56:$F$261,0))</f>
        <v>0</v>
      </c>
      <c r="I36" s="120">
        <f>INDEX(InpC!K$56:K$261,MATCH($K36,InpC!$F$56:$F$261,0))</f>
        <v>0</v>
      </c>
      <c r="J36" s="120">
        <f>INDEX(InpC!L$56:L$261,MATCH($K36,InpC!$F$56:$F$261,0))</f>
        <v>0</v>
      </c>
      <c r="K36" s="79">
        <f t="shared" si="3"/>
        <v>22</v>
      </c>
      <c r="L36" s="120" t="str">
        <f>INDEX(InpC!M$56:M$261,MATCH($K36,InpC!$F$56:$F$261,0))</f>
        <v>BOTH</v>
      </c>
      <c r="M36" s="157" t="s">
        <v>31</v>
      </c>
      <c r="N36" s="157"/>
      <c r="O36" s="120"/>
      <c r="P36" s="120"/>
      <c r="Q36" s="192">
        <f>SUM(Q32:Q35)</f>
        <v>0.155</v>
      </c>
      <c r="R36" s="192">
        <f t="shared" ref="R36:U36" si="13">SUM(R32:R35)</f>
        <v>0.155</v>
      </c>
      <c r="S36" s="192">
        <f t="shared" si="13"/>
        <v>0.155</v>
      </c>
      <c r="T36" s="192">
        <f t="shared" si="13"/>
        <v>0.155</v>
      </c>
      <c r="U36" s="192">
        <f t="shared" si="13"/>
        <v>0.155</v>
      </c>
      <c r="V36" s="101"/>
      <c r="W36" s="192">
        <f t="shared" si="1"/>
        <v>0.77500000000000002</v>
      </c>
      <c r="X36" s="192">
        <f t="shared" si="2"/>
        <v>0.155</v>
      </c>
      <c r="Y36" s="191"/>
      <c r="Z36" s="191"/>
      <c r="AA36" s="191"/>
      <c r="AB36" s="157"/>
      <c r="AC36" s="157"/>
      <c r="AD36" s="157"/>
    </row>
    <row r="37" spans="1:30" s="22" customFormat="1" outlineLevel="1">
      <c r="A37" s="82"/>
      <c r="B37" s="82"/>
      <c r="C37" s="111"/>
      <c r="D37" s="112"/>
      <c r="E37" s="120" t="str">
        <f>INDEX(InpC!$E$56:$E$261,MATCH($K37,InpC!$F$56:$F$261,0))</f>
        <v>Developer services revenue - WN - price control</v>
      </c>
      <c r="F37" s="120" t="str">
        <f>INDEX(InpC!H$56:H$261,MATCH($K37,InpC!$F$56:$F$261,0))</f>
        <v>sum</v>
      </c>
      <c r="G37" s="120">
        <f>INDEX(InpC!I$56:I$261,MATCH($K37,InpC!$F$56:$F$261,0))</f>
        <v>0</v>
      </c>
      <c r="H37" s="120">
        <f>INDEX(InpC!J$56:J$261,MATCH($K37,InpC!$F$56:$F$261,0))</f>
        <v>0</v>
      </c>
      <c r="I37" s="120">
        <f>INDEX(InpC!K$56:K$261,MATCH($K37,InpC!$F$56:$F$261,0))</f>
        <v>0</v>
      </c>
      <c r="J37" s="120">
        <f>INDEX(InpC!L$56:L$261,MATCH($K37,InpC!$F$56:$F$261,0))</f>
        <v>0</v>
      </c>
      <c r="K37" s="79">
        <f t="shared" si="3"/>
        <v>23</v>
      </c>
      <c r="L37" s="120" t="str">
        <f>INDEX(InpC!M$56:M$261,MATCH($K37,InpC!$F$56:$F$261,0))</f>
        <v>WNPC</v>
      </c>
      <c r="M37" s="157" t="s">
        <v>31</v>
      </c>
      <c r="N37" s="157"/>
      <c r="O37" s="120"/>
      <c r="P37" s="120"/>
      <c r="Q37" s="192">
        <f>SUMIF($L$15:$L$36,$L37,Q$15:Q$36)</f>
        <v>0.86699999999999999</v>
      </c>
      <c r="R37" s="192">
        <f t="shared" ref="R37:U37" si="14">SUMIF($L$15:$L$36,$L37,R$15:R$36)</f>
        <v>0.79699999999999993</v>
      </c>
      <c r="S37" s="192">
        <f t="shared" si="14"/>
        <v>1.2149999999999999</v>
      </c>
      <c r="T37" s="192">
        <f t="shared" si="14"/>
        <v>1.484</v>
      </c>
      <c r="U37" s="192">
        <f t="shared" si="14"/>
        <v>1.726</v>
      </c>
      <c r="V37" s="101"/>
      <c r="W37" s="192">
        <f t="shared" si="1"/>
        <v>6.0889999999999995</v>
      </c>
      <c r="X37" s="192">
        <f t="shared" si="2"/>
        <v>1.2178</v>
      </c>
      <c r="Y37" s="191"/>
      <c r="Z37" s="191"/>
      <c r="AA37" s="191"/>
      <c r="AB37" s="157"/>
      <c r="AC37" s="157"/>
      <c r="AD37" s="157"/>
    </row>
    <row r="38" spans="1:30" s="22" customFormat="1" outlineLevel="1">
      <c r="A38" s="82"/>
      <c r="B38" s="82"/>
      <c r="C38" s="111"/>
      <c r="D38" s="112"/>
      <c r="E38" s="120" t="str">
        <f>INDEX(InpC!$E$56:$E$261,MATCH($K38,InpC!$F$56:$F$261,0))</f>
        <v>Developer services revenue - WN - non-price control</v>
      </c>
      <c r="F38" s="120" t="str">
        <f>INDEX(InpC!H$56:H$261,MATCH($K38,InpC!$F$56:$F$261,0))</f>
        <v>sum</v>
      </c>
      <c r="G38" s="120">
        <f>INDEX(InpC!I$56:I$261,MATCH($K38,InpC!$F$56:$F$261,0))</f>
        <v>0</v>
      </c>
      <c r="H38" s="120">
        <f>INDEX(InpC!J$56:J$261,MATCH($K38,InpC!$F$56:$F$261,0))</f>
        <v>0</v>
      </c>
      <c r="I38" s="120">
        <f>INDEX(InpC!K$56:K$261,MATCH($K38,InpC!$F$56:$F$261,0))</f>
        <v>0</v>
      </c>
      <c r="J38" s="120">
        <f>INDEX(InpC!L$56:L$261,MATCH($K38,InpC!$F$56:$F$261,0))</f>
        <v>0</v>
      </c>
      <c r="K38" s="79">
        <f t="shared" si="3"/>
        <v>24</v>
      </c>
      <c r="L38" s="120" t="str">
        <f>INDEX(InpC!M$56:M$261,MATCH($K38,InpC!$F$56:$F$261,0))</f>
        <v>WNNPC</v>
      </c>
      <c r="M38" s="157" t="s">
        <v>31</v>
      </c>
      <c r="N38" s="157"/>
      <c r="O38" s="120"/>
      <c r="P38" s="120"/>
      <c r="Q38" s="192">
        <f t="shared" ref="Q38:U40" si="15">SUMIF($L$15:$L$36,$L38,Q$15:Q$36)</f>
        <v>8.572000000000001</v>
      </c>
      <c r="R38" s="192">
        <f t="shared" si="15"/>
        <v>8.572000000000001</v>
      </c>
      <c r="S38" s="192">
        <f t="shared" si="15"/>
        <v>8.7100000000000009</v>
      </c>
      <c r="T38" s="192">
        <f t="shared" si="15"/>
        <v>8.4870000000000001</v>
      </c>
      <c r="U38" s="192">
        <f t="shared" si="15"/>
        <v>8.2240000000000002</v>
      </c>
      <c r="V38" s="101"/>
      <c r="W38" s="192">
        <f t="shared" si="1"/>
        <v>42.564999999999998</v>
      </c>
      <c r="X38" s="192">
        <f t="shared" si="2"/>
        <v>8.5129999999999999</v>
      </c>
      <c r="Y38" s="191"/>
      <c r="Z38" s="191"/>
      <c r="AA38" s="191"/>
      <c r="AB38" s="157"/>
      <c r="AC38" s="157"/>
      <c r="AD38" s="157"/>
    </row>
    <row r="39" spans="1:30" s="22" customFormat="1" outlineLevel="1">
      <c r="A39" s="82"/>
      <c r="B39" s="82"/>
      <c r="C39" s="111"/>
      <c r="D39" s="112"/>
      <c r="E39" s="120" t="str">
        <f>INDEX(InpC!$E$56:$E$261,MATCH($K39,InpC!$F$56:$F$261,0))</f>
        <v>Developer services revenue - WWN - price control</v>
      </c>
      <c r="F39" s="120" t="str">
        <f>INDEX(InpC!H$56:H$261,MATCH($K39,InpC!$F$56:$F$261,0))</f>
        <v>sum</v>
      </c>
      <c r="G39" s="120">
        <f>INDEX(InpC!I$56:I$261,MATCH($K39,InpC!$F$56:$F$261,0))</f>
        <v>0</v>
      </c>
      <c r="H39" s="120">
        <f>INDEX(InpC!J$56:J$261,MATCH($K39,InpC!$F$56:$F$261,0))</f>
        <v>0</v>
      </c>
      <c r="I39" s="120">
        <f>INDEX(InpC!K$56:K$261,MATCH($K39,InpC!$F$56:$F$261,0))</f>
        <v>0</v>
      </c>
      <c r="J39" s="120">
        <f>INDEX(InpC!L$56:L$261,MATCH($K39,InpC!$F$56:$F$261,0))</f>
        <v>0</v>
      </c>
      <c r="K39" s="79">
        <f>K38+1</f>
        <v>25</v>
      </c>
      <c r="L39" s="120" t="str">
        <f>INDEX(InpC!M$56:M$261,MATCH($K39,InpC!$F$56:$F$261,0))</f>
        <v>WWNPC</v>
      </c>
      <c r="M39" s="157" t="s">
        <v>31</v>
      </c>
      <c r="N39" s="157"/>
      <c r="O39" s="120"/>
      <c r="P39" s="120"/>
      <c r="Q39" s="192">
        <f t="shared" si="15"/>
        <v>2.806</v>
      </c>
      <c r="R39" s="192">
        <f t="shared" si="15"/>
        <v>2.895</v>
      </c>
      <c r="S39" s="192">
        <f t="shared" si="15"/>
        <v>3.1019999999999999</v>
      </c>
      <c r="T39" s="192">
        <f t="shared" si="15"/>
        <v>3.3019999999999996</v>
      </c>
      <c r="U39" s="192">
        <f t="shared" si="15"/>
        <v>3.4939999999999998</v>
      </c>
      <c r="V39" s="101"/>
      <c r="W39" s="192">
        <f t="shared" si="1"/>
        <v>15.599</v>
      </c>
      <c r="X39" s="192">
        <f t="shared" si="2"/>
        <v>3.1198000000000001</v>
      </c>
      <c r="Y39" s="191"/>
      <c r="Z39" s="191"/>
      <c r="AA39" s="191"/>
      <c r="AB39" s="157"/>
      <c r="AC39" s="157"/>
      <c r="AD39" s="157"/>
    </row>
    <row r="40" spans="1:30" s="22" customFormat="1" outlineLevel="1">
      <c r="A40" s="82"/>
      <c r="B40" s="82"/>
      <c r="C40" s="111"/>
      <c r="D40" s="112"/>
      <c r="E40" s="120" t="str">
        <f>INDEX(InpC!$E$56:$E$261,MATCH($K40,InpC!$F$56:$F$261,0))</f>
        <v>Developer services revenue - WWN - non-price control</v>
      </c>
      <c r="F40" s="120" t="str">
        <f>INDEX(InpC!H$56:H$261,MATCH($K40,InpC!$F$56:$F$261,0))</f>
        <v>sum</v>
      </c>
      <c r="G40" s="120">
        <f>INDEX(InpC!I$56:I$261,MATCH($K40,InpC!$F$56:$F$261,0))</f>
        <v>0</v>
      </c>
      <c r="H40" s="120">
        <f>INDEX(InpC!J$56:J$261,MATCH($K40,InpC!$F$56:$F$261,0))</f>
        <v>0</v>
      </c>
      <c r="I40" s="120">
        <f>INDEX(InpC!K$56:K$261,MATCH($K40,InpC!$F$56:$F$261,0))</f>
        <v>0</v>
      </c>
      <c r="J40" s="120">
        <f>INDEX(InpC!L$56:L$261,MATCH($K40,InpC!$F$56:$F$261,0))</f>
        <v>0</v>
      </c>
      <c r="K40" s="79">
        <f t="shared" ref="K40:K41" si="16">K39+1</f>
        <v>26</v>
      </c>
      <c r="L40" s="120" t="str">
        <f>INDEX(InpC!M$56:M$261,MATCH($K40,InpC!$F$56:$F$261,0))</f>
        <v>WWNNPC</v>
      </c>
      <c r="M40" s="157" t="s">
        <v>31</v>
      </c>
      <c r="N40" s="157"/>
      <c r="O40" s="120"/>
      <c r="P40" s="120"/>
      <c r="Q40" s="192">
        <f t="shared" si="15"/>
        <v>4.2320000000000002</v>
      </c>
      <c r="R40" s="192">
        <f t="shared" si="15"/>
        <v>4.2329999999999997</v>
      </c>
      <c r="S40" s="192">
        <f t="shared" si="15"/>
        <v>4.2329999999999997</v>
      </c>
      <c r="T40" s="192">
        <f t="shared" si="15"/>
        <v>4.2329999999999997</v>
      </c>
      <c r="U40" s="192">
        <f t="shared" si="15"/>
        <v>4.2329999999999997</v>
      </c>
      <c r="V40" s="101"/>
      <c r="W40" s="192">
        <f t="shared" si="1"/>
        <v>21.164000000000001</v>
      </c>
      <c r="X40" s="192">
        <f t="shared" si="2"/>
        <v>4.2328000000000001</v>
      </c>
      <c r="Y40" s="191"/>
      <c r="Z40" s="191"/>
      <c r="AA40" s="191"/>
      <c r="AB40" s="157"/>
      <c r="AC40" s="157"/>
      <c r="AD40" s="157"/>
    </row>
    <row r="41" spans="1:30" s="22" customFormat="1" outlineLevel="1">
      <c r="A41" s="82"/>
      <c r="B41" s="82"/>
      <c r="C41" s="111"/>
      <c r="D41" s="112"/>
      <c r="E41" s="120" t="str">
        <f>INDEX(InpC!$E$56:$E$261,MATCH($K41,InpC!$F$56:$F$261,0))</f>
        <v>Developer services revenue - total</v>
      </c>
      <c r="F41" s="120" t="str">
        <f>INDEX(InpC!H$56:H$261,MATCH($K41,InpC!$F$56:$F$261,0))</f>
        <v>sum</v>
      </c>
      <c r="G41" s="120">
        <f>INDEX(InpC!I$56:I$261,MATCH($K41,InpC!$F$56:$F$261,0))</f>
        <v>0</v>
      </c>
      <c r="H41" s="120">
        <f>INDEX(InpC!J$56:J$261,MATCH($K41,InpC!$F$56:$F$261,0))</f>
        <v>0</v>
      </c>
      <c r="I41" s="120">
        <f>INDEX(InpC!K$56:K$261,MATCH($K41,InpC!$F$56:$F$261,0))</f>
        <v>0</v>
      </c>
      <c r="J41" s="120">
        <f>INDEX(InpC!L$56:L$261,MATCH($K41,InpC!$F$56:$F$261,0))</f>
        <v>0</v>
      </c>
      <c r="K41" s="79">
        <f t="shared" si="16"/>
        <v>27</v>
      </c>
      <c r="L41" s="120" t="str">
        <f>INDEX(InpC!M$56:M$261,MATCH($K41,InpC!$F$56:$F$261,0))</f>
        <v>BOTH</v>
      </c>
      <c r="M41" s="157" t="s">
        <v>31</v>
      </c>
      <c r="N41" s="157"/>
      <c r="O41" s="120"/>
      <c r="P41" s="120"/>
      <c r="Q41" s="192">
        <f>SUM(Q37:Q40)</f>
        <v>16.477</v>
      </c>
      <c r="R41" s="192">
        <f t="shared" ref="R41:U41" si="17">SUM(R37:R40)</f>
        <v>16.497</v>
      </c>
      <c r="S41" s="192">
        <f t="shared" si="17"/>
        <v>17.260000000000002</v>
      </c>
      <c r="T41" s="192">
        <f t="shared" si="17"/>
        <v>17.506</v>
      </c>
      <c r="U41" s="192">
        <f t="shared" si="17"/>
        <v>17.677</v>
      </c>
      <c r="V41" s="101"/>
      <c r="W41" s="192">
        <f t="shared" si="1"/>
        <v>85.417000000000002</v>
      </c>
      <c r="X41" s="192">
        <f t="shared" si="2"/>
        <v>17.083400000000001</v>
      </c>
      <c r="Y41" s="191"/>
      <c r="Z41" s="191"/>
      <c r="AA41" s="191"/>
      <c r="AB41" s="157"/>
      <c r="AC41" s="157"/>
      <c r="AD41" s="157"/>
    </row>
    <row r="42" spans="1:30" customFormat="1" outlineLevel="1">
      <c r="A42" s="101"/>
      <c r="B42" s="101"/>
      <c r="C42" s="101"/>
      <c r="D42" s="101"/>
      <c r="E42" s="101"/>
      <c r="F42" s="101"/>
      <c r="G42" s="120"/>
      <c r="H42" s="101"/>
      <c r="I42" s="101"/>
      <c r="J42" s="101"/>
      <c r="K42" s="101"/>
      <c r="L42" s="101"/>
      <c r="M42" s="101"/>
      <c r="N42" s="79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</row>
    <row r="43" spans="1:30" s="22" customFormat="1" outlineLevel="1">
      <c r="A43" s="82"/>
      <c r="B43" s="82"/>
      <c r="C43" s="111"/>
      <c r="D43" s="112"/>
      <c r="E43" s="120" t="s">
        <v>922</v>
      </c>
      <c r="F43" s="120" t="s">
        <v>704</v>
      </c>
      <c r="G43" s="120"/>
      <c r="H43" s="120"/>
      <c r="I43" s="120"/>
      <c r="J43" s="120"/>
      <c r="K43" s="79"/>
      <c r="L43" s="120"/>
      <c r="M43" s="157" t="s">
        <v>31</v>
      </c>
      <c r="N43" s="157"/>
      <c r="O43" s="120"/>
      <c r="P43" s="120"/>
      <c r="Q43" s="192">
        <f>Q41-Q26-Q26</f>
        <v>20.223000000000003</v>
      </c>
      <c r="R43" s="192">
        <f t="shared" ref="R43:U43" si="18">R41-R26-R26</f>
        <v>19.811</v>
      </c>
      <c r="S43" s="192">
        <f t="shared" si="18"/>
        <v>19.425999999999998</v>
      </c>
      <c r="T43" s="192">
        <f t="shared" si="18"/>
        <v>18.567999999999998</v>
      </c>
      <c r="U43" s="192">
        <f t="shared" si="18"/>
        <v>17.677</v>
      </c>
      <c r="V43" s="101"/>
      <c r="W43" s="101"/>
      <c r="X43" s="101"/>
      <c r="Y43" s="191"/>
      <c r="Z43" s="191"/>
      <c r="AA43" s="191"/>
      <c r="AB43" s="157"/>
      <c r="AC43" s="157"/>
      <c r="AD43" s="157"/>
    </row>
    <row r="44" spans="1:30" s="22" customFormat="1" outlineLevel="1">
      <c r="A44" s="82"/>
      <c r="B44" s="82"/>
      <c r="C44" s="111"/>
      <c r="D44" s="112"/>
      <c r="E44" s="120"/>
      <c r="F44" s="120"/>
      <c r="G44" s="120"/>
      <c r="H44" s="120"/>
      <c r="I44" s="120"/>
      <c r="J44" s="120"/>
      <c r="K44" s="79"/>
      <c r="L44" s="120"/>
      <c r="M44" s="157"/>
      <c r="N44" s="157"/>
      <c r="O44" s="120"/>
      <c r="P44" s="120"/>
      <c r="Q44" s="194"/>
      <c r="R44" s="194"/>
      <c r="S44" s="194"/>
      <c r="T44" s="194"/>
      <c r="U44" s="194"/>
      <c r="V44" s="101"/>
      <c r="W44" s="101"/>
      <c r="X44" s="101"/>
      <c r="Y44" s="191"/>
      <c r="Z44" s="191"/>
      <c r="AA44" s="191"/>
      <c r="AB44" s="157"/>
      <c r="AC44" s="157"/>
      <c r="AD44" s="157"/>
    </row>
    <row r="45" spans="1:30" outlineLevel="1">
      <c r="A45" s="110"/>
      <c r="B45" s="110"/>
      <c r="C45" s="111"/>
      <c r="D45" s="112"/>
      <c r="E45" s="120" t="str">
        <f>INDEX(Inp_PR24_BRL!$B$200:$B$406,MATCH(DSR_SWB!$F$6,Inp_PR24_BRL!$C$200:$C$406,0))</f>
        <v>DSR - Total from all input match codes</v>
      </c>
      <c r="F45" s="79"/>
      <c r="G45" s="101"/>
      <c r="H45" s="79"/>
      <c r="I45" s="79"/>
      <c r="J45" s="79"/>
      <c r="K45" s="79"/>
      <c r="L45" s="79"/>
      <c r="M45" s="157" t="s">
        <v>31</v>
      </c>
      <c r="N45" s="79"/>
      <c r="O45" s="120"/>
      <c r="P45" s="120"/>
      <c r="Q45" s="190">
        <f>INDEX(Inp_PR24_SWB!H$200:H$406,MATCH(DSR_SWB!$F$6,Inp_PR24_SWB!$C$200:$C$406,0))</f>
        <v>20.222999999999999</v>
      </c>
      <c r="R45" s="190">
        <f>INDEX(Inp_PR24_SWB!I$200:I$406,MATCH(DSR_SWB!$F$6,Inp_PR24_SWB!$C$200:$C$406,0))</f>
        <v>19.811</v>
      </c>
      <c r="S45" s="190">
        <f>INDEX(Inp_PR24_SWB!J$200:J$406,MATCH(DSR_SWB!$F$6,Inp_PR24_SWB!$C$200:$C$406,0))</f>
        <v>19.426000000000002</v>
      </c>
      <c r="T45" s="190">
        <f>INDEX(Inp_PR24_SWB!K$200:K$406,MATCH(DSR_SWB!$F$6,Inp_PR24_SWB!$C$200:$C$406,0))</f>
        <v>18.568000000000001</v>
      </c>
      <c r="U45" s="190">
        <f>INDEX(Inp_PR24_SWB!L$200:L$406,MATCH(DSR_SWB!$F$6,Inp_PR24_SWB!$C$200:$C$406,0))</f>
        <v>17.677</v>
      </c>
      <c r="V45" s="101"/>
      <c r="W45" s="79"/>
      <c r="X45" s="79"/>
      <c r="Y45" s="157"/>
      <c r="Z45" s="157"/>
      <c r="AA45" s="157"/>
      <c r="AB45" s="157"/>
      <c r="AC45" s="195"/>
      <c r="AD45" s="195"/>
    </row>
    <row r="46" spans="1:30" outlineLevel="1">
      <c r="A46" s="110"/>
      <c r="B46" s="110"/>
      <c r="C46" s="111"/>
      <c r="D46" s="112"/>
      <c r="E46" s="79" t="s">
        <v>923</v>
      </c>
      <c r="F46" s="79"/>
      <c r="G46" s="79"/>
      <c r="H46" s="79"/>
      <c r="I46" s="79"/>
      <c r="J46" s="79"/>
      <c r="K46" s="79"/>
      <c r="L46" s="79"/>
      <c r="M46" s="157"/>
      <c r="N46" s="166">
        <f>SUM(Q46:U46)</f>
        <v>0</v>
      </c>
      <c r="O46" s="120"/>
      <c r="P46" s="120"/>
      <c r="Q46" s="166">
        <f>IF(ABS(Q43-Q45)&gt;CHK_TOL,1,0)</f>
        <v>0</v>
      </c>
      <c r="R46" s="166">
        <f>IF(ABS(R43-R45)&gt;CHK_TOL,1,0)</f>
        <v>0</v>
      </c>
      <c r="S46" s="166">
        <f>IF(ABS(S43-S45)&gt;CHK_TOL,1,0)</f>
        <v>0</v>
      </c>
      <c r="T46" s="166">
        <f>IF(ABS(T43-T45)&gt;CHK_TOL,1,0)</f>
        <v>0</v>
      </c>
      <c r="U46" s="166">
        <f>IF(ABS(U43-U45)&gt;CHK_TOL,1,0)</f>
        <v>0</v>
      </c>
      <c r="V46" s="101"/>
      <c r="W46" s="101"/>
      <c r="X46" s="101"/>
      <c r="Y46" s="157"/>
      <c r="Z46" s="157"/>
      <c r="AA46" s="157"/>
      <c r="AB46" s="157"/>
      <c r="AC46" s="195"/>
      <c r="AD46" s="195"/>
    </row>
    <row r="47" spans="1:30">
      <c r="A47" s="110"/>
      <c r="B47" s="110"/>
      <c r="C47" s="111"/>
      <c r="D47" s="112"/>
      <c r="E47" s="79"/>
      <c r="F47" s="79"/>
      <c r="G47" s="79"/>
      <c r="H47" s="79"/>
      <c r="I47" s="79"/>
      <c r="J47" s="79"/>
      <c r="K47" s="79"/>
      <c r="L47" s="79"/>
      <c r="M47" s="157"/>
      <c r="N47" s="79"/>
      <c r="O47" s="120"/>
      <c r="P47" s="120"/>
      <c r="Q47" s="79"/>
      <c r="R47" s="79"/>
      <c r="S47" s="79"/>
      <c r="T47" s="79"/>
      <c r="U47" s="79"/>
      <c r="V47" s="101"/>
      <c r="W47" s="79"/>
      <c r="X47" s="79"/>
      <c r="Y47" s="79"/>
      <c r="Z47" s="79"/>
      <c r="AA47" s="79"/>
      <c r="AB47" s="157"/>
      <c r="AC47" s="79"/>
      <c r="AD47" s="79"/>
    </row>
    <row r="48" spans="1:30">
      <c r="A48" s="110"/>
      <c r="B48" s="110"/>
      <c r="C48" s="111"/>
      <c r="D48" s="157"/>
      <c r="E48" s="79"/>
      <c r="F48" s="157"/>
      <c r="G48" s="79"/>
      <c r="H48" s="157"/>
      <c r="I48" s="157"/>
      <c r="J48" s="157"/>
      <c r="K48" s="157"/>
      <c r="L48" s="157"/>
      <c r="M48" s="157"/>
      <c r="N48" s="79"/>
      <c r="O48" s="120"/>
      <c r="P48" s="120"/>
      <c r="Q48" s="182">
        <f t="shared" ref="Q48:U48" si="19">Q$2</f>
        <v>46112</v>
      </c>
      <c r="R48" s="182">
        <f t="shared" si="19"/>
        <v>46477</v>
      </c>
      <c r="S48" s="182">
        <f t="shared" si="19"/>
        <v>46843</v>
      </c>
      <c r="T48" s="182">
        <f t="shared" si="19"/>
        <v>47208</v>
      </c>
      <c r="U48" s="182">
        <f t="shared" si="19"/>
        <v>47573</v>
      </c>
      <c r="V48" s="101"/>
      <c r="W48" s="79"/>
      <c r="X48" s="79"/>
      <c r="Y48" s="182"/>
      <c r="Z48" s="182"/>
      <c r="AA48" s="182"/>
      <c r="AB48" s="157"/>
      <c r="AC48" s="182"/>
      <c r="AD48" s="182"/>
    </row>
    <row r="49" spans="1:30">
      <c r="A49" s="110"/>
      <c r="B49" s="110"/>
      <c r="C49" s="111"/>
      <c r="D49" s="76" t="str">
        <f>D9</f>
        <v>Developer services revenues</v>
      </c>
      <c r="E49" s="79"/>
      <c r="F49" s="79"/>
      <c r="G49" s="157"/>
      <c r="H49" s="79"/>
      <c r="I49" s="79"/>
      <c r="J49" s="79"/>
      <c r="K49" s="79"/>
      <c r="L49" s="79"/>
      <c r="M49" s="157"/>
      <c r="N49" s="79"/>
      <c r="O49" s="120"/>
      <c r="P49" s="120"/>
      <c r="Q49" s="182"/>
      <c r="R49" s="182"/>
      <c r="S49" s="182"/>
      <c r="T49" s="182"/>
      <c r="U49" s="182"/>
      <c r="V49" s="101"/>
      <c r="W49" s="79"/>
      <c r="X49" s="79"/>
      <c r="Y49" s="182"/>
      <c r="Z49" s="182"/>
      <c r="AA49" s="182"/>
      <c r="AB49" s="157"/>
      <c r="AC49" s="182"/>
      <c r="AD49" s="182"/>
    </row>
    <row r="50" spans="1:30">
      <c r="A50" s="110"/>
      <c r="B50" s="110"/>
      <c r="C50" s="111"/>
      <c r="D50" s="112"/>
      <c r="E50" s="96" t="s">
        <v>921</v>
      </c>
      <c r="F50" s="79"/>
      <c r="G50" s="79"/>
      <c r="H50" s="79"/>
      <c r="I50" s="79"/>
      <c r="J50" s="79"/>
      <c r="K50" s="79"/>
      <c r="L50" s="79"/>
      <c r="M50" s="157"/>
      <c r="N50" s="79"/>
      <c r="O50" s="120"/>
      <c r="P50" s="120"/>
      <c r="Q50" s="79"/>
      <c r="R50" s="79"/>
      <c r="S50" s="79"/>
      <c r="T50" s="79"/>
      <c r="U50" s="79"/>
      <c r="V50" s="101"/>
      <c r="W50" s="79"/>
      <c r="X50" s="79"/>
      <c r="Y50" s="79"/>
      <c r="Z50" s="79"/>
      <c r="AA50" s="79"/>
      <c r="AB50" s="157"/>
      <c r="AC50" s="79"/>
      <c r="AD50" s="79"/>
    </row>
    <row r="51" spans="1:30" outlineLevel="1">
      <c r="A51" s="110"/>
      <c r="B51" s="110"/>
      <c r="C51" s="111"/>
      <c r="D51" s="112"/>
      <c r="E51" s="79"/>
      <c r="F51" s="79"/>
      <c r="G51" s="79"/>
      <c r="H51" s="79"/>
      <c r="I51" s="79"/>
      <c r="J51" s="79"/>
      <c r="K51" s="79"/>
      <c r="L51" s="79"/>
      <c r="M51" s="157"/>
      <c r="N51" s="79"/>
      <c r="O51" s="120"/>
      <c r="P51" s="120"/>
      <c r="Q51" s="79"/>
      <c r="R51" s="79"/>
      <c r="S51" s="79"/>
      <c r="T51" s="79"/>
      <c r="U51" s="79"/>
      <c r="V51" s="101"/>
      <c r="W51" s="187"/>
      <c r="X51" s="187"/>
      <c r="Y51" s="79"/>
      <c r="Z51" s="79"/>
      <c r="AA51" s="79"/>
      <c r="AB51" s="157"/>
      <c r="AC51" s="79"/>
      <c r="AD51" s="79"/>
    </row>
    <row r="52" spans="1:30" outlineLevel="1">
      <c r="A52" s="110"/>
      <c r="B52" s="110"/>
      <c r="C52" s="111"/>
      <c r="D52" s="112"/>
      <c r="E52" s="188" t="s">
        <v>916</v>
      </c>
      <c r="F52" s="79"/>
      <c r="G52" s="79"/>
      <c r="H52" s="79"/>
      <c r="I52" s="79"/>
      <c r="J52" s="79"/>
      <c r="K52" s="79"/>
      <c r="L52" s="79"/>
      <c r="M52" s="157"/>
      <c r="N52" s="79"/>
      <c r="O52" s="120"/>
      <c r="P52" s="120"/>
      <c r="Q52" s="120"/>
      <c r="R52" s="120"/>
      <c r="S52" s="120"/>
      <c r="T52" s="120"/>
      <c r="U52" s="120"/>
      <c r="V52" s="101"/>
      <c r="W52" s="79"/>
      <c r="X52" s="79"/>
      <c r="Y52" s="120"/>
      <c r="Z52" s="120"/>
      <c r="AA52" s="120"/>
      <c r="AB52" s="157"/>
      <c r="AC52" s="120"/>
      <c r="AD52" s="120"/>
    </row>
    <row r="53" spans="1:30" outlineLevel="1">
      <c r="A53" s="110"/>
      <c r="B53" s="110"/>
      <c r="C53" s="111"/>
      <c r="D53" s="112"/>
      <c r="E53" s="189">
        <f>InpC!$H$21</f>
        <v>45016</v>
      </c>
      <c r="F53" s="79"/>
      <c r="G53" s="79"/>
      <c r="H53" s="79"/>
      <c r="I53" s="79"/>
      <c r="J53" s="79"/>
      <c r="K53" s="79"/>
      <c r="L53" s="79"/>
      <c r="M53" s="157"/>
      <c r="N53" s="79"/>
      <c r="O53" s="120"/>
      <c r="P53" s="120"/>
      <c r="Q53" s="120"/>
      <c r="R53" s="120"/>
      <c r="S53" s="120"/>
      <c r="T53" s="120"/>
      <c r="U53" s="120"/>
      <c r="V53" s="101"/>
      <c r="W53" s="120"/>
      <c r="X53" s="120"/>
      <c r="Y53" s="120"/>
      <c r="Z53" s="120"/>
      <c r="AA53" s="120"/>
      <c r="AB53" s="157"/>
      <c r="AC53" s="120"/>
      <c r="AD53" s="120"/>
    </row>
    <row r="54" spans="1:30" outlineLevel="1">
      <c r="A54" s="110"/>
      <c r="B54" s="110"/>
      <c r="C54" s="111"/>
      <c r="D54" s="112"/>
      <c r="E54" s="189"/>
      <c r="F54" s="79"/>
      <c r="G54" s="79"/>
      <c r="H54" s="79"/>
      <c r="I54" s="79"/>
      <c r="J54" s="79"/>
      <c r="K54" s="79"/>
      <c r="L54" s="79"/>
      <c r="M54" s="157"/>
      <c r="N54" s="79"/>
      <c r="O54" s="120"/>
      <c r="P54" s="120"/>
      <c r="Q54" s="120"/>
      <c r="R54" s="120"/>
      <c r="S54" s="120"/>
      <c r="T54" s="120"/>
      <c r="U54" s="120"/>
      <c r="V54" s="101"/>
      <c r="W54" s="120"/>
      <c r="X54" s="120"/>
      <c r="Y54" s="120"/>
      <c r="Z54" s="120"/>
      <c r="AA54" s="120"/>
      <c r="AB54" s="157"/>
      <c r="AC54" s="120"/>
      <c r="AD54" s="120"/>
    </row>
    <row r="55" spans="1:30" outlineLevel="1">
      <c r="A55" s="110"/>
      <c r="B55" s="110"/>
      <c r="C55" s="111"/>
      <c r="D55" s="112"/>
      <c r="E55" s="79" t="str">
        <f t="shared" ref="E55:J70" si="20">E15</f>
        <v>Connection charges revenue - WN - price control</v>
      </c>
      <c r="F55" s="79" t="str">
        <f t="shared" si="20"/>
        <v>DS1W_001TOT_PR24</v>
      </c>
      <c r="G55" s="79">
        <f t="shared" si="20"/>
        <v>0</v>
      </c>
      <c r="H55" s="79">
        <f t="shared" si="20"/>
        <v>0</v>
      </c>
      <c r="I55" s="79">
        <f t="shared" si="20"/>
        <v>0</v>
      </c>
      <c r="J55" s="79">
        <f t="shared" si="20"/>
        <v>0</v>
      </c>
      <c r="K55" s="79"/>
      <c r="L55" s="79" t="str">
        <f t="shared" ref="L55:M70" si="21">L15</f>
        <v>WNPC</v>
      </c>
      <c r="M55" s="79" t="str">
        <f t="shared" si="21"/>
        <v>£m</v>
      </c>
      <c r="N55" s="79"/>
      <c r="O55" s="196"/>
      <c r="P55" s="196"/>
      <c r="Q55" s="197"/>
      <c r="R55" s="197"/>
      <c r="S55" s="197"/>
      <c r="T55" s="197"/>
      <c r="U55" s="197"/>
      <c r="V55" s="101"/>
      <c r="W55" s="101"/>
      <c r="X55" s="101"/>
      <c r="Y55" s="191"/>
      <c r="Z55" s="191"/>
      <c r="AA55" s="191"/>
      <c r="AB55" s="157"/>
      <c r="AC55" s="191"/>
      <c r="AD55" s="191"/>
    </row>
    <row r="56" spans="1:30" outlineLevel="1">
      <c r="A56" s="110"/>
      <c r="B56" s="110"/>
      <c r="C56" s="111"/>
      <c r="D56" s="112"/>
      <c r="E56" s="79" t="str">
        <f t="shared" si="20"/>
        <v>Connection charges revenue - WN - non-price control</v>
      </c>
      <c r="F56" s="79" t="str">
        <f t="shared" si="20"/>
        <v>DS1E_011TOT_PR24</v>
      </c>
      <c r="G56" s="79">
        <f t="shared" si="20"/>
        <v>0</v>
      </c>
      <c r="H56" s="79">
        <f t="shared" si="20"/>
        <v>0</v>
      </c>
      <c r="I56" s="79">
        <f t="shared" si="20"/>
        <v>0</v>
      </c>
      <c r="J56" s="79">
        <f t="shared" si="20"/>
        <v>0</v>
      </c>
      <c r="K56" s="79"/>
      <c r="L56" s="79" t="str">
        <f t="shared" si="21"/>
        <v>WNNPC</v>
      </c>
      <c r="M56" s="79" t="str">
        <f t="shared" si="21"/>
        <v>£m</v>
      </c>
      <c r="N56" s="79"/>
      <c r="O56" s="196"/>
      <c r="P56" s="196"/>
      <c r="Q56" s="197"/>
      <c r="R56" s="197"/>
      <c r="S56" s="197"/>
      <c r="T56" s="197"/>
      <c r="U56" s="197"/>
      <c r="V56" s="101"/>
      <c r="W56" s="101"/>
      <c r="X56" s="101"/>
      <c r="Y56" s="191"/>
      <c r="Z56" s="191"/>
      <c r="AA56" s="191"/>
      <c r="AB56" s="157"/>
      <c r="AC56" s="191"/>
      <c r="AD56" s="191"/>
    </row>
    <row r="57" spans="1:30" outlineLevel="1">
      <c r="A57" s="110"/>
      <c r="B57" s="110"/>
      <c r="C57" s="111"/>
      <c r="D57" s="112"/>
      <c r="E57" s="79" t="str">
        <f t="shared" si="20"/>
        <v>Connection charges revenue - total</v>
      </c>
      <c r="F57" s="79" t="str">
        <f t="shared" si="20"/>
        <v>sum</v>
      </c>
      <c r="G57" s="79">
        <f t="shared" si="20"/>
        <v>0</v>
      </c>
      <c r="H57" s="79">
        <f t="shared" si="20"/>
        <v>0</v>
      </c>
      <c r="I57" s="79">
        <f t="shared" si="20"/>
        <v>0</v>
      </c>
      <c r="J57" s="79">
        <f t="shared" si="20"/>
        <v>0</v>
      </c>
      <c r="K57" s="79"/>
      <c r="L57" s="79" t="str">
        <f t="shared" si="21"/>
        <v>WN</v>
      </c>
      <c r="M57" s="79" t="str">
        <f t="shared" si="21"/>
        <v>£m</v>
      </c>
      <c r="N57" s="79"/>
      <c r="O57" s="196"/>
      <c r="P57" s="196"/>
      <c r="Q57" s="198">
        <f>SUM(Q55:Q56)</f>
        <v>0</v>
      </c>
      <c r="R57" s="198">
        <f t="shared" ref="R57:U57" si="22">SUM(R55:R56)</f>
        <v>0</v>
      </c>
      <c r="S57" s="198">
        <f t="shared" si="22"/>
        <v>0</v>
      </c>
      <c r="T57" s="198">
        <f t="shared" si="22"/>
        <v>0</v>
      </c>
      <c r="U57" s="198">
        <f t="shared" si="22"/>
        <v>0</v>
      </c>
      <c r="V57" s="101"/>
      <c r="W57" s="101"/>
      <c r="X57" s="101"/>
      <c r="Y57" s="191"/>
      <c r="Z57" s="191"/>
      <c r="AA57" s="191"/>
      <c r="AB57" s="157"/>
      <c r="AC57" s="191"/>
      <c r="AD57" s="191"/>
    </row>
    <row r="58" spans="1:30" outlineLevel="1">
      <c r="A58" s="110"/>
      <c r="B58" s="110"/>
      <c r="C58" s="111"/>
      <c r="D58" s="112"/>
      <c r="E58" s="79" t="str">
        <f t="shared" si="20"/>
        <v>Infrastructure charge receipts - WN - price control</v>
      </c>
      <c r="F58" s="79" t="str">
        <f t="shared" si="20"/>
        <v>DS1E_004TOT_PR24</v>
      </c>
      <c r="G58" s="79" t="str">
        <f t="shared" si="20"/>
        <v>DS1W_006TOT_PR24</v>
      </c>
      <c r="H58" s="79">
        <f t="shared" si="20"/>
        <v>0</v>
      </c>
      <c r="I58" s="79">
        <f t="shared" si="20"/>
        <v>0</v>
      </c>
      <c r="J58" s="79">
        <f t="shared" si="20"/>
        <v>0</v>
      </c>
      <c r="K58" s="79"/>
      <c r="L58" s="79" t="str">
        <f t="shared" si="21"/>
        <v>WNPC</v>
      </c>
      <c r="M58" s="79" t="str">
        <f t="shared" si="21"/>
        <v>£m</v>
      </c>
      <c r="N58" s="79"/>
      <c r="O58" s="196"/>
      <c r="P58" s="196"/>
      <c r="Q58" s="197"/>
      <c r="R58" s="197"/>
      <c r="S58" s="197"/>
      <c r="T58" s="197"/>
      <c r="U58" s="197"/>
      <c r="V58" s="101"/>
      <c r="W58" s="101"/>
      <c r="X58" s="101"/>
      <c r="Y58" s="191"/>
      <c r="Z58" s="191"/>
      <c r="AA58" s="191"/>
      <c r="AB58" s="157"/>
      <c r="AC58" s="191"/>
      <c r="AD58" s="191"/>
    </row>
    <row r="59" spans="1:30" outlineLevel="1">
      <c r="A59" s="110"/>
      <c r="B59" s="110"/>
      <c r="C59" s="111"/>
      <c r="D59" s="112"/>
      <c r="E59" s="79" t="str">
        <f t="shared" si="20"/>
        <v>Infrastructure charge receipts - WWN - price control</v>
      </c>
      <c r="F59" s="79" t="str">
        <f t="shared" si="20"/>
        <v>DS1E_018TOT_PR24</v>
      </c>
      <c r="G59" s="79" t="str">
        <f t="shared" si="20"/>
        <v>DS1W_017TOT_PR24</v>
      </c>
      <c r="H59" s="79">
        <f t="shared" si="20"/>
        <v>0</v>
      </c>
      <c r="I59" s="79">
        <f t="shared" si="20"/>
        <v>0</v>
      </c>
      <c r="J59" s="79">
        <f t="shared" si="20"/>
        <v>0</v>
      </c>
      <c r="K59" s="79"/>
      <c r="L59" s="79" t="str">
        <f t="shared" si="21"/>
        <v>WWNPC</v>
      </c>
      <c r="M59" s="79" t="str">
        <f t="shared" si="21"/>
        <v>£m</v>
      </c>
      <c r="N59" s="79"/>
      <c r="O59" s="196"/>
      <c r="P59" s="196"/>
      <c r="Q59" s="197"/>
      <c r="R59" s="197"/>
      <c r="S59" s="197"/>
      <c r="T59" s="197"/>
      <c r="U59" s="197"/>
      <c r="V59" s="101"/>
      <c r="W59" s="101"/>
      <c r="X59" s="101"/>
      <c r="Y59" s="191"/>
      <c r="Z59" s="191"/>
      <c r="AA59" s="191"/>
      <c r="AB59" s="157"/>
      <c r="AC59" s="191"/>
      <c r="AD59" s="191"/>
    </row>
    <row r="60" spans="1:30" outlineLevel="1">
      <c r="A60" s="110"/>
      <c r="B60" s="110"/>
      <c r="C60" s="111"/>
      <c r="D60" s="112"/>
      <c r="E60" s="79" t="str">
        <f t="shared" si="20"/>
        <v>Infrastructure charge receipts - total</v>
      </c>
      <c r="F60" s="79" t="str">
        <f t="shared" si="20"/>
        <v>sum</v>
      </c>
      <c r="G60" s="79">
        <f t="shared" si="20"/>
        <v>0</v>
      </c>
      <c r="H60" s="79">
        <f t="shared" si="20"/>
        <v>0</v>
      </c>
      <c r="I60" s="79">
        <f t="shared" si="20"/>
        <v>0</v>
      </c>
      <c r="J60" s="79">
        <f t="shared" si="20"/>
        <v>0</v>
      </c>
      <c r="K60" s="79"/>
      <c r="L60" s="79" t="str">
        <f t="shared" si="21"/>
        <v>BOTH</v>
      </c>
      <c r="M60" s="79" t="str">
        <f t="shared" si="21"/>
        <v>£m</v>
      </c>
      <c r="N60" s="79"/>
      <c r="O60" s="196"/>
      <c r="P60" s="196"/>
      <c r="Q60" s="198">
        <f t="shared" ref="Q60:U60" si="23">SUM(Q58:Q59)</f>
        <v>0</v>
      </c>
      <c r="R60" s="198">
        <f t="shared" si="23"/>
        <v>0</v>
      </c>
      <c r="S60" s="198">
        <f t="shared" si="23"/>
        <v>0</v>
      </c>
      <c r="T60" s="198">
        <f t="shared" si="23"/>
        <v>0</v>
      </c>
      <c r="U60" s="198">
        <f t="shared" si="23"/>
        <v>0</v>
      </c>
      <c r="V60" s="101"/>
      <c r="W60" s="101"/>
      <c r="X60" s="101"/>
      <c r="Y60" s="191"/>
      <c r="Z60" s="191"/>
      <c r="AA60" s="191"/>
      <c r="AB60" s="157"/>
      <c r="AC60" s="191"/>
      <c r="AD60" s="191"/>
    </row>
    <row r="61" spans="1:30" outlineLevel="1">
      <c r="A61" s="110"/>
      <c r="B61" s="110"/>
      <c r="C61" s="111"/>
      <c r="D61" s="112"/>
      <c r="E61" s="79" t="str">
        <f t="shared" si="20"/>
        <v>Requistioned mains - WN - price control</v>
      </c>
      <c r="F61" s="79" t="str">
        <f t="shared" si="20"/>
        <v>DS1W_002TOT_PR24</v>
      </c>
      <c r="G61" s="79">
        <f t="shared" si="20"/>
        <v>0</v>
      </c>
      <c r="H61" s="79">
        <f t="shared" si="20"/>
        <v>0</v>
      </c>
      <c r="I61" s="79">
        <f t="shared" si="20"/>
        <v>0</v>
      </c>
      <c r="J61" s="79">
        <f t="shared" si="20"/>
        <v>0</v>
      </c>
      <c r="K61" s="79"/>
      <c r="L61" s="79" t="str">
        <f t="shared" si="21"/>
        <v>WNPC</v>
      </c>
      <c r="M61" s="79" t="str">
        <f t="shared" si="21"/>
        <v>£m</v>
      </c>
      <c r="N61" s="79"/>
      <c r="O61" s="196"/>
      <c r="P61" s="196"/>
      <c r="Q61" s="197"/>
      <c r="R61" s="197"/>
      <c r="S61" s="197"/>
      <c r="T61" s="197"/>
      <c r="U61" s="197"/>
      <c r="V61" s="101"/>
      <c r="W61" s="101"/>
      <c r="X61" s="101"/>
      <c r="Y61" s="191"/>
      <c r="Z61" s="191"/>
      <c r="AA61" s="191"/>
      <c r="AB61" s="157"/>
      <c r="AC61" s="191"/>
      <c r="AD61" s="191"/>
    </row>
    <row r="62" spans="1:30" outlineLevel="1">
      <c r="A62" s="110"/>
      <c r="B62" s="110"/>
      <c r="C62" s="111"/>
      <c r="D62" s="112"/>
      <c r="E62" s="79" t="str">
        <f t="shared" si="20"/>
        <v>Requistioned mains - WN - non-price control</v>
      </c>
      <c r="F62" s="79" t="str">
        <f t="shared" si="20"/>
        <v>DS1E_012TOT_PR24</v>
      </c>
      <c r="G62" s="79">
        <f t="shared" si="20"/>
        <v>0</v>
      </c>
      <c r="H62" s="79">
        <f t="shared" si="20"/>
        <v>0</v>
      </c>
      <c r="I62" s="79">
        <f t="shared" si="20"/>
        <v>0</v>
      </c>
      <c r="J62" s="79">
        <f t="shared" si="20"/>
        <v>0</v>
      </c>
      <c r="K62" s="79"/>
      <c r="L62" s="79" t="str">
        <f t="shared" si="21"/>
        <v>WNNPC</v>
      </c>
      <c r="M62" s="79" t="str">
        <f t="shared" si="21"/>
        <v>£m</v>
      </c>
      <c r="N62" s="79"/>
      <c r="O62" s="196"/>
      <c r="P62" s="196"/>
      <c r="Q62" s="197"/>
      <c r="R62" s="197"/>
      <c r="S62" s="197"/>
      <c r="T62" s="197"/>
      <c r="U62" s="197"/>
      <c r="V62" s="101"/>
      <c r="W62" s="101"/>
      <c r="X62" s="101"/>
      <c r="Y62" s="191"/>
      <c r="Z62" s="191"/>
      <c r="AA62" s="191"/>
      <c r="AB62" s="157"/>
      <c r="AC62" s="191"/>
      <c r="AD62" s="191"/>
    </row>
    <row r="63" spans="1:30" outlineLevel="1">
      <c r="A63" s="110"/>
      <c r="B63" s="110"/>
      <c r="C63" s="111"/>
      <c r="D63" s="112"/>
      <c r="E63" s="79" t="str">
        <f t="shared" si="20"/>
        <v>Requistioned mains - total</v>
      </c>
      <c r="F63" s="79" t="str">
        <f t="shared" si="20"/>
        <v>sum</v>
      </c>
      <c r="G63" s="79">
        <f t="shared" si="20"/>
        <v>0</v>
      </c>
      <c r="H63" s="79">
        <f t="shared" si="20"/>
        <v>0</v>
      </c>
      <c r="I63" s="79">
        <f t="shared" si="20"/>
        <v>0</v>
      </c>
      <c r="J63" s="79">
        <f t="shared" si="20"/>
        <v>0</v>
      </c>
      <c r="K63" s="79"/>
      <c r="L63" s="79" t="str">
        <f t="shared" si="21"/>
        <v>WN</v>
      </c>
      <c r="M63" s="79" t="str">
        <f t="shared" si="21"/>
        <v>£m</v>
      </c>
      <c r="N63" s="79"/>
      <c r="O63" s="196"/>
      <c r="P63" s="196"/>
      <c r="Q63" s="198">
        <f t="shared" ref="Q63:U63" si="24">SUM(Q61:Q62)</f>
        <v>0</v>
      </c>
      <c r="R63" s="198">
        <f t="shared" si="24"/>
        <v>0</v>
      </c>
      <c r="S63" s="198">
        <f t="shared" si="24"/>
        <v>0</v>
      </c>
      <c r="T63" s="198">
        <f t="shared" si="24"/>
        <v>0</v>
      </c>
      <c r="U63" s="198">
        <f t="shared" si="24"/>
        <v>0</v>
      </c>
      <c r="V63" s="101"/>
      <c r="W63" s="101"/>
      <c r="X63" s="101"/>
      <c r="Y63" s="191"/>
      <c r="Z63" s="191"/>
      <c r="AA63" s="191"/>
      <c r="AB63" s="157"/>
      <c r="AC63" s="191"/>
      <c r="AD63" s="191"/>
    </row>
    <row r="64" spans="1:30" outlineLevel="1">
      <c r="A64" s="110"/>
      <c r="B64" s="110"/>
      <c r="C64" s="111"/>
      <c r="D64" s="112"/>
      <c r="E64" s="79" t="str">
        <f t="shared" si="20"/>
        <v>Income offset  - WN - price control</v>
      </c>
      <c r="F64" s="79" t="str">
        <f t="shared" si="20"/>
        <v>DS1E_007TOT_PR24</v>
      </c>
      <c r="G64" s="79" t="str">
        <f t="shared" si="20"/>
        <v>DS1W_009TOT_PR24</v>
      </c>
      <c r="H64" s="79">
        <f t="shared" si="20"/>
        <v>0</v>
      </c>
      <c r="I64" s="79">
        <f t="shared" si="20"/>
        <v>0</v>
      </c>
      <c r="J64" s="79">
        <f t="shared" si="20"/>
        <v>0</v>
      </c>
      <c r="K64" s="79"/>
      <c r="L64" s="79" t="str">
        <f t="shared" si="21"/>
        <v>WNPC</v>
      </c>
      <c r="M64" s="79" t="str">
        <f t="shared" si="21"/>
        <v>£m</v>
      </c>
      <c r="N64" s="79"/>
      <c r="O64" s="196"/>
      <c r="P64" s="196"/>
      <c r="Q64" s="197"/>
      <c r="R64" s="197"/>
      <c r="S64" s="197"/>
      <c r="T64" s="197"/>
      <c r="U64" s="197"/>
      <c r="V64" s="101"/>
      <c r="W64" s="101"/>
      <c r="X64" s="101"/>
      <c r="Y64" s="191"/>
      <c r="Z64" s="191"/>
      <c r="AA64" s="191"/>
      <c r="AB64" s="157"/>
      <c r="AC64" s="191"/>
      <c r="AD64" s="191"/>
    </row>
    <row r="65" spans="1:30" outlineLevel="1">
      <c r="A65" s="110"/>
      <c r="B65" s="110"/>
      <c r="C65" s="111"/>
      <c r="D65" s="112"/>
      <c r="E65" s="79" t="str">
        <f t="shared" si="20"/>
        <v>Income offset  - WWN - price control</v>
      </c>
      <c r="F65" s="79" t="str">
        <f t="shared" si="20"/>
        <v>DS1E_021TOT_PR24</v>
      </c>
      <c r="G65" s="79" t="str">
        <f t="shared" si="20"/>
        <v>DS1W_020TOT_PR24</v>
      </c>
      <c r="H65" s="79">
        <f t="shared" si="20"/>
        <v>0</v>
      </c>
      <c r="I65" s="79">
        <f t="shared" si="20"/>
        <v>0</v>
      </c>
      <c r="J65" s="79">
        <f t="shared" si="20"/>
        <v>0</v>
      </c>
      <c r="K65" s="79"/>
      <c r="L65" s="79" t="str">
        <f t="shared" si="21"/>
        <v>WWNPC</v>
      </c>
      <c r="M65" s="79" t="str">
        <f t="shared" si="21"/>
        <v>£m</v>
      </c>
      <c r="N65" s="79"/>
      <c r="O65" s="196"/>
      <c r="P65" s="196"/>
      <c r="Q65" s="197"/>
      <c r="R65" s="197"/>
      <c r="S65" s="197"/>
      <c r="T65" s="197"/>
      <c r="U65" s="197"/>
      <c r="V65" s="101"/>
      <c r="W65" s="101"/>
      <c r="X65" s="101"/>
      <c r="Y65" s="191"/>
      <c r="Z65" s="191"/>
      <c r="AA65" s="191"/>
      <c r="AB65" s="157"/>
      <c r="AC65" s="191"/>
      <c r="AD65" s="191"/>
    </row>
    <row r="66" spans="1:30" outlineLevel="1">
      <c r="A66" s="110"/>
      <c r="B66" s="110"/>
      <c r="C66" s="111"/>
      <c r="D66" s="112"/>
      <c r="E66" s="79" t="str">
        <f t="shared" si="20"/>
        <v>Income offset  - total</v>
      </c>
      <c r="F66" s="79" t="str">
        <f t="shared" si="20"/>
        <v>sum</v>
      </c>
      <c r="G66" s="79">
        <f t="shared" si="20"/>
        <v>0</v>
      </c>
      <c r="H66" s="79">
        <f t="shared" si="20"/>
        <v>0</v>
      </c>
      <c r="I66" s="79">
        <f t="shared" si="20"/>
        <v>0</v>
      </c>
      <c r="J66" s="79">
        <f t="shared" si="20"/>
        <v>0</v>
      </c>
      <c r="K66" s="79"/>
      <c r="L66" s="79" t="str">
        <f t="shared" si="21"/>
        <v>BOTH</v>
      </c>
      <c r="M66" s="79" t="str">
        <f t="shared" si="21"/>
        <v>£m</v>
      </c>
      <c r="N66" s="79"/>
      <c r="O66" s="196"/>
      <c r="P66" s="196"/>
      <c r="Q66" s="198">
        <f t="shared" ref="Q66:U66" si="25">SUM(Q64:Q65)</f>
        <v>0</v>
      </c>
      <c r="R66" s="198">
        <f t="shared" si="25"/>
        <v>0</v>
      </c>
      <c r="S66" s="198">
        <f t="shared" si="25"/>
        <v>0</v>
      </c>
      <c r="T66" s="198">
        <f t="shared" si="25"/>
        <v>0</v>
      </c>
      <c r="U66" s="198">
        <f t="shared" si="25"/>
        <v>0</v>
      </c>
      <c r="V66" s="101"/>
      <c r="W66" s="101"/>
      <c r="X66" s="101"/>
      <c r="Y66" s="191"/>
      <c r="Z66" s="191"/>
      <c r="AA66" s="191"/>
      <c r="AB66" s="157"/>
      <c r="AC66" s="191"/>
      <c r="AD66" s="191"/>
    </row>
    <row r="67" spans="1:30" outlineLevel="1">
      <c r="A67" s="110"/>
      <c r="B67" s="110"/>
      <c r="C67" s="111"/>
      <c r="D67" s="112"/>
      <c r="E67" s="79" t="str">
        <f t="shared" si="20"/>
        <v>Environmental incentives  - WN - price control</v>
      </c>
      <c r="F67" s="79" t="str">
        <f t="shared" si="20"/>
        <v>DS1E_008TOT_PR24</v>
      </c>
      <c r="G67" s="79" t="str">
        <f t="shared" ref="G67:G81" si="26">G28</f>
        <v>DS1W_022TOT_PR24</v>
      </c>
      <c r="H67" s="79" t="str">
        <f t="shared" si="20"/>
        <v>DS1W_010TOT_PR24</v>
      </c>
      <c r="I67" s="79" t="str">
        <f t="shared" si="20"/>
        <v>DS1E_009TOT_PR24</v>
      </c>
      <c r="J67" s="79">
        <f t="shared" si="20"/>
        <v>0</v>
      </c>
      <c r="K67" s="79"/>
      <c r="L67" s="79" t="str">
        <f t="shared" si="21"/>
        <v>WNPC</v>
      </c>
      <c r="M67" s="79" t="str">
        <f t="shared" si="21"/>
        <v>£m</v>
      </c>
      <c r="N67" s="79"/>
      <c r="O67" s="196"/>
      <c r="P67" s="196"/>
      <c r="Q67" s="197"/>
      <c r="R67" s="197"/>
      <c r="S67" s="197"/>
      <c r="T67" s="197"/>
      <c r="U67" s="197"/>
      <c r="V67" s="101"/>
      <c r="W67" s="101"/>
      <c r="X67" s="101"/>
      <c r="Y67" s="191"/>
      <c r="Z67" s="191"/>
      <c r="AA67" s="191"/>
      <c r="AB67" s="157"/>
      <c r="AC67" s="191"/>
      <c r="AD67" s="191"/>
    </row>
    <row r="68" spans="1:30" outlineLevel="1">
      <c r="A68" s="110"/>
      <c r="B68" s="110"/>
      <c r="C68" s="111"/>
      <c r="D68" s="112"/>
      <c r="E68" s="79" t="str">
        <f t="shared" si="20"/>
        <v>Environmental incentives  - WWN - price control</v>
      </c>
      <c r="F68" s="79" t="str">
        <f t="shared" si="20"/>
        <v>DS1E_022TOT_PR24</v>
      </c>
      <c r="G68" s="79">
        <f t="shared" si="26"/>
        <v>0</v>
      </c>
      <c r="H68" s="79" t="str">
        <f t="shared" si="20"/>
        <v>DS1W_021TOT_PR24</v>
      </c>
      <c r="I68" s="79" t="str">
        <f t="shared" si="20"/>
        <v>DS1E_023TOT_PR24</v>
      </c>
      <c r="J68" s="79">
        <f t="shared" si="20"/>
        <v>0</v>
      </c>
      <c r="K68" s="79"/>
      <c r="L68" s="79" t="str">
        <f t="shared" si="21"/>
        <v>WWNPC</v>
      </c>
      <c r="M68" s="79" t="str">
        <f t="shared" si="21"/>
        <v>£m</v>
      </c>
      <c r="N68" s="79"/>
      <c r="O68" s="196"/>
      <c r="P68" s="196"/>
      <c r="Q68" s="197"/>
      <c r="R68" s="197"/>
      <c r="S68" s="197"/>
      <c r="T68" s="197"/>
      <c r="U68" s="197"/>
      <c r="V68" s="101"/>
      <c r="W68" s="101"/>
      <c r="X68" s="101"/>
      <c r="Y68" s="191"/>
      <c r="Z68" s="191"/>
      <c r="AA68" s="191"/>
      <c r="AB68" s="157"/>
      <c r="AC68" s="157"/>
      <c r="AD68" s="157"/>
    </row>
    <row r="69" spans="1:30" outlineLevel="1">
      <c r="A69" s="110"/>
      <c r="B69" s="110"/>
      <c r="C69" s="111"/>
      <c r="D69" s="112"/>
      <c r="E69" s="79" t="str">
        <f t="shared" si="20"/>
        <v>Environmental incentives  - total</v>
      </c>
      <c r="F69" s="79" t="str">
        <f t="shared" si="20"/>
        <v>sum</v>
      </c>
      <c r="G69" s="79" t="str">
        <f t="shared" si="26"/>
        <v>DS1W_024TOT_PR24</v>
      </c>
      <c r="H69" s="79">
        <f t="shared" si="20"/>
        <v>0</v>
      </c>
      <c r="I69" s="79">
        <f t="shared" si="20"/>
        <v>0</v>
      </c>
      <c r="J69" s="79">
        <f t="shared" si="20"/>
        <v>0</v>
      </c>
      <c r="K69" s="79"/>
      <c r="L69" s="79" t="str">
        <f t="shared" si="21"/>
        <v>BOTH</v>
      </c>
      <c r="M69" s="79" t="str">
        <f t="shared" si="21"/>
        <v>£m</v>
      </c>
      <c r="N69" s="79"/>
      <c r="O69" s="196"/>
      <c r="P69" s="196"/>
      <c r="Q69" s="198">
        <f t="shared" ref="Q69:U69" si="27">SUM(Q67:Q68)</f>
        <v>0</v>
      </c>
      <c r="R69" s="198">
        <f t="shared" si="27"/>
        <v>0</v>
      </c>
      <c r="S69" s="198">
        <f t="shared" si="27"/>
        <v>0</v>
      </c>
      <c r="T69" s="198">
        <f t="shared" si="27"/>
        <v>0</v>
      </c>
      <c r="U69" s="198">
        <f t="shared" si="27"/>
        <v>0</v>
      </c>
      <c r="V69" s="101"/>
      <c r="W69" s="101"/>
      <c r="X69" s="101"/>
      <c r="Y69" s="191"/>
      <c r="Z69" s="191"/>
      <c r="AA69" s="191"/>
      <c r="AB69" s="157"/>
      <c r="AC69" s="157"/>
      <c r="AD69" s="157"/>
    </row>
    <row r="70" spans="1:30" outlineLevel="1">
      <c r="A70" s="110"/>
      <c r="B70" s="110"/>
      <c r="C70" s="111"/>
      <c r="D70" s="112"/>
      <c r="E70" s="79" t="str">
        <f t="shared" si="20"/>
        <v>Receipts for on-site work  - WWN - non-price control</v>
      </c>
      <c r="F70" s="79" t="str">
        <f t="shared" si="20"/>
        <v>DS1E_025TOT_PR24</v>
      </c>
      <c r="G70" s="79">
        <f t="shared" si="26"/>
        <v>0</v>
      </c>
      <c r="H70" s="79">
        <f t="shared" si="20"/>
        <v>0</v>
      </c>
      <c r="I70" s="79">
        <f t="shared" si="20"/>
        <v>0</v>
      </c>
      <c r="J70" s="79">
        <f t="shared" si="20"/>
        <v>0</v>
      </c>
      <c r="K70" s="79"/>
      <c r="L70" s="79" t="str">
        <f t="shared" si="21"/>
        <v>WWNNPC</v>
      </c>
      <c r="M70" s="79" t="str">
        <f t="shared" si="21"/>
        <v>£m</v>
      </c>
      <c r="N70" s="79"/>
      <c r="O70" s="196"/>
      <c r="P70" s="196"/>
      <c r="Q70" s="197"/>
      <c r="R70" s="197"/>
      <c r="S70" s="197"/>
      <c r="T70" s="197"/>
      <c r="U70" s="197"/>
      <c r="V70" s="101"/>
      <c r="W70" s="101"/>
      <c r="X70" s="101"/>
      <c r="Y70" s="191"/>
      <c r="Z70" s="191"/>
      <c r="AA70" s="191"/>
      <c r="AB70" s="157"/>
      <c r="AC70" s="157"/>
      <c r="AD70" s="157"/>
    </row>
    <row r="71" spans="1:30" outlineLevel="1">
      <c r="A71" s="110"/>
      <c r="B71" s="110"/>
      <c r="C71" s="111"/>
      <c r="D71" s="112"/>
      <c r="E71" s="79" t="str">
        <f t="shared" ref="E71:F81" si="28">E31</f>
        <v>Receipts for on-site work  - total</v>
      </c>
      <c r="F71" s="79" t="str">
        <f t="shared" si="28"/>
        <v>sum</v>
      </c>
      <c r="G71" s="79" t="str">
        <f t="shared" si="26"/>
        <v>DS1W_007TOT_PR24</v>
      </c>
      <c r="H71" s="79">
        <f t="shared" ref="H71:J81" si="29">H31</f>
        <v>0</v>
      </c>
      <c r="I71" s="79">
        <f t="shared" si="29"/>
        <v>0</v>
      </c>
      <c r="J71" s="79">
        <f t="shared" si="29"/>
        <v>0</v>
      </c>
      <c r="K71" s="79"/>
      <c r="L71" s="79" t="str">
        <f t="shared" ref="L71:M81" si="30">L31</f>
        <v>WWN</v>
      </c>
      <c r="M71" s="79" t="str">
        <f t="shared" si="30"/>
        <v>£m</v>
      </c>
      <c r="N71" s="79"/>
      <c r="O71" s="196"/>
      <c r="P71" s="196"/>
      <c r="Q71" s="198">
        <f>SUM(Q70)</f>
        <v>0</v>
      </c>
      <c r="R71" s="198">
        <f t="shared" ref="R71:U71" si="31">SUM(R70)</f>
        <v>0</v>
      </c>
      <c r="S71" s="198">
        <f t="shared" si="31"/>
        <v>0</v>
      </c>
      <c r="T71" s="198">
        <f t="shared" si="31"/>
        <v>0</v>
      </c>
      <c r="U71" s="198">
        <f t="shared" si="31"/>
        <v>0</v>
      </c>
      <c r="V71" s="101"/>
      <c r="W71" s="101"/>
      <c r="X71" s="101"/>
      <c r="Y71" s="191"/>
      <c r="Z71" s="191"/>
      <c r="AA71" s="191"/>
      <c r="AB71" s="157"/>
      <c r="AC71" s="157"/>
      <c r="AD71" s="157"/>
    </row>
    <row r="72" spans="1:30" outlineLevel="1">
      <c r="A72" s="110"/>
      <c r="B72" s="110"/>
      <c r="C72" s="111"/>
      <c r="D72" s="112"/>
      <c r="E72" s="79" t="str">
        <f t="shared" si="28"/>
        <v>Other developer services revenue - WN - price control</v>
      </c>
      <c r="F72" s="79" t="str">
        <f t="shared" si="28"/>
        <v>DS1E_005TOT_PR24</v>
      </c>
      <c r="G72" s="79">
        <f t="shared" si="26"/>
        <v>0</v>
      </c>
      <c r="H72" s="79">
        <f t="shared" si="29"/>
        <v>0</v>
      </c>
      <c r="I72" s="79">
        <f t="shared" si="29"/>
        <v>0</v>
      </c>
      <c r="J72" s="79">
        <f t="shared" si="29"/>
        <v>0</v>
      </c>
      <c r="K72" s="79"/>
      <c r="L72" s="79" t="str">
        <f t="shared" si="30"/>
        <v>WNPC</v>
      </c>
      <c r="M72" s="79" t="str">
        <f t="shared" si="30"/>
        <v>£m</v>
      </c>
      <c r="N72" s="79"/>
      <c r="O72" s="196"/>
      <c r="P72" s="196"/>
      <c r="Q72" s="197"/>
      <c r="R72" s="197"/>
      <c r="S72" s="197"/>
      <c r="T72" s="197"/>
      <c r="U72" s="197"/>
      <c r="V72" s="101"/>
      <c r="W72" s="101"/>
      <c r="X72" s="101"/>
      <c r="Y72" s="191"/>
      <c r="Z72" s="191"/>
      <c r="AA72" s="191"/>
      <c r="AB72" s="157"/>
      <c r="AC72" s="157"/>
      <c r="AD72" s="157"/>
    </row>
    <row r="73" spans="1:30" outlineLevel="1">
      <c r="A73" s="110"/>
      <c r="B73" s="110"/>
      <c r="C73" s="111"/>
      <c r="D73" s="112"/>
      <c r="E73" s="79" t="str">
        <f t="shared" si="28"/>
        <v>Other developer services revenue - WN - non-price control</v>
      </c>
      <c r="F73" s="79" t="str">
        <f t="shared" si="28"/>
        <v>DS1E_013TOT_PR24</v>
      </c>
      <c r="G73" s="79" t="str">
        <f t="shared" si="26"/>
        <v>DS1W_018TOT_PR24</v>
      </c>
      <c r="H73" s="79">
        <f t="shared" si="29"/>
        <v>0</v>
      </c>
      <c r="I73" s="79">
        <f t="shared" si="29"/>
        <v>0</v>
      </c>
      <c r="J73" s="79">
        <f t="shared" si="29"/>
        <v>0</v>
      </c>
      <c r="K73" s="79"/>
      <c r="L73" s="79" t="str">
        <f t="shared" si="30"/>
        <v>WNNPC</v>
      </c>
      <c r="M73" s="79" t="str">
        <f t="shared" si="30"/>
        <v>£m</v>
      </c>
      <c r="N73" s="79"/>
      <c r="O73" s="196"/>
      <c r="P73" s="196"/>
      <c r="Q73" s="197"/>
      <c r="R73" s="197"/>
      <c r="S73" s="197"/>
      <c r="T73" s="197"/>
      <c r="U73" s="197"/>
      <c r="V73" s="101"/>
      <c r="W73" s="101"/>
      <c r="X73" s="101"/>
      <c r="Y73" s="191"/>
      <c r="Z73" s="191"/>
      <c r="AA73" s="191"/>
      <c r="AB73" s="157"/>
      <c r="AC73" s="157"/>
      <c r="AD73" s="157"/>
    </row>
    <row r="74" spans="1:30" outlineLevel="1">
      <c r="A74" s="110"/>
      <c r="B74" s="110"/>
      <c r="C74" s="111"/>
      <c r="D74" s="112"/>
      <c r="E74" s="79" t="str">
        <f t="shared" si="28"/>
        <v>Other developer services revenue - WWN - price control</v>
      </c>
      <c r="F74" s="79" t="str">
        <f t="shared" si="28"/>
        <v>DS1E_019TOT_PR24</v>
      </c>
      <c r="G74" s="79" t="str">
        <f t="shared" si="26"/>
        <v>DS1W_026TOT_PR24</v>
      </c>
      <c r="H74" s="79">
        <f t="shared" si="29"/>
        <v>0</v>
      </c>
      <c r="I74" s="79">
        <f t="shared" si="29"/>
        <v>0</v>
      </c>
      <c r="J74" s="79">
        <f t="shared" si="29"/>
        <v>0</v>
      </c>
      <c r="K74" s="79"/>
      <c r="L74" s="79" t="str">
        <f t="shared" si="30"/>
        <v>WWNPC</v>
      </c>
      <c r="M74" s="79" t="str">
        <f t="shared" si="30"/>
        <v>£m</v>
      </c>
      <c r="N74" s="79"/>
      <c r="O74" s="196"/>
      <c r="P74" s="196"/>
      <c r="Q74" s="197"/>
      <c r="R74" s="197"/>
      <c r="S74" s="197"/>
      <c r="T74" s="197"/>
      <c r="U74" s="197"/>
      <c r="V74" s="101"/>
      <c r="W74" s="101"/>
      <c r="X74" s="101"/>
      <c r="Y74" s="191"/>
      <c r="Z74" s="191"/>
      <c r="AA74" s="191"/>
      <c r="AB74" s="157"/>
      <c r="AC74" s="157"/>
      <c r="AD74" s="157"/>
    </row>
    <row r="75" spans="1:30" outlineLevel="1">
      <c r="A75" s="110"/>
      <c r="B75" s="110"/>
      <c r="C75" s="111"/>
      <c r="D75" s="112"/>
      <c r="E75" s="79" t="str">
        <f t="shared" si="28"/>
        <v>Other developer services revenue - WWN - non-price control</v>
      </c>
      <c r="F75" s="79" t="str">
        <f t="shared" si="28"/>
        <v>DS1E_027TOT_PR24</v>
      </c>
      <c r="G75" s="79">
        <f t="shared" si="26"/>
        <v>0</v>
      </c>
      <c r="H75" s="79">
        <f t="shared" si="29"/>
        <v>0</v>
      </c>
      <c r="I75" s="79">
        <f t="shared" si="29"/>
        <v>0</v>
      </c>
      <c r="J75" s="79">
        <f t="shared" si="29"/>
        <v>0</v>
      </c>
      <c r="K75" s="79"/>
      <c r="L75" s="79" t="str">
        <f t="shared" si="30"/>
        <v>WWNNPC</v>
      </c>
      <c r="M75" s="79" t="str">
        <f t="shared" si="30"/>
        <v>£m</v>
      </c>
      <c r="N75" s="79"/>
      <c r="O75" s="196"/>
      <c r="P75" s="196"/>
      <c r="Q75" s="197"/>
      <c r="R75" s="197"/>
      <c r="S75" s="197"/>
      <c r="T75" s="197"/>
      <c r="U75" s="197"/>
      <c r="V75" s="101"/>
      <c r="W75" s="101"/>
      <c r="X75" s="101"/>
      <c r="Y75" s="191"/>
      <c r="Z75" s="191"/>
      <c r="AA75" s="191"/>
      <c r="AB75" s="157"/>
      <c r="AC75" s="157"/>
      <c r="AD75" s="157"/>
    </row>
    <row r="76" spans="1:30" outlineLevel="1">
      <c r="A76" s="110"/>
      <c r="B76" s="110"/>
      <c r="C76" s="111"/>
      <c r="D76" s="112"/>
      <c r="E76" s="79" t="str">
        <f t="shared" si="28"/>
        <v>Other developer services revenue - total</v>
      </c>
      <c r="F76" s="79" t="str">
        <f t="shared" si="28"/>
        <v>sum</v>
      </c>
      <c r="G76" s="79">
        <f t="shared" si="26"/>
        <v>0</v>
      </c>
      <c r="H76" s="79">
        <f t="shared" si="29"/>
        <v>0</v>
      </c>
      <c r="I76" s="79">
        <f t="shared" si="29"/>
        <v>0</v>
      </c>
      <c r="J76" s="79">
        <f t="shared" si="29"/>
        <v>0</v>
      </c>
      <c r="K76" s="79"/>
      <c r="L76" s="79" t="str">
        <f t="shared" si="30"/>
        <v>BOTH</v>
      </c>
      <c r="M76" s="79" t="str">
        <f t="shared" si="30"/>
        <v>£m</v>
      </c>
      <c r="N76" s="79"/>
      <c r="O76" s="196"/>
      <c r="P76" s="196"/>
      <c r="Q76" s="198">
        <f>SUM(Q72:Q75)</f>
        <v>0</v>
      </c>
      <c r="R76" s="198">
        <f t="shared" ref="R76:U76" si="32">SUM(R72:R75)</f>
        <v>0</v>
      </c>
      <c r="S76" s="198">
        <f t="shared" si="32"/>
        <v>0</v>
      </c>
      <c r="T76" s="198">
        <f t="shared" si="32"/>
        <v>0</v>
      </c>
      <c r="U76" s="198">
        <f t="shared" si="32"/>
        <v>0</v>
      </c>
      <c r="V76" s="101"/>
      <c r="W76" s="101"/>
      <c r="X76" s="101"/>
      <c r="Y76" s="191"/>
      <c r="Z76" s="191"/>
      <c r="AA76" s="191"/>
      <c r="AB76" s="157"/>
      <c r="AC76" s="157"/>
      <c r="AD76" s="157"/>
    </row>
    <row r="77" spans="1:30" outlineLevel="1">
      <c r="A77" s="110"/>
      <c r="B77" s="110"/>
      <c r="C77" s="111"/>
      <c r="D77" s="112"/>
      <c r="E77" s="79" t="str">
        <f t="shared" si="28"/>
        <v>Developer services revenue - WN - price control</v>
      </c>
      <c r="F77" s="79" t="str">
        <f t="shared" si="28"/>
        <v>sum</v>
      </c>
      <c r="G77" s="79">
        <f t="shared" si="26"/>
        <v>0</v>
      </c>
      <c r="H77" s="79">
        <f t="shared" si="29"/>
        <v>0</v>
      </c>
      <c r="I77" s="79">
        <f t="shared" si="29"/>
        <v>0</v>
      </c>
      <c r="J77" s="79">
        <f t="shared" si="29"/>
        <v>0</v>
      </c>
      <c r="K77" s="79"/>
      <c r="L77" s="79" t="str">
        <f t="shared" si="30"/>
        <v>WNPC</v>
      </c>
      <c r="M77" s="79" t="str">
        <f t="shared" si="30"/>
        <v>£m</v>
      </c>
      <c r="N77" s="79"/>
      <c r="O77" s="196"/>
      <c r="P77" s="196"/>
      <c r="Q77" s="198">
        <f>SUMIF($L$55:$L$76,$L77,Q$55:Q$76)</f>
        <v>0</v>
      </c>
      <c r="R77" s="198">
        <f t="shared" ref="R77:U80" si="33">SUMIF($L$55:$L$76,$L77,R$55:R$76)</f>
        <v>0</v>
      </c>
      <c r="S77" s="198">
        <f t="shared" si="33"/>
        <v>0</v>
      </c>
      <c r="T77" s="198">
        <f t="shared" si="33"/>
        <v>0</v>
      </c>
      <c r="U77" s="198">
        <f t="shared" si="33"/>
        <v>0</v>
      </c>
      <c r="V77" s="101"/>
      <c r="W77" s="101"/>
      <c r="X77" s="101"/>
      <c r="Y77" s="191"/>
      <c r="Z77" s="191"/>
      <c r="AA77" s="191"/>
      <c r="AB77" s="157"/>
      <c r="AC77" s="157"/>
      <c r="AD77" s="157"/>
    </row>
    <row r="78" spans="1:30" outlineLevel="1">
      <c r="A78" s="110"/>
      <c r="B78" s="110"/>
      <c r="C78" s="111"/>
      <c r="D78" s="112"/>
      <c r="E78" s="79" t="str">
        <f t="shared" si="28"/>
        <v>Developer services revenue - WN - non-price control</v>
      </c>
      <c r="F78" s="79" t="str">
        <f t="shared" si="28"/>
        <v>sum</v>
      </c>
      <c r="G78" s="79">
        <f t="shared" si="26"/>
        <v>0</v>
      </c>
      <c r="H78" s="79">
        <f t="shared" si="29"/>
        <v>0</v>
      </c>
      <c r="I78" s="79">
        <f t="shared" si="29"/>
        <v>0</v>
      </c>
      <c r="J78" s="79">
        <f t="shared" si="29"/>
        <v>0</v>
      </c>
      <c r="K78" s="79"/>
      <c r="L78" s="79" t="str">
        <f t="shared" si="30"/>
        <v>WNNPC</v>
      </c>
      <c r="M78" s="79" t="str">
        <f t="shared" si="30"/>
        <v>£m</v>
      </c>
      <c r="N78" s="79"/>
      <c r="O78" s="196"/>
      <c r="P78" s="196"/>
      <c r="Q78" s="198">
        <f t="shared" ref="Q78:Q80" si="34">SUMIF($L$55:$L$76,$L78,Q$55:Q$76)</f>
        <v>0</v>
      </c>
      <c r="R78" s="198">
        <f t="shared" si="33"/>
        <v>0</v>
      </c>
      <c r="S78" s="198">
        <f t="shared" si="33"/>
        <v>0</v>
      </c>
      <c r="T78" s="198">
        <f t="shared" si="33"/>
        <v>0</v>
      </c>
      <c r="U78" s="198">
        <f t="shared" si="33"/>
        <v>0</v>
      </c>
      <c r="V78" s="101"/>
      <c r="W78" s="101"/>
      <c r="X78" s="101"/>
      <c r="Y78" s="191"/>
      <c r="Z78" s="191"/>
      <c r="AA78" s="191"/>
      <c r="AB78" s="157"/>
      <c r="AC78" s="157"/>
      <c r="AD78" s="157"/>
    </row>
    <row r="79" spans="1:30" outlineLevel="1">
      <c r="A79" s="110"/>
      <c r="B79" s="110"/>
      <c r="C79" s="111"/>
      <c r="D79" s="112"/>
      <c r="E79" s="79" t="str">
        <f t="shared" si="28"/>
        <v>Developer services revenue - WWN - price control</v>
      </c>
      <c r="F79" s="79" t="str">
        <f t="shared" si="28"/>
        <v>sum</v>
      </c>
      <c r="G79" s="79">
        <f t="shared" si="26"/>
        <v>0</v>
      </c>
      <c r="H79" s="79">
        <f t="shared" si="29"/>
        <v>0</v>
      </c>
      <c r="I79" s="79">
        <f t="shared" si="29"/>
        <v>0</v>
      </c>
      <c r="J79" s="79">
        <f t="shared" si="29"/>
        <v>0</v>
      </c>
      <c r="K79" s="79"/>
      <c r="L79" s="79" t="str">
        <f t="shared" si="30"/>
        <v>WWNPC</v>
      </c>
      <c r="M79" s="79" t="str">
        <f t="shared" si="30"/>
        <v>£m</v>
      </c>
      <c r="N79" s="79"/>
      <c r="O79" s="196"/>
      <c r="P79" s="196"/>
      <c r="Q79" s="198">
        <f t="shared" si="34"/>
        <v>0</v>
      </c>
      <c r="R79" s="198">
        <f t="shared" si="33"/>
        <v>0</v>
      </c>
      <c r="S79" s="198">
        <f t="shared" si="33"/>
        <v>0</v>
      </c>
      <c r="T79" s="198">
        <f t="shared" si="33"/>
        <v>0</v>
      </c>
      <c r="U79" s="198">
        <f t="shared" si="33"/>
        <v>0</v>
      </c>
      <c r="V79" s="101"/>
      <c r="W79" s="101"/>
      <c r="X79" s="101"/>
      <c r="Y79" s="191"/>
      <c r="Z79" s="191"/>
      <c r="AA79" s="191"/>
      <c r="AB79" s="157"/>
      <c r="AC79" s="157"/>
      <c r="AD79" s="157"/>
    </row>
    <row r="80" spans="1:30" outlineLevel="1">
      <c r="A80" s="110"/>
      <c r="B80" s="110"/>
      <c r="C80" s="111"/>
      <c r="D80" s="112"/>
      <c r="E80" s="79" t="str">
        <f t="shared" si="28"/>
        <v>Developer services revenue - WWN - non-price control</v>
      </c>
      <c r="F80" s="79" t="str">
        <f t="shared" si="28"/>
        <v>sum</v>
      </c>
      <c r="G80" s="79">
        <f t="shared" si="26"/>
        <v>0</v>
      </c>
      <c r="H80" s="79">
        <f t="shared" si="29"/>
        <v>0</v>
      </c>
      <c r="I80" s="79">
        <f t="shared" si="29"/>
        <v>0</v>
      </c>
      <c r="J80" s="79">
        <f t="shared" si="29"/>
        <v>0</v>
      </c>
      <c r="K80" s="79"/>
      <c r="L80" s="79" t="str">
        <f t="shared" si="30"/>
        <v>WWNNPC</v>
      </c>
      <c r="M80" s="79" t="str">
        <f t="shared" si="30"/>
        <v>£m</v>
      </c>
      <c r="N80" s="79"/>
      <c r="O80" s="196"/>
      <c r="P80" s="196"/>
      <c r="Q80" s="198">
        <f t="shared" si="34"/>
        <v>0</v>
      </c>
      <c r="R80" s="198">
        <f t="shared" si="33"/>
        <v>0</v>
      </c>
      <c r="S80" s="198">
        <f t="shared" si="33"/>
        <v>0</v>
      </c>
      <c r="T80" s="198">
        <f t="shared" si="33"/>
        <v>0</v>
      </c>
      <c r="U80" s="198">
        <f t="shared" si="33"/>
        <v>0</v>
      </c>
      <c r="V80" s="101"/>
      <c r="W80" s="101"/>
      <c r="X80" s="101"/>
      <c r="Y80" s="191"/>
      <c r="Z80" s="191"/>
      <c r="AA80" s="191"/>
      <c r="AB80" s="157"/>
      <c r="AC80" s="157"/>
      <c r="AD80" s="157"/>
    </row>
    <row r="81" spans="1:30" outlineLevel="1">
      <c r="A81" s="110"/>
      <c r="B81" s="110"/>
      <c r="C81" s="111"/>
      <c r="D81" s="112"/>
      <c r="E81" s="79" t="str">
        <f t="shared" si="28"/>
        <v>Developer services revenue - total</v>
      </c>
      <c r="F81" s="79" t="str">
        <f t="shared" si="28"/>
        <v>sum</v>
      </c>
      <c r="G81" s="79">
        <f t="shared" si="26"/>
        <v>0</v>
      </c>
      <c r="H81" s="79">
        <f t="shared" si="29"/>
        <v>0</v>
      </c>
      <c r="I81" s="79">
        <f t="shared" si="29"/>
        <v>0</v>
      </c>
      <c r="J81" s="79">
        <f t="shared" si="29"/>
        <v>0</v>
      </c>
      <c r="K81" s="79"/>
      <c r="L81" s="79" t="str">
        <f t="shared" si="30"/>
        <v>BOTH</v>
      </c>
      <c r="M81" s="79" t="str">
        <f t="shared" si="30"/>
        <v>£m</v>
      </c>
      <c r="N81" s="79"/>
      <c r="O81" s="196"/>
      <c r="P81" s="196"/>
      <c r="Q81" s="198">
        <f>SUM(Q77:Q80)</f>
        <v>0</v>
      </c>
      <c r="R81" s="198">
        <f t="shared" ref="R81:U81" si="35">SUM(R77:R80)</f>
        <v>0</v>
      </c>
      <c r="S81" s="198">
        <f t="shared" si="35"/>
        <v>0</v>
      </c>
      <c r="T81" s="198">
        <f t="shared" si="35"/>
        <v>0</v>
      </c>
      <c r="U81" s="198">
        <f t="shared" si="35"/>
        <v>0</v>
      </c>
      <c r="V81" s="101"/>
      <c r="W81" s="101"/>
      <c r="X81" s="101"/>
      <c r="Y81" s="191"/>
      <c r="Z81" s="191"/>
      <c r="AA81" s="191"/>
      <c r="AB81" s="157"/>
      <c r="AC81" s="157"/>
      <c r="AD81" s="157"/>
    </row>
    <row r="82" spans="1:30" outlineLevel="1">
      <c r="A82" s="110"/>
      <c r="B82" s="110"/>
      <c r="C82" s="111"/>
      <c r="D82" s="112"/>
      <c r="E82" s="79"/>
      <c r="F82" s="79"/>
      <c r="G82" s="79"/>
      <c r="H82" s="79"/>
      <c r="I82" s="79"/>
      <c r="J82" s="79"/>
      <c r="K82" s="79"/>
      <c r="L82" s="79"/>
      <c r="M82" s="157"/>
      <c r="N82" s="79"/>
      <c r="O82" s="120"/>
      <c r="P82" s="120"/>
      <c r="Q82" s="157"/>
      <c r="R82" s="157"/>
      <c r="S82" s="157"/>
      <c r="T82" s="157"/>
      <c r="U82" s="157"/>
      <c r="V82" s="101"/>
      <c r="W82" s="79"/>
      <c r="X82" s="79"/>
      <c r="Y82" s="157"/>
      <c r="Z82" s="157"/>
      <c r="AA82" s="157"/>
      <c r="AB82" s="157"/>
      <c r="AC82" s="195"/>
      <c r="AD82" s="195"/>
    </row>
    <row r="83" spans="1:30">
      <c r="A83" s="110"/>
      <c r="B83" s="110"/>
      <c r="C83" s="111"/>
      <c r="D83" s="157"/>
      <c r="E83" s="79"/>
      <c r="F83" s="157"/>
      <c r="G83" s="79"/>
      <c r="H83" s="157"/>
      <c r="I83" s="157"/>
      <c r="J83" s="157"/>
      <c r="K83" s="157"/>
      <c r="L83" s="157"/>
      <c r="M83" s="157"/>
      <c r="N83" s="79"/>
      <c r="O83" s="120"/>
      <c r="P83" s="120"/>
      <c r="Q83" s="157"/>
      <c r="R83" s="157"/>
      <c r="S83" s="157"/>
      <c r="T83" s="157"/>
      <c r="U83" s="157"/>
      <c r="V83" s="101"/>
      <c r="W83" s="79"/>
      <c r="X83" s="79"/>
      <c r="Y83" s="182"/>
      <c r="Z83" s="182"/>
      <c r="AA83" s="182"/>
      <c r="AB83" s="157"/>
      <c r="AC83" s="182"/>
      <c r="AD83" s="182"/>
    </row>
    <row r="84" spans="1:30">
      <c r="A84" s="110"/>
      <c r="B84" s="110"/>
      <c r="C84" s="111"/>
      <c r="D84" s="157"/>
      <c r="E84" s="79"/>
      <c r="F84" s="157"/>
      <c r="G84" s="157"/>
      <c r="H84" s="157"/>
      <c r="I84" s="157"/>
      <c r="J84" s="157"/>
      <c r="K84" s="157"/>
      <c r="L84" s="157"/>
      <c r="M84" s="157"/>
      <c r="N84" s="79"/>
      <c r="O84" s="120"/>
      <c r="P84" s="120"/>
      <c r="Q84" s="182">
        <f t="shared" ref="Q84:U84" si="36">Q$2</f>
        <v>46112</v>
      </c>
      <c r="R84" s="182">
        <f t="shared" si="36"/>
        <v>46477</v>
      </c>
      <c r="S84" s="182">
        <f t="shared" si="36"/>
        <v>46843</v>
      </c>
      <c r="T84" s="182">
        <f t="shared" si="36"/>
        <v>47208</v>
      </c>
      <c r="U84" s="182">
        <f t="shared" si="36"/>
        <v>47573</v>
      </c>
      <c r="V84" s="101"/>
      <c r="W84" s="79"/>
      <c r="X84" s="79"/>
      <c r="Y84" s="182"/>
      <c r="Z84" s="182"/>
      <c r="AA84" s="182"/>
      <c r="AB84" s="157"/>
      <c r="AC84" s="182"/>
      <c r="AD84" s="182"/>
    </row>
    <row r="85" spans="1:30">
      <c r="A85" s="110"/>
      <c r="B85" s="110"/>
      <c r="C85" s="111"/>
      <c r="D85" s="76" t="str">
        <f>D9</f>
        <v>Developer services revenues</v>
      </c>
      <c r="E85" s="79"/>
      <c r="F85" s="79"/>
      <c r="G85" s="157"/>
      <c r="H85" s="79"/>
      <c r="I85" s="79"/>
      <c r="J85" s="79"/>
      <c r="K85" s="79"/>
      <c r="L85" s="79"/>
      <c r="M85" s="157"/>
      <c r="N85" s="79"/>
      <c r="O85" s="120"/>
      <c r="P85" s="120"/>
      <c r="Q85" s="157"/>
      <c r="R85" s="157"/>
      <c r="S85" s="157"/>
      <c r="T85" s="157"/>
      <c r="U85" s="157"/>
      <c r="V85" s="101"/>
      <c r="W85" s="79"/>
      <c r="X85" s="79"/>
      <c r="Y85" s="182"/>
      <c r="Z85" s="182"/>
      <c r="AA85" s="182"/>
      <c r="AB85" s="157"/>
      <c r="AC85" s="182"/>
      <c r="AD85" s="182"/>
    </row>
    <row r="86" spans="1:30">
      <c r="A86" s="110"/>
      <c r="B86" s="110"/>
      <c r="C86" s="111"/>
      <c r="D86" s="112"/>
      <c r="E86" s="96" t="s">
        <v>924</v>
      </c>
      <c r="F86" s="79"/>
      <c r="G86" s="79"/>
      <c r="H86" s="79"/>
      <c r="I86" s="79"/>
      <c r="J86" s="79"/>
      <c r="K86" s="79"/>
      <c r="L86" s="79"/>
      <c r="M86" s="157"/>
      <c r="N86" s="79"/>
      <c r="O86" s="120"/>
      <c r="P86" s="120"/>
      <c r="Q86" s="79"/>
      <c r="R86" s="79"/>
      <c r="S86" s="79"/>
      <c r="T86" s="79"/>
      <c r="U86" s="79"/>
      <c r="V86" s="101"/>
      <c r="W86" s="79"/>
      <c r="X86" s="79"/>
      <c r="Y86" s="79"/>
      <c r="Z86" s="79"/>
      <c r="AA86" s="79"/>
      <c r="AB86" s="157"/>
      <c r="AC86" s="79"/>
      <c r="AD86" s="79"/>
    </row>
    <row r="87" spans="1:30" outlineLevel="1">
      <c r="A87" s="110"/>
      <c r="B87" s="110"/>
      <c r="C87" s="111"/>
      <c r="D87" s="112"/>
      <c r="E87" s="79"/>
      <c r="F87" s="79"/>
      <c r="G87" s="79"/>
      <c r="H87" s="79"/>
      <c r="I87" s="79"/>
      <c r="J87" s="79"/>
      <c r="K87" s="79"/>
      <c r="L87" s="79"/>
      <c r="M87" s="157"/>
      <c r="N87" s="79"/>
      <c r="O87" s="120"/>
      <c r="P87" s="120"/>
      <c r="Q87" s="79"/>
      <c r="R87" s="79"/>
      <c r="S87" s="79"/>
      <c r="T87" s="79"/>
      <c r="U87" s="79"/>
      <c r="V87" s="101"/>
      <c r="W87" s="187"/>
      <c r="X87" s="187"/>
      <c r="Y87" s="79"/>
      <c r="Z87" s="79"/>
      <c r="AA87" s="79"/>
      <c r="AB87" s="157"/>
      <c r="AC87" s="79"/>
      <c r="AD87" s="79"/>
    </row>
    <row r="88" spans="1:30" outlineLevel="1">
      <c r="A88" s="110"/>
      <c r="B88" s="110"/>
      <c r="C88" s="111"/>
      <c r="D88" s="112"/>
      <c r="E88" s="188" t="s">
        <v>916</v>
      </c>
      <c r="F88" s="79"/>
      <c r="G88" s="79"/>
      <c r="H88" s="79"/>
      <c r="I88" s="79"/>
      <c r="J88" s="79"/>
      <c r="K88" s="79"/>
      <c r="L88" s="79"/>
      <c r="M88" s="157"/>
      <c r="N88" s="79"/>
      <c r="O88" s="120"/>
      <c r="P88" s="120"/>
      <c r="Q88" s="120"/>
      <c r="R88" s="120"/>
      <c r="S88" s="120"/>
      <c r="T88" s="120"/>
      <c r="U88" s="120"/>
      <c r="V88" s="101"/>
      <c r="W88" s="79"/>
      <c r="X88" s="79"/>
      <c r="Y88" s="120"/>
      <c r="Z88" s="120"/>
      <c r="AA88" s="120"/>
      <c r="AB88" s="157"/>
      <c r="AC88" s="120"/>
      <c r="AD88" s="120"/>
    </row>
    <row r="89" spans="1:30" outlineLevel="1">
      <c r="A89" s="110"/>
      <c r="B89" s="110"/>
      <c r="C89" s="111"/>
      <c r="D89" s="112"/>
      <c r="E89" s="189">
        <f>InpC!$H$21</f>
        <v>45016</v>
      </c>
      <c r="F89" s="79"/>
      <c r="G89" s="79"/>
      <c r="H89" s="79"/>
      <c r="I89" s="79"/>
      <c r="J89" s="79"/>
      <c r="K89" s="79"/>
      <c r="L89" s="79"/>
      <c r="M89" s="157"/>
      <c r="N89" s="79"/>
      <c r="O89" s="120"/>
      <c r="P89" s="120"/>
      <c r="Q89" s="120"/>
      <c r="R89" s="120"/>
      <c r="S89" s="120"/>
      <c r="T89" s="120"/>
      <c r="U89" s="120"/>
      <c r="V89" s="101"/>
      <c r="W89" s="120"/>
      <c r="X89" s="120"/>
      <c r="Y89" s="120"/>
      <c r="Z89" s="120"/>
      <c r="AA89" s="120"/>
      <c r="AB89" s="157"/>
      <c r="AC89" s="120"/>
      <c r="AD89" s="120"/>
    </row>
    <row r="90" spans="1:30" outlineLevel="1">
      <c r="A90" s="110"/>
      <c r="B90" s="110"/>
      <c r="C90" s="111"/>
      <c r="D90" s="112"/>
      <c r="E90" s="189"/>
      <c r="F90" s="79"/>
      <c r="G90" s="79"/>
      <c r="H90" s="79"/>
      <c r="I90" s="79"/>
      <c r="J90" s="79"/>
      <c r="K90" s="79"/>
      <c r="L90" s="79"/>
      <c r="M90" s="157"/>
      <c r="N90" s="79"/>
      <c r="O90" s="120"/>
      <c r="P90" s="120"/>
      <c r="Q90" s="120"/>
      <c r="R90" s="120"/>
      <c r="S90" s="120"/>
      <c r="T90" s="120"/>
      <c r="U90" s="120"/>
      <c r="V90" s="101"/>
      <c r="W90" s="120"/>
      <c r="X90" s="120"/>
      <c r="Y90" s="120"/>
      <c r="Z90" s="120"/>
      <c r="AA90" s="120"/>
      <c r="AB90" s="157"/>
      <c r="AC90" s="120"/>
      <c r="AD90" s="120"/>
    </row>
    <row r="91" spans="1:30" outlineLevel="1">
      <c r="A91" s="110"/>
      <c r="B91" s="110"/>
      <c r="C91" s="111"/>
      <c r="D91" s="112"/>
      <c r="E91" s="79" t="str">
        <f t="shared" ref="E91:J106" si="37">E15</f>
        <v>Connection charges revenue - WN - price control</v>
      </c>
      <c r="F91" s="79" t="str">
        <f t="shared" si="37"/>
        <v>DS1W_001TOT_PR24</v>
      </c>
      <c r="G91" s="79">
        <f t="shared" si="37"/>
        <v>0</v>
      </c>
      <c r="H91" s="79">
        <f t="shared" si="37"/>
        <v>0</v>
      </c>
      <c r="I91" s="79">
        <f t="shared" si="37"/>
        <v>0</v>
      </c>
      <c r="J91" s="79">
        <f t="shared" si="37"/>
        <v>0</v>
      </c>
      <c r="K91" s="79"/>
      <c r="L91" s="79" t="str">
        <f t="shared" ref="L91:M106" si="38">L15</f>
        <v>WNPC</v>
      </c>
      <c r="M91" s="79" t="str">
        <f t="shared" si="38"/>
        <v>£m</v>
      </c>
      <c r="N91" s="79"/>
      <c r="O91" s="120"/>
      <c r="P91" s="120"/>
      <c r="Q91" s="191">
        <f t="shared" ref="Q91:U92" si="39">IF(ISBLANK(Q55),Q15,Q55)</f>
        <v>0</v>
      </c>
      <c r="R91" s="191">
        <f t="shared" si="39"/>
        <v>0</v>
      </c>
      <c r="S91" s="191">
        <f t="shared" si="39"/>
        <v>0</v>
      </c>
      <c r="T91" s="191">
        <f t="shared" si="39"/>
        <v>0</v>
      </c>
      <c r="U91" s="191">
        <f t="shared" si="39"/>
        <v>0</v>
      </c>
      <c r="V91" s="101"/>
      <c r="W91" s="190">
        <f t="shared" ref="W91:W117" si="40">SUM(Q91:U91)</f>
        <v>0</v>
      </c>
      <c r="X91" s="190">
        <f t="shared" ref="X91:X117" si="41">AVERAGE(Q91:U91)</f>
        <v>0</v>
      </c>
      <c r="Y91" s="191"/>
      <c r="Z91" s="191"/>
      <c r="AA91" s="191"/>
      <c r="AB91" s="157"/>
      <c r="AC91" s="191"/>
      <c r="AD91" s="191"/>
    </row>
    <row r="92" spans="1:30" outlineLevel="1">
      <c r="A92" s="110"/>
      <c r="B92" s="110"/>
      <c r="C92" s="111"/>
      <c r="D92" s="112"/>
      <c r="E92" s="79" t="str">
        <f t="shared" si="37"/>
        <v>Connection charges revenue - WN - non-price control</v>
      </c>
      <c r="F92" s="79" t="str">
        <f t="shared" si="37"/>
        <v>DS1E_011TOT_PR24</v>
      </c>
      <c r="G92" s="79">
        <f t="shared" si="37"/>
        <v>0</v>
      </c>
      <c r="H92" s="79">
        <f t="shared" si="37"/>
        <v>0</v>
      </c>
      <c r="I92" s="79">
        <f t="shared" si="37"/>
        <v>0</v>
      </c>
      <c r="J92" s="79">
        <f t="shared" si="37"/>
        <v>0</v>
      </c>
      <c r="K92" s="79"/>
      <c r="L92" s="79" t="str">
        <f t="shared" si="38"/>
        <v>WNNPC</v>
      </c>
      <c r="M92" s="79" t="str">
        <f t="shared" si="38"/>
        <v>£m</v>
      </c>
      <c r="N92" s="79"/>
      <c r="O92" s="120"/>
      <c r="P92" s="120"/>
      <c r="Q92" s="191">
        <f t="shared" si="39"/>
        <v>5.0010000000000003</v>
      </c>
      <c r="R92" s="191">
        <f t="shared" si="39"/>
        <v>5.0010000000000003</v>
      </c>
      <c r="S92" s="191">
        <f t="shared" si="39"/>
        <v>5.1390000000000002</v>
      </c>
      <c r="T92" s="191">
        <f t="shared" si="39"/>
        <v>4.9160000000000004</v>
      </c>
      <c r="U92" s="191">
        <f t="shared" si="39"/>
        <v>4.6529999999999996</v>
      </c>
      <c r="V92" s="101"/>
      <c r="W92" s="190">
        <f t="shared" si="40"/>
        <v>24.71</v>
      </c>
      <c r="X92" s="190">
        <f t="shared" si="41"/>
        <v>4.9420000000000002</v>
      </c>
      <c r="Y92" s="191"/>
      <c r="Z92" s="191"/>
      <c r="AA92" s="191"/>
      <c r="AB92" s="157"/>
      <c r="AC92" s="191"/>
      <c r="AD92" s="191"/>
    </row>
    <row r="93" spans="1:30" outlineLevel="1">
      <c r="A93" s="110"/>
      <c r="B93" s="110"/>
      <c r="C93" s="111"/>
      <c r="D93" s="112"/>
      <c r="E93" s="79" t="str">
        <f t="shared" si="37"/>
        <v>Connection charges revenue - total</v>
      </c>
      <c r="F93" s="79" t="str">
        <f t="shared" si="37"/>
        <v>sum</v>
      </c>
      <c r="G93" s="79">
        <f t="shared" si="37"/>
        <v>0</v>
      </c>
      <c r="H93" s="79">
        <f t="shared" si="37"/>
        <v>0</v>
      </c>
      <c r="I93" s="79">
        <f t="shared" si="37"/>
        <v>0</v>
      </c>
      <c r="J93" s="79">
        <f t="shared" si="37"/>
        <v>0</v>
      </c>
      <c r="K93" s="79"/>
      <c r="L93" s="79" t="str">
        <f t="shared" si="38"/>
        <v>WN</v>
      </c>
      <c r="M93" s="79" t="str">
        <f t="shared" si="38"/>
        <v>£m</v>
      </c>
      <c r="N93" s="79"/>
      <c r="O93" s="120"/>
      <c r="P93" s="120"/>
      <c r="Q93" s="192">
        <f>SUM(Q91:Q92)</f>
        <v>5.0010000000000003</v>
      </c>
      <c r="R93" s="192">
        <f t="shared" ref="R93:U93" si="42">SUM(R91:R92)</f>
        <v>5.0010000000000003</v>
      </c>
      <c r="S93" s="192">
        <f t="shared" si="42"/>
        <v>5.1390000000000002</v>
      </c>
      <c r="T93" s="192">
        <f t="shared" si="42"/>
        <v>4.9160000000000004</v>
      </c>
      <c r="U93" s="192">
        <f t="shared" si="42"/>
        <v>4.6529999999999996</v>
      </c>
      <c r="V93" s="101"/>
      <c r="W93" s="192">
        <f t="shared" si="40"/>
        <v>24.71</v>
      </c>
      <c r="X93" s="192">
        <f t="shared" si="41"/>
        <v>4.9420000000000002</v>
      </c>
      <c r="Y93" s="191"/>
      <c r="Z93" s="191"/>
      <c r="AA93" s="191"/>
      <c r="AB93" s="157"/>
      <c r="AC93" s="191"/>
      <c r="AD93" s="191"/>
    </row>
    <row r="94" spans="1:30" outlineLevel="1">
      <c r="A94" s="110"/>
      <c r="B94" s="110"/>
      <c r="C94" s="111"/>
      <c r="D94" s="112"/>
      <c r="E94" s="79" t="str">
        <f t="shared" si="37"/>
        <v>Infrastructure charge receipts - WN - price control</v>
      </c>
      <c r="F94" s="79" t="str">
        <f t="shared" si="37"/>
        <v>DS1E_004TOT_PR24</v>
      </c>
      <c r="G94" s="79" t="str">
        <f t="shared" si="37"/>
        <v>DS1W_006TOT_PR24</v>
      </c>
      <c r="H94" s="79">
        <f t="shared" si="37"/>
        <v>0</v>
      </c>
      <c r="I94" s="79">
        <f t="shared" si="37"/>
        <v>0</v>
      </c>
      <c r="J94" s="79">
        <f t="shared" si="37"/>
        <v>0</v>
      </c>
      <c r="K94" s="79"/>
      <c r="L94" s="79" t="str">
        <f t="shared" si="38"/>
        <v>WNPC</v>
      </c>
      <c r="M94" s="79" t="str">
        <f t="shared" si="38"/>
        <v>£m</v>
      </c>
      <c r="N94" s="79"/>
      <c r="O94" s="120"/>
      <c r="P94" s="120"/>
      <c r="Q94" s="191">
        <f t="shared" ref="Q94:U95" si="43">IF(ISBLANK(Q58),Q18,Q58)</f>
        <v>1.925</v>
      </c>
      <c r="R94" s="191">
        <f t="shared" si="43"/>
        <v>1.855</v>
      </c>
      <c r="S94" s="191">
        <f t="shared" si="43"/>
        <v>1.9059999999999999</v>
      </c>
      <c r="T94" s="191">
        <f t="shared" si="43"/>
        <v>1.823</v>
      </c>
      <c r="U94" s="191">
        <f t="shared" si="43"/>
        <v>1.726</v>
      </c>
      <c r="V94" s="101"/>
      <c r="W94" s="190">
        <f t="shared" si="40"/>
        <v>9.2349999999999994</v>
      </c>
      <c r="X94" s="190">
        <f t="shared" si="41"/>
        <v>1.847</v>
      </c>
      <c r="Y94" s="191"/>
      <c r="Z94" s="191"/>
      <c r="AA94" s="191"/>
      <c r="AB94" s="157"/>
      <c r="AC94" s="191"/>
      <c r="AD94" s="191"/>
    </row>
    <row r="95" spans="1:30" outlineLevel="1">
      <c r="A95" s="110"/>
      <c r="B95" s="110"/>
      <c r="C95" s="111"/>
      <c r="D95" s="112"/>
      <c r="E95" s="79" t="str">
        <f t="shared" si="37"/>
        <v>Infrastructure charge receipts - WWN - price control</v>
      </c>
      <c r="F95" s="79" t="str">
        <f t="shared" si="37"/>
        <v>DS1E_018TOT_PR24</v>
      </c>
      <c r="G95" s="79" t="str">
        <f t="shared" si="37"/>
        <v>DS1W_017TOT_PR24</v>
      </c>
      <c r="H95" s="79">
        <f t="shared" si="37"/>
        <v>0</v>
      </c>
      <c r="I95" s="79">
        <f t="shared" si="37"/>
        <v>0</v>
      </c>
      <c r="J95" s="79">
        <f t="shared" si="37"/>
        <v>0</v>
      </c>
      <c r="K95" s="79"/>
      <c r="L95" s="79" t="str">
        <f t="shared" si="38"/>
        <v>WWNPC</v>
      </c>
      <c r="M95" s="79" t="str">
        <f t="shared" si="38"/>
        <v>£m</v>
      </c>
      <c r="N95" s="79"/>
      <c r="O95" s="120"/>
      <c r="P95" s="120"/>
      <c r="Q95" s="191">
        <f t="shared" si="43"/>
        <v>3.4660000000000002</v>
      </c>
      <c r="R95" s="191">
        <f t="shared" si="43"/>
        <v>3.339</v>
      </c>
      <c r="S95" s="191">
        <f t="shared" si="43"/>
        <v>3.339</v>
      </c>
      <c r="T95" s="191">
        <f t="shared" si="43"/>
        <v>3.339</v>
      </c>
      <c r="U95" s="191">
        <f t="shared" si="43"/>
        <v>3.339</v>
      </c>
      <c r="V95" s="101"/>
      <c r="W95" s="190">
        <f t="shared" si="40"/>
        <v>16.821999999999999</v>
      </c>
      <c r="X95" s="190">
        <f t="shared" si="41"/>
        <v>3.3643999999999998</v>
      </c>
      <c r="Y95" s="191"/>
      <c r="Z95" s="191"/>
      <c r="AA95" s="191"/>
      <c r="AB95" s="157"/>
      <c r="AC95" s="191"/>
      <c r="AD95" s="191"/>
    </row>
    <row r="96" spans="1:30" outlineLevel="1">
      <c r="A96" s="110"/>
      <c r="B96" s="110"/>
      <c r="C96" s="111"/>
      <c r="D96" s="112"/>
      <c r="E96" s="79" t="str">
        <f t="shared" si="37"/>
        <v>Infrastructure charge receipts - total</v>
      </c>
      <c r="F96" s="79" t="str">
        <f t="shared" si="37"/>
        <v>sum</v>
      </c>
      <c r="G96" s="79">
        <f t="shared" si="37"/>
        <v>0</v>
      </c>
      <c r="H96" s="79">
        <f t="shared" si="37"/>
        <v>0</v>
      </c>
      <c r="I96" s="79">
        <f t="shared" si="37"/>
        <v>0</v>
      </c>
      <c r="J96" s="79">
        <f t="shared" si="37"/>
        <v>0</v>
      </c>
      <c r="K96" s="79"/>
      <c r="L96" s="79" t="str">
        <f t="shared" si="38"/>
        <v>BOTH</v>
      </c>
      <c r="M96" s="79" t="str">
        <f t="shared" si="38"/>
        <v>£m</v>
      </c>
      <c r="N96" s="79"/>
      <c r="O96" s="120"/>
      <c r="P96" s="120"/>
      <c r="Q96" s="192">
        <f t="shared" ref="Q96:U96" si="44">SUM(Q94:Q95)</f>
        <v>5.391</v>
      </c>
      <c r="R96" s="192">
        <f t="shared" si="44"/>
        <v>5.194</v>
      </c>
      <c r="S96" s="192">
        <f t="shared" si="44"/>
        <v>5.2450000000000001</v>
      </c>
      <c r="T96" s="192">
        <f t="shared" si="44"/>
        <v>5.1619999999999999</v>
      </c>
      <c r="U96" s="192">
        <f t="shared" si="44"/>
        <v>5.0649999999999995</v>
      </c>
      <c r="V96" s="101"/>
      <c r="W96" s="192">
        <f t="shared" si="40"/>
        <v>26.057000000000002</v>
      </c>
      <c r="X96" s="192">
        <f t="shared" si="41"/>
        <v>5.2114000000000003</v>
      </c>
      <c r="Y96" s="191"/>
      <c r="Z96" s="191"/>
      <c r="AA96" s="191"/>
      <c r="AB96" s="157"/>
      <c r="AC96" s="191"/>
      <c r="AD96" s="191"/>
    </row>
    <row r="97" spans="1:30" outlineLevel="1">
      <c r="A97" s="110"/>
      <c r="B97" s="110"/>
      <c r="C97" s="111"/>
      <c r="D97" s="112"/>
      <c r="E97" s="79" t="str">
        <f t="shared" si="37"/>
        <v>Requistioned mains - WN - price control</v>
      </c>
      <c r="F97" s="79" t="str">
        <f t="shared" si="37"/>
        <v>DS1W_002TOT_PR24</v>
      </c>
      <c r="G97" s="79">
        <f t="shared" si="37"/>
        <v>0</v>
      </c>
      <c r="H97" s="79">
        <f t="shared" si="37"/>
        <v>0</v>
      </c>
      <c r="I97" s="79">
        <f t="shared" si="37"/>
        <v>0</v>
      </c>
      <c r="J97" s="79">
        <f t="shared" si="37"/>
        <v>0</v>
      </c>
      <c r="K97" s="79"/>
      <c r="L97" s="79" t="str">
        <f t="shared" si="38"/>
        <v>WNPC</v>
      </c>
      <c r="M97" s="79" t="str">
        <f t="shared" si="38"/>
        <v>£m</v>
      </c>
      <c r="N97" s="79"/>
      <c r="O97" s="120"/>
      <c r="P97" s="120"/>
      <c r="Q97" s="191">
        <f t="shared" ref="Q97:U98" si="45">IF(ISBLANK(Q61),Q21,Q61)</f>
        <v>0</v>
      </c>
      <c r="R97" s="191">
        <f t="shared" si="45"/>
        <v>0</v>
      </c>
      <c r="S97" s="191">
        <f t="shared" si="45"/>
        <v>0</v>
      </c>
      <c r="T97" s="191">
        <f t="shared" si="45"/>
        <v>0</v>
      </c>
      <c r="U97" s="191">
        <f t="shared" si="45"/>
        <v>0</v>
      </c>
      <c r="V97" s="101"/>
      <c r="W97" s="190">
        <f t="shared" si="40"/>
        <v>0</v>
      </c>
      <c r="X97" s="190">
        <f t="shared" si="41"/>
        <v>0</v>
      </c>
      <c r="Y97" s="191"/>
      <c r="Z97" s="191"/>
      <c r="AA97" s="191"/>
      <c r="AB97" s="157"/>
      <c r="AC97" s="191"/>
      <c r="AD97" s="191"/>
    </row>
    <row r="98" spans="1:30" outlineLevel="1">
      <c r="A98" s="110"/>
      <c r="B98" s="110"/>
      <c r="C98" s="111"/>
      <c r="D98" s="112"/>
      <c r="E98" s="79" t="str">
        <f t="shared" si="37"/>
        <v>Requistioned mains - WN - non-price control</v>
      </c>
      <c r="F98" s="79" t="str">
        <f t="shared" si="37"/>
        <v>DS1E_012TOT_PR24</v>
      </c>
      <c r="G98" s="79">
        <f t="shared" si="37"/>
        <v>0</v>
      </c>
      <c r="H98" s="79">
        <f t="shared" si="37"/>
        <v>0</v>
      </c>
      <c r="I98" s="79">
        <f t="shared" si="37"/>
        <v>0</v>
      </c>
      <c r="J98" s="79">
        <f t="shared" si="37"/>
        <v>0</v>
      </c>
      <c r="K98" s="79"/>
      <c r="L98" s="79" t="str">
        <f t="shared" si="38"/>
        <v>WNNPC</v>
      </c>
      <c r="M98" s="79" t="str">
        <f t="shared" si="38"/>
        <v>£m</v>
      </c>
      <c r="N98" s="79"/>
      <c r="O98" s="120"/>
      <c r="P98" s="120"/>
      <c r="Q98" s="191">
        <f t="shared" si="45"/>
        <v>3.5710000000000002</v>
      </c>
      <c r="R98" s="191">
        <f t="shared" si="45"/>
        <v>3.5710000000000002</v>
      </c>
      <c r="S98" s="191">
        <f t="shared" si="45"/>
        <v>3.5710000000000002</v>
      </c>
      <c r="T98" s="191">
        <f t="shared" si="45"/>
        <v>3.5710000000000002</v>
      </c>
      <c r="U98" s="191">
        <f t="shared" si="45"/>
        <v>3.5710000000000002</v>
      </c>
      <c r="V98" s="101"/>
      <c r="W98" s="190">
        <f t="shared" si="40"/>
        <v>17.855</v>
      </c>
      <c r="X98" s="190">
        <f t="shared" si="41"/>
        <v>3.5710000000000002</v>
      </c>
      <c r="Y98" s="191"/>
      <c r="Z98" s="191"/>
      <c r="AA98" s="191"/>
      <c r="AB98" s="157"/>
      <c r="AC98" s="191"/>
      <c r="AD98" s="191"/>
    </row>
    <row r="99" spans="1:30" outlineLevel="1">
      <c r="A99" s="110"/>
      <c r="B99" s="110"/>
      <c r="C99" s="111"/>
      <c r="D99" s="112"/>
      <c r="E99" s="79" t="str">
        <f t="shared" si="37"/>
        <v>Requistioned mains - total</v>
      </c>
      <c r="F99" s="79" t="str">
        <f t="shared" si="37"/>
        <v>sum</v>
      </c>
      <c r="G99" s="79">
        <f t="shared" si="37"/>
        <v>0</v>
      </c>
      <c r="H99" s="79">
        <f t="shared" si="37"/>
        <v>0</v>
      </c>
      <c r="I99" s="79">
        <f t="shared" si="37"/>
        <v>0</v>
      </c>
      <c r="J99" s="79">
        <f t="shared" si="37"/>
        <v>0</v>
      </c>
      <c r="K99" s="79"/>
      <c r="L99" s="79" t="str">
        <f t="shared" si="38"/>
        <v>WN</v>
      </c>
      <c r="M99" s="79" t="str">
        <f t="shared" si="38"/>
        <v>£m</v>
      </c>
      <c r="N99" s="79"/>
      <c r="O99" s="120"/>
      <c r="P99" s="120"/>
      <c r="Q99" s="192">
        <f t="shared" ref="Q99:U99" si="46">SUM(Q97:Q98)</f>
        <v>3.5710000000000002</v>
      </c>
      <c r="R99" s="192">
        <f t="shared" si="46"/>
        <v>3.5710000000000002</v>
      </c>
      <c r="S99" s="192">
        <f t="shared" si="46"/>
        <v>3.5710000000000002</v>
      </c>
      <c r="T99" s="192">
        <f t="shared" si="46"/>
        <v>3.5710000000000002</v>
      </c>
      <c r="U99" s="192">
        <f t="shared" si="46"/>
        <v>3.5710000000000002</v>
      </c>
      <c r="V99" s="101"/>
      <c r="W99" s="192">
        <f t="shared" si="40"/>
        <v>17.855</v>
      </c>
      <c r="X99" s="192">
        <f t="shared" si="41"/>
        <v>3.5710000000000002</v>
      </c>
      <c r="Y99" s="191"/>
      <c r="Z99" s="191"/>
      <c r="AA99" s="191"/>
      <c r="AB99" s="157"/>
      <c r="AC99" s="191"/>
      <c r="AD99" s="191"/>
    </row>
    <row r="100" spans="1:30" outlineLevel="1">
      <c r="A100" s="110"/>
      <c r="B100" s="110"/>
      <c r="C100" s="111"/>
      <c r="D100" s="112"/>
      <c r="E100" s="79" t="str">
        <f t="shared" si="37"/>
        <v>Income offset  - WN - price control</v>
      </c>
      <c r="F100" s="79" t="str">
        <f t="shared" si="37"/>
        <v>DS1E_007TOT_PR24</v>
      </c>
      <c r="G100" s="79" t="str">
        <f t="shared" si="37"/>
        <v>DS1W_009TOT_PR24</v>
      </c>
      <c r="H100" s="79">
        <f t="shared" si="37"/>
        <v>0</v>
      </c>
      <c r="I100" s="79">
        <f t="shared" si="37"/>
        <v>0</v>
      </c>
      <c r="J100" s="79">
        <f t="shared" si="37"/>
        <v>0</v>
      </c>
      <c r="K100" s="79"/>
      <c r="L100" s="79" t="str">
        <f t="shared" si="38"/>
        <v>WNPC</v>
      </c>
      <c r="M100" s="79" t="str">
        <f t="shared" si="38"/>
        <v>£m</v>
      </c>
      <c r="N100" s="79"/>
      <c r="O100" s="120"/>
      <c r="P100" s="120"/>
      <c r="Q100" s="191">
        <f t="shared" ref="Q100:U101" si="47">IF(ISBLANK(Q64),Q24,Q64)</f>
        <v>-1.0580000000000001</v>
      </c>
      <c r="R100" s="191">
        <f t="shared" si="47"/>
        <v>-1.0580000000000001</v>
      </c>
      <c r="S100" s="191">
        <f t="shared" si="47"/>
        <v>-0.69099999999999995</v>
      </c>
      <c r="T100" s="191">
        <f t="shared" si="47"/>
        <v>-0.33900000000000002</v>
      </c>
      <c r="U100" s="191">
        <f t="shared" si="47"/>
        <v>0</v>
      </c>
      <c r="V100" s="101"/>
      <c r="W100" s="190">
        <f t="shared" si="40"/>
        <v>-3.1459999999999999</v>
      </c>
      <c r="X100" s="190">
        <f t="shared" si="41"/>
        <v>-0.62919999999999998</v>
      </c>
      <c r="Y100" s="191"/>
      <c r="Z100" s="191"/>
      <c r="AA100" s="191"/>
      <c r="AB100" s="157"/>
      <c r="AC100" s="191"/>
      <c r="AD100" s="191"/>
    </row>
    <row r="101" spans="1:30" outlineLevel="1">
      <c r="A101" s="110"/>
      <c r="B101" s="110"/>
      <c r="C101" s="111"/>
      <c r="D101" s="112"/>
      <c r="E101" s="79" t="str">
        <f t="shared" si="37"/>
        <v>Income offset  - WWN - price control</v>
      </c>
      <c r="F101" s="79" t="str">
        <f t="shared" si="37"/>
        <v>DS1E_021TOT_PR24</v>
      </c>
      <c r="G101" s="79" t="str">
        <f t="shared" si="37"/>
        <v>DS1W_020TOT_PR24</v>
      </c>
      <c r="H101" s="79">
        <f t="shared" si="37"/>
        <v>0</v>
      </c>
      <c r="I101" s="79">
        <f t="shared" si="37"/>
        <v>0</v>
      </c>
      <c r="J101" s="79">
        <f t="shared" si="37"/>
        <v>0</v>
      </c>
      <c r="K101" s="79"/>
      <c r="L101" s="79" t="str">
        <f t="shared" si="38"/>
        <v>WWNPC</v>
      </c>
      <c r="M101" s="79" t="str">
        <f t="shared" si="38"/>
        <v>£m</v>
      </c>
      <c r="N101" s="79"/>
      <c r="O101" s="120"/>
      <c r="P101" s="120"/>
      <c r="Q101" s="191">
        <f t="shared" si="47"/>
        <v>-0.81499999999999995</v>
      </c>
      <c r="R101" s="191">
        <f t="shared" si="47"/>
        <v>-0.59899999999999998</v>
      </c>
      <c r="S101" s="191">
        <f t="shared" si="47"/>
        <v>-0.39200000000000002</v>
      </c>
      <c r="T101" s="191">
        <f t="shared" si="47"/>
        <v>-0.192</v>
      </c>
      <c r="U101" s="191">
        <f t="shared" si="47"/>
        <v>0</v>
      </c>
      <c r="V101" s="101"/>
      <c r="W101" s="190">
        <f t="shared" si="40"/>
        <v>-1.998</v>
      </c>
      <c r="X101" s="190">
        <f t="shared" si="41"/>
        <v>-0.39960000000000001</v>
      </c>
      <c r="Y101" s="191"/>
      <c r="Z101" s="191"/>
      <c r="AA101" s="191"/>
      <c r="AB101" s="157"/>
      <c r="AC101" s="191"/>
      <c r="AD101" s="191"/>
    </row>
    <row r="102" spans="1:30" outlineLevel="1">
      <c r="A102" s="110"/>
      <c r="B102" s="110"/>
      <c r="C102" s="111"/>
      <c r="D102" s="112"/>
      <c r="E102" s="79" t="str">
        <f t="shared" si="37"/>
        <v>Income offset  - total</v>
      </c>
      <c r="F102" s="79" t="str">
        <f t="shared" si="37"/>
        <v>sum</v>
      </c>
      <c r="G102" s="79">
        <f t="shared" si="37"/>
        <v>0</v>
      </c>
      <c r="H102" s="79">
        <f t="shared" si="37"/>
        <v>0</v>
      </c>
      <c r="I102" s="79">
        <f t="shared" si="37"/>
        <v>0</v>
      </c>
      <c r="J102" s="79">
        <f t="shared" si="37"/>
        <v>0</v>
      </c>
      <c r="K102" s="79"/>
      <c r="L102" s="79" t="str">
        <f t="shared" si="38"/>
        <v>BOTH</v>
      </c>
      <c r="M102" s="79" t="str">
        <f t="shared" si="38"/>
        <v>£m</v>
      </c>
      <c r="N102" s="79"/>
      <c r="O102" s="120"/>
      <c r="P102" s="120"/>
      <c r="Q102" s="192">
        <f t="shared" ref="Q102:U102" si="48">SUM(Q100:Q101)</f>
        <v>-1.873</v>
      </c>
      <c r="R102" s="192">
        <f t="shared" si="48"/>
        <v>-1.657</v>
      </c>
      <c r="S102" s="192">
        <f t="shared" si="48"/>
        <v>-1.083</v>
      </c>
      <c r="T102" s="192">
        <f t="shared" si="48"/>
        <v>-0.53100000000000003</v>
      </c>
      <c r="U102" s="192">
        <f t="shared" si="48"/>
        <v>0</v>
      </c>
      <c r="V102" s="101"/>
      <c r="W102" s="192">
        <f t="shared" si="40"/>
        <v>-5.1440000000000001</v>
      </c>
      <c r="X102" s="192">
        <f t="shared" si="41"/>
        <v>-1.0287999999999999</v>
      </c>
      <c r="Y102" s="191"/>
      <c r="Z102" s="191"/>
      <c r="AA102" s="191"/>
      <c r="AB102" s="157"/>
      <c r="AC102" s="191"/>
      <c r="AD102" s="191"/>
    </row>
    <row r="103" spans="1:30" outlineLevel="1">
      <c r="A103" s="110"/>
      <c r="B103" s="110"/>
      <c r="C103" s="111"/>
      <c r="D103" s="112"/>
      <c r="E103" s="79" t="str">
        <f t="shared" si="37"/>
        <v>Environmental incentives  - WN - price control</v>
      </c>
      <c r="F103" s="79" t="str">
        <f t="shared" si="37"/>
        <v>DS1E_008TOT_PR24</v>
      </c>
      <c r="G103" s="79" t="str">
        <f t="shared" ref="G103:G117" si="49">G28</f>
        <v>DS1W_022TOT_PR24</v>
      </c>
      <c r="H103" s="79" t="str">
        <f t="shared" si="37"/>
        <v>DS1W_010TOT_PR24</v>
      </c>
      <c r="I103" s="79" t="str">
        <f t="shared" si="37"/>
        <v>DS1E_009TOT_PR24</v>
      </c>
      <c r="J103" s="79">
        <f t="shared" si="37"/>
        <v>0</v>
      </c>
      <c r="K103" s="79"/>
      <c r="L103" s="79" t="str">
        <f t="shared" si="38"/>
        <v>WNPC</v>
      </c>
      <c r="M103" s="79" t="str">
        <f t="shared" si="38"/>
        <v>£m</v>
      </c>
      <c r="N103" s="79"/>
      <c r="O103" s="120"/>
      <c r="P103" s="120"/>
      <c r="Q103" s="191">
        <f t="shared" ref="Q103:U104" si="50">IF(ISBLANK(Q67),Q27,Q67)</f>
        <v>0</v>
      </c>
      <c r="R103" s="191">
        <f t="shared" si="50"/>
        <v>0</v>
      </c>
      <c r="S103" s="191">
        <f t="shared" si="50"/>
        <v>0</v>
      </c>
      <c r="T103" s="191">
        <f t="shared" si="50"/>
        <v>0</v>
      </c>
      <c r="U103" s="191">
        <f t="shared" si="50"/>
        <v>0</v>
      </c>
      <c r="V103" s="101"/>
      <c r="W103" s="190">
        <f t="shared" si="40"/>
        <v>0</v>
      </c>
      <c r="X103" s="190">
        <f t="shared" si="41"/>
        <v>0</v>
      </c>
      <c r="Y103" s="191"/>
      <c r="Z103" s="191"/>
      <c r="AA103" s="191"/>
      <c r="AB103" s="157"/>
      <c r="AC103" s="191"/>
      <c r="AD103" s="191"/>
    </row>
    <row r="104" spans="1:30" outlineLevel="1">
      <c r="A104" s="110"/>
      <c r="B104" s="110"/>
      <c r="C104" s="111"/>
      <c r="D104" s="112"/>
      <c r="E104" s="79" t="str">
        <f t="shared" si="37"/>
        <v>Environmental incentives  - WWN - price control</v>
      </c>
      <c r="F104" s="79" t="str">
        <f t="shared" si="37"/>
        <v>DS1E_022TOT_PR24</v>
      </c>
      <c r="G104" s="79">
        <f t="shared" si="49"/>
        <v>0</v>
      </c>
      <c r="H104" s="79" t="str">
        <f t="shared" si="37"/>
        <v>DS1W_021TOT_PR24</v>
      </c>
      <c r="I104" s="79" t="str">
        <f t="shared" si="37"/>
        <v>DS1E_023TOT_PR24</v>
      </c>
      <c r="J104" s="79">
        <f t="shared" si="37"/>
        <v>0</v>
      </c>
      <c r="K104" s="79"/>
      <c r="L104" s="79" t="str">
        <f t="shared" si="38"/>
        <v>WWNPC</v>
      </c>
      <c r="M104" s="79" t="str">
        <f t="shared" si="38"/>
        <v>£m</v>
      </c>
      <c r="N104" s="79"/>
      <c r="O104" s="120"/>
      <c r="P104" s="120"/>
      <c r="Q104" s="191">
        <f t="shared" si="50"/>
        <v>0</v>
      </c>
      <c r="R104" s="191">
        <f t="shared" si="50"/>
        <v>0</v>
      </c>
      <c r="S104" s="191">
        <f t="shared" si="50"/>
        <v>0</v>
      </c>
      <c r="T104" s="191">
        <f t="shared" si="50"/>
        <v>0</v>
      </c>
      <c r="U104" s="191">
        <f t="shared" si="50"/>
        <v>0</v>
      </c>
      <c r="V104" s="101"/>
      <c r="W104" s="190">
        <f t="shared" si="40"/>
        <v>0</v>
      </c>
      <c r="X104" s="190">
        <f t="shared" si="41"/>
        <v>0</v>
      </c>
      <c r="Y104" s="191"/>
      <c r="Z104" s="191"/>
      <c r="AA104" s="191"/>
      <c r="AB104" s="157"/>
      <c r="AC104" s="157"/>
      <c r="AD104" s="157"/>
    </row>
    <row r="105" spans="1:30" outlineLevel="1">
      <c r="A105" s="110"/>
      <c r="B105" s="110"/>
      <c r="C105" s="111"/>
      <c r="D105" s="112"/>
      <c r="E105" s="79" t="str">
        <f t="shared" si="37"/>
        <v>Environmental incentives  - total</v>
      </c>
      <c r="F105" s="79" t="str">
        <f t="shared" si="37"/>
        <v>sum</v>
      </c>
      <c r="G105" s="79" t="str">
        <f t="shared" si="49"/>
        <v>DS1W_024TOT_PR24</v>
      </c>
      <c r="H105" s="79">
        <f t="shared" si="37"/>
        <v>0</v>
      </c>
      <c r="I105" s="79">
        <f t="shared" si="37"/>
        <v>0</v>
      </c>
      <c r="J105" s="79">
        <f t="shared" si="37"/>
        <v>0</v>
      </c>
      <c r="K105" s="79"/>
      <c r="L105" s="79" t="str">
        <f t="shared" si="38"/>
        <v>BOTH</v>
      </c>
      <c r="M105" s="79" t="str">
        <f t="shared" si="38"/>
        <v>£m</v>
      </c>
      <c r="N105" s="79"/>
      <c r="O105" s="120"/>
      <c r="P105" s="120"/>
      <c r="Q105" s="192">
        <f t="shared" ref="Q105:U105" si="51">SUM(Q103:Q104)</f>
        <v>0</v>
      </c>
      <c r="R105" s="192">
        <f t="shared" si="51"/>
        <v>0</v>
      </c>
      <c r="S105" s="192">
        <f t="shared" si="51"/>
        <v>0</v>
      </c>
      <c r="T105" s="192">
        <f t="shared" si="51"/>
        <v>0</v>
      </c>
      <c r="U105" s="192">
        <f t="shared" si="51"/>
        <v>0</v>
      </c>
      <c r="V105" s="101"/>
      <c r="W105" s="192">
        <f t="shared" si="40"/>
        <v>0</v>
      </c>
      <c r="X105" s="192">
        <f t="shared" si="41"/>
        <v>0</v>
      </c>
      <c r="Y105" s="191"/>
      <c r="Z105" s="191"/>
      <c r="AA105" s="191"/>
      <c r="AB105" s="157"/>
      <c r="AC105" s="157"/>
      <c r="AD105" s="157"/>
    </row>
    <row r="106" spans="1:30" outlineLevel="1">
      <c r="A106" s="110"/>
      <c r="B106" s="110"/>
      <c r="C106" s="111"/>
      <c r="D106" s="112"/>
      <c r="E106" s="79" t="str">
        <f t="shared" si="37"/>
        <v>Receipts for on-site work  - WWN - non-price control</v>
      </c>
      <c r="F106" s="79" t="str">
        <f t="shared" si="37"/>
        <v>DS1E_025TOT_PR24</v>
      </c>
      <c r="G106" s="79">
        <f t="shared" si="49"/>
        <v>0</v>
      </c>
      <c r="H106" s="79">
        <f t="shared" si="37"/>
        <v>0</v>
      </c>
      <c r="I106" s="79">
        <f t="shared" si="37"/>
        <v>0</v>
      </c>
      <c r="J106" s="79">
        <f t="shared" si="37"/>
        <v>0</v>
      </c>
      <c r="K106" s="79"/>
      <c r="L106" s="79" t="str">
        <f t="shared" si="38"/>
        <v>WWNNPC</v>
      </c>
      <c r="M106" s="79" t="str">
        <f t="shared" si="38"/>
        <v>£m</v>
      </c>
      <c r="N106" s="79"/>
      <c r="O106" s="120"/>
      <c r="P106" s="120"/>
      <c r="Q106" s="191">
        <f>IF(ISBLANK(Q70),Q30,Q70)</f>
        <v>4.2320000000000002</v>
      </c>
      <c r="R106" s="191">
        <f>IF(ISBLANK(R70),R30,R70)</f>
        <v>4.2329999999999997</v>
      </c>
      <c r="S106" s="191">
        <f>IF(ISBLANK(S70),S30,S70)</f>
        <v>4.2329999999999997</v>
      </c>
      <c r="T106" s="191">
        <f>IF(ISBLANK(T70),T30,T70)</f>
        <v>4.2329999999999997</v>
      </c>
      <c r="U106" s="191">
        <f>IF(ISBLANK(U70),U30,U70)</f>
        <v>4.2329999999999997</v>
      </c>
      <c r="V106" s="101"/>
      <c r="W106" s="190">
        <f t="shared" si="40"/>
        <v>21.164000000000001</v>
      </c>
      <c r="X106" s="190">
        <f t="shared" si="41"/>
        <v>4.2328000000000001</v>
      </c>
      <c r="Y106" s="191"/>
      <c r="Z106" s="191"/>
      <c r="AA106" s="191"/>
      <c r="AB106" s="157"/>
      <c r="AC106" s="157"/>
      <c r="AD106" s="157"/>
    </row>
    <row r="107" spans="1:30" outlineLevel="1">
      <c r="A107" s="110"/>
      <c r="B107" s="110"/>
      <c r="C107" s="111"/>
      <c r="D107" s="112"/>
      <c r="E107" s="79" t="str">
        <f t="shared" ref="E107:F117" si="52">E31</f>
        <v>Receipts for on-site work  - total</v>
      </c>
      <c r="F107" s="79" t="str">
        <f t="shared" si="52"/>
        <v>sum</v>
      </c>
      <c r="G107" s="79" t="str">
        <f t="shared" si="49"/>
        <v>DS1W_007TOT_PR24</v>
      </c>
      <c r="H107" s="79">
        <f t="shared" ref="H107:J117" si="53">H31</f>
        <v>0</v>
      </c>
      <c r="I107" s="79">
        <f t="shared" si="53"/>
        <v>0</v>
      </c>
      <c r="J107" s="79">
        <f t="shared" si="53"/>
        <v>0</v>
      </c>
      <c r="K107" s="79"/>
      <c r="L107" s="79" t="str">
        <f t="shared" ref="L107:M117" si="54">L31</f>
        <v>WWN</v>
      </c>
      <c r="M107" s="79" t="str">
        <f t="shared" si="54"/>
        <v>£m</v>
      </c>
      <c r="N107" s="79"/>
      <c r="O107" s="120"/>
      <c r="P107" s="120"/>
      <c r="Q107" s="192">
        <f>SUM(Q106)</f>
        <v>4.2320000000000002</v>
      </c>
      <c r="R107" s="192">
        <f t="shared" ref="R107:U107" si="55">SUM(R106)</f>
        <v>4.2329999999999997</v>
      </c>
      <c r="S107" s="192">
        <f t="shared" si="55"/>
        <v>4.2329999999999997</v>
      </c>
      <c r="T107" s="192">
        <f t="shared" si="55"/>
        <v>4.2329999999999997</v>
      </c>
      <c r="U107" s="192">
        <f t="shared" si="55"/>
        <v>4.2329999999999997</v>
      </c>
      <c r="V107" s="101"/>
      <c r="W107" s="192">
        <f t="shared" si="40"/>
        <v>21.164000000000001</v>
      </c>
      <c r="X107" s="192">
        <f t="shared" si="41"/>
        <v>4.2328000000000001</v>
      </c>
      <c r="Y107" s="191"/>
      <c r="Z107" s="191"/>
      <c r="AA107" s="191"/>
      <c r="AB107" s="157"/>
      <c r="AC107" s="157"/>
      <c r="AD107" s="157"/>
    </row>
    <row r="108" spans="1:30" outlineLevel="1">
      <c r="A108" s="110"/>
      <c r="B108" s="110"/>
      <c r="C108" s="111"/>
      <c r="D108" s="112"/>
      <c r="E108" s="79" t="str">
        <f t="shared" si="52"/>
        <v>Other developer services revenue - WN - price control</v>
      </c>
      <c r="F108" s="79" t="str">
        <f t="shared" si="52"/>
        <v>DS1E_005TOT_PR24</v>
      </c>
      <c r="G108" s="79">
        <f t="shared" si="49"/>
        <v>0</v>
      </c>
      <c r="H108" s="79">
        <f t="shared" si="53"/>
        <v>0</v>
      </c>
      <c r="I108" s="79">
        <f t="shared" si="53"/>
        <v>0</v>
      </c>
      <c r="J108" s="79">
        <f t="shared" si="53"/>
        <v>0</v>
      </c>
      <c r="K108" s="79"/>
      <c r="L108" s="79" t="str">
        <f t="shared" si="54"/>
        <v>WNPC</v>
      </c>
      <c r="M108" s="79" t="str">
        <f t="shared" si="54"/>
        <v>£m</v>
      </c>
      <c r="N108" s="79"/>
      <c r="O108" s="120"/>
      <c r="P108" s="120"/>
      <c r="Q108" s="191">
        <f t="shared" ref="Q108:U111" si="56">IF(ISBLANK(Q72),Q32,Q72)</f>
        <v>0</v>
      </c>
      <c r="R108" s="191">
        <f t="shared" si="56"/>
        <v>0</v>
      </c>
      <c r="S108" s="191">
        <f t="shared" si="56"/>
        <v>0</v>
      </c>
      <c r="T108" s="191">
        <f t="shared" si="56"/>
        <v>0</v>
      </c>
      <c r="U108" s="191">
        <f t="shared" si="56"/>
        <v>0</v>
      </c>
      <c r="V108" s="101"/>
      <c r="W108" s="190">
        <f t="shared" si="40"/>
        <v>0</v>
      </c>
      <c r="X108" s="190">
        <f t="shared" si="41"/>
        <v>0</v>
      </c>
      <c r="Y108" s="191"/>
      <c r="Z108" s="191"/>
      <c r="AA108" s="191"/>
      <c r="AB108" s="157"/>
      <c r="AC108" s="157"/>
      <c r="AD108" s="157"/>
    </row>
    <row r="109" spans="1:30" outlineLevel="1">
      <c r="A109" s="110"/>
      <c r="B109" s="110"/>
      <c r="C109" s="111"/>
      <c r="D109" s="112"/>
      <c r="E109" s="79" t="str">
        <f t="shared" si="52"/>
        <v>Other developer services revenue - WN - non-price control</v>
      </c>
      <c r="F109" s="79" t="str">
        <f t="shared" si="52"/>
        <v>DS1E_013TOT_PR24</v>
      </c>
      <c r="G109" s="79" t="str">
        <f t="shared" si="49"/>
        <v>DS1W_018TOT_PR24</v>
      </c>
      <c r="H109" s="79">
        <f t="shared" si="53"/>
        <v>0</v>
      </c>
      <c r="I109" s="79">
        <f t="shared" si="53"/>
        <v>0</v>
      </c>
      <c r="J109" s="79">
        <f t="shared" si="53"/>
        <v>0</v>
      </c>
      <c r="K109" s="79"/>
      <c r="L109" s="79" t="str">
        <f t="shared" si="54"/>
        <v>WNNPC</v>
      </c>
      <c r="M109" s="79" t="str">
        <f t="shared" si="54"/>
        <v>£m</v>
      </c>
      <c r="N109" s="79"/>
      <c r="O109" s="120"/>
      <c r="P109" s="120"/>
      <c r="Q109" s="191">
        <f t="shared" si="56"/>
        <v>0</v>
      </c>
      <c r="R109" s="191">
        <f t="shared" si="56"/>
        <v>0</v>
      </c>
      <c r="S109" s="191">
        <f t="shared" si="56"/>
        <v>0</v>
      </c>
      <c r="T109" s="191">
        <f t="shared" si="56"/>
        <v>0</v>
      </c>
      <c r="U109" s="191">
        <f t="shared" si="56"/>
        <v>0</v>
      </c>
      <c r="V109" s="101"/>
      <c r="W109" s="190">
        <f t="shared" si="40"/>
        <v>0</v>
      </c>
      <c r="X109" s="190">
        <f t="shared" si="41"/>
        <v>0</v>
      </c>
      <c r="Y109" s="191"/>
      <c r="Z109" s="191"/>
      <c r="AA109" s="191"/>
      <c r="AB109" s="157"/>
      <c r="AC109" s="157"/>
      <c r="AD109" s="157"/>
    </row>
    <row r="110" spans="1:30" outlineLevel="1">
      <c r="A110" s="110"/>
      <c r="B110" s="110"/>
      <c r="C110" s="111"/>
      <c r="D110" s="112"/>
      <c r="E110" s="79" t="str">
        <f t="shared" si="52"/>
        <v>Other developer services revenue - WWN - price control</v>
      </c>
      <c r="F110" s="79" t="str">
        <f t="shared" si="52"/>
        <v>DS1E_019TOT_PR24</v>
      </c>
      <c r="G110" s="79" t="str">
        <f t="shared" si="49"/>
        <v>DS1W_026TOT_PR24</v>
      </c>
      <c r="H110" s="79">
        <f t="shared" si="53"/>
        <v>0</v>
      </c>
      <c r="I110" s="79">
        <f t="shared" si="53"/>
        <v>0</v>
      </c>
      <c r="J110" s="79">
        <f t="shared" si="53"/>
        <v>0</v>
      </c>
      <c r="K110" s="79"/>
      <c r="L110" s="79" t="str">
        <f t="shared" si="54"/>
        <v>WWNPC</v>
      </c>
      <c r="M110" s="79" t="str">
        <f t="shared" si="54"/>
        <v>£m</v>
      </c>
      <c r="N110" s="79"/>
      <c r="O110" s="120"/>
      <c r="P110" s="120"/>
      <c r="Q110" s="191">
        <f t="shared" si="56"/>
        <v>0.155</v>
      </c>
      <c r="R110" s="191">
        <f t="shared" si="56"/>
        <v>0.155</v>
      </c>
      <c r="S110" s="191">
        <f t="shared" si="56"/>
        <v>0.155</v>
      </c>
      <c r="T110" s="191">
        <f t="shared" si="56"/>
        <v>0.155</v>
      </c>
      <c r="U110" s="191">
        <f t="shared" si="56"/>
        <v>0.155</v>
      </c>
      <c r="V110" s="101"/>
      <c r="W110" s="190">
        <f t="shared" si="40"/>
        <v>0.77500000000000002</v>
      </c>
      <c r="X110" s="190">
        <f t="shared" si="41"/>
        <v>0.155</v>
      </c>
      <c r="Y110" s="191"/>
      <c r="Z110" s="191"/>
      <c r="AA110" s="191"/>
      <c r="AB110" s="157"/>
      <c r="AC110" s="157"/>
      <c r="AD110" s="157"/>
    </row>
    <row r="111" spans="1:30" outlineLevel="1">
      <c r="A111" s="110"/>
      <c r="B111" s="110"/>
      <c r="C111" s="111"/>
      <c r="D111" s="112"/>
      <c r="E111" s="79" t="str">
        <f t="shared" si="52"/>
        <v>Other developer services revenue - WWN - non-price control</v>
      </c>
      <c r="F111" s="79" t="str">
        <f t="shared" si="52"/>
        <v>DS1E_027TOT_PR24</v>
      </c>
      <c r="G111" s="79">
        <f t="shared" si="49"/>
        <v>0</v>
      </c>
      <c r="H111" s="79">
        <f t="shared" si="53"/>
        <v>0</v>
      </c>
      <c r="I111" s="79">
        <f t="shared" si="53"/>
        <v>0</v>
      </c>
      <c r="J111" s="79">
        <f t="shared" si="53"/>
        <v>0</v>
      </c>
      <c r="K111" s="79"/>
      <c r="L111" s="79" t="str">
        <f t="shared" si="54"/>
        <v>WWNNPC</v>
      </c>
      <c r="M111" s="79" t="str">
        <f t="shared" si="54"/>
        <v>£m</v>
      </c>
      <c r="N111" s="79"/>
      <c r="O111" s="120"/>
      <c r="P111" s="120"/>
      <c r="Q111" s="191">
        <f t="shared" si="56"/>
        <v>0</v>
      </c>
      <c r="R111" s="191">
        <f t="shared" si="56"/>
        <v>0</v>
      </c>
      <c r="S111" s="191">
        <f t="shared" si="56"/>
        <v>0</v>
      </c>
      <c r="T111" s="191">
        <f t="shared" si="56"/>
        <v>0</v>
      </c>
      <c r="U111" s="191">
        <f t="shared" si="56"/>
        <v>0</v>
      </c>
      <c r="V111" s="101"/>
      <c r="W111" s="190">
        <f t="shared" si="40"/>
        <v>0</v>
      </c>
      <c r="X111" s="190">
        <f t="shared" si="41"/>
        <v>0</v>
      </c>
      <c r="Y111" s="191"/>
      <c r="Z111" s="191"/>
      <c r="AA111" s="191"/>
      <c r="AB111" s="157"/>
      <c r="AC111" s="157"/>
      <c r="AD111" s="157"/>
    </row>
    <row r="112" spans="1:30" outlineLevel="1">
      <c r="A112" s="110"/>
      <c r="B112" s="110"/>
      <c r="C112" s="111"/>
      <c r="D112" s="112"/>
      <c r="E112" s="79" t="str">
        <f t="shared" si="52"/>
        <v>Other developer services revenue - total</v>
      </c>
      <c r="F112" s="79" t="str">
        <f t="shared" si="52"/>
        <v>sum</v>
      </c>
      <c r="G112" s="79">
        <f t="shared" si="49"/>
        <v>0</v>
      </c>
      <c r="H112" s="79">
        <f t="shared" si="53"/>
        <v>0</v>
      </c>
      <c r="I112" s="79">
        <f t="shared" si="53"/>
        <v>0</v>
      </c>
      <c r="J112" s="79">
        <f t="shared" si="53"/>
        <v>0</v>
      </c>
      <c r="K112" s="79"/>
      <c r="L112" s="79" t="str">
        <f t="shared" si="54"/>
        <v>BOTH</v>
      </c>
      <c r="M112" s="79" t="str">
        <f t="shared" si="54"/>
        <v>£m</v>
      </c>
      <c r="N112" s="79"/>
      <c r="O112" s="120"/>
      <c r="P112" s="120"/>
      <c r="Q112" s="192">
        <f>SUM(Q108:Q111)</f>
        <v>0.155</v>
      </c>
      <c r="R112" s="192">
        <f t="shared" ref="R112:U112" si="57">SUM(R108:R111)</f>
        <v>0.155</v>
      </c>
      <c r="S112" s="192">
        <f t="shared" si="57"/>
        <v>0.155</v>
      </c>
      <c r="T112" s="192">
        <f t="shared" si="57"/>
        <v>0.155</v>
      </c>
      <c r="U112" s="192">
        <f t="shared" si="57"/>
        <v>0.155</v>
      </c>
      <c r="V112" s="101"/>
      <c r="W112" s="192">
        <f t="shared" si="40"/>
        <v>0.77500000000000002</v>
      </c>
      <c r="X112" s="192">
        <f t="shared" si="41"/>
        <v>0.155</v>
      </c>
      <c r="Y112" s="191"/>
      <c r="Z112" s="191"/>
      <c r="AA112" s="191"/>
      <c r="AB112" s="157"/>
      <c r="AC112" s="157"/>
      <c r="AD112" s="157"/>
    </row>
    <row r="113" spans="1:30" outlineLevel="1">
      <c r="A113" s="110"/>
      <c r="B113" s="110"/>
      <c r="C113" s="111"/>
      <c r="D113" s="112"/>
      <c r="E113" s="79" t="str">
        <f t="shared" si="52"/>
        <v>Developer services revenue - WN - price control</v>
      </c>
      <c r="F113" s="79" t="str">
        <f t="shared" si="52"/>
        <v>sum</v>
      </c>
      <c r="G113" s="79">
        <f t="shared" si="49"/>
        <v>0</v>
      </c>
      <c r="H113" s="79">
        <f t="shared" si="53"/>
        <v>0</v>
      </c>
      <c r="I113" s="79">
        <f t="shared" si="53"/>
        <v>0</v>
      </c>
      <c r="J113" s="79">
        <f t="shared" si="53"/>
        <v>0</v>
      </c>
      <c r="K113" s="79"/>
      <c r="L113" s="79" t="str">
        <f t="shared" si="54"/>
        <v>WNPC</v>
      </c>
      <c r="M113" s="79" t="str">
        <f t="shared" si="54"/>
        <v>£m</v>
      </c>
      <c r="N113" s="79"/>
      <c r="O113" s="120"/>
      <c r="P113" s="120"/>
      <c r="Q113" s="191">
        <f>SUMIF($L$91:$L$112,$L113,Q$91:Q$112)</f>
        <v>0.86699999999999999</v>
      </c>
      <c r="R113" s="191">
        <f t="shared" ref="R113:U116" si="58">SUMIF($L$91:$L$112,$L113,R$91:R$112)</f>
        <v>0.79699999999999993</v>
      </c>
      <c r="S113" s="191">
        <f t="shared" si="58"/>
        <v>1.2149999999999999</v>
      </c>
      <c r="T113" s="191">
        <f t="shared" si="58"/>
        <v>1.484</v>
      </c>
      <c r="U113" s="191">
        <f t="shared" si="58"/>
        <v>1.726</v>
      </c>
      <c r="V113" s="101"/>
      <c r="W113" s="190">
        <f t="shared" si="40"/>
        <v>6.0889999999999995</v>
      </c>
      <c r="X113" s="190">
        <f t="shared" si="41"/>
        <v>1.2178</v>
      </c>
      <c r="Y113" s="191"/>
      <c r="Z113" s="191"/>
      <c r="AA113" s="191"/>
      <c r="AB113" s="157"/>
      <c r="AC113" s="157"/>
      <c r="AD113" s="157"/>
    </row>
    <row r="114" spans="1:30" outlineLevel="1">
      <c r="A114" s="110"/>
      <c r="B114" s="110"/>
      <c r="C114" s="111"/>
      <c r="D114" s="112"/>
      <c r="E114" s="79" t="str">
        <f t="shared" si="52"/>
        <v>Developer services revenue - WN - non-price control</v>
      </c>
      <c r="F114" s="79" t="str">
        <f t="shared" si="52"/>
        <v>sum</v>
      </c>
      <c r="G114" s="79">
        <f t="shared" si="49"/>
        <v>0</v>
      </c>
      <c r="H114" s="79">
        <f t="shared" si="53"/>
        <v>0</v>
      </c>
      <c r="I114" s="79">
        <f t="shared" si="53"/>
        <v>0</v>
      </c>
      <c r="J114" s="79">
        <f t="shared" si="53"/>
        <v>0</v>
      </c>
      <c r="K114" s="79"/>
      <c r="L114" s="79" t="str">
        <f t="shared" si="54"/>
        <v>WNNPC</v>
      </c>
      <c r="M114" s="79" t="str">
        <f t="shared" si="54"/>
        <v>£m</v>
      </c>
      <c r="N114" s="79"/>
      <c r="O114" s="120"/>
      <c r="P114" s="120"/>
      <c r="Q114" s="192">
        <f t="shared" ref="Q114:Q116" si="59">SUMIF($L$91:$L$112,$L114,Q$91:Q$112)</f>
        <v>8.572000000000001</v>
      </c>
      <c r="R114" s="192">
        <f t="shared" si="58"/>
        <v>8.572000000000001</v>
      </c>
      <c r="S114" s="192">
        <f t="shared" si="58"/>
        <v>8.7100000000000009</v>
      </c>
      <c r="T114" s="192">
        <f t="shared" si="58"/>
        <v>8.4870000000000001</v>
      </c>
      <c r="U114" s="192">
        <f t="shared" si="58"/>
        <v>8.2240000000000002</v>
      </c>
      <c r="V114" s="101"/>
      <c r="W114" s="192">
        <f t="shared" si="40"/>
        <v>42.564999999999998</v>
      </c>
      <c r="X114" s="192">
        <f t="shared" si="41"/>
        <v>8.5129999999999999</v>
      </c>
      <c r="Y114" s="191"/>
      <c r="Z114" s="191"/>
      <c r="AA114" s="191"/>
      <c r="AB114" s="157"/>
      <c r="AC114" s="157"/>
      <c r="AD114" s="157"/>
    </row>
    <row r="115" spans="1:30" outlineLevel="1">
      <c r="A115" s="110"/>
      <c r="B115" s="110"/>
      <c r="C115" s="111"/>
      <c r="D115" s="112"/>
      <c r="E115" s="79" t="str">
        <f t="shared" si="52"/>
        <v>Developer services revenue - WWN - price control</v>
      </c>
      <c r="F115" s="79" t="str">
        <f t="shared" si="52"/>
        <v>sum</v>
      </c>
      <c r="G115" s="79">
        <f t="shared" si="49"/>
        <v>0</v>
      </c>
      <c r="H115" s="79">
        <f t="shared" si="53"/>
        <v>0</v>
      </c>
      <c r="I115" s="79">
        <f t="shared" si="53"/>
        <v>0</v>
      </c>
      <c r="J115" s="79">
        <f t="shared" si="53"/>
        <v>0</v>
      </c>
      <c r="K115" s="79"/>
      <c r="L115" s="79" t="str">
        <f t="shared" si="54"/>
        <v>WWNPC</v>
      </c>
      <c r="M115" s="79" t="str">
        <f t="shared" si="54"/>
        <v>£m</v>
      </c>
      <c r="N115" s="79"/>
      <c r="O115" s="120"/>
      <c r="P115" s="120"/>
      <c r="Q115" s="192">
        <f t="shared" si="59"/>
        <v>2.806</v>
      </c>
      <c r="R115" s="192">
        <f t="shared" si="58"/>
        <v>2.895</v>
      </c>
      <c r="S115" s="192">
        <f t="shared" si="58"/>
        <v>3.1019999999999999</v>
      </c>
      <c r="T115" s="192">
        <f t="shared" si="58"/>
        <v>3.3019999999999996</v>
      </c>
      <c r="U115" s="192">
        <f t="shared" si="58"/>
        <v>3.4939999999999998</v>
      </c>
      <c r="V115" s="101"/>
      <c r="W115" s="192">
        <f t="shared" si="40"/>
        <v>15.599</v>
      </c>
      <c r="X115" s="192">
        <f t="shared" si="41"/>
        <v>3.1198000000000001</v>
      </c>
      <c r="Y115" s="191"/>
      <c r="Z115" s="191"/>
      <c r="AA115" s="191"/>
      <c r="AB115" s="157"/>
      <c r="AC115" s="157"/>
      <c r="AD115" s="157"/>
    </row>
    <row r="116" spans="1:30" outlineLevel="1">
      <c r="A116" s="110"/>
      <c r="B116" s="110"/>
      <c r="C116" s="111"/>
      <c r="D116" s="112"/>
      <c r="E116" s="79" t="str">
        <f t="shared" si="52"/>
        <v>Developer services revenue - WWN - non-price control</v>
      </c>
      <c r="F116" s="79" t="str">
        <f t="shared" si="52"/>
        <v>sum</v>
      </c>
      <c r="G116" s="79">
        <f t="shared" si="49"/>
        <v>0</v>
      </c>
      <c r="H116" s="79">
        <f t="shared" si="53"/>
        <v>0</v>
      </c>
      <c r="I116" s="79">
        <f t="shared" si="53"/>
        <v>0</v>
      </c>
      <c r="J116" s="79">
        <f t="shared" si="53"/>
        <v>0</v>
      </c>
      <c r="K116" s="79"/>
      <c r="L116" s="79" t="str">
        <f t="shared" si="54"/>
        <v>WWNNPC</v>
      </c>
      <c r="M116" s="79" t="str">
        <f t="shared" si="54"/>
        <v>£m</v>
      </c>
      <c r="N116" s="79"/>
      <c r="O116" s="120"/>
      <c r="P116" s="120"/>
      <c r="Q116" s="192">
        <f t="shared" si="59"/>
        <v>4.2320000000000002</v>
      </c>
      <c r="R116" s="192">
        <f t="shared" si="58"/>
        <v>4.2329999999999997</v>
      </c>
      <c r="S116" s="192">
        <f t="shared" si="58"/>
        <v>4.2329999999999997</v>
      </c>
      <c r="T116" s="192">
        <f t="shared" si="58"/>
        <v>4.2329999999999997</v>
      </c>
      <c r="U116" s="192">
        <f t="shared" si="58"/>
        <v>4.2329999999999997</v>
      </c>
      <c r="V116" s="101"/>
      <c r="W116" s="192">
        <f t="shared" si="40"/>
        <v>21.164000000000001</v>
      </c>
      <c r="X116" s="192">
        <f t="shared" si="41"/>
        <v>4.2328000000000001</v>
      </c>
      <c r="Y116" s="191"/>
      <c r="Z116" s="191"/>
      <c r="AA116" s="191"/>
      <c r="AB116" s="157"/>
      <c r="AC116" s="157"/>
      <c r="AD116" s="157"/>
    </row>
    <row r="117" spans="1:30" outlineLevel="1">
      <c r="A117" s="110"/>
      <c r="B117" s="110"/>
      <c r="C117" s="111"/>
      <c r="D117" s="112"/>
      <c r="E117" s="79" t="str">
        <f t="shared" si="52"/>
        <v>Developer services revenue - total</v>
      </c>
      <c r="F117" s="79" t="str">
        <f t="shared" si="52"/>
        <v>sum</v>
      </c>
      <c r="G117" s="79">
        <f t="shared" si="49"/>
        <v>0</v>
      </c>
      <c r="H117" s="79">
        <f t="shared" si="53"/>
        <v>0</v>
      </c>
      <c r="I117" s="79">
        <f t="shared" si="53"/>
        <v>0</v>
      </c>
      <c r="J117" s="79">
        <f t="shared" si="53"/>
        <v>0</v>
      </c>
      <c r="K117" s="79"/>
      <c r="L117" s="79" t="str">
        <f t="shared" si="54"/>
        <v>BOTH</v>
      </c>
      <c r="M117" s="79" t="str">
        <f t="shared" si="54"/>
        <v>£m</v>
      </c>
      <c r="N117" s="79"/>
      <c r="O117" s="120"/>
      <c r="P117" s="120"/>
      <c r="Q117" s="192">
        <f>SUM(Q113:Q116)</f>
        <v>16.477</v>
      </c>
      <c r="R117" s="192">
        <f t="shared" ref="R117:U117" si="60">SUM(R113:R116)</f>
        <v>16.497</v>
      </c>
      <c r="S117" s="192">
        <f t="shared" si="60"/>
        <v>17.260000000000002</v>
      </c>
      <c r="T117" s="192">
        <f t="shared" si="60"/>
        <v>17.506</v>
      </c>
      <c r="U117" s="192">
        <f t="shared" si="60"/>
        <v>17.677</v>
      </c>
      <c r="V117" s="101"/>
      <c r="W117" s="192">
        <f t="shared" si="40"/>
        <v>85.417000000000002</v>
      </c>
      <c r="X117" s="192">
        <f t="shared" si="41"/>
        <v>17.083400000000001</v>
      </c>
      <c r="Y117" s="191"/>
      <c r="Z117" s="191"/>
      <c r="AA117" s="191"/>
      <c r="AB117" s="157"/>
      <c r="AC117" s="157"/>
      <c r="AD117" s="157"/>
    </row>
    <row r="118" spans="1:30" outlineLevel="1">
      <c r="A118" s="110"/>
      <c r="B118" s="110"/>
      <c r="C118" s="111"/>
      <c r="D118" s="112"/>
      <c r="E118" s="79"/>
      <c r="F118" s="79"/>
      <c r="G118" s="79"/>
      <c r="H118" s="79"/>
      <c r="I118" s="79"/>
      <c r="J118" s="79"/>
      <c r="K118" s="79"/>
      <c r="L118" s="79"/>
      <c r="M118" s="157"/>
      <c r="N118" s="79"/>
      <c r="O118" s="120"/>
      <c r="P118" s="120"/>
      <c r="Q118" s="79"/>
      <c r="R118" s="79"/>
      <c r="S118" s="79"/>
      <c r="T118" s="79"/>
      <c r="U118" s="79"/>
      <c r="V118" s="101"/>
      <c r="W118" s="101"/>
      <c r="X118" s="101"/>
      <c r="Y118" s="79"/>
      <c r="Z118" s="79"/>
      <c r="AA118" s="79"/>
      <c r="AB118" s="157"/>
      <c r="AC118" s="157"/>
      <c r="AD118" s="157"/>
    </row>
  </sheetData>
  <conditionalFormatting sqref="A15:M27 W15:XFD42 O15:U44 G28:G41 A28:F42 H28:M42 A43:M44 Y43:XFD44 A55:M81 O55:U81 Y55:XFD81">
    <cfRule type="expression" dxfId="774" priority="5">
      <formula>ISNUMBER(SEARCH("sum", $F15))</formula>
    </cfRule>
  </conditionalFormatting>
  <conditionalFormatting sqref="A91:M117 O91:U117">
    <cfRule type="expression" dxfId="773" priority="6">
      <formula>ISNUMBER(SEARCH("sum", $F91))</formula>
    </cfRule>
    <cfRule type="expression" dxfId="772" priority="7">
      <formula>ISNUMBER(SEARCH("totex", $E91))</formula>
    </cfRule>
  </conditionalFormatting>
  <conditionalFormatting sqref="G42">
    <cfRule type="expression" dxfId="771" priority="22">
      <formula>ISNUMBER(SEARCH("sum", $F41))</formula>
    </cfRule>
  </conditionalFormatting>
  <conditionalFormatting sqref="G45">
    <cfRule type="expression" dxfId="770" priority="23">
      <formula>ISNUMBER(SEARCH("sum", $F42))</formula>
    </cfRule>
  </conditionalFormatting>
  <conditionalFormatting sqref="M45">
    <cfRule type="expression" dxfId="769" priority="1">
      <formula>ISNUMBER(SEARCH("sum", $F45))</formula>
    </cfRule>
  </conditionalFormatting>
  <conditionalFormatting sqref="N1:N2 Q46:U46">
    <cfRule type="cellIs" dxfId="768" priority="9" stopIfTrue="1" operator="notEqual">
      <formula>0</formula>
    </cfRule>
    <cfRule type="cellIs" dxfId="767" priority="10" stopIfTrue="1" operator="equal">
      <formula>""</formula>
    </cfRule>
    <cfRule type="cellIs" dxfId="766" priority="11" stopIfTrue="1" operator="notEqual">
      <formula>0</formula>
    </cfRule>
    <cfRule type="cellIs" dxfId="765" priority="12" stopIfTrue="1" operator="equal">
      <formula>""</formula>
    </cfRule>
  </conditionalFormatting>
  <conditionalFormatting sqref="N46">
    <cfRule type="cellIs" dxfId="764" priority="13" stopIfTrue="1" operator="notEqual">
      <formula>0</formula>
    </cfRule>
    <cfRule type="cellIs" dxfId="763" priority="14" stopIfTrue="1" operator="equal">
      <formula>""</formula>
    </cfRule>
    <cfRule type="cellIs" dxfId="762" priority="15" stopIfTrue="1" operator="notEqual">
      <formula>0</formula>
    </cfRule>
    <cfRule type="cellIs" dxfId="761" priority="16" stopIfTrue="1" operator="equal">
      <formula>""</formula>
    </cfRule>
  </conditionalFormatting>
  <conditionalFormatting sqref="Q3:U3">
    <cfRule type="cellIs" dxfId="760" priority="17" operator="equal">
      <formula>"PPA ext."</formula>
    </cfRule>
    <cfRule type="cellIs" dxfId="759" priority="18" operator="equal">
      <formula>"Delay"</formula>
    </cfRule>
    <cfRule type="cellIs" dxfId="758" priority="19" operator="equal">
      <formula>"Fin Close"</formula>
    </cfRule>
    <cfRule type="cellIs" dxfId="757" priority="20" stopIfTrue="1" operator="equal">
      <formula>"Construction"</formula>
    </cfRule>
    <cfRule type="cellIs" dxfId="756" priority="21" stopIfTrue="1" operator="equal">
      <formula>"Operations"</formula>
    </cfRule>
  </conditionalFormatting>
  <conditionalFormatting sqref="Q91:U117">
    <cfRule type="expression" dxfId="755" priority="4">
      <formula>(Q91&lt;&gt;Q15)</formula>
    </cfRule>
  </conditionalFormatting>
  <conditionalFormatting sqref="R37:U37 R77:U77">
    <cfRule type="expression" dxfId="754" priority="8">
      <formula>ISNUMBER(SEARCH("sum", $F37))</formula>
    </cfRule>
  </conditionalFormatting>
  <conditionalFormatting sqref="W91:XFD117">
    <cfRule type="expression" dxfId="753" priority="2">
      <formula>ISNUMBER(SEARCH("sum", $F91))</formula>
    </cfRule>
    <cfRule type="expression" dxfId="752" priority="3">
      <formula>ISNUMBER(SEARCH("totex", $E91))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E0D0-E99C-4E5D-A180-F1E3CFA76BC0}">
  <sheetPr codeName="Sheet9">
    <tabColor theme="4"/>
    <outlinePr summaryBelow="0" summaryRight="0"/>
  </sheetPr>
  <dimension ref="A1:AK74"/>
  <sheetViews>
    <sheetView showGridLines="0" defaultGridColor="0" colorId="22" zoomScale="80" zoomScaleNormal="80" workbookViewId="0">
      <pane xSplit="15" ySplit="4" topLeftCell="P32" activePane="bottomRight" state="frozen"/>
      <selection pane="bottomRight" activeCell="Q61" sqref="Q61"/>
      <selection pane="bottomLeft" activeCell="Q24" sqref="Q24"/>
      <selection pane="topRight" activeCell="Q24" sqref="Q24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41.42578125" style="7" customWidth="1" collapsed="1"/>
    <col min="6" max="10" width="18.7109375" style="7" hidden="1" customWidth="1" outlineLevel="1"/>
    <col min="11" max="11" width="3.5703125" style="7" hidden="1" customWidth="1" outlineLevel="1"/>
    <col min="12" max="12" width="9.85546875" style="7" hidden="1" customWidth="1" outlineLevel="1"/>
    <col min="13" max="13" width="11.7109375" style="22" customWidth="1"/>
    <col min="14" max="14" width="5.140625" style="7" customWidth="1"/>
    <col min="15" max="16" width="2.7109375" style="17" customWidth="1"/>
    <col min="17" max="21" width="9.85546875" style="7" bestFit="1" customWidth="1"/>
    <col min="22" max="22" width="3.85546875" customWidth="1"/>
    <col min="23" max="23" width="6.85546875" bestFit="1" customWidth="1"/>
    <col min="24" max="24" width="9.42578125" customWidth="1"/>
    <col min="25" max="25" width="4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32" width="0" style="23" hidden="1" customWidth="1"/>
    <col min="33" max="34" width="14.42578125" style="23" hidden="1" customWidth="1"/>
    <col min="35" max="35" width="11.7109375" style="23" hidden="1" customWidth="1"/>
    <col min="36" max="37" width="14.42578125" style="23" hidden="1" customWidth="1"/>
    <col min="38" max="16384" width="11.7109375" style="23" hidden="1"/>
  </cols>
  <sheetData>
    <row r="1" spans="1:37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N30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  <c r="Y1" s="79"/>
      <c r="Z1" s="79"/>
      <c r="AA1" s="79"/>
      <c r="AB1" s="157"/>
      <c r="AC1" s="79"/>
      <c r="AD1" s="79"/>
      <c r="AE1" s="157"/>
      <c r="AF1" s="157"/>
      <c r="AG1" s="157"/>
      <c r="AH1" s="157"/>
      <c r="AI1" s="157"/>
      <c r="AJ1" s="157"/>
      <c r="AK1" s="157"/>
    </row>
    <row r="2" spans="1:37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01"/>
      <c r="X2" s="101"/>
      <c r="Y2" s="101"/>
      <c r="Z2" s="101"/>
      <c r="AA2" s="101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1:37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79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  <c r="AE4" s="157"/>
      <c r="AF4" s="157"/>
      <c r="AG4" s="157"/>
      <c r="AH4" s="157"/>
      <c r="AI4" s="157"/>
      <c r="AJ4" s="157"/>
      <c r="AK4" s="157"/>
    </row>
    <row r="5" spans="1:37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79"/>
      <c r="X5" s="79"/>
      <c r="Y5" s="79"/>
      <c r="Z5" s="79"/>
      <c r="AA5" s="79"/>
      <c r="AB5" s="157"/>
      <c r="AC5" s="79"/>
      <c r="AD5" s="79"/>
      <c r="AE5" s="157"/>
      <c r="AF5" s="157"/>
      <c r="AG5" s="157"/>
      <c r="AH5" s="157"/>
      <c r="AI5" s="157"/>
      <c r="AJ5" s="157"/>
      <c r="AK5" s="157"/>
    </row>
    <row r="6" spans="1:37">
      <c r="A6" s="110"/>
      <c r="B6" s="110"/>
      <c r="C6" s="111"/>
      <c r="D6" s="112"/>
      <c r="E6" s="251" t="str">
        <f>InpC!E47</f>
        <v>Diversions revenues</v>
      </c>
      <c r="F6" s="120" t="str">
        <f>INDEX(InpC!$G$46:$G$50,MATCH(E6,InpC!E46:E50,0))</f>
        <v>DR</v>
      </c>
      <c r="G6" s="120">
        <f>INDEX(InpC!$F$46:$F$50,MATCH(DR_BRL!F6,InpC!$G$46:$G$50,0))</f>
        <v>28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79"/>
      <c r="X6" s="79"/>
      <c r="Y6" s="79"/>
      <c r="Z6" s="79"/>
      <c r="AA6" s="79"/>
      <c r="AB6" s="157"/>
      <c r="AC6" s="79"/>
      <c r="AD6" s="79"/>
      <c r="AE6" s="157"/>
      <c r="AF6" s="157"/>
      <c r="AG6" s="157"/>
      <c r="AH6" s="157"/>
      <c r="AI6" s="157"/>
      <c r="AJ6" s="157"/>
      <c r="AK6" s="157"/>
    </row>
    <row r="7" spans="1:37">
      <c r="A7" s="110"/>
      <c r="B7" s="110"/>
      <c r="C7" s="111"/>
      <c r="D7" s="112"/>
      <c r="E7" s="79"/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79"/>
      <c r="X7" s="79"/>
      <c r="Y7" s="79"/>
      <c r="Z7" s="79"/>
      <c r="AA7" s="79"/>
      <c r="AB7" s="157"/>
      <c r="AC7" s="79"/>
      <c r="AD7" s="79"/>
      <c r="AE7" s="157"/>
      <c r="AF7" s="157"/>
      <c r="AG7" s="157"/>
      <c r="AH7" s="157"/>
      <c r="AI7" s="157"/>
      <c r="AJ7" s="157"/>
      <c r="AK7" s="157"/>
    </row>
    <row r="8" spans="1:37">
      <c r="A8" s="110"/>
      <c r="B8" s="110"/>
      <c r="C8" s="111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79"/>
      <c r="O8" s="120"/>
      <c r="P8" s="120"/>
      <c r="Q8" s="182">
        <f t="shared" ref="Q8:AA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79"/>
      <c r="X8" s="79"/>
      <c r="Y8" s="182"/>
      <c r="Z8" s="182">
        <f t="shared" si="0"/>
        <v>0</v>
      </c>
      <c r="AA8" s="182">
        <f t="shared" si="0"/>
        <v>0</v>
      </c>
      <c r="AB8" s="157"/>
      <c r="AC8" s="182"/>
      <c r="AD8" s="182"/>
      <c r="AE8" s="157"/>
      <c r="AF8" s="157"/>
      <c r="AG8" s="157"/>
      <c r="AH8" s="157"/>
      <c r="AI8" s="157"/>
      <c r="AJ8" s="157"/>
      <c r="AK8" s="157"/>
    </row>
    <row r="9" spans="1:37">
      <c r="A9" s="110"/>
      <c r="B9" s="110"/>
      <c r="C9" s="111"/>
      <c r="D9" s="76" t="str">
        <f>E6</f>
        <v>Diversions revenues</v>
      </c>
      <c r="E9" s="79"/>
      <c r="F9" s="79"/>
      <c r="G9" s="79"/>
      <c r="H9" s="79"/>
      <c r="I9" s="79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79"/>
      <c r="X9" s="79"/>
      <c r="Y9" s="182"/>
      <c r="Z9" s="182"/>
      <c r="AA9" s="182"/>
      <c r="AB9" s="157"/>
      <c r="AC9" s="182"/>
      <c r="AD9" s="182"/>
      <c r="AE9" s="157"/>
      <c r="AF9" s="157"/>
      <c r="AG9" s="157"/>
      <c r="AH9" s="157"/>
      <c r="AI9" s="157"/>
      <c r="AJ9" s="157"/>
      <c r="AK9" s="157"/>
    </row>
    <row r="10" spans="1:37">
      <c r="A10" s="110"/>
      <c r="B10" s="110"/>
      <c r="C10" s="111"/>
      <c r="D10" s="112"/>
      <c r="E10" s="96" t="s">
        <v>921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79"/>
      <c r="R10" s="79"/>
      <c r="S10" s="79"/>
      <c r="T10" s="79"/>
      <c r="U10" s="79"/>
      <c r="V10" s="101"/>
      <c r="W10" s="79"/>
      <c r="X10" s="79"/>
      <c r="Y10" s="79"/>
      <c r="Z10" s="79"/>
      <c r="AA10" s="79"/>
      <c r="AB10" s="157"/>
      <c r="AC10" s="79"/>
      <c r="AD10" s="79"/>
      <c r="AE10" s="157"/>
      <c r="AF10" s="157"/>
      <c r="AG10" s="157"/>
      <c r="AH10" s="157"/>
      <c r="AI10" s="157"/>
      <c r="AJ10" s="157"/>
      <c r="AK10" s="157"/>
    </row>
    <row r="11" spans="1:37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79"/>
      <c r="O11" s="120"/>
      <c r="P11" s="120"/>
      <c r="Q11" s="79"/>
      <c r="R11" s="79"/>
      <c r="S11" s="79"/>
      <c r="T11" s="79"/>
      <c r="U11" s="79"/>
      <c r="V11" s="101"/>
      <c r="W11" s="187"/>
      <c r="X11" s="187"/>
      <c r="Y11" s="79"/>
      <c r="Z11" s="79"/>
      <c r="AA11" s="79"/>
      <c r="AB11" s="157"/>
      <c r="AC11" s="79"/>
      <c r="AD11" s="79"/>
      <c r="AE11" s="157"/>
      <c r="AF11" s="157"/>
      <c r="AG11" s="157"/>
      <c r="AH11" s="157"/>
      <c r="AI11" s="157"/>
      <c r="AJ11" s="157"/>
      <c r="AK11" s="157"/>
    </row>
    <row r="12" spans="1:37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79"/>
      <c r="X12" s="79"/>
      <c r="Y12" s="120"/>
      <c r="Z12" s="120"/>
      <c r="AA12" s="120"/>
      <c r="AB12" s="157"/>
      <c r="AC12" s="120"/>
      <c r="AD12" s="120"/>
      <c r="AE12" s="157"/>
      <c r="AF12" s="157"/>
      <c r="AG12" s="157"/>
      <c r="AH12" s="157"/>
      <c r="AI12" s="157"/>
      <c r="AJ12" s="157"/>
      <c r="AK12" s="157"/>
    </row>
    <row r="13" spans="1:37" outlineLevel="1">
      <c r="A13" s="110"/>
      <c r="B13" s="110"/>
      <c r="C13" s="111"/>
      <c r="D13" s="112"/>
      <c r="E13" s="189">
        <f>InpC!$H$21</f>
        <v>45016</v>
      </c>
      <c r="F13" s="79"/>
      <c r="G13" s="79"/>
      <c r="H13" s="79"/>
      <c r="I13" s="79"/>
      <c r="J13" s="79"/>
      <c r="K13" s="79"/>
      <c r="L13" s="79"/>
      <c r="M13" s="157"/>
      <c r="N13" s="79"/>
      <c r="O13" s="120"/>
      <c r="P13" s="120"/>
      <c r="Q13" s="120"/>
      <c r="R13" s="120"/>
      <c r="S13" s="120"/>
      <c r="T13" s="120"/>
      <c r="U13" s="120"/>
      <c r="V13" s="101"/>
      <c r="W13" s="120"/>
      <c r="X13" s="120"/>
      <c r="Y13" s="120"/>
      <c r="Z13" s="120"/>
      <c r="AA13" s="120"/>
      <c r="AB13" s="157"/>
      <c r="AC13" s="120"/>
      <c r="AD13" s="120"/>
      <c r="AE13" s="157"/>
      <c r="AF13" s="157"/>
      <c r="AG13" s="157"/>
      <c r="AH13" s="157"/>
      <c r="AI13" s="157"/>
      <c r="AJ13" s="157"/>
      <c r="AK13" s="157"/>
    </row>
    <row r="14" spans="1:37" outlineLevel="1">
      <c r="A14" s="110"/>
      <c r="B14" s="110"/>
      <c r="C14" s="111"/>
      <c r="D14" s="112"/>
      <c r="E14" s="189"/>
      <c r="F14" s="79"/>
      <c r="G14" s="79"/>
      <c r="H14" s="79"/>
      <c r="I14" s="79"/>
      <c r="J14" s="79"/>
      <c r="K14" s="79"/>
      <c r="L14" s="79"/>
      <c r="M14" s="157"/>
      <c r="N14" s="79"/>
      <c r="O14" s="120"/>
      <c r="P14" s="120"/>
      <c r="Q14" s="120"/>
      <c r="R14" s="120"/>
      <c r="S14" s="120"/>
      <c r="T14" s="120"/>
      <c r="U14" s="120"/>
      <c r="V14" s="101"/>
      <c r="W14" s="120"/>
      <c r="X14" s="120"/>
      <c r="Y14" s="120"/>
      <c r="Z14" s="120"/>
      <c r="AA14" s="120"/>
      <c r="AB14" s="157"/>
      <c r="AC14" s="120"/>
      <c r="AD14" s="120"/>
      <c r="AE14" s="157"/>
      <c r="AF14" s="157"/>
      <c r="AG14" s="157"/>
      <c r="AH14" s="157"/>
      <c r="AI14" s="157"/>
      <c r="AJ14" s="157"/>
      <c r="AK14" s="157"/>
    </row>
    <row r="15" spans="1:37" s="22" customFormat="1" outlineLevel="1">
      <c r="A15" s="82"/>
      <c r="B15" s="82"/>
      <c r="C15" s="111"/>
      <c r="D15" s="112"/>
      <c r="E15" s="120" t="str">
        <f>INDEX(InpC!$E$56:$E$261,MATCH($K15,InpC!$F$56:$F$261,0))</f>
        <v>s185 diversions revenue - WN - price control</v>
      </c>
      <c r="F15" s="120" t="str">
        <f>INDEX(InpC!H$56:H$261,MATCH($K15,InpC!$F$56:$F$261,0))</f>
        <v>DS1E_001TOT_PR24</v>
      </c>
      <c r="G15" s="120" t="str">
        <f>INDEX(InpC!I$56:I$261,MATCH($K15,InpC!$F$56:$F$261,0))</f>
        <v>DS1W_003TOT_PR24</v>
      </c>
      <c r="H15" s="120">
        <f>INDEX(InpC!J$56:J$261,MATCH($K15,InpC!$F$56:$F$261,0))</f>
        <v>0</v>
      </c>
      <c r="I15" s="120">
        <f>INDEX(InpC!K$56:K$261,MATCH($K15,InpC!$F$56:$F$261,0))</f>
        <v>0</v>
      </c>
      <c r="J15" s="120">
        <f>INDEX(InpC!L$56:L$261,MATCH($K15,InpC!$F$56:$F$261,0))</f>
        <v>0</v>
      </c>
      <c r="K15" s="120">
        <f>G6</f>
        <v>28</v>
      </c>
      <c r="L15" s="120" t="str">
        <f>INDEX(InpC!M$56:M$261,MATCH($K15,InpC!$F$56:$F$261,0))</f>
        <v>WNPC</v>
      </c>
      <c r="M15" s="157" t="s">
        <v>31</v>
      </c>
      <c r="N15" s="157"/>
      <c r="O15" s="120"/>
      <c r="P15" s="120"/>
      <c r="Q15" s="190">
        <f>SUMIF(Inp_PR24_BRL!$E$5:$E$177,DR_BRL!$G15,Inp_PR24_BRL!H$5:H$177)+SUMIF(Inp_PR24_BRL!$E$5:$E$177,DR_BRL!$H15,Inp_PR24_BRL!H$5:H$177)+SUMIF(Inp_PR24_BRL!$E$5:$E$177,DR_BRL!$I15,Inp_PR24_BRL!H$5:H$177)+SUMIF(Inp_PR24_BRL!$E$5:$E$177,DR_BRL!$J15,Inp_PR24_BRL!H$5:H$177)+SUMIF(Inp_PR24_BRL!$E$5:$E$177,DR_BRL!$F15,Inp_PR24_BRL!H$5:H$177)</f>
        <v>0.13100000000000001</v>
      </c>
      <c r="R15" s="190">
        <f>SUMIF(Inp_PR24_BRL!$E$5:$E$177,DR_BRL!$G15,Inp_PR24_BRL!I$5:I$177)+SUMIF(Inp_PR24_BRL!$E$5:$E$177,DR_BRL!$H15,Inp_PR24_BRL!I$5:I$177)+SUMIF(Inp_PR24_BRL!$E$5:$E$177,DR_BRL!$I15,Inp_PR24_BRL!I$5:I$177)+SUMIF(Inp_PR24_BRL!$E$5:$E$177,DR_BRL!$J15,Inp_PR24_BRL!I$5:I$177)+SUMIF(Inp_PR24_BRL!$E$5:$E$177,DR_BRL!$F15,Inp_PR24_BRL!I$5:I$177)</f>
        <v>0.125</v>
      </c>
      <c r="S15" s="190">
        <f>SUMIF(Inp_PR24_BRL!$E$5:$E$177,DR_BRL!$G15,Inp_PR24_BRL!J$5:J$177)+SUMIF(Inp_PR24_BRL!$E$5:$E$177,DR_BRL!$H15,Inp_PR24_BRL!J$5:J$177)+SUMIF(Inp_PR24_BRL!$E$5:$E$177,DR_BRL!$I15,Inp_PR24_BRL!J$5:J$177)+SUMIF(Inp_PR24_BRL!$E$5:$E$177,DR_BRL!$J15,Inp_PR24_BRL!J$5:J$177)+SUMIF(Inp_PR24_BRL!$E$5:$E$177,DR_BRL!$F15,Inp_PR24_BRL!J$5:J$177)</f>
        <v>0.125</v>
      </c>
      <c r="T15" s="190">
        <f>SUMIF(Inp_PR24_BRL!$E$5:$E$177,DR_BRL!$G15,Inp_PR24_BRL!K$5:K$177)+SUMIF(Inp_PR24_BRL!$E$5:$E$177,DR_BRL!$H15,Inp_PR24_BRL!K$5:K$177)+SUMIF(Inp_PR24_BRL!$E$5:$E$177,DR_BRL!$I15,Inp_PR24_BRL!K$5:K$177)+SUMIF(Inp_PR24_BRL!$E$5:$E$177,DR_BRL!$J15,Inp_PR24_BRL!K$5:K$177)+SUMIF(Inp_PR24_BRL!$E$5:$E$177,DR_BRL!$F15,Inp_PR24_BRL!K$5:K$177)</f>
        <v>0.123</v>
      </c>
      <c r="U15" s="190">
        <f>SUMIF(Inp_PR24_BRL!$E$5:$E$177,DR_BRL!$G15,Inp_PR24_BRL!L$5:L$177)+SUMIF(Inp_PR24_BRL!$E$5:$E$177,DR_BRL!$H15,Inp_PR24_BRL!L$5:L$177)+SUMIF(Inp_PR24_BRL!$E$5:$E$177,DR_BRL!$I15,Inp_PR24_BRL!L$5:L$177)+SUMIF(Inp_PR24_BRL!$E$5:$E$177,DR_BRL!$J15,Inp_PR24_BRL!L$5:L$177)+SUMIF(Inp_PR24_BRL!$E$5:$E$177,DR_BRL!$F15,Inp_PR24_BRL!L$5:L$177)</f>
        <v>0.125</v>
      </c>
      <c r="V15" s="101"/>
      <c r="W15" s="190">
        <f t="shared" ref="W15:W27" si="1">SUM(Q15:U15)</f>
        <v>0.629</v>
      </c>
      <c r="X15" s="190">
        <f>AVERAGE(Q15:U15)</f>
        <v>0.1258</v>
      </c>
      <c r="Y15" s="191"/>
      <c r="Z15" s="191"/>
      <c r="AA15" s="191"/>
      <c r="AB15" s="157"/>
      <c r="AC15" s="191"/>
      <c r="AD15" s="191"/>
      <c r="AE15" s="157"/>
      <c r="AF15" s="157"/>
      <c r="AG15" s="157"/>
      <c r="AH15" s="157"/>
      <c r="AI15" s="157"/>
      <c r="AJ15" s="157"/>
      <c r="AK15" s="157"/>
    </row>
    <row r="16" spans="1:37" s="22" customFormat="1" outlineLevel="1">
      <c r="A16" s="82"/>
      <c r="B16" s="82"/>
      <c r="C16" s="111"/>
      <c r="D16" s="112"/>
      <c r="E16" s="120" t="str">
        <f>INDEX(InpC!$E$56:$E$261,MATCH($K16,InpC!$F$56:$F$261,0))</f>
        <v>s185 diversions revenue - WWN - non-price control</v>
      </c>
      <c r="F16" s="120" t="str">
        <f>INDEX(InpC!H$56:H$261,MATCH($K16,InpC!$F$56:$F$261,0))</f>
        <v>DS1E_026TOT_PR24</v>
      </c>
      <c r="G16" s="120" t="str">
        <f>INDEX(InpC!I$56:I$261,MATCH($K16,InpC!$F$56:$F$261,0))</f>
        <v>DS1W_025TOT_PR24</v>
      </c>
      <c r="H16" s="120">
        <f>INDEX(InpC!J$56:J$261,MATCH($K16,InpC!$F$56:$F$261,0))</f>
        <v>0</v>
      </c>
      <c r="I16" s="120">
        <f>INDEX(InpC!K$56:K$261,MATCH($K16,InpC!$F$56:$F$261,0))</f>
        <v>0</v>
      </c>
      <c r="J16" s="120">
        <f>INDEX(InpC!L$56:L$261,MATCH($K16,InpC!$F$56:$F$261,0))</f>
        <v>0</v>
      </c>
      <c r="K16" s="79">
        <f>K15+1</f>
        <v>29</v>
      </c>
      <c r="L16" s="120" t="str">
        <f>INDEX(InpC!M$56:M$261,MATCH($K16,InpC!$F$56:$F$261,0))</f>
        <v>WWNNPC</v>
      </c>
      <c r="M16" s="157" t="s">
        <v>31</v>
      </c>
      <c r="N16" s="157"/>
      <c r="O16" s="120"/>
      <c r="P16" s="120"/>
      <c r="Q16" s="190">
        <f>SUMIF(Inp_PR24_BRL!$E$5:$E$177,DR_BRL!$G16,Inp_PR24_BRL!H$5:H$177)+SUMIF(Inp_PR24_BRL!$E$5:$E$177,DR_BRL!$H16,Inp_PR24_BRL!H$5:H$177)+SUMIF(Inp_PR24_BRL!$E$5:$E$177,DR_BRL!$I16,Inp_PR24_BRL!H$5:H$177)+SUMIF(Inp_PR24_BRL!$E$5:$E$177,DR_BRL!$J16,Inp_PR24_BRL!H$5:H$177)+SUMIF(Inp_PR24_BRL!$E$5:$E$177,DR_BRL!$F16,Inp_PR24_BRL!H$5:H$177)</f>
        <v>0</v>
      </c>
      <c r="R16" s="190">
        <f>SUMIF(Inp_PR24_BRL!$E$5:$E$177,DR_BRL!$G16,Inp_PR24_BRL!I$5:I$177)+SUMIF(Inp_PR24_BRL!$E$5:$E$177,DR_BRL!$H16,Inp_PR24_BRL!I$5:I$177)+SUMIF(Inp_PR24_BRL!$E$5:$E$177,DR_BRL!$I16,Inp_PR24_BRL!I$5:I$177)+SUMIF(Inp_PR24_BRL!$E$5:$E$177,DR_BRL!$J16,Inp_PR24_BRL!I$5:I$177)+SUMIF(Inp_PR24_BRL!$E$5:$E$177,DR_BRL!$F16,Inp_PR24_BRL!I$5:I$177)</f>
        <v>0</v>
      </c>
      <c r="S16" s="190">
        <f>SUMIF(Inp_PR24_BRL!$E$5:$E$177,DR_BRL!$G16,Inp_PR24_BRL!J$5:J$177)+SUMIF(Inp_PR24_BRL!$E$5:$E$177,DR_BRL!$H16,Inp_PR24_BRL!J$5:J$177)+SUMIF(Inp_PR24_BRL!$E$5:$E$177,DR_BRL!$I16,Inp_PR24_BRL!J$5:J$177)+SUMIF(Inp_PR24_BRL!$E$5:$E$177,DR_BRL!$J16,Inp_PR24_BRL!J$5:J$177)+SUMIF(Inp_PR24_BRL!$E$5:$E$177,DR_BRL!$F16,Inp_PR24_BRL!J$5:J$177)</f>
        <v>0</v>
      </c>
      <c r="T16" s="190">
        <f>SUMIF(Inp_PR24_BRL!$E$5:$E$177,DR_BRL!$G16,Inp_PR24_BRL!K$5:K$177)+SUMIF(Inp_PR24_BRL!$E$5:$E$177,DR_BRL!$H16,Inp_PR24_BRL!K$5:K$177)+SUMIF(Inp_PR24_BRL!$E$5:$E$177,DR_BRL!$I16,Inp_PR24_BRL!K$5:K$177)+SUMIF(Inp_PR24_BRL!$E$5:$E$177,DR_BRL!$J16,Inp_PR24_BRL!K$5:K$177)+SUMIF(Inp_PR24_BRL!$E$5:$E$177,DR_BRL!$F16,Inp_PR24_BRL!K$5:K$177)</f>
        <v>0</v>
      </c>
      <c r="U16" s="190">
        <f>SUMIF(Inp_PR24_BRL!$E$5:$E$177,DR_BRL!$G16,Inp_PR24_BRL!L$5:L$177)+SUMIF(Inp_PR24_BRL!$E$5:$E$177,DR_BRL!$H16,Inp_PR24_BRL!L$5:L$177)+SUMIF(Inp_PR24_BRL!$E$5:$E$177,DR_BRL!$I16,Inp_PR24_BRL!L$5:L$177)+SUMIF(Inp_PR24_BRL!$E$5:$E$177,DR_BRL!$J16,Inp_PR24_BRL!L$5:L$177)+SUMIF(Inp_PR24_BRL!$E$5:$E$177,DR_BRL!$F16,Inp_PR24_BRL!L$5:L$177)</f>
        <v>0</v>
      </c>
      <c r="V16" s="101"/>
      <c r="W16" s="190">
        <f t="shared" si="1"/>
        <v>0</v>
      </c>
      <c r="X16" s="190">
        <f t="shared" ref="X16:X27" si="2">AVERAGE(Q16:U16)</f>
        <v>0</v>
      </c>
      <c r="Y16" s="191"/>
      <c r="Z16" s="191"/>
      <c r="AA16" s="191"/>
      <c r="AB16" s="157"/>
      <c r="AC16" s="191"/>
      <c r="AD16" s="191"/>
      <c r="AE16" s="157"/>
      <c r="AF16" s="157"/>
      <c r="AG16" s="157"/>
      <c r="AH16" s="157"/>
      <c r="AI16" s="157"/>
      <c r="AJ16" s="157"/>
      <c r="AK16" s="157"/>
    </row>
    <row r="17" spans="1:37" s="22" customFormat="1" outlineLevel="1">
      <c r="A17" s="82"/>
      <c r="B17" s="82"/>
      <c r="C17" s="111"/>
      <c r="D17" s="112"/>
      <c r="E17" s="120" t="str">
        <f>INDEX(InpC!$E$56:$E$261,MATCH($K17,InpC!$F$56:$F$261,0))</f>
        <v>s185 diversions revenue - total</v>
      </c>
      <c r="F17" s="120" t="str">
        <f>INDEX(InpC!H$56:H$261,MATCH($K17,InpC!$F$56:$F$261,0))</f>
        <v>sum</v>
      </c>
      <c r="G17" s="120">
        <f>INDEX(InpC!I$56:I$261,MATCH($K17,InpC!$F$56:$F$261,0))</f>
        <v>0</v>
      </c>
      <c r="H17" s="120">
        <f>INDEX(InpC!J$56:J$261,MATCH($K17,InpC!$F$56:$F$261,0))</f>
        <v>0</v>
      </c>
      <c r="I17" s="120">
        <f>INDEX(InpC!K$56:K$261,MATCH($K17,InpC!$F$56:$F$261,0))</f>
        <v>0</v>
      </c>
      <c r="J17" s="120">
        <f>INDEX(InpC!L$56:L$261,MATCH($K17,InpC!$F$56:$F$261,0))</f>
        <v>0</v>
      </c>
      <c r="K17" s="79">
        <f t="shared" ref="K17:K27" si="3">K16+1</f>
        <v>30</v>
      </c>
      <c r="L17" s="120">
        <f>INDEX(InpC!M$56:M$261,MATCH($K17,InpC!$F$56:$F$261,0))</f>
        <v>0</v>
      </c>
      <c r="M17" s="157" t="s">
        <v>31</v>
      </c>
      <c r="N17" s="157"/>
      <c r="O17" s="120"/>
      <c r="P17" s="120"/>
      <c r="Q17" s="192">
        <f>SUM(Q15:Q16)</f>
        <v>0.13100000000000001</v>
      </c>
      <c r="R17" s="192">
        <f t="shared" ref="R17:U17" si="4">SUM(R15:R16)</f>
        <v>0.125</v>
      </c>
      <c r="S17" s="192">
        <f t="shared" si="4"/>
        <v>0.125</v>
      </c>
      <c r="T17" s="192">
        <f t="shared" si="4"/>
        <v>0.123</v>
      </c>
      <c r="U17" s="192">
        <f t="shared" si="4"/>
        <v>0.125</v>
      </c>
      <c r="V17" s="101"/>
      <c r="W17" s="192">
        <f t="shared" si="1"/>
        <v>0.629</v>
      </c>
      <c r="X17" s="192">
        <f t="shared" si="2"/>
        <v>0.1258</v>
      </c>
      <c r="Y17" s="191"/>
      <c r="Z17" s="191"/>
      <c r="AA17" s="191"/>
      <c r="AB17" s="157"/>
      <c r="AC17" s="191"/>
      <c r="AD17" s="191"/>
      <c r="AE17" s="157"/>
      <c r="AF17" s="157"/>
      <c r="AG17" s="157"/>
      <c r="AH17" s="157"/>
      <c r="AI17" s="157"/>
      <c r="AJ17" s="157"/>
      <c r="AK17" s="157"/>
    </row>
    <row r="18" spans="1:37" s="22" customFormat="1" outlineLevel="1">
      <c r="A18" s="82"/>
      <c r="B18" s="82"/>
      <c r="C18" s="111"/>
      <c r="D18" s="112"/>
      <c r="E18" s="120" t="str">
        <f>INDEX(InpC!$E$56:$E$261,MATCH($K18,InpC!$F$56:$F$261,0))</f>
        <v>NRSWA diversions revenue - WN - price control</v>
      </c>
      <c r="F18" s="120" t="str">
        <f>INDEX(InpC!H$56:H$261,MATCH($K18,InpC!$F$56:$F$261,0))</f>
        <v>DS1E_002TOT_PR24</v>
      </c>
      <c r="G18" s="120" t="str">
        <f>INDEX(InpC!I$56:I$261,MATCH($K18,InpC!$F$56:$F$261,0))</f>
        <v>DS1W_004TOT_PR24</v>
      </c>
      <c r="H18" s="120">
        <f>INDEX(InpC!J$56:J$261,MATCH($K18,InpC!$F$56:$F$261,0))</f>
        <v>0</v>
      </c>
      <c r="I18" s="120">
        <f>INDEX(InpC!K$56:K$261,MATCH($K18,InpC!$F$56:$F$261,0))</f>
        <v>0</v>
      </c>
      <c r="J18" s="120">
        <f>INDEX(InpC!L$56:L$261,MATCH($K18,InpC!$F$56:$F$261,0))</f>
        <v>0</v>
      </c>
      <c r="K18" s="79">
        <f t="shared" si="3"/>
        <v>31</v>
      </c>
      <c r="L18" s="120" t="str">
        <f>INDEX(InpC!M$56:M$261,MATCH($K18,InpC!$F$56:$F$261,0))</f>
        <v>WNPC</v>
      </c>
      <c r="M18" s="157" t="s">
        <v>31</v>
      </c>
      <c r="N18" s="157"/>
      <c r="O18" s="120"/>
      <c r="P18" s="120"/>
      <c r="Q18" s="190">
        <f>SUMIF(Inp_PR24_BRL!$E$5:$E$177,DR_BRL!$G18,Inp_PR24_BRL!H$5:H$177)+SUMIF(Inp_PR24_BRL!$E$5:$E$177,DR_BRL!$H18,Inp_PR24_BRL!H$5:H$177)+SUMIF(Inp_PR24_BRL!$E$5:$E$177,DR_BRL!$I18,Inp_PR24_BRL!H$5:H$177)+SUMIF(Inp_PR24_BRL!$E$5:$E$177,DR_BRL!$J18,Inp_PR24_BRL!H$5:H$177)+SUMIF(Inp_PR24_BRL!$E$5:$E$177,DR_BRL!$F18,Inp_PR24_BRL!H$5:H$177)</f>
        <v>7.8E-2</v>
      </c>
      <c r="R18" s="190">
        <f>SUMIF(Inp_PR24_BRL!$E$5:$E$177,DR_BRL!$G18,Inp_PR24_BRL!I$5:I$177)+SUMIF(Inp_PR24_BRL!$E$5:$E$177,DR_BRL!$H18,Inp_PR24_BRL!I$5:I$177)+SUMIF(Inp_PR24_BRL!$E$5:$E$177,DR_BRL!$I18,Inp_PR24_BRL!I$5:I$177)+SUMIF(Inp_PR24_BRL!$E$5:$E$177,DR_BRL!$J18,Inp_PR24_BRL!I$5:I$177)+SUMIF(Inp_PR24_BRL!$E$5:$E$177,DR_BRL!$F18,Inp_PR24_BRL!I$5:I$177)</f>
        <v>7.4999999999999997E-2</v>
      </c>
      <c r="S18" s="190">
        <f>SUMIF(Inp_PR24_BRL!$E$5:$E$177,DR_BRL!$G18,Inp_PR24_BRL!J$5:J$177)+SUMIF(Inp_PR24_BRL!$E$5:$E$177,DR_BRL!$H18,Inp_PR24_BRL!J$5:J$177)+SUMIF(Inp_PR24_BRL!$E$5:$E$177,DR_BRL!$I18,Inp_PR24_BRL!J$5:J$177)+SUMIF(Inp_PR24_BRL!$E$5:$E$177,DR_BRL!$J18,Inp_PR24_BRL!J$5:J$177)+SUMIF(Inp_PR24_BRL!$E$5:$E$177,DR_BRL!$F18,Inp_PR24_BRL!J$5:J$177)</f>
        <v>7.4999999999999997E-2</v>
      </c>
      <c r="T18" s="190">
        <f>SUMIF(Inp_PR24_BRL!$E$5:$E$177,DR_BRL!$G18,Inp_PR24_BRL!K$5:K$177)+SUMIF(Inp_PR24_BRL!$E$5:$E$177,DR_BRL!$H18,Inp_PR24_BRL!K$5:K$177)+SUMIF(Inp_PR24_BRL!$E$5:$E$177,DR_BRL!$I18,Inp_PR24_BRL!K$5:K$177)+SUMIF(Inp_PR24_BRL!$E$5:$E$177,DR_BRL!$J18,Inp_PR24_BRL!K$5:K$177)+SUMIF(Inp_PR24_BRL!$E$5:$E$177,DR_BRL!$F18,Inp_PR24_BRL!K$5:K$177)</f>
        <v>7.3999999999999996E-2</v>
      </c>
      <c r="U18" s="190">
        <f>SUMIF(Inp_PR24_BRL!$E$5:$E$177,DR_BRL!$G18,Inp_PR24_BRL!L$5:L$177)+SUMIF(Inp_PR24_BRL!$E$5:$E$177,DR_BRL!$H18,Inp_PR24_BRL!L$5:L$177)+SUMIF(Inp_PR24_BRL!$E$5:$E$177,DR_BRL!$I18,Inp_PR24_BRL!L$5:L$177)+SUMIF(Inp_PR24_BRL!$E$5:$E$177,DR_BRL!$J18,Inp_PR24_BRL!L$5:L$177)+SUMIF(Inp_PR24_BRL!$E$5:$E$177,DR_BRL!$F18,Inp_PR24_BRL!L$5:L$177)</f>
        <v>7.4999999999999997E-2</v>
      </c>
      <c r="V18" s="101"/>
      <c r="W18" s="190">
        <f t="shared" si="1"/>
        <v>0.377</v>
      </c>
      <c r="X18" s="190">
        <f t="shared" si="2"/>
        <v>7.5399999999999995E-2</v>
      </c>
      <c r="Y18" s="191"/>
      <c r="Z18" s="191"/>
      <c r="AA18" s="191"/>
      <c r="AB18" s="157"/>
      <c r="AC18" s="191"/>
      <c r="AD18" s="191"/>
      <c r="AE18" s="157"/>
      <c r="AF18" s="157"/>
      <c r="AG18" s="157"/>
      <c r="AH18" s="157"/>
      <c r="AI18" s="157"/>
      <c r="AJ18" s="157"/>
      <c r="AK18" s="157"/>
    </row>
    <row r="19" spans="1:37" s="22" customFormat="1" outlineLevel="1">
      <c r="A19" s="82"/>
      <c r="B19" s="82"/>
      <c r="C19" s="111"/>
      <c r="D19" s="112"/>
      <c r="E19" s="120" t="str">
        <f>INDEX(InpC!$E$56:$E$261,MATCH($K19,InpC!$F$56:$F$261,0))</f>
        <v>NRSWA diversions revenue - WWN - price control</v>
      </c>
      <c r="F19" s="120" t="str">
        <f>INDEX(InpC!H$56:H$261,MATCH($K19,InpC!$F$56:$F$261,0))</f>
        <v>DS1E_016TOT_PR24</v>
      </c>
      <c r="G19" s="120" t="str">
        <f>INDEX(InpC!I$56:I$261,MATCH($K19,InpC!$F$56:$F$261,0))</f>
        <v>DS1W_015TOT_PR24</v>
      </c>
      <c r="H19" s="120">
        <f>INDEX(InpC!J$56:J$261,MATCH($K19,InpC!$F$56:$F$261,0))</f>
        <v>0</v>
      </c>
      <c r="I19" s="120">
        <f>INDEX(InpC!K$56:K$261,MATCH($K19,InpC!$F$56:$F$261,0))</f>
        <v>0</v>
      </c>
      <c r="J19" s="120">
        <f>INDEX(InpC!L$56:L$261,MATCH($K19,InpC!$F$56:$F$261,0))</f>
        <v>0</v>
      </c>
      <c r="K19" s="79">
        <f t="shared" si="3"/>
        <v>32</v>
      </c>
      <c r="L19" s="120" t="str">
        <f>INDEX(InpC!M$56:M$261,MATCH($K19,InpC!$F$56:$F$261,0))</f>
        <v>WWNPC</v>
      </c>
      <c r="M19" s="157" t="s">
        <v>31</v>
      </c>
      <c r="N19" s="157"/>
      <c r="O19" s="120"/>
      <c r="P19" s="120"/>
      <c r="Q19" s="190">
        <f>SUMIF(Inp_PR24_BRL!$E$5:$E$177,DR_BRL!$G19,Inp_PR24_BRL!H$5:H$177)+SUMIF(Inp_PR24_BRL!$E$5:$E$177,DR_BRL!$H19,Inp_PR24_BRL!H$5:H$177)+SUMIF(Inp_PR24_BRL!$E$5:$E$177,DR_BRL!$I19,Inp_PR24_BRL!H$5:H$177)+SUMIF(Inp_PR24_BRL!$E$5:$E$177,DR_BRL!$J19,Inp_PR24_BRL!H$5:H$177)+SUMIF(Inp_PR24_BRL!$E$5:$E$177,DR_BRL!$F19,Inp_PR24_BRL!H$5:H$177)</f>
        <v>0</v>
      </c>
      <c r="R19" s="190">
        <f>SUMIF(Inp_PR24_BRL!$E$5:$E$177,DR_BRL!$G19,Inp_PR24_BRL!I$5:I$177)+SUMIF(Inp_PR24_BRL!$E$5:$E$177,DR_BRL!$H19,Inp_PR24_BRL!I$5:I$177)+SUMIF(Inp_PR24_BRL!$E$5:$E$177,DR_BRL!$I19,Inp_PR24_BRL!I$5:I$177)+SUMIF(Inp_PR24_BRL!$E$5:$E$177,DR_BRL!$J19,Inp_PR24_BRL!I$5:I$177)+SUMIF(Inp_PR24_BRL!$E$5:$E$177,DR_BRL!$F19,Inp_PR24_BRL!I$5:I$177)</f>
        <v>0</v>
      </c>
      <c r="S19" s="190">
        <f>SUMIF(Inp_PR24_BRL!$E$5:$E$177,DR_BRL!$G19,Inp_PR24_BRL!J$5:J$177)+SUMIF(Inp_PR24_BRL!$E$5:$E$177,DR_BRL!$H19,Inp_PR24_BRL!J$5:J$177)+SUMIF(Inp_PR24_BRL!$E$5:$E$177,DR_BRL!$I19,Inp_PR24_BRL!J$5:J$177)+SUMIF(Inp_PR24_BRL!$E$5:$E$177,DR_BRL!$J19,Inp_PR24_BRL!J$5:J$177)+SUMIF(Inp_PR24_BRL!$E$5:$E$177,DR_BRL!$F19,Inp_PR24_BRL!J$5:J$177)</f>
        <v>0</v>
      </c>
      <c r="T19" s="190">
        <f>SUMIF(Inp_PR24_BRL!$E$5:$E$177,DR_BRL!$G19,Inp_PR24_BRL!K$5:K$177)+SUMIF(Inp_PR24_BRL!$E$5:$E$177,DR_BRL!$H19,Inp_PR24_BRL!K$5:K$177)+SUMIF(Inp_PR24_BRL!$E$5:$E$177,DR_BRL!$I19,Inp_PR24_BRL!K$5:K$177)+SUMIF(Inp_PR24_BRL!$E$5:$E$177,DR_BRL!$J19,Inp_PR24_BRL!K$5:K$177)+SUMIF(Inp_PR24_BRL!$E$5:$E$177,DR_BRL!$F19,Inp_PR24_BRL!K$5:K$177)</f>
        <v>0</v>
      </c>
      <c r="U19" s="190">
        <f>SUMIF(Inp_PR24_BRL!$E$5:$E$177,DR_BRL!$G19,Inp_PR24_BRL!L$5:L$177)+SUMIF(Inp_PR24_BRL!$E$5:$E$177,DR_BRL!$H19,Inp_PR24_BRL!L$5:L$177)+SUMIF(Inp_PR24_BRL!$E$5:$E$177,DR_BRL!$I19,Inp_PR24_BRL!L$5:L$177)+SUMIF(Inp_PR24_BRL!$E$5:$E$177,DR_BRL!$J19,Inp_PR24_BRL!L$5:L$177)+SUMIF(Inp_PR24_BRL!$E$5:$E$177,DR_BRL!$F19,Inp_PR24_BRL!L$5:L$177)</f>
        <v>0</v>
      </c>
      <c r="V19" s="101"/>
      <c r="W19" s="190">
        <f t="shared" si="1"/>
        <v>0</v>
      </c>
      <c r="X19" s="190">
        <f t="shared" si="2"/>
        <v>0</v>
      </c>
      <c r="Y19" s="191"/>
      <c r="Z19" s="191"/>
      <c r="AA19" s="191"/>
      <c r="AB19" s="157"/>
      <c r="AC19" s="191"/>
      <c r="AD19" s="191"/>
      <c r="AE19" s="157"/>
      <c r="AF19" s="157"/>
      <c r="AG19" s="157"/>
      <c r="AH19" s="157"/>
      <c r="AI19" s="157"/>
      <c r="AJ19" s="157"/>
      <c r="AK19" s="157"/>
    </row>
    <row r="20" spans="1:37" s="22" customFormat="1" outlineLevel="1">
      <c r="A20" s="82"/>
      <c r="B20" s="82"/>
      <c r="C20" s="111"/>
      <c r="D20" s="112"/>
      <c r="E20" s="120" t="str">
        <f>INDEX(InpC!$E$56:$E$261,MATCH($K20,InpC!$F$56:$F$261,0))</f>
        <v>NRSWA diversions revenue - total</v>
      </c>
      <c r="F20" s="120" t="str">
        <f>INDEX(InpC!H$56:H$261,MATCH($K20,InpC!$F$56:$F$261,0))</f>
        <v>sum</v>
      </c>
      <c r="G20" s="120">
        <f>INDEX(InpC!I$56:I$261,MATCH($K20,InpC!$F$56:$F$261,0))</f>
        <v>0</v>
      </c>
      <c r="H20" s="120">
        <f>INDEX(InpC!J$56:J$261,MATCH($K20,InpC!$F$56:$F$261,0))</f>
        <v>0</v>
      </c>
      <c r="I20" s="120">
        <f>INDEX(InpC!K$56:K$261,MATCH($K20,InpC!$F$56:$F$261,0))</f>
        <v>0</v>
      </c>
      <c r="J20" s="120">
        <f>INDEX(InpC!L$56:L$261,MATCH($K20,InpC!$F$56:$F$261,0))</f>
        <v>0</v>
      </c>
      <c r="K20" s="79">
        <f t="shared" si="3"/>
        <v>33</v>
      </c>
      <c r="L20" s="120">
        <f>INDEX(InpC!M$56:M$261,MATCH($K20,InpC!$F$56:$F$261,0))</f>
        <v>0</v>
      </c>
      <c r="M20" s="157" t="s">
        <v>31</v>
      </c>
      <c r="N20" s="157"/>
      <c r="O20" s="120"/>
      <c r="P20" s="120"/>
      <c r="Q20" s="192">
        <f t="shared" ref="Q20:U20" si="5">SUM(Q18:Q19)</f>
        <v>7.8E-2</v>
      </c>
      <c r="R20" s="192">
        <f t="shared" si="5"/>
        <v>7.4999999999999997E-2</v>
      </c>
      <c r="S20" s="192">
        <f t="shared" si="5"/>
        <v>7.4999999999999997E-2</v>
      </c>
      <c r="T20" s="192">
        <f t="shared" si="5"/>
        <v>7.3999999999999996E-2</v>
      </c>
      <c r="U20" s="192">
        <f t="shared" si="5"/>
        <v>7.4999999999999997E-2</v>
      </c>
      <c r="V20" s="101"/>
      <c r="W20" s="192">
        <f t="shared" si="1"/>
        <v>0.377</v>
      </c>
      <c r="X20" s="192">
        <f t="shared" si="2"/>
        <v>7.5399999999999995E-2</v>
      </c>
      <c r="Y20" s="191"/>
      <c r="Z20" s="191"/>
      <c r="AA20" s="191"/>
      <c r="AB20" s="157"/>
      <c r="AC20" s="191"/>
      <c r="AD20" s="191"/>
      <c r="AE20" s="157"/>
      <c r="AF20" s="157"/>
      <c r="AG20" s="157"/>
      <c r="AH20" s="157"/>
      <c r="AI20" s="157"/>
      <c r="AJ20" s="157"/>
      <c r="AK20" s="157"/>
    </row>
    <row r="21" spans="1:37" s="22" customFormat="1" outlineLevel="1">
      <c r="A21" s="82"/>
      <c r="B21" s="82"/>
      <c r="C21" s="111"/>
      <c r="D21" s="112"/>
      <c r="E21" s="120" t="str">
        <f>INDEX(InpC!$E$56:$E$261,MATCH($K21,InpC!$F$56:$F$261,0))</f>
        <v>non-s185 diversions revenue - WN - price control</v>
      </c>
      <c r="F21" s="120" t="str">
        <f>INDEX(InpC!H$56:H$261,MATCH($K21,InpC!$F$56:$F$261,0))</f>
        <v>DS1E_003TOT_PR24</v>
      </c>
      <c r="G21" s="120" t="str">
        <f>INDEX(InpC!I$56:I$261,MATCH($K21,InpC!$F$56:$F$261,0))</f>
        <v>DS1W_005TOT_PR24</v>
      </c>
      <c r="H21" s="120">
        <f>INDEX(InpC!J$56:J$261,MATCH($K21,InpC!$F$56:$F$261,0))</f>
        <v>0</v>
      </c>
      <c r="I21" s="120">
        <f>INDEX(InpC!K$56:K$261,MATCH($K21,InpC!$F$56:$F$261,0))</f>
        <v>0</v>
      </c>
      <c r="J21" s="120">
        <f>INDEX(InpC!L$56:L$261,MATCH($K21,InpC!$F$56:$F$261,0))</f>
        <v>0</v>
      </c>
      <c r="K21" s="79">
        <f t="shared" si="3"/>
        <v>34</v>
      </c>
      <c r="L21" s="120" t="str">
        <f>INDEX(InpC!M$56:M$261,MATCH($K21,InpC!$F$56:$F$261,0))</f>
        <v>WNPC</v>
      </c>
      <c r="M21" s="157" t="s">
        <v>31</v>
      </c>
      <c r="N21" s="157"/>
      <c r="O21" s="120"/>
      <c r="P21" s="120"/>
      <c r="Q21" s="190">
        <f>SUMIF(Inp_PR24_BRL!$E$5:$E$177,DR_BRL!$G21,Inp_PR24_BRL!H$5:H$177)+SUMIF(Inp_PR24_BRL!$E$5:$E$177,DR_BRL!$H21,Inp_PR24_BRL!H$5:H$177)+SUMIF(Inp_PR24_BRL!$E$5:$E$177,DR_BRL!$I21,Inp_PR24_BRL!H$5:H$177)+SUMIF(Inp_PR24_BRL!$E$5:$E$177,DR_BRL!$J21,Inp_PR24_BRL!H$5:H$177)+SUMIF(Inp_PR24_BRL!$E$5:$E$177,DR_BRL!$F21,Inp_PR24_BRL!H$5:H$177)</f>
        <v>0</v>
      </c>
      <c r="R21" s="190">
        <f>SUMIF(Inp_PR24_BRL!$E$5:$E$177,DR_BRL!$G21,Inp_PR24_BRL!I$5:I$177)+SUMIF(Inp_PR24_BRL!$E$5:$E$177,DR_BRL!$H21,Inp_PR24_BRL!I$5:I$177)+SUMIF(Inp_PR24_BRL!$E$5:$E$177,DR_BRL!$I21,Inp_PR24_BRL!I$5:I$177)+SUMIF(Inp_PR24_BRL!$E$5:$E$177,DR_BRL!$J21,Inp_PR24_BRL!I$5:I$177)+SUMIF(Inp_PR24_BRL!$E$5:$E$177,DR_BRL!$F21,Inp_PR24_BRL!I$5:I$177)</f>
        <v>0</v>
      </c>
      <c r="S21" s="190">
        <f>SUMIF(Inp_PR24_BRL!$E$5:$E$177,DR_BRL!$G21,Inp_PR24_BRL!J$5:J$177)+SUMIF(Inp_PR24_BRL!$E$5:$E$177,DR_BRL!$H21,Inp_PR24_BRL!J$5:J$177)+SUMIF(Inp_PR24_BRL!$E$5:$E$177,DR_BRL!$I21,Inp_PR24_BRL!J$5:J$177)+SUMIF(Inp_PR24_BRL!$E$5:$E$177,DR_BRL!$J21,Inp_PR24_BRL!J$5:J$177)+SUMIF(Inp_PR24_BRL!$E$5:$E$177,DR_BRL!$F21,Inp_PR24_BRL!J$5:J$177)</f>
        <v>0</v>
      </c>
      <c r="T21" s="190">
        <f>SUMIF(Inp_PR24_BRL!$E$5:$E$177,DR_BRL!$G21,Inp_PR24_BRL!K$5:K$177)+SUMIF(Inp_PR24_BRL!$E$5:$E$177,DR_BRL!$H21,Inp_PR24_BRL!K$5:K$177)+SUMIF(Inp_PR24_BRL!$E$5:$E$177,DR_BRL!$I21,Inp_PR24_BRL!K$5:K$177)+SUMIF(Inp_PR24_BRL!$E$5:$E$177,DR_BRL!$J21,Inp_PR24_BRL!K$5:K$177)+SUMIF(Inp_PR24_BRL!$E$5:$E$177,DR_BRL!$F21,Inp_PR24_BRL!K$5:K$177)</f>
        <v>0</v>
      </c>
      <c r="U21" s="190">
        <f>SUMIF(Inp_PR24_BRL!$E$5:$E$177,DR_BRL!$G21,Inp_PR24_BRL!L$5:L$177)+SUMIF(Inp_PR24_BRL!$E$5:$E$177,DR_BRL!$H21,Inp_PR24_BRL!L$5:L$177)+SUMIF(Inp_PR24_BRL!$E$5:$E$177,DR_BRL!$I21,Inp_PR24_BRL!L$5:L$177)+SUMIF(Inp_PR24_BRL!$E$5:$E$177,DR_BRL!$J21,Inp_PR24_BRL!L$5:L$177)+SUMIF(Inp_PR24_BRL!$E$5:$E$177,DR_BRL!$F21,Inp_PR24_BRL!L$5:L$177)</f>
        <v>0</v>
      </c>
      <c r="V21" s="101"/>
      <c r="W21" s="190">
        <f t="shared" si="1"/>
        <v>0</v>
      </c>
      <c r="X21" s="190">
        <f t="shared" si="2"/>
        <v>0</v>
      </c>
      <c r="Y21" s="191"/>
      <c r="Z21" s="191"/>
      <c r="AA21" s="191"/>
      <c r="AB21" s="157"/>
      <c r="AC21" s="191"/>
      <c r="AD21" s="191"/>
      <c r="AE21" s="157"/>
      <c r="AF21" s="157"/>
      <c r="AG21" s="157"/>
      <c r="AH21" s="157"/>
      <c r="AI21" s="157"/>
      <c r="AJ21" s="157"/>
      <c r="AK21" s="157"/>
    </row>
    <row r="22" spans="1:37" s="22" customFormat="1" outlineLevel="1">
      <c r="A22" s="82"/>
      <c r="B22" s="82"/>
      <c r="C22" s="111"/>
      <c r="D22" s="112"/>
      <c r="E22" s="120" t="str">
        <f>INDEX(InpC!$E$56:$E$261,MATCH($K22,InpC!$F$56:$F$261,0))</f>
        <v>non-s185 diversions revenue - WWN - price control</v>
      </c>
      <c r="F22" s="120" t="str">
        <f>INDEX(InpC!H$56:H$261,MATCH($K22,InpC!$F$56:$F$261,0))</f>
        <v>DS1E_017TOT_PR24</v>
      </c>
      <c r="G22" s="120" t="str">
        <f>INDEX(InpC!I$56:I$261,MATCH($K22,InpC!$F$56:$F$261,0))</f>
        <v>DS1W_016TOT_PR24</v>
      </c>
      <c r="H22" s="120">
        <f>INDEX(InpC!J$56:J$261,MATCH($K22,InpC!$F$56:$F$261,0))</f>
        <v>0</v>
      </c>
      <c r="I22" s="120">
        <f>INDEX(InpC!K$56:K$261,MATCH($K22,InpC!$F$56:$F$261,0))</f>
        <v>0</v>
      </c>
      <c r="J22" s="120">
        <f>INDEX(InpC!L$56:L$261,MATCH($K22,InpC!$F$56:$F$261,0))</f>
        <v>0</v>
      </c>
      <c r="K22" s="79">
        <f t="shared" si="3"/>
        <v>35</v>
      </c>
      <c r="L22" s="120" t="str">
        <f>INDEX(InpC!M$56:M$261,MATCH($K22,InpC!$F$56:$F$261,0))</f>
        <v>WWNPC</v>
      </c>
      <c r="M22" s="157" t="s">
        <v>31</v>
      </c>
      <c r="N22" s="157"/>
      <c r="O22" s="120"/>
      <c r="P22" s="120"/>
      <c r="Q22" s="190">
        <f>SUMIF(Inp_PR24_BRL!$E$5:$E$177,DR_BRL!$G22,Inp_PR24_BRL!H$5:H$177)+SUMIF(Inp_PR24_BRL!$E$5:$E$177,DR_BRL!$H22,Inp_PR24_BRL!H$5:H$177)+SUMIF(Inp_PR24_BRL!$E$5:$E$177,DR_BRL!$I22,Inp_PR24_BRL!H$5:H$177)+SUMIF(Inp_PR24_BRL!$E$5:$E$177,DR_BRL!$J22,Inp_PR24_BRL!H$5:H$177)+SUMIF(Inp_PR24_BRL!$E$5:$E$177,DR_BRL!$F22,Inp_PR24_BRL!H$5:H$177)</f>
        <v>0</v>
      </c>
      <c r="R22" s="190">
        <f>SUMIF(Inp_PR24_BRL!$E$5:$E$177,DR_BRL!$G22,Inp_PR24_BRL!I$5:I$177)+SUMIF(Inp_PR24_BRL!$E$5:$E$177,DR_BRL!$H22,Inp_PR24_BRL!I$5:I$177)+SUMIF(Inp_PR24_BRL!$E$5:$E$177,DR_BRL!$I22,Inp_PR24_BRL!I$5:I$177)+SUMIF(Inp_PR24_BRL!$E$5:$E$177,DR_BRL!$J22,Inp_PR24_BRL!I$5:I$177)+SUMIF(Inp_PR24_BRL!$E$5:$E$177,DR_BRL!$F22,Inp_PR24_BRL!I$5:I$177)</f>
        <v>0</v>
      </c>
      <c r="S22" s="190">
        <f>SUMIF(Inp_PR24_BRL!$E$5:$E$177,DR_BRL!$G22,Inp_PR24_BRL!J$5:J$177)+SUMIF(Inp_PR24_BRL!$E$5:$E$177,DR_BRL!$H22,Inp_PR24_BRL!J$5:J$177)+SUMIF(Inp_PR24_BRL!$E$5:$E$177,DR_BRL!$I22,Inp_PR24_BRL!J$5:J$177)+SUMIF(Inp_PR24_BRL!$E$5:$E$177,DR_BRL!$J22,Inp_PR24_BRL!J$5:J$177)+SUMIF(Inp_PR24_BRL!$E$5:$E$177,DR_BRL!$F22,Inp_PR24_BRL!J$5:J$177)</f>
        <v>0</v>
      </c>
      <c r="T22" s="190">
        <f>SUMIF(Inp_PR24_BRL!$E$5:$E$177,DR_BRL!$G22,Inp_PR24_BRL!K$5:K$177)+SUMIF(Inp_PR24_BRL!$E$5:$E$177,DR_BRL!$H22,Inp_PR24_BRL!K$5:K$177)+SUMIF(Inp_PR24_BRL!$E$5:$E$177,DR_BRL!$I22,Inp_PR24_BRL!K$5:K$177)+SUMIF(Inp_PR24_BRL!$E$5:$E$177,DR_BRL!$J22,Inp_PR24_BRL!K$5:K$177)+SUMIF(Inp_PR24_BRL!$E$5:$E$177,DR_BRL!$F22,Inp_PR24_BRL!K$5:K$177)</f>
        <v>0</v>
      </c>
      <c r="U22" s="190">
        <f>SUMIF(Inp_PR24_BRL!$E$5:$E$177,DR_BRL!$G22,Inp_PR24_BRL!L$5:L$177)+SUMIF(Inp_PR24_BRL!$E$5:$E$177,DR_BRL!$H22,Inp_PR24_BRL!L$5:L$177)+SUMIF(Inp_PR24_BRL!$E$5:$E$177,DR_BRL!$I22,Inp_PR24_BRL!L$5:L$177)+SUMIF(Inp_PR24_BRL!$E$5:$E$177,DR_BRL!$J22,Inp_PR24_BRL!L$5:L$177)+SUMIF(Inp_PR24_BRL!$E$5:$E$177,DR_BRL!$F22,Inp_PR24_BRL!L$5:L$177)</f>
        <v>0</v>
      </c>
      <c r="V22" s="101"/>
      <c r="W22" s="190">
        <f t="shared" si="1"/>
        <v>0</v>
      </c>
      <c r="X22" s="190">
        <f t="shared" si="2"/>
        <v>0</v>
      </c>
      <c r="Y22" s="191"/>
      <c r="Z22" s="191"/>
      <c r="AA22" s="191"/>
      <c r="AB22" s="157"/>
      <c r="AC22" s="191"/>
      <c r="AD22" s="191"/>
      <c r="AE22" s="157"/>
      <c r="AF22" s="157"/>
      <c r="AG22" s="157"/>
      <c r="AH22" s="157"/>
      <c r="AI22" s="157"/>
      <c r="AJ22" s="157"/>
      <c r="AK22" s="157"/>
    </row>
    <row r="23" spans="1:37" s="22" customFormat="1" outlineLevel="1">
      <c r="A23" s="82"/>
      <c r="B23" s="82"/>
      <c r="C23" s="111"/>
      <c r="D23" s="112"/>
      <c r="E23" s="120" t="str">
        <f>INDEX(InpC!$E$56:$E$261,MATCH($K23,InpC!$F$56:$F$261,0))</f>
        <v>non-s185 diversions revenue - total</v>
      </c>
      <c r="F23" s="120" t="str">
        <f>INDEX(InpC!H$56:H$261,MATCH($K23,InpC!$F$56:$F$261,0))</f>
        <v>sum</v>
      </c>
      <c r="G23" s="120">
        <f>INDEX(InpC!I$56:I$261,MATCH($K23,InpC!$F$56:$F$261,0))</f>
        <v>0</v>
      </c>
      <c r="H23" s="120">
        <f>INDEX(InpC!J$56:J$261,MATCH($K23,InpC!$F$56:$F$261,0))</f>
        <v>0</v>
      </c>
      <c r="I23" s="120">
        <f>INDEX(InpC!K$56:K$261,MATCH($K23,InpC!$F$56:$F$261,0))</f>
        <v>0</v>
      </c>
      <c r="J23" s="120">
        <f>INDEX(InpC!L$56:L$261,MATCH($K23,InpC!$F$56:$F$261,0))</f>
        <v>0</v>
      </c>
      <c r="K23" s="79">
        <f t="shared" si="3"/>
        <v>36</v>
      </c>
      <c r="L23" s="120">
        <f>INDEX(InpC!M$56:M$261,MATCH($K23,InpC!$F$56:$F$261,0))</f>
        <v>0</v>
      </c>
      <c r="M23" s="157" t="s">
        <v>31</v>
      </c>
      <c r="N23" s="157"/>
      <c r="O23" s="120"/>
      <c r="P23" s="120"/>
      <c r="Q23" s="192">
        <f t="shared" ref="Q23:U23" si="6">SUM(Q21:Q22)</f>
        <v>0</v>
      </c>
      <c r="R23" s="192">
        <f t="shared" si="6"/>
        <v>0</v>
      </c>
      <c r="S23" s="192">
        <f t="shared" si="6"/>
        <v>0</v>
      </c>
      <c r="T23" s="192">
        <f t="shared" si="6"/>
        <v>0</v>
      </c>
      <c r="U23" s="192">
        <f t="shared" si="6"/>
        <v>0</v>
      </c>
      <c r="V23" s="101"/>
      <c r="W23" s="192">
        <f t="shared" si="1"/>
        <v>0</v>
      </c>
      <c r="X23" s="192">
        <f t="shared" si="2"/>
        <v>0</v>
      </c>
      <c r="Y23" s="191"/>
      <c r="Z23" s="191"/>
      <c r="AA23" s="191"/>
      <c r="AB23" s="157"/>
      <c r="AC23" s="191"/>
      <c r="AD23" s="191"/>
      <c r="AE23" s="157"/>
      <c r="AF23" s="157"/>
      <c r="AG23" s="157"/>
      <c r="AH23" s="157"/>
      <c r="AI23" s="157"/>
      <c r="AJ23" s="157"/>
      <c r="AK23" s="157"/>
    </row>
    <row r="24" spans="1:37" s="22" customFormat="1" outlineLevel="1">
      <c r="A24" s="82"/>
      <c r="B24" s="82"/>
      <c r="C24" s="111"/>
      <c r="D24" s="112"/>
      <c r="E24" s="120" t="str">
        <f>INDEX(InpC!$E$56:$E$261,MATCH($K24,InpC!$F$56:$F$261,0))</f>
        <v>Diversions revenue - WN - price control</v>
      </c>
      <c r="F24" s="120" t="str">
        <f>INDEX(InpC!H$56:H$261,MATCH($K24,InpC!$F$56:$F$261,0))</f>
        <v>sum</v>
      </c>
      <c r="G24" s="120">
        <f>INDEX(InpC!I$56:I$261,MATCH($K24,InpC!$F$56:$F$261,0))</f>
        <v>0</v>
      </c>
      <c r="H24" s="120">
        <f>INDEX(InpC!J$56:J$261,MATCH($K24,InpC!$F$56:$F$261,0))</f>
        <v>0</v>
      </c>
      <c r="I24" s="120">
        <f>INDEX(InpC!K$56:K$261,MATCH($K24,InpC!$F$56:$F$261,0))</f>
        <v>0</v>
      </c>
      <c r="J24" s="120">
        <f>INDEX(InpC!L$56:L$261,MATCH($K24,InpC!$F$56:$F$261,0))</f>
        <v>0</v>
      </c>
      <c r="K24" s="79">
        <f t="shared" si="3"/>
        <v>37</v>
      </c>
      <c r="L24" s="120" t="str">
        <f>INDEX(InpC!M$56:M$261,MATCH($K24,InpC!$F$56:$F$261,0))</f>
        <v>WNPC</v>
      </c>
      <c r="M24" s="157" t="s">
        <v>31</v>
      </c>
      <c r="N24" s="157"/>
      <c r="O24" s="120"/>
      <c r="P24" s="120"/>
      <c r="Q24" s="192">
        <f>SUMIF($L$15:$L$23,$L24,Q$15:Q$23)</f>
        <v>0.20900000000000002</v>
      </c>
      <c r="R24" s="192">
        <f t="shared" ref="R24:U26" si="7">SUMIF($L$15:$L$23,$L24,R$15:R$23)</f>
        <v>0.2</v>
      </c>
      <c r="S24" s="192">
        <f t="shared" si="7"/>
        <v>0.2</v>
      </c>
      <c r="T24" s="192">
        <f t="shared" si="7"/>
        <v>0.19700000000000001</v>
      </c>
      <c r="U24" s="192">
        <f t="shared" si="7"/>
        <v>0.2</v>
      </c>
      <c r="V24" s="101"/>
      <c r="W24" s="192">
        <f t="shared" si="1"/>
        <v>1.006</v>
      </c>
      <c r="X24" s="192">
        <f t="shared" si="2"/>
        <v>0.20119999999999999</v>
      </c>
      <c r="Y24" s="191"/>
      <c r="Z24" s="191"/>
      <c r="AA24" s="191"/>
      <c r="AB24" s="157"/>
      <c r="AC24" s="191"/>
      <c r="AD24" s="191"/>
      <c r="AE24" s="157"/>
      <c r="AF24" s="157"/>
      <c r="AG24" s="157"/>
      <c r="AH24" s="157"/>
      <c r="AI24" s="157"/>
      <c r="AJ24" s="157"/>
      <c r="AK24" s="157"/>
    </row>
    <row r="25" spans="1:37" s="22" customFormat="1" outlineLevel="1">
      <c r="A25" s="82"/>
      <c r="B25" s="82"/>
      <c r="C25" s="111"/>
      <c r="D25" s="112"/>
      <c r="E25" s="120" t="str">
        <f>INDEX(InpC!$E$56:$E$261,MATCH($K25,InpC!$F$56:$F$261,0))</f>
        <v>Diversions revenue - WWN - price control</v>
      </c>
      <c r="F25" s="120" t="str">
        <f>INDEX(InpC!H$56:H$261,MATCH($K25,InpC!$F$56:$F$261,0))</f>
        <v>sum</v>
      </c>
      <c r="G25" s="120">
        <f>INDEX(InpC!I$56:I$261,MATCH($K25,InpC!$F$56:$F$261,0))</f>
        <v>0</v>
      </c>
      <c r="H25" s="120">
        <f>INDEX(InpC!J$56:J$261,MATCH($K25,InpC!$F$56:$F$261,0))</f>
        <v>0</v>
      </c>
      <c r="I25" s="120">
        <f>INDEX(InpC!K$56:K$261,MATCH($K25,InpC!$F$56:$F$261,0))</f>
        <v>0</v>
      </c>
      <c r="J25" s="120">
        <f>INDEX(InpC!L$56:L$261,MATCH($K25,InpC!$F$56:$F$261,0))</f>
        <v>0</v>
      </c>
      <c r="K25" s="79">
        <f t="shared" si="3"/>
        <v>38</v>
      </c>
      <c r="L25" s="120" t="str">
        <f>INDEX(InpC!M$56:M$261,MATCH($K25,InpC!$F$56:$F$261,0))</f>
        <v>WWNPC</v>
      </c>
      <c r="M25" s="157" t="s">
        <v>31</v>
      </c>
      <c r="N25" s="157"/>
      <c r="O25" s="120"/>
      <c r="P25" s="120"/>
      <c r="Q25" s="192">
        <f t="shared" ref="Q25:Q26" si="8">SUMIF($L$15:$L$23,$L25,Q$15:Q$23)</f>
        <v>0</v>
      </c>
      <c r="R25" s="192">
        <f t="shared" si="7"/>
        <v>0</v>
      </c>
      <c r="S25" s="192">
        <f t="shared" si="7"/>
        <v>0</v>
      </c>
      <c r="T25" s="192">
        <f t="shared" si="7"/>
        <v>0</v>
      </c>
      <c r="U25" s="192">
        <f t="shared" si="7"/>
        <v>0</v>
      </c>
      <c r="V25" s="101"/>
      <c r="W25" s="192">
        <f t="shared" si="1"/>
        <v>0</v>
      </c>
      <c r="X25" s="192">
        <f t="shared" si="2"/>
        <v>0</v>
      </c>
      <c r="Y25" s="191"/>
      <c r="Z25" s="191"/>
      <c r="AA25" s="191"/>
      <c r="AB25" s="157"/>
      <c r="AC25" s="191"/>
      <c r="AD25" s="191"/>
      <c r="AE25" s="157"/>
      <c r="AF25" s="157"/>
      <c r="AG25" s="157"/>
      <c r="AH25" s="157"/>
      <c r="AI25" s="157"/>
      <c r="AJ25" s="157"/>
      <c r="AK25" s="157"/>
    </row>
    <row r="26" spans="1:37" s="22" customFormat="1" outlineLevel="1">
      <c r="A26" s="82"/>
      <c r="B26" s="82"/>
      <c r="C26" s="111"/>
      <c r="D26" s="112"/>
      <c r="E26" s="120" t="str">
        <f>INDEX(InpC!$E$56:$E$261,MATCH($K26,InpC!$F$56:$F$261,0))</f>
        <v>Diversions revenue - WWN - non-price control</v>
      </c>
      <c r="F26" s="120" t="str">
        <f>INDEX(InpC!H$56:H$261,MATCH($K26,InpC!$F$56:$F$261,0))</f>
        <v>sum</v>
      </c>
      <c r="G26" s="120">
        <f>INDEX(InpC!I$56:I$261,MATCH($K26,InpC!$F$56:$F$261,0))</f>
        <v>0</v>
      </c>
      <c r="H26" s="120">
        <f>INDEX(InpC!J$56:J$261,MATCH($K26,InpC!$F$56:$F$261,0))</f>
        <v>0</v>
      </c>
      <c r="I26" s="120">
        <f>INDEX(InpC!K$56:K$261,MATCH($K26,InpC!$F$56:$F$261,0))</f>
        <v>0</v>
      </c>
      <c r="J26" s="120">
        <f>INDEX(InpC!L$56:L$261,MATCH($K26,InpC!$F$56:$F$261,0))</f>
        <v>0</v>
      </c>
      <c r="K26" s="79">
        <f t="shared" si="3"/>
        <v>39</v>
      </c>
      <c r="L26" s="120" t="str">
        <f>INDEX(InpC!M$56:M$261,MATCH($K26,InpC!$F$56:$F$261,0))</f>
        <v>WWNNPC</v>
      </c>
      <c r="M26" s="157" t="s">
        <v>31</v>
      </c>
      <c r="N26" s="157"/>
      <c r="O26" s="120"/>
      <c r="P26" s="120"/>
      <c r="Q26" s="192">
        <f t="shared" si="8"/>
        <v>0</v>
      </c>
      <c r="R26" s="192">
        <f t="shared" si="7"/>
        <v>0</v>
      </c>
      <c r="S26" s="192">
        <f t="shared" si="7"/>
        <v>0</v>
      </c>
      <c r="T26" s="192">
        <f t="shared" si="7"/>
        <v>0</v>
      </c>
      <c r="U26" s="192">
        <f t="shared" si="7"/>
        <v>0</v>
      </c>
      <c r="V26" s="101"/>
      <c r="W26" s="192">
        <f t="shared" si="1"/>
        <v>0</v>
      </c>
      <c r="X26" s="192">
        <f t="shared" si="2"/>
        <v>0</v>
      </c>
      <c r="Y26" s="191"/>
      <c r="Z26" s="191"/>
      <c r="AA26" s="191"/>
      <c r="AB26" s="157"/>
      <c r="AC26" s="191"/>
      <c r="AD26" s="191"/>
      <c r="AE26" s="157"/>
      <c r="AF26" s="157"/>
      <c r="AG26" s="157"/>
      <c r="AH26" s="157"/>
      <c r="AI26" s="157"/>
      <c r="AJ26" s="157"/>
      <c r="AK26" s="157"/>
    </row>
    <row r="27" spans="1:37" s="22" customFormat="1" outlineLevel="1">
      <c r="A27" s="82"/>
      <c r="B27" s="82"/>
      <c r="C27" s="111"/>
      <c r="D27" s="112"/>
      <c r="E27" s="120" t="str">
        <f>INDEX(InpC!$E$56:$E$261,MATCH($K27,InpC!$F$56:$F$261,0))</f>
        <v>Diversions revenue - total</v>
      </c>
      <c r="F27" s="120" t="str">
        <f>INDEX(InpC!H$56:H$261,MATCH($K27,InpC!$F$56:$F$261,0))</f>
        <v>sum</v>
      </c>
      <c r="G27" s="120">
        <f>INDEX(InpC!I$56:I$261,MATCH($K27,InpC!$F$56:$F$261,0))</f>
        <v>0</v>
      </c>
      <c r="H27" s="120">
        <f>INDEX(InpC!J$56:J$261,MATCH($K27,InpC!$F$56:$F$261,0))</f>
        <v>0</v>
      </c>
      <c r="I27" s="120">
        <f>INDEX(InpC!K$56:K$261,MATCH($K27,InpC!$F$56:$F$261,0))</f>
        <v>0</v>
      </c>
      <c r="J27" s="120">
        <f>INDEX(InpC!L$56:L$261,MATCH($K27,InpC!$F$56:$F$261,0))</f>
        <v>0</v>
      </c>
      <c r="K27" s="79">
        <f t="shared" si="3"/>
        <v>40</v>
      </c>
      <c r="L27" s="120">
        <f>INDEX(InpC!M$56:M$261,MATCH($K27,InpC!$F$56:$F$261,0))</f>
        <v>0</v>
      </c>
      <c r="M27" s="157" t="s">
        <v>31</v>
      </c>
      <c r="N27" s="157"/>
      <c r="O27" s="120"/>
      <c r="P27" s="120"/>
      <c r="Q27" s="192">
        <f>SUM(Q24:Q26)</f>
        <v>0.20900000000000002</v>
      </c>
      <c r="R27" s="192">
        <f t="shared" ref="R27:U27" si="9">SUM(R24:R26)</f>
        <v>0.2</v>
      </c>
      <c r="S27" s="192">
        <f t="shared" si="9"/>
        <v>0.2</v>
      </c>
      <c r="T27" s="192">
        <f t="shared" si="9"/>
        <v>0.19700000000000001</v>
      </c>
      <c r="U27" s="192">
        <f t="shared" si="9"/>
        <v>0.2</v>
      </c>
      <c r="V27" s="101"/>
      <c r="W27" s="192">
        <f t="shared" si="1"/>
        <v>1.006</v>
      </c>
      <c r="X27" s="192">
        <f t="shared" si="2"/>
        <v>0.20119999999999999</v>
      </c>
      <c r="Y27" s="191"/>
      <c r="Z27" s="191"/>
      <c r="AA27" s="191"/>
      <c r="AB27" s="157"/>
      <c r="AC27" s="191"/>
      <c r="AD27" s="191"/>
      <c r="AE27" s="157"/>
      <c r="AF27" s="157"/>
      <c r="AG27" s="157"/>
      <c r="AH27" s="157"/>
      <c r="AI27" s="157"/>
      <c r="AJ27" s="157"/>
      <c r="AK27" s="157"/>
    </row>
    <row r="28" spans="1:37" customFormat="1" outlineLevel="1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79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</row>
    <row r="29" spans="1:37" outlineLevel="1">
      <c r="A29" s="110"/>
      <c r="B29" s="110"/>
      <c r="C29" s="111"/>
      <c r="D29" s="112"/>
      <c r="E29" s="120" t="str">
        <f>INDEX(Inp_PR24_BRL!$B$200:$B$406,MATCH(DR_BRL!$F$6,Inp_PR24_BRL!$C$200:$C$406,0))</f>
        <v>DR - Total from all input match codes</v>
      </c>
      <c r="F29" s="79"/>
      <c r="G29" s="79"/>
      <c r="H29" s="79"/>
      <c r="I29" s="79"/>
      <c r="J29" s="79"/>
      <c r="K29" s="79"/>
      <c r="L29" s="79"/>
      <c r="M29" s="157"/>
      <c r="N29" s="79"/>
      <c r="O29" s="120"/>
      <c r="P29" s="120"/>
      <c r="Q29" s="190">
        <f>INDEX(Inp_PR24_BRL!H$200:H$406,MATCH(DR_BRL!$F$6,Inp_PR24_BRL!$C$200:$C$406,0))</f>
        <v>0.20900000000000002</v>
      </c>
      <c r="R29" s="190">
        <f>INDEX(Inp_PR24_BRL!I$200:I$406,MATCH(DR_BRL!$F$6,Inp_PR24_BRL!$C$200:$C$406,0))</f>
        <v>0.2</v>
      </c>
      <c r="S29" s="190">
        <f>INDEX(Inp_PR24_BRL!J$200:J$406,MATCH(DR_BRL!$F$6,Inp_PR24_BRL!$C$200:$C$406,0))</f>
        <v>0.2</v>
      </c>
      <c r="T29" s="190">
        <f>INDEX(Inp_PR24_BRL!K$200:K$406,MATCH(DR_BRL!$F$6,Inp_PR24_BRL!$C$200:$C$406,0))</f>
        <v>0.19700000000000001</v>
      </c>
      <c r="U29" s="190">
        <f>INDEX(Inp_PR24_BRL!L$200:L$406,MATCH(DR_BRL!$F$6,Inp_PR24_BRL!$C$200:$C$406,0))</f>
        <v>0.2</v>
      </c>
      <c r="V29" s="101"/>
      <c r="W29" s="79"/>
      <c r="X29" s="79"/>
      <c r="Y29" s="157"/>
      <c r="Z29" s="157"/>
      <c r="AA29" s="157"/>
      <c r="AB29" s="157"/>
      <c r="AC29" s="195"/>
      <c r="AD29" s="195"/>
      <c r="AE29" s="157"/>
      <c r="AF29" s="157"/>
      <c r="AG29" s="157"/>
      <c r="AH29" s="157"/>
      <c r="AI29" s="157"/>
      <c r="AJ29" s="157"/>
      <c r="AK29" s="157"/>
    </row>
    <row r="30" spans="1:37" outlineLevel="1">
      <c r="A30" s="110"/>
      <c r="B30" s="110"/>
      <c r="C30" s="111"/>
      <c r="D30" s="112"/>
      <c r="E30" s="79" t="s">
        <v>923</v>
      </c>
      <c r="F30" s="79"/>
      <c r="G30" s="79"/>
      <c r="H30" s="79"/>
      <c r="I30" s="79"/>
      <c r="J30" s="79"/>
      <c r="K30" s="79"/>
      <c r="L30" s="79"/>
      <c r="M30" s="157"/>
      <c r="N30" s="166">
        <f>SUM(Q30:U30)</f>
        <v>0</v>
      </c>
      <c r="O30" s="120"/>
      <c r="P30" s="120"/>
      <c r="Q30" s="166">
        <f>IF(ABS(Q27-Q29)&gt;CHK_TOL,1,0)</f>
        <v>0</v>
      </c>
      <c r="R30" s="166">
        <f>IF(ABS(R27-R29)&gt;CHK_TOL,1,0)</f>
        <v>0</v>
      </c>
      <c r="S30" s="166">
        <f>IF(ABS(S27-S29)&gt;CHK_TOL,1,0)</f>
        <v>0</v>
      </c>
      <c r="T30" s="166">
        <f>IF(ABS(T27-T29)&gt;CHK_TOL,1,0)</f>
        <v>0</v>
      </c>
      <c r="U30" s="166">
        <f>IF(ABS(U27-U29)&gt;CHK_TOL,1,0)</f>
        <v>0</v>
      </c>
      <c r="V30" s="101"/>
      <c r="W30" s="101"/>
      <c r="X30" s="101"/>
      <c r="Y30" s="157"/>
      <c r="Z30" s="157"/>
      <c r="AA30" s="157"/>
      <c r="AB30" s="157"/>
      <c r="AC30" s="195"/>
      <c r="AD30" s="195"/>
      <c r="AE30" s="157"/>
      <c r="AF30" s="157"/>
      <c r="AG30" s="157"/>
      <c r="AH30" s="157"/>
      <c r="AI30" s="157"/>
      <c r="AJ30" s="157"/>
      <c r="AK30" s="157"/>
    </row>
    <row r="31" spans="1:37">
      <c r="A31" s="110"/>
      <c r="B31" s="110"/>
      <c r="C31" s="111"/>
      <c r="D31" s="112"/>
      <c r="E31" s="79"/>
      <c r="F31" s="79"/>
      <c r="G31" s="79"/>
      <c r="H31" s="79"/>
      <c r="I31" s="79"/>
      <c r="J31" s="79"/>
      <c r="K31" s="79"/>
      <c r="L31" s="79"/>
      <c r="M31" s="157"/>
      <c r="N31" s="79"/>
      <c r="O31" s="120"/>
      <c r="P31" s="120"/>
      <c r="Q31" s="79"/>
      <c r="R31" s="79"/>
      <c r="S31" s="79"/>
      <c r="T31" s="79"/>
      <c r="U31" s="79"/>
      <c r="V31" s="101"/>
      <c r="W31" s="79"/>
      <c r="X31" s="79"/>
      <c r="Y31" s="79"/>
      <c r="Z31" s="79"/>
      <c r="AA31" s="79"/>
      <c r="AB31" s="157"/>
      <c r="AC31" s="79"/>
      <c r="AD31" s="79"/>
      <c r="AE31" s="157"/>
      <c r="AF31" s="157"/>
      <c r="AG31" s="157"/>
      <c r="AH31" s="157"/>
      <c r="AI31" s="157"/>
      <c r="AJ31" s="157"/>
      <c r="AK31" s="157"/>
    </row>
    <row r="32" spans="1:37">
      <c r="A32" s="110"/>
      <c r="B32" s="110"/>
      <c r="C32" s="111"/>
      <c r="D32" s="157"/>
      <c r="E32" s="79"/>
      <c r="F32" s="157"/>
      <c r="G32" s="157"/>
      <c r="H32" s="157"/>
      <c r="I32" s="157"/>
      <c r="J32" s="157"/>
      <c r="K32" s="157"/>
      <c r="L32" s="157"/>
      <c r="M32" s="157"/>
      <c r="N32" s="79"/>
      <c r="O32" s="120"/>
      <c r="P32" s="120"/>
      <c r="Q32" s="182">
        <f t="shared" ref="Q32:AA32" si="10">Q$2</f>
        <v>46112</v>
      </c>
      <c r="R32" s="182">
        <f t="shared" si="10"/>
        <v>46477</v>
      </c>
      <c r="S32" s="182">
        <f t="shared" si="10"/>
        <v>46843</v>
      </c>
      <c r="T32" s="182">
        <f t="shared" si="10"/>
        <v>47208</v>
      </c>
      <c r="U32" s="182">
        <f t="shared" si="10"/>
        <v>47573</v>
      </c>
      <c r="V32" s="101"/>
      <c r="W32" s="79"/>
      <c r="X32" s="79"/>
      <c r="Y32" s="182"/>
      <c r="Z32" s="182">
        <f t="shared" si="10"/>
        <v>0</v>
      </c>
      <c r="AA32" s="182">
        <f t="shared" si="10"/>
        <v>0</v>
      </c>
      <c r="AB32" s="157"/>
      <c r="AC32" s="182"/>
      <c r="AD32" s="182"/>
      <c r="AE32" s="157"/>
      <c r="AF32" s="157"/>
      <c r="AG32" s="157"/>
      <c r="AH32" s="157"/>
      <c r="AI32" s="157"/>
      <c r="AJ32" s="157"/>
      <c r="AK32" s="157"/>
    </row>
    <row r="33" spans="1:37">
      <c r="A33" s="110"/>
      <c r="B33" s="110"/>
      <c r="C33" s="111"/>
      <c r="D33" s="76" t="str">
        <f>D9</f>
        <v>Diversions revenues</v>
      </c>
      <c r="E33" s="79"/>
      <c r="F33" s="79"/>
      <c r="G33" s="79"/>
      <c r="H33" s="79"/>
      <c r="I33" s="79"/>
      <c r="J33" s="79"/>
      <c r="K33" s="79"/>
      <c r="L33" s="79"/>
      <c r="M33" s="157"/>
      <c r="N33" s="79"/>
      <c r="O33" s="120"/>
      <c r="P33" s="120"/>
      <c r="Q33" s="182"/>
      <c r="R33" s="182"/>
      <c r="S33" s="182"/>
      <c r="T33" s="182"/>
      <c r="U33" s="182"/>
      <c r="V33" s="101"/>
      <c r="W33" s="79"/>
      <c r="X33" s="79"/>
      <c r="Y33" s="182"/>
      <c r="Z33" s="182"/>
      <c r="AA33" s="182"/>
      <c r="AB33" s="157"/>
      <c r="AC33" s="182"/>
      <c r="AD33" s="182"/>
      <c r="AE33" s="157"/>
      <c r="AF33" s="157"/>
      <c r="AG33" s="157"/>
      <c r="AH33" s="157"/>
      <c r="AI33" s="157"/>
      <c r="AJ33" s="157"/>
      <c r="AK33" s="157"/>
    </row>
    <row r="34" spans="1:37">
      <c r="A34" s="110"/>
      <c r="B34" s="110"/>
      <c r="C34" s="111"/>
      <c r="D34" s="112"/>
      <c r="E34" s="96" t="s">
        <v>921</v>
      </c>
      <c r="F34" s="79"/>
      <c r="G34" s="79"/>
      <c r="H34" s="79"/>
      <c r="I34" s="79"/>
      <c r="J34" s="79"/>
      <c r="K34" s="79"/>
      <c r="L34" s="79"/>
      <c r="M34" s="157"/>
      <c r="N34" s="79"/>
      <c r="O34" s="120"/>
      <c r="P34" s="120"/>
      <c r="Q34" s="79"/>
      <c r="R34" s="79"/>
      <c r="S34" s="79"/>
      <c r="T34" s="79"/>
      <c r="U34" s="79"/>
      <c r="V34" s="101"/>
      <c r="W34" s="79"/>
      <c r="X34" s="79"/>
      <c r="Y34" s="79"/>
      <c r="Z34" s="79"/>
      <c r="AA34" s="79"/>
      <c r="AB34" s="157"/>
      <c r="AC34" s="79"/>
      <c r="AD34" s="79"/>
      <c r="AE34" s="157"/>
      <c r="AF34" s="157"/>
      <c r="AG34" s="157"/>
      <c r="AH34" s="157"/>
      <c r="AI34" s="157"/>
      <c r="AJ34" s="157"/>
      <c r="AK34" s="157"/>
    </row>
    <row r="35" spans="1:37" outlineLevel="1">
      <c r="A35" s="110"/>
      <c r="B35" s="110"/>
      <c r="C35" s="111"/>
      <c r="D35" s="112"/>
      <c r="E35" s="79"/>
      <c r="F35" s="79"/>
      <c r="G35" s="79"/>
      <c r="H35" s="79"/>
      <c r="I35" s="79"/>
      <c r="J35" s="79"/>
      <c r="K35" s="79"/>
      <c r="L35" s="79"/>
      <c r="M35" s="157"/>
      <c r="N35" s="79"/>
      <c r="O35" s="120"/>
      <c r="P35" s="120"/>
      <c r="Q35" s="79"/>
      <c r="R35" s="79"/>
      <c r="S35" s="79"/>
      <c r="T35" s="79"/>
      <c r="U35" s="79"/>
      <c r="V35" s="101"/>
      <c r="W35" s="187"/>
      <c r="X35" s="187"/>
      <c r="Y35" s="79"/>
      <c r="Z35" s="79"/>
      <c r="AA35" s="79"/>
      <c r="AB35" s="157"/>
      <c r="AC35" s="79"/>
      <c r="AD35" s="79"/>
      <c r="AE35" s="157"/>
      <c r="AF35" s="157"/>
      <c r="AG35" s="157"/>
      <c r="AH35" s="157"/>
      <c r="AI35" s="157"/>
      <c r="AJ35" s="157"/>
      <c r="AK35" s="157"/>
    </row>
    <row r="36" spans="1:37" outlineLevel="1">
      <c r="A36" s="110"/>
      <c r="B36" s="110"/>
      <c r="C36" s="111"/>
      <c r="D36" s="112"/>
      <c r="E36" s="188" t="s">
        <v>916</v>
      </c>
      <c r="F36" s="79"/>
      <c r="G36" s="79"/>
      <c r="H36" s="79"/>
      <c r="I36" s="79"/>
      <c r="J36" s="79"/>
      <c r="K36" s="79"/>
      <c r="L36" s="79"/>
      <c r="M36" s="157"/>
      <c r="N36" s="79"/>
      <c r="O36" s="120"/>
      <c r="P36" s="120"/>
      <c r="Q36" s="120"/>
      <c r="R36" s="120"/>
      <c r="S36" s="120"/>
      <c r="T36" s="120"/>
      <c r="U36" s="120"/>
      <c r="V36" s="101"/>
      <c r="W36" s="79"/>
      <c r="X36" s="79"/>
      <c r="Y36" s="120"/>
      <c r="Z36" s="120"/>
      <c r="AA36" s="120"/>
      <c r="AB36" s="157"/>
      <c r="AC36" s="120"/>
      <c r="AD36" s="120"/>
      <c r="AE36" s="157"/>
      <c r="AF36" s="157"/>
      <c r="AG36" s="157"/>
      <c r="AH36" s="157"/>
      <c r="AI36" s="157"/>
      <c r="AJ36" s="157"/>
      <c r="AK36" s="157"/>
    </row>
    <row r="37" spans="1:37" outlineLevel="1">
      <c r="A37" s="110"/>
      <c r="B37" s="110"/>
      <c r="C37" s="111"/>
      <c r="D37" s="112"/>
      <c r="E37" s="189">
        <f>InpC!$H$21</f>
        <v>45016</v>
      </c>
      <c r="F37" s="79"/>
      <c r="G37" s="79"/>
      <c r="H37" s="79"/>
      <c r="I37" s="79"/>
      <c r="J37" s="79"/>
      <c r="K37" s="79"/>
      <c r="L37" s="79"/>
      <c r="M37" s="157"/>
      <c r="N37" s="79"/>
      <c r="O37" s="120"/>
      <c r="P37" s="120"/>
      <c r="Q37" s="120"/>
      <c r="R37" s="120"/>
      <c r="S37" s="120"/>
      <c r="T37" s="120"/>
      <c r="U37" s="120"/>
      <c r="V37" s="101"/>
      <c r="W37" s="120"/>
      <c r="X37" s="120"/>
      <c r="Y37" s="120"/>
      <c r="Z37" s="120"/>
      <c r="AA37" s="120"/>
      <c r="AB37" s="157"/>
      <c r="AC37" s="120"/>
      <c r="AD37" s="120"/>
      <c r="AE37" s="157"/>
      <c r="AF37" s="157"/>
      <c r="AG37" s="157"/>
      <c r="AH37" s="157"/>
      <c r="AI37" s="157"/>
      <c r="AJ37" s="157"/>
      <c r="AK37" s="157"/>
    </row>
    <row r="38" spans="1:37" outlineLevel="1">
      <c r="A38" s="110"/>
      <c r="B38" s="110"/>
      <c r="C38" s="111"/>
      <c r="D38" s="112"/>
      <c r="E38" s="189"/>
      <c r="F38" s="79"/>
      <c r="G38" s="79"/>
      <c r="H38" s="79"/>
      <c r="I38" s="79"/>
      <c r="J38" s="79"/>
      <c r="K38" s="79"/>
      <c r="L38" s="79"/>
      <c r="M38" s="157"/>
      <c r="N38" s="79"/>
      <c r="O38" s="120"/>
      <c r="P38" s="120"/>
      <c r="Q38" s="120"/>
      <c r="R38" s="120"/>
      <c r="S38" s="120"/>
      <c r="T38" s="120"/>
      <c r="U38" s="120"/>
      <c r="V38" s="101"/>
      <c r="W38" s="120"/>
      <c r="X38" s="120"/>
      <c r="Y38" s="120"/>
      <c r="Z38" s="120"/>
      <c r="AA38" s="120"/>
      <c r="AB38" s="157"/>
      <c r="AC38" s="120"/>
      <c r="AD38" s="120"/>
      <c r="AE38" s="157"/>
      <c r="AF38" s="157"/>
      <c r="AG38" s="157"/>
      <c r="AH38" s="157"/>
      <c r="AI38" s="157"/>
      <c r="AJ38" s="157"/>
      <c r="AK38" s="157"/>
    </row>
    <row r="39" spans="1:37" outlineLevel="1">
      <c r="A39" s="110"/>
      <c r="B39" s="110"/>
      <c r="C39" s="111"/>
      <c r="D39" s="112"/>
      <c r="E39" s="79" t="str">
        <f t="shared" ref="E39:J51" si="11">E15</f>
        <v>s185 diversions revenue - WN - price control</v>
      </c>
      <c r="F39" s="79" t="str">
        <f t="shared" si="11"/>
        <v>DS1E_001TOT_PR24</v>
      </c>
      <c r="G39" s="79" t="str">
        <f t="shared" si="11"/>
        <v>DS1W_003TOT_PR24</v>
      </c>
      <c r="H39" s="79">
        <f t="shared" si="11"/>
        <v>0</v>
      </c>
      <c r="I39" s="79">
        <f t="shared" si="11"/>
        <v>0</v>
      </c>
      <c r="J39" s="79">
        <f t="shared" si="11"/>
        <v>0</v>
      </c>
      <c r="K39" s="79"/>
      <c r="L39" s="79" t="str">
        <f t="shared" ref="L39:M51" si="12">L15</f>
        <v>WNPC</v>
      </c>
      <c r="M39" s="79" t="str">
        <f t="shared" si="12"/>
        <v>£m</v>
      </c>
      <c r="N39" s="79"/>
      <c r="O39" s="196"/>
      <c r="P39" s="196"/>
      <c r="Q39" s="197"/>
      <c r="R39" s="197"/>
      <c r="S39" s="197"/>
      <c r="T39" s="197"/>
      <c r="U39" s="197"/>
      <c r="V39" s="101"/>
      <c r="W39" s="101"/>
      <c r="X39" s="101"/>
      <c r="Y39" s="191"/>
      <c r="Z39" s="191"/>
      <c r="AA39" s="191"/>
      <c r="AB39" s="157"/>
      <c r="AC39" s="191"/>
      <c r="AD39" s="191"/>
      <c r="AE39" s="157"/>
      <c r="AF39" s="157"/>
      <c r="AG39" s="157"/>
      <c r="AH39" s="157"/>
      <c r="AI39" s="157"/>
      <c r="AJ39" s="157"/>
      <c r="AK39" s="157"/>
    </row>
    <row r="40" spans="1:37" outlineLevel="1">
      <c r="A40" s="110"/>
      <c r="B40" s="110"/>
      <c r="C40" s="111"/>
      <c r="D40" s="112"/>
      <c r="E40" s="79" t="str">
        <f t="shared" si="11"/>
        <v>s185 diversions revenue - WWN - non-price control</v>
      </c>
      <c r="F40" s="79" t="str">
        <f t="shared" si="11"/>
        <v>DS1E_026TOT_PR24</v>
      </c>
      <c r="G40" s="79" t="str">
        <f t="shared" si="11"/>
        <v>DS1W_025TOT_PR24</v>
      </c>
      <c r="H40" s="79">
        <f t="shared" si="11"/>
        <v>0</v>
      </c>
      <c r="I40" s="79">
        <f t="shared" si="11"/>
        <v>0</v>
      </c>
      <c r="J40" s="79">
        <f t="shared" si="11"/>
        <v>0</v>
      </c>
      <c r="K40" s="79"/>
      <c r="L40" s="79" t="str">
        <f t="shared" si="12"/>
        <v>WWNNPC</v>
      </c>
      <c r="M40" s="79" t="str">
        <f t="shared" si="12"/>
        <v>£m</v>
      </c>
      <c r="N40" s="79"/>
      <c r="O40" s="196"/>
      <c r="P40" s="196"/>
      <c r="Q40" s="197"/>
      <c r="R40" s="197"/>
      <c r="S40" s="197"/>
      <c r="T40" s="197"/>
      <c r="U40" s="197"/>
      <c r="V40" s="101"/>
      <c r="W40" s="101"/>
      <c r="X40" s="101"/>
      <c r="Y40" s="191"/>
      <c r="Z40" s="191"/>
      <c r="AA40" s="191"/>
      <c r="AB40" s="157"/>
      <c r="AC40" s="191"/>
      <c r="AD40" s="191"/>
      <c r="AE40" s="157"/>
      <c r="AF40" s="157"/>
      <c r="AG40" s="157"/>
      <c r="AH40" s="157"/>
      <c r="AI40" s="157"/>
      <c r="AJ40" s="157"/>
      <c r="AK40" s="157"/>
    </row>
    <row r="41" spans="1:37" outlineLevel="1">
      <c r="A41" s="110"/>
      <c r="B41" s="110"/>
      <c r="C41" s="111"/>
      <c r="D41" s="112"/>
      <c r="E41" s="79" t="str">
        <f t="shared" si="11"/>
        <v>s185 diversions revenue - total</v>
      </c>
      <c r="F41" s="79" t="str">
        <f t="shared" si="11"/>
        <v>sum</v>
      </c>
      <c r="G41" s="79">
        <f t="shared" si="11"/>
        <v>0</v>
      </c>
      <c r="H41" s="79">
        <f t="shared" si="11"/>
        <v>0</v>
      </c>
      <c r="I41" s="79">
        <f t="shared" si="11"/>
        <v>0</v>
      </c>
      <c r="J41" s="79">
        <f t="shared" si="11"/>
        <v>0</v>
      </c>
      <c r="K41" s="79"/>
      <c r="L41" s="79">
        <f t="shared" si="12"/>
        <v>0</v>
      </c>
      <c r="M41" s="79" t="str">
        <f t="shared" si="12"/>
        <v>£m</v>
      </c>
      <c r="N41" s="79"/>
      <c r="O41" s="196"/>
      <c r="P41" s="196"/>
      <c r="Q41" s="198">
        <f>SUM(Q39:Q40)</f>
        <v>0</v>
      </c>
      <c r="R41" s="198">
        <f t="shared" ref="R41:U41" si="13">SUM(R39:R40)</f>
        <v>0</v>
      </c>
      <c r="S41" s="198">
        <f t="shared" si="13"/>
        <v>0</v>
      </c>
      <c r="T41" s="198">
        <f t="shared" si="13"/>
        <v>0</v>
      </c>
      <c r="U41" s="198">
        <f t="shared" si="13"/>
        <v>0</v>
      </c>
      <c r="V41" s="101"/>
      <c r="W41" s="101"/>
      <c r="X41" s="101"/>
      <c r="Y41" s="191"/>
      <c r="Z41" s="191"/>
      <c r="AA41" s="191"/>
      <c r="AB41" s="157"/>
      <c r="AC41" s="191"/>
      <c r="AD41" s="191"/>
      <c r="AE41" s="157"/>
      <c r="AF41" s="157"/>
      <c r="AG41" s="157"/>
      <c r="AH41" s="157"/>
      <c r="AI41" s="157"/>
      <c r="AJ41" s="157"/>
      <c r="AK41" s="157"/>
    </row>
    <row r="42" spans="1:37" outlineLevel="1">
      <c r="A42" s="110"/>
      <c r="B42" s="110"/>
      <c r="C42" s="111"/>
      <c r="D42" s="112"/>
      <c r="E42" s="79" t="str">
        <f t="shared" si="11"/>
        <v>NRSWA diversions revenue - WN - price control</v>
      </c>
      <c r="F42" s="79" t="str">
        <f t="shared" si="11"/>
        <v>DS1E_002TOT_PR24</v>
      </c>
      <c r="G42" s="79" t="str">
        <f t="shared" si="11"/>
        <v>DS1W_004TOT_PR24</v>
      </c>
      <c r="H42" s="79">
        <f t="shared" si="11"/>
        <v>0</v>
      </c>
      <c r="I42" s="79">
        <f t="shared" si="11"/>
        <v>0</v>
      </c>
      <c r="J42" s="79">
        <f t="shared" si="11"/>
        <v>0</v>
      </c>
      <c r="K42" s="79"/>
      <c r="L42" s="79" t="str">
        <f t="shared" si="12"/>
        <v>WNPC</v>
      </c>
      <c r="M42" s="79" t="str">
        <f t="shared" si="12"/>
        <v>£m</v>
      </c>
      <c r="N42" s="79"/>
      <c r="O42" s="196"/>
      <c r="P42" s="196"/>
      <c r="Q42" s="197"/>
      <c r="R42" s="197"/>
      <c r="S42" s="197"/>
      <c r="T42" s="197"/>
      <c r="U42" s="197"/>
      <c r="V42" s="101"/>
      <c r="W42" s="101"/>
      <c r="X42" s="101"/>
      <c r="Y42" s="191"/>
      <c r="Z42" s="191"/>
      <c r="AA42" s="191"/>
      <c r="AB42" s="157"/>
      <c r="AC42" s="191"/>
      <c r="AD42" s="191"/>
      <c r="AE42" s="157"/>
      <c r="AF42" s="157"/>
      <c r="AG42" s="157"/>
      <c r="AH42" s="157"/>
      <c r="AI42" s="157"/>
      <c r="AJ42" s="157"/>
      <c r="AK42" s="157"/>
    </row>
    <row r="43" spans="1:37" outlineLevel="1">
      <c r="A43" s="110"/>
      <c r="B43" s="110"/>
      <c r="C43" s="111"/>
      <c r="D43" s="112"/>
      <c r="E43" s="79" t="str">
        <f t="shared" si="11"/>
        <v>NRSWA diversions revenue - WWN - price control</v>
      </c>
      <c r="F43" s="79" t="str">
        <f t="shared" si="11"/>
        <v>DS1E_016TOT_PR24</v>
      </c>
      <c r="G43" s="79" t="str">
        <f t="shared" si="11"/>
        <v>DS1W_015TOT_PR24</v>
      </c>
      <c r="H43" s="79">
        <f t="shared" si="11"/>
        <v>0</v>
      </c>
      <c r="I43" s="79">
        <f t="shared" si="11"/>
        <v>0</v>
      </c>
      <c r="J43" s="79">
        <f t="shared" si="11"/>
        <v>0</v>
      </c>
      <c r="K43" s="79"/>
      <c r="L43" s="79" t="str">
        <f t="shared" si="12"/>
        <v>WWNPC</v>
      </c>
      <c r="M43" s="79" t="str">
        <f t="shared" si="12"/>
        <v>£m</v>
      </c>
      <c r="N43" s="79"/>
      <c r="O43" s="196"/>
      <c r="P43" s="196"/>
      <c r="Q43" s="197"/>
      <c r="R43" s="197"/>
      <c r="S43" s="197"/>
      <c r="T43" s="197"/>
      <c r="U43" s="197"/>
      <c r="V43" s="101"/>
      <c r="W43" s="101"/>
      <c r="X43" s="101"/>
      <c r="Y43" s="191"/>
      <c r="Z43" s="191"/>
      <c r="AA43" s="191"/>
      <c r="AB43" s="157"/>
      <c r="AC43" s="191"/>
      <c r="AD43" s="191"/>
      <c r="AE43" s="157"/>
      <c r="AF43" s="157"/>
      <c r="AG43" s="157"/>
      <c r="AH43" s="157"/>
      <c r="AI43" s="157"/>
      <c r="AJ43" s="157"/>
      <c r="AK43" s="157"/>
    </row>
    <row r="44" spans="1:37" outlineLevel="1">
      <c r="A44" s="110"/>
      <c r="B44" s="110"/>
      <c r="C44" s="111"/>
      <c r="D44" s="112"/>
      <c r="E44" s="79" t="str">
        <f t="shared" si="11"/>
        <v>NRSWA diversions revenue - total</v>
      </c>
      <c r="F44" s="79" t="str">
        <f t="shared" si="11"/>
        <v>sum</v>
      </c>
      <c r="G44" s="79">
        <f t="shared" si="11"/>
        <v>0</v>
      </c>
      <c r="H44" s="79">
        <f t="shared" si="11"/>
        <v>0</v>
      </c>
      <c r="I44" s="79">
        <f t="shared" si="11"/>
        <v>0</v>
      </c>
      <c r="J44" s="79">
        <f t="shared" si="11"/>
        <v>0</v>
      </c>
      <c r="K44" s="79"/>
      <c r="L44" s="79">
        <f t="shared" si="12"/>
        <v>0</v>
      </c>
      <c r="M44" s="79" t="str">
        <f t="shared" si="12"/>
        <v>£m</v>
      </c>
      <c r="N44" s="79"/>
      <c r="O44" s="196"/>
      <c r="P44" s="196"/>
      <c r="Q44" s="198">
        <f t="shared" ref="Q44:U44" si="14">SUM(Q42:Q43)</f>
        <v>0</v>
      </c>
      <c r="R44" s="198">
        <f t="shared" si="14"/>
        <v>0</v>
      </c>
      <c r="S44" s="198">
        <f t="shared" si="14"/>
        <v>0</v>
      </c>
      <c r="T44" s="198">
        <f t="shared" si="14"/>
        <v>0</v>
      </c>
      <c r="U44" s="198">
        <f t="shared" si="14"/>
        <v>0</v>
      </c>
      <c r="V44" s="101"/>
      <c r="W44" s="101"/>
      <c r="X44" s="101"/>
      <c r="Y44" s="191"/>
      <c r="Z44" s="191"/>
      <c r="AA44" s="191"/>
      <c r="AB44" s="157"/>
      <c r="AC44" s="191"/>
      <c r="AD44" s="191"/>
      <c r="AE44" s="157"/>
      <c r="AF44" s="157"/>
      <c r="AG44" s="157"/>
      <c r="AH44" s="157"/>
      <c r="AI44" s="157"/>
      <c r="AJ44" s="157"/>
      <c r="AK44" s="157"/>
    </row>
    <row r="45" spans="1:37" outlineLevel="1">
      <c r="A45" s="110"/>
      <c r="B45" s="110"/>
      <c r="C45" s="111"/>
      <c r="D45" s="112"/>
      <c r="E45" s="79" t="str">
        <f t="shared" si="11"/>
        <v>non-s185 diversions revenue - WN - price control</v>
      </c>
      <c r="F45" s="79" t="str">
        <f t="shared" si="11"/>
        <v>DS1E_003TOT_PR24</v>
      </c>
      <c r="G45" s="79" t="str">
        <f t="shared" si="11"/>
        <v>DS1W_005TOT_PR24</v>
      </c>
      <c r="H45" s="79">
        <f t="shared" si="11"/>
        <v>0</v>
      </c>
      <c r="I45" s="79">
        <f t="shared" si="11"/>
        <v>0</v>
      </c>
      <c r="J45" s="79">
        <f t="shared" si="11"/>
        <v>0</v>
      </c>
      <c r="K45" s="79"/>
      <c r="L45" s="79" t="str">
        <f t="shared" si="12"/>
        <v>WNPC</v>
      </c>
      <c r="M45" s="79" t="str">
        <f t="shared" si="12"/>
        <v>£m</v>
      </c>
      <c r="N45" s="79"/>
      <c r="O45" s="196"/>
      <c r="P45" s="196"/>
      <c r="Q45" s="197"/>
      <c r="R45" s="197"/>
      <c r="S45" s="197"/>
      <c r="T45" s="197"/>
      <c r="U45" s="197"/>
      <c r="V45" s="101"/>
      <c r="W45" s="101"/>
      <c r="X45" s="101"/>
      <c r="Y45" s="191"/>
      <c r="Z45" s="191"/>
      <c r="AA45" s="191"/>
      <c r="AB45" s="157"/>
      <c r="AC45" s="191"/>
      <c r="AD45" s="191"/>
      <c r="AE45" s="157"/>
      <c r="AF45" s="157"/>
      <c r="AG45" s="157"/>
      <c r="AH45" s="157"/>
      <c r="AI45" s="157"/>
      <c r="AJ45" s="157"/>
      <c r="AK45" s="157"/>
    </row>
    <row r="46" spans="1:37" outlineLevel="1">
      <c r="A46" s="110"/>
      <c r="B46" s="110"/>
      <c r="C46" s="111"/>
      <c r="D46" s="112"/>
      <c r="E46" s="79" t="str">
        <f t="shared" si="11"/>
        <v>non-s185 diversions revenue - WWN - price control</v>
      </c>
      <c r="F46" s="79" t="str">
        <f t="shared" si="11"/>
        <v>DS1E_017TOT_PR24</v>
      </c>
      <c r="G46" s="79" t="str">
        <f t="shared" si="11"/>
        <v>DS1W_016TOT_PR24</v>
      </c>
      <c r="H46" s="79">
        <f t="shared" si="11"/>
        <v>0</v>
      </c>
      <c r="I46" s="79">
        <f t="shared" si="11"/>
        <v>0</v>
      </c>
      <c r="J46" s="79">
        <f t="shared" si="11"/>
        <v>0</v>
      </c>
      <c r="K46" s="79"/>
      <c r="L46" s="79" t="str">
        <f t="shared" si="12"/>
        <v>WWNPC</v>
      </c>
      <c r="M46" s="79" t="str">
        <f t="shared" si="12"/>
        <v>£m</v>
      </c>
      <c r="N46" s="79"/>
      <c r="O46" s="196"/>
      <c r="P46" s="196"/>
      <c r="Q46" s="197"/>
      <c r="R46" s="197"/>
      <c r="S46" s="197"/>
      <c r="T46" s="197"/>
      <c r="U46" s="197"/>
      <c r="V46" s="101"/>
      <c r="W46" s="101"/>
      <c r="X46" s="101"/>
      <c r="Y46" s="191"/>
      <c r="Z46" s="191"/>
      <c r="AA46" s="191"/>
      <c r="AB46" s="157"/>
      <c r="AC46" s="191"/>
      <c r="AD46" s="191"/>
      <c r="AE46" s="157"/>
      <c r="AF46" s="157"/>
      <c r="AG46" s="157"/>
      <c r="AH46" s="157"/>
      <c r="AI46" s="157"/>
      <c r="AJ46" s="157"/>
      <c r="AK46" s="157"/>
    </row>
    <row r="47" spans="1:37" outlineLevel="1">
      <c r="A47" s="110"/>
      <c r="B47" s="110"/>
      <c r="C47" s="111"/>
      <c r="D47" s="112"/>
      <c r="E47" s="79" t="str">
        <f t="shared" si="11"/>
        <v>non-s185 diversions revenue - total</v>
      </c>
      <c r="F47" s="79" t="str">
        <f t="shared" si="11"/>
        <v>sum</v>
      </c>
      <c r="G47" s="79">
        <f t="shared" si="11"/>
        <v>0</v>
      </c>
      <c r="H47" s="79">
        <f t="shared" si="11"/>
        <v>0</v>
      </c>
      <c r="I47" s="79">
        <f t="shared" si="11"/>
        <v>0</v>
      </c>
      <c r="J47" s="79">
        <f t="shared" si="11"/>
        <v>0</v>
      </c>
      <c r="K47" s="79"/>
      <c r="L47" s="79">
        <f t="shared" si="12"/>
        <v>0</v>
      </c>
      <c r="M47" s="79" t="str">
        <f t="shared" si="12"/>
        <v>£m</v>
      </c>
      <c r="N47" s="79"/>
      <c r="O47" s="196"/>
      <c r="P47" s="196"/>
      <c r="Q47" s="198">
        <f t="shared" ref="Q47:U47" si="15">SUM(Q45:Q46)</f>
        <v>0</v>
      </c>
      <c r="R47" s="198">
        <f t="shared" si="15"/>
        <v>0</v>
      </c>
      <c r="S47" s="198">
        <f t="shared" si="15"/>
        <v>0</v>
      </c>
      <c r="T47" s="198">
        <f t="shared" si="15"/>
        <v>0</v>
      </c>
      <c r="U47" s="198">
        <f t="shared" si="15"/>
        <v>0</v>
      </c>
      <c r="V47" s="101"/>
      <c r="W47" s="101"/>
      <c r="X47" s="101"/>
      <c r="Y47" s="191"/>
      <c r="Z47" s="191"/>
      <c r="AA47" s="191"/>
      <c r="AB47" s="157"/>
      <c r="AC47" s="191"/>
      <c r="AD47" s="191"/>
      <c r="AE47" s="157"/>
      <c r="AF47" s="157"/>
      <c r="AG47" s="157"/>
      <c r="AH47" s="157"/>
      <c r="AI47" s="157"/>
      <c r="AJ47" s="157"/>
      <c r="AK47" s="157"/>
    </row>
    <row r="48" spans="1:37" outlineLevel="1">
      <c r="A48" s="110"/>
      <c r="B48" s="110"/>
      <c r="C48" s="111"/>
      <c r="D48" s="112"/>
      <c r="E48" s="79" t="str">
        <f t="shared" si="11"/>
        <v>Diversions revenue - WN - price control</v>
      </c>
      <c r="F48" s="79" t="str">
        <f t="shared" si="11"/>
        <v>sum</v>
      </c>
      <c r="G48" s="79">
        <f t="shared" si="11"/>
        <v>0</v>
      </c>
      <c r="H48" s="79">
        <f t="shared" si="11"/>
        <v>0</v>
      </c>
      <c r="I48" s="79">
        <f t="shared" si="11"/>
        <v>0</v>
      </c>
      <c r="J48" s="79">
        <f t="shared" si="11"/>
        <v>0</v>
      </c>
      <c r="K48" s="79"/>
      <c r="L48" s="79" t="str">
        <f t="shared" si="12"/>
        <v>WNPC</v>
      </c>
      <c r="M48" s="79" t="str">
        <f t="shared" si="12"/>
        <v>£m</v>
      </c>
      <c r="N48" s="79"/>
      <c r="O48" s="196"/>
      <c r="P48" s="196"/>
      <c r="Q48" s="198">
        <f>SUMIF($L$39:$L$47,$L48,Q$39:Q$47)</f>
        <v>0</v>
      </c>
      <c r="R48" s="198">
        <f t="shared" ref="R48:U50" si="16">SUMIF($L$39:$L$47,$L48,R$39:R$47)</f>
        <v>0</v>
      </c>
      <c r="S48" s="198">
        <f t="shared" si="16"/>
        <v>0</v>
      </c>
      <c r="T48" s="198">
        <f t="shared" si="16"/>
        <v>0</v>
      </c>
      <c r="U48" s="198">
        <f t="shared" si="16"/>
        <v>0</v>
      </c>
      <c r="V48" s="101"/>
      <c r="W48" s="101"/>
      <c r="X48" s="101"/>
      <c r="Y48" s="191"/>
      <c r="Z48" s="191"/>
      <c r="AA48" s="191"/>
      <c r="AB48" s="157"/>
      <c r="AC48" s="191"/>
      <c r="AD48" s="191"/>
      <c r="AE48" s="157"/>
      <c r="AF48" s="157"/>
      <c r="AG48" s="157"/>
      <c r="AH48" s="157"/>
      <c r="AI48" s="157"/>
      <c r="AJ48" s="157"/>
      <c r="AK48" s="157"/>
    </row>
    <row r="49" spans="1:37" outlineLevel="1">
      <c r="A49" s="110"/>
      <c r="B49" s="110"/>
      <c r="C49" s="111"/>
      <c r="D49" s="112"/>
      <c r="E49" s="79" t="str">
        <f t="shared" si="11"/>
        <v>Diversions revenue - WWN - price control</v>
      </c>
      <c r="F49" s="79" t="str">
        <f t="shared" si="11"/>
        <v>sum</v>
      </c>
      <c r="G49" s="79">
        <f t="shared" si="11"/>
        <v>0</v>
      </c>
      <c r="H49" s="79">
        <f t="shared" si="11"/>
        <v>0</v>
      </c>
      <c r="I49" s="79">
        <f t="shared" si="11"/>
        <v>0</v>
      </c>
      <c r="J49" s="79">
        <f t="shared" si="11"/>
        <v>0</v>
      </c>
      <c r="K49" s="79"/>
      <c r="L49" s="79" t="str">
        <f t="shared" si="12"/>
        <v>WWNPC</v>
      </c>
      <c r="M49" s="79" t="str">
        <f t="shared" si="12"/>
        <v>£m</v>
      </c>
      <c r="N49" s="79"/>
      <c r="O49" s="196"/>
      <c r="P49" s="196"/>
      <c r="Q49" s="198">
        <f t="shared" ref="Q49:Q50" si="17">SUMIF($L$39:$L$47,$L49,Q$39:Q$47)</f>
        <v>0</v>
      </c>
      <c r="R49" s="198">
        <f t="shared" si="16"/>
        <v>0</v>
      </c>
      <c r="S49" s="198">
        <f t="shared" si="16"/>
        <v>0</v>
      </c>
      <c r="T49" s="198">
        <f t="shared" si="16"/>
        <v>0</v>
      </c>
      <c r="U49" s="198">
        <f t="shared" si="16"/>
        <v>0</v>
      </c>
      <c r="V49" s="101"/>
      <c r="W49" s="101"/>
      <c r="X49" s="101"/>
      <c r="Y49" s="191"/>
      <c r="Z49" s="191"/>
      <c r="AA49" s="191"/>
      <c r="AB49" s="157"/>
      <c r="AC49" s="191"/>
      <c r="AD49" s="191"/>
      <c r="AE49" s="157"/>
      <c r="AF49" s="157"/>
      <c r="AG49" s="157"/>
      <c r="AH49" s="157"/>
      <c r="AI49" s="157"/>
      <c r="AJ49" s="157"/>
      <c r="AK49" s="157"/>
    </row>
    <row r="50" spans="1:37" outlineLevel="1">
      <c r="A50" s="110"/>
      <c r="B50" s="110"/>
      <c r="C50" s="111"/>
      <c r="D50" s="112"/>
      <c r="E50" s="79" t="str">
        <f t="shared" si="11"/>
        <v>Diversions revenue - WWN - non-price control</v>
      </c>
      <c r="F50" s="79" t="str">
        <f t="shared" si="11"/>
        <v>sum</v>
      </c>
      <c r="G50" s="79">
        <f t="shared" si="11"/>
        <v>0</v>
      </c>
      <c r="H50" s="79">
        <f t="shared" si="11"/>
        <v>0</v>
      </c>
      <c r="I50" s="79">
        <f t="shared" si="11"/>
        <v>0</v>
      </c>
      <c r="J50" s="79">
        <f t="shared" si="11"/>
        <v>0</v>
      </c>
      <c r="K50" s="79"/>
      <c r="L50" s="79" t="str">
        <f t="shared" si="12"/>
        <v>WWNNPC</v>
      </c>
      <c r="M50" s="79" t="str">
        <f t="shared" si="12"/>
        <v>£m</v>
      </c>
      <c r="N50" s="79"/>
      <c r="O50" s="196"/>
      <c r="P50" s="196"/>
      <c r="Q50" s="198">
        <f t="shared" si="17"/>
        <v>0</v>
      </c>
      <c r="R50" s="198">
        <f t="shared" si="16"/>
        <v>0</v>
      </c>
      <c r="S50" s="198">
        <f t="shared" si="16"/>
        <v>0</v>
      </c>
      <c r="T50" s="198">
        <f t="shared" si="16"/>
        <v>0</v>
      </c>
      <c r="U50" s="198">
        <f t="shared" si="16"/>
        <v>0</v>
      </c>
      <c r="V50" s="101"/>
      <c r="W50" s="101"/>
      <c r="X50" s="101"/>
      <c r="Y50" s="191"/>
      <c r="Z50" s="191"/>
      <c r="AA50" s="191"/>
      <c r="AB50" s="157"/>
      <c r="AC50" s="191"/>
      <c r="AD50" s="191"/>
      <c r="AE50" s="157"/>
      <c r="AF50" s="157"/>
      <c r="AG50" s="157"/>
      <c r="AH50" s="157"/>
      <c r="AI50" s="157"/>
      <c r="AJ50" s="157"/>
      <c r="AK50" s="157"/>
    </row>
    <row r="51" spans="1:37" outlineLevel="1">
      <c r="A51" s="110"/>
      <c r="B51" s="110"/>
      <c r="C51" s="111"/>
      <c r="D51" s="112"/>
      <c r="E51" s="79" t="str">
        <f t="shared" si="11"/>
        <v>Diversions revenue - total</v>
      </c>
      <c r="F51" s="79" t="str">
        <f t="shared" si="11"/>
        <v>sum</v>
      </c>
      <c r="G51" s="79">
        <f t="shared" si="11"/>
        <v>0</v>
      </c>
      <c r="H51" s="79">
        <f t="shared" si="11"/>
        <v>0</v>
      </c>
      <c r="I51" s="79">
        <f t="shared" si="11"/>
        <v>0</v>
      </c>
      <c r="J51" s="79">
        <f t="shared" si="11"/>
        <v>0</v>
      </c>
      <c r="K51" s="79"/>
      <c r="L51" s="79">
        <f t="shared" si="12"/>
        <v>0</v>
      </c>
      <c r="M51" s="79" t="str">
        <f t="shared" si="12"/>
        <v>£m</v>
      </c>
      <c r="N51" s="79"/>
      <c r="O51" s="196"/>
      <c r="P51" s="196"/>
      <c r="Q51" s="198">
        <f>SUM(Q48:Q50)</f>
        <v>0</v>
      </c>
      <c r="R51" s="198">
        <f t="shared" ref="R51" si="18">SUM(R48:R50)</f>
        <v>0</v>
      </c>
      <c r="S51" s="198">
        <f t="shared" ref="S51" si="19">SUM(S48:S50)</f>
        <v>0</v>
      </c>
      <c r="T51" s="198">
        <f t="shared" ref="T51" si="20">SUM(T48:T50)</f>
        <v>0</v>
      </c>
      <c r="U51" s="198">
        <f t="shared" ref="U51" si="21">SUM(U48:U50)</f>
        <v>0</v>
      </c>
      <c r="V51" s="101"/>
      <c r="W51" s="101"/>
      <c r="X51" s="101"/>
      <c r="Y51" s="191"/>
      <c r="Z51" s="191"/>
      <c r="AA51" s="191"/>
      <c r="AB51" s="157"/>
      <c r="AC51" s="191"/>
      <c r="AD51" s="191"/>
      <c r="AE51" s="157"/>
      <c r="AF51" s="157"/>
      <c r="AG51" s="157"/>
      <c r="AH51" s="157"/>
      <c r="AI51" s="157"/>
      <c r="AJ51" s="157"/>
      <c r="AK51" s="157"/>
    </row>
    <row r="52" spans="1:37" customFormat="1" outlineLevel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79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</row>
    <row r="53" spans="1:37">
      <c r="A53" s="110"/>
      <c r="B53" s="110"/>
      <c r="C53" s="111"/>
      <c r="D53" s="157"/>
      <c r="E53" s="79"/>
      <c r="F53" s="157"/>
      <c r="G53" s="157"/>
      <c r="H53" s="157"/>
      <c r="I53" s="157"/>
      <c r="J53" s="157"/>
      <c r="K53" s="157"/>
      <c r="L53" s="157"/>
      <c r="M53" s="157"/>
      <c r="N53" s="79"/>
      <c r="O53" s="120"/>
      <c r="P53" s="120"/>
      <c r="Q53" s="157"/>
      <c r="R53" s="157"/>
      <c r="S53" s="157"/>
      <c r="T53" s="157"/>
      <c r="U53" s="157"/>
      <c r="V53" s="101"/>
      <c r="W53" s="79"/>
      <c r="X53" s="79"/>
      <c r="Y53" s="182"/>
      <c r="Z53" s="182">
        <f t="shared" ref="Q53:AA54" si="22">Z$2</f>
        <v>0</v>
      </c>
      <c r="AA53" s="182">
        <f t="shared" si="22"/>
        <v>0</v>
      </c>
      <c r="AB53" s="157"/>
      <c r="AC53" s="182"/>
      <c r="AD53" s="182"/>
      <c r="AE53" s="157"/>
      <c r="AF53" s="157"/>
      <c r="AG53" s="157"/>
      <c r="AH53" s="157"/>
      <c r="AI53" s="157"/>
      <c r="AJ53" s="157"/>
      <c r="AK53" s="157"/>
    </row>
    <row r="54" spans="1:37">
      <c r="A54" s="110"/>
      <c r="B54" s="110"/>
      <c r="C54" s="111"/>
      <c r="D54" s="157"/>
      <c r="E54" s="79"/>
      <c r="F54" s="157"/>
      <c r="G54" s="157"/>
      <c r="H54" s="157"/>
      <c r="I54" s="157"/>
      <c r="J54" s="157"/>
      <c r="K54" s="157"/>
      <c r="L54" s="157"/>
      <c r="M54" s="157"/>
      <c r="N54" s="79"/>
      <c r="O54" s="120"/>
      <c r="P54" s="120"/>
      <c r="Q54" s="182">
        <f t="shared" si="22"/>
        <v>46112</v>
      </c>
      <c r="R54" s="182">
        <f t="shared" si="22"/>
        <v>46477</v>
      </c>
      <c r="S54" s="182">
        <f t="shared" si="22"/>
        <v>46843</v>
      </c>
      <c r="T54" s="182">
        <f t="shared" si="22"/>
        <v>47208</v>
      </c>
      <c r="U54" s="182">
        <f t="shared" si="22"/>
        <v>47573</v>
      </c>
      <c r="V54" s="101"/>
      <c r="W54" s="79"/>
      <c r="X54" s="79"/>
      <c r="Y54" s="182"/>
      <c r="Z54" s="182"/>
      <c r="AA54" s="182"/>
      <c r="AB54" s="157"/>
      <c r="AC54" s="182"/>
      <c r="AD54" s="182"/>
      <c r="AE54" s="157"/>
      <c r="AF54" s="157"/>
      <c r="AG54" s="157"/>
      <c r="AH54" s="157"/>
      <c r="AI54" s="157"/>
      <c r="AJ54" s="157"/>
      <c r="AK54" s="157"/>
    </row>
    <row r="55" spans="1:37">
      <c r="A55" s="110"/>
      <c r="B55" s="110"/>
      <c r="C55" s="111"/>
      <c r="D55" s="76" t="str">
        <f>D9</f>
        <v>Diversions revenues</v>
      </c>
      <c r="E55" s="79"/>
      <c r="F55" s="79"/>
      <c r="G55" s="79"/>
      <c r="H55" s="79"/>
      <c r="I55" s="79"/>
      <c r="J55" s="79"/>
      <c r="K55" s="79"/>
      <c r="L55" s="79"/>
      <c r="M55" s="157"/>
      <c r="N55" s="79"/>
      <c r="O55" s="120"/>
      <c r="P55" s="120"/>
      <c r="Q55" s="157"/>
      <c r="R55" s="157"/>
      <c r="S55" s="157"/>
      <c r="T55" s="157"/>
      <c r="U55" s="157"/>
      <c r="V55" s="101"/>
      <c r="W55" s="79"/>
      <c r="X55" s="79"/>
      <c r="Y55" s="182"/>
      <c r="Z55" s="182"/>
      <c r="AA55" s="182"/>
      <c r="AB55" s="157"/>
      <c r="AC55" s="182"/>
      <c r="AD55" s="182"/>
      <c r="AE55" s="157"/>
      <c r="AF55" s="157"/>
      <c r="AG55" s="157"/>
      <c r="AH55" s="157"/>
      <c r="AI55" s="157"/>
      <c r="AJ55" s="157"/>
      <c r="AK55" s="157"/>
    </row>
    <row r="56" spans="1:37">
      <c r="A56" s="110"/>
      <c r="B56" s="110"/>
      <c r="C56" s="111"/>
      <c r="D56" s="112"/>
      <c r="E56" s="96" t="s">
        <v>924</v>
      </c>
      <c r="F56" s="79"/>
      <c r="G56" s="79"/>
      <c r="H56" s="79"/>
      <c r="I56" s="79"/>
      <c r="J56" s="79"/>
      <c r="K56" s="79"/>
      <c r="L56" s="79"/>
      <c r="M56" s="157"/>
      <c r="N56" s="79"/>
      <c r="O56" s="120"/>
      <c r="P56" s="120"/>
      <c r="Q56" s="79"/>
      <c r="R56" s="79"/>
      <c r="S56" s="79"/>
      <c r="T56" s="79"/>
      <c r="U56" s="79"/>
      <c r="V56" s="101"/>
      <c r="W56" s="79"/>
      <c r="X56" s="79"/>
      <c r="Y56" s="79"/>
      <c r="Z56" s="79"/>
      <c r="AA56" s="79"/>
      <c r="AB56" s="157"/>
      <c r="AC56" s="79"/>
      <c r="AD56" s="79"/>
      <c r="AE56" s="157"/>
      <c r="AF56" s="157"/>
      <c r="AG56" s="157"/>
      <c r="AH56" s="157"/>
      <c r="AI56" s="157"/>
      <c r="AJ56" s="157"/>
      <c r="AK56" s="157"/>
    </row>
    <row r="57" spans="1:37" outlineLevel="1">
      <c r="A57" s="110"/>
      <c r="B57" s="110"/>
      <c r="C57" s="111"/>
      <c r="D57" s="112"/>
      <c r="E57" s="79"/>
      <c r="F57" s="79"/>
      <c r="G57" s="79"/>
      <c r="H57" s="79"/>
      <c r="I57" s="79"/>
      <c r="J57" s="79"/>
      <c r="K57" s="79"/>
      <c r="L57" s="79"/>
      <c r="M57" s="157"/>
      <c r="N57" s="79"/>
      <c r="O57" s="120"/>
      <c r="P57" s="120"/>
      <c r="Q57" s="79"/>
      <c r="R57" s="79"/>
      <c r="S57" s="79"/>
      <c r="T57" s="79"/>
      <c r="U57" s="79"/>
      <c r="V57" s="101"/>
      <c r="W57" s="187"/>
      <c r="X57" s="187"/>
      <c r="Y57" s="79"/>
      <c r="Z57" s="79"/>
      <c r="AA57" s="79"/>
      <c r="AB57" s="157"/>
      <c r="AC57" s="79"/>
      <c r="AD57" s="79"/>
      <c r="AE57" s="157"/>
      <c r="AF57" s="157"/>
      <c r="AG57" s="157"/>
      <c r="AH57" s="157"/>
      <c r="AI57" s="157"/>
      <c r="AJ57" s="157"/>
      <c r="AK57" s="157"/>
    </row>
    <row r="58" spans="1:37" outlineLevel="1">
      <c r="A58" s="110"/>
      <c r="B58" s="110"/>
      <c r="C58" s="111"/>
      <c r="D58" s="112"/>
      <c r="E58" s="188" t="s">
        <v>916</v>
      </c>
      <c r="F58" s="79"/>
      <c r="G58" s="79"/>
      <c r="H58" s="79"/>
      <c r="I58" s="79"/>
      <c r="J58" s="79"/>
      <c r="K58" s="79"/>
      <c r="L58" s="79"/>
      <c r="M58" s="157"/>
      <c r="N58" s="79"/>
      <c r="O58" s="120"/>
      <c r="P58" s="120"/>
      <c r="Q58" s="120"/>
      <c r="R58" s="120"/>
      <c r="S58" s="120"/>
      <c r="T58" s="120"/>
      <c r="U58" s="120"/>
      <c r="V58" s="101"/>
      <c r="W58" s="79"/>
      <c r="X58" s="79"/>
      <c r="Y58" s="120"/>
      <c r="Z58" s="120"/>
      <c r="AA58" s="120"/>
      <c r="AB58" s="157"/>
      <c r="AC58" s="120"/>
      <c r="AD58" s="120"/>
      <c r="AE58" s="157"/>
      <c r="AF58" s="157"/>
      <c r="AG58" s="157"/>
      <c r="AH58" s="157"/>
      <c r="AI58" s="157"/>
      <c r="AJ58" s="157"/>
      <c r="AK58" s="157"/>
    </row>
    <row r="59" spans="1:37" outlineLevel="1">
      <c r="A59" s="110"/>
      <c r="B59" s="110"/>
      <c r="C59" s="111"/>
      <c r="D59" s="112"/>
      <c r="E59" s="189">
        <f>InpC!$H$21</f>
        <v>45016</v>
      </c>
      <c r="F59" s="79"/>
      <c r="G59" s="79"/>
      <c r="H59" s="79"/>
      <c r="I59" s="79"/>
      <c r="J59" s="79"/>
      <c r="K59" s="79"/>
      <c r="L59" s="79"/>
      <c r="M59" s="157"/>
      <c r="N59" s="79"/>
      <c r="O59" s="120"/>
      <c r="P59" s="120"/>
      <c r="Q59" s="120"/>
      <c r="R59" s="120"/>
      <c r="S59" s="120"/>
      <c r="T59" s="120"/>
      <c r="U59" s="120"/>
      <c r="V59" s="101"/>
      <c r="W59" s="120"/>
      <c r="X59" s="120"/>
      <c r="Y59" s="120"/>
      <c r="Z59" s="120"/>
      <c r="AA59" s="120"/>
      <c r="AB59" s="157"/>
      <c r="AC59" s="120"/>
      <c r="AD59" s="120"/>
      <c r="AE59" s="157"/>
      <c r="AF59" s="157"/>
      <c r="AG59" s="157"/>
      <c r="AH59" s="157"/>
      <c r="AI59" s="157"/>
      <c r="AJ59" s="157"/>
      <c r="AK59" s="157"/>
    </row>
    <row r="60" spans="1:37" outlineLevel="1">
      <c r="A60" s="110"/>
      <c r="B60" s="110"/>
      <c r="C60" s="111"/>
      <c r="D60" s="112"/>
      <c r="E60" s="189"/>
      <c r="F60" s="79"/>
      <c r="G60" s="79"/>
      <c r="H60" s="79"/>
      <c r="I60" s="79"/>
      <c r="J60" s="79"/>
      <c r="K60" s="79"/>
      <c r="L60" s="79"/>
      <c r="M60" s="157"/>
      <c r="N60" s="79"/>
      <c r="O60" s="120"/>
      <c r="P60" s="120"/>
      <c r="Q60" s="120"/>
      <c r="R60" s="120"/>
      <c r="S60" s="120"/>
      <c r="T60" s="120"/>
      <c r="U60" s="120"/>
      <c r="V60" s="101"/>
      <c r="W60" s="120"/>
      <c r="X60" s="120"/>
      <c r="Y60" s="120"/>
      <c r="Z60" s="120"/>
      <c r="AA60" s="120"/>
      <c r="AB60" s="157"/>
      <c r="AC60" s="120"/>
      <c r="AD60" s="120"/>
      <c r="AE60" s="157"/>
      <c r="AF60" s="157"/>
      <c r="AG60" s="157"/>
      <c r="AH60" s="157"/>
      <c r="AI60" s="157"/>
      <c r="AJ60" s="157"/>
      <c r="AK60" s="157"/>
    </row>
    <row r="61" spans="1:37" outlineLevel="1">
      <c r="A61" s="110"/>
      <c r="B61" s="110"/>
      <c r="C61" s="111"/>
      <c r="D61" s="112"/>
      <c r="E61" s="79" t="str">
        <f t="shared" ref="E61:J73" si="23">E15</f>
        <v>s185 diversions revenue - WN - price control</v>
      </c>
      <c r="F61" s="79" t="str">
        <f t="shared" si="23"/>
        <v>DS1E_001TOT_PR24</v>
      </c>
      <c r="G61" s="79" t="str">
        <f t="shared" si="23"/>
        <v>DS1W_003TOT_PR24</v>
      </c>
      <c r="H61" s="79">
        <f t="shared" si="23"/>
        <v>0</v>
      </c>
      <c r="I61" s="79">
        <f t="shared" si="23"/>
        <v>0</v>
      </c>
      <c r="J61" s="79">
        <f t="shared" si="23"/>
        <v>0</v>
      </c>
      <c r="K61" s="79"/>
      <c r="L61" s="79" t="str">
        <f t="shared" ref="L61:M73" si="24">L15</f>
        <v>WNPC</v>
      </c>
      <c r="M61" s="79" t="str">
        <f t="shared" si="24"/>
        <v>£m</v>
      </c>
      <c r="N61" s="79"/>
      <c r="O61" s="120"/>
      <c r="P61" s="120"/>
      <c r="Q61" s="191">
        <f t="shared" ref="Q61:U62" si="25">IF(ISBLANK(Q39),Q15,Q39)</f>
        <v>0.13100000000000001</v>
      </c>
      <c r="R61" s="191">
        <f t="shared" si="25"/>
        <v>0.125</v>
      </c>
      <c r="S61" s="191">
        <f t="shared" si="25"/>
        <v>0.125</v>
      </c>
      <c r="T61" s="191">
        <f t="shared" si="25"/>
        <v>0.123</v>
      </c>
      <c r="U61" s="191">
        <f t="shared" si="25"/>
        <v>0.125</v>
      </c>
      <c r="V61" s="101"/>
      <c r="W61" s="190">
        <f t="shared" ref="W61:W73" si="26">SUM(Q61:U61)</f>
        <v>0.629</v>
      </c>
      <c r="X61" s="190">
        <f t="shared" ref="X61:X73" si="27">AVERAGE(Q61:U61)</f>
        <v>0.1258</v>
      </c>
      <c r="Y61" s="191"/>
      <c r="Z61" s="191"/>
      <c r="AA61" s="191"/>
      <c r="AB61" s="157"/>
      <c r="AC61" s="191"/>
      <c r="AD61" s="191"/>
      <c r="AE61" s="157"/>
      <c r="AF61" s="157"/>
      <c r="AG61" s="157"/>
      <c r="AH61" s="157"/>
      <c r="AI61" s="157"/>
      <c r="AJ61" s="157"/>
      <c r="AK61" s="157"/>
    </row>
    <row r="62" spans="1:37" outlineLevel="1">
      <c r="A62" s="110"/>
      <c r="B62" s="110"/>
      <c r="C62" s="111"/>
      <c r="D62" s="112"/>
      <c r="E62" s="79" t="str">
        <f t="shared" si="23"/>
        <v>s185 diversions revenue - WWN - non-price control</v>
      </c>
      <c r="F62" s="79" t="str">
        <f t="shared" si="23"/>
        <v>DS1E_026TOT_PR24</v>
      </c>
      <c r="G62" s="79" t="str">
        <f t="shared" si="23"/>
        <v>DS1W_025TOT_PR24</v>
      </c>
      <c r="H62" s="79">
        <f t="shared" si="23"/>
        <v>0</v>
      </c>
      <c r="I62" s="79">
        <f t="shared" si="23"/>
        <v>0</v>
      </c>
      <c r="J62" s="79">
        <f t="shared" si="23"/>
        <v>0</v>
      </c>
      <c r="K62" s="79"/>
      <c r="L62" s="79" t="str">
        <f t="shared" si="24"/>
        <v>WWNNPC</v>
      </c>
      <c r="M62" s="79" t="str">
        <f t="shared" si="24"/>
        <v>£m</v>
      </c>
      <c r="N62" s="79"/>
      <c r="O62" s="120"/>
      <c r="P62" s="120"/>
      <c r="Q62" s="191">
        <f t="shared" si="25"/>
        <v>0</v>
      </c>
      <c r="R62" s="191">
        <f t="shared" si="25"/>
        <v>0</v>
      </c>
      <c r="S62" s="191">
        <f t="shared" si="25"/>
        <v>0</v>
      </c>
      <c r="T62" s="191">
        <f t="shared" si="25"/>
        <v>0</v>
      </c>
      <c r="U62" s="191">
        <f t="shared" si="25"/>
        <v>0</v>
      </c>
      <c r="V62" s="101"/>
      <c r="W62" s="190">
        <f t="shared" si="26"/>
        <v>0</v>
      </c>
      <c r="X62" s="190">
        <f t="shared" si="27"/>
        <v>0</v>
      </c>
      <c r="Y62" s="191"/>
      <c r="Z62" s="191"/>
      <c r="AA62" s="191"/>
      <c r="AB62" s="157"/>
      <c r="AC62" s="191"/>
      <c r="AD62" s="191"/>
      <c r="AE62" s="157"/>
      <c r="AF62" s="157"/>
      <c r="AG62" s="157"/>
      <c r="AH62" s="157"/>
      <c r="AI62" s="157"/>
      <c r="AJ62" s="157"/>
      <c r="AK62" s="157"/>
    </row>
    <row r="63" spans="1:37" outlineLevel="1">
      <c r="A63" s="110"/>
      <c r="B63" s="110"/>
      <c r="C63" s="111"/>
      <c r="D63" s="112"/>
      <c r="E63" s="79" t="str">
        <f t="shared" si="23"/>
        <v>s185 diversions revenue - total</v>
      </c>
      <c r="F63" s="79" t="str">
        <f t="shared" si="23"/>
        <v>sum</v>
      </c>
      <c r="G63" s="79">
        <f t="shared" si="23"/>
        <v>0</v>
      </c>
      <c r="H63" s="79">
        <f t="shared" si="23"/>
        <v>0</v>
      </c>
      <c r="I63" s="79">
        <f t="shared" si="23"/>
        <v>0</v>
      </c>
      <c r="J63" s="79">
        <f t="shared" si="23"/>
        <v>0</v>
      </c>
      <c r="K63" s="79"/>
      <c r="L63" s="79">
        <f t="shared" si="24"/>
        <v>0</v>
      </c>
      <c r="M63" s="79" t="str">
        <f t="shared" si="24"/>
        <v>£m</v>
      </c>
      <c r="N63" s="79"/>
      <c r="O63" s="120"/>
      <c r="P63" s="120"/>
      <c r="Q63" s="192">
        <f>SUM(Q61:Q62)</f>
        <v>0.13100000000000001</v>
      </c>
      <c r="R63" s="192">
        <f t="shared" ref="R63:U63" si="28">SUM(R61:R62)</f>
        <v>0.125</v>
      </c>
      <c r="S63" s="192">
        <f t="shared" si="28"/>
        <v>0.125</v>
      </c>
      <c r="T63" s="192">
        <f t="shared" si="28"/>
        <v>0.123</v>
      </c>
      <c r="U63" s="192">
        <f t="shared" si="28"/>
        <v>0.125</v>
      </c>
      <c r="V63" s="101"/>
      <c r="W63" s="192">
        <f t="shared" si="26"/>
        <v>0.629</v>
      </c>
      <c r="X63" s="192">
        <f t="shared" si="27"/>
        <v>0.1258</v>
      </c>
      <c r="Y63" s="191"/>
      <c r="Z63" s="191"/>
      <c r="AA63" s="191"/>
      <c r="AB63" s="157"/>
      <c r="AC63" s="191"/>
      <c r="AD63" s="191"/>
      <c r="AE63" s="157"/>
      <c r="AF63" s="157"/>
      <c r="AG63" s="157"/>
      <c r="AH63" s="157"/>
      <c r="AI63" s="157"/>
      <c r="AJ63" s="157"/>
      <c r="AK63" s="157"/>
    </row>
    <row r="64" spans="1:37" outlineLevel="1">
      <c r="A64" s="110"/>
      <c r="B64" s="110"/>
      <c r="C64" s="111"/>
      <c r="D64" s="112"/>
      <c r="E64" s="79" t="str">
        <f t="shared" si="23"/>
        <v>NRSWA diversions revenue - WN - price control</v>
      </c>
      <c r="F64" s="79" t="str">
        <f t="shared" si="23"/>
        <v>DS1E_002TOT_PR24</v>
      </c>
      <c r="G64" s="79" t="str">
        <f t="shared" si="23"/>
        <v>DS1W_004TOT_PR24</v>
      </c>
      <c r="H64" s="79">
        <f t="shared" si="23"/>
        <v>0</v>
      </c>
      <c r="I64" s="79">
        <f t="shared" si="23"/>
        <v>0</v>
      </c>
      <c r="J64" s="79">
        <f t="shared" si="23"/>
        <v>0</v>
      </c>
      <c r="K64" s="79"/>
      <c r="L64" s="79" t="str">
        <f t="shared" si="24"/>
        <v>WNPC</v>
      </c>
      <c r="M64" s="79" t="str">
        <f t="shared" si="24"/>
        <v>£m</v>
      </c>
      <c r="N64" s="79"/>
      <c r="O64" s="120"/>
      <c r="P64" s="120"/>
      <c r="Q64" s="191">
        <f t="shared" ref="Q64:U65" si="29">IF(ISBLANK(Q42),Q18,Q42)</f>
        <v>7.8E-2</v>
      </c>
      <c r="R64" s="191">
        <f t="shared" si="29"/>
        <v>7.4999999999999997E-2</v>
      </c>
      <c r="S64" s="191">
        <f t="shared" si="29"/>
        <v>7.4999999999999997E-2</v>
      </c>
      <c r="T64" s="191">
        <f t="shared" si="29"/>
        <v>7.3999999999999996E-2</v>
      </c>
      <c r="U64" s="191">
        <f t="shared" si="29"/>
        <v>7.4999999999999997E-2</v>
      </c>
      <c r="V64" s="101"/>
      <c r="W64" s="190">
        <f t="shared" si="26"/>
        <v>0.377</v>
      </c>
      <c r="X64" s="190">
        <f t="shared" si="27"/>
        <v>7.5399999999999995E-2</v>
      </c>
      <c r="Y64" s="191"/>
      <c r="Z64" s="191"/>
      <c r="AA64" s="191"/>
      <c r="AB64" s="157"/>
      <c r="AC64" s="191"/>
      <c r="AD64" s="191"/>
      <c r="AE64" s="157"/>
      <c r="AF64" s="157"/>
      <c r="AG64" s="157"/>
      <c r="AH64" s="157"/>
      <c r="AI64" s="157"/>
      <c r="AJ64" s="157"/>
      <c r="AK64" s="157"/>
    </row>
    <row r="65" spans="1:37" outlineLevel="1">
      <c r="A65" s="110"/>
      <c r="B65" s="110"/>
      <c r="C65" s="111"/>
      <c r="D65" s="112"/>
      <c r="E65" s="79" t="str">
        <f t="shared" si="23"/>
        <v>NRSWA diversions revenue - WWN - price control</v>
      </c>
      <c r="F65" s="79" t="str">
        <f t="shared" si="23"/>
        <v>DS1E_016TOT_PR24</v>
      </c>
      <c r="G65" s="79" t="str">
        <f t="shared" si="23"/>
        <v>DS1W_015TOT_PR24</v>
      </c>
      <c r="H65" s="79">
        <f t="shared" si="23"/>
        <v>0</v>
      </c>
      <c r="I65" s="79">
        <f t="shared" si="23"/>
        <v>0</v>
      </c>
      <c r="J65" s="79">
        <f t="shared" si="23"/>
        <v>0</v>
      </c>
      <c r="K65" s="79"/>
      <c r="L65" s="79" t="str">
        <f t="shared" si="24"/>
        <v>WWNPC</v>
      </c>
      <c r="M65" s="79" t="str">
        <f t="shared" si="24"/>
        <v>£m</v>
      </c>
      <c r="N65" s="79"/>
      <c r="O65" s="120"/>
      <c r="P65" s="120"/>
      <c r="Q65" s="191">
        <f t="shared" si="29"/>
        <v>0</v>
      </c>
      <c r="R65" s="191">
        <f t="shared" si="29"/>
        <v>0</v>
      </c>
      <c r="S65" s="191">
        <f t="shared" si="29"/>
        <v>0</v>
      </c>
      <c r="T65" s="191">
        <f t="shared" si="29"/>
        <v>0</v>
      </c>
      <c r="U65" s="191">
        <f t="shared" si="29"/>
        <v>0</v>
      </c>
      <c r="V65" s="101"/>
      <c r="W65" s="190">
        <f t="shared" si="26"/>
        <v>0</v>
      </c>
      <c r="X65" s="190">
        <f t="shared" si="27"/>
        <v>0</v>
      </c>
      <c r="Y65" s="191"/>
      <c r="Z65" s="191"/>
      <c r="AA65" s="191"/>
      <c r="AB65" s="157"/>
      <c r="AC65" s="191"/>
      <c r="AD65" s="191"/>
      <c r="AE65" s="157"/>
      <c r="AF65" s="157"/>
      <c r="AG65" s="157"/>
      <c r="AH65" s="157"/>
      <c r="AI65" s="157"/>
      <c r="AJ65" s="157"/>
      <c r="AK65" s="157"/>
    </row>
    <row r="66" spans="1:37" outlineLevel="1">
      <c r="A66" s="110"/>
      <c r="B66" s="110"/>
      <c r="C66" s="111"/>
      <c r="D66" s="112"/>
      <c r="E66" s="79" t="str">
        <f t="shared" si="23"/>
        <v>NRSWA diversions revenue - total</v>
      </c>
      <c r="F66" s="79" t="str">
        <f t="shared" si="23"/>
        <v>sum</v>
      </c>
      <c r="G66" s="79">
        <f t="shared" si="23"/>
        <v>0</v>
      </c>
      <c r="H66" s="79">
        <f t="shared" si="23"/>
        <v>0</v>
      </c>
      <c r="I66" s="79">
        <f t="shared" si="23"/>
        <v>0</v>
      </c>
      <c r="J66" s="79">
        <f t="shared" si="23"/>
        <v>0</v>
      </c>
      <c r="K66" s="79"/>
      <c r="L66" s="79">
        <f t="shared" si="24"/>
        <v>0</v>
      </c>
      <c r="M66" s="79" t="str">
        <f t="shared" si="24"/>
        <v>£m</v>
      </c>
      <c r="N66" s="79"/>
      <c r="O66" s="120"/>
      <c r="P66" s="120"/>
      <c r="Q66" s="192">
        <f t="shared" ref="Q66:U66" si="30">SUM(Q64:Q65)</f>
        <v>7.8E-2</v>
      </c>
      <c r="R66" s="192">
        <f t="shared" si="30"/>
        <v>7.4999999999999997E-2</v>
      </c>
      <c r="S66" s="192">
        <f t="shared" si="30"/>
        <v>7.4999999999999997E-2</v>
      </c>
      <c r="T66" s="192">
        <f t="shared" si="30"/>
        <v>7.3999999999999996E-2</v>
      </c>
      <c r="U66" s="192">
        <f t="shared" si="30"/>
        <v>7.4999999999999997E-2</v>
      </c>
      <c r="V66" s="101"/>
      <c r="W66" s="192">
        <f t="shared" si="26"/>
        <v>0.377</v>
      </c>
      <c r="X66" s="192">
        <f t="shared" si="27"/>
        <v>7.5399999999999995E-2</v>
      </c>
      <c r="Y66" s="191"/>
      <c r="Z66" s="191"/>
      <c r="AA66" s="191"/>
      <c r="AB66" s="157"/>
      <c r="AC66" s="191"/>
      <c r="AD66" s="191"/>
      <c r="AE66" s="157"/>
      <c r="AF66" s="157"/>
      <c r="AG66" s="157"/>
      <c r="AH66" s="157"/>
      <c r="AI66" s="157"/>
      <c r="AJ66" s="157"/>
      <c r="AK66" s="157"/>
    </row>
    <row r="67" spans="1:37" outlineLevel="1">
      <c r="A67" s="110"/>
      <c r="B67" s="110"/>
      <c r="C67" s="111"/>
      <c r="D67" s="112"/>
      <c r="E67" s="79" t="str">
        <f t="shared" si="23"/>
        <v>non-s185 diversions revenue - WN - price control</v>
      </c>
      <c r="F67" s="79" t="str">
        <f t="shared" si="23"/>
        <v>DS1E_003TOT_PR24</v>
      </c>
      <c r="G67" s="79" t="str">
        <f t="shared" si="23"/>
        <v>DS1W_005TOT_PR24</v>
      </c>
      <c r="H67" s="79">
        <f t="shared" si="23"/>
        <v>0</v>
      </c>
      <c r="I67" s="79">
        <f t="shared" si="23"/>
        <v>0</v>
      </c>
      <c r="J67" s="79">
        <f t="shared" si="23"/>
        <v>0</v>
      </c>
      <c r="K67" s="79"/>
      <c r="L67" s="79" t="str">
        <f t="shared" si="24"/>
        <v>WNPC</v>
      </c>
      <c r="M67" s="79" t="str">
        <f t="shared" si="24"/>
        <v>£m</v>
      </c>
      <c r="N67" s="79"/>
      <c r="O67" s="120"/>
      <c r="P67" s="120"/>
      <c r="Q67" s="191">
        <f t="shared" ref="Q67:U68" si="31">IF(ISBLANK(Q45),Q21,Q45)</f>
        <v>0</v>
      </c>
      <c r="R67" s="191">
        <f t="shared" si="31"/>
        <v>0</v>
      </c>
      <c r="S67" s="191">
        <f t="shared" si="31"/>
        <v>0</v>
      </c>
      <c r="T67" s="191">
        <f t="shared" si="31"/>
        <v>0</v>
      </c>
      <c r="U67" s="191">
        <f t="shared" si="31"/>
        <v>0</v>
      </c>
      <c r="V67" s="101"/>
      <c r="W67" s="190">
        <f t="shared" si="26"/>
        <v>0</v>
      </c>
      <c r="X67" s="190">
        <f t="shared" si="27"/>
        <v>0</v>
      </c>
      <c r="Y67" s="191"/>
      <c r="Z67" s="191"/>
      <c r="AA67" s="191"/>
      <c r="AB67" s="157"/>
      <c r="AC67" s="191"/>
      <c r="AD67" s="191"/>
      <c r="AE67" s="157"/>
      <c r="AF67" s="157"/>
      <c r="AG67" s="157"/>
      <c r="AH67" s="157"/>
      <c r="AI67" s="157"/>
      <c r="AJ67" s="157"/>
      <c r="AK67" s="157"/>
    </row>
    <row r="68" spans="1:37" outlineLevel="1">
      <c r="A68" s="110"/>
      <c r="B68" s="110"/>
      <c r="C68" s="111"/>
      <c r="D68" s="112"/>
      <c r="E68" s="79" t="str">
        <f t="shared" si="23"/>
        <v>non-s185 diversions revenue - WWN - price control</v>
      </c>
      <c r="F68" s="79" t="str">
        <f t="shared" si="23"/>
        <v>DS1E_017TOT_PR24</v>
      </c>
      <c r="G68" s="79" t="str">
        <f t="shared" si="23"/>
        <v>DS1W_016TOT_PR24</v>
      </c>
      <c r="H68" s="79">
        <f t="shared" si="23"/>
        <v>0</v>
      </c>
      <c r="I68" s="79">
        <f t="shared" si="23"/>
        <v>0</v>
      </c>
      <c r="J68" s="79">
        <f t="shared" si="23"/>
        <v>0</v>
      </c>
      <c r="K68" s="79"/>
      <c r="L68" s="79" t="str">
        <f t="shared" si="24"/>
        <v>WWNPC</v>
      </c>
      <c r="M68" s="79" t="str">
        <f t="shared" si="24"/>
        <v>£m</v>
      </c>
      <c r="N68" s="79"/>
      <c r="O68" s="120"/>
      <c r="P68" s="120"/>
      <c r="Q68" s="191">
        <f t="shared" si="31"/>
        <v>0</v>
      </c>
      <c r="R68" s="191">
        <f t="shared" si="31"/>
        <v>0</v>
      </c>
      <c r="S68" s="191">
        <f t="shared" si="31"/>
        <v>0</v>
      </c>
      <c r="T68" s="191">
        <f t="shared" si="31"/>
        <v>0</v>
      </c>
      <c r="U68" s="191">
        <f t="shared" si="31"/>
        <v>0</v>
      </c>
      <c r="V68" s="101"/>
      <c r="W68" s="190">
        <f t="shared" si="26"/>
        <v>0</v>
      </c>
      <c r="X68" s="190">
        <f t="shared" si="27"/>
        <v>0</v>
      </c>
      <c r="Y68" s="191"/>
      <c r="Z68" s="191"/>
      <c r="AA68" s="191"/>
      <c r="AB68" s="157"/>
      <c r="AC68" s="191"/>
      <c r="AD68" s="191"/>
      <c r="AE68" s="157"/>
      <c r="AF68" s="157"/>
      <c r="AG68" s="157"/>
      <c r="AH68" s="157"/>
      <c r="AI68" s="157"/>
      <c r="AJ68" s="157"/>
      <c r="AK68" s="157"/>
    </row>
    <row r="69" spans="1:37" outlineLevel="1">
      <c r="A69" s="110"/>
      <c r="B69" s="110"/>
      <c r="C69" s="111"/>
      <c r="D69" s="112"/>
      <c r="E69" s="79" t="str">
        <f t="shared" si="23"/>
        <v>non-s185 diversions revenue - total</v>
      </c>
      <c r="F69" s="79" t="str">
        <f t="shared" si="23"/>
        <v>sum</v>
      </c>
      <c r="G69" s="79">
        <f t="shared" si="23"/>
        <v>0</v>
      </c>
      <c r="H69" s="79">
        <f t="shared" si="23"/>
        <v>0</v>
      </c>
      <c r="I69" s="79">
        <f t="shared" si="23"/>
        <v>0</v>
      </c>
      <c r="J69" s="79">
        <f t="shared" si="23"/>
        <v>0</v>
      </c>
      <c r="K69" s="79"/>
      <c r="L69" s="79">
        <f t="shared" si="24"/>
        <v>0</v>
      </c>
      <c r="M69" s="79" t="str">
        <f t="shared" si="24"/>
        <v>£m</v>
      </c>
      <c r="N69" s="79"/>
      <c r="O69" s="120"/>
      <c r="P69" s="120"/>
      <c r="Q69" s="192">
        <f t="shared" ref="Q69:U69" si="32">SUM(Q67:Q68)</f>
        <v>0</v>
      </c>
      <c r="R69" s="192">
        <f t="shared" si="32"/>
        <v>0</v>
      </c>
      <c r="S69" s="192">
        <f t="shared" si="32"/>
        <v>0</v>
      </c>
      <c r="T69" s="192">
        <f t="shared" si="32"/>
        <v>0</v>
      </c>
      <c r="U69" s="192">
        <f t="shared" si="32"/>
        <v>0</v>
      </c>
      <c r="V69" s="101"/>
      <c r="W69" s="192">
        <f t="shared" si="26"/>
        <v>0</v>
      </c>
      <c r="X69" s="192">
        <f t="shared" si="27"/>
        <v>0</v>
      </c>
      <c r="Y69" s="191"/>
      <c r="Z69" s="191"/>
      <c r="AA69" s="191"/>
      <c r="AB69" s="157"/>
      <c r="AC69" s="191"/>
      <c r="AD69" s="191"/>
      <c r="AE69" s="157"/>
      <c r="AF69" s="157"/>
      <c r="AG69" s="157"/>
      <c r="AH69" s="157"/>
      <c r="AI69" s="157"/>
      <c r="AJ69" s="157"/>
      <c r="AK69" s="157"/>
    </row>
    <row r="70" spans="1:37" outlineLevel="1">
      <c r="A70" s="110"/>
      <c r="B70" s="110"/>
      <c r="C70" s="111"/>
      <c r="D70" s="112"/>
      <c r="E70" s="79" t="str">
        <f t="shared" si="23"/>
        <v>Diversions revenue - WN - price control</v>
      </c>
      <c r="F70" s="79" t="str">
        <f t="shared" si="23"/>
        <v>sum</v>
      </c>
      <c r="G70" s="79">
        <f t="shared" si="23"/>
        <v>0</v>
      </c>
      <c r="H70" s="79">
        <f t="shared" si="23"/>
        <v>0</v>
      </c>
      <c r="I70" s="79">
        <f t="shared" si="23"/>
        <v>0</v>
      </c>
      <c r="J70" s="79">
        <f t="shared" si="23"/>
        <v>0</v>
      </c>
      <c r="K70" s="79"/>
      <c r="L70" s="79" t="str">
        <f t="shared" si="24"/>
        <v>WNPC</v>
      </c>
      <c r="M70" s="79" t="str">
        <f t="shared" si="24"/>
        <v>£m</v>
      </c>
      <c r="N70" s="79"/>
      <c r="O70" s="120"/>
      <c r="P70" s="120"/>
      <c r="Q70" s="192">
        <f>SUMIF($L$61:$L$69,$L70,Q$61:Q$69)</f>
        <v>0.20900000000000002</v>
      </c>
      <c r="R70" s="192">
        <f t="shared" ref="R70:U72" si="33">SUMIF($L$61:$L$69,$L70,R$61:R$69)</f>
        <v>0.2</v>
      </c>
      <c r="S70" s="192">
        <f t="shared" si="33"/>
        <v>0.2</v>
      </c>
      <c r="T70" s="192">
        <f t="shared" si="33"/>
        <v>0.19700000000000001</v>
      </c>
      <c r="U70" s="192">
        <f t="shared" si="33"/>
        <v>0.2</v>
      </c>
      <c r="V70" s="101"/>
      <c r="W70" s="192">
        <f t="shared" si="26"/>
        <v>1.006</v>
      </c>
      <c r="X70" s="192">
        <f t="shared" si="27"/>
        <v>0.20119999999999999</v>
      </c>
      <c r="Y70" s="191"/>
      <c r="Z70" s="191"/>
      <c r="AA70" s="191"/>
      <c r="AB70" s="157"/>
      <c r="AC70" s="191"/>
      <c r="AD70" s="191"/>
      <c r="AE70" s="157"/>
      <c r="AF70" s="157"/>
      <c r="AG70" s="157"/>
      <c r="AH70" s="157"/>
      <c r="AI70" s="157"/>
      <c r="AJ70" s="157"/>
      <c r="AK70" s="157"/>
    </row>
    <row r="71" spans="1:37" outlineLevel="1">
      <c r="A71" s="110"/>
      <c r="B71" s="110"/>
      <c r="C71" s="111"/>
      <c r="D71" s="112"/>
      <c r="E71" s="79" t="str">
        <f t="shared" si="23"/>
        <v>Diversions revenue - WWN - price control</v>
      </c>
      <c r="F71" s="79" t="str">
        <f t="shared" si="23"/>
        <v>sum</v>
      </c>
      <c r="G71" s="79">
        <f t="shared" si="23"/>
        <v>0</v>
      </c>
      <c r="H71" s="79">
        <f t="shared" si="23"/>
        <v>0</v>
      </c>
      <c r="I71" s="79">
        <f t="shared" si="23"/>
        <v>0</v>
      </c>
      <c r="J71" s="79">
        <f t="shared" si="23"/>
        <v>0</v>
      </c>
      <c r="K71" s="79"/>
      <c r="L71" s="79" t="str">
        <f t="shared" si="24"/>
        <v>WWNPC</v>
      </c>
      <c r="M71" s="79" t="str">
        <f t="shared" si="24"/>
        <v>£m</v>
      </c>
      <c r="N71" s="79"/>
      <c r="O71" s="120"/>
      <c r="P71" s="120"/>
      <c r="Q71" s="192">
        <f t="shared" ref="Q71:Q72" si="34">SUMIF($L$61:$L$69,$L71,Q$61:Q$69)</f>
        <v>0</v>
      </c>
      <c r="R71" s="192">
        <f t="shared" si="33"/>
        <v>0</v>
      </c>
      <c r="S71" s="192">
        <f t="shared" si="33"/>
        <v>0</v>
      </c>
      <c r="T71" s="192">
        <f t="shared" si="33"/>
        <v>0</v>
      </c>
      <c r="U71" s="192">
        <f t="shared" si="33"/>
        <v>0</v>
      </c>
      <c r="V71" s="101"/>
      <c r="W71" s="192">
        <f t="shared" si="26"/>
        <v>0</v>
      </c>
      <c r="X71" s="192">
        <f t="shared" si="27"/>
        <v>0</v>
      </c>
      <c r="Y71" s="191"/>
      <c r="Z71" s="191"/>
      <c r="AA71" s="191"/>
      <c r="AB71" s="157"/>
      <c r="AC71" s="191"/>
      <c r="AD71" s="191"/>
      <c r="AE71" s="157"/>
      <c r="AF71" s="157"/>
      <c r="AG71" s="157"/>
      <c r="AH71" s="157"/>
      <c r="AI71" s="157"/>
      <c r="AJ71" s="157"/>
      <c r="AK71" s="157"/>
    </row>
    <row r="72" spans="1:37" outlineLevel="1">
      <c r="A72" s="110"/>
      <c r="B72" s="110"/>
      <c r="C72" s="111"/>
      <c r="D72" s="112"/>
      <c r="E72" s="79" t="str">
        <f t="shared" si="23"/>
        <v>Diversions revenue - WWN - non-price control</v>
      </c>
      <c r="F72" s="79" t="str">
        <f t="shared" si="23"/>
        <v>sum</v>
      </c>
      <c r="G72" s="79">
        <f t="shared" si="23"/>
        <v>0</v>
      </c>
      <c r="H72" s="79">
        <f t="shared" si="23"/>
        <v>0</v>
      </c>
      <c r="I72" s="79">
        <f t="shared" si="23"/>
        <v>0</v>
      </c>
      <c r="J72" s="79">
        <f t="shared" si="23"/>
        <v>0</v>
      </c>
      <c r="K72" s="79"/>
      <c r="L72" s="79" t="str">
        <f t="shared" si="24"/>
        <v>WWNNPC</v>
      </c>
      <c r="M72" s="79" t="str">
        <f t="shared" si="24"/>
        <v>£m</v>
      </c>
      <c r="N72" s="79"/>
      <c r="O72" s="120"/>
      <c r="P72" s="120"/>
      <c r="Q72" s="192">
        <f t="shared" si="34"/>
        <v>0</v>
      </c>
      <c r="R72" s="192">
        <f t="shared" si="33"/>
        <v>0</v>
      </c>
      <c r="S72" s="192">
        <f t="shared" si="33"/>
        <v>0</v>
      </c>
      <c r="T72" s="192">
        <f t="shared" si="33"/>
        <v>0</v>
      </c>
      <c r="U72" s="192">
        <f t="shared" si="33"/>
        <v>0</v>
      </c>
      <c r="V72" s="101"/>
      <c r="W72" s="192">
        <f t="shared" si="26"/>
        <v>0</v>
      </c>
      <c r="X72" s="192">
        <f t="shared" si="27"/>
        <v>0</v>
      </c>
      <c r="Y72" s="191"/>
      <c r="Z72" s="191"/>
      <c r="AA72" s="191"/>
      <c r="AB72" s="157"/>
      <c r="AC72" s="191"/>
      <c r="AD72" s="191"/>
      <c r="AE72" s="157"/>
      <c r="AF72" s="157"/>
      <c r="AG72" s="157"/>
      <c r="AH72" s="157"/>
      <c r="AI72" s="157"/>
      <c r="AJ72" s="157"/>
      <c r="AK72" s="157"/>
    </row>
    <row r="73" spans="1:37" outlineLevel="1">
      <c r="A73" s="110"/>
      <c r="B73" s="110"/>
      <c r="C73" s="111"/>
      <c r="D73" s="112"/>
      <c r="E73" s="79" t="str">
        <f t="shared" si="23"/>
        <v>Diversions revenue - total</v>
      </c>
      <c r="F73" s="79" t="str">
        <f t="shared" si="23"/>
        <v>sum</v>
      </c>
      <c r="G73" s="79">
        <f t="shared" si="23"/>
        <v>0</v>
      </c>
      <c r="H73" s="79">
        <f t="shared" si="23"/>
        <v>0</v>
      </c>
      <c r="I73" s="79">
        <f t="shared" si="23"/>
        <v>0</v>
      </c>
      <c r="J73" s="79">
        <f t="shared" si="23"/>
        <v>0</v>
      </c>
      <c r="K73" s="79"/>
      <c r="L73" s="79">
        <f t="shared" si="24"/>
        <v>0</v>
      </c>
      <c r="M73" s="79" t="str">
        <f t="shared" si="24"/>
        <v>£m</v>
      </c>
      <c r="N73" s="79"/>
      <c r="O73" s="120"/>
      <c r="P73" s="120"/>
      <c r="Q73" s="192">
        <f>SUM(Q70:Q72)</f>
        <v>0.20900000000000002</v>
      </c>
      <c r="R73" s="192">
        <f t="shared" ref="R73" si="35">SUM(R70:R72)</f>
        <v>0.2</v>
      </c>
      <c r="S73" s="192">
        <f t="shared" ref="S73" si="36">SUM(S70:S72)</f>
        <v>0.2</v>
      </c>
      <c r="T73" s="192">
        <f t="shared" ref="T73" si="37">SUM(T70:T72)</f>
        <v>0.19700000000000001</v>
      </c>
      <c r="U73" s="192">
        <f t="shared" ref="U73" si="38">SUM(U70:U72)</f>
        <v>0.2</v>
      </c>
      <c r="V73" s="101"/>
      <c r="W73" s="192">
        <f t="shared" si="26"/>
        <v>1.006</v>
      </c>
      <c r="X73" s="192">
        <f t="shared" si="27"/>
        <v>0.20119999999999999</v>
      </c>
      <c r="Y73" s="191"/>
      <c r="Z73" s="191"/>
      <c r="AA73" s="191"/>
      <c r="AB73" s="157"/>
      <c r="AC73" s="191"/>
      <c r="AD73" s="191"/>
      <c r="AE73" s="157"/>
      <c r="AF73" s="157"/>
      <c r="AG73" s="157"/>
      <c r="AH73" s="157"/>
      <c r="AI73" s="157"/>
      <c r="AJ73" s="157"/>
      <c r="AK73" s="157"/>
    </row>
    <row r="74" spans="1:37" outlineLevel="1">
      <c r="A74" s="110"/>
      <c r="B74" s="110"/>
      <c r="C74" s="111"/>
      <c r="D74" s="112"/>
      <c r="E74" s="79"/>
      <c r="F74" s="79"/>
      <c r="G74" s="79"/>
      <c r="H74" s="79"/>
      <c r="I74" s="79"/>
      <c r="J74" s="79"/>
      <c r="K74" s="79"/>
      <c r="L74" s="79"/>
      <c r="M74" s="157"/>
      <c r="N74" s="79"/>
      <c r="O74" s="120"/>
      <c r="P74" s="120"/>
      <c r="Q74" s="79"/>
      <c r="R74" s="79"/>
      <c r="S74" s="79"/>
      <c r="T74" s="79"/>
      <c r="U74" s="79"/>
      <c r="V74" s="101"/>
      <c r="W74" s="101"/>
      <c r="X74" s="101"/>
      <c r="Y74" s="79"/>
      <c r="Z74" s="79"/>
      <c r="AA74" s="79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</row>
  </sheetData>
  <conditionalFormatting sqref="N1:N2 Q30:U30">
    <cfRule type="cellIs" dxfId="751" priority="33" stopIfTrue="1" operator="notEqual">
      <formula>0</formula>
    </cfRule>
    <cfRule type="cellIs" dxfId="750" priority="34" stopIfTrue="1" operator="equal">
      <formula>""</formula>
    </cfRule>
    <cfRule type="cellIs" dxfId="749" priority="35" stopIfTrue="1" operator="notEqual">
      <formula>0</formula>
    </cfRule>
    <cfRule type="cellIs" dxfId="748" priority="36" stopIfTrue="1" operator="equal">
      <formula>""</formula>
    </cfRule>
  </conditionalFormatting>
  <conditionalFormatting sqref="N30">
    <cfRule type="cellIs" dxfId="747" priority="37" stopIfTrue="1" operator="notEqual">
      <formula>0</formula>
    </cfRule>
    <cfRule type="cellIs" dxfId="746" priority="38" stopIfTrue="1" operator="equal">
      <formula>""</formula>
    </cfRule>
    <cfRule type="cellIs" dxfId="745" priority="39" stopIfTrue="1" operator="notEqual">
      <formula>0</formula>
    </cfRule>
    <cfRule type="cellIs" dxfId="744" priority="40" stopIfTrue="1" operator="equal">
      <formula>""</formula>
    </cfRule>
  </conditionalFormatting>
  <conditionalFormatting sqref="O15:U23 A15:M28 O24:P24 R24:U24 O25:U28 O39:U47 A39:M52 O48:P48 R48:U48 O49:U52 O70:P70 O71:U73">
    <cfRule type="expression" dxfId="743" priority="18">
      <formula>ISNUMBER(SEARCH("sum", $F15))</formula>
    </cfRule>
  </conditionalFormatting>
  <conditionalFormatting sqref="O61:U68 A61:M73 Y61:XFD73">
    <cfRule type="expression" dxfId="742" priority="16">
      <formula>ISNUMBER(SEARCH("totex", $E61))</formula>
    </cfRule>
  </conditionalFormatting>
  <conditionalFormatting sqref="O61:U69 A61:M73">
    <cfRule type="expression" dxfId="741" priority="15">
      <formula>ISNUMBER(SEARCH("sum", $F61))</formula>
    </cfRule>
  </conditionalFormatting>
  <conditionalFormatting sqref="Q3:U3">
    <cfRule type="cellIs" dxfId="740" priority="41" operator="equal">
      <formula>"PPA ext."</formula>
    </cfRule>
    <cfRule type="cellIs" dxfId="739" priority="42" operator="equal">
      <formula>"Delay"</formula>
    </cfRule>
    <cfRule type="cellIs" dxfId="738" priority="43" operator="equal">
      <formula>"Fin Close"</formula>
    </cfRule>
    <cfRule type="cellIs" dxfId="737" priority="44" stopIfTrue="1" operator="equal">
      <formula>"Construction"</formula>
    </cfRule>
    <cfRule type="cellIs" dxfId="736" priority="45" stopIfTrue="1" operator="equal">
      <formula>"Operations"</formula>
    </cfRule>
  </conditionalFormatting>
  <conditionalFormatting sqref="Q24:U27">
    <cfRule type="expression" dxfId="735" priority="13">
      <formula>ISNUMBER(SEARCH("sum", $F24))</formula>
    </cfRule>
  </conditionalFormatting>
  <conditionalFormatting sqref="Q61:U73">
    <cfRule type="expression" dxfId="734" priority="32">
      <formula>(Q61&lt;&gt;Q15)</formula>
    </cfRule>
  </conditionalFormatting>
  <conditionalFormatting sqref="Q70:U73">
    <cfRule type="expression" dxfId="733" priority="5">
      <formula>ISNUMBER(SEARCH("sum", $F70))</formula>
    </cfRule>
  </conditionalFormatting>
  <conditionalFormatting sqref="R70:U70">
    <cfRule type="expression" dxfId="732" priority="7">
      <formula>ISNUMBER(SEARCH("sum", $F70))</formula>
    </cfRule>
  </conditionalFormatting>
  <conditionalFormatting sqref="W52:X52">
    <cfRule type="expression" dxfId="731" priority="4">
      <formula>ISNUMBER(SEARCH("sum", $F52))</formula>
    </cfRule>
  </conditionalFormatting>
  <conditionalFormatting sqref="W61:X68">
    <cfRule type="expression" dxfId="730" priority="3">
      <formula>ISNUMBER(SEARCH("totex", $E61))</formula>
    </cfRule>
  </conditionalFormatting>
  <conditionalFormatting sqref="W15:XFD28">
    <cfRule type="expression" dxfId="729" priority="1">
      <formula>ISNUMBER(SEARCH("sum", $F15))</formula>
    </cfRule>
  </conditionalFormatting>
  <conditionalFormatting sqref="W61:XFD73">
    <cfRule type="expression" dxfId="728" priority="2">
      <formula>ISNUMBER(SEARCH("sum", $F61))</formula>
    </cfRule>
  </conditionalFormatting>
  <conditionalFormatting sqref="Y39:XFD52 Q48:U51">
    <cfRule type="expression" dxfId="727" priority="8">
      <formula>ISNUMBER(SEARCH("sum", $F39))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3DFC0-F7B3-486B-BB29-46DDB885A331}">
  <sheetPr codeName="Sheet20">
    <tabColor theme="4"/>
    <outlinePr summaryBelow="0" summaryRight="0"/>
  </sheetPr>
  <dimension ref="A1:AK74"/>
  <sheetViews>
    <sheetView showGridLines="0" defaultGridColor="0" colorId="22" zoomScale="80" zoomScaleNormal="80" workbookViewId="0">
      <pane xSplit="15" ySplit="4" topLeftCell="P38" activePane="bottomRight" state="frozen"/>
      <selection pane="bottomRight" activeCell="Q72" sqref="Q72"/>
      <selection pane="bottomLeft" activeCell="Q24" sqref="Q24"/>
      <selection pane="topRight" activeCell="Q24" sqref="Q24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41.42578125" style="7" customWidth="1" collapsed="1"/>
    <col min="6" max="10" width="18.7109375" style="7" hidden="1" customWidth="1" outlineLevel="1"/>
    <col min="11" max="11" width="3.5703125" style="7" hidden="1" customWidth="1" outlineLevel="1"/>
    <col min="12" max="12" width="9.85546875" style="7" hidden="1" customWidth="1" outlineLevel="1"/>
    <col min="13" max="13" width="11.7109375" style="22" customWidth="1"/>
    <col min="14" max="14" width="5.140625" style="7" customWidth="1"/>
    <col min="15" max="16" width="2.7109375" style="17" customWidth="1"/>
    <col min="17" max="21" width="9.85546875" style="7" bestFit="1" customWidth="1"/>
    <col min="22" max="22" width="3.85546875" customWidth="1"/>
    <col min="23" max="23" width="6.85546875" bestFit="1" customWidth="1"/>
    <col min="24" max="24" width="9.42578125" customWidth="1"/>
    <col min="25" max="25" width="4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32" width="0" style="23" hidden="1" customWidth="1"/>
    <col min="33" max="34" width="14.42578125" style="23" hidden="1" customWidth="1"/>
    <col min="35" max="35" width="11.7109375" style="23" hidden="1" customWidth="1"/>
    <col min="36" max="37" width="14.42578125" style="23" hidden="1" customWidth="1"/>
    <col min="38" max="16384" width="11.7109375" style="23" hidden="1"/>
  </cols>
  <sheetData>
    <row r="1" spans="1:37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N30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  <c r="Y1" s="79"/>
      <c r="Z1" s="79"/>
      <c r="AA1" s="79"/>
      <c r="AB1" s="157"/>
      <c r="AC1" s="79"/>
      <c r="AD1" s="79"/>
      <c r="AE1" s="157"/>
      <c r="AF1" s="157"/>
      <c r="AG1" s="157"/>
      <c r="AH1" s="157"/>
      <c r="AI1" s="157"/>
      <c r="AJ1" s="157"/>
      <c r="AK1" s="157"/>
    </row>
    <row r="2" spans="1:37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01"/>
      <c r="X2" s="101"/>
      <c r="Y2" s="101"/>
      <c r="Z2" s="101"/>
      <c r="AA2" s="101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1:37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79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  <c r="AE4" s="157"/>
      <c r="AF4" s="157"/>
      <c r="AG4" s="157"/>
      <c r="AH4" s="157"/>
      <c r="AI4" s="157"/>
      <c r="AJ4" s="157"/>
      <c r="AK4" s="157"/>
    </row>
    <row r="5" spans="1:37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79"/>
      <c r="X5" s="79"/>
      <c r="Y5" s="79"/>
      <c r="Z5" s="79"/>
      <c r="AA5" s="79"/>
      <c r="AB5" s="157"/>
      <c r="AC5" s="79"/>
      <c r="AD5" s="79"/>
      <c r="AE5" s="157"/>
      <c r="AF5" s="157"/>
      <c r="AG5" s="157"/>
      <c r="AH5" s="157"/>
      <c r="AI5" s="157"/>
      <c r="AJ5" s="157"/>
      <c r="AK5" s="157"/>
    </row>
    <row r="6" spans="1:37">
      <c r="A6" s="110"/>
      <c r="B6" s="110"/>
      <c r="C6" s="111"/>
      <c r="D6" s="112"/>
      <c r="E6" s="251" t="str">
        <f>InpC!E47</f>
        <v>Diversions revenues</v>
      </c>
      <c r="F6" s="120" t="str">
        <f>INDEX(InpC!$G$46:$G$50,MATCH(E6,InpC!E46:E50,0))</f>
        <v>DR</v>
      </c>
      <c r="G6" s="120">
        <f>INDEX(InpC!$F$46:$F$50,MATCH(DR_SWB!F6,InpC!$G$46:$G$50,0))</f>
        <v>28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79"/>
      <c r="X6" s="79"/>
      <c r="Y6" s="79"/>
      <c r="Z6" s="79"/>
      <c r="AA6" s="79"/>
      <c r="AB6" s="157"/>
      <c r="AC6" s="79"/>
      <c r="AD6" s="79"/>
      <c r="AE6" s="157"/>
      <c r="AF6" s="157"/>
      <c r="AG6" s="157"/>
      <c r="AH6" s="157"/>
      <c r="AI6" s="157"/>
      <c r="AJ6" s="157"/>
      <c r="AK6" s="157"/>
    </row>
    <row r="7" spans="1:37">
      <c r="A7" s="110"/>
      <c r="B7" s="110"/>
      <c r="C7" s="111"/>
      <c r="D7" s="112"/>
      <c r="E7" s="79"/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79"/>
      <c r="X7" s="79"/>
      <c r="Y7" s="79"/>
      <c r="Z7" s="79"/>
      <c r="AA7" s="79"/>
      <c r="AB7" s="157"/>
      <c r="AC7" s="79"/>
      <c r="AD7" s="79"/>
      <c r="AE7" s="157"/>
      <c r="AF7" s="157"/>
      <c r="AG7" s="157"/>
      <c r="AH7" s="157"/>
      <c r="AI7" s="157"/>
      <c r="AJ7" s="157"/>
      <c r="AK7" s="157"/>
    </row>
    <row r="8" spans="1:37">
      <c r="A8" s="110"/>
      <c r="B8" s="110"/>
      <c r="C8" s="111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79"/>
      <c r="O8" s="120"/>
      <c r="P8" s="120"/>
      <c r="Q8" s="182">
        <f t="shared" ref="Q8:AA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79"/>
      <c r="X8" s="79"/>
      <c r="Y8" s="182"/>
      <c r="Z8" s="182">
        <f t="shared" si="0"/>
        <v>0</v>
      </c>
      <c r="AA8" s="182">
        <f t="shared" si="0"/>
        <v>0</v>
      </c>
      <c r="AB8" s="157"/>
      <c r="AC8" s="182"/>
      <c r="AD8" s="182"/>
      <c r="AE8" s="157"/>
      <c r="AF8" s="157"/>
      <c r="AG8" s="157"/>
      <c r="AH8" s="157"/>
      <c r="AI8" s="157"/>
      <c r="AJ8" s="157"/>
      <c r="AK8" s="157"/>
    </row>
    <row r="9" spans="1:37">
      <c r="A9" s="110"/>
      <c r="B9" s="110"/>
      <c r="C9" s="111"/>
      <c r="D9" s="76" t="str">
        <f>E6</f>
        <v>Diversions revenues</v>
      </c>
      <c r="E9" s="79"/>
      <c r="F9" s="79"/>
      <c r="G9" s="79"/>
      <c r="H9" s="79"/>
      <c r="I9" s="79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79"/>
      <c r="X9" s="79"/>
      <c r="Y9" s="182"/>
      <c r="Z9" s="182"/>
      <c r="AA9" s="182"/>
      <c r="AB9" s="157"/>
      <c r="AC9" s="182"/>
      <c r="AD9" s="182"/>
      <c r="AE9" s="157"/>
      <c r="AF9" s="157"/>
      <c r="AG9" s="157"/>
      <c r="AH9" s="157"/>
      <c r="AI9" s="157"/>
      <c r="AJ9" s="157"/>
      <c r="AK9" s="157"/>
    </row>
    <row r="10" spans="1:37">
      <c r="A10" s="110"/>
      <c r="B10" s="110"/>
      <c r="C10" s="111"/>
      <c r="D10" s="112"/>
      <c r="E10" s="96" t="s">
        <v>921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79"/>
      <c r="R10" s="79"/>
      <c r="S10" s="79"/>
      <c r="T10" s="79"/>
      <c r="U10" s="79"/>
      <c r="V10" s="101"/>
      <c r="W10" s="79"/>
      <c r="X10" s="79"/>
      <c r="Y10" s="79"/>
      <c r="Z10" s="79"/>
      <c r="AA10" s="79"/>
      <c r="AB10" s="157"/>
      <c r="AC10" s="79"/>
      <c r="AD10" s="79"/>
      <c r="AE10" s="157"/>
      <c r="AF10" s="157"/>
      <c r="AG10" s="157"/>
      <c r="AH10" s="157"/>
      <c r="AI10" s="157"/>
      <c r="AJ10" s="157"/>
      <c r="AK10" s="157"/>
    </row>
    <row r="11" spans="1:37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79"/>
      <c r="O11" s="120"/>
      <c r="P11" s="120"/>
      <c r="Q11" s="79"/>
      <c r="R11" s="79"/>
      <c r="S11" s="79"/>
      <c r="T11" s="79"/>
      <c r="U11" s="79"/>
      <c r="V11" s="101"/>
      <c r="W11" s="187"/>
      <c r="X11" s="187"/>
      <c r="Y11" s="79"/>
      <c r="Z11" s="79"/>
      <c r="AA11" s="79"/>
      <c r="AB11" s="157"/>
      <c r="AC11" s="79"/>
      <c r="AD11" s="79"/>
      <c r="AE11" s="157"/>
      <c r="AF11" s="157"/>
      <c r="AG11" s="157"/>
      <c r="AH11" s="157"/>
      <c r="AI11" s="157"/>
      <c r="AJ11" s="157"/>
      <c r="AK11" s="157"/>
    </row>
    <row r="12" spans="1:37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79"/>
      <c r="X12" s="79"/>
      <c r="Y12" s="120"/>
      <c r="Z12" s="120"/>
      <c r="AA12" s="120"/>
      <c r="AB12" s="157"/>
      <c r="AC12" s="120"/>
      <c r="AD12" s="120"/>
      <c r="AE12" s="157"/>
      <c r="AF12" s="157"/>
      <c r="AG12" s="157"/>
      <c r="AH12" s="157"/>
      <c r="AI12" s="157"/>
      <c r="AJ12" s="157"/>
      <c r="AK12" s="157"/>
    </row>
    <row r="13" spans="1:37" outlineLevel="1">
      <c r="A13" s="110"/>
      <c r="B13" s="110"/>
      <c r="C13" s="111"/>
      <c r="D13" s="112"/>
      <c r="E13" s="189">
        <f>InpC!$H$21</f>
        <v>45016</v>
      </c>
      <c r="F13" s="79"/>
      <c r="G13" s="79"/>
      <c r="H13" s="79"/>
      <c r="I13" s="79"/>
      <c r="J13" s="79"/>
      <c r="K13" s="79"/>
      <c r="L13" s="79"/>
      <c r="M13" s="157"/>
      <c r="N13" s="79"/>
      <c r="O13" s="120"/>
      <c r="P13" s="120"/>
      <c r="Q13" s="120"/>
      <c r="R13" s="120"/>
      <c r="S13" s="120"/>
      <c r="T13" s="120"/>
      <c r="U13" s="120"/>
      <c r="V13" s="101"/>
      <c r="W13" s="120"/>
      <c r="X13" s="120"/>
      <c r="Y13" s="120"/>
      <c r="Z13" s="120"/>
      <c r="AA13" s="120"/>
      <c r="AB13" s="157"/>
      <c r="AC13" s="120"/>
      <c r="AD13" s="120"/>
      <c r="AE13" s="157"/>
      <c r="AF13" s="157"/>
      <c r="AG13" s="157"/>
      <c r="AH13" s="157"/>
      <c r="AI13" s="157"/>
      <c r="AJ13" s="157"/>
      <c r="AK13" s="157"/>
    </row>
    <row r="14" spans="1:37" outlineLevel="1">
      <c r="A14" s="110"/>
      <c r="B14" s="110"/>
      <c r="C14" s="111"/>
      <c r="D14" s="112"/>
      <c r="E14" s="189"/>
      <c r="F14" s="79"/>
      <c r="G14" s="79"/>
      <c r="H14" s="79"/>
      <c r="I14" s="79"/>
      <c r="J14" s="79"/>
      <c r="K14" s="79"/>
      <c r="L14" s="79"/>
      <c r="M14" s="157"/>
      <c r="N14" s="79"/>
      <c r="O14" s="120"/>
      <c r="P14" s="120"/>
      <c r="Q14" s="120"/>
      <c r="R14" s="120"/>
      <c r="S14" s="120"/>
      <c r="T14" s="120"/>
      <c r="U14" s="120"/>
      <c r="V14" s="101"/>
      <c r="W14" s="120"/>
      <c r="X14" s="120"/>
      <c r="Y14" s="120"/>
      <c r="Z14" s="120"/>
      <c r="AA14" s="120"/>
      <c r="AB14" s="157"/>
      <c r="AC14" s="120"/>
      <c r="AD14" s="120"/>
      <c r="AE14" s="157"/>
      <c r="AF14" s="157"/>
      <c r="AG14" s="157"/>
      <c r="AH14" s="157"/>
      <c r="AI14" s="157"/>
      <c r="AJ14" s="157"/>
      <c r="AK14" s="157"/>
    </row>
    <row r="15" spans="1:37" s="22" customFormat="1" outlineLevel="1">
      <c r="A15" s="82"/>
      <c r="B15" s="82"/>
      <c r="C15" s="111"/>
      <c r="D15" s="112"/>
      <c r="E15" s="120" t="str">
        <f>INDEX(InpC!$E$56:$E$261,MATCH($K15,InpC!$F$56:$F$261,0))</f>
        <v>s185 diversions revenue - WN - price control</v>
      </c>
      <c r="F15" s="120" t="str">
        <f>INDEX(InpC!H$56:H$261,MATCH($K15,InpC!$F$56:$F$261,0))</f>
        <v>DS1E_001TOT_PR24</v>
      </c>
      <c r="G15" s="120" t="str">
        <f>INDEX(InpC!I$56:I$261,MATCH($K15,InpC!$F$56:$F$261,0))</f>
        <v>DS1W_003TOT_PR24</v>
      </c>
      <c r="H15" s="120">
        <f>INDEX(InpC!J$56:J$261,MATCH($K15,InpC!$F$56:$F$261,0))</f>
        <v>0</v>
      </c>
      <c r="I15" s="120">
        <f>INDEX(InpC!K$56:K$261,MATCH($K15,InpC!$F$56:$F$261,0))</f>
        <v>0</v>
      </c>
      <c r="J15" s="120">
        <f>INDEX(InpC!L$56:L$261,MATCH($K15,InpC!$F$56:$F$261,0))</f>
        <v>0</v>
      </c>
      <c r="K15" s="120">
        <f>G6</f>
        <v>28</v>
      </c>
      <c r="L15" s="120" t="str">
        <f>INDEX(InpC!M$56:M$261,MATCH($K15,InpC!$F$56:$F$261,0))</f>
        <v>WNPC</v>
      </c>
      <c r="M15" s="157" t="s">
        <v>31</v>
      </c>
      <c r="N15" s="157"/>
      <c r="O15" s="120"/>
      <c r="P15" s="120"/>
      <c r="Q15" s="190">
        <f>SUMIF(Inp_PR24_SWB!$E$5:$E$177,DR_SWB!$G15,Inp_PR24_SWB!H$5:H$177)+SUMIF(Inp_PR24_SWB!$E$5:$E$177,DR_SWB!$H15,Inp_PR24_SWB!H$5:H$177)+SUMIF(Inp_PR24_SWB!$E$5:$E$177,DR_SWB!$I15,Inp_PR24_SWB!H$5:H$177)+SUMIF(Inp_PR24_SWB!$E$5:$E$177,DR_SWB!$J15,Inp_PR24_SWB!H$5:H$177)+SUMIF(Inp_PR24_SWB!$E$5:$E$177,DR_SWB!$F15,Inp_PR24_SWB!H$5:H$177)</f>
        <v>1.0049999999999999</v>
      </c>
      <c r="R15" s="190">
        <f>SUMIF(Inp_PR24_SWB!$E$5:$E$177,DR_SWB!$G15,Inp_PR24_SWB!I$5:I$177)+SUMIF(Inp_PR24_SWB!$E$5:$E$177,DR_SWB!$H15,Inp_PR24_SWB!I$5:I$177)+SUMIF(Inp_PR24_SWB!$E$5:$E$177,DR_SWB!$I15,Inp_PR24_SWB!I$5:I$177)+SUMIF(Inp_PR24_SWB!$E$5:$E$177,DR_SWB!$J15,Inp_PR24_SWB!I$5:I$177)+SUMIF(Inp_PR24_SWB!$E$5:$E$177,DR_SWB!$F15,Inp_PR24_SWB!I$5:I$177)</f>
        <v>1.006</v>
      </c>
      <c r="S15" s="190">
        <f>SUMIF(Inp_PR24_SWB!$E$5:$E$177,DR_SWB!$G15,Inp_PR24_SWB!J$5:J$177)+SUMIF(Inp_PR24_SWB!$E$5:$E$177,DR_SWB!$H15,Inp_PR24_SWB!J$5:J$177)+SUMIF(Inp_PR24_SWB!$E$5:$E$177,DR_SWB!$I15,Inp_PR24_SWB!J$5:J$177)+SUMIF(Inp_PR24_SWB!$E$5:$E$177,DR_SWB!$J15,Inp_PR24_SWB!J$5:J$177)+SUMIF(Inp_PR24_SWB!$E$5:$E$177,DR_SWB!$F15,Inp_PR24_SWB!J$5:J$177)</f>
        <v>1.006</v>
      </c>
      <c r="T15" s="190">
        <f>SUMIF(Inp_PR24_SWB!$E$5:$E$177,DR_SWB!$G15,Inp_PR24_SWB!K$5:K$177)+SUMIF(Inp_PR24_SWB!$E$5:$E$177,DR_SWB!$H15,Inp_PR24_SWB!K$5:K$177)+SUMIF(Inp_PR24_SWB!$E$5:$E$177,DR_SWB!$I15,Inp_PR24_SWB!K$5:K$177)+SUMIF(Inp_PR24_SWB!$E$5:$E$177,DR_SWB!$J15,Inp_PR24_SWB!K$5:K$177)+SUMIF(Inp_PR24_SWB!$E$5:$E$177,DR_SWB!$F15,Inp_PR24_SWB!K$5:K$177)</f>
        <v>1.006</v>
      </c>
      <c r="U15" s="190">
        <f>SUMIF(Inp_PR24_SWB!$E$5:$E$177,DR_SWB!$G15,Inp_PR24_SWB!L$5:L$177)+SUMIF(Inp_PR24_SWB!$E$5:$E$177,DR_SWB!$H15,Inp_PR24_SWB!L$5:L$177)+SUMIF(Inp_PR24_SWB!$E$5:$E$177,DR_SWB!$I15,Inp_PR24_SWB!L$5:L$177)+SUMIF(Inp_PR24_SWB!$E$5:$E$177,DR_SWB!$J15,Inp_PR24_SWB!L$5:L$177)+SUMIF(Inp_PR24_SWB!$E$5:$E$177,DR_SWB!$F15,Inp_PR24_SWB!L$5:L$177)</f>
        <v>1.006</v>
      </c>
      <c r="V15" s="101"/>
      <c r="W15" s="190">
        <f t="shared" ref="W15:W27" si="1">SUM(Q15:U15)</f>
        <v>5.0290000000000008</v>
      </c>
      <c r="X15" s="190">
        <f>AVERAGE(Q15:U15)</f>
        <v>1.0058000000000002</v>
      </c>
      <c r="Y15" s="191"/>
      <c r="Z15" s="191"/>
      <c r="AA15" s="191"/>
      <c r="AB15" s="157"/>
      <c r="AC15" s="191"/>
      <c r="AD15" s="191"/>
      <c r="AE15" s="157"/>
      <c r="AF15" s="157"/>
      <c r="AG15" s="157"/>
      <c r="AH15" s="157"/>
      <c r="AI15" s="157"/>
      <c r="AJ15" s="157"/>
      <c r="AK15" s="157"/>
    </row>
    <row r="16" spans="1:37" s="22" customFormat="1" outlineLevel="1">
      <c r="A16" s="82"/>
      <c r="B16" s="82"/>
      <c r="C16" s="111"/>
      <c r="D16" s="112"/>
      <c r="E16" s="120" t="str">
        <f>INDEX(InpC!$E$56:$E$261,MATCH($K16,InpC!$F$56:$F$261,0))</f>
        <v>s185 diversions revenue - WWN - non-price control</v>
      </c>
      <c r="F16" s="120" t="str">
        <f>INDEX(InpC!H$56:H$261,MATCH($K16,InpC!$F$56:$F$261,0))</f>
        <v>DS1E_026TOT_PR24</v>
      </c>
      <c r="G16" s="120" t="str">
        <f>INDEX(InpC!I$56:I$261,MATCH($K16,InpC!$F$56:$F$261,0))</f>
        <v>DS1W_025TOT_PR24</v>
      </c>
      <c r="H16" s="120">
        <f>INDEX(InpC!J$56:J$261,MATCH($K16,InpC!$F$56:$F$261,0))</f>
        <v>0</v>
      </c>
      <c r="I16" s="120">
        <f>INDEX(InpC!K$56:K$261,MATCH($K16,InpC!$F$56:$F$261,0))</f>
        <v>0</v>
      </c>
      <c r="J16" s="120">
        <f>INDEX(InpC!L$56:L$261,MATCH($K16,InpC!$F$56:$F$261,0))</f>
        <v>0</v>
      </c>
      <c r="K16" s="79">
        <f>K15+1</f>
        <v>29</v>
      </c>
      <c r="L16" s="120" t="str">
        <f>INDEX(InpC!M$56:M$261,MATCH($K16,InpC!$F$56:$F$261,0))</f>
        <v>WWNNPC</v>
      </c>
      <c r="M16" s="157" t="s">
        <v>31</v>
      </c>
      <c r="N16" s="157"/>
      <c r="O16" s="120"/>
      <c r="P16" s="120"/>
      <c r="Q16" s="190">
        <f>SUMIF(Inp_PR24_SWB!$E$5:$E$177,DR_SWB!$G16,Inp_PR24_SWB!H$5:H$177)+SUMIF(Inp_PR24_SWB!$E$5:$E$177,DR_SWB!$H16,Inp_PR24_SWB!H$5:H$177)+SUMIF(Inp_PR24_SWB!$E$5:$E$177,DR_SWB!$I16,Inp_PR24_SWB!H$5:H$177)+SUMIF(Inp_PR24_SWB!$E$5:$E$177,DR_SWB!$J16,Inp_PR24_SWB!H$5:H$177)+SUMIF(Inp_PR24_SWB!$E$5:$E$177,DR_SWB!$F16,Inp_PR24_SWB!H$5:H$177)</f>
        <v>0.106</v>
      </c>
      <c r="R16" s="190">
        <f>SUMIF(Inp_PR24_SWB!$E$5:$E$177,DR_SWB!$G16,Inp_PR24_SWB!I$5:I$177)+SUMIF(Inp_PR24_SWB!$E$5:$E$177,DR_SWB!$H16,Inp_PR24_SWB!I$5:I$177)+SUMIF(Inp_PR24_SWB!$E$5:$E$177,DR_SWB!$I16,Inp_PR24_SWB!I$5:I$177)+SUMIF(Inp_PR24_SWB!$E$5:$E$177,DR_SWB!$J16,Inp_PR24_SWB!I$5:I$177)+SUMIF(Inp_PR24_SWB!$E$5:$E$177,DR_SWB!$F16,Inp_PR24_SWB!I$5:I$177)</f>
        <v>0.106</v>
      </c>
      <c r="S16" s="190">
        <f>SUMIF(Inp_PR24_SWB!$E$5:$E$177,DR_SWB!$G16,Inp_PR24_SWB!J$5:J$177)+SUMIF(Inp_PR24_SWB!$E$5:$E$177,DR_SWB!$H16,Inp_PR24_SWB!J$5:J$177)+SUMIF(Inp_PR24_SWB!$E$5:$E$177,DR_SWB!$I16,Inp_PR24_SWB!J$5:J$177)+SUMIF(Inp_PR24_SWB!$E$5:$E$177,DR_SWB!$J16,Inp_PR24_SWB!J$5:J$177)+SUMIF(Inp_PR24_SWB!$E$5:$E$177,DR_SWB!$F16,Inp_PR24_SWB!J$5:J$177)</f>
        <v>0.106</v>
      </c>
      <c r="T16" s="190">
        <f>SUMIF(Inp_PR24_SWB!$E$5:$E$177,DR_SWB!$G16,Inp_PR24_SWB!K$5:K$177)+SUMIF(Inp_PR24_SWB!$E$5:$E$177,DR_SWB!$H16,Inp_PR24_SWB!K$5:K$177)+SUMIF(Inp_PR24_SWB!$E$5:$E$177,DR_SWB!$I16,Inp_PR24_SWB!K$5:K$177)+SUMIF(Inp_PR24_SWB!$E$5:$E$177,DR_SWB!$J16,Inp_PR24_SWB!K$5:K$177)+SUMIF(Inp_PR24_SWB!$E$5:$E$177,DR_SWB!$F16,Inp_PR24_SWB!K$5:K$177)</f>
        <v>0.106</v>
      </c>
      <c r="U16" s="190">
        <f>SUMIF(Inp_PR24_SWB!$E$5:$E$177,DR_SWB!$G16,Inp_PR24_SWB!L$5:L$177)+SUMIF(Inp_PR24_SWB!$E$5:$E$177,DR_SWB!$H16,Inp_PR24_SWB!L$5:L$177)+SUMIF(Inp_PR24_SWB!$E$5:$E$177,DR_SWB!$I16,Inp_PR24_SWB!L$5:L$177)+SUMIF(Inp_PR24_SWB!$E$5:$E$177,DR_SWB!$J16,Inp_PR24_SWB!L$5:L$177)+SUMIF(Inp_PR24_SWB!$E$5:$E$177,DR_SWB!$F16,Inp_PR24_SWB!L$5:L$177)</f>
        <v>0.106</v>
      </c>
      <c r="V16" s="101"/>
      <c r="W16" s="190">
        <f t="shared" si="1"/>
        <v>0.53</v>
      </c>
      <c r="X16" s="190">
        <f t="shared" ref="X16:X27" si="2">AVERAGE(Q16:U16)</f>
        <v>0.10600000000000001</v>
      </c>
      <c r="Y16" s="191"/>
      <c r="Z16" s="191"/>
      <c r="AA16" s="191"/>
      <c r="AB16" s="157"/>
      <c r="AC16" s="191"/>
      <c r="AD16" s="191"/>
      <c r="AE16" s="157"/>
      <c r="AF16" s="157"/>
      <c r="AG16" s="157"/>
      <c r="AH16" s="157"/>
      <c r="AI16" s="157"/>
      <c r="AJ16" s="157"/>
      <c r="AK16" s="157"/>
    </row>
    <row r="17" spans="1:37" s="22" customFormat="1" outlineLevel="1">
      <c r="A17" s="82"/>
      <c r="B17" s="82"/>
      <c r="C17" s="111"/>
      <c r="D17" s="112"/>
      <c r="E17" s="120" t="str">
        <f>INDEX(InpC!$E$56:$E$261,MATCH($K17,InpC!$F$56:$F$261,0))</f>
        <v>s185 diversions revenue - total</v>
      </c>
      <c r="F17" s="120" t="str">
        <f>INDEX(InpC!H$56:H$261,MATCH($K17,InpC!$F$56:$F$261,0))</f>
        <v>sum</v>
      </c>
      <c r="G17" s="120">
        <f>INDEX(InpC!I$56:I$261,MATCH($K17,InpC!$F$56:$F$261,0))</f>
        <v>0</v>
      </c>
      <c r="H17" s="120">
        <f>INDEX(InpC!J$56:J$261,MATCH($K17,InpC!$F$56:$F$261,0))</f>
        <v>0</v>
      </c>
      <c r="I17" s="120">
        <f>INDEX(InpC!K$56:K$261,MATCH($K17,InpC!$F$56:$F$261,0))</f>
        <v>0</v>
      </c>
      <c r="J17" s="120">
        <f>INDEX(InpC!L$56:L$261,MATCH($K17,InpC!$F$56:$F$261,0))</f>
        <v>0</v>
      </c>
      <c r="K17" s="79">
        <f t="shared" ref="K17:K27" si="3">K16+1</f>
        <v>30</v>
      </c>
      <c r="L17" s="120">
        <f>INDEX(InpC!M$56:M$261,MATCH($K17,InpC!$F$56:$F$261,0))</f>
        <v>0</v>
      </c>
      <c r="M17" s="157" t="s">
        <v>31</v>
      </c>
      <c r="N17" s="157"/>
      <c r="O17" s="120"/>
      <c r="P17" s="120"/>
      <c r="Q17" s="192">
        <f>SUM(Q15:Q16)</f>
        <v>1.111</v>
      </c>
      <c r="R17" s="192">
        <f t="shared" ref="R17:U17" si="4">SUM(R15:R16)</f>
        <v>1.1120000000000001</v>
      </c>
      <c r="S17" s="192">
        <f t="shared" si="4"/>
        <v>1.1120000000000001</v>
      </c>
      <c r="T17" s="192">
        <f t="shared" si="4"/>
        <v>1.1120000000000001</v>
      </c>
      <c r="U17" s="192">
        <f t="shared" si="4"/>
        <v>1.1120000000000001</v>
      </c>
      <c r="V17" s="101"/>
      <c r="W17" s="192">
        <f t="shared" si="1"/>
        <v>5.5590000000000002</v>
      </c>
      <c r="X17" s="192">
        <f t="shared" si="2"/>
        <v>1.1118000000000001</v>
      </c>
      <c r="Y17" s="191"/>
      <c r="Z17" s="191"/>
      <c r="AA17" s="191"/>
      <c r="AB17" s="157"/>
      <c r="AC17" s="191"/>
      <c r="AD17" s="191"/>
      <c r="AE17" s="157"/>
      <c r="AF17" s="157"/>
      <c r="AG17" s="157"/>
      <c r="AH17" s="157"/>
      <c r="AI17" s="157"/>
      <c r="AJ17" s="157"/>
      <c r="AK17" s="157"/>
    </row>
    <row r="18" spans="1:37" s="22" customFormat="1" outlineLevel="1">
      <c r="A18" s="82"/>
      <c r="B18" s="82"/>
      <c r="C18" s="111"/>
      <c r="D18" s="112"/>
      <c r="E18" s="120" t="str">
        <f>INDEX(InpC!$E$56:$E$261,MATCH($K18,InpC!$F$56:$F$261,0))</f>
        <v>NRSWA diversions revenue - WN - price control</v>
      </c>
      <c r="F18" s="120" t="str">
        <f>INDEX(InpC!H$56:H$261,MATCH($K18,InpC!$F$56:$F$261,0))</f>
        <v>DS1E_002TOT_PR24</v>
      </c>
      <c r="G18" s="120" t="str">
        <f>INDEX(InpC!I$56:I$261,MATCH($K18,InpC!$F$56:$F$261,0))</f>
        <v>DS1W_004TOT_PR24</v>
      </c>
      <c r="H18" s="120">
        <f>INDEX(InpC!J$56:J$261,MATCH($K18,InpC!$F$56:$F$261,0))</f>
        <v>0</v>
      </c>
      <c r="I18" s="120">
        <f>INDEX(InpC!K$56:K$261,MATCH($K18,InpC!$F$56:$F$261,0))</f>
        <v>0</v>
      </c>
      <c r="J18" s="120">
        <f>INDEX(InpC!L$56:L$261,MATCH($K18,InpC!$F$56:$F$261,0))</f>
        <v>0</v>
      </c>
      <c r="K18" s="79">
        <f t="shared" si="3"/>
        <v>31</v>
      </c>
      <c r="L18" s="120" t="str">
        <f>INDEX(InpC!M$56:M$261,MATCH($K18,InpC!$F$56:$F$261,0))</f>
        <v>WNPC</v>
      </c>
      <c r="M18" s="157" t="s">
        <v>31</v>
      </c>
      <c r="N18" s="157"/>
      <c r="O18" s="120"/>
      <c r="P18" s="120"/>
      <c r="Q18" s="539">
        <f>SUMIF(Inp_PR24_SWB!$E$5:$E$177,DR_SWB!$G18,Inp_PR24_SWB!H$5:H$177)+SUMIF(Inp_PR24_SWB!$E$5:$E$177,DR_SWB!$H18,Inp_PR24_SWB!H$5:H$177)+SUMIF(Inp_PR24_SWB!$E$5:$E$177,DR_SWB!$I18,Inp_PR24_SWB!H$5:H$177)+SUMIF(Inp_PR24_SWB!$E$5:$E$177,DR_SWB!$J18,Inp_PR24_SWB!H$5:H$177)+SUMIF(Inp_PR24_SWB!$E$5:$E$177,DR_SWB!$F18,Inp_PR24_SWB!H$5:H$177)</f>
        <v>0.14547975115661529</v>
      </c>
      <c r="R18" s="190">
        <f>SUMIF(Inp_PR24_SWB!$E$5:$E$177,DR_SWB!$G18,Inp_PR24_SWB!I$5:I$177)+SUMIF(Inp_PR24_SWB!$E$5:$E$177,DR_SWB!$H18,Inp_PR24_SWB!I$5:I$177)+SUMIF(Inp_PR24_SWB!$E$5:$E$177,DR_SWB!$I18,Inp_PR24_SWB!I$5:I$177)+SUMIF(Inp_PR24_SWB!$E$5:$E$177,DR_SWB!$J18,Inp_PR24_SWB!I$5:I$177)+SUMIF(Inp_PR24_SWB!$E$5:$E$177,DR_SWB!$F18,Inp_PR24_SWB!I$5:I$177)</f>
        <v>0.14550350081477489</v>
      </c>
      <c r="S18" s="190">
        <f>SUMIF(Inp_PR24_SWB!$E$5:$E$177,DR_SWB!$G18,Inp_PR24_SWB!J$5:J$177)+SUMIF(Inp_PR24_SWB!$E$5:$E$177,DR_SWB!$H18,Inp_PR24_SWB!J$5:J$177)+SUMIF(Inp_PR24_SWB!$E$5:$E$177,DR_SWB!$I18,Inp_PR24_SWB!J$5:J$177)+SUMIF(Inp_PR24_SWB!$E$5:$E$177,DR_SWB!$J18,Inp_PR24_SWB!J$5:J$177)+SUMIF(Inp_PR24_SWB!$E$5:$E$177,DR_SWB!$F18,Inp_PR24_SWB!J$5:J$177)</f>
        <v>0.14550350081477489</v>
      </c>
      <c r="T18" s="190">
        <f>SUMIF(Inp_PR24_SWB!$E$5:$E$177,DR_SWB!$G18,Inp_PR24_SWB!K$5:K$177)+SUMIF(Inp_PR24_SWB!$E$5:$E$177,DR_SWB!$H18,Inp_PR24_SWB!K$5:K$177)+SUMIF(Inp_PR24_SWB!$E$5:$E$177,DR_SWB!$I18,Inp_PR24_SWB!K$5:K$177)+SUMIF(Inp_PR24_SWB!$E$5:$E$177,DR_SWB!$J18,Inp_PR24_SWB!K$5:K$177)+SUMIF(Inp_PR24_SWB!$E$5:$E$177,DR_SWB!$F18,Inp_PR24_SWB!K$5:K$177)</f>
        <v>0.14550350081477489</v>
      </c>
      <c r="U18" s="190">
        <f>SUMIF(Inp_PR24_SWB!$E$5:$E$177,DR_SWB!$G18,Inp_PR24_SWB!L$5:L$177)+SUMIF(Inp_PR24_SWB!$E$5:$E$177,DR_SWB!$H18,Inp_PR24_SWB!L$5:L$177)+SUMIF(Inp_PR24_SWB!$E$5:$E$177,DR_SWB!$I18,Inp_PR24_SWB!L$5:L$177)+SUMIF(Inp_PR24_SWB!$E$5:$E$177,DR_SWB!$J18,Inp_PR24_SWB!L$5:L$177)+SUMIF(Inp_PR24_SWB!$E$5:$E$177,DR_SWB!$F18,Inp_PR24_SWB!L$5:L$177)</f>
        <v>0.14550350081477489</v>
      </c>
      <c r="V18" s="101"/>
      <c r="W18" s="190">
        <f t="shared" si="1"/>
        <v>0.72749375441571495</v>
      </c>
      <c r="X18" s="190">
        <f t="shared" si="2"/>
        <v>0.14549875088314299</v>
      </c>
      <c r="Y18" s="191"/>
      <c r="Z18" s="191"/>
      <c r="AA18" s="191"/>
      <c r="AB18" s="157"/>
      <c r="AC18" s="191"/>
      <c r="AD18" s="191"/>
      <c r="AE18" s="157"/>
      <c r="AF18" s="157"/>
      <c r="AG18" s="157"/>
      <c r="AH18" s="157"/>
      <c r="AI18" s="157"/>
      <c r="AJ18" s="157"/>
      <c r="AK18" s="157"/>
    </row>
    <row r="19" spans="1:37" s="22" customFormat="1" outlineLevel="1">
      <c r="A19" s="82"/>
      <c r="B19" s="82"/>
      <c r="C19" s="111"/>
      <c r="D19" s="112"/>
      <c r="E19" s="120" t="str">
        <f>INDEX(InpC!$E$56:$E$261,MATCH($K19,InpC!$F$56:$F$261,0))</f>
        <v>NRSWA diversions revenue - WWN - price control</v>
      </c>
      <c r="F19" s="120" t="str">
        <f>INDEX(InpC!H$56:H$261,MATCH($K19,InpC!$F$56:$F$261,0))</f>
        <v>DS1E_016TOT_PR24</v>
      </c>
      <c r="G19" s="120" t="str">
        <f>INDEX(InpC!I$56:I$261,MATCH($K19,InpC!$F$56:$F$261,0))</f>
        <v>DS1W_015TOT_PR24</v>
      </c>
      <c r="H19" s="120">
        <f>INDEX(InpC!J$56:J$261,MATCH($K19,InpC!$F$56:$F$261,0))</f>
        <v>0</v>
      </c>
      <c r="I19" s="120">
        <f>INDEX(InpC!K$56:K$261,MATCH($K19,InpC!$F$56:$F$261,0))</f>
        <v>0</v>
      </c>
      <c r="J19" s="120">
        <f>INDEX(InpC!L$56:L$261,MATCH($K19,InpC!$F$56:$F$261,0))</f>
        <v>0</v>
      </c>
      <c r="K19" s="79">
        <f t="shared" si="3"/>
        <v>32</v>
      </c>
      <c r="L19" s="120" t="str">
        <f>INDEX(InpC!M$56:M$261,MATCH($K19,InpC!$F$56:$F$261,0))</f>
        <v>WWNPC</v>
      </c>
      <c r="M19" s="157" t="s">
        <v>31</v>
      </c>
      <c r="N19" s="157"/>
      <c r="O19" s="120"/>
      <c r="P19" s="120"/>
      <c r="Q19" s="190">
        <f>SUMIF(Inp_PR24_SWB!$E$5:$E$177,DR_SWB!$G19,Inp_PR24_SWB!H$5:H$177)+SUMIF(Inp_PR24_SWB!$E$5:$E$177,DR_SWB!$H19,Inp_PR24_SWB!H$5:H$177)+SUMIF(Inp_PR24_SWB!$E$5:$E$177,DR_SWB!$I19,Inp_PR24_SWB!H$5:H$177)+SUMIF(Inp_PR24_SWB!$E$5:$E$177,DR_SWB!$J19,Inp_PR24_SWB!H$5:H$177)+SUMIF(Inp_PR24_SWB!$E$5:$E$177,DR_SWB!$F19,Inp_PR24_SWB!H$5:H$177)</f>
        <v>0.10906</v>
      </c>
      <c r="R19" s="190">
        <f>SUMIF(Inp_PR24_SWB!$E$5:$E$177,DR_SWB!$G19,Inp_PR24_SWB!I$5:I$177)+SUMIF(Inp_PR24_SWB!$E$5:$E$177,DR_SWB!$H19,Inp_PR24_SWB!I$5:I$177)+SUMIF(Inp_PR24_SWB!$E$5:$E$177,DR_SWB!$I19,Inp_PR24_SWB!I$5:I$177)+SUMIF(Inp_PR24_SWB!$E$5:$E$177,DR_SWB!$J19,Inp_PR24_SWB!I$5:I$177)+SUMIF(Inp_PR24_SWB!$E$5:$E$177,DR_SWB!$F19,Inp_PR24_SWB!I$5:I$177)</f>
        <v>0.10906</v>
      </c>
      <c r="S19" s="190">
        <f>SUMIF(Inp_PR24_SWB!$E$5:$E$177,DR_SWB!$G19,Inp_PR24_SWB!J$5:J$177)+SUMIF(Inp_PR24_SWB!$E$5:$E$177,DR_SWB!$H19,Inp_PR24_SWB!J$5:J$177)+SUMIF(Inp_PR24_SWB!$E$5:$E$177,DR_SWB!$I19,Inp_PR24_SWB!J$5:J$177)+SUMIF(Inp_PR24_SWB!$E$5:$E$177,DR_SWB!$J19,Inp_PR24_SWB!J$5:J$177)+SUMIF(Inp_PR24_SWB!$E$5:$E$177,DR_SWB!$F19,Inp_PR24_SWB!J$5:J$177)</f>
        <v>0.10906</v>
      </c>
      <c r="T19" s="190">
        <f>SUMIF(Inp_PR24_SWB!$E$5:$E$177,DR_SWB!$G19,Inp_PR24_SWB!K$5:K$177)+SUMIF(Inp_PR24_SWB!$E$5:$E$177,DR_SWB!$H19,Inp_PR24_SWB!K$5:K$177)+SUMIF(Inp_PR24_SWB!$E$5:$E$177,DR_SWB!$I19,Inp_PR24_SWB!K$5:K$177)+SUMIF(Inp_PR24_SWB!$E$5:$E$177,DR_SWB!$J19,Inp_PR24_SWB!K$5:K$177)+SUMIF(Inp_PR24_SWB!$E$5:$E$177,DR_SWB!$F19,Inp_PR24_SWB!K$5:K$177)</f>
        <v>0.10906</v>
      </c>
      <c r="U19" s="190">
        <f>SUMIF(Inp_PR24_SWB!$E$5:$E$177,DR_SWB!$G19,Inp_PR24_SWB!L$5:L$177)+SUMIF(Inp_PR24_SWB!$E$5:$E$177,DR_SWB!$H19,Inp_PR24_SWB!L$5:L$177)+SUMIF(Inp_PR24_SWB!$E$5:$E$177,DR_SWB!$I19,Inp_PR24_SWB!L$5:L$177)+SUMIF(Inp_PR24_SWB!$E$5:$E$177,DR_SWB!$J19,Inp_PR24_SWB!L$5:L$177)+SUMIF(Inp_PR24_SWB!$E$5:$E$177,DR_SWB!$F19,Inp_PR24_SWB!L$5:L$177)</f>
        <v>0.10906</v>
      </c>
      <c r="V19" s="101"/>
      <c r="W19" s="190">
        <f t="shared" si="1"/>
        <v>0.54530000000000001</v>
      </c>
      <c r="X19" s="190">
        <f t="shared" si="2"/>
        <v>0.10906</v>
      </c>
      <c r="Y19" s="191"/>
      <c r="Z19" s="191"/>
      <c r="AA19" s="191"/>
      <c r="AB19" s="157"/>
      <c r="AC19" s="191"/>
      <c r="AD19" s="191"/>
      <c r="AE19" s="157"/>
      <c r="AF19" s="157"/>
      <c r="AG19" s="157"/>
      <c r="AH19" s="157"/>
      <c r="AI19" s="157"/>
      <c r="AJ19" s="157"/>
      <c r="AK19" s="157"/>
    </row>
    <row r="20" spans="1:37" s="22" customFormat="1" outlineLevel="1">
      <c r="A20" s="82"/>
      <c r="B20" s="82"/>
      <c r="C20" s="111"/>
      <c r="D20" s="112"/>
      <c r="E20" s="120" t="str">
        <f>INDEX(InpC!$E$56:$E$261,MATCH($K20,InpC!$F$56:$F$261,0))</f>
        <v>NRSWA diversions revenue - total</v>
      </c>
      <c r="F20" s="120" t="str">
        <f>INDEX(InpC!H$56:H$261,MATCH($K20,InpC!$F$56:$F$261,0))</f>
        <v>sum</v>
      </c>
      <c r="G20" s="120">
        <f>INDEX(InpC!I$56:I$261,MATCH($K20,InpC!$F$56:$F$261,0))</f>
        <v>0</v>
      </c>
      <c r="H20" s="120">
        <f>INDEX(InpC!J$56:J$261,MATCH($K20,InpC!$F$56:$F$261,0))</f>
        <v>0</v>
      </c>
      <c r="I20" s="120">
        <f>INDEX(InpC!K$56:K$261,MATCH($K20,InpC!$F$56:$F$261,0))</f>
        <v>0</v>
      </c>
      <c r="J20" s="120">
        <f>INDEX(InpC!L$56:L$261,MATCH($K20,InpC!$F$56:$F$261,0))</f>
        <v>0</v>
      </c>
      <c r="K20" s="79">
        <f t="shared" si="3"/>
        <v>33</v>
      </c>
      <c r="L20" s="120">
        <f>INDEX(InpC!M$56:M$261,MATCH($K20,InpC!$F$56:$F$261,0))</f>
        <v>0</v>
      </c>
      <c r="M20" s="157" t="s">
        <v>31</v>
      </c>
      <c r="N20" s="157"/>
      <c r="O20" s="120"/>
      <c r="P20" s="120"/>
      <c r="Q20" s="192">
        <f t="shared" ref="Q20:U20" si="5">SUM(Q18:Q19)</f>
        <v>0.25453975115661531</v>
      </c>
      <c r="R20" s="192">
        <f t="shared" si="5"/>
        <v>0.25456350081477491</v>
      </c>
      <c r="S20" s="192">
        <f t="shared" si="5"/>
        <v>0.25456350081477491</v>
      </c>
      <c r="T20" s="192">
        <f t="shared" si="5"/>
        <v>0.25456350081477491</v>
      </c>
      <c r="U20" s="192">
        <f t="shared" si="5"/>
        <v>0.25456350081477491</v>
      </c>
      <c r="V20" s="101"/>
      <c r="W20" s="192">
        <f t="shared" si="1"/>
        <v>1.2727937544157149</v>
      </c>
      <c r="X20" s="192">
        <f t="shared" si="2"/>
        <v>0.25455875088314295</v>
      </c>
      <c r="Y20" s="191"/>
      <c r="Z20" s="191"/>
      <c r="AA20" s="191"/>
      <c r="AB20" s="157"/>
      <c r="AC20" s="191"/>
      <c r="AD20" s="191"/>
      <c r="AE20" s="157"/>
      <c r="AF20" s="157"/>
      <c r="AG20" s="157"/>
      <c r="AH20" s="157"/>
      <c r="AI20" s="157"/>
      <c r="AJ20" s="157"/>
      <c r="AK20" s="157"/>
    </row>
    <row r="21" spans="1:37" s="22" customFormat="1" outlineLevel="1">
      <c r="A21" s="82"/>
      <c r="B21" s="82"/>
      <c r="C21" s="111"/>
      <c r="D21" s="112"/>
      <c r="E21" s="120" t="str">
        <f>INDEX(InpC!$E$56:$E$261,MATCH($K21,InpC!$F$56:$F$261,0))</f>
        <v>non-s185 diversions revenue - WN - price control</v>
      </c>
      <c r="F21" s="120" t="str">
        <f>INDEX(InpC!H$56:H$261,MATCH($K21,InpC!$F$56:$F$261,0))</f>
        <v>DS1E_003TOT_PR24</v>
      </c>
      <c r="G21" s="120" t="str">
        <f>INDEX(InpC!I$56:I$261,MATCH($K21,InpC!$F$56:$F$261,0))</f>
        <v>DS1W_005TOT_PR24</v>
      </c>
      <c r="H21" s="120">
        <f>INDEX(InpC!J$56:J$261,MATCH($K21,InpC!$F$56:$F$261,0))</f>
        <v>0</v>
      </c>
      <c r="I21" s="120">
        <f>INDEX(InpC!K$56:K$261,MATCH($K21,InpC!$F$56:$F$261,0))</f>
        <v>0</v>
      </c>
      <c r="J21" s="120">
        <f>INDEX(InpC!L$56:L$261,MATCH($K21,InpC!$F$56:$F$261,0))</f>
        <v>0</v>
      </c>
      <c r="K21" s="79">
        <f t="shared" si="3"/>
        <v>34</v>
      </c>
      <c r="L21" s="120" t="str">
        <f>INDEX(InpC!M$56:M$261,MATCH($K21,InpC!$F$56:$F$261,0))</f>
        <v>WNPC</v>
      </c>
      <c r="M21" s="157" t="s">
        <v>31</v>
      </c>
      <c r="N21" s="157"/>
      <c r="O21" s="120"/>
      <c r="P21" s="120"/>
      <c r="Q21" s="190">
        <f>SUMIF(Inp_PR24_SWB!$E$5:$E$177,DR_SWB!$G21,Inp_PR24_SWB!H$5:H$177)+SUMIF(Inp_PR24_SWB!$E$5:$E$177,DR_SWB!$H21,Inp_PR24_SWB!H$5:H$177)+SUMIF(Inp_PR24_SWB!$E$5:$E$177,DR_SWB!$I21,Inp_PR24_SWB!H$5:H$177)+SUMIF(Inp_PR24_SWB!$E$5:$E$177,DR_SWB!$J21,Inp_PR24_SWB!H$5:H$177)+SUMIF(Inp_PR24_SWB!$E$5:$E$177,DR_SWB!$F21,Inp_PR24_SWB!H$5:H$177)</f>
        <v>0</v>
      </c>
      <c r="R21" s="190">
        <f>SUMIF(Inp_PR24_SWB!$E$5:$E$177,DR_SWB!$G21,Inp_PR24_SWB!I$5:I$177)+SUMIF(Inp_PR24_SWB!$E$5:$E$177,DR_SWB!$H21,Inp_PR24_SWB!I$5:I$177)+SUMIF(Inp_PR24_SWB!$E$5:$E$177,DR_SWB!$I21,Inp_PR24_SWB!I$5:I$177)+SUMIF(Inp_PR24_SWB!$E$5:$E$177,DR_SWB!$J21,Inp_PR24_SWB!I$5:I$177)+SUMIF(Inp_PR24_SWB!$E$5:$E$177,DR_SWB!$F21,Inp_PR24_SWB!I$5:I$177)</f>
        <v>0</v>
      </c>
      <c r="S21" s="190">
        <f>SUMIF(Inp_PR24_SWB!$E$5:$E$177,DR_SWB!$G21,Inp_PR24_SWB!J$5:J$177)+SUMIF(Inp_PR24_SWB!$E$5:$E$177,DR_SWB!$H21,Inp_PR24_SWB!J$5:J$177)+SUMIF(Inp_PR24_SWB!$E$5:$E$177,DR_SWB!$I21,Inp_PR24_SWB!J$5:J$177)+SUMIF(Inp_PR24_SWB!$E$5:$E$177,DR_SWB!$J21,Inp_PR24_SWB!J$5:J$177)+SUMIF(Inp_PR24_SWB!$E$5:$E$177,DR_SWB!$F21,Inp_PR24_SWB!J$5:J$177)</f>
        <v>0</v>
      </c>
      <c r="T21" s="190">
        <f>SUMIF(Inp_PR24_SWB!$E$5:$E$177,DR_SWB!$G21,Inp_PR24_SWB!K$5:K$177)+SUMIF(Inp_PR24_SWB!$E$5:$E$177,DR_SWB!$H21,Inp_PR24_SWB!K$5:K$177)+SUMIF(Inp_PR24_SWB!$E$5:$E$177,DR_SWB!$I21,Inp_PR24_SWB!K$5:K$177)+SUMIF(Inp_PR24_SWB!$E$5:$E$177,DR_SWB!$J21,Inp_PR24_SWB!K$5:K$177)+SUMIF(Inp_PR24_SWB!$E$5:$E$177,DR_SWB!$F21,Inp_PR24_SWB!K$5:K$177)</f>
        <v>0</v>
      </c>
      <c r="U21" s="190">
        <f>SUMIF(Inp_PR24_SWB!$E$5:$E$177,DR_SWB!$G21,Inp_PR24_SWB!L$5:L$177)+SUMIF(Inp_PR24_SWB!$E$5:$E$177,DR_SWB!$H21,Inp_PR24_SWB!L$5:L$177)+SUMIF(Inp_PR24_SWB!$E$5:$E$177,DR_SWB!$I21,Inp_PR24_SWB!L$5:L$177)+SUMIF(Inp_PR24_SWB!$E$5:$E$177,DR_SWB!$J21,Inp_PR24_SWB!L$5:L$177)+SUMIF(Inp_PR24_SWB!$E$5:$E$177,DR_SWB!$F21,Inp_PR24_SWB!L$5:L$177)</f>
        <v>0</v>
      </c>
      <c r="V21" s="101"/>
      <c r="W21" s="190">
        <f t="shared" si="1"/>
        <v>0</v>
      </c>
      <c r="X21" s="190">
        <f t="shared" si="2"/>
        <v>0</v>
      </c>
      <c r="Y21" s="191"/>
      <c r="Z21" s="191"/>
      <c r="AA21" s="191"/>
      <c r="AB21" s="157"/>
      <c r="AC21" s="191"/>
      <c r="AD21" s="191"/>
      <c r="AE21" s="157"/>
      <c r="AF21" s="157"/>
      <c r="AG21" s="157"/>
      <c r="AH21" s="157"/>
      <c r="AI21" s="157"/>
      <c r="AJ21" s="157"/>
      <c r="AK21" s="157"/>
    </row>
    <row r="22" spans="1:37" s="22" customFormat="1" outlineLevel="1">
      <c r="A22" s="82"/>
      <c r="B22" s="82"/>
      <c r="C22" s="111"/>
      <c r="D22" s="112"/>
      <c r="E22" s="120" t="str">
        <f>INDEX(InpC!$E$56:$E$261,MATCH($K22,InpC!$F$56:$F$261,0))</f>
        <v>non-s185 diversions revenue - WWN - price control</v>
      </c>
      <c r="F22" s="120" t="str">
        <f>INDEX(InpC!H$56:H$261,MATCH($K22,InpC!$F$56:$F$261,0))</f>
        <v>DS1E_017TOT_PR24</v>
      </c>
      <c r="G22" s="120" t="str">
        <f>INDEX(InpC!I$56:I$261,MATCH($K22,InpC!$F$56:$F$261,0))</f>
        <v>DS1W_016TOT_PR24</v>
      </c>
      <c r="H22" s="120">
        <f>INDEX(InpC!J$56:J$261,MATCH($K22,InpC!$F$56:$F$261,0))</f>
        <v>0</v>
      </c>
      <c r="I22" s="120">
        <f>INDEX(InpC!K$56:K$261,MATCH($K22,InpC!$F$56:$F$261,0))</f>
        <v>0</v>
      </c>
      <c r="J22" s="120">
        <f>INDEX(InpC!L$56:L$261,MATCH($K22,InpC!$F$56:$F$261,0))</f>
        <v>0</v>
      </c>
      <c r="K22" s="79">
        <f t="shared" si="3"/>
        <v>35</v>
      </c>
      <c r="L22" s="120" t="str">
        <f>INDEX(InpC!M$56:M$261,MATCH($K22,InpC!$F$56:$F$261,0))</f>
        <v>WWNPC</v>
      </c>
      <c r="M22" s="157" t="s">
        <v>31</v>
      </c>
      <c r="N22" s="157"/>
      <c r="O22" s="120"/>
      <c r="P22" s="120"/>
      <c r="Q22" s="190">
        <f>SUMIF(Inp_PR24_SWB!$E$5:$E$177,DR_SWB!$G22,Inp_PR24_SWB!H$5:H$177)+SUMIF(Inp_PR24_SWB!$E$5:$E$177,DR_SWB!$H22,Inp_PR24_SWB!H$5:H$177)+SUMIF(Inp_PR24_SWB!$E$5:$E$177,DR_SWB!$I22,Inp_PR24_SWB!H$5:H$177)+SUMIF(Inp_PR24_SWB!$E$5:$E$177,DR_SWB!$J22,Inp_PR24_SWB!H$5:H$177)+SUMIF(Inp_PR24_SWB!$E$5:$E$177,DR_SWB!$F22,Inp_PR24_SWB!H$5:H$177)</f>
        <v>0</v>
      </c>
      <c r="R22" s="190">
        <f>SUMIF(Inp_PR24_SWB!$E$5:$E$177,DR_SWB!$G22,Inp_PR24_SWB!I$5:I$177)+SUMIF(Inp_PR24_SWB!$E$5:$E$177,DR_SWB!$H22,Inp_PR24_SWB!I$5:I$177)+SUMIF(Inp_PR24_SWB!$E$5:$E$177,DR_SWB!$I22,Inp_PR24_SWB!I$5:I$177)+SUMIF(Inp_PR24_SWB!$E$5:$E$177,DR_SWB!$J22,Inp_PR24_SWB!I$5:I$177)+SUMIF(Inp_PR24_SWB!$E$5:$E$177,DR_SWB!$F22,Inp_PR24_SWB!I$5:I$177)</f>
        <v>0</v>
      </c>
      <c r="S22" s="190">
        <f>SUMIF(Inp_PR24_SWB!$E$5:$E$177,DR_SWB!$G22,Inp_PR24_SWB!J$5:J$177)+SUMIF(Inp_PR24_SWB!$E$5:$E$177,DR_SWB!$H22,Inp_PR24_SWB!J$5:J$177)+SUMIF(Inp_PR24_SWB!$E$5:$E$177,DR_SWB!$I22,Inp_PR24_SWB!J$5:J$177)+SUMIF(Inp_PR24_SWB!$E$5:$E$177,DR_SWB!$J22,Inp_PR24_SWB!J$5:J$177)+SUMIF(Inp_PR24_SWB!$E$5:$E$177,DR_SWB!$F22,Inp_PR24_SWB!J$5:J$177)</f>
        <v>0</v>
      </c>
      <c r="T22" s="190">
        <f>SUMIF(Inp_PR24_SWB!$E$5:$E$177,DR_SWB!$G22,Inp_PR24_SWB!K$5:K$177)+SUMIF(Inp_PR24_SWB!$E$5:$E$177,DR_SWB!$H22,Inp_PR24_SWB!K$5:K$177)+SUMIF(Inp_PR24_SWB!$E$5:$E$177,DR_SWB!$I22,Inp_PR24_SWB!K$5:K$177)+SUMIF(Inp_PR24_SWB!$E$5:$E$177,DR_SWB!$J22,Inp_PR24_SWB!K$5:K$177)+SUMIF(Inp_PR24_SWB!$E$5:$E$177,DR_SWB!$F22,Inp_PR24_SWB!K$5:K$177)</f>
        <v>0</v>
      </c>
      <c r="U22" s="190">
        <f>SUMIF(Inp_PR24_SWB!$E$5:$E$177,DR_SWB!$G22,Inp_PR24_SWB!L$5:L$177)+SUMIF(Inp_PR24_SWB!$E$5:$E$177,DR_SWB!$H22,Inp_PR24_SWB!L$5:L$177)+SUMIF(Inp_PR24_SWB!$E$5:$E$177,DR_SWB!$I22,Inp_PR24_SWB!L$5:L$177)+SUMIF(Inp_PR24_SWB!$E$5:$E$177,DR_SWB!$J22,Inp_PR24_SWB!L$5:L$177)+SUMIF(Inp_PR24_SWB!$E$5:$E$177,DR_SWB!$F22,Inp_PR24_SWB!L$5:L$177)</f>
        <v>0</v>
      </c>
      <c r="V22" s="101"/>
      <c r="W22" s="190">
        <f t="shared" si="1"/>
        <v>0</v>
      </c>
      <c r="X22" s="190">
        <f t="shared" si="2"/>
        <v>0</v>
      </c>
      <c r="Y22" s="191"/>
      <c r="Z22" s="191"/>
      <c r="AA22" s="191"/>
      <c r="AB22" s="157"/>
      <c r="AC22" s="191"/>
      <c r="AD22" s="191"/>
      <c r="AE22" s="157"/>
      <c r="AF22" s="157"/>
      <c r="AG22" s="157"/>
      <c r="AH22" s="157"/>
      <c r="AI22" s="157"/>
      <c r="AJ22" s="157"/>
      <c r="AK22" s="157"/>
    </row>
    <row r="23" spans="1:37" s="22" customFormat="1" outlineLevel="1">
      <c r="A23" s="82"/>
      <c r="B23" s="82"/>
      <c r="C23" s="111"/>
      <c r="D23" s="112"/>
      <c r="E23" s="120" t="str">
        <f>INDEX(InpC!$E$56:$E$261,MATCH($K23,InpC!$F$56:$F$261,0))</f>
        <v>non-s185 diversions revenue - total</v>
      </c>
      <c r="F23" s="120" t="str">
        <f>INDEX(InpC!H$56:H$261,MATCH($K23,InpC!$F$56:$F$261,0))</f>
        <v>sum</v>
      </c>
      <c r="G23" s="120">
        <f>INDEX(InpC!I$56:I$261,MATCH($K23,InpC!$F$56:$F$261,0))</f>
        <v>0</v>
      </c>
      <c r="H23" s="120">
        <f>INDEX(InpC!J$56:J$261,MATCH($K23,InpC!$F$56:$F$261,0))</f>
        <v>0</v>
      </c>
      <c r="I23" s="120">
        <f>INDEX(InpC!K$56:K$261,MATCH($K23,InpC!$F$56:$F$261,0))</f>
        <v>0</v>
      </c>
      <c r="J23" s="120">
        <f>INDEX(InpC!L$56:L$261,MATCH($K23,InpC!$F$56:$F$261,0))</f>
        <v>0</v>
      </c>
      <c r="K23" s="79">
        <f t="shared" si="3"/>
        <v>36</v>
      </c>
      <c r="L23" s="120">
        <f>INDEX(InpC!M$56:M$261,MATCH($K23,InpC!$F$56:$F$261,0))</f>
        <v>0</v>
      </c>
      <c r="M23" s="157" t="s">
        <v>31</v>
      </c>
      <c r="N23" s="157"/>
      <c r="O23" s="120"/>
      <c r="P23" s="120"/>
      <c r="Q23" s="192">
        <f t="shared" ref="Q23:U23" si="6">SUM(Q21:Q22)</f>
        <v>0</v>
      </c>
      <c r="R23" s="192">
        <f t="shared" si="6"/>
        <v>0</v>
      </c>
      <c r="S23" s="192">
        <f t="shared" si="6"/>
        <v>0</v>
      </c>
      <c r="T23" s="192">
        <f t="shared" si="6"/>
        <v>0</v>
      </c>
      <c r="U23" s="192">
        <f t="shared" si="6"/>
        <v>0</v>
      </c>
      <c r="V23" s="101"/>
      <c r="W23" s="192">
        <f t="shared" si="1"/>
        <v>0</v>
      </c>
      <c r="X23" s="192">
        <f t="shared" si="2"/>
        <v>0</v>
      </c>
      <c r="Y23" s="191"/>
      <c r="Z23" s="191"/>
      <c r="AA23" s="191"/>
      <c r="AB23" s="157"/>
      <c r="AC23" s="191"/>
      <c r="AD23" s="191"/>
      <c r="AE23" s="157"/>
      <c r="AF23" s="157"/>
      <c r="AG23" s="157"/>
      <c r="AH23" s="157"/>
      <c r="AI23" s="157"/>
      <c r="AJ23" s="157"/>
      <c r="AK23" s="157"/>
    </row>
    <row r="24" spans="1:37" s="22" customFormat="1" outlineLevel="1">
      <c r="A24" s="82"/>
      <c r="B24" s="82"/>
      <c r="C24" s="111"/>
      <c r="D24" s="112"/>
      <c r="E24" s="120" t="str">
        <f>INDEX(InpC!$E$56:$E$261,MATCH($K24,InpC!$F$56:$F$261,0))</f>
        <v>Diversions revenue - WN - price control</v>
      </c>
      <c r="F24" s="120" t="str">
        <f>INDEX(InpC!H$56:H$261,MATCH($K24,InpC!$F$56:$F$261,0))</f>
        <v>sum</v>
      </c>
      <c r="G24" s="120">
        <f>INDEX(InpC!I$56:I$261,MATCH($K24,InpC!$F$56:$F$261,0))</f>
        <v>0</v>
      </c>
      <c r="H24" s="120">
        <f>INDEX(InpC!J$56:J$261,MATCH($K24,InpC!$F$56:$F$261,0))</f>
        <v>0</v>
      </c>
      <c r="I24" s="120">
        <f>INDEX(InpC!K$56:K$261,MATCH($K24,InpC!$F$56:$F$261,0))</f>
        <v>0</v>
      </c>
      <c r="J24" s="120">
        <f>INDEX(InpC!L$56:L$261,MATCH($K24,InpC!$F$56:$F$261,0))</f>
        <v>0</v>
      </c>
      <c r="K24" s="79">
        <f t="shared" si="3"/>
        <v>37</v>
      </c>
      <c r="L24" s="120" t="str">
        <f>INDEX(InpC!M$56:M$261,MATCH($K24,InpC!$F$56:$F$261,0))</f>
        <v>WNPC</v>
      </c>
      <c r="M24" s="157" t="s">
        <v>31</v>
      </c>
      <c r="N24" s="157"/>
      <c r="O24" s="120"/>
      <c r="P24" s="120"/>
      <c r="Q24" s="192">
        <f>SUMIF($L$15:$L$23,$L24,Q$15:Q$23)</f>
        <v>1.1504797511566152</v>
      </c>
      <c r="R24" s="192">
        <f t="shared" ref="R24:U26" si="7">SUMIF($L$15:$L$23,$L24,R$15:R$23)</f>
        <v>1.1515035008147749</v>
      </c>
      <c r="S24" s="192">
        <f t="shared" si="7"/>
        <v>1.1515035008147749</v>
      </c>
      <c r="T24" s="192">
        <f t="shared" si="7"/>
        <v>1.1515035008147749</v>
      </c>
      <c r="U24" s="192">
        <f t="shared" si="7"/>
        <v>1.1515035008147749</v>
      </c>
      <c r="V24" s="101"/>
      <c r="W24" s="192">
        <f t="shared" si="1"/>
        <v>5.7564937544157146</v>
      </c>
      <c r="X24" s="192">
        <f t="shared" si="2"/>
        <v>1.1512987508831429</v>
      </c>
      <c r="Y24" s="191"/>
      <c r="Z24" s="191"/>
      <c r="AA24" s="191"/>
      <c r="AB24" s="157"/>
      <c r="AC24" s="191"/>
      <c r="AD24" s="191"/>
      <c r="AE24" s="157"/>
      <c r="AF24" s="157"/>
      <c r="AG24" s="157"/>
      <c r="AH24" s="157"/>
      <c r="AI24" s="157"/>
      <c r="AJ24" s="157"/>
      <c r="AK24" s="157"/>
    </row>
    <row r="25" spans="1:37" s="22" customFormat="1" outlineLevel="1">
      <c r="A25" s="82"/>
      <c r="B25" s="82"/>
      <c r="C25" s="111"/>
      <c r="D25" s="112"/>
      <c r="E25" s="120" t="str">
        <f>INDEX(InpC!$E$56:$E$261,MATCH($K25,InpC!$F$56:$F$261,0))</f>
        <v>Diversions revenue - WWN - price control</v>
      </c>
      <c r="F25" s="120" t="str">
        <f>INDEX(InpC!H$56:H$261,MATCH($K25,InpC!$F$56:$F$261,0))</f>
        <v>sum</v>
      </c>
      <c r="G25" s="120">
        <f>INDEX(InpC!I$56:I$261,MATCH($K25,InpC!$F$56:$F$261,0))</f>
        <v>0</v>
      </c>
      <c r="H25" s="120">
        <f>INDEX(InpC!J$56:J$261,MATCH($K25,InpC!$F$56:$F$261,0))</f>
        <v>0</v>
      </c>
      <c r="I25" s="120">
        <f>INDEX(InpC!K$56:K$261,MATCH($K25,InpC!$F$56:$F$261,0))</f>
        <v>0</v>
      </c>
      <c r="J25" s="120">
        <f>INDEX(InpC!L$56:L$261,MATCH($K25,InpC!$F$56:$F$261,0))</f>
        <v>0</v>
      </c>
      <c r="K25" s="79">
        <f t="shared" si="3"/>
        <v>38</v>
      </c>
      <c r="L25" s="120" t="str">
        <f>INDEX(InpC!M$56:M$261,MATCH($K25,InpC!$F$56:$F$261,0))</f>
        <v>WWNPC</v>
      </c>
      <c r="M25" s="157" t="s">
        <v>31</v>
      </c>
      <c r="N25" s="157"/>
      <c r="O25" s="120"/>
      <c r="P25" s="120"/>
      <c r="Q25" s="192">
        <f t="shared" ref="Q25:Q26" si="8">SUMIF($L$15:$L$23,$L25,Q$15:Q$23)</f>
        <v>0.10906</v>
      </c>
      <c r="R25" s="192">
        <f t="shared" si="7"/>
        <v>0.10906</v>
      </c>
      <c r="S25" s="192">
        <f t="shared" si="7"/>
        <v>0.10906</v>
      </c>
      <c r="T25" s="192">
        <f t="shared" si="7"/>
        <v>0.10906</v>
      </c>
      <c r="U25" s="192">
        <f t="shared" si="7"/>
        <v>0.10906</v>
      </c>
      <c r="V25" s="101"/>
      <c r="W25" s="192">
        <f t="shared" si="1"/>
        <v>0.54530000000000001</v>
      </c>
      <c r="X25" s="192">
        <f t="shared" si="2"/>
        <v>0.10906</v>
      </c>
      <c r="Y25" s="191"/>
      <c r="Z25" s="191"/>
      <c r="AA25" s="191"/>
      <c r="AB25" s="157"/>
      <c r="AC25" s="191"/>
      <c r="AD25" s="191"/>
      <c r="AE25" s="157"/>
      <c r="AF25" s="157"/>
      <c r="AG25" s="157"/>
      <c r="AH25" s="157"/>
      <c r="AI25" s="157"/>
      <c r="AJ25" s="157"/>
      <c r="AK25" s="157"/>
    </row>
    <row r="26" spans="1:37" s="22" customFormat="1" outlineLevel="1">
      <c r="A26" s="82"/>
      <c r="B26" s="82"/>
      <c r="C26" s="111"/>
      <c r="D26" s="112"/>
      <c r="E26" s="120" t="str">
        <f>INDEX(InpC!$E$56:$E$261,MATCH($K26,InpC!$F$56:$F$261,0))</f>
        <v>Diversions revenue - WWN - non-price control</v>
      </c>
      <c r="F26" s="120" t="str">
        <f>INDEX(InpC!H$56:H$261,MATCH($K26,InpC!$F$56:$F$261,0))</f>
        <v>sum</v>
      </c>
      <c r="G26" s="120">
        <f>INDEX(InpC!I$56:I$261,MATCH($K26,InpC!$F$56:$F$261,0))</f>
        <v>0</v>
      </c>
      <c r="H26" s="120">
        <f>INDEX(InpC!J$56:J$261,MATCH($K26,InpC!$F$56:$F$261,0))</f>
        <v>0</v>
      </c>
      <c r="I26" s="120">
        <f>INDEX(InpC!K$56:K$261,MATCH($K26,InpC!$F$56:$F$261,0))</f>
        <v>0</v>
      </c>
      <c r="J26" s="120">
        <f>INDEX(InpC!L$56:L$261,MATCH($K26,InpC!$F$56:$F$261,0))</f>
        <v>0</v>
      </c>
      <c r="K26" s="79">
        <f t="shared" si="3"/>
        <v>39</v>
      </c>
      <c r="L26" s="120" t="str">
        <f>INDEX(InpC!M$56:M$261,MATCH($K26,InpC!$F$56:$F$261,0))</f>
        <v>WWNNPC</v>
      </c>
      <c r="M26" s="157" t="s">
        <v>31</v>
      </c>
      <c r="N26" s="157"/>
      <c r="O26" s="120"/>
      <c r="P26" s="120"/>
      <c r="Q26" s="192">
        <f t="shared" si="8"/>
        <v>0.106</v>
      </c>
      <c r="R26" s="192">
        <f t="shared" si="7"/>
        <v>0.106</v>
      </c>
      <c r="S26" s="192">
        <f t="shared" si="7"/>
        <v>0.106</v>
      </c>
      <c r="T26" s="192">
        <f t="shared" si="7"/>
        <v>0.106</v>
      </c>
      <c r="U26" s="192">
        <f t="shared" si="7"/>
        <v>0.106</v>
      </c>
      <c r="V26" s="101"/>
      <c r="W26" s="192">
        <f t="shared" si="1"/>
        <v>0.53</v>
      </c>
      <c r="X26" s="192">
        <f t="shared" si="2"/>
        <v>0.10600000000000001</v>
      </c>
      <c r="Y26" s="191"/>
      <c r="Z26" s="191"/>
      <c r="AA26" s="191"/>
      <c r="AB26" s="157"/>
      <c r="AC26" s="191"/>
      <c r="AD26" s="191"/>
      <c r="AE26" s="157"/>
      <c r="AF26" s="157"/>
      <c r="AG26" s="157"/>
      <c r="AH26" s="157"/>
      <c r="AI26" s="157"/>
      <c r="AJ26" s="157"/>
      <c r="AK26" s="157"/>
    </row>
    <row r="27" spans="1:37" s="22" customFormat="1" outlineLevel="1">
      <c r="A27" s="82"/>
      <c r="B27" s="82"/>
      <c r="C27" s="111"/>
      <c r="D27" s="112"/>
      <c r="E27" s="120" t="str">
        <f>INDEX(InpC!$E$56:$E$261,MATCH($K27,InpC!$F$56:$F$261,0))</f>
        <v>Diversions revenue - total</v>
      </c>
      <c r="F27" s="120" t="str">
        <f>INDEX(InpC!H$56:H$261,MATCH($K27,InpC!$F$56:$F$261,0))</f>
        <v>sum</v>
      </c>
      <c r="G27" s="120">
        <f>INDEX(InpC!I$56:I$261,MATCH($K27,InpC!$F$56:$F$261,0))</f>
        <v>0</v>
      </c>
      <c r="H27" s="120">
        <f>INDEX(InpC!J$56:J$261,MATCH($K27,InpC!$F$56:$F$261,0))</f>
        <v>0</v>
      </c>
      <c r="I27" s="120">
        <f>INDEX(InpC!K$56:K$261,MATCH($K27,InpC!$F$56:$F$261,0))</f>
        <v>0</v>
      </c>
      <c r="J27" s="120">
        <f>INDEX(InpC!L$56:L$261,MATCH($K27,InpC!$F$56:$F$261,0))</f>
        <v>0</v>
      </c>
      <c r="K27" s="79">
        <f t="shared" si="3"/>
        <v>40</v>
      </c>
      <c r="L27" s="120">
        <f>INDEX(InpC!M$56:M$261,MATCH($K27,InpC!$F$56:$F$261,0))</f>
        <v>0</v>
      </c>
      <c r="M27" s="157" t="s">
        <v>31</v>
      </c>
      <c r="N27" s="157"/>
      <c r="O27" s="120"/>
      <c r="P27" s="120"/>
      <c r="Q27" s="192">
        <f>SUM(Q24:Q26)</f>
        <v>1.3655397511566152</v>
      </c>
      <c r="R27" s="192">
        <f t="shared" ref="R27:U27" si="9">SUM(R24:R26)</f>
        <v>1.366563500814775</v>
      </c>
      <c r="S27" s="192">
        <f t="shared" si="9"/>
        <v>1.366563500814775</v>
      </c>
      <c r="T27" s="192">
        <f t="shared" si="9"/>
        <v>1.366563500814775</v>
      </c>
      <c r="U27" s="192">
        <f t="shared" si="9"/>
        <v>1.366563500814775</v>
      </c>
      <c r="V27" s="101"/>
      <c r="W27" s="192">
        <f t="shared" si="1"/>
        <v>6.8317937544157141</v>
      </c>
      <c r="X27" s="192">
        <f t="shared" si="2"/>
        <v>1.3663587508831427</v>
      </c>
      <c r="Y27" s="191"/>
      <c r="Z27" s="191"/>
      <c r="AA27" s="191"/>
      <c r="AB27" s="157"/>
      <c r="AC27" s="191"/>
      <c r="AD27" s="191"/>
      <c r="AE27" s="157"/>
      <c r="AF27" s="157"/>
      <c r="AG27" s="157"/>
      <c r="AH27" s="157"/>
      <c r="AI27" s="157"/>
      <c r="AJ27" s="157"/>
      <c r="AK27" s="157"/>
    </row>
    <row r="28" spans="1:37" customFormat="1" outlineLevel="1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79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</row>
    <row r="29" spans="1:37" outlineLevel="1">
      <c r="A29" s="110"/>
      <c r="B29" s="110"/>
      <c r="C29" s="111"/>
      <c r="D29" s="112"/>
      <c r="E29" s="120" t="str">
        <f>INDEX(Inp_PR24_BRL!$B$200:$B$406,MATCH(DR_SWB!$F$6,Inp_PR24_BRL!$C$200:$C$406,0))</f>
        <v>DR - Total from all input match codes</v>
      </c>
      <c r="F29" s="79"/>
      <c r="G29" s="79"/>
      <c r="H29" s="79"/>
      <c r="I29" s="79"/>
      <c r="J29" s="79"/>
      <c r="K29" s="79"/>
      <c r="L29" s="79"/>
      <c r="M29" s="157"/>
      <c r="N29" s="79"/>
      <c r="O29" s="120"/>
      <c r="P29" s="120"/>
      <c r="Q29" s="190">
        <f>INDEX(Inp_PR24_SWB!H$200:H$406,MATCH(DR_SWB!$F$6,Inp_PR24_SWB!$C$200:$C$406,0))</f>
        <v>1.3655397511566152</v>
      </c>
      <c r="R29" s="190">
        <f>INDEX(Inp_PR24_SWB!I$200:I$406,MATCH(DR_SWB!$F$6,Inp_PR24_SWB!$C$200:$C$406,0))</f>
        <v>1.366563500814775</v>
      </c>
      <c r="S29" s="190">
        <f>INDEX(Inp_PR24_SWB!J$200:J$406,MATCH(DR_SWB!$F$6,Inp_PR24_SWB!$C$200:$C$406,0))</f>
        <v>1.366563500814775</v>
      </c>
      <c r="T29" s="190">
        <f>INDEX(Inp_PR24_SWB!K$200:K$406,MATCH(DR_SWB!$F$6,Inp_PR24_SWB!$C$200:$C$406,0))</f>
        <v>1.366563500814775</v>
      </c>
      <c r="U29" s="190">
        <f>INDEX(Inp_PR24_SWB!L$200:L$406,MATCH(DR_SWB!$F$6,Inp_PR24_SWB!$C$200:$C$406,0))</f>
        <v>1.366563500814775</v>
      </c>
      <c r="V29" s="101"/>
      <c r="W29" s="79"/>
      <c r="X29" s="79"/>
      <c r="Y29" s="157"/>
      <c r="Z29" s="157"/>
      <c r="AA29" s="157"/>
      <c r="AB29" s="157"/>
      <c r="AC29" s="195"/>
      <c r="AD29" s="195"/>
      <c r="AE29" s="157"/>
      <c r="AF29" s="157"/>
      <c r="AG29" s="157"/>
      <c r="AH29" s="157"/>
      <c r="AI29" s="157"/>
      <c r="AJ29" s="157"/>
      <c r="AK29" s="157"/>
    </row>
    <row r="30" spans="1:37" outlineLevel="1">
      <c r="A30" s="110"/>
      <c r="B30" s="110"/>
      <c r="C30" s="111"/>
      <c r="D30" s="112"/>
      <c r="E30" s="79" t="s">
        <v>923</v>
      </c>
      <c r="F30" s="79"/>
      <c r="G30" s="79"/>
      <c r="H30" s="79"/>
      <c r="I30" s="79"/>
      <c r="J30" s="79"/>
      <c r="K30" s="79"/>
      <c r="L30" s="79"/>
      <c r="M30" s="157"/>
      <c r="N30" s="166">
        <f>SUM(Q30:U30)</f>
        <v>0</v>
      </c>
      <c r="O30" s="120"/>
      <c r="P30" s="120"/>
      <c r="Q30" s="166">
        <f>IF(ABS(Q27-Q29)&gt;CHK_TOL,1,0)</f>
        <v>0</v>
      </c>
      <c r="R30" s="166">
        <f>IF(ABS(R27-R29)&gt;CHK_TOL,1,0)</f>
        <v>0</v>
      </c>
      <c r="S30" s="166">
        <f>IF(ABS(S27-S29)&gt;CHK_TOL,1,0)</f>
        <v>0</v>
      </c>
      <c r="T30" s="166">
        <f>IF(ABS(T27-T29)&gt;CHK_TOL,1,0)</f>
        <v>0</v>
      </c>
      <c r="U30" s="166">
        <f>IF(ABS(U27-U29)&gt;CHK_TOL,1,0)</f>
        <v>0</v>
      </c>
      <c r="V30" s="101"/>
      <c r="W30" s="101"/>
      <c r="X30" s="101"/>
      <c r="Y30" s="157"/>
      <c r="Z30" s="157"/>
      <c r="AA30" s="157"/>
      <c r="AB30" s="157"/>
      <c r="AC30" s="195"/>
      <c r="AD30" s="195"/>
      <c r="AE30" s="157"/>
      <c r="AF30" s="157"/>
      <c r="AG30" s="157"/>
      <c r="AH30" s="157"/>
      <c r="AI30" s="157"/>
      <c r="AJ30" s="157"/>
      <c r="AK30" s="157"/>
    </row>
    <row r="31" spans="1:37">
      <c r="A31" s="110"/>
      <c r="B31" s="110"/>
      <c r="C31" s="111"/>
      <c r="D31" s="112"/>
      <c r="E31" s="79"/>
      <c r="F31" s="79"/>
      <c r="G31" s="79"/>
      <c r="H31" s="79"/>
      <c r="I31" s="79"/>
      <c r="J31" s="79"/>
      <c r="K31" s="79"/>
      <c r="L31" s="79"/>
      <c r="M31" s="157"/>
      <c r="N31" s="79"/>
      <c r="O31" s="120"/>
      <c r="P31" s="120"/>
      <c r="Q31" s="79"/>
      <c r="R31" s="79"/>
      <c r="S31" s="79"/>
      <c r="T31" s="79"/>
      <c r="U31" s="79"/>
      <c r="V31" s="101"/>
      <c r="W31" s="79"/>
      <c r="X31" s="79"/>
      <c r="Y31" s="79"/>
      <c r="Z31" s="79"/>
      <c r="AA31" s="79"/>
      <c r="AB31" s="157"/>
      <c r="AC31" s="79"/>
      <c r="AD31" s="79"/>
      <c r="AE31" s="157"/>
      <c r="AF31" s="157"/>
      <c r="AG31" s="157"/>
      <c r="AH31" s="157"/>
      <c r="AI31" s="157"/>
      <c r="AJ31" s="157"/>
      <c r="AK31" s="157"/>
    </row>
    <row r="32" spans="1:37">
      <c r="A32" s="110"/>
      <c r="B32" s="110"/>
      <c r="C32" s="111"/>
      <c r="D32" s="157"/>
      <c r="E32" s="79"/>
      <c r="F32" s="157"/>
      <c r="G32" s="157"/>
      <c r="H32" s="157"/>
      <c r="I32" s="157"/>
      <c r="J32" s="157"/>
      <c r="K32" s="157"/>
      <c r="L32" s="157"/>
      <c r="M32" s="157"/>
      <c r="N32" s="79"/>
      <c r="O32" s="120"/>
      <c r="P32" s="120"/>
      <c r="Q32" s="182">
        <f t="shared" ref="Q32:AA32" si="10">Q$2</f>
        <v>46112</v>
      </c>
      <c r="R32" s="182">
        <f t="shared" si="10"/>
        <v>46477</v>
      </c>
      <c r="S32" s="182">
        <f t="shared" si="10"/>
        <v>46843</v>
      </c>
      <c r="T32" s="182">
        <f t="shared" si="10"/>
        <v>47208</v>
      </c>
      <c r="U32" s="182">
        <f t="shared" si="10"/>
        <v>47573</v>
      </c>
      <c r="V32" s="101"/>
      <c r="W32" s="79"/>
      <c r="X32" s="79"/>
      <c r="Y32" s="182"/>
      <c r="Z32" s="182">
        <f t="shared" si="10"/>
        <v>0</v>
      </c>
      <c r="AA32" s="182">
        <f t="shared" si="10"/>
        <v>0</v>
      </c>
      <c r="AB32" s="157"/>
      <c r="AC32" s="182"/>
      <c r="AD32" s="182"/>
      <c r="AE32" s="157"/>
      <c r="AF32" s="157"/>
      <c r="AG32" s="157"/>
      <c r="AH32" s="157"/>
      <c r="AI32" s="157"/>
      <c r="AJ32" s="157"/>
      <c r="AK32" s="157"/>
    </row>
    <row r="33" spans="1:37">
      <c r="A33" s="110"/>
      <c r="B33" s="110"/>
      <c r="C33" s="111"/>
      <c r="D33" s="76" t="str">
        <f>D9</f>
        <v>Diversions revenues</v>
      </c>
      <c r="E33" s="79"/>
      <c r="F33" s="79"/>
      <c r="G33" s="79"/>
      <c r="H33" s="79"/>
      <c r="I33" s="79"/>
      <c r="J33" s="79"/>
      <c r="K33" s="79"/>
      <c r="L33" s="79"/>
      <c r="M33" s="157"/>
      <c r="N33" s="79"/>
      <c r="O33" s="120"/>
      <c r="P33" s="120"/>
      <c r="Q33" s="182"/>
      <c r="R33" s="182"/>
      <c r="S33" s="182"/>
      <c r="T33" s="182"/>
      <c r="U33" s="182"/>
      <c r="V33" s="101"/>
      <c r="W33" s="79"/>
      <c r="X33" s="79"/>
      <c r="Y33" s="182"/>
      <c r="Z33" s="182"/>
      <c r="AA33" s="182"/>
      <c r="AB33" s="157"/>
      <c r="AC33" s="182"/>
      <c r="AD33" s="182"/>
      <c r="AE33" s="157"/>
      <c r="AF33" s="157"/>
      <c r="AG33" s="157"/>
      <c r="AH33" s="157"/>
      <c r="AI33" s="157"/>
      <c r="AJ33" s="157"/>
      <c r="AK33" s="157"/>
    </row>
    <row r="34" spans="1:37">
      <c r="A34" s="110"/>
      <c r="B34" s="110"/>
      <c r="C34" s="111"/>
      <c r="D34" s="112"/>
      <c r="E34" s="96" t="s">
        <v>921</v>
      </c>
      <c r="F34" s="79"/>
      <c r="G34" s="79"/>
      <c r="H34" s="79"/>
      <c r="I34" s="79"/>
      <c r="J34" s="79"/>
      <c r="K34" s="79"/>
      <c r="L34" s="79"/>
      <c r="M34" s="157"/>
      <c r="N34" s="79"/>
      <c r="O34" s="120"/>
      <c r="P34" s="120"/>
      <c r="Q34" s="79"/>
      <c r="R34" s="79"/>
      <c r="S34" s="79"/>
      <c r="T34" s="79"/>
      <c r="U34" s="79"/>
      <c r="V34" s="101"/>
      <c r="W34" s="79"/>
      <c r="X34" s="79"/>
      <c r="Y34" s="79"/>
      <c r="Z34" s="79"/>
      <c r="AA34" s="79"/>
      <c r="AB34" s="157"/>
      <c r="AC34" s="79"/>
      <c r="AD34" s="79"/>
      <c r="AE34" s="157"/>
      <c r="AF34" s="157"/>
      <c r="AG34" s="157"/>
      <c r="AH34" s="157"/>
      <c r="AI34" s="157"/>
      <c r="AJ34" s="157"/>
      <c r="AK34" s="157"/>
    </row>
    <row r="35" spans="1:37" outlineLevel="1">
      <c r="A35" s="110"/>
      <c r="B35" s="110"/>
      <c r="C35" s="111"/>
      <c r="D35" s="112"/>
      <c r="E35" s="79"/>
      <c r="F35" s="79"/>
      <c r="G35" s="79"/>
      <c r="H35" s="79"/>
      <c r="I35" s="79"/>
      <c r="J35" s="79"/>
      <c r="K35" s="79"/>
      <c r="L35" s="79"/>
      <c r="M35" s="157"/>
      <c r="N35" s="79"/>
      <c r="O35" s="120"/>
      <c r="P35" s="120"/>
      <c r="Q35" s="79"/>
      <c r="R35" s="79"/>
      <c r="S35" s="79"/>
      <c r="T35" s="79"/>
      <c r="U35" s="79"/>
      <c r="V35" s="101"/>
      <c r="W35" s="187"/>
      <c r="X35" s="187"/>
      <c r="Y35" s="79"/>
      <c r="Z35" s="79"/>
      <c r="AA35" s="79"/>
      <c r="AB35" s="157"/>
      <c r="AC35" s="79"/>
      <c r="AD35" s="79"/>
      <c r="AE35" s="157"/>
      <c r="AF35" s="157"/>
      <c r="AG35" s="157"/>
      <c r="AH35" s="157"/>
      <c r="AI35" s="157"/>
      <c r="AJ35" s="157"/>
      <c r="AK35" s="157"/>
    </row>
    <row r="36" spans="1:37" outlineLevel="1">
      <c r="A36" s="110"/>
      <c r="B36" s="110"/>
      <c r="C36" s="111"/>
      <c r="D36" s="112"/>
      <c r="E36" s="188" t="s">
        <v>916</v>
      </c>
      <c r="F36" s="79"/>
      <c r="G36" s="79"/>
      <c r="H36" s="79"/>
      <c r="I36" s="79"/>
      <c r="J36" s="79"/>
      <c r="K36" s="79"/>
      <c r="L36" s="79"/>
      <c r="M36" s="157"/>
      <c r="N36" s="79"/>
      <c r="O36" s="120"/>
      <c r="P36" s="120"/>
      <c r="Q36" s="120"/>
      <c r="R36" s="120"/>
      <c r="S36" s="120"/>
      <c r="T36" s="120"/>
      <c r="U36" s="120"/>
      <c r="V36" s="101"/>
      <c r="W36" s="79"/>
      <c r="X36" s="79"/>
      <c r="Y36" s="120"/>
      <c r="Z36" s="120"/>
      <c r="AA36" s="120"/>
      <c r="AB36" s="157"/>
      <c r="AC36" s="120"/>
      <c r="AD36" s="120"/>
      <c r="AE36" s="157"/>
      <c r="AF36" s="157"/>
      <c r="AG36" s="157"/>
      <c r="AH36" s="157"/>
      <c r="AI36" s="157"/>
      <c r="AJ36" s="157"/>
      <c r="AK36" s="157"/>
    </row>
    <row r="37" spans="1:37" outlineLevel="1">
      <c r="A37" s="110"/>
      <c r="B37" s="110"/>
      <c r="C37" s="111"/>
      <c r="D37" s="112"/>
      <c r="E37" s="189">
        <f>InpC!$H$21</f>
        <v>45016</v>
      </c>
      <c r="F37" s="79"/>
      <c r="G37" s="79"/>
      <c r="H37" s="79"/>
      <c r="I37" s="79"/>
      <c r="J37" s="79"/>
      <c r="K37" s="79"/>
      <c r="L37" s="79"/>
      <c r="M37" s="157"/>
      <c r="N37" s="79"/>
      <c r="O37" s="120"/>
      <c r="P37" s="120"/>
      <c r="Q37" s="120"/>
      <c r="R37" s="120"/>
      <c r="S37" s="120"/>
      <c r="T37" s="120"/>
      <c r="U37" s="120"/>
      <c r="V37" s="101"/>
      <c r="W37" s="120"/>
      <c r="X37" s="120"/>
      <c r="Y37" s="120"/>
      <c r="Z37" s="120"/>
      <c r="AA37" s="120"/>
      <c r="AB37" s="157"/>
      <c r="AC37" s="120"/>
      <c r="AD37" s="120"/>
      <c r="AE37" s="157"/>
      <c r="AF37" s="157"/>
      <c r="AG37" s="157"/>
      <c r="AH37" s="157"/>
      <c r="AI37" s="157"/>
      <c r="AJ37" s="157"/>
      <c r="AK37" s="157"/>
    </row>
    <row r="38" spans="1:37" outlineLevel="1">
      <c r="A38" s="110"/>
      <c r="B38" s="110"/>
      <c r="C38" s="111"/>
      <c r="D38" s="112"/>
      <c r="E38" s="189"/>
      <c r="F38" s="79"/>
      <c r="G38" s="79"/>
      <c r="H38" s="79"/>
      <c r="I38" s="79"/>
      <c r="J38" s="79"/>
      <c r="K38" s="79"/>
      <c r="L38" s="79"/>
      <c r="M38" s="157"/>
      <c r="N38" s="79"/>
      <c r="O38" s="120"/>
      <c r="P38" s="120"/>
      <c r="Q38" s="120"/>
      <c r="R38" s="120"/>
      <c r="S38" s="120"/>
      <c r="T38" s="120"/>
      <c r="U38" s="120"/>
      <c r="V38" s="101"/>
      <c r="W38" s="120"/>
      <c r="X38" s="120"/>
      <c r="Y38" s="120"/>
      <c r="Z38" s="120"/>
      <c r="AA38" s="120"/>
      <c r="AB38" s="157"/>
      <c r="AC38" s="120"/>
      <c r="AD38" s="120"/>
      <c r="AE38" s="157"/>
      <c r="AF38" s="157"/>
      <c r="AG38" s="157"/>
      <c r="AH38" s="157"/>
      <c r="AI38" s="157"/>
      <c r="AJ38" s="157"/>
      <c r="AK38" s="157"/>
    </row>
    <row r="39" spans="1:37" outlineLevel="1">
      <c r="A39" s="110"/>
      <c r="B39" s="110"/>
      <c r="C39" s="111"/>
      <c r="D39" s="112"/>
      <c r="E39" s="79" t="str">
        <f t="shared" ref="E39:J51" si="11">E15</f>
        <v>s185 diversions revenue - WN - price control</v>
      </c>
      <c r="F39" s="79" t="str">
        <f t="shared" si="11"/>
        <v>DS1E_001TOT_PR24</v>
      </c>
      <c r="G39" s="79" t="str">
        <f t="shared" si="11"/>
        <v>DS1W_003TOT_PR24</v>
      </c>
      <c r="H39" s="79">
        <f t="shared" si="11"/>
        <v>0</v>
      </c>
      <c r="I39" s="79">
        <f t="shared" si="11"/>
        <v>0</v>
      </c>
      <c r="J39" s="79">
        <f t="shared" si="11"/>
        <v>0</v>
      </c>
      <c r="K39" s="79"/>
      <c r="L39" s="79" t="str">
        <f t="shared" ref="L39:M51" si="12">L15</f>
        <v>WNPC</v>
      </c>
      <c r="M39" s="79" t="str">
        <f t="shared" si="12"/>
        <v>£m</v>
      </c>
      <c r="N39" s="79"/>
      <c r="O39" s="196"/>
      <c r="P39" s="196"/>
      <c r="Q39" s="197"/>
      <c r="R39" s="197"/>
      <c r="S39" s="197"/>
      <c r="T39" s="197"/>
      <c r="U39" s="197"/>
      <c r="V39" s="101"/>
      <c r="W39" s="101"/>
      <c r="X39" s="101"/>
      <c r="Y39" s="191"/>
      <c r="Z39" s="191"/>
      <c r="AA39" s="191"/>
      <c r="AB39" s="157"/>
      <c r="AC39" s="191"/>
      <c r="AD39" s="191"/>
      <c r="AE39" s="157"/>
      <c r="AF39" s="157"/>
      <c r="AG39" s="157"/>
      <c r="AH39" s="157"/>
      <c r="AI39" s="157"/>
      <c r="AJ39" s="157"/>
      <c r="AK39" s="157"/>
    </row>
    <row r="40" spans="1:37" outlineLevel="1">
      <c r="A40" s="110"/>
      <c r="B40" s="110"/>
      <c r="C40" s="111"/>
      <c r="D40" s="112"/>
      <c r="E40" s="79" t="str">
        <f t="shared" si="11"/>
        <v>s185 diversions revenue - WWN - non-price control</v>
      </c>
      <c r="F40" s="79" t="str">
        <f t="shared" si="11"/>
        <v>DS1E_026TOT_PR24</v>
      </c>
      <c r="G40" s="79" t="str">
        <f t="shared" si="11"/>
        <v>DS1W_025TOT_PR24</v>
      </c>
      <c r="H40" s="79">
        <f t="shared" si="11"/>
        <v>0</v>
      </c>
      <c r="I40" s="79">
        <f t="shared" si="11"/>
        <v>0</v>
      </c>
      <c r="J40" s="79">
        <f t="shared" si="11"/>
        <v>0</v>
      </c>
      <c r="K40" s="79"/>
      <c r="L40" s="79" t="str">
        <f t="shared" si="12"/>
        <v>WWNNPC</v>
      </c>
      <c r="M40" s="79" t="str">
        <f t="shared" si="12"/>
        <v>£m</v>
      </c>
      <c r="N40" s="79"/>
      <c r="O40" s="196"/>
      <c r="P40" s="196"/>
      <c r="Q40" s="197"/>
      <c r="R40" s="197"/>
      <c r="S40" s="197"/>
      <c r="T40" s="197"/>
      <c r="U40" s="197"/>
      <c r="V40" s="101"/>
      <c r="W40" s="101"/>
      <c r="X40" s="101"/>
      <c r="Y40" s="191"/>
      <c r="Z40" s="191"/>
      <c r="AA40" s="191"/>
      <c r="AB40" s="157"/>
      <c r="AC40" s="191"/>
      <c r="AD40" s="191"/>
      <c r="AE40" s="157"/>
      <c r="AF40" s="157"/>
      <c r="AG40" s="157"/>
      <c r="AH40" s="157"/>
      <c r="AI40" s="157"/>
      <c r="AJ40" s="157"/>
      <c r="AK40" s="157"/>
    </row>
    <row r="41" spans="1:37" outlineLevel="1">
      <c r="A41" s="110"/>
      <c r="B41" s="110"/>
      <c r="C41" s="111"/>
      <c r="D41" s="112"/>
      <c r="E41" s="79" t="str">
        <f t="shared" si="11"/>
        <v>s185 diversions revenue - total</v>
      </c>
      <c r="F41" s="79" t="str">
        <f t="shared" si="11"/>
        <v>sum</v>
      </c>
      <c r="G41" s="79">
        <f t="shared" si="11"/>
        <v>0</v>
      </c>
      <c r="H41" s="79">
        <f t="shared" si="11"/>
        <v>0</v>
      </c>
      <c r="I41" s="79">
        <f t="shared" si="11"/>
        <v>0</v>
      </c>
      <c r="J41" s="79">
        <f t="shared" si="11"/>
        <v>0</v>
      </c>
      <c r="K41" s="79"/>
      <c r="L41" s="79">
        <f t="shared" si="12"/>
        <v>0</v>
      </c>
      <c r="M41" s="79" t="str">
        <f t="shared" si="12"/>
        <v>£m</v>
      </c>
      <c r="N41" s="79"/>
      <c r="O41" s="196"/>
      <c r="P41" s="196"/>
      <c r="Q41" s="198">
        <f>SUM(Q39:Q40)</f>
        <v>0</v>
      </c>
      <c r="R41" s="198">
        <f t="shared" ref="R41:U41" si="13">SUM(R39:R40)</f>
        <v>0</v>
      </c>
      <c r="S41" s="198">
        <f t="shared" si="13"/>
        <v>0</v>
      </c>
      <c r="T41" s="198">
        <f t="shared" si="13"/>
        <v>0</v>
      </c>
      <c r="U41" s="198">
        <f t="shared" si="13"/>
        <v>0</v>
      </c>
      <c r="V41" s="101"/>
      <c r="W41" s="101"/>
      <c r="X41" s="101"/>
      <c r="Y41" s="191"/>
      <c r="Z41" s="191"/>
      <c r="AA41" s="191"/>
      <c r="AB41" s="157"/>
      <c r="AC41" s="191"/>
      <c r="AD41" s="191"/>
      <c r="AE41" s="157"/>
      <c r="AF41" s="157"/>
      <c r="AG41" s="157"/>
      <c r="AH41" s="157"/>
      <c r="AI41" s="157"/>
      <c r="AJ41" s="157"/>
      <c r="AK41" s="157"/>
    </row>
    <row r="42" spans="1:37" outlineLevel="1">
      <c r="A42" s="110"/>
      <c r="B42" s="110"/>
      <c r="C42" s="111"/>
      <c r="D42" s="112"/>
      <c r="E42" s="79" t="str">
        <f t="shared" si="11"/>
        <v>NRSWA diversions revenue - WN - price control</v>
      </c>
      <c r="F42" s="79" t="str">
        <f t="shared" si="11"/>
        <v>DS1E_002TOT_PR24</v>
      </c>
      <c r="G42" s="79" t="str">
        <f t="shared" si="11"/>
        <v>DS1W_004TOT_PR24</v>
      </c>
      <c r="H42" s="79">
        <f t="shared" si="11"/>
        <v>0</v>
      </c>
      <c r="I42" s="79">
        <f t="shared" si="11"/>
        <v>0</v>
      </c>
      <c r="J42" s="79">
        <f t="shared" si="11"/>
        <v>0</v>
      </c>
      <c r="K42" s="79"/>
      <c r="L42" s="79" t="str">
        <f t="shared" si="12"/>
        <v>WNPC</v>
      </c>
      <c r="M42" s="79" t="str">
        <f t="shared" si="12"/>
        <v>£m</v>
      </c>
      <c r="N42" s="79"/>
      <c r="O42" s="196"/>
      <c r="P42" s="196"/>
      <c r="Q42" s="197"/>
      <c r="R42" s="197"/>
      <c r="S42" s="197"/>
      <c r="T42" s="197"/>
      <c r="U42" s="197"/>
      <c r="V42" s="101"/>
      <c r="W42" s="101"/>
      <c r="X42" s="101"/>
      <c r="Y42" s="191"/>
      <c r="Z42" s="191"/>
      <c r="AA42" s="191"/>
      <c r="AB42" s="157"/>
      <c r="AC42" s="191"/>
      <c r="AD42" s="191"/>
      <c r="AE42" s="157"/>
      <c r="AF42" s="157"/>
      <c r="AG42" s="157"/>
      <c r="AH42" s="157"/>
      <c r="AI42" s="157"/>
      <c r="AJ42" s="157"/>
      <c r="AK42" s="157"/>
    </row>
    <row r="43" spans="1:37" outlineLevel="1">
      <c r="A43" s="110"/>
      <c r="B43" s="110"/>
      <c r="C43" s="111"/>
      <c r="D43" s="112"/>
      <c r="E43" s="79" t="str">
        <f t="shared" si="11"/>
        <v>NRSWA diversions revenue - WWN - price control</v>
      </c>
      <c r="F43" s="79" t="str">
        <f t="shared" si="11"/>
        <v>DS1E_016TOT_PR24</v>
      </c>
      <c r="G43" s="79" t="str">
        <f t="shared" si="11"/>
        <v>DS1W_015TOT_PR24</v>
      </c>
      <c r="H43" s="79">
        <f t="shared" si="11"/>
        <v>0</v>
      </c>
      <c r="I43" s="79">
        <f t="shared" si="11"/>
        <v>0</v>
      </c>
      <c r="J43" s="79">
        <f t="shared" si="11"/>
        <v>0</v>
      </c>
      <c r="K43" s="79"/>
      <c r="L43" s="79" t="str">
        <f t="shared" si="12"/>
        <v>WWNPC</v>
      </c>
      <c r="M43" s="79" t="str">
        <f t="shared" si="12"/>
        <v>£m</v>
      </c>
      <c r="N43" s="79"/>
      <c r="O43" s="196"/>
      <c r="P43" s="196"/>
      <c r="Q43" s="197"/>
      <c r="R43" s="197"/>
      <c r="S43" s="197"/>
      <c r="T43" s="197"/>
      <c r="U43" s="197"/>
      <c r="V43" s="101"/>
      <c r="W43" s="101"/>
      <c r="X43" s="101"/>
      <c r="Y43" s="191"/>
      <c r="Z43" s="191"/>
      <c r="AA43" s="191"/>
      <c r="AB43" s="157"/>
      <c r="AC43" s="191"/>
      <c r="AD43" s="191"/>
      <c r="AE43" s="157"/>
      <c r="AF43" s="157"/>
      <c r="AG43" s="157"/>
      <c r="AH43" s="157"/>
      <c r="AI43" s="157"/>
      <c r="AJ43" s="157"/>
      <c r="AK43" s="157"/>
    </row>
    <row r="44" spans="1:37" outlineLevel="1">
      <c r="A44" s="110"/>
      <c r="B44" s="110"/>
      <c r="C44" s="111"/>
      <c r="D44" s="112"/>
      <c r="E44" s="79" t="str">
        <f t="shared" si="11"/>
        <v>NRSWA diversions revenue - total</v>
      </c>
      <c r="F44" s="79" t="str">
        <f t="shared" si="11"/>
        <v>sum</v>
      </c>
      <c r="G44" s="79">
        <f t="shared" si="11"/>
        <v>0</v>
      </c>
      <c r="H44" s="79">
        <f t="shared" si="11"/>
        <v>0</v>
      </c>
      <c r="I44" s="79">
        <f t="shared" si="11"/>
        <v>0</v>
      </c>
      <c r="J44" s="79">
        <f t="shared" si="11"/>
        <v>0</v>
      </c>
      <c r="K44" s="79"/>
      <c r="L44" s="79">
        <f t="shared" si="12"/>
        <v>0</v>
      </c>
      <c r="M44" s="79" t="str">
        <f t="shared" si="12"/>
        <v>£m</v>
      </c>
      <c r="N44" s="79"/>
      <c r="O44" s="196"/>
      <c r="P44" s="196"/>
      <c r="Q44" s="198">
        <f t="shared" ref="Q44:U44" si="14">SUM(Q42:Q43)</f>
        <v>0</v>
      </c>
      <c r="R44" s="198">
        <f t="shared" si="14"/>
        <v>0</v>
      </c>
      <c r="S44" s="198">
        <f t="shared" si="14"/>
        <v>0</v>
      </c>
      <c r="T44" s="198">
        <f t="shared" si="14"/>
        <v>0</v>
      </c>
      <c r="U44" s="198">
        <f t="shared" si="14"/>
        <v>0</v>
      </c>
      <c r="V44" s="101"/>
      <c r="W44" s="101"/>
      <c r="X44" s="101"/>
      <c r="Y44" s="191"/>
      <c r="Z44" s="191"/>
      <c r="AA44" s="191"/>
      <c r="AB44" s="157"/>
      <c r="AC44" s="191"/>
      <c r="AD44" s="191"/>
      <c r="AE44" s="157"/>
      <c r="AF44" s="157"/>
      <c r="AG44" s="157"/>
      <c r="AH44" s="157"/>
      <c r="AI44" s="157"/>
      <c r="AJ44" s="157"/>
      <c r="AK44" s="157"/>
    </row>
    <row r="45" spans="1:37" outlineLevel="1">
      <c r="A45" s="110"/>
      <c r="B45" s="110"/>
      <c r="C45" s="111"/>
      <c r="D45" s="112"/>
      <c r="E45" s="79" t="str">
        <f t="shared" si="11"/>
        <v>non-s185 diversions revenue - WN - price control</v>
      </c>
      <c r="F45" s="79" t="str">
        <f t="shared" si="11"/>
        <v>DS1E_003TOT_PR24</v>
      </c>
      <c r="G45" s="79" t="str">
        <f t="shared" si="11"/>
        <v>DS1W_005TOT_PR24</v>
      </c>
      <c r="H45" s="79">
        <f t="shared" si="11"/>
        <v>0</v>
      </c>
      <c r="I45" s="79">
        <f t="shared" si="11"/>
        <v>0</v>
      </c>
      <c r="J45" s="79">
        <f t="shared" si="11"/>
        <v>0</v>
      </c>
      <c r="K45" s="79"/>
      <c r="L45" s="79" t="str">
        <f t="shared" si="12"/>
        <v>WNPC</v>
      </c>
      <c r="M45" s="79" t="str">
        <f t="shared" si="12"/>
        <v>£m</v>
      </c>
      <c r="N45" s="79"/>
      <c r="O45" s="196"/>
      <c r="P45" s="196"/>
      <c r="Q45" s="197"/>
      <c r="R45" s="197"/>
      <c r="S45" s="197"/>
      <c r="T45" s="197"/>
      <c r="U45" s="197"/>
      <c r="V45" s="101"/>
      <c r="W45" s="101"/>
      <c r="X45" s="101"/>
      <c r="Y45" s="191"/>
      <c r="Z45" s="191"/>
      <c r="AA45" s="191"/>
      <c r="AB45" s="157"/>
      <c r="AC45" s="191"/>
      <c r="AD45" s="191"/>
      <c r="AE45" s="157"/>
      <c r="AF45" s="157"/>
      <c r="AG45" s="157"/>
      <c r="AH45" s="157"/>
      <c r="AI45" s="157"/>
      <c r="AJ45" s="157"/>
      <c r="AK45" s="157"/>
    </row>
    <row r="46" spans="1:37" outlineLevel="1">
      <c r="A46" s="110"/>
      <c r="B46" s="110"/>
      <c r="C46" s="111"/>
      <c r="D46" s="112"/>
      <c r="E46" s="79" t="str">
        <f t="shared" si="11"/>
        <v>non-s185 diversions revenue - WWN - price control</v>
      </c>
      <c r="F46" s="79" t="str">
        <f t="shared" si="11"/>
        <v>DS1E_017TOT_PR24</v>
      </c>
      <c r="G46" s="79" t="str">
        <f t="shared" si="11"/>
        <v>DS1W_016TOT_PR24</v>
      </c>
      <c r="H46" s="79">
        <f t="shared" si="11"/>
        <v>0</v>
      </c>
      <c r="I46" s="79">
        <f t="shared" si="11"/>
        <v>0</v>
      </c>
      <c r="J46" s="79">
        <f t="shared" si="11"/>
        <v>0</v>
      </c>
      <c r="K46" s="79"/>
      <c r="L46" s="79" t="str">
        <f t="shared" si="12"/>
        <v>WWNPC</v>
      </c>
      <c r="M46" s="79" t="str">
        <f t="shared" si="12"/>
        <v>£m</v>
      </c>
      <c r="N46" s="79"/>
      <c r="O46" s="196"/>
      <c r="P46" s="196"/>
      <c r="Q46" s="197"/>
      <c r="R46" s="197"/>
      <c r="S46" s="197"/>
      <c r="T46" s="197"/>
      <c r="U46" s="197"/>
      <c r="V46" s="101"/>
      <c r="W46" s="101"/>
      <c r="X46" s="101"/>
      <c r="Y46" s="191"/>
      <c r="Z46" s="191"/>
      <c r="AA46" s="191"/>
      <c r="AB46" s="157"/>
      <c r="AC46" s="191"/>
      <c r="AD46" s="191"/>
      <c r="AE46" s="157"/>
      <c r="AF46" s="157"/>
      <c r="AG46" s="157"/>
      <c r="AH46" s="157"/>
      <c r="AI46" s="157"/>
      <c r="AJ46" s="157"/>
      <c r="AK46" s="157"/>
    </row>
    <row r="47" spans="1:37" outlineLevel="1">
      <c r="A47" s="110"/>
      <c r="B47" s="110"/>
      <c r="C47" s="111"/>
      <c r="D47" s="112"/>
      <c r="E47" s="79" t="str">
        <f t="shared" si="11"/>
        <v>non-s185 diversions revenue - total</v>
      </c>
      <c r="F47" s="79" t="str">
        <f t="shared" si="11"/>
        <v>sum</v>
      </c>
      <c r="G47" s="79">
        <f t="shared" si="11"/>
        <v>0</v>
      </c>
      <c r="H47" s="79">
        <f t="shared" si="11"/>
        <v>0</v>
      </c>
      <c r="I47" s="79">
        <f t="shared" si="11"/>
        <v>0</v>
      </c>
      <c r="J47" s="79">
        <f t="shared" si="11"/>
        <v>0</v>
      </c>
      <c r="K47" s="79"/>
      <c r="L47" s="79">
        <f t="shared" si="12"/>
        <v>0</v>
      </c>
      <c r="M47" s="79" t="str">
        <f t="shared" si="12"/>
        <v>£m</v>
      </c>
      <c r="N47" s="79"/>
      <c r="O47" s="196"/>
      <c r="P47" s="196"/>
      <c r="Q47" s="198">
        <f t="shared" ref="Q47:U47" si="15">SUM(Q45:Q46)</f>
        <v>0</v>
      </c>
      <c r="R47" s="198">
        <f t="shared" si="15"/>
        <v>0</v>
      </c>
      <c r="S47" s="198">
        <f t="shared" si="15"/>
        <v>0</v>
      </c>
      <c r="T47" s="198">
        <f t="shared" si="15"/>
        <v>0</v>
      </c>
      <c r="U47" s="198">
        <f t="shared" si="15"/>
        <v>0</v>
      </c>
      <c r="V47" s="101"/>
      <c r="W47" s="101"/>
      <c r="X47" s="101"/>
      <c r="Y47" s="191"/>
      <c r="Z47" s="191"/>
      <c r="AA47" s="191"/>
      <c r="AB47" s="157"/>
      <c r="AC47" s="191"/>
      <c r="AD47" s="191"/>
      <c r="AE47" s="157"/>
      <c r="AF47" s="157"/>
      <c r="AG47" s="157"/>
      <c r="AH47" s="157"/>
      <c r="AI47" s="157"/>
      <c r="AJ47" s="157"/>
      <c r="AK47" s="157"/>
    </row>
    <row r="48" spans="1:37" outlineLevel="1">
      <c r="A48" s="110"/>
      <c r="B48" s="110"/>
      <c r="C48" s="111"/>
      <c r="D48" s="112"/>
      <c r="E48" s="79" t="str">
        <f t="shared" si="11"/>
        <v>Diversions revenue - WN - price control</v>
      </c>
      <c r="F48" s="79" t="str">
        <f t="shared" si="11"/>
        <v>sum</v>
      </c>
      <c r="G48" s="79">
        <f t="shared" si="11"/>
        <v>0</v>
      </c>
      <c r="H48" s="79">
        <f t="shared" si="11"/>
        <v>0</v>
      </c>
      <c r="I48" s="79">
        <f t="shared" si="11"/>
        <v>0</v>
      </c>
      <c r="J48" s="79">
        <f t="shared" si="11"/>
        <v>0</v>
      </c>
      <c r="K48" s="79"/>
      <c r="L48" s="79" t="str">
        <f t="shared" si="12"/>
        <v>WNPC</v>
      </c>
      <c r="M48" s="79" t="str">
        <f t="shared" si="12"/>
        <v>£m</v>
      </c>
      <c r="N48" s="79"/>
      <c r="O48" s="196"/>
      <c r="P48" s="196"/>
      <c r="Q48" s="198">
        <f>SUMIF($L$39:$L$47,$L48,Q$39:Q$47)</f>
        <v>0</v>
      </c>
      <c r="R48" s="198">
        <f t="shared" ref="R48:U50" si="16">SUMIF($L$39:$L$47,$L48,R$39:R$47)</f>
        <v>0</v>
      </c>
      <c r="S48" s="198">
        <f t="shared" si="16"/>
        <v>0</v>
      </c>
      <c r="T48" s="198">
        <f t="shared" si="16"/>
        <v>0</v>
      </c>
      <c r="U48" s="198">
        <f t="shared" si="16"/>
        <v>0</v>
      </c>
      <c r="V48" s="101"/>
      <c r="W48" s="101"/>
      <c r="X48" s="101"/>
      <c r="Y48" s="191"/>
      <c r="Z48" s="191"/>
      <c r="AA48" s="191"/>
      <c r="AB48" s="157"/>
      <c r="AC48" s="191"/>
      <c r="AD48" s="191"/>
      <c r="AE48" s="157"/>
      <c r="AF48" s="157"/>
      <c r="AG48" s="157"/>
      <c r="AH48" s="157"/>
      <c r="AI48" s="157"/>
      <c r="AJ48" s="157"/>
      <c r="AK48" s="157"/>
    </row>
    <row r="49" spans="1:37" outlineLevel="1">
      <c r="A49" s="110"/>
      <c r="B49" s="110"/>
      <c r="C49" s="111"/>
      <c r="D49" s="112"/>
      <c r="E49" s="79" t="str">
        <f t="shared" si="11"/>
        <v>Diversions revenue - WWN - price control</v>
      </c>
      <c r="F49" s="79" t="str">
        <f t="shared" si="11"/>
        <v>sum</v>
      </c>
      <c r="G49" s="79">
        <f t="shared" si="11"/>
        <v>0</v>
      </c>
      <c r="H49" s="79">
        <f t="shared" si="11"/>
        <v>0</v>
      </c>
      <c r="I49" s="79">
        <f t="shared" si="11"/>
        <v>0</v>
      </c>
      <c r="J49" s="79">
        <f t="shared" si="11"/>
        <v>0</v>
      </c>
      <c r="K49" s="79"/>
      <c r="L49" s="79" t="str">
        <f t="shared" si="12"/>
        <v>WWNPC</v>
      </c>
      <c r="M49" s="79" t="str">
        <f t="shared" si="12"/>
        <v>£m</v>
      </c>
      <c r="N49" s="79"/>
      <c r="O49" s="196"/>
      <c r="P49" s="196"/>
      <c r="Q49" s="198">
        <f t="shared" ref="Q49:Q50" si="17">SUMIF($L$39:$L$47,$L49,Q$39:Q$47)</f>
        <v>0</v>
      </c>
      <c r="R49" s="198">
        <f t="shared" si="16"/>
        <v>0</v>
      </c>
      <c r="S49" s="198">
        <f t="shared" si="16"/>
        <v>0</v>
      </c>
      <c r="T49" s="198">
        <f t="shared" si="16"/>
        <v>0</v>
      </c>
      <c r="U49" s="198">
        <f t="shared" si="16"/>
        <v>0</v>
      </c>
      <c r="V49" s="101"/>
      <c r="W49" s="101"/>
      <c r="X49" s="101"/>
      <c r="Y49" s="191"/>
      <c r="Z49" s="191"/>
      <c r="AA49" s="191"/>
      <c r="AB49" s="157"/>
      <c r="AC49" s="191"/>
      <c r="AD49" s="191"/>
      <c r="AE49" s="157"/>
      <c r="AF49" s="157"/>
      <c r="AG49" s="157"/>
      <c r="AH49" s="157"/>
      <c r="AI49" s="157"/>
      <c r="AJ49" s="157"/>
      <c r="AK49" s="157"/>
    </row>
    <row r="50" spans="1:37" outlineLevel="1">
      <c r="A50" s="110"/>
      <c r="B50" s="110"/>
      <c r="C50" s="111"/>
      <c r="D50" s="112"/>
      <c r="E50" s="79" t="str">
        <f t="shared" si="11"/>
        <v>Diversions revenue - WWN - non-price control</v>
      </c>
      <c r="F50" s="79" t="str">
        <f t="shared" si="11"/>
        <v>sum</v>
      </c>
      <c r="G50" s="79">
        <f t="shared" si="11"/>
        <v>0</v>
      </c>
      <c r="H50" s="79">
        <f t="shared" si="11"/>
        <v>0</v>
      </c>
      <c r="I50" s="79">
        <f t="shared" si="11"/>
        <v>0</v>
      </c>
      <c r="J50" s="79">
        <f t="shared" si="11"/>
        <v>0</v>
      </c>
      <c r="K50" s="79"/>
      <c r="L50" s="79" t="str">
        <f t="shared" si="12"/>
        <v>WWNNPC</v>
      </c>
      <c r="M50" s="79" t="str">
        <f t="shared" si="12"/>
        <v>£m</v>
      </c>
      <c r="N50" s="79"/>
      <c r="O50" s="196"/>
      <c r="P50" s="196"/>
      <c r="Q50" s="198">
        <f t="shared" si="17"/>
        <v>0</v>
      </c>
      <c r="R50" s="198">
        <f t="shared" si="16"/>
        <v>0</v>
      </c>
      <c r="S50" s="198">
        <f t="shared" si="16"/>
        <v>0</v>
      </c>
      <c r="T50" s="198">
        <f t="shared" si="16"/>
        <v>0</v>
      </c>
      <c r="U50" s="198">
        <f t="shared" si="16"/>
        <v>0</v>
      </c>
      <c r="V50" s="101"/>
      <c r="W50" s="101"/>
      <c r="X50" s="101"/>
      <c r="Y50" s="191"/>
      <c r="Z50" s="191"/>
      <c r="AA50" s="191"/>
      <c r="AB50" s="157"/>
      <c r="AC50" s="191"/>
      <c r="AD50" s="191"/>
      <c r="AE50" s="157"/>
      <c r="AF50" s="157"/>
      <c r="AG50" s="157"/>
      <c r="AH50" s="157"/>
      <c r="AI50" s="157"/>
      <c r="AJ50" s="157"/>
      <c r="AK50" s="157"/>
    </row>
    <row r="51" spans="1:37" outlineLevel="1">
      <c r="A51" s="110"/>
      <c r="B51" s="110"/>
      <c r="C51" s="111"/>
      <c r="D51" s="112"/>
      <c r="E51" s="79" t="str">
        <f t="shared" si="11"/>
        <v>Diversions revenue - total</v>
      </c>
      <c r="F51" s="79" t="str">
        <f t="shared" si="11"/>
        <v>sum</v>
      </c>
      <c r="G51" s="79">
        <f t="shared" si="11"/>
        <v>0</v>
      </c>
      <c r="H51" s="79">
        <f t="shared" si="11"/>
        <v>0</v>
      </c>
      <c r="I51" s="79">
        <f t="shared" si="11"/>
        <v>0</v>
      </c>
      <c r="J51" s="79">
        <f t="shared" si="11"/>
        <v>0</v>
      </c>
      <c r="K51" s="79"/>
      <c r="L51" s="79">
        <f t="shared" si="12"/>
        <v>0</v>
      </c>
      <c r="M51" s="79" t="str">
        <f t="shared" si="12"/>
        <v>£m</v>
      </c>
      <c r="N51" s="79"/>
      <c r="O51" s="196"/>
      <c r="P51" s="196"/>
      <c r="Q51" s="198">
        <f>SUM(Q48:Q50)</f>
        <v>0</v>
      </c>
      <c r="R51" s="198">
        <f t="shared" ref="R51:U51" si="18">SUM(R48:R50)</f>
        <v>0</v>
      </c>
      <c r="S51" s="198">
        <f t="shared" si="18"/>
        <v>0</v>
      </c>
      <c r="T51" s="198">
        <f t="shared" si="18"/>
        <v>0</v>
      </c>
      <c r="U51" s="198">
        <f t="shared" si="18"/>
        <v>0</v>
      </c>
      <c r="V51" s="101"/>
      <c r="W51" s="101"/>
      <c r="X51" s="101"/>
      <c r="Y51" s="191"/>
      <c r="Z51" s="191"/>
      <c r="AA51" s="191"/>
      <c r="AB51" s="157"/>
      <c r="AC51" s="191"/>
      <c r="AD51" s="191"/>
      <c r="AE51" s="157"/>
      <c r="AF51" s="157"/>
      <c r="AG51" s="157"/>
      <c r="AH51" s="157"/>
      <c r="AI51" s="157"/>
      <c r="AJ51" s="157"/>
      <c r="AK51" s="157"/>
    </row>
    <row r="52" spans="1:37" customFormat="1" outlineLevel="1">
      <c r="A52" s="101"/>
      <c r="B52" s="101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79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</row>
    <row r="53" spans="1:37">
      <c r="A53" s="110"/>
      <c r="B53" s="110"/>
      <c r="C53" s="111"/>
      <c r="D53" s="157"/>
      <c r="E53" s="79"/>
      <c r="F53" s="157"/>
      <c r="G53" s="157"/>
      <c r="H53" s="157"/>
      <c r="I53" s="157"/>
      <c r="J53" s="157"/>
      <c r="K53" s="157"/>
      <c r="L53" s="157"/>
      <c r="M53" s="157"/>
      <c r="N53" s="79"/>
      <c r="O53" s="120"/>
      <c r="P53" s="120"/>
      <c r="Q53" s="157"/>
      <c r="R53" s="157"/>
      <c r="S53" s="157"/>
      <c r="T53" s="157"/>
      <c r="U53" s="157"/>
      <c r="V53" s="101"/>
      <c r="W53" s="79"/>
      <c r="X53" s="79"/>
      <c r="Y53" s="182"/>
      <c r="Z53" s="182">
        <f t="shared" ref="Z53:AA53" si="19">Z$2</f>
        <v>0</v>
      </c>
      <c r="AA53" s="182">
        <f t="shared" si="19"/>
        <v>0</v>
      </c>
      <c r="AB53" s="157"/>
      <c r="AC53" s="182"/>
      <c r="AD53" s="182"/>
      <c r="AE53" s="157"/>
      <c r="AF53" s="157"/>
      <c r="AG53" s="157"/>
      <c r="AH53" s="157"/>
      <c r="AI53" s="157"/>
      <c r="AJ53" s="157"/>
      <c r="AK53" s="157"/>
    </row>
    <row r="54" spans="1:37">
      <c r="A54" s="110"/>
      <c r="B54" s="110"/>
      <c r="C54" s="111"/>
      <c r="D54" s="157"/>
      <c r="E54" s="79"/>
      <c r="F54" s="157"/>
      <c r="G54" s="157"/>
      <c r="H54" s="157"/>
      <c r="I54" s="157"/>
      <c r="J54" s="157"/>
      <c r="K54" s="157"/>
      <c r="L54" s="157"/>
      <c r="M54" s="157"/>
      <c r="N54" s="79"/>
      <c r="O54" s="120"/>
      <c r="P54" s="120"/>
      <c r="Q54" s="182">
        <f t="shared" ref="Q54:U54" si="20">Q$2</f>
        <v>46112</v>
      </c>
      <c r="R54" s="182">
        <f t="shared" si="20"/>
        <v>46477</v>
      </c>
      <c r="S54" s="182">
        <f t="shared" si="20"/>
        <v>46843</v>
      </c>
      <c r="T54" s="182">
        <f t="shared" si="20"/>
        <v>47208</v>
      </c>
      <c r="U54" s="182">
        <f t="shared" si="20"/>
        <v>47573</v>
      </c>
      <c r="V54" s="101"/>
      <c r="W54" s="79"/>
      <c r="X54" s="79"/>
      <c r="Y54" s="182"/>
      <c r="Z54" s="182"/>
      <c r="AA54" s="182"/>
      <c r="AB54" s="157"/>
      <c r="AC54" s="182"/>
      <c r="AD54" s="182"/>
      <c r="AE54" s="157"/>
      <c r="AF54" s="157"/>
      <c r="AG54" s="157"/>
      <c r="AH54" s="157"/>
      <c r="AI54" s="157"/>
      <c r="AJ54" s="157"/>
      <c r="AK54" s="157"/>
    </row>
    <row r="55" spans="1:37">
      <c r="A55" s="110"/>
      <c r="B55" s="110"/>
      <c r="C55" s="111"/>
      <c r="D55" s="76" t="str">
        <f>D9</f>
        <v>Diversions revenues</v>
      </c>
      <c r="E55" s="79"/>
      <c r="F55" s="79"/>
      <c r="G55" s="79"/>
      <c r="H55" s="79"/>
      <c r="I55" s="79"/>
      <c r="J55" s="79"/>
      <c r="K55" s="79"/>
      <c r="L55" s="79"/>
      <c r="M55" s="157"/>
      <c r="N55" s="79"/>
      <c r="O55" s="120"/>
      <c r="P55" s="120"/>
      <c r="Q55" s="157"/>
      <c r="R55" s="157"/>
      <c r="S55" s="157"/>
      <c r="T55" s="157"/>
      <c r="U55" s="157"/>
      <c r="V55" s="101"/>
      <c r="W55" s="79"/>
      <c r="X55" s="79"/>
      <c r="Y55" s="182"/>
      <c r="Z55" s="182"/>
      <c r="AA55" s="182"/>
      <c r="AB55" s="157"/>
      <c r="AC55" s="182"/>
      <c r="AD55" s="182"/>
      <c r="AE55" s="157"/>
      <c r="AF55" s="157"/>
      <c r="AG55" s="157"/>
      <c r="AH55" s="157"/>
      <c r="AI55" s="157"/>
      <c r="AJ55" s="157"/>
      <c r="AK55" s="157"/>
    </row>
    <row r="56" spans="1:37">
      <c r="A56" s="110"/>
      <c r="B56" s="110"/>
      <c r="C56" s="111"/>
      <c r="D56" s="112"/>
      <c r="E56" s="96" t="s">
        <v>924</v>
      </c>
      <c r="F56" s="79"/>
      <c r="G56" s="79"/>
      <c r="H56" s="79"/>
      <c r="I56" s="79"/>
      <c r="J56" s="79"/>
      <c r="K56" s="79"/>
      <c r="L56" s="79"/>
      <c r="M56" s="157"/>
      <c r="N56" s="79"/>
      <c r="O56" s="120"/>
      <c r="P56" s="120"/>
      <c r="Q56" s="79"/>
      <c r="R56" s="79"/>
      <c r="S56" s="79"/>
      <c r="T56" s="79"/>
      <c r="U56" s="79"/>
      <c r="V56" s="101"/>
      <c r="W56" s="79"/>
      <c r="X56" s="79"/>
      <c r="Y56" s="79"/>
      <c r="Z56" s="79"/>
      <c r="AA56" s="79"/>
      <c r="AB56" s="157"/>
      <c r="AC56" s="79"/>
      <c r="AD56" s="79"/>
      <c r="AE56" s="157"/>
      <c r="AF56" s="157"/>
      <c r="AG56" s="157"/>
      <c r="AH56" s="157"/>
      <c r="AI56" s="157"/>
      <c r="AJ56" s="157"/>
      <c r="AK56" s="157"/>
    </row>
    <row r="57" spans="1:37" outlineLevel="1">
      <c r="A57" s="110"/>
      <c r="B57" s="110"/>
      <c r="C57" s="111"/>
      <c r="D57" s="112"/>
      <c r="E57" s="79"/>
      <c r="F57" s="79"/>
      <c r="G57" s="79"/>
      <c r="H57" s="79"/>
      <c r="I57" s="79"/>
      <c r="J57" s="79"/>
      <c r="K57" s="79"/>
      <c r="L57" s="79"/>
      <c r="M57" s="157"/>
      <c r="N57" s="79"/>
      <c r="O57" s="120"/>
      <c r="P57" s="120"/>
      <c r="Q57" s="79"/>
      <c r="R57" s="79"/>
      <c r="S57" s="79"/>
      <c r="T57" s="79"/>
      <c r="U57" s="79"/>
      <c r="V57" s="101"/>
      <c r="W57" s="187"/>
      <c r="X57" s="187"/>
      <c r="Y57" s="79"/>
      <c r="Z57" s="79"/>
      <c r="AA57" s="79"/>
      <c r="AB57" s="157"/>
      <c r="AC57" s="79"/>
      <c r="AD57" s="79"/>
      <c r="AE57" s="157"/>
      <c r="AF57" s="157"/>
      <c r="AG57" s="157"/>
      <c r="AH57" s="157"/>
      <c r="AI57" s="157"/>
      <c r="AJ57" s="157"/>
      <c r="AK57" s="157"/>
    </row>
    <row r="58" spans="1:37" outlineLevel="1">
      <c r="A58" s="110"/>
      <c r="B58" s="110"/>
      <c r="C58" s="111"/>
      <c r="D58" s="112"/>
      <c r="E58" s="188" t="s">
        <v>916</v>
      </c>
      <c r="F58" s="79"/>
      <c r="G58" s="79"/>
      <c r="H58" s="79"/>
      <c r="I58" s="79"/>
      <c r="J58" s="79"/>
      <c r="K58" s="79"/>
      <c r="L58" s="79"/>
      <c r="M58" s="157"/>
      <c r="N58" s="79"/>
      <c r="O58" s="120"/>
      <c r="P58" s="120"/>
      <c r="Q58" s="120"/>
      <c r="R58" s="120"/>
      <c r="S58" s="120"/>
      <c r="T58" s="120"/>
      <c r="U58" s="120"/>
      <c r="V58" s="101"/>
      <c r="W58" s="79"/>
      <c r="X58" s="79"/>
      <c r="Y58" s="120"/>
      <c r="Z58" s="120"/>
      <c r="AA58" s="120"/>
      <c r="AB58" s="157"/>
      <c r="AC58" s="120"/>
      <c r="AD58" s="120"/>
      <c r="AE58" s="157"/>
      <c r="AF58" s="157"/>
      <c r="AG58" s="157"/>
      <c r="AH58" s="157"/>
      <c r="AI58" s="157"/>
      <c r="AJ58" s="157"/>
      <c r="AK58" s="157"/>
    </row>
    <row r="59" spans="1:37" outlineLevel="1">
      <c r="A59" s="110"/>
      <c r="B59" s="110"/>
      <c r="C59" s="111"/>
      <c r="D59" s="112"/>
      <c r="E59" s="189">
        <f>InpC!$H$21</f>
        <v>45016</v>
      </c>
      <c r="F59" s="79"/>
      <c r="G59" s="79"/>
      <c r="H59" s="79"/>
      <c r="I59" s="79"/>
      <c r="J59" s="79"/>
      <c r="K59" s="79"/>
      <c r="L59" s="79"/>
      <c r="M59" s="157"/>
      <c r="N59" s="79"/>
      <c r="O59" s="120"/>
      <c r="P59" s="120"/>
      <c r="Q59" s="120"/>
      <c r="R59" s="120"/>
      <c r="S59" s="120"/>
      <c r="T59" s="120"/>
      <c r="U59" s="120"/>
      <c r="V59" s="101"/>
      <c r="W59" s="120"/>
      <c r="X59" s="120"/>
      <c r="Y59" s="120"/>
      <c r="Z59" s="120"/>
      <c r="AA59" s="120"/>
      <c r="AB59" s="157"/>
      <c r="AC59" s="120"/>
      <c r="AD59" s="120"/>
      <c r="AE59" s="157"/>
      <c r="AF59" s="157"/>
      <c r="AG59" s="157"/>
      <c r="AH59" s="157"/>
      <c r="AI59" s="157"/>
      <c r="AJ59" s="157"/>
      <c r="AK59" s="157"/>
    </row>
    <row r="60" spans="1:37" outlineLevel="1">
      <c r="A60" s="110"/>
      <c r="B60" s="110"/>
      <c r="C60" s="111"/>
      <c r="D60" s="112"/>
      <c r="E60" s="189"/>
      <c r="F60" s="79"/>
      <c r="G60" s="79"/>
      <c r="H60" s="79"/>
      <c r="I60" s="79"/>
      <c r="J60" s="79"/>
      <c r="K60" s="79"/>
      <c r="L60" s="79"/>
      <c r="M60" s="157"/>
      <c r="N60" s="79"/>
      <c r="O60" s="120"/>
      <c r="P60" s="120"/>
      <c r="Q60" s="120"/>
      <c r="R60" s="120"/>
      <c r="S60" s="120"/>
      <c r="T60" s="120"/>
      <c r="U60" s="120"/>
      <c r="V60" s="101"/>
      <c r="W60" s="120"/>
      <c r="X60" s="120"/>
      <c r="Y60" s="120"/>
      <c r="Z60" s="120"/>
      <c r="AA60" s="120"/>
      <c r="AB60" s="157"/>
      <c r="AC60" s="120"/>
      <c r="AD60" s="120"/>
      <c r="AE60" s="157"/>
      <c r="AF60" s="157"/>
      <c r="AG60" s="157"/>
      <c r="AH60" s="157"/>
      <c r="AI60" s="157"/>
      <c r="AJ60" s="157"/>
      <c r="AK60" s="157"/>
    </row>
    <row r="61" spans="1:37" outlineLevel="1">
      <c r="A61" s="110"/>
      <c r="B61" s="110"/>
      <c r="C61" s="111"/>
      <c r="D61" s="112"/>
      <c r="E61" s="79" t="str">
        <f t="shared" ref="E61:J73" si="21">E15</f>
        <v>s185 diversions revenue - WN - price control</v>
      </c>
      <c r="F61" s="79" t="str">
        <f t="shared" si="21"/>
        <v>DS1E_001TOT_PR24</v>
      </c>
      <c r="G61" s="79" t="str">
        <f t="shared" si="21"/>
        <v>DS1W_003TOT_PR24</v>
      </c>
      <c r="H61" s="79">
        <f t="shared" si="21"/>
        <v>0</v>
      </c>
      <c r="I61" s="79">
        <f t="shared" si="21"/>
        <v>0</v>
      </c>
      <c r="J61" s="79">
        <f t="shared" si="21"/>
        <v>0</v>
      </c>
      <c r="K61" s="79"/>
      <c r="L61" s="79" t="str">
        <f t="shared" ref="L61:M73" si="22">L15</f>
        <v>WNPC</v>
      </c>
      <c r="M61" s="79" t="str">
        <f t="shared" si="22"/>
        <v>£m</v>
      </c>
      <c r="N61" s="79"/>
      <c r="O61" s="120"/>
      <c r="P61" s="120"/>
      <c r="Q61" s="191">
        <f t="shared" ref="Q61:U62" si="23">IF(ISBLANK(Q39),Q15,Q39)</f>
        <v>1.0049999999999999</v>
      </c>
      <c r="R61" s="191">
        <f t="shared" si="23"/>
        <v>1.006</v>
      </c>
      <c r="S61" s="191">
        <f t="shared" si="23"/>
        <v>1.006</v>
      </c>
      <c r="T61" s="191">
        <f t="shared" si="23"/>
        <v>1.006</v>
      </c>
      <c r="U61" s="191">
        <f t="shared" si="23"/>
        <v>1.006</v>
      </c>
      <c r="V61" s="101"/>
      <c r="W61" s="190">
        <f t="shared" ref="W61:W73" si="24">SUM(Q61:U61)</f>
        <v>5.0290000000000008</v>
      </c>
      <c r="X61" s="190">
        <f t="shared" ref="X61:X73" si="25">AVERAGE(Q61:U61)</f>
        <v>1.0058000000000002</v>
      </c>
      <c r="Y61" s="191"/>
      <c r="Z61" s="191"/>
      <c r="AA61" s="191"/>
      <c r="AB61" s="157"/>
      <c r="AC61" s="191"/>
      <c r="AD61" s="191"/>
      <c r="AE61" s="157"/>
      <c r="AF61" s="157"/>
      <c r="AG61" s="157"/>
      <c r="AH61" s="157"/>
      <c r="AI61" s="157"/>
      <c r="AJ61" s="157"/>
      <c r="AK61" s="157"/>
    </row>
    <row r="62" spans="1:37" outlineLevel="1">
      <c r="A62" s="110"/>
      <c r="B62" s="110"/>
      <c r="C62" s="111"/>
      <c r="D62" s="112"/>
      <c r="E62" s="79" t="str">
        <f t="shared" si="21"/>
        <v>s185 diversions revenue - WWN - non-price control</v>
      </c>
      <c r="F62" s="79" t="str">
        <f t="shared" si="21"/>
        <v>DS1E_026TOT_PR24</v>
      </c>
      <c r="G62" s="79" t="str">
        <f t="shared" si="21"/>
        <v>DS1W_025TOT_PR24</v>
      </c>
      <c r="H62" s="79">
        <f t="shared" si="21"/>
        <v>0</v>
      </c>
      <c r="I62" s="79">
        <f t="shared" si="21"/>
        <v>0</v>
      </c>
      <c r="J62" s="79">
        <f t="shared" si="21"/>
        <v>0</v>
      </c>
      <c r="K62" s="79"/>
      <c r="L62" s="79" t="str">
        <f t="shared" si="22"/>
        <v>WWNNPC</v>
      </c>
      <c r="M62" s="79" t="str">
        <f t="shared" si="22"/>
        <v>£m</v>
      </c>
      <c r="N62" s="79"/>
      <c r="O62" s="120"/>
      <c r="P62" s="120"/>
      <c r="Q62" s="191">
        <f t="shared" si="23"/>
        <v>0.106</v>
      </c>
      <c r="R62" s="191">
        <f t="shared" si="23"/>
        <v>0.106</v>
      </c>
      <c r="S62" s="191">
        <f t="shared" si="23"/>
        <v>0.106</v>
      </c>
      <c r="T62" s="191">
        <f t="shared" si="23"/>
        <v>0.106</v>
      </c>
      <c r="U62" s="191">
        <f t="shared" si="23"/>
        <v>0.106</v>
      </c>
      <c r="V62" s="101"/>
      <c r="W62" s="190">
        <f t="shared" si="24"/>
        <v>0.53</v>
      </c>
      <c r="X62" s="190">
        <f t="shared" si="25"/>
        <v>0.10600000000000001</v>
      </c>
      <c r="Y62" s="191"/>
      <c r="Z62" s="191"/>
      <c r="AA62" s="191"/>
      <c r="AB62" s="157"/>
      <c r="AC62" s="191"/>
      <c r="AD62" s="191"/>
      <c r="AE62" s="157"/>
      <c r="AF62" s="157"/>
      <c r="AG62" s="157"/>
      <c r="AH62" s="157"/>
      <c r="AI62" s="157"/>
      <c r="AJ62" s="157"/>
      <c r="AK62" s="157"/>
    </row>
    <row r="63" spans="1:37" outlineLevel="1">
      <c r="A63" s="110"/>
      <c r="B63" s="110"/>
      <c r="C63" s="111"/>
      <c r="D63" s="112"/>
      <c r="E63" s="79" t="str">
        <f t="shared" si="21"/>
        <v>s185 diversions revenue - total</v>
      </c>
      <c r="F63" s="79" t="str">
        <f t="shared" si="21"/>
        <v>sum</v>
      </c>
      <c r="G63" s="79">
        <f t="shared" si="21"/>
        <v>0</v>
      </c>
      <c r="H63" s="79">
        <f t="shared" si="21"/>
        <v>0</v>
      </c>
      <c r="I63" s="79">
        <f t="shared" si="21"/>
        <v>0</v>
      </c>
      <c r="J63" s="79">
        <f t="shared" si="21"/>
        <v>0</v>
      </c>
      <c r="K63" s="79"/>
      <c r="L63" s="79">
        <f t="shared" si="22"/>
        <v>0</v>
      </c>
      <c r="M63" s="79" t="str">
        <f t="shared" si="22"/>
        <v>£m</v>
      </c>
      <c r="N63" s="79"/>
      <c r="O63" s="120"/>
      <c r="P63" s="120"/>
      <c r="Q63" s="192">
        <f>SUM(Q61:Q62)</f>
        <v>1.111</v>
      </c>
      <c r="R63" s="192">
        <f t="shared" ref="R63:U63" si="26">SUM(R61:R62)</f>
        <v>1.1120000000000001</v>
      </c>
      <c r="S63" s="192">
        <f t="shared" si="26"/>
        <v>1.1120000000000001</v>
      </c>
      <c r="T63" s="192">
        <f t="shared" si="26"/>
        <v>1.1120000000000001</v>
      </c>
      <c r="U63" s="192">
        <f t="shared" si="26"/>
        <v>1.1120000000000001</v>
      </c>
      <c r="V63" s="101"/>
      <c r="W63" s="192">
        <f t="shared" si="24"/>
        <v>5.5590000000000002</v>
      </c>
      <c r="X63" s="192">
        <f t="shared" si="25"/>
        <v>1.1118000000000001</v>
      </c>
      <c r="Y63" s="191"/>
      <c r="Z63" s="191"/>
      <c r="AA63" s="191"/>
      <c r="AB63" s="157"/>
      <c r="AC63" s="191"/>
      <c r="AD63" s="191"/>
      <c r="AE63" s="157"/>
      <c r="AF63" s="157"/>
      <c r="AG63" s="157"/>
      <c r="AH63" s="157"/>
      <c r="AI63" s="157"/>
      <c r="AJ63" s="157"/>
      <c r="AK63" s="157"/>
    </row>
    <row r="64" spans="1:37" outlineLevel="1">
      <c r="A64" s="110"/>
      <c r="B64" s="110"/>
      <c r="C64" s="111"/>
      <c r="D64" s="112"/>
      <c r="E64" s="79" t="str">
        <f t="shared" si="21"/>
        <v>NRSWA diversions revenue - WN - price control</v>
      </c>
      <c r="F64" s="79" t="str">
        <f t="shared" si="21"/>
        <v>DS1E_002TOT_PR24</v>
      </c>
      <c r="G64" s="79" t="str">
        <f t="shared" si="21"/>
        <v>DS1W_004TOT_PR24</v>
      </c>
      <c r="H64" s="79">
        <f t="shared" si="21"/>
        <v>0</v>
      </c>
      <c r="I64" s="79">
        <f t="shared" si="21"/>
        <v>0</v>
      </c>
      <c r="J64" s="79">
        <f t="shared" si="21"/>
        <v>0</v>
      </c>
      <c r="K64" s="79"/>
      <c r="L64" s="79" t="str">
        <f t="shared" si="22"/>
        <v>WNPC</v>
      </c>
      <c r="M64" s="79" t="str">
        <f t="shared" si="22"/>
        <v>£m</v>
      </c>
      <c r="N64" s="79"/>
      <c r="O64" s="120"/>
      <c r="P64" s="120"/>
      <c r="Q64" s="191">
        <f t="shared" ref="Q64:U65" si="27">IF(ISBLANK(Q42),Q18,Q42)</f>
        <v>0.14547975115661529</v>
      </c>
      <c r="R64" s="191">
        <f t="shared" si="27"/>
        <v>0.14550350081477489</v>
      </c>
      <c r="S64" s="191">
        <f t="shared" si="27"/>
        <v>0.14550350081477489</v>
      </c>
      <c r="T64" s="191">
        <f t="shared" si="27"/>
        <v>0.14550350081477489</v>
      </c>
      <c r="U64" s="191">
        <f t="shared" si="27"/>
        <v>0.14550350081477489</v>
      </c>
      <c r="V64" s="101"/>
      <c r="W64" s="190">
        <f t="shared" si="24"/>
        <v>0.72749375441571495</v>
      </c>
      <c r="X64" s="190">
        <f t="shared" si="25"/>
        <v>0.14549875088314299</v>
      </c>
      <c r="Y64" s="191"/>
      <c r="Z64" s="191"/>
      <c r="AA64" s="191"/>
      <c r="AB64" s="157"/>
      <c r="AC64" s="191"/>
      <c r="AD64" s="191"/>
      <c r="AE64" s="157"/>
      <c r="AF64" s="157"/>
      <c r="AG64" s="157"/>
      <c r="AH64" s="157"/>
      <c r="AI64" s="157"/>
      <c r="AJ64" s="157"/>
      <c r="AK64" s="157"/>
    </row>
    <row r="65" spans="1:37" outlineLevel="1">
      <c r="A65" s="110"/>
      <c r="B65" s="110"/>
      <c r="C65" s="111"/>
      <c r="D65" s="112"/>
      <c r="E65" s="79" t="str">
        <f t="shared" si="21"/>
        <v>NRSWA diversions revenue - WWN - price control</v>
      </c>
      <c r="F65" s="79" t="str">
        <f t="shared" si="21"/>
        <v>DS1E_016TOT_PR24</v>
      </c>
      <c r="G65" s="79" t="str">
        <f t="shared" si="21"/>
        <v>DS1W_015TOT_PR24</v>
      </c>
      <c r="H65" s="79">
        <f t="shared" si="21"/>
        <v>0</v>
      </c>
      <c r="I65" s="79">
        <f t="shared" si="21"/>
        <v>0</v>
      </c>
      <c r="J65" s="79">
        <f t="shared" si="21"/>
        <v>0</v>
      </c>
      <c r="K65" s="79"/>
      <c r="L65" s="79" t="str">
        <f t="shared" si="22"/>
        <v>WWNPC</v>
      </c>
      <c r="M65" s="79" t="str">
        <f t="shared" si="22"/>
        <v>£m</v>
      </c>
      <c r="N65" s="79"/>
      <c r="O65" s="120"/>
      <c r="P65" s="120"/>
      <c r="Q65" s="191">
        <f t="shared" si="27"/>
        <v>0.10906</v>
      </c>
      <c r="R65" s="191">
        <f t="shared" si="27"/>
        <v>0.10906</v>
      </c>
      <c r="S65" s="191">
        <f t="shared" si="27"/>
        <v>0.10906</v>
      </c>
      <c r="T65" s="191">
        <f t="shared" si="27"/>
        <v>0.10906</v>
      </c>
      <c r="U65" s="191">
        <f t="shared" si="27"/>
        <v>0.10906</v>
      </c>
      <c r="V65" s="101"/>
      <c r="W65" s="190">
        <f t="shared" si="24"/>
        <v>0.54530000000000001</v>
      </c>
      <c r="X65" s="190">
        <f t="shared" si="25"/>
        <v>0.10906</v>
      </c>
      <c r="Y65" s="191"/>
      <c r="Z65" s="191"/>
      <c r="AA65" s="191"/>
      <c r="AB65" s="157"/>
      <c r="AC65" s="191"/>
      <c r="AD65" s="191"/>
      <c r="AE65" s="157"/>
      <c r="AF65" s="157"/>
      <c r="AG65" s="157"/>
      <c r="AH65" s="157"/>
      <c r="AI65" s="157"/>
      <c r="AJ65" s="157"/>
      <c r="AK65" s="157"/>
    </row>
    <row r="66" spans="1:37" outlineLevel="1">
      <c r="A66" s="110"/>
      <c r="B66" s="110"/>
      <c r="C66" s="111"/>
      <c r="D66" s="112"/>
      <c r="E66" s="79" t="str">
        <f t="shared" si="21"/>
        <v>NRSWA diversions revenue - total</v>
      </c>
      <c r="F66" s="79" t="str">
        <f t="shared" si="21"/>
        <v>sum</v>
      </c>
      <c r="G66" s="79">
        <f t="shared" si="21"/>
        <v>0</v>
      </c>
      <c r="H66" s="79">
        <f t="shared" si="21"/>
        <v>0</v>
      </c>
      <c r="I66" s="79">
        <f t="shared" si="21"/>
        <v>0</v>
      </c>
      <c r="J66" s="79">
        <f t="shared" si="21"/>
        <v>0</v>
      </c>
      <c r="K66" s="79"/>
      <c r="L66" s="79">
        <f t="shared" si="22"/>
        <v>0</v>
      </c>
      <c r="M66" s="79" t="str">
        <f t="shared" si="22"/>
        <v>£m</v>
      </c>
      <c r="N66" s="79"/>
      <c r="O66" s="120"/>
      <c r="P66" s="120"/>
      <c r="Q66" s="192">
        <f t="shared" ref="Q66:U66" si="28">SUM(Q64:Q65)</f>
        <v>0.25453975115661531</v>
      </c>
      <c r="R66" s="192">
        <f t="shared" si="28"/>
        <v>0.25456350081477491</v>
      </c>
      <c r="S66" s="192">
        <f t="shared" si="28"/>
        <v>0.25456350081477491</v>
      </c>
      <c r="T66" s="192">
        <f t="shared" si="28"/>
        <v>0.25456350081477491</v>
      </c>
      <c r="U66" s="192">
        <f t="shared" si="28"/>
        <v>0.25456350081477491</v>
      </c>
      <c r="V66" s="101"/>
      <c r="W66" s="192">
        <f t="shared" si="24"/>
        <v>1.2727937544157149</v>
      </c>
      <c r="X66" s="192">
        <f t="shared" si="25"/>
        <v>0.25455875088314295</v>
      </c>
      <c r="Y66" s="191"/>
      <c r="Z66" s="191"/>
      <c r="AA66" s="191"/>
      <c r="AB66" s="157"/>
      <c r="AC66" s="191"/>
      <c r="AD66" s="191"/>
      <c r="AE66" s="157"/>
      <c r="AF66" s="157"/>
      <c r="AG66" s="157"/>
      <c r="AH66" s="157"/>
      <c r="AI66" s="157"/>
      <c r="AJ66" s="157"/>
      <c r="AK66" s="157"/>
    </row>
    <row r="67" spans="1:37" outlineLevel="1">
      <c r="A67" s="110"/>
      <c r="B67" s="110"/>
      <c r="C67" s="111"/>
      <c r="D67" s="112"/>
      <c r="E67" s="79" t="str">
        <f t="shared" si="21"/>
        <v>non-s185 diversions revenue - WN - price control</v>
      </c>
      <c r="F67" s="79" t="str">
        <f t="shared" si="21"/>
        <v>DS1E_003TOT_PR24</v>
      </c>
      <c r="G67" s="79" t="str">
        <f t="shared" si="21"/>
        <v>DS1W_005TOT_PR24</v>
      </c>
      <c r="H67" s="79">
        <f t="shared" si="21"/>
        <v>0</v>
      </c>
      <c r="I67" s="79">
        <f t="shared" si="21"/>
        <v>0</v>
      </c>
      <c r="J67" s="79">
        <f t="shared" si="21"/>
        <v>0</v>
      </c>
      <c r="K67" s="79"/>
      <c r="L67" s="79" t="str">
        <f t="shared" si="22"/>
        <v>WNPC</v>
      </c>
      <c r="M67" s="79" t="str">
        <f t="shared" si="22"/>
        <v>£m</v>
      </c>
      <c r="N67" s="79"/>
      <c r="O67" s="120"/>
      <c r="P67" s="120"/>
      <c r="Q67" s="191">
        <f t="shared" ref="Q67:U68" si="29">IF(ISBLANK(Q45),Q21,Q45)</f>
        <v>0</v>
      </c>
      <c r="R67" s="191">
        <f t="shared" si="29"/>
        <v>0</v>
      </c>
      <c r="S67" s="191">
        <f t="shared" si="29"/>
        <v>0</v>
      </c>
      <c r="T67" s="191">
        <f t="shared" si="29"/>
        <v>0</v>
      </c>
      <c r="U67" s="191">
        <f t="shared" si="29"/>
        <v>0</v>
      </c>
      <c r="V67" s="101"/>
      <c r="W67" s="190">
        <f t="shared" si="24"/>
        <v>0</v>
      </c>
      <c r="X67" s="190">
        <f t="shared" si="25"/>
        <v>0</v>
      </c>
      <c r="Y67" s="191"/>
      <c r="Z67" s="191"/>
      <c r="AA67" s="191"/>
      <c r="AB67" s="157"/>
      <c r="AC67" s="191"/>
      <c r="AD67" s="191"/>
      <c r="AE67" s="157"/>
      <c r="AF67" s="157"/>
      <c r="AG67" s="157"/>
      <c r="AH67" s="157"/>
      <c r="AI67" s="157"/>
      <c r="AJ67" s="157"/>
      <c r="AK67" s="157"/>
    </row>
    <row r="68" spans="1:37" outlineLevel="1">
      <c r="A68" s="110"/>
      <c r="B68" s="110"/>
      <c r="C68" s="111"/>
      <c r="D68" s="112"/>
      <c r="E68" s="79" t="str">
        <f t="shared" si="21"/>
        <v>non-s185 diversions revenue - WWN - price control</v>
      </c>
      <c r="F68" s="79" t="str">
        <f t="shared" si="21"/>
        <v>DS1E_017TOT_PR24</v>
      </c>
      <c r="G68" s="79" t="str">
        <f t="shared" si="21"/>
        <v>DS1W_016TOT_PR24</v>
      </c>
      <c r="H68" s="79">
        <f t="shared" si="21"/>
        <v>0</v>
      </c>
      <c r="I68" s="79">
        <f t="shared" si="21"/>
        <v>0</v>
      </c>
      <c r="J68" s="79">
        <f t="shared" si="21"/>
        <v>0</v>
      </c>
      <c r="K68" s="79"/>
      <c r="L68" s="79" t="str">
        <f t="shared" si="22"/>
        <v>WWNPC</v>
      </c>
      <c r="M68" s="79" t="str">
        <f t="shared" si="22"/>
        <v>£m</v>
      </c>
      <c r="N68" s="79"/>
      <c r="O68" s="120"/>
      <c r="P68" s="120"/>
      <c r="Q68" s="191">
        <f t="shared" si="29"/>
        <v>0</v>
      </c>
      <c r="R68" s="191">
        <f t="shared" si="29"/>
        <v>0</v>
      </c>
      <c r="S68" s="191">
        <f t="shared" si="29"/>
        <v>0</v>
      </c>
      <c r="T68" s="191">
        <f t="shared" si="29"/>
        <v>0</v>
      </c>
      <c r="U68" s="191">
        <f t="shared" si="29"/>
        <v>0</v>
      </c>
      <c r="V68" s="101"/>
      <c r="W68" s="190">
        <f t="shared" si="24"/>
        <v>0</v>
      </c>
      <c r="X68" s="190">
        <f t="shared" si="25"/>
        <v>0</v>
      </c>
      <c r="Y68" s="191"/>
      <c r="Z68" s="191"/>
      <c r="AA68" s="191"/>
      <c r="AB68" s="157"/>
      <c r="AC68" s="191"/>
      <c r="AD68" s="191"/>
      <c r="AE68" s="157"/>
      <c r="AF68" s="157"/>
      <c r="AG68" s="157"/>
      <c r="AH68" s="157"/>
      <c r="AI68" s="157"/>
      <c r="AJ68" s="157"/>
      <c r="AK68" s="157"/>
    </row>
    <row r="69" spans="1:37" outlineLevel="1">
      <c r="A69" s="110"/>
      <c r="B69" s="110"/>
      <c r="C69" s="111"/>
      <c r="D69" s="112"/>
      <c r="E69" s="79" t="str">
        <f t="shared" si="21"/>
        <v>non-s185 diversions revenue - total</v>
      </c>
      <c r="F69" s="79" t="str">
        <f t="shared" si="21"/>
        <v>sum</v>
      </c>
      <c r="G69" s="79">
        <f t="shared" si="21"/>
        <v>0</v>
      </c>
      <c r="H69" s="79">
        <f t="shared" si="21"/>
        <v>0</v>
      </c>
      <c r="I69" s="79">
        <f t="shared" si="21"/>
        <v>0</v>
      </c>
      <c r="J69" s="79">
        <f t="shared" si="21"/>
        <v>0</v>
      </c>
      <c r="K69" s="79"/>
      <c r="L69" s="79">
        <f t="shared" si="22"/>
        <v>0</v>
      </c>
      <c r="M69" s="79" t="str">
        <f t="shared" si="22"/>
        <v>£m</v>
      </c>
      <c r="N69" s="79"/>
      <c r="O69" s="120"/>
      <c r="P69" s="120"/>
      <c r="Q69" s="192">
        <f t="shared" ref="Q69:U69" si="30">SUM(Q67:Q68)</f>
        <v>0</v>
      </c>
      <c r="R69" s="192">
        <f t="shared" si="30"/>
        <v>0</v>
      </c>
      <c r="S69" s="192">
        <f t="shared" si="30"/>
        <v>0</v>
      </c>
      <c r="T69" s="192">
        <f t="shared" si="30"/>
        <v>0</v>
      </c>
      <c r="U69" s="192">
        <f t="shared" si="30"/>
        <v>0</v>
      </c>
      <c r="V69" s="101"/>
      <c r="W69" s="192">
        <f t="shared" si="24"/>
        <v>0</v>
      </c>
      <c r="X69" s="192">
        <f t="shared" si="25"/>
        <v>0</v>
      </c>
      <c r="Y69" s="191"/>
      <c r="Z69" s="191"/>
      <c r="AA69" s="191"/>
      <c r="AB69" s="157"/>
      <c r="AC69" s="191"/>
      <c r="AD69" s="191"/>
      <c r="AE69" s="157"/>
      <c r="AF69" s="157"/>
      <c r="AG69" s="157"/>
      <c r="AH69" s="157"/>
      <c r="AI69" s="157"/>
      <c r="AJ69" s="157"/>
      <c r="AK69" s="157"/>
    </row>
    <row r="70" spans="1:37" outlineLevel="1">
      <c r="A70" s="110"/>
      <c r="B70" s="110"/>
      <c r="C70" s="111"/>
      <c r="D70" s="112"/>
      <c r="E70" s="79" t="str">
        <f t="shared" si="21"/>
        <v>Diversions revenue - WN - price control</v>
      </c>
      <c r="F70" s="79" t="str">
        <f t="shared" si="21"/>
        <v>sum</v>
      </c>
      <c r="G70" s="79">
        <f t="shared" si="21"/>
        <v>0</v>
      </c>
      <c r="H70" s="79">
        <f t="shared" si="21"/>
        <v>0</v>
      </c>
      <c r="I70" s="79">
        <f t="shared" si="21"/>
        <v>0</v>
      </c>
      <c r="J70" s="79">
        <f t="shared" si="21"/>
        <v>0</v>
      </c>
      <c r="K70" s="79"/>
      <c r="L70" s="79" t="str">
        <f t="shared" si="22"/>
        <v>WNPC</v>
      </c>
      <c r="M70" s="79" t="str">
        <f t="shared" si="22"/>
        <v>£m</v>
      </c>
      <c r="N70" s="79"/>
      <c r="O70" s="120"/>
      <c r="P70" s="120"/>
      <c r="Q70" s="192">
        <f>SUMIF($L$61:$L$69,$L70,Q$61:Q$69)</f>
        <v>1.1504797511566152</v>
      </c>
      <c r="R70" s="192">
        <f t="shared" ref="R70:U72" si="31">SUMIF($L$61:$L$69,$L70,R$61:R$69)</f>
        <v>1.1515035008147749</v>
      </c>
      <c r="S70" s="192">
        <f t="shared" si="31"/>
        <v>1.1515035008147749</v>
      </c>
      <c r="T70" s="192">
        <f t="shared" si="31"/>
        <v>1.1515035008147749</v>
      </c>
      <c r="U70" s="192">
        <f t="shared" si="31"/>
        <v>1.1515035008147749</v>
      </c>
      <c r="V70" s="101"/>
      <c r="W70" s="192">
        <f t="shared" si="24"/>
        <v>5.7564937544157146</v>
      </c>
      <c r="X70" s="192">
        <f t="shared" si="25"/>
        <v>1.1512987508831429</v>
      </c>
      <c r="Y70" s="191"/>
      <c r="Z70" s="191"/>
      <c r="AA70" s="191"/>
      <c r="AB70" s="157"/>
      <c r="AC70" s="191"/>
      <c r="AD70" s="191"/>
      <c r="AE70" s="157"/>
      <c r="AF70" s="157"/>
      <c r="AG70" s="157"/>
      <c r="AH70" s="157"/>
      <c r="AI70" s="157"/>
      <c r="AJ70" s="157"/>
      <c r="AK70" s="157"/>
    </row>
    <row r="71" spans="1:37" outlineLevel="1">
      <c r="A71" s="110"/>
      <c r="B71" s="110"/>
      <c r="C71" s="111"/>
      <c r="D71" s="112"/>
      <c r="E71" s="79" t="str">
        <f t="shared" si="21"/>
        <v>Diversions revenue - WWN - price control</v>
      </c>
      <c r="F71" s="79" t="str">
        <f t="shared" si="21"/>
        <v>sum</v>
      </c>
      <c r="G71" s="79">
        <f t="shared" si="21"/>
        <v>0</v>
      </c>
      <c r="H71" s="79">
        <f t="shared" si="21"/>
        <v>0</v>
      </c>
      <c r="I71" s="79">
        <f t="shared" si="21"/>
        <v>0</v>
      </c>
      <c r="J71" s="79">
        <f t="shared" si="21"/>
        <v>0</v>
      </c>
      <c r="K71" s="79"/>
      <c r="L71" s="79" t="str">
        <f t="shared" si="22"/>
        <v>WWNPC</v>
      </c>
      <c r="M71" s="79" t="str">
        <f t="shared" si="22"/>
        <v>£m</v>
      </c>
      <c r="N71" s="79"/>
      <c r="O71" s="120"/>
      <c r="P71" s="120"/>
      <c r="Q71" s="192">
        <f t="shared" ref="Q71:Q72" si="32">SUMIF($L$61:$L$69,$L71,Q$61:Q$69)</f>
        <v>0.10906</v>
      </c>
      <c r="R71" s="192">
        <f t="shared" si="31"/>
        <v>0.10906</v>
      </c>
      <c r="S71" s="192">
        <f t="shared" si="31"/>
        <v>0.10906</v>
      </c>
      <c r="T71" s="192">
        <f t="shared" si="31"/>
        <v>0.10906</v>
      </c>
      <c r="U71" s="192">
        <f t="shared" si="31"/>
        <v>0.10906</v>
      </c>
      <c r="V71" s="101"/>
      <c r="W71" s="192">
        <f t="shared" si="24"/>
        <v>0.54530000000000001</v>
      </c>
      <c r="X71" s="192">
        <f t="shared" si="25"/>
        <v>0.10906</v>
      </c>
      <c r="Y71" s="191"/>
      <c r="Z71" s="191"/>
      <c r="AA71" s="191"/>
      <c r="AB71" s="157"/>
      <c r="AC71" s="191"/>
      <c r="AD71" s="191"/>
      <c r="AE71" s="157"/>
      <c r="AF71" s="157"/>
      <c r="AG71" s="157"/>
      <c r="AH71" s="157"/>
      <c r="AI71" s="157"/>
      <c r="AJ71" s="157"/>
      <c r="AK71" s="157"/>
    </row>
    <row r="72" spans="1:37" outlineLevel="1">
      <c r="A72" s="110"/>
      <c r="B72" s="110"/>
      <c r="C72" s="111"/>
      <c r="D72" s="112"/>
      <c r="E72" s="79" t="str">
        <f t="shared" si="21"/>
        <v>Diversions revenue - WWN - non-price control</v>
      </c>
      <c r="F72" s="79" t="str">
        <f t="shared" si="21"/>
        <v>sum</v>
      </c>
      <c r="G72" s="79">
        <f t="shared" si="21"/>
        <v>0</v>
      </c>
      <c r="H72" s="79">
        <f t="shared" si="21"/>
        <v>0</v>
      </c>
      <c r="I72" s="79">
        <f t="shared" si="21"/>
        <v>0</v>
      </c>
      <c r="J72" s="79">
        <f t="shared" si="21"/>
        <v>0</v>
      </c>
      <c r="K72" s="79"/>
      <c r="L72" s="79" t="str">
        <f t="shared" si="22"/>
        <v>WWNNPC</v>
      </c>
      <c r="M72" s="79" t="str">
        <f t="shared" si="22"/>
        <v>£m</v>
      </c>
      <c r="N72" s="79"/>
      <c r="O72" s="120"/>
      <c r="P72" s="120"/>
      <c r="Q72" s="192">
        <f t="shared" si="32"/>
        <v>0.106</v>
      </c>
      <c r="R72" s="192">
        <f t="shared" si="31"/>
        <v>0.106</v>
      </c>
      <c r="S72" s="192">
        <f t="shared" si="31"/>
        <v>0.106</v>
      </c>
      <c r="T72" s="192">
        <f t="shared" si="31"/>
        <v>0.106</v>
      </c>
      <c r="U72" s="192">
        <f t="shared" si="31"/>
        <v>0.106</v>
      </c>
      <c r="V72" s="101"/>
      <c r="W72" s="192">
        <f t="shared" si="24"/>
        <v>0.53</v>
      </c>
      <c r="X72" s="192">
        <f t="shared" si="25"/>
        <v>0.10600000000000001</v>
      </c>
      <c r="Y72" s="191"/>
      <c r="Z72" s="191"/>
      <c r="AA72" s="191"/>
      <c r="AB72" s="157"/>
      <c r="AC72" s="191"/>
      <c r="AD72" s="191"/>
      <c r="AE72" s="157"/>
      <c r="AF72" s="157"/>
      <c r="AG72" s="157"/>
      <c r="AH72" s="157"/>
      <c r="AI72" s="157"/>
      <c r="AJ72" s="157"/>
      <c r="AK72" s="157"/>
    </row>
    <row r="73" spans="1:37" outlineLevel="1">
      <c r="A73" s="110"/>
      <c r="B73" s="110"/>
      <c r="C73" s="111"/>
      <c r="D73" s="112"/>
      <c r="E73" s="79" t="str">
        <f t="shared" si="21"/>
        <v>Diversions revenue - total</v>
      </c>
      <c r="F73" s="79" t="str">
        <f t="shared" si="21"/>
        <v>sum</v>
      </c>
      <c r="G73" s="79">
        <f t="shared" si="21"/>
        <v>0</v>
      </c>
      <c r="H73" s="79">
        <f t="shared" si="21"/>
        <v>0</v>
      </c>
      <c r="I73" s="79">
        <f t="shared" si="21"/>
        <v>0</v>
      </c>
      <c r="J73" s="79">
        <f t="shared" si="21"/>
        <v>0</v>
      </c>
      <c r="K73" s="79"/>
      <c r="L73" s="79">
        <f t="shared" si="22"/>
        <v>0</v>
      </c>
      <c r="M73" s="79" t="str">
        <f t="shared" si="22"/>
        <v>£m</v>
      </c>
      <c r="N73" s="79"/>
      <c r="O73" s="120"/>
      <c r="P73" s="120"/>
      <c r="Q73" s="192">
        <f>SUM(Q70:Q72)</f>
        <v>1.3655397511566152</v>
      </c>
      <c r="R73" s="192">
        <f t="shared" ref="R73:U73" si="33">SUM(R70:R72)</f>
        <v>1.366563500814775</v>
      </c>
      <c r="S73" s="192">
        <f t="shared" si="33"/>
        <v>1.366563500814775</v>
      </c>
      <c r="T73" s="192">
        <f t="shared" si="33"/>
        <v>1.366563500814775</v>
      </c>
      <c r="U73" s="192">
        <f t="shared" si="33"/>
        <v>1.366563500814775</v>
      </c>
      <c r="V73" s="101"/>
      <c r="W73" s="192">
        <f t="shared" si="24"/>
        <v>6.8317937544157141</v>
      </c>
      <c r="X73" s="192">
        <f t="shared" si="25"/>
        <v>1.3663587508831427</v>
      </c>
      <c r="Y73" s="191"/>
      <c r="Z73" s="191"/>
      <c r="AA73" s="191"/>
      <c r="AB73" s="157"/>
      <c r="AC73" s="191"/>
      <c r="AD73" s="191"/>
      <c r="AE73" s="157"/>
      <c r="AF73" s="157"/>
      <c r="AG73" s="157"/>
      <c r="AH73" s="157"/>
      <c r="AI73" s="157"/>
      <c r="AJ73" s="157"/>
      <c r="AK73" s="157"/>
    </row>
    <row r="74" spans="1:37" outlineLevel="1">
      <c r="A74" s="110"/>
      <c r="B74" s="110"/>
      <c r="C74" s="111"/>
      <c r="D74" s="112"/>
      <c r="E74" s="79"/>
      <c r="F74" s="79"/>
      <c r="G74" s="79"/>
      <c r="H74" s="79"/>
      <c r="I74" s="79"/>
      <c r="J74" s="79"/>
      <c r="K74" s="79"/>
      <c r="L74" s="79"/>
      <c r="M74" s="157"/>
      <c r="N74" s="79"/>
      <c r="O74" s="120"/>
      <c r="P74" s="120"/>
      <c r="Q74" s="79"/>
      <c r="R74" s="79"/>
      <c r="S74" s="79"/>
      <c r="T74" s="79"/>
      <c r="U74" s="79"/>
      <c r="V74" s="101"/>
      <c r="W74" s="101"/>
      <c r="X74" s="101"/>
      <c r="Y74" s="79"/>
      <c r="Z74" s="79"/>
      <c r="AA74" s="79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</row>
  </sheetData>
  <conditionalFormatting sqref="N1:N2 Q30:U30">
    <cfRule type="cellIs" dxfId="726" priority="13" stopIfTrue="1" operator="notEqual">
      <formula>0</formula>
    </cfRule>
    <cfRule type="cellIs" dxfId="725" priority="14" stopIfTrue="1" operator="equal">
      <formula>""</formula>
    </cfRule>
    <cfRule type="cellIs" dxfId="724" priority="15" stopIfTrue="1" operator="notEqual">
      <formula>0</formula>
    </cfRule>
    <cfRule type="cellIs" dxfId="723" priority="16" stopIfTrue="1" operator="equal">
      <formula>""</formula>
    </cfRule>
  </conditionalFormatting>
  <conditionalFormatting sqref="N30">
    <cfRule type="cellIs" dxfId="722" priority="17" stopIfTrue="1" operator="notEqual">
      <formula>0</formula>
    </cfRule>
    <cfRule type="cellIs" dxfId="721" priority="18" stopIfTrue="1" operator="equal">
      <formula>""</formula>
    </cfRule>
    <cfRule type="cellIs" dxfId="720" priority="19" stopIfTrue="1" operator="notEqual">
      <formula>0</formula>
    </cfRule>
    <cfRule type="cellIs" dxfId="719" priority="20" stopIfTrue="1" operator="equal">
      <formula>""</formula>
    </cfRule>
  </conditionalFormatting>
  <conditionalFormatting sqref="O15:U23 A15:M28 O24:P24 R24:U24 O25:U28 O39:U47 A39:M52 O48:P48 R48:U48 O49:U52 O70:P70 O71:U73">
    <cfRule type="expression" dxfId="718" priority="11">
      <formula>ISNUMBER(SEARCH("sum", $F15))</formula>
    </cfRule>
  </conditionalFormatting>
  <conditionalFormatting sqref="O61:U68 A61:M73 Y61:XFD73">
    <cfRule type="expression" dxfId="717" priority="10">
      <formula>ISNUMBER(SEARCH("totex", $E61))</formula>
    </cfRule>
  </conditionalFormatting>
  <conditionalFormatting sqref="O61:U69 A61:M73">
    <cfRule type="expression" dxfId="716" priority="9">
      <formula>ISNUMBER(SEARCH("sum", $F61))</formula>
    </cfRule>
  </conditionalFormatting>
  <conditionalFormatting sqref="Q3:U3">
    <cfRule type="cellIs" dxfId="715" priority="21" operator="equal">
      <formula>"PPA ext."</formula>
    </cfRule>
    <cfRule type="cellIs" dxfId="714" priority="22" operator="equal">
      <formula>"Delay"</formula>
    </cfRule>
    <cfRule type="cellIs" dxfId="713" priority="23" operator="equal">
      <formula>"Fin Close"</formula>
    </cfRule>
    <cfRule type="cellIs" dxfId="712" priority="24" stopIfTrue="1" operator="equal">
      <formula>"Construction"</formula>
    </cfRule>
    <cfRule type="cellIs" dxfId="711" priority="25" stopIfTrue="1" operator="equal">
      <formula>"Operations"</formula>
    </cfRule>
  </conditionalFormatting>
  <conditionalFormatting sqref="Q24:U27">
    <cfRule type="expression" dxfId="710" priority="8">
      <formula>ISNUMBER(SEARCH("sum", $F24))</formula>
    </cfRule>
  </conditionalFormatting>
  <conditionalFormatting sqref="Q61:U73">
    <cfRule type="expression" dxfId="709" priority="12">
      <formula>(Q61&lt;&gt;Q15)</formula>
    </cfRule>
  </conditionalFormatting>
  <conditionalFormatting sqref="Q70:U73">
    <cfRule type="expression" dxfId="708" priority="5">
      <formula>ISNUMBER(SEARCH("sum", $F70))</formula>
    </cfRule>
  </conditionalFormatting>
  <conditionalFormatting sqref="R70:U70">
    <cfRule type="expression" dxfId="707" priority="6">
      <formula>ISNUMBER(SEARCH("sum", $F70))</formula>
    </cfRule>
  </conditionalFormatting>
  <conditionalFormatting sqref="W52:X52">
    <cfRule type="expression" dxfId="706" priority="4">
      <formula>ISNUMBER(SEARCH("sum", $F52))</formula>
    </cfRule>
  </conditionalFormatting>
  <conditionalFormatting sqref="W61:X68">
    <cfRule type="expression" dxfId="705" priority="3">
      <formula>ISNUMBER(SEARCH("totex", $E61))</formula>
    </cfRule>
  </conditionalFormatting>
  <conditionalFormatting sqref="W15:XFD28">
    <cfRule type="expression" dxfId="704" priority="1">
      <formula>ISNUMBER(SEARCH("sum", $F15))</formula>
    </cfRule>
  </conditionalFormatting>
  <conditionalFormatting sqref="W61:XFD73">
    <cfRule type="expression" dxfId="703" priority="2">
      <formula>ISNUMBER(SEARCH("sum", $F61))</formula>
    </cfRule>
  </conditionalFormatting>
  <conditionalFormatting sqref="Y39:XFD52 Q48:U51">
    <cfRule type="expression" dxfId="702" priority="7">
      <formula>ISNUMBER(SEARCH("sum", $F39))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24B1-9068-44EF-8285-8CA7342A065E}">
  <sheetPr codeName="Sheet10">
    <tabColor theme="4"/>
    <outlinePr summaryBelow="0" summaryRight="0"/>
  </sheetPr>
  <dimension ref="A1:AK177"/>
  <sheetViews>
    <sheetView showGridLines="0" defaultGridColor="0" colorId="22" zoomScale="80" zoomScaleNormal="80" workbookViewId="0">
      <pane xSplit="15" ySplit="4" topLeftCell="P86" activePane="bottomRight" state="frozen"/>
      <selection pane="bottomRight" activeCell="V94" sqref="V94"/>
      <selection pane="bottomLeft" activeCell="Q24" sqref="Q24"/>
      <selection pane="topRight" activeCell="Q24" sqref="Q24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52.140625" style="7" customWidth="1" collapsed="1"/>
    <col min="6" max="10" width="21.7109375" style="7" hidden="1" customWidth="1" outlineLevel="1"/>
    <col min="11" max="11" width="3.85546875" style="7" hidden="1" customWidth="1" outlineLevel="1"/>
    <col min="12" max="12" width="9.28515625" style="7" hidden="1" customWidth="1" outlineLevel="1"/>
    <col min="13" max="13" width="10.140625" style="22" customWidth="1"/>
    <col min="14" max="14" width="7" style="7" customWidth="1"/>
    <col min="15" max="16" width="2.7109375" style="17" customWidth="1"/>
    <col min="17" max="17" width="11.42578125" style="7" bestFit="1" customWidth="1"/>
    <col min="18" max="18" width="9.85546875" style="7" customWidth="1"/>
    <col min="19" max="21" width="11.42578125" style="7" bestFit="1" customWidth="1"/>
    <col min="22" max="22" width="19.5703125" customWidth="1"/>
    <col min="23" max="23" width="6.85546875" bestFit="1" customWidth="1"/>
    <col min="24" max="24" width="9.42578125" bestFit="1" customWidth="1"/>
    <col min="25" max="25" width="4.140625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32" width="0" style="23" hidden="1" customWidth="1"/>
    <col min="33" max="34" width="14.42578125" style="23" hidden="1" customWidth="1"/>
    <col min="35" max="35" width="11.7109375" style="23" hidden="1" customWidth="1"/>
    <col min="36" max="37" width="14.42578125" style="23" hidden="1" customWidth="1"/>
    <col min="38" max="16384" width="11.7109375" style="23" hidden="1"/>
  </cols>
  <sheetData>
    <row r="1" spans="1:37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N64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  <c r="Y1" s="79"/>
      <c r="Z1" s="79"/>
      <c r="AA1" s="79"/>
      <c r="AB1" s="157"/>
      <c r="AC1" s="79"/>
      <c r="AD1" s="79"/>
      <c r="AE1" s="157"/>
      <c r="AF1" s="157"/>
      <c r="AG1" s="157"/>
      <c r="AH1" s="157"/>
      <c r="AI1" s="157"/>
      <c r="AJ1" s="157"/>
      <c r="AK1" s="157"/>
    </row>
    <row r="2" spans="1:37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01"/>
      <c r="X2" s="101"/>
      <c r="Y2" s="101"/>
      <c r="Z2" s="101"/>
      <c r="AA2" s="101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1:37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  <c r="AE4" s="157"/>
      <c r="AF4" s="157"/>
      <c r="AG4" s="157"/>
      <c r="AH4" s="157"/>
      <c r="AI4" s="157"/>
      <c r="AJ4" s="157"/>
      <c r="AK4" s="157"/>
    </row>
    <row r="5" spans="1:37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101"/>
      <c r="X5" s="101"/>
      <c r="Y5" s="79"/>
      <c r="Z5" s="79"/>
      <c r="AA5" s="79"/>
      <c r="AB5" s="157"/>
      <c r="AC5" s="79"/>
      <c r="AD5" s="79"/>
      <c r="AE5" s="157"/>
      <c r="AF5" s="157"/>
      <c r="AG5" s="157"/>
      <c r="AH5" s="157"/>
      <c r="AI5" s="157"/>
      <c r="AJ5" s="157"/>
      <c r="AK5" s="157"/>
    </row>
    <row r="6" spans="1:37">
      <c r="A6" s="110"/>
      <c r="B6" s="110"/>
      <c r="C6" s="111"/>
      <c r="D6" s="112"/>
      <c r="E6" s="251" t="str">
        <f>InpC!E48</f>
        <v>Third party services revenue</v>
      </c>
      <c r="F6" s="120" t="str">
        <f>INDEX(InpC!$G$46:$G$50,MATCH(E6,InpC!E46:E50,0))</f>
        <v>TPSR</v>
      </c>
      <c r="G6" s="120">
        <f>INDEX(InpC!$F$46:$F$50,MATCH(TPSR!F6,InpC!$G$46:$G$50,0))</f>
        <v>41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101"/>
      <c r="X6" s="101"/>
      <c r="Y6" s="79"/>
      <c r="Z6" s="79"/>
      <c r="AA6" s="79"/>
      <c r="AB6" s="157"/>
      <c r="AC6" s="79"/>
      <c r="AD6" s="79"/>
      <c r="AE6" s="157"/>
      <c r="AF6" s="157"/>
      <c r="AG6" s="157"/>
      <c r="AH6" s="157"/>
      <c r="AI6" s="157"/>
      <c r="AJ6" s="157"/>
      <c r="AK6" s="157"/>
    </row>
    <row r="7" spans="1:37">
      <c r="A7" s="110"/>
      <c r="B7" s="110"/>
      <c r="C7" s="111"/>
      <c r="D7" s="112"/>
      <c r="E7" s="79"/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101"/>
      <c r="X7" s="101"/>
      <c r="Y7" s="79"/>
      <c r="Z7" s="79"/>
      <c r="AA7" s="79"/>
      <c r="AB7" s="157"/>
      <c r="AC7" s="79"/>
      <c r="AD7" s="79"/>
      <c r="AE7" s="157"/>
      <c r="AF7" s="157"/>
      <c r="AG7" s="157"/>
      <c r="AH7" s="157"/>
      <c r="AI7" s="157"/>
      <c r="AJ7" s="157"/>
      <c r="AK7" s="157"/>
    </row>
    <row r="8" spans="1:37">
      <c r="A8" s="110"/>
      <c r="B8" s="110"/>
      <c r="C8" s="111"/>
      <c r="D8" s="157"/>
      <c r="E8" s="475" t="s">
        <v>11</v>
      </c>
      <c r="F8" s="157"/>
      <c r="G8" s="157"/>
      <c r="H8" s="157"/>
      <c r="I8" s="157"/>
      <c r="J8" s="157"/>
      <c r="K8" s="157"/>
      <c r="L8" s="157"/>
      <c r="M8" s="157"/>
      <c r="N8" s="79"/>
      <c r="O8" s="120"/>
      <c r="P8" s="120"/>
      <c r="Q8" s="182">
        <f t="shared" ref="Q8:AA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101"/>
      <c r="X8" s="101"/>
      <c r="Y8" s="182"/>
      <c r="Z8" s="182">
        <f t="shared" si="0"/>
        <v>0</v>
      </c>
      <c r="AA8" s="182">
        <f t="shared" si="0"/>
        <v>0</v>
      </c>
      <c r="AB8" s="157"/>
      <c r="AC8" s="182"/>
      <c r="AD8" s="182"/>
      <c r="AE8" s="157"/>
      <c r="AF8" s="157"/>
      <c r="AG8" s="157"/>
      <c r="AH8" s="157"/>
      <c r="AI8" s="157"/>
      <c r="AJ8" s="157"/>
      <c r="AK8" s="157"/>
    </row>
    <row r="9" spans="1:37">
      <c r="A9" s="110"/>
      <c r="B9" s="110"/>
      <c r="C9" s="111"/>
      <c r="D9" s="76" t="str">
        <f>E6</f>
        <v>Third party services revenue</v>
      </c>
      <c r="E9" s="79"/>
      <c r="F9" s="79"/>
      <c r="G9" s="79"/>
      <c r="H9" s="79"/>
      <c r="I9" s="79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101"/>
      <c r="X9" s="101"/>
      <c r="Y9" s="182"/>
      <c r="Z9" s="182"/>
      <c r="AA9" s="182"/>
      <c r="AB9" s="157"/>
      <c r="AC9" s="182"/>
      <c r="AD9" s="182"/>
      <c r="AE9" s="157"/>
      <c r="AF9" s="157"/>
      <c r="AG9" s="157"/>
      <c r="AH9" s="157"/>
      <c r="AI9" s="157"/>
      <c r="AJ9" s="157"/>
      <c r="AK9" s="157"/>
    </row>
    <row r="10" spans="1:37">
      <c r="A10" s="110"/>
      <c r="B10" s="110"/>
      <c r="C10" s="111"/>
      <c r="D10" s="112"/>
      <c r="E10" s="96" t="s">
        <v>921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79"/>
      <c r="R10" s="79"/>
      <c r="S10" s="79"/>
      <c r="T10" s="79"/>
      <c r="U10" s="79"/>
      <c r="V10" s="101"/>
      <c r="W10" s="101"/>
      <c r="X10" s="101"/>
      <c r="Y10" s="79"/>
      <c r="Z10" s="79"/>
      <c r="AA10" s="79"/>
      <c r="AB10" s="157"/>
      <c r="AC10" s="79"/>
      <c r="AD10" s="79"/>
      <c r="AE10" s="157"/>
      <c r="AF10" s="157"/>
      <c r="AG10" s="157"/>
      <c r="AH10" s="157"/>
      <c r="AI10" s="157"/>
      <c r="AJ10" s="157"/>
      <c r="AK10" s="157"/>
    </row>
    <row r="11" spans="1:37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187"/>
      <c r="O11" s="120"/>
      <c r="P11" s="120"/>
      <c r="Q11" s="79"/>
      <c r="R11" s="79"/>
      <c r="S11" s="79"/>
      <c r="T11" s="79"/>
      <c r="U11" s="79"/>
      <c r="V11" s="101"/>
      <c r="W11" s="101"/>
      <c r="X11" s="101"/>
      <c r="Y11" s="79"/>
      <c r="Z11" s="79"/>
      <c r="AA11" s="79"/>
      <c r="AB11" s="157"/>
      <c r="AC11" s="79"/>
      <c r="AD11" s="79"/>
      <c r="AE11" s="157"/>
      <c r="AF11" s="157"/>
      <c r="AG11" s="157"/>
      <c r="AH11" s="157"/>
      <c r="AI11" s="157"/>
      <c r="AJ11" s="157"/>
      <c r="AK11" s="157"/>
    </row>
    <row r="12" spans="1:37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101"/>
      <c r="X12" s="101"/>
      <c r="Y12" s="120"/>
      <c r="Z12" s="120"/>
      <c r="AA12" s="120"/>
      <c r="AB12" s="157"/>
      <c r="AC12" s="120"/>
      <c r="AD12" s="120"/>
      <c r="AE12" s="157"/>
      <c r="AF12" s="157"/>
      <c r="AG12" s="157"/>
      <c r="AH12" s="157"/>
      <c r="AI12" s="157"/>
      <c r="AJ12" s="157"/>
      <c r="AK12" s="157"/>
    </row>
    <row r="13" spans="1:37" outlineLevel="1">
      <c r="A13" s="110"/>
      <c r="B13" s="110"/>
      <c r="C13" s="111"/>
      <c r="D13" s="112"/>
      <c r="E13" s="189">
        <f>InpC!$H$21</f>
        <v>45016</v>
      </c>
      <c r="F13" s="79"/>
      <c r="G13" s="79"/>
      <c r="H13" s="79"/>
      <c r="I13" s="79"/>
      <c r="J13" s="79"/>
      <c r="K13" s="79"/>
      <c r="L13" s="79"/>
      <c r="M13" s="157"/>
      <c r="N13" s="120"/>
      <c r="O13" s="120"/>
      <c r="P13" s="120"/>
      <c r="Q13" s="120"/>
      <c r="R13" s="120"/>
      <c r="S13" s="120"/>
      <c r="T13" s="120"/>
      <c r="U13" s="120"/>
      <c r="V13" s="101"/>
      <c r="W13" s="101"/>
      <c r="X13" s="101"/>
      <c r="Y13" s="120"/>
      <c r="Z13" s="120"/>
      <c r="AA13" s="120"/>
      <c r="AB13" s="157"/>
      <c r="AC13" s="120"/>
      <c r="AD13" s="120"/>
      <c r="AE13" s="157"/>
      <c r="AF13" s="157"/>
      <c r="AG13" s="157"/>
      <c r="AH13" s="157"/>
      <c r="AI13" s="157"/>
      <c r="AJ13" s="157"/>
      <c r="AK13" s="157"/>
    </row>
    <row r="14" spans="1:37" outlineLevel="1">
      <c r="A14" s="110"/>
      <c r="B14" s="110"/>
      <c r="C14" s="111"/>
      <c r="D14" s="112"/>
      <c r="E14" s="189"/>
      <c r="F14" s="79"/>
      <c r="G14" s="79"/>
      <c r="H14" s="79"/>
      <c r="I14" s="79"/>
      <c r="J14" s="79"/>
      <c r="K14" s="79"/>
      <c r="L14" s="79"/>
      <c r="M14" s="157"/>
      <c r="N14" s="120"/>
      <c r="O14" s="120"/>
      <c r="P14" s="120"/>
      <c r="Q14" s="120"/>
      <c r="R14" s="120"/>
      <c r="S14" s="120"/>
      <c r="T14" s="120"/>
      <c r="U14" s="120"/>
      <c r="V14" s="101"/>
      <c r="W14" s="101"/>
      <c r="X14" s="101"/>
      <c r="Y14" s="120"/>
      <c r="Z14" s="120"/>
      <c r="AA14" s="120"/>
      <c r="AB14" s="157"/>
      <c r="AC14" s="120"/>
      <c r="AD14" s="120"/>
      <c r="AE14" s="157"/>
      <c r="AF14" s="157"/>
      <c r="AG14" s="157"/>
      <c r="AH14" s="157"/>
      <c r="AI14" s="157"/>
      <c r="AJ14" s="157"/>
      <c r="AK14" s="157"/>
    </row>
    <row r="15" spans="1:37" s="22" customFormat="1" outlineLevel="1">
      <c r="A15" s="82"/>
      <c r="B15" s="82"/>
      <c r="C15" s="111"/>
      <c r="D15" s="112"/>
      <c r="E15" s="120" t="str">
        <f>INDEX(InpC!$E$56:$E$261,MATCH($K15,InpC!$F$56:$F$261,0))</f>
        <v>Non-potable supplies revenue - WR</v>
      </c>
      <c r="F15" s="120" t="str">
        <f>INDEX(InpC!H$56:H$261,MATCH($K15,InpC!$F$56:$F$261,0))</f>
        <v>RR9_039WR_PR24</v>
      </c>
      <c r="G15" s="120">
        <f>INDEX(InpC!I$56:I$261,MATCH($K15,InpC!$F$56:$F$261,0))</f>
        <v>0</v>
      </c>
      <c r="H15" s="120">
        <f>INDEX(InpC!J$56:J$261,MATCH($K15,InpC!$F$56:$F$261,0))</f>
        <v>0</v>
      </c>
      <c r="I15" s="120">
        <f>INDEX(InpC!K$56:K$261,MATCH($K15,InpC!$F$56:$F$261,0))</f>
        <v>0</v>
      </c>
      <c r="J15" s="120">
        <f>INDEX(InpC!L$56:L$261,MATCH($K15,InpC!$F$56:$F$261,0))</f>
        <v>0</v>
      </c>
      <c r="K15" s="120">
        <f>G6</f>
        <v>41</v>
      </c>
      <c r="L15" s="120" t="str">
        <f>INDEX(InpC!M$56:M$261,MATCH($K15,InpC!$F$56:$F$261,0))</f>
        <v>WR</v>
      </c>
      <c r="M15" s="157" t="s">
        <v>31</v>
      </c>
      <c r="N15" s="157"/>
      <c r="O15" s="120"/>
      <c r="P15" s="120"/>
      <c r="Q15" s="539">
        <f>SUMIF(Inp_PR24_SBB!$E$5:$E$177,TPSR!$G15,Inp_PR24_SBB!H$5:H$177)+SUMIF(Inp_PR24_SBB!$E$5:$E$177,TPSR!$H15,Inp_PR24_SBB!H$5:H$177)+SUMIF(Inp_PR24_SBB!$E$5:$E$177,TPSR!$I15,Inp_PR24_SBB!H$5:H$177)+SUMIF(Inp_PR24_SBB!$E$5:$E$177,TPSR!$J15,Inp_PR24_SBB!H$5:H$177)+SUMIF(Inp_PR24_SBB!$E$5:$E$177,TPSR!$F15,Inp_PR24_SBB!H$5:H$177)</f>
        <v>0</v>
      </c>
      <c r="R15" s="539">
        <f>SUMIF(Inp_PR24_SBB!$E$5:$E$177,TPSR!$G15,Inp_PR24_SBB!I$5:I$177)+SUMIF(Inp_PR24_SBB!$E$5:$E$177,TPSR!$H15,Inp_PR24_SBB!I$5:I$177)+SUMIF(Inp_PR24_SBB!$E$5:$E$177,TPSR!$I15,Inp_PR24_SBB!I$5:I$177)+SUMIF(Inp_PR24_SBB!$E$5:$E$177,TPSR!$J15,Inp_PR24_SBB!I$5:I$177)+SUMIF(Inp_PR24_SBB!$E$5:$E$177,TPSR!$F15,Inp_PR24_SBB!I$5:I$177)</f>
        <v>0</v>
      </c>
      <c r="S15" s="539">
        <f>SUMIF(Inp_PR24_SBB!$E$5:$E$177,TPSR!$G15,Inp_PR24_SBB!J$5:J$177)+SUMIF(Inp_PR24_SBB!$E$5:$E$177,TPSR!$H15,Inp_PR24_SBB!J$5:J$177)+SUMIF(Inp_PR24_SBB!$E$5:$E$177,TPSR!$I15,Inp_PR24_SBB!J$5:J$177)+SUMIF(Inp_PR24_SBB!$E$5:$E$177,TPSR!$J15,Inp_PR24_SBB!J$5:J$177)+SUMIF(Inp_PR24_SBB!$E$5:$E$177,TPSR!$F15,Inp_PR24_SBB!J$5:J$177)</f>
        <v>0</v>
      </c>
      <c r="T15" s="539">
        <f>SUMIF(Inp_PR24_SBB!$E$5:$E$177,TPSR!$G15,Inp_PR24_SBB!K$5:K$177)+SUMIF(Inp_PR24_SBB!$E$5:$E$177,TPSR!$H15,Inp_PR24_SBB!K$5:K$177)+SUMIF(Inp_PR24_SBB!$E$5:$E$177,TPSR!$I15,Inp_PR24_SBB!K$5:K$177)+SUMIF(Inp_PR24_SBB!$E$5:$E$177,TPSR!$J15,Inp_PR24_SBB!K$5:K$177)+SUMIF(Inp_PR24_SBB!$E$5:$E$177,TPSR!$F15,Inp_PR24_SBB!K$5:K$177)</f>
        <v>0</v>
      </c>
      <c r="U15" s="539">
        <f>SUMIF(Inp_PR24_SBB!$E$5:$E$177,TPSR!$G15,Inp_PR24_SBB!L$5:L$177)+SUMIF(Inp_PR24_SBB!$E$5:$E$177,TPSR!$H15,Inp_PR24_SBB!L$5:L$177)+SUMIF(Inp_PR24_SBB!$E$5:$E$177,TPSR!$I15,Inp_PR24_SBB!L$5:L$177)+SUMIF(Inp_PR24_SBB!$E$5:$E$177,TPSR!$J15,Inp_PR24_SBB!L$5:L$177)+SUMIF(Inp_PR24_SBB!$E$5:$E$177,TPSR!$F15,Inp_PR24_SBB!L$5:L$177)</f>
        <v>0</v>
      </c>
      <c r="V15" s="101"/>
      <c r="W15" s="190">
        <f t="shared" ref="W15:W31" si="1">SUM(Q15:U15)</f>
        <v>0</v>
      </c>
      <c r="X15" s="190">
        <f t="shared" ref="X15:X31" si="2">AVERAGE(Q15:U15)</f>
        <v>0</v>
      </c>
      <c r="Y15" s="191"/>
      <c r="Z15" s="191"/>
      <c r="AA15" s="191"/>
      <c r="AB15" s="157"/>
      <c r="AC15" s="191"/>
      <c r="AD15" s="191"/>
      <c r="AE15" s="157"/>
      <c r="AF15" s="157"/>
      <c r="AG15" s="157"/>
      <c r="AH15" s="157"/>
      <c r="AI15" s="157"/>
      <c r="AJ15" s="157"/>
      <c r="AK15" s="157"/>
    </row>
    <row r="16" spans="1:37" s="22" customFormat="1" outlineLevel="1">
      <c r="A16" s="82"/>
      <c r="B16" s="82"/>
      <c r="C16" s="111"/>
      <c r="D16" s="112"/>
      <c r="E16" s="120" t="str">
        <f>INDEX(InpC!$E$56:$E$261,MATCH($K16,InpC!$F$56:$F$261,0))</f>
        <v>Non-potable supplies revenue - WN</v>
      </c>
      <c r="F16" s="120" t="str">
        <f>INDEX(InpC!H$56:H$261,MATCH($K16,InpC!$F$56:$F$261,0))</f>
        <v>RR9_039WN_PR24</v>
      </c>
      <c r="G16" s="120">
        <f>INDEX(InpC!I$56:I$261,MATCH($K16,InpC!$F$56:$F$261,0))</f>
        <v>0</v>
      </c>
      <c r="H16" s="120">
        <f>INDEX(InpC!J$56:J$261,MATCH($K16,InpC!$F$56:$F$261,0))</f>
        <v>0</v>
      </c>
      <c r="I16" s="120">
        <f>INDEX(InpC!K$56:K$261,MATCH($K16,InpC!$F$56:$F$261,0))</f>
        <v>0</v>
      </c>
      <c r="J16" s="120">
        <f>INDEX(InpC!L$56:L$261,MATCH($K16,InpC!$F$56:$F$261,0))</f>
        <v>0</v>
      </c>
      <c r="K16" s="79">
        <f>K15+1</f>
        <v>42</v>
      </c>
      <c r="L16" s="120" t="str">
        <f>INDEX(InpC!M$56:M$261,MATCH($K16,InpC!$F$56:$F$261,0))</f>
        <v>WN</v>
      </c>
      <c r="M16" s="157" t="s">
        <v>31</v>
      </c>
      <c r="N16" s="157"/>
      <c r="O16" s="120"/>
      <c r="P16" s="120"/>
      <c r="Q16" s="539">
        <f>SUMIF(Inp_PR24_SBB!$E$5:$E$177,TPSR!$G16,Inp_PR24_SBB!H$5:H$177)+SUMIF(Inp_PR24_SBB!$E$5:$E$177,TPSR!$H16,Inp_PR24_SBB!H$5:H$177)+SUMIF(Inp_PR24_SBB!$E$5:$E$177,TPSR!$I16,Inp_PR24_SBB!H$5:H$177)+SUMIF(Inp_PR24_SBB!$E$5:$E$177,TPSR!$J16,Inp_PR24_SBB!H$5:H$177)+SUMIF(Inp_PR24_SBB!$E$5:$E$177,TPSR!$F16,Inp_PR24_SBB!H$5:H$177)</f>
        <v>6.1715326786319018</v>
      </c>
      <c r="R16" s="539">
        <f>SUMIF(Inp_PR24_SBB!$E$5:$E$177,TPSR!$G16,Inp_PR24_SBB!I$5:I$177)+SUMIF(Inp_PR24_SBB!$E$5:$E$177,TPSR!$H16,Inp_PR24_SBB!I$5:I$177)+SUMIF(Inp_PR24_SBB!$E$5:$E$177,TPSR!$I16,Inp_PR24_SBB!I$5:I$177)+SUMIF(Inp_PR24_SBB!$E$5:$E$177,TPSR!$J16,Inp_PR24_SBB!I$5:I$177)+SUMIF(Inp_PR24_SBB!$E$5:$E$177,TPSR!$F16,Inp_PR24_SBB!I$5:I$177)</f>
        <v>6.5345311767746947</v>
      </c>
      <c r="S16" s="539">
        <f>SUMIF(Inp_PR24_SBB!$E$5:$E$177,TPSR!$G16,Inp_PR24_SBB!J$5:J$177)+SUMIF(Inp_PR24_SBB!$E$5:$E$177,TPSR!$H16,Inp_PR24_SBB!J$5:J$177)+SUMIF(Inp_PR24_SBB!$E$5:$E$177,TPSR!$I16,Inp_PR24_SBB!J$5:J$177)+SUMIF(Inp_PR24_SBB!$E$5:$E$177,TPSR!$J16,Inp_PR24_SBB!J$5:J$177)+SUMIF(Inp_PR24_SBB!$E$5:$E$177,TPSR!$F16,Inp_PR24_SBB!J$5:J$177)</f>
        <v>6.6653166296415716</v>
      </c>
      <c r="T16" s="539">
        <f>SUMIF(Inp_PR24_SBB!$E$5:$E$177,TPSR!$G16,Inp_PR24_SBB!K$5:K$177)+SUMIF(Inp_PR24_SBB!$E$5:$E$177,TPSR!$H16,Inp_PR24_SBB!K$5:K$177)+SUMIF(Inp_PR24_SBB!$E$5:$E$177,TPSR!$I16,Inp_PR24_SBB!K$5:K$177)+SUMIF(Inp_PR24_SBB!$E$5:$E$177,TPSR!$J16,Inp_PR24_SBB!K$5:K$177)+SUMIF(Inp_PR24_SBB!$E$5:$E$177,TPSR!$F16,Inp_PR24_SBB!K$5:K$177)</f>
        <v>6.7980776935789429</v>
      </c>
      <c r="U16" s="539">
        <f>SUMIF(Inp_PR24_SBB!$E$5:$E$177,TPSR!$G16,Inp_PR24_SBB!L$5:L$177)+SUMIF(Inp_PR24_SBB!$E$5:$E$177,TPSR!$H16,Inp_PR24_SBB!L$5:L$177)+SUMIF(Inp_PR24_SBB!$E$5:$E$177,TPSR!$I16,Inp_PR24_SBB!L$5:L$177)+SUMIF(Inp_PR24_SBB!$E$5:$E$177,TPSR!$J16,Inp_PR24_SBB!L$5:L$177)+SUMIF(Inp_PR24_SBB!$E$5:$E$177,TPSR!$F16,Inp_PR24_SBB!L$5:L$177)</f>
        <v>6.9339997352291149</v>
      </c>
      <c r="V16" s="101"/>
      <c r="W16" s="190">
        <f t="shared" si="1"/>
        <v>33.103457913856232</v>
      </c>
      <c r="X16" s="190">
        <f t="shared" si="2"/>
        <v>6.6206915827712463</v>
      </c>
      <c r="Y16" s="191"/>
      <c r="Z16" s="191"/>
      <c r="AA16" s="191"/>
      <c r="AB16" s="157"/>
      <c r="AC16" s="191"/>
      <c r="AD16" s="191"/>
      <c r="AE16" s="157"/>
      <c r="AF16" s="157"/>
      <c r="AG16" s="157"/>
      <c r="AH16" s="157"/>
      <c r="AI16" s="157"/>
      <c r="AJ16" s="157"/>
      <c r="AK16" s="157"/>
    </row>
    <row r="17" spans="1:37" s="22" customFormat="1" outlineLevel="1">
      <c r="A17" s="82"/>
      <c r="B17" s="82"/>
      <c r="C17" s="111"/>
      <c r="D17" s="112"/>
      <c r="E17" s="120" t="str">
        <f>INDEX(InpC!$E$56:$E$261,MATCH($K17,InpC!$F$56:$F$261,0))</f>
        <v>Non-potable supplies revenue - additional control 1</v>
      </c>
      <c r="F17" s="120" t="str">
        <f>INDEX(InpC!H$56:H$261,MATCH($K17,InpC!$F$56:$F$261,0))</f>
        <v>RR9_039ADDN1_PR24</v>
      </c>
      <c r="G17" s="120">
        <f>INDEX(InpC!I$56:I$261,MATCH($K17,InpC!$F$56:$F$261,0))</f>
        <v>0</v>
      </c>
      <c r="H17" s="120">
        <f>INDEX(InpC!J$56:J$261,MATCH($K17,InpC!$F$56:$F$261,0))</f>
        <v>0</v>
      </c>
      <c r="I17" s="120">
        <f>INDEX(InpC!K$56:K$261,MATCH($K17,InpC!$F$56:$F$261,0))</f>
        <v>0</v>
      </c>
      <c r="J17" s="120">
        <f>INDEX(InpC!L$56:L$261,MATCH($K17,InpC!$F$56:$F$261,0))</f>
        <v>0</v>
      </c>
      <c r="K17" s="79">
        <f t="shared" ref="K17:K39" si="3">K16+1</f>
        <v>43</v>
      </c>
      <c r="L17" s="120" t="str">
        <f>INDEX(InpC!M$56:M$261,MATCH($K17,InpC!$F$56:$F$261,0))</f>
        <v>AC1</v>
      </c>
      <c r="M17" s="157" t="s">
        <v>31</v>
      </c>
      <c r="N17" s="157"/>
      <c r="O17" s="120"/>
      <c r="P17" s="120"/>
      <c r="Q17" s="539">
        <f>SUMIF(Inp_PR24_SBB!$E$5:$E$177,TPSR!$G17,Inp_PR24_SBB!H$5:H$177)+SUMIF(Inp_PR24_SBB!$E$5:$E$177,TPSR!$H17,Inp_PR24_SBB!H$5:H$177)+SUMIF(Inp_PR24_SBB!$E$5:$E$177,TPSR!$I17,Inp_PR24_SBB!H$5:H$177)+SUMIF(Inp_PR24_SBB!$E$5:$E$177,TPSR!$J17,Inp_PR24_SBB!H$5:H$177)+SUMIF(Inp_PR24_SBB!$E$5:$E$177,TPSR!$F17,Inp_PR24_SBB!H$5:H$177)</f>
        <v>0</v>
      </c>
      <c r="R17" s="539">
        <f>SUMIF(Inp_PR24_SBB!$E$5:$E$177,TPSR!$G17,Inp_PR24_SBB!I$5:I$177)+SUMIF(Inp_PR24_SBB!$E$5:$E$177,TPSR!$H17,Inp_PR24_SBB!I$5:I$177)+SUMIF(Inp_PR24_SBB!$E$5:$E$177,TPSR!$I17,Inp_PR24_SBB!I$5:I$177)+SUMIF(Inp_PR24_SBB!$E$5:$E$177,TPSR!$J17,Inp_PR24_SBB!I$5:I$177)+SUMIF(Inp_PR24_SBB!$E$5:$E$177,TPSR!$F17,Inp_PR24_SBB!I$5:I$177)</f>
        <v>0</v>
      </c>
      <c r="S17" s="539">
        <f>SUMIF(Inp_PR24_SBB!$E$5:$E$177,TPSR!$G17,Inp_PR24_SBB!J$5:J$177)+SUMIF(Inp_PR24_SBB!$E$5:$E$177,TPSR!$H17,Inp_PR24_SBB!J$5:J$177)+SUMIF(Inp_PR24_SBB!$E$5:$E$177,TPSR!$I17,Inp_PR24_SBB!J$5:J$177)+SUMIF(Inp_PR24_SBB!$E$5:$E$177,TPSR!$J17,Inp_PR24_SBB!J$5:J$177)+SUMIF(Inp_PR24_SBB!$E$5:$E$177,TPSR!$F17,Inp_PR24_SBB!J$5:J$177)</f>
        <v>0</v>
      </c>
      <c r="T17" s="539">
        <f>SUMIF(Inp_PR24_SBB!$E$5:$E$177,TPSR!$G17,Inp_PR24_SBB!K$5:K$177)+SUMIF(Inp_PR24_SBB!$E$5:$E$177,TPSR!$H17,Inp_PR24_SBB!K$5:K$177)+SUMIF(Inp_PR24_SBB!$E$5:$E$177,TPSR!$I17,Inp_PR24_SBB!K$5:K$177)+SUMIF(Inp_PR24_SBB!$E$5:$E$177,TPSR!$J17,Inp_PR24_SBB!K$5:K$177)+SUMIF(Inp_PR24_SBB!$E$5:$E$177,TPSR!$F17,Inp_PR24_SBB!K$5:K$177)</f>
        <v>0</v>
      </c>
      <c r="U17" s="539">
        <f>SUMIF(Inp_PR24_SBB!$E$5:$E$177,TPSR!$G17,Inp_PR24_SBB!L$5:L$177)+SUMIF(Inp_PR24_SBB!$E$5:$E$177,TPSR!$H17,Inp_PR24_SBB!L$5:L$177)+SUMIF(Inp_PR24_SBB!$E$5:$E$177,TPSR!$I17,Inp_PR24_SBB!L$5:L$177)+SUMIF(Inp_PR24_SBB!$E$5:$E$177,TPSR!$J17,Inp_PR24_SBB!L$5:L$177)+SUMIF(Inp_PR24_SBB!$E$5:$E$177,TPSR!$F17,Inp_PR24_SBB!L$5:L$177)</f>
        <v>0</v>
      </c>
      <c r="V17" s="101"/>
      <c r="W17" s="190">
        <f t="shared" si="1"/>
        <v>0</v>
      </c>
      <c r="X17" s="190">
        <f t="shared" si="2"/>
        <v>0</v>
      </c>
      <c r="Y17" s="191"/>
      <c r="Z17" s="191"/>
      <c r="AA17" s="191"/>
      <c r="AB17" s="157"/>
      <c r="AC17" s="191"/>
      <c r="AD17" s="191"/>
      <c r="AE17" s="157"/>
      <c r="AF17" s="157"/>
      <c r="AG17" s="157"/>
      <c r="AH17" s="157"/>
      <c r="AI17" s="157"/>
      <c r="AJ17" s="157"/>
      <c r="AK17" s="157"/>
    </row>
    <row r="18" spans="1:37" s="22" customFormat="1" outlineLevel="1">
      <c r="A18" s="82"/>
      <c r="B18" s="82"/>
      <c r="C18" s="111"/>
      <c r="D18" s="112"/>
      <c r="E18" s="120" t="str">
        <f>INDEX(InpC!$E$56:$E$261,MATCH($K18,InpC!$F$56:$F$261,0))</f>
        <v>Non-potable supplies revenue - additional control 2</v>
      </c>
      <c r="F18" s="120" t="str">
        <f>INDEX(InpC!H$56:H$261,MATCH($K18,InpC!$F$56:$F$261,0))</f>
        <v>RR9_039ADDN2_PR24</v>
      </c>
      <c r="G18" s="120">
        <f>INDEX(InpC!I$56:I$261,MATCH($K18,InpC!$F$56:$F$261,0))</f>
        <v>0</v>
      </c>
      <c r="H18" s="120">
        <f>INDEX(InpC!J$56:J$261,MATCH($K18,InpC!$F$56:$F$261,0))</f>
        <v>0</v>
      </c>
      <c r="I18" s="120">
        <f>INDEX(InpC!K$56:K$261,MATCH($K18,InpC!$F$56:$F$261,0))</f>
        <v>0</v>
      </c>
      <c r="J18" s="120">
        <f>INDEX(InpC!L$56:L$261,MATCH($K18,InpC!$F$56:$F$261,0))</f>
        <v>0</v>
      </c>
      <c r="K18" s="79">
        <f t="shared" si="3"/>
        <v>44</v>
      </c>
      <c r="L18" s="120" t="str">
        <f>INDEX(InpC!M$56:M$261,MATCH($K18,InpC!$F$56:$F$261,0))</f>
        <v>AC2</v>
      </c>
      <c r="M18" s="157" t="s">
        <v>31</v>
      </c>
      <c r="N18" s="157"/>
      <c r="O18" s="120"/>
      <c r="P18" s="120"/>
      <c r="Q18" s="539">
        <f>SUMIF(Inp_PR24_SBB!$E$5:$E$177,TPSR!$G18,Inp_PR24_SBB!H$5:H$177)+SUMIF(Inp_PR24_SBB!$E$5:$E$177,TPSR!$H18,Inp_PR24_SBB!H$5:H$177)+SUMIF(Inp_PR24_SBB!$E$5:$E$177,TPSR!$I18,Inp_PR24_SBB!H$5:H$177)+SUMIF(Inp_PR24_SBB!$E$5:$E$177,TPSR!$J18,Inp_PR24_SBB!H$5:H$177)+SUMIF(Inp_PR24_SBB!$E$5:$E$177,TPSR!$F18,Inp_PR24_SBB!H$5:H$177)</f>
        <v>0</v>
      </c>
      <c r="R18" s="539">
        <f>SUMIF(Inp_PR24_SBB!$E$5:$E$177,TPSR!$G18,Inp_PR24_SBB!I$5:I$177)+SUMIF(Inp_PR24_SBB!$E$5:$E$177,TPSR!$H18,Inp_PR24_SBB!I$5:I$177)+SUMIF(Inp_PR24_SBB!$E$5:$E$177,TPSR!$I18,Inp_PR24_SBB!I$5:I$177)+SUMIF(Inp_PR24_SBB!$E$5:$E$177,TPSR!$J18,Inp_PR24_SBB!I$5:I$177)+SUMIF(Inp_PR24_SBB!$E$5:$E$177,TPSR!$F18,Inp_PR24_SBB!I$5:I$177)</f>
        <v>0</v>
      </c>
      <c r="S18" s="539">
        <f>SUMIF(Inp_PR24_SBB!$E$5:$E$177,TPSR!$G18,Inp_PR24_SBB!J$5:J$177)+SUMIF(Inp_PR24_SBB!$E$5:$E$177,TPSR!$H18,Inp_PR24_SBB!J$5:J$177)+SUMIF(Inp_PR24_SBB!$E$5:$E$177,TPSR!$I18,Inp_PR24_SBB!J$5:J$177)+SUMIF(Inp_PR24_SBB!$E$5:$E$177,TPSR!$J18,Inp_PR24_SBB!J$5:J$177)+SUMIF(Inp_PR24_SBB!$E$5:$E$177,TPSR!$F18,Inp_PR24_SBB!J$5:J$177)</f>
        <v>0</v>
      </c>
      <c r="T18" s="539">
        <f>SUMIF(Inp_PR24_SBB!$E$5:$E$177,TPSR!$G18,Inp_PR24_SBB!K$5:K$177)+SUMIF(Inp_PR24_SBB!$E$5:$E$177,TPSR!$H18,Inp_PR24_SBB!K$5:K$177)+SUMIF(Inp_PR24_SBB!$E$5:$E$177,TPSR!$I18,Inp_PR24_SBB!K$5:K$177)+SUMIF(Inp_PR24_SBB!$E$5:$E$177,TPSR!$J18,Inp_PR24_SBB!K$5:K$177)+SUMIF(Inp_PR24_SBB!$E$5:$E$177,TPSR!$F18,Inp_PR24_SBB!K$5:K$177)</f>
        <v>0</v>
      </c>
      <c r="U18" s="539">
        <f>SUMIF(Inp_PR24_SBB!$E$5:$E$177,TPSR!$G18,Inp_PR24_SBB!L$5:L$177)+SUMIF(Inp_PR24_SBB!$E$5:$E$177,TPSR!$H18,Inp_PR24_SBB!L$5:L$177)+SUMIF(Inp_PR24_SBB!$E$5:$E$177,TPSR!$I18,Inp_PR24_SBB!L$5:L$177)+SUMIF(Inp_PR24_SBB!$E$5:$E$177,TPSR!$J18,Inp_PR24_SBB!L$5:L$177)+SUMIF(Inp_PR24_SBB!$E$5:$E$177,TPSR!$F18,Inp_PR24_SBB!L$5:L$177)</f>
        <v>0</v>
      </c>
      <c r="V18" s="101"/>
      <c r="W18" s="190">
        <f t="shared" si="1"/>
        <v>0</v>
      </c>
      <c r="X18" s="190">
        <f t="shared" si="2"/>
        <v>0</v>
      </c>
      <c r="Y18" s="191"/>
      <c r="Z18" s="191"/>
      <c r="AA18" s="191"/>
      <c r="AB18" s="157"/>
      <c r="AC18" s="191"/>
      <c r="AD18" s="191"/>
      <c r="AE18" s="157"/>
      <c r="AF18" s="157"/>
      <c r="AG18" s="157"/>
      <c r="AH18" s="157"/>
      <c r="AI18" s="157"/>
      <c r="AJ18" s="157"/>
      <c r="AK18" s="157"/>
    </row>
    <row r="19" spans="1:37" s="22" customFormat="1" outlineLevel="1">
      <c r="A19" s="82"/>
      <c r="B19" s="82"/>
      <c r="C19" s="111"/>
      <c r="D19" s="112"/>
      <c r="E19" s="120" t="str">
        <f>INDEX(InpC!$E$56:$E$261,MATCH($K19,InpC!$F$56:$F$261,0))</f>
        <v>Non-potable supplies revenue - total</v>
      </c>
      <c r="F19" s="120" t="str">
        <f>INDEX(InpC!H$56:H$261,MATCH($K19,InpC!$F$56:$F$261,0))</f>
        <v>sum</v>
      </c>
      <c r="G19" s="120">
        <f>INDEX(InpC!I$56:I$261,MATCH($K19,InpC!$F$56:$F$261,0))</f>
        <v>0</v>
      </c>
      <c r="H19" s="120">
        <f>INDEX(InpC!J$56:J$261,MATCH($K19,InpC!$F$56:$F$261,0))</f>
        <v>0</v>
      </c>
      <c r="I19" s="120">
        <f>INDEX(InpC!K$56:K$261,MATCH($K19,InpC!$F$56:$F$261,0))</f>
        <v>0</v>
      </c>
      <c r="J19" s="120">
        <f>INDEX(InpC!L$56:L$261,MATCH($K19,InpC!$F$56:$F$261,0))</f>
        <v>0</v>
      </c>
      <c r="K19" s="79">
        <f t="shared" si="3"/>
        <v>45</v>
      </c>
      <c r="L19" s="120">
        <f>INDEX(InpC!M$56:M$261,MATCH($K19,InpC!$F$56:$F$261,0))</f>
        <v>0</v>
      </c>
      <c r="M19" s="157" t="s">
        <v>31</v>
      </c>
      <c r="N19" s="157"/>
      <c r="O19" s="120"/>
      <c r="P19" s="120"/>
      <c r="Q19" s="540">
        <f>SUM(Q15:Q18)</f>
        <v>6.1715326786319018</v>
      </c>
      <c r="R19" s="540">
        <f t="shared" ref="R19:U19" si="4">SUM(R15:R18)</f>
        <v>6.5345311767746947</v>
      </c>
      <c r="S19" s="540">
        <f t="shared" si="4"/>
        <v>6.6653166296415716</v>
      </c>
      <c r="T19" s="540">
        <f t="shared" si="4"/>
        <v>6.7980776935789429</v>
      </c>
      <c r="U19" s="540">
        <f t="shared" si="4"/>
        <v>6.9339997352291149</v>
      </c>
      <c r="V19" s="101"/>
      <c r="W19" s="192">
        <f t="shared" si="1"/>
        <v>33.103457913856232</v>
      </c>
      <c r="X19" s="192">
        <f t="shared" si="2"/>
        <v>6.6206915827712463</v>
      </c>
      <c r="Y19" s="191"/>
      <c r="Z19" s="191"/>
      <c r="AA19" s="191"/>
      <c r="AB19" s="157"/>
      <c r="AC19" s="191"/>
      <c r="AD19" s="191"/>
      <c r="AE19" s="157"/>
      <c r="AF19" s="157"/>
      <c r="AG19" s="157"/>
      <c r="AH19" s="157"/>
      <c r="AI19" s="157"/>
      <c r="AJ19" s="157"/>
      <c r="AK19" s="157"/>
    </row>
    <row r="20" spans="1:37" s="22" customFormat="1" outlineLevel="1">
      <c r="A20" s="82"/>
      <c r="B20" s="82"/>
      <c r="C20" s="111"/>
      <c r="D20" s="112"/>
      <c r="E20" s="120" t="str">
        <f>INDEX(InpC!$E$56:$E$261,MATCH($K20,InpC!$F$56:$F$261,0))</f>
        <v>Rechargeable works - WR</v>
      </c>
      <c r="F20" s="120" t="str">
        <f>INDEX(InpC!H$56:H$261,MATCH($K20,InpC!$F$56:$F$261,0))</f>
        <v>RR9_036WR_PR24</v>
      </c>
      <c r="G20" s="120">
        <f>INDEX(InpC!I$56:I$261,MATCH($K20,InpC!$F$56:$F$261,0))</f>
        <v>0</v>
      </c>
      <c r="H20" s="120">
        <f>INDEX(InpC!J$56:J$261,MATCH($K20,InpC!$F$56:$F$261,0))</f>
        <v>0</v>
      </c>
      <c r="I20" s="120">
        <f>INDEX(InpC!K$56:K$261,MATCH($K20,InpC!$F$56:$F$261,0))</f>
        <v>0</v>
      </c>
      <c r="J20" s="120">
        <f>INDEX(InpC!L$56:L$261,MATCH($K20,InpC!$F$56:$F$261,0))</f>
        <v>0</v>
      </c>
      <c r="K20" s="79">
        <f t="shared" si="3"/>
        <v>46</v>
      </c>
      <c r="L20" s="120" t="str">
        <f>INDEX(InpC!M$56:M$261,MATCH($K20,InpC!$F$56:$F$261,0))</f>
        <v>WR</v>
      </c>
      <c r="M20" s="157" t="s">
        <v>31</v>
      </c>
      <c r="N20" s="157"/>
      <c r="O20" s="120"/>
      <c r="P20" s="120"/>
      <c r="Q20" s="539">
        <f>SUMIF(Inp_PR24_SBB!$E$5:$E$177,TPSR!$G20,Inp_PR24_SBB!H$5:H$177)+SUMIF(Inp_PR24_SBB!$E$5:$E$177,TPSR!$H20,Inp_PR24_SBB!H$5:H$177)+SUMIF(Inp_PR24_SBB!$E$5:$E$177,TPSR!$I20,Inp_PR24_SBB!H$5:H$177)+SUMIF(Inp_PR24_SBB!$E$5:$E$177,TPSR!$J20,Inp_PR24_SBB!H$5:H$177)+SUMIF(Inp_PR24_SBB!$E$5:$E$177,TPSR!$F20,Inp_PR24_SBB!H$5:H$177)</f>
        <v>1.2290000000000001</v>
      </c>
      <c r="R20" s="539">
        <f>SUMIF(Inp_PR24_SBB!$E$5:$E$177,TPSR!$G20,Inp_PR24_SBB!I$5:I$177)+SUMIF(Inp_PR24_SBB!$E$5:$E$177,TPSR!$H20,Inp_PR24_SBB!I$5:I$177)+SUMIF(Inp_PR24_SBB!$E$5:$E$177,TPSR!$I20,Inp_PR24_SBB!I$5:I$177)+SUMIF(Inp_PR24_SBB!$E$5:$E$177,TPSR!$J20,Inp_PR24_SBB!I$5:I$177)+SUMIF(Inp_PR24_SBB!$E$5:$E$177,TPSR!$F20,Inp_PR24_SBB!I$5:I$177)</f>
        <v>1.2290000000000001</v>
      </c>
      <c r="S20" s="539">
        <f>SUMIF(Inp_PR24_SBB!$E$5:$E$177,TPSR!$G20,Inp_PR24_SBB!J$5:J$177)+SUMIF(Inp_PR24_SBB!$E$5:$E$177,TPSR!$H20,Inp_PR24_SBB!J$5:J$177)+SUMIF(Inp_PR24_SBB!$E$5:$E$177,TPSR!$I20,Inp_PR24_SBB!J$5:J$177)+SUMIF(Inp_PR24_SBB!$E$5:$E$177,TPSR!$J20,Inp_PR24_SBB!J$5:J$177)+SUMIF(Inp_PR24_SBB!$E$5:$E$177,TPSR!$F20,Inp_PR24_SBB!J$5:J$177)</f>
        <v>1.2290000000000001</v>
      </c>
      <c r="T20" s="539">
        <f>SUMIF(Inp_PR24_SBB!$E$5:$E$177,TPSR!$G20,Inp_PR24_SBB!K$5:K$177)+SUMIF(Inp_PR24_SBB!$E$5:$E$177,TPSR!$H20,Inp_PR24_SBB!K$5:K$177)+SUMIF(Inp_PR24_SBB!$E$5:$E$177,TPSR!$I20,Inp_PR24_SBB!K$5:K$177)+SUMIF(Inp_PR24_SBB!$E$5:$E$177,TPSR!$J20,Inp_PR24_SBB!K$5:K$177)+SUMIF(Inp_PR24_SBB!$E$5:$E$177,TPSR!$F20,Inp_PR24_SBB!K$5:K$177)</f>
        <v>1.2290000000000001</v>
      </c>
      <c r="U20" s="539">
        <f>SUMIF(Inp_PR24_SBB!$E$5:$E$177,TPSR!$G20,Inp_PR24_SBB!L$5:L$177)+SUMIF(Inp_PR24_SBB!$E$5:$E$177,TPSR!$H20,Inp_PR24_SBB!L$5:L$177)+SUMIF(Inp_PR24_SBB!$E$5:$E$177,TPSR!$I20,Inp_PR24_SBB!L$5:L$177)+SUMIF(Inp_PR24_SBB!$E$5:$E$177,TPSR!$J20,Inp_PR24_SBB!L$5:L$177)+SUMIF(Inp_PR24_SBB!$E$5:$E$177,TPSR!$F20,Inp_PR24_SBB!L$5:L$177)</f>
        <v>1.2290000000000001</v>
      </c>
      <c r="V20" s="101"/>
      <c r="W20" s="190">
        <f t="shared" si="1"/>
        <v>6.1450000000000005</v>
      </c>
      <c r="X20" s="190">
        <f t="shared" si="2"/>
        <v>1.2290000000000001</v>
      </c>
      <c r="Y20" s="191"/>
      <c r="Z20" s="191"/>
      <c r="AA20" s="191"/>
      <c r="AB20" s="157"/>
      <c r="AC20" s="191"/>
      <c r="AD20" s="191"/>
      <c r="AE20" s="157"/>
      <c r="AF20" s="157"/>
      <c r="AG20" s="157"/>
      <c r="AH20" s="157"/>
      <c r="AI20" s="157"/>
      <c r="AJ20" s="157"/>
      <c r="AK20" s="157"/>
    </row>
    <row r="21" spans="1:37" s="22" customFormat="1" outlineLevel="1">
      <c r="A21" s="82"/>
      <c r="B21" s="82"/>
      <c r="C21" s="111"/>
      <c r="D21" s="112"/>
      <c r="E21" s="120" t="str">
        <f>INDEX(InpC!$E$56:$E$261,MATCH($K21,InpC!$F$56:$F$261,0))</f>
        <v>Rechargeable works - WN</v>
      </c>
      <c r="F21" s="120" t="str">
        <f>INDEX(InpC!H$56:H$261,MATCH($K21,InpC!$F$56:$F$261,0))</f>
        <v>RR9_036WN_PR24</v>
      </c>
      <c r="G21" s="120">
        <f>INDEX(InpC!I$56:I$261,MATCH($K21,InpC!$F$56:$F$261,0))</f>
        <v>0</v>
      </c>
      <c r="H21" s="120">
        <f>INDEX(InpC!J$56:J$261,MATCH($K21,InpC!$F$56:$F$261,0))</f>
        <v>0</v>
      </c>
      <c r="I21" s="120">
        <f>INDEX(InpC!K$56:K$261,MATCH($K21,InpC!$F$56:$F$261,0))</f>
        <v>0</v>
      </c>
      <c r="J21" s="120">
        <f>INDEX(InpC!L$56:L$261,MATCH($K21,InpC!$F$56:$F$261,0))</f>
        <v>0</v>
      </c>
      <c r="K21" s="79">
        <f t="shared" si="3"/>
        <v>47</v>
      </c>
      <c r="L21" s="120" t="str">
        <f>INDEX(InpC!M$56:M$261,MATCH($K21,InpC!$F$56:$F$261,0))</f>
        <v>WN</v>
      </c>
      <c r="M21" s="157" t="s">
        <v>31</v>
      </c>
      <c r="N21" s="157"/>
      <c r="O21" s="120"/>
      <c r="P21" s="120"/>
      <c r="Q21" s="539">
        <f>SUMIF(Inp_PR24_SBB!$E$5:$E$177,TPSR!$G21,Inp_PR24_SBB!H$5:H$177)+SUMIF(Inp_PR24_SBB!$E$5:$E$177,TPSR!$H21,Inp_PR24_SBB!H$5:H$177)+SUMIF(Inp_PR24_SBB!$E$5:$E$177,TPSR!$I21,Inp_PR24_SBB!H$5:H$177)+SUMIF(Inp_PR24_SBB!$E$5:$E$177,TPSR!$J21,Inp_PR24_SBB!H$5:H$177)+SUMIF(Inp_PR24_SBB!$E$5:$E$177,TPSR!$F21,Inp_PR24_SBB!H$5:H$177)</f>
        <v>0</v>
      </c>
      <c r="R21" s="539">
        <f>SUMIF(Inp_PR24_SBB!$E$5:$E$177,TPSR!$G21,Inp_PR24_SBB!I$5:I$177)+SUMIF(Inp_PR24_SBB!$E$5:$E$177,TPSR!$H21,Inp_PR24_SBB!I$5:I$177)+SUMIF(Inp_PR24_SBB!$E$5:$E$177,TPSR!$I21,Inp_PR24_SBB!I$5:I$177)+SUMIF(Inp_PR24_SBB!$E$5:$E$177,TPSR!$J21,Inp_PR24_SBB!I$5:I$177)+SUMIF(Inp_PR24_SBB!$E$5:$E$177,TPSR!$F21,Inp_PR24_SBB!I$5:I$177)</f>
        <v>0</v>
      </c>
      <c r="S21" s="539">
        <f>SUMIF(Inp_PR24_SBB!$E$5:$E$177,TPSR!$G21,Inp_PR24_SBB!J$5:J$177)+SUMIF(Inp_PR24_SBB!$E$5:$E$177,TPSR!$H21,Inp_PR24_SBB!J$5:J$177)+SUMIF(Inp_PR24_SBB!$E$5:$E$177,TPSR!$I21,Inp_PR24_SBB!J$5:J$177)+SUMIF(Inp_PR24_SBB!$E$5:$E$177,TPSR!$J21,Inp_PR24_SBB!J$5:J$177)+SUMIF(Inp_PR24_SBB!$E$5:$E$177,TPSR!$F21,Inp_PR24_SBB!J$5:J$177)</f>
        <v>0</v>
      </c>
      <c r="T21" s="539">
        <f>SUMIF(Inp_PR24_SBB!$E$5:$E$177,TPSR!$G21,Inp_PR24_SBB!K$5:K$177)+SUMIF(Inp_PR24_SBB!$E$5:$E$177,TPSR!$H21,Inp_PR24_SBB!K$5:K$177)+SUMIF(Inp_PR24_SBB!$E$5:$E$177,TPSR!$I21,Inp_PR24_SBB!K$5:K$177)+SUMIF(Inp_PR24_SBB!$E$5:$E$177,TPSR!$J21,Inp_PR24_SBB!K$5:K$177)+SUMIF(Inp_PR24_SBB!$E$5:$E$177,TPSR!$F21,Inp_PR24_SBB!K$5:K$177)</f>
        <v>0</v>
      </c>
      <c r="U21" s="539">
        <f>SUMIF(Inp_PR24_SBB!$E$5:$E$177,TPSR!$G21,Inp_PR24_SBB!L$5:L$177)+SUMIF(Inp_PR24_SBB!$E$5:$E$177,TPSR!$H21,Inp_PR24_SBB!L$5:L$177)+SUMIF(Inp_PR24_SBB!$E$5:$E$177,TPSR!$I21,Inp_PR24_SBB!L$5:L$177)+SUMIF(Inp_PR24_SBB!$E$5:$E$177,TPSR!$J21,Inp_PR24_SBB!L$5:L$177)+SUMIF(Inp_PR24_SBB!$E$5:$E$177,TPSR!$F21,Inp_PR24_SBB!L$5:L$177)</f>
        <v>0</v>
      </c>
      <c r="V21" s="101"/>
      <c r="W21" s="190">
        <f t="shared" si="1"/>
        <v>0</v>
      </c>
      <c r="X21" s="190">
        <f t="shared" si="2"/>
        <v>0</v>
      </c>
      <c r="Y21" s="191"/>
      <c r="Z21" s="191"/>
      <c r="AA21" s="191"/>
      <c r="AB21" s="157"/>
      <c r="AC21" s="191"/>
      <c r="AD21" s="191"/>
      <c r="AE21" s="157"/>
      <c r="AF21" s="157"/>
      <c r="AG21" s="157"/>
      <c r="AH21" s="157"/>
      <c r="AI21" s="157"/>
      <c r="AJ21" s="157"/>
      <c r="AK21" s="157"/>
    </row>
    <row r="22" spans="1:37" s="22" customFormat="1" outlineLevel="1">
      <c r="A22" s="82"/>
      <c r="B22" s="82"/>
      <c r="C22" s="111"/>
      <c r="D22" s="112"/>
      <c r="E22" s="120" t="str">
        <f>INDEX(InpC!$E$56:$E$261,MATCH($K22,InpC!$F$56:$F$261,0))</f>
        <v>Rechargeable works - WWN</v>
      </c>
      <c r="F22" s="120" t="str">
        <f>INDEX(InpC!H$56:H$261,MATCH($K22,InpC!$F$56:$F$261,0))</f>
        <v>RR9_036WWN_PR24</v>
      </c>
      <c r="G22" s="120">
        <f>INDEX(InpC!I$56:I$261,MATCH($K22,InpC!$F$56:$F$261,0))</f>
        <v>0</v>
      </c>
      <c r="H22" s="120">
        <f>INDEX(InpC!J$56:J$261,MATCH($K22,InpC!$F$56:$F$261,0))</f>
        <v>0</v>
      </c>
      <c r="I22" s="120">
        <f>INDEX(InpC!K$56:K$261,MATCH($K22,InpC!$F$56:$F$261,0))</f>
        <v>0</v>
      </c>
      <c r="J22" s="120">
        <f>INDEX(InpC!L$56:L$261,MATCH($K22,InpC!$F$56:$F$261,0))</f>
        <v>0</v>
      </c>
      <c r="K22" s="79">
        <f t="shared" si="3"/>
        <v>48</v>
      </c>
      <c r="L22" s="120" t="str">
        <f>INDEX(InpC!M$56:M$261,MATCH($K22,InpC!$F$56:$F$261,0))</f>
        <v>WWN</v>
      </c>
      <c r="M22" s="157" t="s">
        <v>31</v>
      </c>
      <c r="N22" s="157"/>
      <c r="O22" s="120"/>
      <c r="P22" s="120"/>
      <c r="Q22" s="539">
        <f>SUMIF(Inp_PR24_SBB!$E$5:$E$177,TPSR!$G22,Inp_PR24_SBB!H$5:H$177)+SUMIF(Inp_PR24_SBB!$E$5:$E$177,TPSR!$H22,Inp_PR24_SBB!H$5:H$177)+SUMIF(Inp_PR24_SBB!$E$5:$E$177,TPSR!$I22,Inp_PR24_SBB!H$5:H$177)+SUMIF(Inp_PR24_SBB!$E$5:$E$177,TPSR!$J22,Inp_PR24_SBB!H$5:H$177)+SUMIF(Inp_PR24_SBB!$E$5:$E$177,TPSR!$F22,Inp_PR24_SBB!H$5:H$177)</f>
        <v>0</v>
      </c>
      <c r="R22" s="539">
        <f>SUMIF(Inp_PR24_SBB!$E$5:$E$177,TPSR!$G22,Inp_PR24_SBB!I$5:I$177)+SUMIF(Inp_PR24_SBB!$E$5:$E$177,TPSR!$H22,Inp_PR24_SBB!I$5:I$177)+SUMIF(Inp_PR24_SBB!$E$5:$E$177,TPSR!$I22,Inp_PR24_SBB!I$5:I$177)+SUMIF(Inp_PR24_SBB!$E$5:$E$177,TPSR!$J22,Inp_PR24_SBB!I$5:I$177)+SUMIF(Inp_PR24_SBB!$E$5:$E$177,TPSR!$F22,Inp_PR24_SBB!I$5:I$177)</f>
        <v>0</v>
      </c>
      <c r="S22" s="539">
        <f>SUMIF(Inp_PR24_SBB!$E$5:$E$177,TPSR!$G22,Inp_PR24_SBB!J$5:J$177)+SUMIF(Inp_PR24_SBB!$E$5:$E$177,TPSR!$H22,Inp_PR24_SBB!J$5:J$177)+SUMIF(Inp_PR24_SBB!$E$5:$E$177,TPSR!$I22,Inp_PR24_SBB!J$5:J$177)+SUMIF(Inp_PR24_SBB!$E$5:$E$177,TPSR!$J22,Inp_PR24_SBB!J$5:J$177)+SUMIF(Inp_PR24_SBB!$E$5:$E$177,TPSR!$F22,Inp_PR24_SBB!J$5:J$177)</f>
        <v>0</v>
      </c>
      <c r="T22" s="539">
        <f>SUMIF(Inp_PR24_SBB!$E$5:$E$177,TPSR!$G22,Inp_PR24_SBB!K$5:K$177)+SUMIF(Inp_PR24_SBB!$E$5:$E$177,TPSR!$H22,Inp_PR24_SBB!K$5:K$177)+SUMIF(Inp_PR24_SBB!$E$5:$E$177,TPSR!$I22,Inp_PR24_SBB!K$5:K$177)+SUMIF(Inp_PR24_SBB!$E$5:$E$177,TPSR!$J22,Inp_PR24_SBB!K$5:K$177)+SUMIF(Inp_PR24_SBB!$E$5:$E$177,TPSR!$F22,Inp_PR24_SBB!K$5:K$177)</f>
        <v>0</v>
      </c>
      <c r="U22" s="539">
        <f>SUMIF(Inp_PR24_SBB!$E$5:$E$177,TPSR!$G22,Inp_PR24_SBB!L$5:L$177)+SUMIF(Inp_PR24_SBB!$E$5:$E$177,TPSR!$H22,Inp_PR24_SBB!L$5:L$177)+SUMIF(Inp_PR24_SBB!$E$5:$E$177,TPSR!$I22,Inp_PR24_SBB!L$5:L$177)+SUMIF(Inp_PR24_SBB!$E$5:$E$177,TPSR!$J22,Inp_PR24_SBB!L$5:L$177)+SUMIF(Inp_PR24_SBB!$E$5:$E$177,TPSR!$F22,Inp_PR24_SBB!L$5:L$177)</f>
        <v>0</v>
      </c>
      <c r="V22" s="101"/>
      <c r="W22" s="190">
        <f t="shared" si="1"/>
        <v>0</v>
      </c>
      <c r="X22" s="190">
        <f t="shared" si="2"/>
        <v>0</v>
      </c>
      <c r="Y22" s="191"/>
      <c r="Z22" s="191"/>
      <c r="AA22" s="191"/>
      <c r="AB22" s="157"/>
      <c r="AC22" s="191"/>
      <c r="AD22" s="191"/>
      <c r="AE22" s="157"/>
      <c r="AF22" s="157"/>
      <c r="AG22" s="157"/>
      <c r="AH22" s="157"/>
      <c r="AI22" s="157"/>
      <c r="AJ22" s="157"/>
      <c r="AK22" s="157"/>
    </row>
    <row r="23" spans="1:37" s="22" customFormat="1" outlineLevel="1">
      <c r="A23" s="82"/>
      <c r="B23" s="82"/>
      <c r="C23" s="111"/>
      <c r="D23" s="112"/>
      <c r="E23" s="120" t="str">
        <f>INDEX(InpC!$E$56:$E$261,MATCH($K23,InpC!$F$56:$F$261,0))</f>
        <v>Rechargeable works - BR</v>
      </c>
      <c r="F23" s="120" t="str">
        <f>INDEX(InpC!H$56:H$261,MATCH($K23,InpC!$F$56:$F$261,0))</f>
        <v>RR9_036BR_PR24</v>
      </c>
      <c r="G23" s="120">
        <f>INDEX(InpC!I$56:I$261,MATCH($K23,InpC!$F$56:$F$261,0))</f>
        <v>0</v>
      </c>
      <c r="H23" s="120">
        <f>INDEX(InpC!J$56:J$261,MATCH($K23,InpC!$F$56:$F$261,0))</f>
        <v>0</v>
      </c>
      <c r="I23" s="120">
        <f>INDEX(InpC!K$56:K$261,MATCH($K23,InpC!$F$56:$F$261,0))</f>
        <v>0</v>
      </c>
      <c r="J23" s="120">
        <f>INDEX(InpC!L$56:L$261,MATCH($K23,InpC!$F$56:$F$261,0))</f>
        <v>0</v>
      </c>
      <c r="K23" s="79">
        <f t="shared" si="3"/>
        <v>49</v>
      </c>
      <c r="L23" s="120" t="str">
        <f>INDEX(InpC!M$56:M$261,MATCH($K23,InpC!$F$56:$F$261,0))</f>
        <v>BR</v>
      </c>
      <c r="M23" s="157" t="s">
        <v>31</v>
      </c>
      <c r="N23" s="157"/>
      <c r="O23" s="120"/>
      <c r="P23" s="120"/>
      <c r="Q23" s="539">
        <f>SUMIF(Inp_PR24_SBB!$E$5:$E$177,TPSR!$G23,Inp_PR24_SBB!H$5:H$177)+SUMIF(Inp_PR24_SBB!$E$5:$E$177,TPSR!$H23,Inp_PR24_SBB!H$5:H$177)+SUMIF(Inp_PR24_SBB!$E$5:$E$177,TPSR!$I23,Inp_PR24_SBB!H$5:H$177)+SUMIF(Inp_PR24_SBB!$E$5:$E$177,TPSR!$J23,Inp_PR24_SBB!H$5:H$177)+SUMIF(Inp_PR24_SBB!$E$5:$E$177,TPSR!$F23,Inp_PR24_SBB!H$5:H$177)</f>
        <v>0</v>
      </c>
      <c r="R23" s="539">
        <f>SUMIF(Inp_PR24_SBB!$E$5:$E$177,TPSR!$G23,Inp_PR24_SBB!I$5:I$177)+SUMIF(Inp_PR24_SBB!$E$5:$E$177,TPSR!$H23,Inp_PR24_SBB!I$5:I$177)+SUMIF(Inp_PR24_SBB!$E$5:$E$177,TPSR!$I23,Inp_PR24_SBB!I$5:I$177)+SUMIF(Inp_PR24_SBB!$E$5:$E$177,TPSR!$J23,Inp_PR24_SBB!I$5:I$177)+SUMIF(Inp_PR24_SBB!$E$5:$E$177,TPSR!$F23,Inp_PR24_SBB!I$5:I$177)</f>
        <v>0</v>
      </c>
      <c r="S23" s="539">
        <f>SUMIF(Inp_PR24_SBB!$E$5:$E$177,TPSR!$G23,Inp_PR24_SBB!J$5:J$177)+SUMIF(Inp_PR24_SBB!$E$5:$E$177,TPSR!$H23,Inp_PR24_SBB!J$5:J$177)+SUMIF(Inp_PR24_SBB!$E$5:$E$177,TPSR!$I23,Inp_PR24_SBB!J$5:J$177)+SUMIF(Inp_PR24_SBB!$E$5:$E$177,TPSR!$J23,Inp_PR24_SBB!J$5:J$177)+SUMIF(Inp_PR24_SBB!$E$5:$E$177,TPSR!$F23,Inp_PR24_SBB!J$5:J$177)</f>
        <v>0</v>
      </c>
      <c r="T23" s="539">
        <f>SUMIF(Inp_PR24_SBB!$E$5:$E$177,TPSR!$G23,Inp_PR24_SBB!K$5:K$177)+SUMIF(Inp_PR24_SBB!$E$5:$E$177,TPSR!$H23,Inp_PR24_SBB!K$5:K$177)+SUMIF(Inp_PR24_SBB!$E$5:$E$177,TPSR!$I23,Inp_PR24_SBB!K$5:K$177)+SUMIF(Inp_PR24_SBB!$E$5:$E$177,TPSR!$J23,Inp_PR24_SBB!K$5:K$177)+SUMIF(Inp_PR24_SBB!$E$5:$E$177,TPSR!$F23,Inp_PR24_SBB!K$5:K$177)</f>
        <v>0</v>
      </c>
      <c r="U23" s="539">
        <f>SUMIF(Inp_PR24_SBB!$E$5:$E$177,TPSR!$G23,Inp_PR24_SBB!L$5:L$177)+SUMIF(Inp_PR24_SBB!$E$5:$E$177,TPSR!$H23,Inp_PR24_SBB!L$5:L$177)+SUMIF(Inp_PR24_SBB!$E$5:$E$177,TPSR!$I23,Inp_PR24_SBB!L$5:L$177)+SUMIF(Inp_PR24_SBB!$E$5:$E$177,TPSR!$J23,Inp_PR24_SBB!L$5:L$177)+SUMIF(Inp_PR24_SBB!$E$5:$E$177,TPSR!$F23,Inp_PR24_SBB!L$5:L$177)</f>
        <v>0</v>
      </c>
      <c r="V23" s="101"/>
      <c r="W23" s="190">
        <f t="shared" si="1"/>
        <v>0</v>
      </c>
      <c r="X23" s="190">
        <f t="shared" si="2"/>
        <v>0</v>
      </c>
      <c r="Y23" s="191"/>
      <c r="Z23" s="191"/>
      <c r="AA23" s="191"/>
      <c r="AB23" s="157"/>
      <c r="AC23" s="191"/>
      <c r="AD23" s="191"/>
      <c r="AE23" s="157"/>
      <c r="AF23" s="157"/>
      <c r="AG23" s="157"/>
      <c r="AH23" s="157"/>
      <c r="AI23" s="157"/>
      <c r="AJ23" s="157"/>
      <c r="AK23" s="157"/>
    </row>
    <row r="24" spans="1:37" s="22" customFormat="1" outlineLevel="1">
      <c r="A24" s="82"/>
      <c r="B24" s="82"/>
      <c r="C24" s="111"/>
      <c r="D24" s="112"/>
      <c r="E24" s="120" t="str">
        <f>INDEX(InpC!$E$56:$E$261,MATCH($K24,InpC!$F$56:$F$261,0))</f>
        <v>Rechargeable works - total</v>
      </c>
      <c r="F24" s="120" t="str">
        <f>INDEX(InpC!H$56:H$261,MATCH($K24,InpC!$F$56:$F$261,0))</f>
        <v>sum</v>
      </c>
      <c r="G24" s="120">
        <f>INDEX(InpC!I$56:I$261,MATCH($K24,InpC!$F$56:$F$261,0))</f>
        <v>0</v>
      </c>
      <c r="H24" s="120">
        <f>INDEX(InpC!J$56:J$261,MATCH($K24,InpC!$F$56:$F$261,0))</f>
        <v>0</v>
      </c>
      <c r="I24" s="120">
        <f>INDEX(InpC!K$56:K$261,MATCH($K24,InpC!$F$56:$F$261,0))</f>
        <v>0</v>
      </c>
      <c r="J24" s="120">
        <f>INDEX(InpC!L$56:L$261,MATCH($K24,InpC!$F$56:$F$261,0))</f>
        <v>0</v>
      </c>
      <c r="K24" s="79">
        <f t="shared" si="3"/>
        <v>50</v>
      </c>
      <c r="L24" s="120">
        <f>INDEX(InpC!M$56:M$261,MATCH($K24,InpC!$F$56:$F$261,0))</f>
        <v>0</v>
      </c>
      <c r="M24" s="157" t="s">
        <v>31</v>
      </c>
      <c r="N24" s="157"/>
      <c r="O24" s="120"/>
      <c r="P24" s="120"/>
      <c r="Q24" s="540">
        <f>SUM(Q20:Q23)</f>
        <v>1.2290000000000001</v>
      </c>
      <c r="R24" s="540">
        <f t="shared" ref="R24" si="5">SUM(R20:R23)</f>
        <v>1.2290000000000001</v>
      </c>
      <c r="S24" s="540">
        <f t="shared" ref="S24" si="6">SUM(S20:S23)</f>
        <v>1.2290000000000001</v>
      </c>
      <c r="T24" s="540">
        <f t="shared" ref="T24" si="7">SUM(T20:T23)</f>
        <v>1.2290000000000001</v>
      </c>
      <c r="U24" s="540">
        <f t="shared" ref="U24" si="8">SUM(U20:U23)</f>
        <v>1.2290000000000001</v>
      </c>
      <c r="V24" s="101"/>
      <c r="W24" s="192">
        <f t="shared" si="1"/>
        <v>6.1450000000000005</v>
      </c>
      <c r="X24" s="192">
        <f t="shared" si="2"/>
        <v>1.2290000000000001</v>
      </c>
      <c r="Y24" s="191"/>
      <c r="Z24" s="191"/>
      <c r="AA24" s="191"/>
      <c r="AB24" s="157"/>
      <c r="AC24" s="191"/>
      <c r="AD24" s="191"/>
      <c r="AE24" s="157"/>
      <c r="AF24" s="157"/>
      <c r="AG24" s="157"/>
      <c r="AH24" s="157"/>
      <c r="AI24" s="157"/>
      <c r="AJ24" s="157"/>
      <c r="AK24" s="157"/>
    </row>
    <row r="25" spans="1:37" s="22" customFormat="1" outlineLevel="1">
      <c r="A25" s="82"/>
      <c r="B25" s="82"/>
      <c r="C25" s="111"/>
      <c r="D25" s="112"/>
      <c r="E25" s="120" t="str">
        <f>INDEX(InpC!$E$56:$E$261,MATCH($K25,InpC!$F$56:$F$261,0))</f>
        <v>Third party revenue - WR - price control</v>
      </c>
      <c r="F25" s="120" t="str">
        <f>INDEX(InpC!H$56:H$261,MATCH($K25,InpC!$F$56:$F$261,0))</f>
        <v>sum</v>
      </c>
      <c r="G25" s="120">
        <f>INDEX(InpC!I$56:I$261,MATCH($K25,InpC!$F$56:$F$261,0))</f>
        <v>0</v>
      </c>
      <c r="H25" s="120">
        <f>INDEX(InpC!J$56:J$261,MATCH($K25,InpC!$F$56:$F$261,0))</f>
        <v>0</v>
      </c>
      <c r="I25" s="120">
        <f>INDEX(InpC!K$56:K$261,MATCH($K25,InpC!$F$56:$F$261,0))</f>
        <v>0</v>
      </c>
      <c r="J25" s="120">
        <f>INDEX(InpC!L$56:L$261,MATCH($K25,InpC!$F$56:$F$261,0))</f>
        <v>0</v>
      </c>
      <c r="K25" s="79">
        <f t="shared" si="3"/>
        <v>51</v>
      </c>
      <c r="L25" s="120" t="str">
        <f>INDEX(InpC!M$56:M$261,MATCH($K25,InpC!$F$56:$F$261,0))</f>
        <v>WR</v>
      </c>
      <c r="M25" s="157" t="s">
        <v>31</v>
      </c>
      <c r="N25" s="157"/>
      <c r="O25" s="120"/>
      <c r="P25" s="120"/>
      <c r="Q25" s="540">
        <f>SUMIF($L$15:$L$24,$L25,Q$15:Q$24)</f>
        <v>1.2290000000000001</v>
      </c>
      <c r="R25" s="540">
        <f t="shared" ref="R25:U30" si="9">SUMIF($L$15:$L$24,$L25,R$15:R$24)</f>
        <v>1.2290000000000001</v>
      </c>
      <c r="S25" s="540">
        <f t="shared" si="9"/>
        <v>1.2290000000000001</v>
      </c>
      <c r="T25" s="540">
        <f t="shared" si="9"/>
        <v>1.2290000000000001</v>
      </c>
      <c r="U25" s="540">
        <f t="shared" si="9"/>
        <v>1.2290000000000001</v>
      </c>
      <c r="V25" s="101"/>
      <c r="W25" s="192">
        <f t="shared" si="1"/>
        <v>6.1450000000000005</v>
      </c>
      <c r="X25" s="192">
        <f t="shared" si="2"/>
        <v>1.2290000000000001</v>
      </c>
      <c r="Y25" s="191"/>
      <c r="Z25" s="191"/>
      <c r="AA25" s="191"/>
      <c r="AB25" s="157"/>
      <c r="AC25" s="191"/>
      <c r="AD25" s="191"/>
      <c r="AE25" s="157"/>
      <c r="AF25" s="157"/>
      <c r="AG25" s="157"/>
      <c r="AH25" s="157"/>
      <c r="AI25" s="157"/>
      <c r="AJ25" s="157"/>
      <c r="AK25" s="157"/>
    </row>
    <row r="26" spans="1:37" s="22" customFormat="1" outlineLevel="1">
      <c r="A26" s="82"/>
      <c r="B26" s="82"/>
      <c r="C26" s="111"/>
      <c r="D26" s="112"/>
      <c r="E26" s="120" t="str">
        <f>INDEX(InpC!$E$56:$E$261,MATCH($K26,InpC!$F$56:$F$261,0))</f>
        <v>Third party revenue - WN - price control</v>
      </c>
      <c r="F26" s="120" t="str">
        <f>INDEX(InpC!H$56:H$261,MATCH($K26,InpC!$F$56:$F$261,0))</f>
        <v>sum</v>
      </c>
      <c r="G26" s="120">
        <f>INDEX(InpC!I$56:I$261,MATCH($K26,InpC!$F$56:$F$261,0))</f>
        <v>0</v>
      </c>
      <c r="H26" s="120">
        <f>INDEX(InpC!J$56:J$261,MATCH($K26,InpC!$F$56:$F$261,0))</f>
        <v>0</v>
      </c>
      <c r="I26" s="120">
        <f>INDEX(InpC!K$56:K$261,MATCH($K26,InpC!$F$56:$F$261,0))</f>
        <v>0</v>
      </c>
      <c r="J26" s="120">
        <f>INDEX(InpC!L$56:L$261,MATCH($K26,InpC!$F$56:$F$261,0))</f>
        <v>0</v>
      </c>
      <c r="K26" s="79">
        <f t="shared" si="3"/>
        <v>52</v>
      </c>
      <c r="L26" s="120" t="str">
        <f>INDEX(InpC!M$56:M$261,MATCH($K26,InpC!$F$56:$F$261,0))</f>
        <v>WN</v>
      </c>
      <c r="M26" s="157" t="s">
        <v>31</v>
      </c>
      <c r="N26" s="157"/>
      <c r="O26" s="101"/>
      <c r="P26" s="101"/>
      <c r="Q26" s="540">
        <f t="shared" ref="Q26:Q30" si="10">SUMIF($L$15:$L$24,$L26,Q$15:Q$24)</f>
        <v>6.1715326786319018</v>
      </c>
      <c r="R26" s="540">
        <f t="shared" si="9"/>
        <v>6.5345311767746947</v>
      </c>
      <c r="S26" s="540">
        <f t="shared" si="9"/>
        <v>6.6653166296415716</v>
      </c>
      <c r="T26" s="540">
        <f t="shared" si="9"/>
        <v>6.7980776935789429</v>
      </c>
      <c r="U26" s="540">
        <f t="shared" si="9"/>
        <v>6.9339997352291149</v>
      </c>
      <c r="V26" s="101"/>
      <c r="W26" s="192">
        <f t="shared" si="1"/>
        <v>33.103457913856232</v>
      </c>
      <c r="X26" s="192">
        <f t="shared" si="2"/>
        <v>6.6206915827712463</v>
      </c>
      <c r="Y26" s="191"/>
      <c r="Z26" s="191"/>
      <c r="AA26" s="191"/>
      <c r="AB26" s="157"/>
      <c r="AC26" s="191"/>
      <c r="AD26" s="191"/>
      <c r="AE26" s="157"/>
      <c r="AF26" s="157"/>
      <c r="AG26" s="157"/>
      <c r="AH26" s="157"/>
      <c r="AI26" s="157"/>
      <c r="AJ26" s="157"/>
      <c r="AK26" s="157"/>
    </row>
    <row r="27" spans="1:37" s="22" customFormat="1" outlineLevel="1">
      <c r="A27" s="82"/>
      <c r="B27" s="82"/>
      <c r="C27" s="111"/>
      <c r="D27" s="112"/>
      <c r="E27" s="120" t="str">
        <f>INDEX(InpC!$E$56:$E$261,MATCH($K27,InpC!$F$56:$F$261,0))</f>
        <v>Third party revenue - WWN - price control</v>
      </c>
      <c r="F27" s="120" t="str">
        <f>INDEX(InpC!H$56:H$261,MATCH($K27,InpC!$F$56:$F$261,0))</f>
        <v>sum</v>
      </c>
      <c r="G27" s="120">
        <f>INDEX(InpC!I$56:I$261,MATCH($K27,InpC!$F$56:$F$261,0))</f>
        <v>0</v>
      </c>
      <c r="H27" s="120">
        <f>INDEX(InpC!J$56:J$261,MATCH($K27,InpC!$F$56:$F$261,0))</f>
        <v>0</v>
      </c>
      <c r="I27" s="120">
        <f>INDEX(InpC!K$56:K$261,MATCH($K27,InpC!$F$56:$F$261,0))</f>
        <v>0</v>
      </c>
      <c r="J27" s="120">
        <f>INDEX(InpC!L$56:L$261,MATCH($K27,InpC!$F$56:$F$261,0))</f>
        <v>0</v>
      </c>
      <c r="K27" s="79">
        <f t="shared" si="3"/>
        <v>53</v>
      </c>
      <c r="L27" s="120" t="str">
        <f>INDEX(InpC!M$56:M$261,MATCH($K27,InpC!$F$56:$F$261,0))</f>
        <v>WWN</v>
      </c>
      <c r="M27" s="157" t="s">
        <v>31</v>
      </c>
      <c r="N27" s="157"/>
      <c r="O27" s="101"/>
      <c r="P27" s="101"/>
      <c r="Q27" s="540">
        <f t="shared" si="10"/>
        <v>0</v>
      </c>
      <c r="R27" s="540">
        <f t="shared" si="9"/>
        <v>0</v>
      </c>
      <c r="S27" s="540">
        <f t="shared" si="9"/>
        <v>0</v>
      </c>
      <c r="T27" s="540">
        <f t="shared" si="9"/>
        <v>0</v>
      </c>
      <c r="U27" s="540">
        <f t="shared" si="9"/>
        <v>0</v>
      </c>
      <c r="V27" s="101"/>
      <c r="W27" s="192">
        <f t="shared" si="1"/>
        <v>0</v>
      </c>
      <c r="X27" s="192">
        <f t="shared" si="2"/>
        <v>0</v>
      </c>
      <c r="Y27" s="191"/>
      <c r="Z27" s="191"/>
      <c r="AA27" s="191"/>
      <c r="AB27" s="157"/>
      <c r="AC27" s="191"/>
      <c r="AD27" s="191"/>
      <c r="AE27" s="157"/>
      <c r="AF27" s="157"/>
      <c r="AG27" s="157"/>
      <c r="AH27" s="157"/>
      <c r="AI27" s="157"/>
      <c r="AJ27" s="157"/>
      <c r="AK27" s="157"/>
    </row>
    <row r="28" spans="1:37" s="22" customFormat="1" outlineLevel="1">
      <c r="A28" s="82"/>
      <c r="B28" s="82"/>
      <c r="C28" s="111"/>
      <c r="D28" s="112"/>
      <c r="E28" s="120" t="str">
        <f>INDEX(InpC!$E$56:$E$261,MATCH($K28,InpC!$F$56:$F$261,0))</f>
        <v>Third party revenue - BR - price control</v>
      </c>
      <c r="F28" s="120" t="str">
        <f>INDEX(InpC!H$56:H$261,MATCH($K28,InpC!$F$56:$F$261,0))</f>
        <v>sum</v>
      </c>
      <c r="G28" s="120">
        <f>INDEX(InpC!I$56:I$261,MATCH($K28,InpC!$F$56:$F$261,0))</f>
        <v>0</v>
      </c>
      <c r="H28" s="120">
        <f>INDEX(InpC!J$56:J$261,MATCH($K28,InpC!$F$56:$F$261,0))</f>
        <v>0</v>
      </c>
      <c r="I28" s="120">
        <f>INDEX(InpC!K$56:K$261,MATCH($K28,InpC!$F$56:$F$261,0))</f>
        <v>0</v>
      </c>
      <c r="J28" s="120">
        <f>INDEX(InpC!L$56:L$261,MATCH($K28,InpC!$F$56:$F$261,0))</f>
        <v>0</v>
      </c>
      <c r="K28" s="79">
        <f t="shared" si="3"/>
        <v>54</v>
      </c>
      <c r="L28" s="120" t="str">
        <f>INDEX(InpC!M$56:M$261,MATCH($K28,InpC!$F$56:$F$261,0))</f>
        <v>BR</v>
      </c>
      <c r="M28" s="157" t="s">
        <v>31</v>
      </c>
      <c r="N28" s="157"/>
      <c r="O28" s="101"/>
      <c r="P28" s="101"/>
      <c r="Q28" s="540">
        <f t="shared" si="10"/>
        <v>0</v>
      </c>
      <c r="R28" s="540">
        <f t="shared" si="9"/>
        <v>0</v>
      </c>
      <c r="S28" s="540">
        <f t="shared" si="9"/>
        <v>0</v>
      </c>
      <c r="T28" s="540">
        <f t="shared" si="9"/>
        <v>0</v>
      </c>
      <c r="U28" s="540">
        <f t="shared" si="9"/>
        <v>0</v>
      </c>
      <c r="V28" s="101"/>
      <c r="W28" s="192">
        <f t="shared" si="1"/>
        <v>0</v>
      </c>
      <c r="X28" s="192">
        <f t="shared" si="2"/>
        <v>0</v>
      </c>
      <c r="Y28" s="191"/>
      <c r="Z28" s="191"/>
      <c r="AA28" s="191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</row>
    <row r="29" spans="1:37" s="22" customFormat="1" outlineLevel="1">
      <c r="A29" s="82"/>
      <c r="B29" s="82"/>
      <c r="C29" s="111"/>
      <c r="D29" s="112"/>
      <c r="E29" s="120" t="str">
        <f>INDEX(InpC!$E$56:$E$261,MATCH($K29,InpC!$F$56:$F$261,0))</f>
        <v>Third party revenue - additional control 1 - price control</v>
      </c>
      <c r="F29" s="120" t="str">
        <f>INDEX(InpC!H$56:H$261,MATCH($K29,InpC!$F$56:$F$261,0))</f>
        <v>sum</v>
      </c>
      <c r="G29" s="120">
        <f>INDEX(InpC!I$56:I$261,MATCH($K29,InpC!$F$56:$F$261,0))</f>
        <v>0</v>
      </c>
      <c r="H29" s="120">
        <f>INDEX(InpC!J$56:J$261,MATCH($K29,InpC!$F$56:$F$261,0))</f>
        <v>0</v>
      </c>
      <c r="I29" s="120">
        <f>INDEX(InpC!K$56:K$261,MATCH($K29,InpC!$F$56:$F$261,0))</f>
        <v>0</v>
      </c>
      <c r="J29" s="120">
        <f>INDEX(InpC!L$56:L$261,MATCH($K29,InpC!$F$56:$F$261,0))</f>
        <v>0</v>
      </c>
      <c r="K29" s="79">
        <f t="shared" si="3"/>
        <v>55</v>
      </c>
      <c r="L29" s="120" t="str">
        <f>INDEX(InpC!M$56:M$261,MATCH($K29,InpC!$F$56:$F$261,0))</f>
        <v>AC1</v>
      </c>
      <c r="M29" s="157" t="s">
        <v>31</v>
      </c>
      <c r="N29" s="157"/>
      <c r="O29" s="101"/>
      <c r="P29" s="101"/>
      <c r="Q29" s="540">
        <f t="shared" si="10"/>
        <v>0</v>
      </c>
      <c r="R29" s="540">
        <f t="shared" si="9"/>
        <v>0</v>
      </c>
      <c r="S29" s="540">
        <f t="shared" si="9"/>
        <v>0</v>
      </c>
      <c r="T29" s="540">
        <f t="shared" si="9"/>
        <v>0</v>
      </c>
      <c r="U29" s="540">
        <f t="shared" si="9"/>
        <v>0</v>
      </c>
      <c r="V29" s="101"/>
      <c r="W29" s="192">
        <f t="shared" si="1"/>
        <v>0</v>
      </c>
      <c r="X29" s="192">
        <f t="shared" si="2"/>
        <v>0</v>
      </c>
      <c r="Y29" s="191"/>
      <c r="Z29" s="191"/>
      <c r="AA29" s="191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</row>
    <row r="30" spans="1:37" s="22" customFormat="1" outlineLevel="1">
      <c r="A30" s="82"/>
      <c r="B30" s="82"/>
      <c r="C30" s="111"/>
      <c r="D30" s="112"/>
      <c r="E30" s="120" t="str">
        <f>INDEX(InpC!$E$56:$E$261,MATCH($K30,InpC!$F$56:$F$261,0))</f>
        <v>Third party revenue - additional control 2 - price control</v>
      </c>
      <c r="F30" s="120" t="str">
        <f>INDEX(InpC!H$56:H$261,MATCH($K30,InpC!$F$56:$F$261,0))</f>
        <v>sum</v>
      </c>
      <c r="G30" s="120">
        <f>INDEX(InpC!I$56:I$261,MATCH($K30,InpC!$F$56:$F$261,0))</f>
        <v>0</v>
      </c>
      <c r="H30" s="120">
        <f>INDEX(InpC!J$56:J$261,MATCH($K30,InpC!$F$56:$F$261,0))</f>
        <v>0</v>
      </c>
      <c r="I30" s="120">
        <f>INDEX(InpC!K$56:K$261,MATCH($K30,InpC!$F$56:$F$261,0))</f>
        <v>0</v>
      </c>
      <c r="J30" s="120">
        <f>INDEX(InpC!L$56:L$261,MATCH($K30,InpC!$F$56:$F$261,0))</f>
        <v>0</v>
      </c>
      <c r="K30" s="79">
        <f t="shared" si="3"/>
        <v>56</v>
      </c>
      <c r="L30" s="120" t="str">
        <f>INDEX(InpC!M$56:M$261,MATCH($K30,InpC!$F$56:$F$261,0))</f>
        <v>AC2</v>
      </c>
      <c r="M30" s="157" t="s">
        <v>31</v>
      </c>
      <c r="N30" s="157"/>
      <c r="O30" s="101"/>
      <c r="P30" s="101"/>
      <c r="Q30" s="540">
        <f t="shared" si="10"/>
        <v>0</v>
      </c>
      <c r="R30" s="540">
        <f t="shared" si="9"/>
        <v>0</v>
      </c>
      <c r="S30" s="540">
        <f t="shared" si="9"/>
        <v>0</v>
      </c>
      <c r="T30" s="540">
        <f t="shared" si="9"/>
        <v>0</v>
      </c>
      <c r="U30" s="540">
        <f t="shared" si="9"/>
        <v>0</v>
      </c>
      <c r="V30" s="101"/>
      <c r="W30" s="192">
        <f t="shared" si="1"/>
        <v>0</v>
      </c>
      <c r="X30" s="192">
        <f t="shared" si="2"/>
        <v>0</v>
      </c>
      <c r="Y30" s="191"/>
      <c r="Z30" s="191"/>
      <c r="AA30" s="191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</row>
    <row r="31" spans="1:37" s="22" customFormat="1" outlineLevel="1">
      <c r="A31" s="82"/>
      <c r="B31" s="82"/>
      <c r="C31" s="111"/>
      <c r="D31" s="112"/>
      <c r="E31" s="120" t="str">
        <f>INDEX(InpC!$E$56:$E$261,MATCH($K31,InpC!$F$56:$F$261,0))</f>
        <v>Third party revenue - total - price control</v>
      </c>
      <c r="F31" s="120" t="str">
        <f>INDEX(InpC!H$56:H$261,MATCH($K31,InpC!$F$56:$F$261,0))</f>
        <v>sum</v>
      </c>
      <c r="G31" s="120">
        <f>INDEX(InpC!I$56:I$261,MATCH($K31,InpC!$F$56:$F$261,0))</f>
        <v>0</v>
      </c>
      <c r="H31" s="120">
        <f>INDEX(InpC!J$56:J$261,MATCH($K31,InpC!$F$56:$F$261,0))</f>
        <v>0</v>
      </c>
      <c r="I31" s="120">
        <f>INDEX(InpC!K$56:K$261,MATCH($K31,InpC!$F$56:$F$261,0))</f>
        <v>0</v>
      </c>
      <c r="J31" s="120">
        <f>INDEX(InpC!L$56:L$261,MATCH($K31,InpC!$F$56:$F$261,0))</f>
        <v>0</v>
      </c>
      <c r="K31" s="79">
        <f t="shared" si="3"/>
        <v>57</v>
      </c>
      <c r="L31" s="120">
        <f>INDEX(InpC!M$56:M$261,MATCH($K31,InpC!$F$56:$F$261,0))</f>
        <v>0</v>
      </c>
      <c r="M31" s="157" t="s">
        <v>31</v>
      </c>
      <c r="N31" s="157"/>
      <c r="O31" s="120"/>
      <c r="P31" s="120"/>
      <c r="Q31" s="540">
        <f>SUM(Q25:Q30)</f>
        <v>7.4005326786319019</v>
      </c>
      <c r="R31" s="540">
        <f t="shared" ref="R31:U31" si="11">SUM(R25:R30)</f>
        <v>7.7635311767746948</v>
      </c>
      <c r="S31" s="540">
        <f t="shared" si="11"/>
        <v>7.8943166296415717</v>
      </c>
      <c r="T31" s="540">
        <f t="shared" si="11"/>
        <v>8.0270776935789421</v>
      </c>
      <c r="U31" s="540">
        <f t="shared" si="11"/>
        <v>8.1629997352291142</v>
      </c>
      <c r="V31" s="101"/>
      <c r="W31" s="192">
        <f t="shared" si="1"/>
        <v>39.248457913856228</v>
      </c>
      <c r="X31" s="192">
        <f t="shared" si="2"/>
        <v>7.8496915827712455</v>
      </c>
      <c r="Y31" s="191"/>
      <c r="Z31" s="191"/>
      <c r="AA31" s="191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</row>
    <row r="32" spans="1:37" s="22" customFormat="1" outlineLevel="1">
      <c r="A32" s="82"/>
      <c r="B32" s="82"/>
      <c r="C32" s="111"/>
      <c r="D32" s="112"/>
      <c r="E32" s="120"/>
      <c r="F32" s="120"/>
      <c r="G32" s="120"/>
      <c r="H32" s="120"/>
      <c r="I32" s="120"/>
      <c r="J32" s="120"/>
      <c r="K32" s="79"/>
      <c r="L32" s="120"/>
      <c r="M32" s="157"/>
      <c r="N32" s="157"/>
      <c r="O32" s="120"/>
      <c r="P32" s="120"/>
      <c r="Q32" s="541"/>
      <c r="R32" s="541"/>
      <c r="S32" s="541"/>
      <c r="T32" s="541"/>
      <c r="U32" s="541"/>
      <c r="V32" s="101"/>
      <c r="W32" s="194"/>
      <c r="X32" s="194"/>
      <c r="Y32" s="191"/>
      <c r="Z32" s="191"/>
      <c r="AA32" s="191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</row>
    <row r="33" spans="1:37" s="22" customFormat="1" outlineLevel="1">
      <c r="A33" s="82"/>
      <c r="B33" s="82"/>
      <c r="C33" s="111"/>
      <c r="D33" s="112"/>
      <c r="E33" s="120" t="str">
        <f>INDEX(InpC!$E$56:$E$261,MATCH($K33,InpC!$F$56:$F$261,0))</f>
        <v>Bulk supplies revenue - WR</v>
      </c>
      <c r="F33" s="120" t="str">
        <f>INDEX(InpC!H$56:H$261,MATCH($K33,InpC!$F$56:$F$261,0))</f>
        <v>RR9_034WR_PR24</v>
      </c>
      <c r="G33" s="120" t="str">
        <f>INDEX(InpC!I$56:I$261,MATCH($K33,InpC!$F$56:$F$261,0))</f>
        <v>RR9_038WR_PR24</v>
      </c>
      <c r="H33" s="120" t="str">
        <f>INDEX(InpC!J$56:J$261,MATCH($K33,InpC!$F$56:$F$261,0))</f>
        <v>RR9_035WR_PR24</v>
      </c>
      <c r="I33" s="120">
        <f>INDEX(InpC!K$56:K$261,MATCH($K33,InpC!$F$56:$F$261,0))</f>
        <v>0</v>
      </c>
      <c r="J33" s="120">
        <f>INDEX(InpC!L$56:L$261,MATCH($K33,InpC!$F$56:$F$261,0))</f>
        <v>0</v>
      </c>
      <c r="K33" s="79">
        <f>K31+1</f>
        <v>58</v>
      </c>
      <c r="L33" s="120" t="str">
        <f>INDEX(InpC!M$56:M$261,MATCH($K33,InpC!$F$56:$F$261,0))</f>
        <v>WR</v>
      </c>
      <c r="M33" s="157" t="s">
        <v>31</v>
      </c>
      <c r="N33" s="157"/>
      <c r="O33" s="120"/>
      <c r="P33" s="120"/>
      <c r="Q33" s="539">
        <f>SUMIF(Inp_PR24_SBB!$E$5:$E$177,TPSR!$G33,Inp_PR24_SBB!H$5:H$177)+SUMIF(Inp_PR24_SBB!$E$5:$E$177,TPSR!$H33,Inp_PR24_SBB!H$5:H$177)+SUMIF(Inp_PR24_SBB!$E$5:$E$177,TPSR!$I33,Inp_PR24_SBB!H$5:H$177)+SUMIF(Inp_PR24_SBB!$E$5:$E$177,TPSR!$J33,Inp_PR24_SBB!H$5:H$177)+SUMIF(Inp_PR24_SBB!$E$5:$E$177,TPSR!$F33,Inp_PR24_SBB!H$5:H$177)</f>
        <v>0</v>
      </c>
      <c r="R33" s="539">
        <f>SUMIF(Inp_PR24_SBB!$E$5:$E$177,TPSR!$G33,Inp_PR24_SBB!I$5:I$177)+SUMIF(Inp_PR24_SBB!$E$5:$E$177,TPSR!$H33,Inp_PR24_SBB!I$5:I$177)+SUMIF(Inp_PR24_SBB!$E$5:$E$177,TPSR!$I33,Inp_PR24_SBB!I$5:I$177)+SUMIF(Inp_PR24_SBB!$E$5:$E$177,TPSR!$J33,Inp_PR24_SBB!I$5:I$177)+SUMIF(Inp_PR24_SBB!$E$5:$E$177,TPSR!$F33,Inp_PR24_SBB!I$5:I$177)</f>
        <v>0</v>
      </c>
      <c r="S33" s="539">
        <f>SUMIF(Inp_PR24_SBB!$E$5:$E$177,TPSR!$G33,Inp_PR24_SBB!J$5:J$177)+SUMIF(Inp_PR24_SBB!$E$5:$E$177,TPSR!$H33,Inp_PR24_SBB!J$5:J$177)+SUMIF(Inp_PR24_SBB!$E$5:$E$177,TPSR!$I33,Inp_PR24_SBB!J$5:J$177)+SUMIF(Inp_PR24_SBB!$E$5:$E$177,TPSR!$J33,Inp_PR24_SBB!J$5:J$177)+SUMIF(Inp_PR24_SBB!$E$5:$E$177,TPSR!$F33,Inp_PR24_SBB!J$5:J$177)</f>
        <v>0</v>
      </c>
      <c r="T33" s="539">
        <f>SUMIF(Inp_PR24_SBB!$E$5:$E$177,TPSR!$G33,Inp_PR24_SBB!K$5:K$177)+SUMIF(Inp_PR24_SBB!$E$5:$E$177,TPSR!$H33,Inp_PR24_SBB!K$5:K$177)+SUMIF(Inp_PR24_SBB!$E$5:$E$177,TPSR!$I33,Inp_PR24_SBB!K$5:K$177)+SUMIF(Inp_PR24_SBB!$E$5:$E$177,TPSR!$J33,Inp_PR24_SBB!K$5:K$177)+SUMIF(Inp_PR24_SBB!$E$5:$E$177,TPSR!$F33,Inp_PR24_SBB!K$5:K$177)</f>
        <v>0</v>
      </c>
      <c r="U33" s="539">
        <f>SUMIF(Inp_PR24_SBB!$E$5:$E$177,TPSR!$G33,Inp_PR24_SBB!L$5:L$177)+SUMIF(Inp_PR24_SBB!$E$5:$E$177,TPSR!$H33,Inp_PR24_SBB!L$5:L$177)+SUMIF(Inp_PR24_SBB!$E$5:$E$177,TPSR!$I33,Inp_PR24_SBB!L$5:L$177)+SUMIF(Inp_PR24_SBB!$E$5:$E$177,TPSR!$J33,Inp_PR24_SBB!L$5:L$177)+SUMIF(Inp_PR24_SBB!$E$5:$E$177,TPSR!$F33,Inp_PR24_SBB!L$5:L$177)</f>
        <v>0</v>
      </c>
      <c r="V33" s="101"/>
      <c r="W33" s="190">
        <f t="shared" ref="W33:W53" si="12">SUM(Q33:U33)</f>
        <v>0</v>
      </c>
      <c r="X33" s="190">
        <f t="shared" ref="X33:X53" si="13">AVERAGE(Q33:U33)</f>
        <v>0</v>
      </c>
      <c r="Y33" s="191"/>
      <c r="Z33" s="191"/>
      <c r="AA33" s="191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</row>
    <row r="34" spans="1:37" s="22" customFormat="1" outlineLevel="1">
      <c r="A34" s="82"/>
      <c r="B34" s="82"/>
      <c r="C34" s="111"/>
      <c r="D34" s="112"/>
      <c r="E34" s="120" t="str">
        <f>INDEX(InpC!$E$56:$E$261,MATCH($K34,InpC!$F$56:$F$261,0))</f>
        <v>Bulk supplies revenue - WN</v>
      </c>
      <c r="F34" s="120" t="str">
        <f>INDEX(InpC!H$56:H$261,MATCH($K34,InpC!$F$56:$F$261,0))</f>
        <v>RR9_034WN_PR24</v>
      </c>
      <c r="G34" s="120" t="str">
        <f>INDEX(InpC!I$56:I$261,MATCH($K34,InpC!$F$56:$F$261,0))</f>
        <v>RR9_038WN_PR24</v>
      </c>
      <c r="H34" s="120" t="str">
        <f>INDEX(InpC!J$56:J$261,MATCH($K34,InpC!$F$56:$F$261,0))</f>
        <v>RR9_035WN_PR24</v>
      </c>
      <c r="I34" s="120">
        <f>INDEX(InpC!K$56:K$261,MATCH($K34,InpC!$F$56:$F$261,0))</f>
        <v>0</v>
      </c>
      <c r="J34" s="120">
        <f>INDEX(InpC!L$56:L$261,MATCH($K34,InpC!$F$56:$F$261,0))</f>
        <v>0</v>
      </c>
      <c r="K34" s="79">
        <f t="shared" si="3"/>
        <v>59</v>
      </c>
      <c r="L34" s="120" t="str">
        <f>INDEX(InpC!M$56:M$261,MATCH($K34,InpC!$F$56:$F$261,0))</f>
        <v>WN</v>
      </c>
      <c r="M34" s="157" t="s">
        <v>31</v>
      </c>
      <c r="N34" s="157"/>
      <c r="O34" s="120"/>
      <c r="P34" s="120"/>
      <c r="Q34" s="539">
        <f>SUMIF(Inp_PR24_SBB!$E$5:$E$177,TPSR!$G34,Inp_PR24_SBB!H$5:H$177)+SUMIF(Inp_PR24_SBB!$E$5:$E$177,TPSR!$H34,Inp_PR24_SBB!H$5:H$177)+SUMIF(Inp_PR24_SBB!$E$5:$E$177,TPSR!$I34,Inp_PR24_SBB!H$5:H$177)+SUMIF(Inp_PR24_SBB!$E$5:$E$177,TPSR!$J34,Inp_PR24_SBB!H$5:H$177)+SUMIF(Inp_PR24_SBB!$E$5:$E$177,TPSR!$F34,Inp_PR24_SBB!H$5:H$177)</f>
        <v>0.06</v>
      </c>
      <c r="R34" s="539">
        <f>SUMIF(Inp_PR24_SBB!$E$5:$E$177,TPSR!$G34,Inp_PR24_SBB!I$5:I$177)+SUMIF(Inp_PR24_SBB!$E$5:$E$177,TPSR!$H34,Inp_PR24_SBB!I$5:I$177)+SUMIF(Inp_PR24_SBB!$E$5:$E$177,TPSR!$I34,Inp_PR24_SBB!I$5:I$177)+SUMIF(Inp_PR24_SBB!$E$5:$E$177,TPSR!$J34,Inp_PR24_SBB!I$5:I$177)+SUMIF(Inp_PR24_SBB!$E$5:$E$177,TPSR!$F34,Inp_PR24_SBB!I$5:I$177)</f>
        <v>0.06</v>
      </c>
      <c r="S34" s="539">
        <f>SUMIF(Inp_PR24_SBB!$E$5:$E$177,TPSR!$G34,Inp_PR24_SBB!J$5:J$177)+SUMIF(Inp_PR24_SBB!$E$5:$E$177,TPSR!$H34,Inp_PR24_SBB!J$5:J$177)+SUMIF(Inp_PR24_SBB!$E$5:$E$177,TPSR!$I34,Inp_PR24_SBB!J$5:J$177)+SUMIF(Inp_PR24_SBB!$E$5:$E$177,TPSR!$J34,Inp_PR24_SBB!J$5:J$177)+SUMIF(Inp_PR24_SBB!$E$5:$E$177,TPSR!$F34,Inp_PR24_SBB!J$5:J$177)</f>
        <v>0.06</v>
      </c>
      <c r="T34" s="539">
        <f>SUMIF(Inp_PR24_SBB!$E$5:$E$177,TPSR!$G34,Inp_PR24_SBB!K$5:K$177)+SUMIF(Inp_PR24_SBB!$E$5:$E$177,TPSR!$H34,Inp_PR24_SBB!K$5:K$177)+SUMIF(Inp_PR24_SBB!$E$5:$E$177,TPSR!$I34,Inp_PR24_SBB!K$5:K$177)+SUMIF(Inp_PR24_SBB!$E$5:$E$177,TPSR!$J34,Inp_PR24_SBB!K$5:K$177)+SUMIF(Inp_PR24_SBB!$E$5:$E$177,TPSR!$F34,Inp_PR24_SBB!K$5:K$177)</f>
        <v>0.06</v>
      </c>
      <c r="U34" s="539">
        <f>SUMIF(Inp_PR24_SBB!$E$5:$E$177,TPSR!$G34,Inp_PR24_SBB!L$5:L$177)+SUMIF(Inp_PR24_SBB!$E$5:$E$177,TPSR!$H34,Inp_PR24_SBB!L$5:L$177)+SUMIF(Inp_PR24_SBB!$E$5:$E$177,TPSR!$I34,Inp_PR24_SBB!L$5:L$177)+SUMIF(Inp_PR24_SBB!$E$5:$E$177,TPSR!$J34,Inp_PR24_SBB!L$5:L$177)+SUMIF(Inp_PR24_SBB!$E$5:$E$177,TPSR!$F34,Inp_PR24_SBB!L$5:L$177)</f>
        <v>0.06</v>
      </c>
      <c r="V34" s="101"/>
      <c r="W34" s="190">
        <f t="shared" si="12"/>
        <v>0.3</v>
      </c>
      <c r="X34" s="190">
        <f t="shared" si="13"/>
        <v>0.06</v>
      </c>
      <c r="Y34" s="191"/>
      <c r="Z34" s="191"/>
      <c r="AA34" s="191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</row>
    <row r="35" spans="1:37" s="22" customFormat="1" outlineLevel="1">
      <c r="A35" s="82"/>
      <c r="B35" s="82"/>
      <c r="C35" s="111"/>
      <c r="D35" s="112"/>
      <c r="E35" s="120" t="str">
        <f>INDEX(InpC!$E$56:$E$261,MATCH($K35,InpC!$F$56:$F$261,0))</f>
        <v>Bulk supplies revenue - WWN</v>
      </c>
      <c r="F35" s="120" t="str">
        <f>INDEX(InpC!H$56:H$261,MATCH($K35,InpC!$F$56:$F$261,0))</f>
        <v>RR9_034WWN_PR24</v>
      </c>
      <c r="G35" s="120" t="str">
        <f>INDEX(InpC!I$56:I$261,MATCH($K35,InpC!$F$56:$F$261,0))</f>
        <v>RR9_038WWN_PR24</v>
      </c>
      <c r="H35" s="120" t="str">
        <f>INDEX(InpC!J$56:J$261,MATCH($K35,InpC!$F$56:$F$261,0))</f>
        <v>RR9_035WWN_PR24</v>
      </c>
      <c r="I35" s="120">
        <f>INDEX(InpC!K$56:K$261,MATCH($K35,InpC!$F$56:$F$261,0))</f>
        <v>0</v>
      </c>
      <c r="J35" s="120">
        <f>INDEX(InpC!L$56:L$261,MATCH($K35,InpC!$F$56:$F$261,0))</f>
        <v>0</v>
      </c>
      <c r="K35" s="79">
        <f t="shared" si="3"/>
        <v>60</v>
      </c>
      <c r="L35" s="120" t="str">
        <f>INDEX(InpC!M$56:M$261,MATCH($K35,InpC!$F$56:$F$261,0))</f>
        <v>WWN</v>
      </c>
      <c r="M35" s="157" t="s">
        <v>31</v>
      </c>
      <c r="N35" s="157"/>
      <c r="O35" s="120"/>
      <c r="P35" s="120"/>
      <c r="Q35" s="539">
        <f>SUMIF(Inp_PR24_SBB!$E$5:$E$177,TPSR!$G35,Inp_PR24_SBB!H$5:H$177)+SUMIF(Inp_PR24_SBB!$E$5:$E$177,TPSR!$H35,Inp_PR24_SBB!H$5:H$177)+SUMIF(Inp_PR24_SBB!$E$5:$E$177,TPSR!$I35,Inp_PR24_SBB!H$5:H$177)+SUMIF(Inp_PR24_SBB!$E$5:$E$177,TPSR!$J35,Inp_PR24_SBB!H$5:H$177)+SUMIF(Inp_PR24_SBB!$E$5:$E$177,TPSR!$F35,Inp_PR24_SBB!H$5:H$177)</f>
        <v>7.1999999999999995E-2</v>
      </c>
      <c r="R35" s="539">
        <f>SUMIF(Inp_PR24_SBB!$E$5:$E$177,TPSR!$G35,Inp_PR24_SBB!I$5:I$177)+SUMIF(Inp_PR24_SBB!$E$5:$E$177,TPSR!$H35,Inp_PR24_SBB!I$5:I$177)+SUMIF(Inp_PR24_SBB!$E$5:$E$177,TPSR!$I35,Inp_PR24_SBB!I$5:I$177)+SUMIF(Inp_PR24_SBB!$E$5:$E$177,TPSR!$J35,Inp_PR24_SBB!I$5:I$177)+SUMIF(Inp_PR24_SBB!$E$5:$E$177,TPSR!$F35,Inp_PR24_SBB!I$5:I$177)</f>
        <v>7.1999999999999995E-2</v>
      </c>
      <c r="S35" s="539">
        <f>SUMIF(Inp_PR24_SBB!$E$5:$E$177,TPSR!$G35,Inp_PR24_SBB!J$5:J$177)+SUMIF(Inp_PR24_SBB!$E$5:$E$177,TPSR!$H35,Inp_PR24_SBB!J$5:J$177)+SUMIF(Inp_PR24_SBB!$E$5:$E$177,TPSR!$I35,Inp_PR24_SBB!J$5:J$177)+SUMIF(Inp_PR24_SBB!$E$5:$E$177,TPSR!$J35,Inp_PR24_SBB!J$5:J$177)+SUMIF(Inp_PR24_SBB!$E$5:$E$177,TPSR!$F35,Inp_PR24_SBB!J$5:J$177)</f>
        <v>7.1999999999999995E-2</v>
      </c>
      <c r="T35" s="539">
        <f>SUMIF(Inp_PR24_SBB!$E$5:$E$177,TPSR!$G35,Inp_PR24_SBB!K$5:K$177)+SUMIF(Inp_PR24_SBB!$E$5:$E$177,TPSR!$H35,Inp_PR24_SBB!K$5:K$177)+SUMIF(Inp_PR24_SBB!$E$5:$E$177,TPSR!$I35,Inp_PR24_SBB!K$5:K$177)+SUMIF(Inp_PR24_SBB!$E$5:$E$177,TPSR!$J35,Inp_PR24_SBB!K$5:K$177)+SUMIF(Inp_PR24_SBB!$E$5:$E$177,TPSR!$F35,Inp_PR24_SBB!K$5:K$177)</f>
        <v>7.1999999999999995E-2</v>
      </c>
      <c r="U35" s="539">
        <f>SUMIF(Inp_PR24_SBB!$E$5:$E$177,TPSR!$G35,Inp_PR24_SBB!L$5:L$177)+SUMIF(Inp_PR24_SBB!$E$5:$E$177,TPSR!$H35,Inp_PR24_SBB!L$5:L$177)+SUMIF(Inp_PR24_SBB!$E$5:$E$177,TPSR!$I35,Inp_PR24_SBB!L$5:L$177)+SUMIF(Inp_PR24_SBB!$E$5:$E$177,TPSR!$J35,Inp_PR24_SBB!L$5:L$177)+SUMIF(Inp_PR24_SBB!$E$5:$E$177,TPSR!$F35,Inp_PR24_SBB!L$5:L$177)</f>
        <v>7.1999999999999995E-2</v>
      </c>
      <c r="V35" s="101"/>
      <c r="W35" s="190">
        <f t="shared" si="12"/>
        <v>0.36</v>
      </c>
      <c r="X35" s="190">
        <f t="shared" si="13"/>
        <v>7.1999999999999995E-2</v>
      </c>
      <c r="Y35" s="191"/>
      <c r="Z35" s="191"/>
      <c r="AA35" s="191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</row>
    <row r="36" spans="1:37" s="22" customFormat="1" outlineLevel="1">
      <c r="A36" s="82"/>
      <c r="B36" s="82"/>
      <c r="C36" s="111"/>
      <c r="D36" s="112"/>
      <c r="E36" s="120" t="str">
        <f>INDEX(InpC!$E$56:$E$261,MATCH($K36,InpC!$F$56:$F$261,0))</f>
        <v>Bulk supplies revenue - BR</v>
      </c>
      <c r="F36" s="120" t="str">
        <f>INDEX(InpC!H$56:H$261,MATCH($K36,InpC!$F$56:$F$261,0))</f>
        <v>RR9_034BR_PR24</v>
      </c>
      <c r="G36" s="120" t="str">
        <f>INDEX(InpC!I$56:I$261,MATCH($K36,InpC!$F$56:$F$261,0))</f>
        <v>RR9_038BR_PR24</v>
      </c>
      <c r="H36" s="120" t="str">
        <f>INDEX(InpC!J$56:J$261,MATCH($K36,InpC!$F$56:$F$261,0))</f>
        <v>RR9_035BR_PR24</v>
      </c>
      <c r="I36" s="120">
        <f>INDEX(InpC!K$56:K$261,MATCH($K36,InpC!$F$56:$F$261,0))</f>
        <v>0</v>
      </c>
      <c r="J36" s="120">
        <f>INDEX(InpC!L$56:L$261,MATCH($K36,InpC!$F$56:$F$261,0))</f>
        <v>0</v>
      </c>
      <c r="K36" s="79">
        <f t="shared" si="3"/>
        <v>61</v>
      </c>
      <c r="L36" s="120" t="str">
        <f>INDEX(InpC!M$56:M$261,MATCH($K36,InpC!$F$56:$F$261,0))</f>
        <v>BR</v>
      </c>
      <c r="M36" s="157" t="s">
        <v>31</v>
      </c>
      <c r="N36" s="157"/>
      <c r="O36" s="120"/>
      <c r="P36" s="120"/>
      <c r="Q36" s="539">
        <f>SUMIF(Inp_PR24_SBB!$E$5:$E$177,TPSR!$G36,Inp_PR24_SBB!H$5:H$177)+SUMIF(Inp_PR24_SBB!$E$5:$E$177,TPSR!$H36,Inp_PR24_SBB!H$5:H$177)+SUMIF(Inp_PR24_SBB!$E$5:$E$177,TPSR!$I36,Inp_PR24_SBB!H$5:H$177)+SUMIF(Inp_PR24_SBB!$E$5:$E$177,TPSR!$J36,Inp_PR24_SBB!H$5:H$177)+SUMIF(Inp_PR24_SBB!$E$5:$E$177,TPSR!$F36,Inp_PR24_SBB!H$5:H$177)</f>
        <v>0</v>
      </c>
      <c r="R36" s="539">
        <f>SUMIF(Inp_PR24_SBB!$E$5:$E$177,TPSR!$G36,Inp_PR24_SBB!I$5:I$177)+SUMIF(Inp_PR24_SBB!$E$5:$E$177,TPSR!$H36,Inp_PR24_SBB!I$5:I$177)+SUMIF(Inp_PR24_SBB!$E$5:$E$177,TPSR!$I36,Inp_PR24_SBB!I$5:I$177)+SUMIF(Inp_PR24_SBB!$E$5:$E$177,TPSR!$J36,Inp_PR24_SBB!I$5:I$177)+SUMIF(Inp_PR24_SBB!$E$5:$E$177,TPSR!$F36,Inp_PR24_SBB!I$5:I$177)</f>
        <v>0</v>
      </c>
      <c r="S36" s="539">
        <f>SUMIF(Inp_PR24_SBB!$E$5:$E$177,TPSR!$G36,Inp_PR24_SBB!J$5:J$177)+SUMIF(Inp_PR24_SBB!$E$5:$E$177,TPSR!$H36,Inp_PR24_SBB!J$5:J$177)+SUMIF(Inp_PR24_SBB!$E$5:$E$177,TPSR!$I36,Inp_PR24_SBB!J$5:J$177)+SUMIF(Inp_PR24_SBB!$E$5:$E$177,TPSR!$J36,Inp_PR24_SBB!J$5:J$177)+SUMIF(Inp_PR24_SBB!$E$5:$E$177,TPSR!$F36,Inp_PR24_SBB!J$5:J$177)</f>
        <v>0</v>
      </c>
      <c r="T36" s="539">
        <f>SUMIF(Inp_PR24_SBB!$E$5:$E$177,TPSR!$G36,Inp_PR24_SBB!K$5:K$177)+SUMIF(Inp_PR24_SBB!$E$5:$E$177,TPSR!$H36,Inp_PR24_SBB!K$5:K$177)+SUMIF(Inp_PR24_SBB!$E$5:$E$177,TPSR!$I36,Inp_PR24_SBB!K$5:K$177)+SUMIF(Inp_PR24_SBB!$E$5:$E$177,TPSR!$J36,Inp_PR24_SBB!K$5:K$177)+SUMIF(Inp_PR24_SBB!$E$5:$E$177,TPSR!$F36,Inp_PR24_SBB!K$5:K$177)</f>
        <v>0</v>
      </c>
      <c r="U36" s="539">
        <f>SUMIF(Inp_PR24_SBB!$E$5:$E$177,TPSR!$G36,Inp_PR24_SBB!L$5:L$177)+SUMIF(Inp_PR24_SBB!$E$5:$E$177,TPSR!$H36,Inp_PR24_SBB!L$5:L$177)+SUMIF(Inp_PR24_SBB!$E$5:$E$177,TPSR!$I36,Inp_PR24_SBB!L$5:L$177)+SUMIF(Inp_PR24_SBB!$E$5:$E$177,TPSR!$J36,Inp_PR24_SBB!L$5:L$177)+SUMIF(Inp_PR24_SBB!$E$5:$E$177,TPSR!$F36,Inp_PR24_SBB!L$5:L$177)</f>
        <v>0</v>
      </c>
      <c r="V36" s="101"/>
      <c r="W36" s="190">
        <f t="shared" si="12"/>
        <v>0</v>
      </c>
      <c r="X36" s="190">
        <f t="shared" si="13"/>
        <v>0</v>
      </c>
      <c r="Y36" s="191"/>
      <c r="Z36" s="191"/>
      <c r="AA36" s="191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</row>
    <row r="37" spans="1:37" s="22" customFormat="1" outlineLevel="1">
      <c r="A37" s="82"/>
      <c r="B37" s="82"/>
      <c r="C37" s="111"/>
      <c r="D37" s="112"/>
      <c r="E37" s="120" t="str">
        <f>INDEX(InpC!$E$56:$E$261,MATCH($K37,InpC!$F$56:$F$261,0))</f>
        <v>Bulk supplies revenue - additional control 1</v>
      </c>
      <c r="F37" s="120" t="str">
        <f>INDEX(InpC!H$56:H$261,MATCH($K37,InpC!$F$56:$F$261,0))</f>
        <v>RR9_034ADDN1_PR24</v>
      </c>
      <c r="G37" s="120" t="str">
        <f>INDEX(InpC!I$56:I$261,MATCH($K37,InpC!$F$56:$F$261,0))</f>
        <v>RR9_038ADDN1_PR24</v>
      </c>
      <c r="H37" s="120" t="str">
        <f>INDEX(InpC!J$56:J$261,MATCH($K37,InpC!$F$56:$F$261,0))</f>
        <v>RR9_035ADDN1_PR24</v>
      </c>
      <c r="I37" s="120">
        <f>INDEX(InpC!K$56:K$261,MATCH($K37,InpC!$F$56:$F$261,0))</f>
        <v>0</v>
      </c>
      <c r="J37" s="120">
        <f>INDEX(InpC!L$56:L$261,MATCH($K37,InpC!$F$56:$F$261,0))</f>
        <v>0</v>
      </c>
      <c r="K37" s="79">
        <f t="shared" si="3"/>
        <v>62</v>
      </c>
      <c r="L37" s="120" t="str">
        <f>INDEX(InpC!M$56:M$261,MATCH($K37,InpC!$F$56:$F$261,0))</f>
        <v>AC1</v>
      </c>
      <c r="M37" s="157" t="s">
        <v>31</v>
      </c>
      <c r="N37" s="157"/>
      <c r="O37" s="120"/>
      <c r="P37" s="120"/>
      <c r="Q37" s="539">
        <f>SUMIF(Inp_PR24_SBB!$E$5:$E$177,TPSR!$G37,Inp_PR24_SBB!H$5:H$177)+SUMIF(Inp_PR24_SBB!$E$5:$E$177,TPSR!$H37,Inp_PR24_SBB!H$5:H$177)+SUMIF(Inp_PR24_SBB!$E$5:$E$177,TPSR!$I37,Inp_PR24_SBB!H$5:H$177)+SUMIF(Inp_PR24_SBB!$E$5:$E$177,TPSR!$J37,Inp_PR24_SBB!H$5:H$177)+SUMIF(Inp_PR24_SBB!$E$5:$E$177,TPSR!$F37,Inp_PR24_SBB!H$5:H$177)</f>
        <v>0</v>
      </c>
      <c r="R37" s="539">
        <f>SUMIF(Inp_PR24_SBB!$E$5:$E$177,TPSR!$G37,Inp_PR24_SBB!I$5:I$177)+SUMIF(Inp_PR24_SBB!$E$5:$E$177,TPSR!$H37,Inp_PR24_SBB!I$5:I$177)+SUMIF(Inp_PR24_SBB!$E$5:$E$177,TPSR!$I37,Inp_PR24_SBB!I$5:I$177)+SUMIF(Inp_PR24_SBB!$E$5:$E$177,TPSR!$J37,Inp_PR24_SBB!I$5:I$177)+SUMIF(Inp_PR24_SBB!$E$5:$E$177,TPSR!$F37,Inp_PR24_SBB!I$5:I$177)</f>
        <v>0</v>
      </c>
      <c r="S37" s="539">
        <f>SUMIF(Inp_PR24_SBB!$E$5:$E$177,TPSR!$G37,Inp_PR24_SBB!J$5:J$177)+SUMIF(Inp_PR24_SBB!$E$5:$E$177,TPSR!$H37,Inp_PR24_SBB!J$5:J$177)+SUMIF(Inp_PR24_SBB!$E$5:$E$177,TPSR!$I37,Inp_PR24_SBB!J$5:J$177)+SUMIF(Inp_PR24_SBB!$E$5:$E$177,TPSR!$J37,Inp_PR24_SBB!J$5:J$177)+SUMIF(Inp_PR24_SBB!$E$5:$E$177,TPSR!$F37,Inp_PR24_SBB!J$5:J$177)</f>
        <v>0</v>
      </c>
      <c r="T37" s="539">
        <f>SUMIF(Inp_PR24_SBB!$E$5:$E$177,TPSR!$G37,Inp_PR24_SBB!K$5:K$177)+SUMIF(Inp_PR24_SBB!$E$5:$E$177,TPSR!$H37,Inp_PR24_SBB!K$5:K$177)+SUMIF(Inp_PR24_SBB!$E$5:$E$177,TPSR!$I37,Inp_PR24_SBB!K$5:K$177)+SUMIF(Inp_PR24_SBB!$E$5:$E$177,TPSR!$J37,Inp_PR24_SBB!K$5:K$177)+SUMIF(Inp_PR24_SBB!$E$5:$E$177,TPSR!$F37,Inp_PR24_SBB!K$5:K$177)</f>
        <v>0</v>
      </c>
      <c r="U37" s="539">
        <f>SUMIF(Inp_PR24_SBB!$E$5:$E$177,TPSR!$G37,Inp_PR24_SBB!L$5:L$177)+SUMIF(Inp_PR24_SBB!$E$5:$E$177,TPSR!$H37,Inp_PR24_SBB!L$5:L$177)+SUMIF(Inp_PR24_SBB!$E$5:$E$177,TPSR!$I37,Inp_PR24_SBB!L$5:L$177)+SUMIF(Inp_PR24_SBB!$E$5:$E$177,TPSR!$J37,Inp_PR24_SBB!L$5:L$177)+SUMIF(Inp_PR24_SBB!$E$5:$E$177,TPSR!$F37,Inp_PR24_SBB!L$5:L$177)</f>
        <v>0</v>
      </c>
      <c r="V37" s="101"/>
      <c r="W37" s="190">
        <f t="shared" si="12"/>
        <v>0</v>
      </c>
      <c r="X37" s="190">
        <f t="shared" si="13"/>
        <v>0</v>
      </c>
      <c r="Y37" s="191"/>
      <c r="Z37" s="191"/>
      <c r="AA37" s="191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</row>
    <row r="38" spans="1:37" s="22" customFormat="1" outlineLevel="1">
      <c r="A38" s="82"/>
      <c r="B38" s="82"/>
      <c r="C38" s="111"/>
      <c r="D38" s="112"/>
      <c r="E38" s="120" t="str">
        <f>INDEX(InpC!$E$56:$E$261,MATCH($K38,InpC!$F$56:$F$261,0))</f>
        <v>Bulk supplies revenue - additional control 2</v>
      </c>
      <c r="F38" s="120" t="str">
        <f>INDEX(InpC!H$56:H$261,MATCH($K38,InpC!$F$56:$F$261,0))</f>
        <v>RR9_034ADDN2_PR24</v>
      </c>
      <c r="G38" s="120" t="str">
        <f>INDEX(InpC!I$56:I$261,MATCH($K38,InpC!$F$56:$F$261,0))</f>
        <v>RR9_038ADDN2_PR24</v>
      </c>
      <c r="H38" s="120" t="str">
        <f>INDEX(InpC!J$56:J$261,MATCH($K38,InpC!$F$56:$F$261,0))</f>
        <v>RR9_035ADDN2_PR24</v>
      </c>
      <c r="I38" s="120">
        <f>INDEX(InpC!K$56:K$261,MATCH($K38,InpC!$F$56:$F$261,0))</f>
        <v>0</v>
      </c>
      <c r="J38" s="120">
        <f>INDEX(InpC!L$56:L$261,MATCH($K38,InpC!$F$56:$F$261,0))</f>
        <v>0</v>
      </c>
      <c r="K38" s="79">
        <f t="shared" si="3"/>
        <v>63</v>
      </c>
      <c r="L38" s="120" t="str">
        <f>INDEX(InpC!M$56:M$261,MATCH($K38,InpC!$F$56:$F$261,0))</f>
        <v>AC2</v>
      </c>
      <c r="M38" s="157" t="s">
        <v>31</v>
      </c>
      <c r="N38" s="157"/>
      <c r="O38" s="120"/>
      <c r="P38" s="120"/>
      <c r="Q38" s="539">
        <f>SUMIF(Inp_PR24_SBB!$E$5:$E$177,TPSR!$G38,Inp_PR24_SBB!H$5:H$177)+SUMIF(Inp_PR24_SBB!$E$5:$E$177,TPSR!$H38,Inp_PR24_SBB!H$5:H$177)+SUMIF(Inp_PR24_SBB!$E$5:$E$177,TPSR!$I38,Inp_PR24_SBB!H$5:H$177)+SUMIF(Inp_PR24_SBB!$E$5:$E$177,TPSR!$J38,Inp_PR24_SBB!H$5:H$177)+SUMIF(Inp_PR24_SBB!$E$5:$E$177,TPSR!$F38,Inp_PR24_SBB!H$5:H$177)</f>
        <v>0</v>
      </c>
      <c r="R38" s="539">
        <f>SUMIF(Inp_PR24_SBB!$E$5:$E$177,TPSR!$G38,Inp_PR24_SBB!I$5:I$177)+SUMIF(Inp_PR24_SBB!$E$5:$E$177,TPSR!$H38,Inp_PR24_SBB!I$5:I$177)+SUMIF(Inp_PR24_SBB!$E$5:$E$177,TPSR!$I38,Inp_PR24_SBB!I$5:I$177)+SUMIF(Inp_PR24_SBB!$E$5:$E$177,TPSR!$J38,Inp_PR24_SBB!I$5:I$177)+SUMIF(Inp_PR24_SBB!$E$5:$E$177,TPSR!$F38,Inp_PR24_SBB!I$5:I$177)</f>
        <v>0</v>
      </c>
      <c r="S38" s="539">
        <f>SUMIF(Inp_PR24_SBB!$E$5:$E$177,TPSR!$G38,Inp_PR24_SBB!J$5:J$177)+SUMIF(Inp_PR24_SBB!$E$5:$E$177,TPSR!$H38,Inp_PR24_SBB!J$5:J$177)+SUMIF(Inp_PR24_SBB!$E$5:$E$177,TPSR!$I38,Inp_PR24_SBB!J$5:J$177)+SUMIF(Inp_PR24_SBB!$E$5:$E$177,TPSR!$J38,Inp_PR24_SBB!J$5:J$177)+SUMIF(Inp_PR24_SBB!$E$5:$E$177,TPSR!$F38,Inp_PR24_SBB!J$5:J$177)</f>
        <v>0</v>
      </c>
      <c r="T38" s="539">
        <f>SUMIF(Inp_PR24_SBB!$E$5:$E$177,TPSR!$G38,Inp_PR24_SBB!K$5:K$177)+SUMIF(Inp_PR24_SBB!$E$5:$E$177,TPSR!$H38,Inp_PR24_SBB!K$5:K$177)+SUMIF(Inp_PR24_SBB!$E$5:$E$177,TPSR!$I38,Inp_PR24_SBB!K$5:K$177)+SUMIF(Inp_PR24_SBB!$E$5:$E$177,TPSR!$J38,Inp_PR24_SBB!K$5:K$177)+SUMIF(Inp_PR24_SBB!$E$5:$E$177,TPSR!$F38,Inp_PR24_SBB!K$5:K$177)</f>
        <v>0</v>
      </c>
      <c r="U38" s="539">
        <f>SUMIF(Inp_PR24_SBB!$E$5:$E$177,TPSR!$G38,Inp_PR24_SBB!L$5:L$177)+SUMIF(Inp_PR24_SBB!$E$5:$E$177,TPSR!$H38,Inp_PR24_SBB!L$5:L$177)+SUMIF(Inp_PR24_SBB!$E$5:$E$177,TPSR!$I38,Inp_PR24_SBB!L$5:L$177)+SUMIF(Inp_PR24_SBB!$E$5:$E$177,TPSR!$J38,Inp_PR24_SBB!L$5:L$177)+SUMIF(Inp_PR24_SBB!$E$5:$E$177,TPSR!$F38,Inp_PR24_SBB!L$5:L$177)</f>
        <v>0</v>
      </c>
      <c r="V38" s="101"/>
      <c r="W38" s="190">
        <f t="shared" si="12"/>
        <v>0</v>
      </c>
      <c r="X38" s="190">
        <f t="shared" si="13"/>
        <v>0</v>
      </c>
      <c r="Y38" s="191"/>
      <c r="Z38" s="191"/>
      <c r="AA38" s="191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</row>
    <row r="39" spans="1:37" s="22" customFormat="1" outlineLevel="1">
      <c r="A39" s="82"/>
      <c r="B39" s="82"/>
      <c r="C39" s="111"/>
      <c r="D39" s="112"/>
      <c r="E39" s="120" t="str">
        <f>INDEX(InpC!$E$56:$E$261,MATCH($K39,InpC!$F$56:$F$261,0))</f>
        <v>Bulk supplies revenue - total</v>
      </c>
      <c r="F39" s="120" t="str">
        <f>INDEX(InpC!H$56:H$261,MATCH($K39,InpC!$F$56:$F$261,0))</f>
        <v>sum</v>
      </c>
      <c r="G39" s="120">
        <f>INDEX(InpC!I$56:I$261,MATCH($K39,InpC!$F$56:$F$261,0))</f>
        <v>0</v>
      </c>
      <c r="H39" s="120">
        <f>INDEX(InpC!J$56:J$261,MATCH($K39,InpC!$F$56:$F$261,0))</f>
        <v>0</v>
      </c>
      <c r="I39" s="120">
        <f>INDEX(InpC!K$56:K$261,MATCH($K39,InpC!$F$56:$F$261,0))</f>
        <v>0</v>
      </c>
      <c r="J39" s="120">
        <f>INDEX(InpC!L$56:L$261,MATCH($K39,InpC!$F$56:$F$261,0))</f>
        <v>0</v>
      </c>
      <c r="K39" s="79">
        <f t="shared" si="3"/>
        <v>64</v>
      </c>
      <c r="L39" s="120">
        <f>INDEX(InpC!M$56:M$261,MATCH($K39,InpC!$F$56:$F$261,0))</f>
        <v>0</v>
      </c>
      <c r="M39" s="157" t="s">
        <v>31</v>
      </c>
      <c r="N39" s="157"/>
      <c r="O39" s="120"/>
      <c r="P39" s="120"/>
      <c r="Q39" s="540">
        <f>SUM(Q33:Q38)</f>
        <v>0.13200000000000001</v>
      </c>
      <c r="R39" s="540">
        <f t="shared" ref="R39:U39" si="14">SUM(R33:R38)</f>
        <v>0.13200000000000001</v>
      </c>
      <c r="S39" s="540">
        <f t="shared" si="14"/>
        <v>0.13200000000000001</v>
      </c>
      <c r="T39" s="540">
        <f t="shared" si="14"/>
        <v>0.13200000000000001</v>
      </c>
      <c r="U39" s="540">
        <f t="shared" si="14"/>
        <v>0.13200000000000001</v>
      </c>
      <c r="V39" s="101"/>
      <c r="W39" s="192">
        <f t="shared" si="12"/>
        <v>0.66</v>
      </c>
      <c r="X39" s="192">
        <f t="shared" si="13"/>
        <v>0.13200000000000001</v>
      </c>
      <c r="Y39" s="191"/>
      <c r="Z39" s="191"/>
      <c r="AA39" s="191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</row>
    <row r="40" spans="1:37" s="22" customFormat="1" outlineLevel="1">
      <c r="A40" s="82"/>
      <c r="B40" s="82"/>
      <c r="C40" s="111"/>
      <c r="D40" s="112"/>
      <c r="E40" s="120" t="str">
        <f>INDEX(InpC!$E$56:$E$261,MATCH($K40,InpC!$F$56:$F$261,0))</f>
        <v>Other third party revenue - WR - non-price control</v>
      </c>
      <c r="F40" s="120" t="str">
        <f>INDEX(InpC!H$56:H$261,MATCH($K40,InpC!$F$56:$F$261,0))</f>
        <v>RR9_033WR_PR24</v>
      </c>
      <c r="G40" s="120">
        <f>INDEX(InpC!I$56:I$261,MATCH($K40,InpC!$F$56:$F$261,0))</f>
        <v>0</v>
      </c>
      <c r="H40" s="120">
        <f>INDEX(InpC!J$56:J$261,MATCH($K40,InpC!$F$56:$F$261,0))</f>
        <v>0</v>
      </c>
      <c r="I40" s="120">
        <f>INDEX(InpC!K$56:K$261,MATCH($K40,InpC!$F$56:$F$261,0))</f>
        <v>0</v>
      </c>
      <c r="J40" s="120">
        <f>INDEX(InpC!L$56:L$261,MATCH($K40,InpC!$F$56:$F$261,0))</f>
        <v>0</v>
      </c>
      <c r="K40" s="79">
        <f>K39+1</f>
        <v>65</v>
      </c>
      <c r="L40" s="120" t="str">
        <f>INDEX(InpC!M$56:M$261,MATCH($K40,InpC!$F$56:$F$261,0))</f>
        <v>WR</v>
      </c>
      <c r="M40" s="157" t="s">
        <v>31</v>
      </c>
      <c r="N40" s="157"/>
      <c r="O40" s="120"/>
      <c r="P40" s="120"/>
      <c r="Q40" s="539">
        <f>SUMIF(Inp_PR24_SBB!$E$5:$E$177,TPSR!$G40,Inp_PR24_SBB!H$5:H$177)+SUMIF(Inp_PR24_SBB!$E$5:$E$177,TPSR!$H40,Inp_PR24_SBB!H$5:H$177)+SUMIF(Inp_PR24_SBB!$E$5:$E$177,TPSR!$I40,Inp_PR24_SBB!H$5:H$177)+SUMIF(Inp_PR24_SBB!$E$5:$E$177,TPSR!$J40,Inp_PR24_SBB!H$5:H$177)+SUMIF(Inp_PR24_SBB!$E$5:$E$177,TPSR!$F40,Inp_PR24_SBB!H$5:H$177)</f>
        <v>0</v>
      </c>
      <c r="R40" s="539">
        <f>SUMIF(Inp_PR24_SBB!$E$5:$E$177,TPSR!$G40,Inp_PR24_SBB!I$5:I$177)+SUMIF(Inp_PR24_SBB!$E$5:$E$177,TPSR!$H40,Inp_PR24_SBB!I$5:I$177)+SUMIF(Inp_PR24_SBB!$E$5:$E$177,TPSR!$I40,Inp_PR24_SBB!I$5:I$177)+SUMIF(Inp_PR24_SBB!$E$5:$E$177,TPSR!$J40,Inp_PR24_SBB!I$5:I$177)+SUMIF(Inp_PR24_SBB!$E$5:$E$177,TPSR!$F40,Inp_PR24_SBB!I$5:I$177)</f>
        <v>0</v>
      </c>
      <c r="S40" s="539">
        <f>SUMIF(Inp_PR24_SBB!$E$5:$E$177,TPSR!$G40,Inp_PR24_SBB!J$5:J$177)+SUMIF(Inp_PR24_SBB!$E$5:$E$177,TPSR!$H40,Inp_PR24_SBB!J$5:J$177)+SUMIF(Inp_PR24_SBB!$E$5:$E$177,TPSR!$I40,Inp_PR24_SBB!J$5:J$177)+SUMIF(Inp_PR24_SBB!$E$5:$E$177,TPSR!$J40,Inp_PR24_SBB!J$5:J$177)+SUMIF(Inp_PR24_SBB!$E$5:$E$177,TPSR!$F40,Inp_PR24_SBB!J$5:J$177)</f>
        <v>0</v>
      </c>
      <c r="T40" s="539">
        <f>SUMIF(Inp_PR24_SBB!$E$5:$E$177,TPSR!$G40,Inp_PR24_SBB!K$5:K$177)+SUMIF(Inp_PR24_SBB!$E$5:$E$177,TPSR!$H40,Inp_PR24_SBB!K$5:K$177)+SUMIF(Inp_PR24_SBB!$E$5:$E$177,TPSR!$I40,Inp_PR24_SBB!K$5:K$177)+SUMIF(Inp_PR24_SBB!$E$5:$E$177,TPSR!$J40,Inp_PR24_SBB!K$5:K$177)+SUMIF(Inp_PR24_SBB!$E$5:$E$177,TPSR!$F40,Inp_PR24_SBB!K$5:K$177)</f>
        <v>0</v>
      </c>
      <c r="U40" s="539">
        <f>SUMIF(Inp_PR24_SBB!$E$5:$E$177,TPSR!$G40,Inp_PR24_SBB!L$5:L$177)+SUMIF(Inp_PR24_SBB!$E$5:$E$177,TPSR!$H40,Inp_PR24_SBB!L$5:L$177)+SUMIF(Inp_PR24_SBB!$E$5:$E$177,TPSR!$I40,Inp_PR24_SBB!L$5:L$177)+SUMIF(Inp_PR24_SBB!$E$5:$E$177,TPSR!$J40,Inp_PR24_SBB!L$5:L$177)+SUMIF(Inp_PR24_SBB!$E$5:$E$177,TPSR!$F40,Inp_PR24_SBB!L$5:L$177)</f>
        <v>0</v>
      </c>
      <c r="V40" s="101"/>
      <c r="W40" s="190">
        <f t="shared" si="12"/>
        <v>0</v>
      </c>
      <c r="X40" s="190">
        <f t="shared" si="13"/>
        <v>0</v>
      </c>
      <c r="Y40" s="191"/>
      <c r="Z40" s="191"/>
      <c r="AA40" s="191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</row>
    <row r="41" spans="1:37" s="22" customFormat="1" outlineLevel="1">
      <c r="A41" s="82"/>
      <c r="B41" s="82"/>
      <c r="C41" s="111"/>
      <c r="D41" s="112"/>
      <c r="E41" s="120" t="str">
        <f>INDEX(InpC!$E$56:$E$261,MATCH($K41,InpC!$F$56:$F$261,0))</f>
        <v>Other third party revenue - WN - non-price control</v>
      </c>
      <c r="F41" s="120" t="str">
        <f>INDEX(InpC!H$56:H$261,MATCH($K41,InpC!$F$56:$F$261,0))</f>
        <v>RR9_033WN_PR24</v>
      </c>
      <c r="G41" s="120">
        <f>INDEX(InpC!I$56:I$261,MATCH($K41,InpC!$F$56:$F$261,0))</f>
        <v>0</v>
      </c>
      <c r="H41" s="120">
        <f>INDEX(InpC!J$56:J$261,MATCH($K41,InpC!$F$56:$F$261,0))</f>
        <v>0</v>
      </c>
      <c r="I41" s="120">
        <f>INDEX(InpC!K$56:K$261,MATCH($K41,InpC!$F$56:$F$261,0))</f>
        <v>0</v>
      </c>
      <c r="J41" s="120">
        <f>INDEX(InpC!L$56:L$261,MATCH($K41,InpC!$F$56:$F$261,0))</f>
        <v>0</v>
      </c>
      <c r="K41" s="79">
        <f t="shared" ref="K41:K61" si="15">K40+1</f>
        <v>66</v>
      </c>
      <c r="L41" s="120" t="str">
        <f>INDEX(InpC!M$56:M$261,MATCH($K41,InpC!$F$56:$F$261,0))</f>
        <v>WN</v>
      </c>
      <c r="M41" s="157" t="s">
        <v>31</v>
      </c>
      <c r="N41" s="157"/>
      <c r="O41" s="120"/>
      <c r="P41" s="120"/>
      <c r="Q41" s="539">
        <f>SUMIF(Inp_PR24_SBB!$E$5:$E$177,TPSR!$G41,Inp_PR24_SBB!H$5:H$177)+SUMIF(Inp_PR24_SBB!$E$5:$E$177,TPSR!$H41,Inp_PR24_SBB!H$5:H$177)+SUMIF(Inp_PR24_SBB!$E$5:$E$177,TPSR!$I41,Inp_PR24_SBB!H$5:H$177)+SUMIF(Inp_PR24_SBB!$E$5:$E$177,TPSR!$J41,Inp_PR24_SBB!H$5:H$177)+SUMIF(Inp_PR24_SBB!$E$5:$E$177,TPSR!$F41,Inp_PR24_SBB!H$5:H$177)</f>
        <v>0</v>
      </c>
      <c r="R41" s="539">
        <f>SUMIF(Inp_PR24_SBB!$E$5:$E$177,TPSR!$G41,Inp_PR24_SBB!I$5:I$177)+SUMIF(Inp_PR24_SBB!$E$5:$E$177,TPSR!$H41,Inp_PR24_SBB!I$5:I$177)+SUMIF(Inp_PR24_SBB!$E$5:$E$177,TPSR!$I41,Inp_PR24_SBB!I$5:I$177)+SUMIF(Inp_PR24_SBB!$E$5:$E$177,TPSR!$J41,Inp_PR24_SBB!I$5:I$177)+SUMIF(Inp_PR24_SBB!$E$5:$E$177,TPSR!$F41,Inp_PR24_SBB!I$5:I$177)</f>
        <v>0</v>
      </c>
      <c r="S41" s="539">
        <f>SUMIF(Inp_PR24_SBB!$E$5:$E$177,TPSR!$G41,Inp_PR24_SBB!J$5:J$177)+SUMIF(Inp_PR24_SBB!$E$5:$E$177,TPSR!$H41,Inp_PR24_SBB!J$5:J$177)+SUMIF(Inp_PR24_SBB!$E$5:$E$177,TPSR!$I41,Inp_PR24_SBB!J$5:J$177)+SUMIF(Inp_PR24_SBB!$E$5:$E$177,TPSR!$J41,Inp_PR24_SBB!J$5:J$177)+SUMIF(Inp_PR24_SBB!$E$5:$E$177,TPSR!$F41,Inp_PR24_SBB!J$5:J$177)</f>
        <v>0</v>
      </c>
      <c r="T41" s="539">
        <f>SUMIF(Inp_PR24_SBB!$E$5:$E$177,TPSR!$G41,Inp_PR24_SBB!K$5:K$177)+SUMIF(Inp_PR24_SBB!$E$5:$E$177,TPSR!$H41,Inp_PR24_SBB!K$5:K$177)+SUMIF(Inp_PR24_SBB!$E$5:$E$177,TPSR!$I41,Inp_PR24_SBB!K$5:K$177)+SUMIF(Inp_PR24_SBB!$E$5:$E$177,TPSR!$J41,Inp_PR24_SBB!K$5:K$177)+SUMIF(Inp_PR24_SBB!$E$5:$E$177,TPSR!$F41,Inp_PR24_SBB!K$5:K$177)</f>
        <v>0</v>
      </c>
      <c r="U41" s="539">
        <f>SUMIF(Inp_PR24_SBB!$E$5:$E$177,TPSR!$G41,Inp_PR24_SBB!L$5:L$177)+SUMIF(Inp_PR24_SBB!$E$5:$E$177,TPSR!$H41,Inp_PR24_SBB!L$5:L$177)+SUMIF(Inp_PR24_SBB!$E$5:$E$177,TPSR!$I41,Inp_PR24_SBB!L$5:L$177)+SUMIF(Inp_PR24_SBB!$E$5:$E$177,TPSR!$J41,Inp_PR24_SBB!L$5:L$177)+SUMIF(Inp_PR24_SBB!$E$5:$E$177,TPSR!$F41,Inp_PR24_SBB!L$5:L$177)</f>
        <v>0</v>
      </c>
      <c r="V41" s="101"/>
      <c r="W41" s="190">
        <f t="shared" si="12"/>
        <v>0</v>
      </c>
      <c r="X41" s="190">
        <f t="shared" si="13"/>
        <v>0</v>
      </c>
      <c r="Y41" s="191"/>
      <c r="Z41" s="191"/>
      <c r="AA41" s="191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</row>
    <row r="42" spans="1:37" s="22" customFormat="1" outlineLevel="1">
      <c r="A42" s="82"/>
      <c r="B42" s="82"/>
      <c r="C42" s="111"/>
      <c r="D42" s="112"/>
      <c r="E42" s="120" t="str">
        <f>INDEX(InpC!$E$56:$E$261,MATCH($K42,InpC!$F$56:$F$261,0))</f>
        <v>Other third party revenue - WWN - non-price control</v>
      </c>
      <c r="F42" s="120" t="str">
        <f>INDEX(InpC!H$56:H$261,MATCH($K42,InpC!$F$56:$F$261,0))</f>
        <v>RR9_033WWN_PR24</v>
      </c>
      <c r="G42" s="120">
        <f>INDEX(InpC!I$56:I$261,MATCH($K42,InpC!$F$56:$F$261,0))</f>
        <v>0</v>
      </c>
      <c r="H42" s="120">
        <f>INDEX(InpC!J$56:J$261,MATCH($K42,InpC!$F$56:$F$261,0))</f>
        <v>0</v>
      </c>
      <c r="I42" s="120">
        <f>INDEX(InpC!K$56:K$261,MATCH($K42,InpC!$F$56:$F$261,0))</f>
        <v>0</v>
      </c>
      <c r="J42" s="120">
        <f>INDEX(InpC!L$56:L$261,MATCH($K42,InpC!$F$56:$F$261,0))</f>
        <v>0</v>
      </c>
      <c r="K42" s="79">
        <f t="shared" si="15"/>
        <v>67</v>
      </c>
      <c r="L42" s="120" t="str">
        <f>INDEX(InpC!M$56:M$261,MATCH($K42,InpC!$F$56:$F$261,0))</f>
        <v>WWN</v>
      </c>
      <c r="M42" s="157" t="s">
        <v>31</v>
      </c>
      <c r="N42" s="157"/>
      <c r="O42" s="120"/>
      <c r="P42" s="120"/>
      <c r="Q42" s="539">
        <f>SUMIF(Inp_PR24_SBB!$E$5:$E$177,TPSR!$G42,Inp_PR24_SBB!H$5:H$177)+SUMIF(Inp_PR24_SBB!$E$5:$E$177,TPSR!$H42,Inp_PR24_SBB!H$5:H$177)+SUMIF(Inp_PR24_SBB!$E$5:$E$177,TPSR!$I42,Inp_PR24_SBB!H$5:H$177)+SUMIF(Inp_PR24_SBB!$E$5:$E$177,TPSR!$J42,Inp_PR24_SBB!H$5:H$177)+SUMIF(Inp_PR24_SBB!$E$5:$E$177,TPSR!$F42,Inp_PR24_SBB!H$5:H$177)</f>
        <v>0</v>
      </c>
      <c r="R42" s="539">
        <f>SUMIF(Inp_PR24_SBB!$E$5:$E$177,TPSR!$G42,Inp_PR24_SBB!I$5:I$177)+SUMIF(Inp_PR24_SBB!$E$5:$E$177,TPSR!$H42,Inp_PR24_SBB!I$5:I$177)+SUMIF(Inp_PR24_SBB!$E$5:$E$177,TPSR!$I42,Inp_PR24_SBB!I$5:I$177)+SUMIF(Inp_PR24_SBB!$E$5:$E$177,TPSR!$J42,Inp_PR24_SBB!I$5:I$177)+SUMIF(Inp_PR24_SBB!$E$5:$E$177,TPSR!$F42,Inp_PR24_SBB!I$5:I$177)</f>
        <v>0</v>
      </c>
      <c r="S42" s="539">
        <f>SUMIF(Inp_PR24_SBB!$E$5:$E$177,TPSR!$G42,Inp_PR24_SBB!J$5:J$177)+SUMIF(Inp_PR24_SBB!$E$5:$E$177,TPSR!$H42,Inp_PR24_SBB!J$5:J$177)+SUMIF(Inp_PR24_SBB!$E$5:$E$177,TPSR!$I42,Inp_PR24_SBB!J$5:J$177)+SUMIF(Inp_PR24_SBB!$E$5:$E$177,TPSR!$J42,Inp_PR24_SBB!J$5:J$177)+SUMIF(Inp_PR24_SBB!$E$5:$E$177,TPSR!$F42,Inp_PR24_SBB!J$5:J$177)</f>
        <v>0</v>
      </c>
      <c r="T42" s="539">
        <f>SUMIF(Inp_PR24_SBB!$E$5:$E$177,TPSR!$G42,Inp_PR24_SBB!K$5:K$177)+SUMIF(Inp_PR24_SBB!$E$5:$E$177,TPSR!$H42,Inp_PR24_SBB!K$5:K$177)+SUMIF(Inp_PR24_SBB!$E$5:$E$177,TPSR!$I42,Inp_PR24_SBB!K$5:K$177)+SUMIF(Inp_PR24_SBB!$E$5:$E$177,TPSR!$J42,Inp_PR24_SBB!K$5:K$177)+SUMIF(Inp_PR24_SBB!$E$5:$E$177,TPSR!$F42,Inp_PR24_SBB!K$5:K$177)</f>
        <v>0</v>
      </c>
      <c r="U42" s="539">
        <f>SUMIF(Inp_PR24_SBB!$E$5:$E$177,TPSR!$G42,Inp_PR24_SBB!L$5:L$177)+SUMIF(Inp_PR24_SBB!$E$5:$E$177,TPSR!$H42,Inp_PR24_SBB!L$5:L$177)+SUMIF(Inp_PR24_SBB!$E$5:$E$177,TPSR!$I42,Inp_PR24_SBB!L$5:L$177)+SUMIF(Inp_PR24_SBB!$E$5:$E$177,TPSR!$J42,Inp_PR24_SBB!L$5:L$177)+SUMIF(Inp_PR24_SBB!$E$5:$E$177,TPSR!$F42,Inp_PR24_SBB!L$5:L$177)</f>
        <v>0</v>
      </c>
      <c r="V42" s="101"/>
      <c r="W42" s="190">
        <f t="shared" si="12"/>
        <v>0</v>
      </c>
      <c r="X42" s="190">
        <f t="shared" si="13"/>
        <v>0</v>
      </c>
      <c r="Y42" s="191"/>
      <c r="Z42" s="191"/>
      <c r="AA42" s="191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</row>
    <row r="43" spans="1:37" s="22" customFormat="1" outlineLevel="1">
      <c r="A43" s="82"/>
      <c r="B43" s="82"/>
      <c r="C43" s="111"/>
      <c r="D43" s="112"/>
      <c r="E43" s="120" t="str">
        <f>INDEX(InpC!$E$56:$E$261,MATCH($K43,InpC!$F$56:$F$261,0))</f>
        <v>Other third party revenue - BR - non-price control</v>
      </c>
      <c r="F43" s="120" t="str">
        <f>INDEX(InpC!H$56:H$261,MATCH($K43,InpC!$F$56:$F$261,0))</f>
        <v>RR9_033BR_PR24</v>
      </c>
      <c r="G43" s="120">
        <f>INDEX(InpC!I$56:I$261,MATCH($K43,InpC!$F$56:$F$261,0))</f>
        <v>0</v>
      </c>
      <c r="H43" s="120">
        <f>INDEX(InpC!J$56:J$261,MATCH($K43,InpC!$F$56:$F$261,0))</f>
        <v>0</v>
      </c>
      <c r="I43" s="120">
        <f>INDEX(InpC!K$56:K$261,MATCH($K43,InpC!$F$56:$F$261,0))</f>
        <v>0</v>
      </c>
      <c r="J43" s="120">
        <f>INDEX(InpC!L$56:L$261,MATCH($K43,InpC!$F$56:$F$261,0))</f>
        <v>0</v>
      </c>
      <c r="K43" s="79">
        <f t="shared" si="15"/>
        <v>68</v>
      </c>
      <c r="L43" s="120" t="str">
        <f>INDEX(InpC!M$56:M$261,MATCH($K43,InpC!$F$56:$F$261,0))</f>
        <v>BR</v>
      </c>
      <c r="M43" s="157" t="s">
        <v>31</v>
      </c>
      <c r="N43" s="157"/>
      <c r="O43" s="120"/>
      <c r="P43" s="120"/>
      <c r="Q43" s="539">
        <f>SUMIF(Inp_PR24_SBB!$E$5:$E$177,TPSR!$G43,Inp_PR24_SBB!H$5:H$177)+SUMIF(Inp_PR24_SBB!$E$5:$E$177,TPSR!$H43,Inp_PR24_SBB!H$5:H$177)+SUMIF(Inp_PR24_SBB!$E$5:$E$177,TPSR!$I43,Inp_PR24_SBB!H$5:H$177)+SUMIF(Inp_PR24_SBB!$E$5:$E$177,TPSR!$J43,Inp_PR24_SBB!H$5:H$177)+SUMIF(Inp_PR24_SBB!$E$5:$E$177,TPSR!$F43,Inp_PR24_SBB!H$5:H$177)</f>
        <v>0</v>
      </c>
      <c r="R43" s="539">
        <f>SUMIF(Inp_PR24_SBB!$E$5:$E$177,TPSR!$G43,Inp_PR24_SBB!I$5:I$177)+SUMIF(Inp_PR24_SBB!$E$5:$E$177,TPSR!$H43,Inp_PR24_SBB!I$5:I$177)+SUMIF(Inp_PR24_SBB!$E$5:$E$177,TPSR!$I43,Inp_PR24_SBB!I$5:I$177)+SUMIF(Inp_PR24_SBB!$E$5:$E$177,TPSR!$J43,Inp_PR24_SBB!I$5:I$177)+SUMIF(Inp_PR24_SBB!$E$5:$E$177,TPSR!$F43,Inp_PR24_SBB!I$5:I$177)</f>
        <v>0</v>
      </c>
      <c r="S43" s="539">
        <f>SUMIF(Inp_PR24_SBB!$E$5:$E$177,TPSR!$G43,Inp_PR24_SBB!J$5:J$177)+SUMIF(Inp_PR24_SBB!$E$5:$E$177,TPSR!$H43,Inp_PR24_SBB!J$5:J$177)+SUMIF(Inp_PR24_SBB!$E$5:$E$177,TPSR!$I43,Inp_PR24_SBB!J$5:J$177)+SUMIF(Inp_PR24_SBB!$E$5:$E$177,TPSR!$J43,Inp_PR24_SBB!J$5:J$177)+SUMIF(Inp_PR24_SBB!$E$5:$E$177,TPSR!$F43,Inp_PR24_SBB!J$5:J$177)</f>
        <v>0</v>
      </c>
      <c r="T43" s="539">
        <f>SUMIF(Inp_PR24_SBB!$E$5:$E$177,TPSR!$G43,Inp_PR24_SBB!K$5:K$177)+SUMIF(Inp_PR24_SBB!$E$5:$E$177,TPSR!$H43,Inp_PR24_SBB!K$5:K$177)+SUMIF(Inp_PR24_SBB!$E$5:$E$177,TPSR!$I43,Inp_PR24_SBB!K$5:K$177)+SUMIF(Inp_PR24_SBB!$E$5:$E$177,TPSR!$J43,Inp_PR24_SBB!K$5:K$177)+SUMIF(Inp_PR24_SBB!$E$5:$E$177,TPSR!$F43,Inp_PR24_SBB!K$5:K$177)</f>
        <v>0</v>
      </c>
      <c r="U43" s="539">
        <f>SUMIF(Inp_PR24_SBB!$E$5:$E$177,TPSR!$G43,Inp_PR24_SBB!L$5:L$177)+SUMIF(Inp_PR24_SBB!$E$5:$E$177,TPSR!$H43,Inp_PR24_SBB!L$5:L$177)+SUMIF(Inp_PR24_SBB!$E$5:$E$177,TPSR!$I43,Inp_PR24_SBB!L$5:L$177)+SUMIF(Inp_PR24_SBB!$E$5:$E$177,TPSR!$J43,Inp_PR24_SBB!L$5:L$177)+SUMIF(Inp_PR24_SBB!$E$5:$E$177,TPSR!$F43,Inp_PR24_SBB!L$5:L$177)</f>
        <v>0</v>
      </c>
      <c r="V43" s="101"/>
      <c r="W43" s="190">
        <f t="shared" si="12"/>
        <v>0</v>
      </c>
      <c r="X43" s="190">
        <f t="shared" si="13"/>
        <v>0</v>
      </c>
      <c r="Y43" s="191"/>
      <c r="Z43" s="191"/>
      <c r="AA43" s="191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</row>
    <row r="44" spans="1:37" s="22" customFormat="1" outlineLevel="1">
      <c r="A44" s="82"/>
      <c r="B44" s="82"/>
      <c r="C44" s="111"/>
      <c r="D44" s="112"/>
      <c r="E44" s="120" t="str">
        <f>INDEX(InpC!$E$56:$E$261,MATCH($K44,InpC!$F$56:$F$261,0))</f>
        <v>Other third party revenue - additional control 1 - non-price control</v>
      </c>
      <c r="F44" s="120" t="str">
        <f>INDEX(InpC!H$56:H$261,MATCH($K44,InpC!$F$56:$F$261,0))</f>
        <v>RR9_033ADDN1_PR24</v>
      </c>
      <c r="G44" s="120">
        <f>INDEX(InpC!I$56:I$261,MATCH($K44,InpC!$F$56:$F$261,0))</f>
        <v>0</v>
      </c>
      <c r="H44" s="120">
        <f>INDEX(InpC!J$56:J$261,MATCH($K44,InpC!$F$56:$F$261,0))</f>
        <v>0</v>
      </c>
      <c r="I44" s="120">
        <f>INDEX(InpC!K$56:K$261,MATCH($K44,InpC!$F$56:$F$261,0))</f>
        <v>0</v>
      </c>
      <c r="J44" s="120">
        <f>INDEX(InpC!L$56:L$261,MATCH($K44,InpC!$F$56:$F$261,0))</f>
        <v>0</v>
      </c>
      <c r="K44" s="79">
        <f t="shared" si="15"/>
        <v>69</v>
      </c>
      <c r="L44" s="120" t="str">
        <f>INDEX(InpC!M$56:M$261,MATCH($K44,InpC!$F$56:$F$261,0))</f>
        <v>AC1</v>
      </c>
      <c r="M44" s="157" t="s">
        <v>31</v>
      </c>
      <c r="N44" s="157"/>
      <c r="O44" s="120"/>
      <c r="P44" s="120"/>
      <c r="Q44" s="539">
        <f>SUMIF(Inp_PR24_SBB!$E$5:$E$177,TPSR!$G44,Inp_PR24_SBB!H$5:H$177)+SUMIF(Inp_PR24_SBB!$E$5:$E$177,TPSR!$H44,Inp_PR24_SBB!H$5:H$177)+SUMIF(Inp_PR24_SBB!$E$5:$E$177,TPSR!$I44,Inp_PR24_SBB!H$5:H$177)+SUMIF(Inp_PR24_SBB!$E$5:$E$177,TPSR!$J44,Inp_PR24_SBB!H$5:H$177)+SUMIF(Inp_PR24_SBB!$E$5:$E$177,TPSR!$F44,Inp_PR24_SBB!H$5:H$177)</f>
        <v>0</v>
      </c>
      <c r="R44" s="539">
        <f>SUMIF(Inp_PR24_SBB!$E$5:$E$177,TPSR!$G44,Inp_PR24_SBB!I$5:I$177)+SUMIF(Inp_PR24_SBB!$E$5:$E$177,TPSR!$H44,Inp_PR24_SBB!I$5:I$177)+SUMIF(Inp_PR24_SBB!$E$5:$E$177,TPSR!$I44,Inp_PR24_SBB!I$5:I$177)+SUMIF(Inp_PR24_SBB!$E$5:$E$177,TPSR!$J44,Inp_PR24_SBB!I$5:I$177)+SUMIF(Inp_PR24_SBB!$E$5:$E$177,TPSR!$F44,Inp_PR24_SBB!I$5:I$177)</f>
        <v>0</v>
      </c>
      <c r="S44" s="539">
        <f>SUMIF(Inp_PR24_SBB!$E$5:$E$177,TPSR!$G44,Inp_PR24_SBB!J$5:J$177)+SUMIF(Inp_PR24_SBB!$E$5:$E$177,TPSR!$H44,Inp_PR24_SBB!J$5:J$177)+SUMIF(Inp_PR24_SBB!$E$5:$E$177,TPSR!$I44,Inp_PR24_SBB!J$5:J$177)+SUMIF(Inp_PR24_SBB!$E$5:$E$177,TPSR!$J44,Inp_PR24_SBB!J$5:J$177)+SUMIF(Inp_PR24_SBB!$E$5:$E$177,TPSR!$F44,Inp_PR24_SBB!J$5:J$177)</f>
        <v>0</v>
      </c>
      <c r="T44" s="539">
        <f>SUMIF(Inp_PR24_SBB!$E$5:$E$177,TPSR!$G44,Inp_PR24_SBB!K$5:K$177)+SUMIF(Inp_PR24_SBB!$E$5:$E$177,TPSR!$H44,Inp_PR24_SBB!K$5:K$177)+SUMIF(Inp_PR24_SBB!$E$5:$E$177,TPSR!$I44,Inp_PR24_SBB!K$5:K$177)+SUMIF(Inp_PR24_SBB!$E$5:$E$177,TPSR!$J44,Inp_PR24_SBB!K$5:K$177)+SUMIF(Inp_PR24_SBB!$E$5:$E$177,TPSR!$F44,Inp_PR24_SBB!K$5:K$177)</f>
        <v>0</v>
      </c>
      <c r="U44" s="539">
        <f>SUMIF(Inp_PR24_SBB!$E$5:$E$177,TPSR!$G44,Inp_PR24_SBB!L$5:L$177)+SUMIF(Inp_PR24_SBB!$E$5:$E$177,TPSR!$H44,Inp_PR24_SBB!L$5:L$177)+SUMIF(Inp_PR24_SBB!$E$5:$E$177,TPSR!$I44,Inp_PR24_SBB!L$5:L$177)+SUMIF(Inp_PR24_SBB!$E$5:$E$177,TPSR!$J44,Inp_PR24_SBB!L$5:L$177)+SUMIF(Inp_PR24_SBB!$E$5:$E$177,TPSR!$F44,Inp_PR24_SBB!L$5:L$177)</f>
        <v>0</v>
      </c>
      <c r="V44" s="101"/>
      <c r="W44" s="190">
        <f t="shared" si="12"/>
        <v>0</v>
      </c>
      <c r="X44" s="190">
        <f t="shared" si="13"/>
        <v>0</v>
      </c>
      <c r="Y44" s="191"/>
      <c r="Z44" s="191"/>
      <c r="AA44" s="191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</row>
    <row r="45" spans="1:37" s="22" customFormat="1" outlineLevel="1">
      <c r="A45" s="82"/>
      <c r="B45" s="82"/>
      <c r="C45" s="111"/>
      <c r="D45" s="112"/>
      <c r="E45" s="120" t="str">
        <f>INDEX(InpC!$E$56:$E$261,MATCH($K45,InpC!$F$56:$F$261,0))</f>
        <v>Other third party revenue - additional control 2 - non-price control</v>
      </c>
      <c r="F45" s="120" t="str">
        <f>INDEX(InpC!H$56:H$261,MATCH($K45,InpC!$F$56:$F$261,0))</f>
        <v>RR9_033ADDN2_PR24</v>
      </c>
      <c r="G45" s="120">
        <f>INDEX(InpC!I$56:I$261,MATCH($K45,InpC!$F$56:$F$261,0))</f>
        <v>0</v>
      </c>
      <c r="H45" s="120">
        <f>INDEX(InpC!J$56:J$261,MATCH($K45,InpC!$F$56:$F$261,0))</f>
        <v>0</v>
      </c>
      <c r="I45" s="120">
        <f>INDEX(InpC!K$56:K$261,MATCH($K45,InpC!$F$56:$F$261,0))</f>
        <v>0</v>
      </c>
      <c r="J45" s="120">
        <f>INDEX(InpC!L$56:L$261,MATCH($K45,InpC!$F$56:$F$261,0))</f>
        <v>0</v>
      </c>
      <c r="K45" s="79">
        <f t="shared" si="15"/>
        <v>70</v>
      </c>
      <c r="L45" s="120" t="str">
        <f>INDEX(InpC!M$56:M$261,MATCH($K45,InpC!$F$56:$F$261,0))</f>
        <v>AC2</v>
      </c>
      <c r="M45" s="157" t="s">
        <v>31</v>
      </c>
      <c r="N45" s="157"/>
      <c r="O45" s="120"/>
      <c r="P45" s="120"/>
      <c r="Q45" s="539">
        <f>SUMIF(Inp_PR24_SBB!$E$5:$E$177,TPSR!$G45,Inp_PR24_SBB!H$5:H$177)+SUMIF(Inp_PR24_SBB!$E$5:$E$177,TPSR!$H45,Inp_PR24_SBB!H$5:H$177)+SUMIF(Inp_PR24_SBB!$E$5:$E$177,TPSR!$I45,Inp_PR24_SBB!H$5:H$177)+SUMIF(Inp_PR24_SBB!$E$5:$E$177,TPSR!$J45,Inp_PR24_SBB!H$5:H$177)+SUMIF(Inp_PR24_SBB!$E$5:$E$177,TPSR!$F45,Inp_PR24_SBB!H$5:H$177)</f>
        <v>0</v>
      </c>
      <c r="R45" s="539">
        <f>SUMIF(Inp_PR24_SBB!$E$5:$E$177,TPSR!$G45,Inp_PR24_SBB!I$5:I$177)+SUMIF(Inp_PR24_SBB!$E$5:$E$177,TPSR!$H45,Inp_PR24_SBB!I$5:I$177)+SUMIF(Inp_PR24_SBB!$E$5:$E$177,TPSR!$I45,Inp_PR24_SBB!I$5:I$177)+SUMIF(Inp_PR24_SBB!$E$5:$E$177,TPSR!$J45,Inp_PR24_SBB!I$5:I$177)+SUMIF(Inp_PR24_SBB!$E$5:$E$177,TPSR!$F45,Inp_PR24_SBB!I$5:I$177)</f>
        <v>0</v>
      </c>
      <c r="S45" s="539">
        <f>SUMIF(Inp_PR24_SBB!$E$5:$E$177,TPSR!$G45,Inp_PR24_SBB!J$5:J$177)+SUMIF(Inp_PR24_SBB!$E$5:$E$177,TPSR!$H45,Inp_PR24_SBB!J$5:J$177)+SUMIF(Inp_PR24_SBB!$E$5:$E$177,TPSR!$I45,Inp_PR24_SBB!J$5:J$177)+SUMIF(Inp_PR24_SBB!$E$5:$E$177,TPSR!$J45,Inp_PR24_SBB!J$5:J$177)+SUMIF(Inp_PR24_SBB!$E$5:$E$177,TPSR!$F45,Inp_PR24_SBB!J$5:J$177)</f>
        <v>0</v>
      </c>
      <c r="T45" s="539">
        <f>SUMIF(Inp_PR24_SBB!$E$5:$E$177,TPSR!$G45,Inp_PR24_SBB!K$5:K$177)+SUMIF(Inp_PR24_SBB!$E$5:$E$177,TPSR!$H45,Inp_PR24_SBB!K$5:K$177)+SUMIF(Inp_PR24_SBB!$E$5:$E$177,TPSR!$I45,Inp_PR24_SBB!K$5:K$177)+SUMIF(Inp_PR24_SBB!$E$5:$E$177,TPSR!$J45,Inp_PR24_SBB!K$5:K$177)+SUMIF(Inp_PR24_SBB!$E$5:$E$177,TPSR!$F45,Inp_PR24_SBB!K$5:K$177)</f>
        <v>0</v>
      </c>
      <c r="U45" s="539">
        <f>SUMIF(Inp_PR24_SBB!$E$5:$E$177,TPSR!$G45,Inp_PR24_SBB!L$5:L$177)+SUMIF(Inp_PR24_SBB!$E$5:$E$177,TPSR!$H45,Inp_PR24_SBB!L$5:L$177)+SUMIF(Inp_PR24_SBB!$E$5:$E$177,TPSR!$I45,Inp_PR24_SBB!L$5:L$177)+SUMIF(Inp_PR24_SBB!$E$5:$E$177,TPSR!$J45,Inp_PR24_SBB!L$5:L$177)+SUMIF(Inp_PR24_SBB!$E$5:$E$177,TPSR!$F45,Inp_PR24_SBB!L$5:L$177)</f>
        <v>0</v>
      </c>
      <c r="V45" s="101"/>
      <c r="W45" s="190">
        <f t="shared" si="12"/>
        <v>0</v>
      </c>
      <c r="X45" s="190">
        <f t="shared" si="13"/>
        <v>0</v>
      </c>
      <c r="Y45" s="191"/>
      <c r="Z45" s="191"/>
      <c r="AA45" s="191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</row>
    <row r="46" spans="1:37" s="22" customFormat="1" outlineLevel="1">
      <c r="A46" s="82"/>
      <c r="B46" s="82"/>
      <c r="C46" s="111"/>
      <c r="D46" s="112"/>
      <c r="E46" s="120" t="str">
        <f>INDEX(InpC!$E$56:$E$261,MATCH($K46,InpC!$F$56:$F$261,0))</f>
        <v>Other third party revenue - total - non-price control</v>
      </c>
      <c r="F46" s="120" t="str">
        <f>INDEX(InpC!H$56:H$261,MATCH($K46,InpC!$F$56:$F$261,0))</f>
        <v>sum</v>
      </c>
      <c r="G46" s="120">
        <f>INDEX(InpC!I$56:I$261,MATCH($K46,InpC!$F$56:$F$261,0))</f>
        <v>0</v>
      </c>
      <c r="H46" s="120">
        <f>INDEX(InpC!J$56:J$261,MATCH($K46,InpC!$F$56:$F$261,0))</f>
        <v>0</v>
      </c>
      <c r="I46" s="120">
        <f>INDEX(InpC!K$56:K$261,MATCH($K46,InpC!$F$56:$F$261,0))</f>
        <v>0</v>
      </c>
      <c r="J46" s="120">
        <f>INDEX(InpC!L$56:L$261,MATCH($K46,InpC!$F$56:$F$261,0))</f>
        <v>0</v>
      </c>
      <c r="K46" s="79">
        <f t="shared" si="15"/>
        <v>71</v>
      </c>
      <c r="L46" s="120">
        <f>INDEX(InpC!M$56:M$261,MATCH($K46,InpC!$F$56:$F$261,0))</f>
        <v>0</v>
      </c>
      <c r="M46" s="157" t="s">
        <v>31</v>
      </c>
      <c r="N46" s="157"/>
      <c r="O46" s="120"/>
      <c r="P46" s="120"/>
      <c r="Q46" s="540">
        <f>SUM(Q40:Q45)</f>
        <v>0</v>
      </c>
      <c r="R46" s="540">
        <f t="shared" ref="R46" si="16">SUM(R40:R45)</f>
        <v>0</v>
      </c>
      <c r="S46" s="540">
        <f t="shared" ref="S46" si="17">SUM(S40:S45)</f>
        <v>0</v>
      </c>
      <c r="T46" s="540">
        <f t="shared" ref="T46" si="18">SUM(T40:T45)</f>
        <v>0</v>
      </c>
      <c r="U46" s="540">
        <f t="shared" ref="U46" si="19">SUM(U40:U45)</f>
        <v>0</v>
      </c>
      <c r="V46" s="101"/>
      <c r="W46" s="192">
        <f t="shared" si="12"/>
        <v>0</v>
      </c>
      <c r="X46" s="192">
        <f t="shared" si="13"/>
        <v>0</v>
      </c>
      <c r="Y46" s="191"/>
      <c r="Z46" s="191"/>
      <c r="AA46" s="191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</row>
    <row r="47" spans="1:37" s="22" customFormat="1" outlineLevel="1">
      <c r="A47" s="82"/>
      <c r="B47" s="82"/>
      <c r="C47" s="111"/>
      <c r="D47" s="112"/>
      <c r="E47" s="120" t="str">
        <f>INDEX(InpC!$E$56:$E$261,MATCH($K47,InpC!$F$56:$F$261,0))</f>
        <v>Third party revenue - WR - non-price control</v>
      </c>
      <c r="F47" s="120" t="str">
        <f>INDEX(InpC!H$56:H$261,MATCH($K47,InpC!$F$56:$F$261,0))</f>
        <v>sum</v>
      </c>
      <c r="G47" s="120">
        <f>INDEX(InpC!I$56:I$261,MATCH($K47,InpC!$F$56:$F$261,0))</f>
        <v>0</v>
      </c>
      <c r="H47" s="120">
        <f>INDEX(InpC!J$56:J$261,MATCH($K47,InpC!$F$56:$F$261,0))</f>
        <v>0</v>
      </c>
      <c r="I47" s="120">
        <f>INDEX(InpC!K$56:K$261,MATCH($K47,InpC!$F$56:$F$261,0))</f>
        <v>0</v>
      </c>
      <c r="J47" s="120">
        <f>INDEX(InpC!L$56:L$261,MATCH($K47,InpC!$F$56:$F$261,0))</f>
        <v>0</v>
      </c>
      <c r="K47" s="79">
        <f t="shared" si="15"/>
        <v>72</v>
      </c>
      <c r="L47" s="120" t="str">
        <f>INDEX(InpC!M$56:M$261,MATCH($K47,InpC!$F$56:$F$261,0))</f>
        <v>WR</v>
      </c>
      <c r="M47" s="157" t="s">
        <v>31</v>
      </c>
      <c r="N47" s="157"/>
      <c r="O47" s="120"/>
      <c r="P47" s="120"/>
      <c r="Q47" s="540">
        <f>SUMIF($L$33:$L$46,$L47,Q$33:Q$46)</f>
        <v>0</v>
      </c>
      <c r="R47" s="540">
        <f t="shared" ref="R47:U52" si="20">SUMIF($L$33:$L$46,$L47,R$33:R$46)</f>
        <v>0</v>
      </c>
      <c r="S47" s="540">
        <f t="shared" si="20"/>
        <v>0</v>
      </c>
      <c r="T47" s="540">
        <f t="shared" si="20"/>
        <v>0</v>
      </c>
      <c r="U47" s="540">
        <f t="shared" si="20"/>
        <v>0</v>
      </c>
      <c r="V47" s="101"/>
      <c r="W47" s="192">
        <f t="shared" si="12"/>
        <v>0</v>
      </c>
      <c r="X47" s="192">
        <f t="shared" si="13"/>
        <v>0</v>
      </c>
      <c r="Y47" s="191"/>
      <c r="Z47" s="191"/>
      <c r="AA47" s="191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</row>
    <row r="48" spans="1:37" s="22" customFormat="1" outlineLevel="1">
      <c r="A48" s="82"/>
      <c r="B48" s="82"/>
      <c r="C48" s="111"/>
      <c r="D48" s="112"/>
      <c r="E48" s="120" t="str">
        <f>INDEX(InpC!$E$56:$E$261,MATCH($K48,InpC!$F$56:$F$261,0))</f>
        <v>Third party revenue - WN - non-price control</v>
      </c>
      <c r="F48" s="120" t="str">
        <f>INDEX(InpC!H$56:H$261,MATCH($K48,InpC!$F$56:$F$261,0))</f>
        <v>sum</v>
      </c>
      <c r="G48" s="120">
        <f>INDEX(InpC!I$56:I$261,MATCH($K48,InpC!$F$56:$F$261,0))</f>
        <v>0</v>
      </c>
      <c r="H48" s="120">
        <f>INDEX(InpC!J$56:J$261,MATCH($K48,InpC!$F$56:$F$261,0))</f>
        <v>0</v>
      </c>
      <c r="I48" s="120">
        <f>INDEX(InpC!K$56:K$261,MATCH($K48,InpC!$F$56:$F$261,0))</f>
        <v>0</v>
      </c>
      <c r="J48" s="120">
        <f>INDEX(InpC!L$56:L$261,MATCH($K48,InpC!$F$56:$F$261,0))</f>
        <v>0</v>
      </c>
      <c r="K48" s="79">
        <f t="shared" si="15"/>
        <v>73</v>
      </c>
      <c r="L48" s="120" t="str">
        <f>INDEX(InpC!M$56:M$261,MATCH($K48,InpC!$F$56:$F$261,0))</f>
        <v>WN</v>
      </c>
      <c r="M48" s="157" t="s">
        <v>31</v>
      </c>
      <c r="N48" s="157"/>
      <c r="O48" s="101"/>
      <c r="P48" s="101"/>
      <c r="Q48" s="540">
        <f t="shared" ref="Q48:Q52" si="21">SUMIF($L$33:$L$46,$L48,Q$33:Q$46)</f>
        <v>0.06</v>
      </c>
      <c r="R48" s="540">
        <f t="shared" si="20"/>
        <v>0.06</v>
      </c>
      <c r="S48" s="540">
        <f t="shared" si="20"/>
        <v>0.06</v>
      </c>
      <c r="T48" s="540">
        <f t="shared" si="20"/>
        <v>0.06</v>
      </c>
      <c r="U48" s="540">
        <f t="shared" si="20"/>
        <v>0.06</v>
      </c>
      <c r="V48" s="101"/>
      <c r="W48" s="192">
        <f t="shared" si="12"/>
        <v>0.3</v>
      </c>
      <c r="X48" s="192">
        <f t="shared" si="13"/>
        <v>0.06</v>
      </c>
      <c r="Y48" s="191"/>
      <c r="Z48" s="191"/>
      <c r="AA48" s="191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</row>
    <row r="49" spans="1:37" s="22" customFormat="1" outlineLevel="1">
      <c r="A49" s="82"/>
      <c r="B49" s="82"/>
      <c r="C49" s="111"/>
      <c r="D49" s="112"/>
      <c r="E49" s="120" t="str">
        <f>INDEX(InpC!$E$56:$E$261,MATCH($K49,InpC!$F$56:$F$261,0))</f>
        <v>Third party revenue - WWN - non-price control</v>
      </c>
      <c r="F49" s="120" t="str">
        <f>INDEX(InpC!H$56:H$261,MATCH($K49,InpC!$F$56:$F$261,0))</f>
        <v>sum</v>
      </c>
      <c r="G49" s="120">
        <f>INDEX(InpC!I$56:I$261,MATCH($K49,InpC!$F$56:$F$261,0))</f>
        <v>0</v>
      </c>
      <c r="H49" s="120">
        <f>INDEX(InpC!J$56:J$261,MATCH($K49,InpC!$F$56:$F$261,0))</f>
        <v>0</v>
      </c>
      <c r="I49" s="120">
        <f>INDEX(InpC!K$56:K$261,MATCH($K49,InpC!$F$56:$F$261,0))</f>
        <v>0</v>
      </c>
      <c r="J49" s="120">
        <f>INDEX(InpC!L$56:L$261,MATCH($K49,InpC!$F$56:$F$261,0))</f>
        <v>0</v>
      </c>
      <c r="K49" s="79">
        <f t="shared" si="15"/>
        <v>74</v>
      </c>
      <c r="L49" s="120" t="str">
        <f>INDEX(InpC!M$56:M$261,MATCH($K49,InpC!$F$56:$F$261,0))</f>
        <v>WWN</v>
      </c>
      <c r="M49" s="157" t="s">
        <v>31</v>
      </c>
      <c r="N49" s="157"/>
      <c r="O49" s="101"/>
      <c r="P49" s="101"/>
      <c r="Q49" s="540">
        <f t="shared" si="21"/>
        <v>7.1999999999999995E-2</v>
      </c>
      <c r="R49" s="540">
        <f t="shared" si="20"/>
        <v>7.1999999999999995E-2</v>
      </c>
      <c r="S49" s="540">
        <f t="shared" si="20"/>
        <v>7.1999999999999995E-2</v>
      </c>
      <c r="T49" s="540">
        <f t="shared" si="20"/>
        <v>7.1999999999999995E-2</v>
      </c>
      <c r="U49" s="540">
        <f t="shared" si="20"/>
        <v>7.1999999999999995E-2</v>
      </c>
      <c r="V49" s="101"/>
      <c r="W49" s="192">
        <f t="shared" si="12"/>
        <v>0.36</v>
      </c>
      <c r="X49" s="192">
        <f t="shared" si="13"/>
        <v>7.1999999999999995E-2</v>
      </c>
      <c r="Y49" s="191"/>
      <c r="Z49" s="191"/>
      <c r="AA49" s="191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</row>
    <row r="50" spans="1:37" s="22" customFormat="1" outlineLevel="1">
      <c r="A50" s="82"/>
      <c r="B50" s="82"/>
      <c r="C50" s="111"/>
      <c r="D50" s="112"/>
      <c r="E50" s="120" t="str">
        <f>INDEX(InpC!$E$56:$E$261,MATCH($K50,InpC!$F$56:$F$261,0))</f>
        <v>Third party revenue - BR - non-price control</v>
      </c>
      <c r="F50" s="120" t="str">
        <f>INDEX(InpC!H$56:H$261,MATCH($K50,InpC!$F$56:$F$261,0))</f>
        <v>sum</v>
      </c>
      <c r="G50" s="120">
        <f>INDEX(InpC!I$56:I$261,MATCH($K50,InpC!$F$56:$F$261,0))</f>
        <v>0</v>
      </c>
      <c r="H50" s="120">
        <f>INDEX(InpC!J$56:J$261,MATCH($K50,InpC!$F$56:$F$261,0))</f>
        <v>0</v>
      </c>
      <c r="I50" s="120">
        <f>INDEX(InpC!K$56:K$261,MATCH($K50,InpC!$F$56:$F$261,0))</f>
        <v>0</v>
      </c>
      <c r="J50" s="120">
        <f>INDEX(InpC!L$56:L$261,MATCH($K50,InpC!$F$56:$F$261,0))</f>
        <v>0</v>
      </c>
      <c r="K50" s="79">
        <f t="shared" si="15"/>
        <v>75</v>
      </c>
      <c r="L50" s="120" t="str">
        <f>INDEX(InpC!M$56:M$261,MATCH($K50,InpC!$F$56:$F$261,0))</f>
        <v>BR</v>
      </c>
      <c r="M50" s="157" t="s">
        <v>31</v>
      </c>
      <c r="N50" s="157"/>
      <c r="O50" s="101"/>
      <c r="P50" s="101"/>
      <c r="Q50" s="540">
        <f t="shared" si="21"/>
        <v>0</v>
      </c>
      <c r="R50" s="540">
        <f t="shared" si="20"/>
        <v>0</v>
      </c>
      <c r="S50" s="540">
        <f t="shared" si="20"/>
        <v>0</v>
      </c>
      <c r="T50" s="540">
        <f t="shared" si="20"/>
        <v>0</v>
      </c>
      <c r="U50" s="540">
        <f t="shared" si="20"/>
        <v>0</v>
      </c>
      <c r="V50" s="101"/>
      <c r="W50" s="192">
        <f t="shared" si="12"/>
        <v>0</v>
      </c>
      <c r="X50" s="192">
        <f t="shared" si="13"/>
        <v>0</v>
      </c>
      <c r="Y50" s="191"/>
      <c r="Z50" s="191"/>
      <c r="AA50" s="191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</row>
    <row r="51" spans="1:37" s="22" customFormat="1" outlineLevel="1">
      <c r="A51" s="82"/>
      <c r="B51" s="82"/>
      <c r="C51" s="111"/>
      <c r="D51" s="112"/>
      <c r="E51" s="120" t="str">
        <f>INDEX(InpC!$E$56:$E$261,MATCH($K51,InpC!$F$56:$F$261,0))</f>
        <v>Third party revenue - additional control 1 - non-price control</v>
      </c>
      <c r="F51" s="120" t="str">
        <f>INDEX(InpC!H$56:H$261,MATCH($K51,InpC!$F$56:$F$261,0))</f>
        <v>sum</v>
      </c>
      <c r="G51" s="120">
        <f>INDEX(InpC!I$56:I$261,MATCH($K51,InpC!$F$56:$F$261,0))</f>
        <v>0</v>
      </c>
      <c r="H51" s="120">
        <f>INDEX(InpC!J$56:J$261,MATCH($K51,InpC!$F$56:$F$261,0))</f>
        <v>0</v>
      </c>
      <c r="I51" s="120">
        <f>INDEX(InpC!K$56:K$261,MATCH($K51,InpC!$F$56:$F$261,0))</f>
        <v>0</v>
      </c>
      <c r="J51" s="120">
        <f>INDEX(InpC!L$56:L$261,MATCH($K51,InpC!$F$56:$F$261,0))</f>
        <v>0</v>
      </c>
      <c r="K51" s="79">
        <f t="shared" si="15"/>
        <v>76</v>
      </c>
      <c r="L51" s="120" t="str">
        <f>INDEX(InpC!M$56:M$261,MATCH($K51,InpC!$F$56:$F$261,0))</f>
        <v>AC1</v>
      </c>
      <c r="M51" s="157" t="s">
        <v>31</v>
      </c>
      <c r="N51" s="157"/>
      <c r="O51" s="101"/>
      <c r="P51" s="101"/>
      <c r="Q51" s="540">
        <f t="shared" si="21"/>
        <v>0</v>
      </c>
      <c r="R51" s="540">
        <f t="shared" si="20"/>
        <v>0</v>
      </c>
      <c r="S51" s="540">
        <f t="shared" si="20"/>
        <v>0</v>
      </c>
      <c r="T51" s="540">
        <f t="shared" si="20"/>
        <v>0</v>
      </c>
      <c r="U51" s="540">
        <f t="shared" si="20"/>
        <v>0</v>
      </c>
      <c r="V51" s="101"/>
      <c r="W51" s="192">
        <f t="shared" si="12"/>
        <v>0</v>
      </c>
      <c r="X51" s="192">
        <f t="shared" si="13"/>
        <v>0</v>
      </c>
      <c r="Y51" s="191"/>
      <c r="Z51" s="191"/>
      <c r="AA51" s="191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</row>
    <row r="52" spans="1:37" s="22" customFormat="1" outlineLevel="1">
      <c r="A52" s="82"/>
      <c r="B52" s="82"/>
      <c r="C52" s="111"/>
      <c r="D52" s="112"/>
      <c r="E52" s="120" t="str">
        <f>INDEX(InpC!$E$56:$E$261,MATCH($K52,InpC!$F$56:$F$261,0))</f>
        <v>Third party revenue - additional control 2 - non-price control</v>
      </c>
      <c r="F52" s="120" t="str">
        <f>INDEX(InpC!H$56:H$261,MATCH($K52,InpC!$F$56:$F$261,0))</f>
        <v>sum</v>
      </c>
      <c r="G52" s="120">
        <f>INDEX(InpC!I$56:I$261,MATCH($K52,InpC!$F$56:$F$261,0))</f>
        <v>0</v>
      </c>
      <c r="H52" s="120">
        <f>INDEX(InpC!J$56:J$261,MATCH($K52,InpC!$F$56:$F$261,0))</f>
        <v>0</v>
      </c>
      <c r="I52" s="120">
        <f>INDEX(InpC!K$56:K$261,MATCH($K52,InpC!$F$56:$F$261,0))</f>
        <v>0</v>
      </c>
      <c r="J52" s="120">
        <f>INDEX(InpC!L$56:L$261,MATCH($K52,InpC!$F$56:$F$261,0))</f>
        <v>0</v>
      </c>
      <c r="K52" s="79">
        <f t="shared" si="15"/>
        <v>77</v>
      </c>
      <c r="L52" s="120" t="str">
        <f>INDEX(InpC!M$56:M$261,MATCH($K52,InpC!$F$56:$F$261,0))</f>
        <v>AC2</v>
      </c>
      <c r="M52" s="157" t="s">
        <v>31</v>
      </c>
      <c r="N52" s="157"/>
      <c r="O52" s="101"/>
      <c r="P52" s="101"/>
      <c r="Q52" s="540">
        <f t="shared" si="21"/>
        <v>0</v>
      </c>
      <c r="R52" s="540">
        <f t="shared" si="20"/>
        <v>0</v>
      </c>
      <c r="S52" s="540">
        <f t="shared" si="20"/>
        <v>0</v>
      </c>
      <c r="T52" s="540">
        <f t="shared" si="20"/>
        <v>0</v>
      </c>
      <c r="U52" s="540">
        <f t="shared" si="20"/>
        <v>0</v>
      </c>
      <c r="V52" s="101"/>
      <c r="W52" s="192">
        <f t="shared" si="12"/>
        <v>0</v>
      </c>
      <c r="X52" s="192">
        <f t="shared" si="13"/>
        <v>0</v>
      </c>
      <c r="Y52" s="191"/>
      <c r="Z52" s="191"/>
      <c r="AA52" s="191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</row>
    <row r="53" spans="1:37" s="22" customFormat="1" outlineLevel="1">
      <c r="A53" s="82"/>
      <c r="B53" s="82"/>
      <c r="C53" s="111"/>
      <c r="D53" s="112"/>
      <c r="E53" s="120" t="str">
        <f>INDEX(InpC!$E$56:$E$261,MATCH($K53,InpC!$F$56:$F$261,0))</f>
        <v>Third party revenue - total - non-price control</v>
      </c>
      <c r="F53" s="120" t="str">
        <f>INDEX(InpC!H$56:H$261,MATCH($K53,InpC!$F$56:$F$261,0))</f>
        <v>sum</v>
      </c>
      <c r="G53" s="120">
        <f>INDEX(InpC!I$56:I$261,MATCH($K53,InpC!$F$56:$F$261,0))</f>
        <v>0</v>
      </c>
      <c r="H53" s="120">
        <f>INDEX(InpC!J$56:J$261,MATCH($K53,InpC!$F$56:$F$261,0))</f>
        <v>0</v>
      </c>
      <c r="I53" s="120">
        <f>INDEX(InpC!K$56:K$261,MATCH($K53,InpC!$F$56:$F$261,0))</f>
        <v>0</v>
      </c>
      <c r="J53" s="120">
        <f>INDEX(InpC!L$56:L$261,MATCH($K53,InpC!$F$56:$F$261,0))</f>
        <v>0</v>
      </c>
      <c r="K53" s="79">
        <f t="shared" si="15"/>
        <v>78</v>
      </c>
      <c r="L53" s="120">
        <f>INDEX(InpC!M$56:M$261,MATCH($K53,InpC!$F$56:$F$261,0))</f>
        <v>0</v>
      </c>
      <c r="M53" s="157" t="s">
        <v>31</v>
      </c>
      <c r="N53" s="157"/>
      <c r="O53" s="120"/>
      <c r="P53" s="120"/>
      <c r="Q53" s="540">
        <f>SUM(Q47:Q52)</f>
        <v>0.13200000000000001</v>
      </c>
      <c r="R53" s="540">
        <f t="shared" ref="R53" si="22">SUM(R47:R52)</f>
        <v>0.13200000000000001</v>
      </c>
      <c r="S53" s="540">
        <f t="shared" ref="S53" si="23">SUM(S47:S52)</f>
        <v>0.13200000000000001</v>
      </c>
      <c r="T53" s="540">
        <f t="shared" ref="T53" si="24">SUM(T47:T52)</f>
        <v>0.13200000000000001</v>
      </c>
      <c r="U53" s="540">
        <f t="shared" ref="U53" si="25">SUM(U47:U52)</f>
        <v>0.13200000000000001</v>
      </c>
      <c r="V53" s="101"/>
      <c r="W53" s="192">
        <f t="shared" si="12"/>
        <v>0.66</v>
      </c>
      <c r="X53" s="192">
        <f t="shared" si="13"/>
        <v>0.13200000000000001</v>
      </c>
      <c r="Y53" s="191"/>
      <c r="Z53" s="191"/>
      <c r="AA53" s="191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</row>
    <row r="54" spans="1:37" s="22" customFormat="1" outlineLevel="1">
      <c r="A54" s="82"/>
      <c r="B54" s="82"/>
      <c r="C54" s="111"/>
      <c r="D54" s="112"/>
      <c r="E54" s="120"/>
      <c r="F54" s="120"/>
      <c r="G54" s="120"/>
      <c r="H54" s="120"/>
      <c r="I54" s="120"/>
      <c r="J54" s="120"/>
      <c r="K54" s="79"/>
      <c r="L54" s="120"/>
      <c r="M54" s="157"/>
      <c r="N54" s="157"/>
      <c r="O54" s="120"/>
      <c r="P54" s="120"/>
      <c r="Q54" s="540"/>
      <c r="R54" s="541"/>
      <c r="S54" s="541"/>
      <c r="T54" s="541"/>
      <c r="U54" s="541"/>
      <c r="V54" s="101"/>
      <c r="W54" s="192"/>
      <c r="X54" s="192"/>
      <c r="Y54" s="191"/>
      <c r="Z54" s="191"/>
      <c r="AA54" s="191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</row>
    <row r="55" spans="1:37" s="22" customFormat="1" outlineLevel="1">
      <c r="A55" s="82"/>
      <c r="B55" s="82"/>
      <c r="C55" s="111"/>
      <c r="D55" s="112"/>
      <c r="E55" s="120" t="str">
        <f>INDEX(InpC!$E$56:$E$261,MATCH($K55,InpC!$F$56:$F$261,0))</f>
        <v>Third party revenue - WR</v>
      </c>
      <c r="F55" s="120" t="str">
        <f>INDEX(InpC!H$56:H$261,MATCH($K55,InpC!$F$56:$F$261,0))</f>
        <v>sum</v>
      </c>
      <c r="G55" s="120">
        <f>INDEX(InpC!I$56:I$261,MATCH($K55,InpC!$F$56:$F$261,0))</f>
        <v>0</v>
      </c>
      <c r="H55" s="120">
        <f>INDEX(InpC!J$56:J$261,MATCH($K55,InpC!$F$56:$F$261,0))</f>
        <v>0</v>
      </c>
      <c r="I55" s="120">
        <f>INDEX(InpC!K$56:K$261,MATCH($K55,InpC!$F$56:$F$261,0))</f>
        <v>0</v>
      </c>
      <c r="J55" s="120">
        <f>INDEX(InpC!L$56:L$261,MATCH($K55,InpC!$F$56:$F$261,0))</f>
        <v>0</v>
      </c>
      <c r="K55" s="79">
        <f>K53+1</f>
        <v>79</v>
      </c>
      <c r="L55" s="120" t="str">
        <f>INDEX(InpC!M$56:M$261,MATCH($K55,InpC!$F$56:$F$261,0))</f>
        <v>WR</v>
      </c>
      <c r="M55" s="157" t="s">
        <v>31</v>
      </c>
      <c r="N55" s="157"/>
      <c r="O55" s="120"/>
      <c r="P55" s="120"/>
      <c r="Q55" s="540">
        <f>Q25+Q47</f>
        <v>1.2290000000000001</v>
      </c>
      <c r="R55" s="540">
        <f t="shared" ref="R55:U55" si="26">R25+R47</f>
        <v>1.2290000000000001</v>
      </c>
      <c r="S55" s="540">
        <f t="shared" si="26"/>
        <v>1.2290000000000001</v>
      </c>
      <c r="T55" s="540">
        <f t="shared" si="26"/>
        <v>1.2290000000000001</v>
      </c>
      <c r="U55" s="540">
        <f t="shared" si="26"/>
        <v>1.2290000000000001</v>
      </c>
      <c r="V55" s="101"/>
      <c r="W55" s="192">
        <f t="shared" ref="W55:W61" si="27">SUM(Q55:U55)</f>
        <v>6.1450000000000005</v>
      </c>
      <c r="X55" s="192">
        <f t="shared" ref="X55:X61" si="28">AVERAGE(Q55:U55)</f>
        <v>1.2290000000000001</v>
      </c>
      <c r="Y55" s="191"/>
      <c r="Z55" s="191"/>
      <c r="AA55" s="191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</row>
    <row r="56" spans="1:37" s="22" customFormat="1" outlineLevel="1">
      <c r="A56" s="82"/>
      <c r="B56" s="82"/>
      <c r="C56" s="111"/>
      <c r="D56" s="112"/>
      <c r="E56" s="120" t="str">
        <f>INDEX(InpC!$E$56:$E$261,MATCH($K56,InpC!$F$56:$F$261,0))</f>
        <v>Third party revenue - WN</v>
      </c>
      <c r="F56" s="120" t="str">
        <f>INDEX(InpC!H$56:H$261,MATCH($K56,InpC!$F$56:$F$261,0))</f>
        <v>sum</v>
      </c>
      <c r="G56" s="120">
        <f>INDEX(InpC!I$56:I$261,MATCH($K56,InpC!$F$56:$F$261,0))</f>
        <v>0</v>
      </c>
      <c r="H56" s="120">
        <f>INDEX(InpC!J$56:J$261,MATCH($K56,InpC!$F$56:$F$261,0))</f>
        <v>0</v>
      </c>
      <c r="I56" s="120">
        <f>INDEX(InpC!K$56:K$261,MATCH($K56,InpC!$F$56:$F$261,0))</f>
        <v>0</v>
      </c>
      <c r="J56" s="120">
        <f>INDEX(InpC!L$56:L$261,MATCH($K56,InpC!$F$56:$F$261,0))</f>
        <v>0</v>
      </c>
      <c r="K56" s="79">
        <f t="shared" si="15"/>
        <v>80</v>
      </c>
      <c r="L56" s="120" t="str">
        <f>INDEX(InpC!M$56:M$261,MATCH($K56,InpC!$F$56:$F$261,0))</f>
        <v>WN</v>
      </c>
      <c r="M56" s="157" t="s">
        <v>31</v>
      </c>
      <c r="N56" s="157"/>
      <c r="O56" s="120"/>
      <c r="P56" s="120"/>
      <c r="Q56" s="540">
        <f t="shared" ref="Q56:U56" si="29">Q26+Q48</f>
        <v>6.2315326786319014</v>
      </c>
      <c r="R56" s="540">
        <f t="shared" si="29"/>
        <v>6.5945311767746944</v>
      </c>
      <c r="S56" s="540">
        <f t="shared" si="29"/>
        <v>6.7253166296415712</v>
      </c>
      <c r="T56" s="540">
        <f t="shared" si="29"/>
        <v>6.8580776935789425</v>
      </c>
      <c r="U56" s="540">
        <f t="shared" si="29"/>
        <v>6.9939997352291146</v>
      </c>
      <c r="V56" s="101"/>
      <c r="W56" s="192">
        <f t="shared" si="27"/>
        <v>33.403457913856222</v>
      </c>
      <c r="X56" s="192">
        <f t="shared" si="28"/>
        <v>6.6806915827712441</v>
      </c>
      <c r="Y56" s="191"/>
      <c r="Z56" s="191"/>
      <c r="AA56" s="191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</row>
    <row r="57" spans="1:37" s="22" customFormat="1" outlineLevel="1">
      <c r="A57" s="82"/>
      <c r="B57" s="82"/>
      <c r="C57" s="111"/>
      <c r="D57" s="112"/>
      <c r="E57" s="120" t="str">
        <f>INDEX(InpC!$E$56:$E$261,MATCH($K57,InpC!$F$56:$F$261,0))</f>
        <v xml:space="preserve">Third party revenue - WWN </v>
      </c>
      <c r="F57" s="120" t="str">
        <f>INDEX(InpC!H$56:H$261,MATCH($K57,InpC!$F$56:$F$261,0))</f>
        <v>sum</v>
      </c>
      <c r="G57" s="120">
        <f>INDEX(InpC!I$56:I$261,MATCH($K57,InpC!$F$56:$F$261,0))</f>
        <v>0</v>
      </c>
      <c r="H57" s="120">
        <f>INDEX(InpC!J$56:J$261,MATCH($K57,InpC!$F$56:$F$261,0))</f>
        <v>0</v>
      </c>
      <c r="I57" s="120">
        <f>INDEX(InpC!K$56:K$261,MATCH($K57,InpC!$F$56:$F$261,0))</f>
        <v>0</v>
      </c>
      <c r="J57" s="120">
        <f>INDEX(InpC!L$56:L$261,MATCH($K57,InpC!$F$56:$F$261,0))</f>
        <v>0</v>
      </c>
      <c r="K57" s="79">
        <f t="shared" si="15"/>
        <v>81</v>
      </c>
      <c r="L57" s="120" t="str">
        <f>INDEX(InpC!M$56:M$261,MATCH($K57,InpC!$F$56:$F$261,0))</f>
        <v>WWN</v>
      </c>
      <c r="M57" s="157" t="s">
        <v>31</v>
      </c>
      <c r="N57" s="157"/>
      <c r="O57" s="120"/>
      <c r="P57" s="120"/>
      <c r="Q57" s="540">
        <f t="shared" ref="Q57:U57" si="30">Q27+Q49</f>
        <v>7.1999999999999995E-2</v>
      </c>
      <c r="R57" s="540">
        <f t="shared" si="30"/>
        <v>7.1999999999999995E-2</v>
      </c>
      <c r="S57" s="540">
        <f t="shared" si="30"/>
        <v>7.1999999999999995E-2</v>
      </c>
      <c r="T57" s="540">
        <f t="shared" si="30"/>
        <v>7.1999999999999995E-2</v>
      </c>
      <c r="U57" s="540">
        <f t="shared" si="30"/>
        <v>7.1999999999999995E-2</v>
      </c>
      <c r="V57" s="101"/>
      <c r="W57" s="192">
        <f t="shared" si="27"/>
        <v>0.36</v>
      </c>
      <c r="X57" s="192">
        <f t="shared" si="28"/>
        <v>7.1999999999999995E-2</v>
      </c>
      <c r="Y57" s="191"/>
      <c r="Z57" s="191"/>
      <c r="AA57" s="191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</row>
    <row r="58" spans="1:37" s="22" customFormat="1" outlineLevel="1">
      <c r="A58" s="82"/>
      <c r="B58" s="82"/>
      <c r="C58" s="111"/>
      <c r="D58" s="112"/>
      <c r="E58" s="120" t="str">
        <f>INDEX(InpC!$E$56:$E$261,MATCH($K58,InpC!$F$56:$F$261,0))</f>
        <v>Third party revenue - BR</v>
      </c>
      <c r="F58" s="120" t="str">
        <f>INDEX(InpC!H$56:H$261,MATCH($K58,InpC!$F$56:$F$261,0))</f>
        <v>sum</v>
      </c>
      <c r="G58" s="120">
        <f>INDEX(InpC!I$56:I$261,MATCH($K58,InpC!$F$56:$F$261,0))</f>
        <v>0</v>
      </c>
      <c r="H58" s="120">
        <f>INDEX(InpC!J$56:J$261,MATCH($K58,InpC!$F$56:$F$261,0))</f>
        <v>0</v>
      </c>
      <c r="I58" s="120">
        <f>INDEX(InpC!K$56:K$261,MATCH($K58,InpC!$F$56:$F$261,0))</f>
        <v>0</v>
      </c>
      <c r="J58" s="120">
        <f>INDEX(InpC!L$56:L$261,MATCH($K58,InpC!$F$56:$F$261,0))</f>
        <v>0</v>
      </c>
      <c r="K58" s="79">
        <f t="shared" si="15"/>
        <v>82</v>
      </c>
      <c r="L58" s="120" t="str">
        <f>INDEX(InpC!M$56:M$261,MATCH($K58,InpC!$F$56:$F$261,0))</f>
        <v>BR</v>
      </c>
      <c r="M58" s="157" t="s">
        <v>31</v>
      </c>
      <c r="N58" s="157"/>
      <c r="O58" s="120"/>
      <c r="P58" s="120"/>
      <c r="Q58" s="540">
        <f t="shared" ref="Q58:U58" si="31">Q28+Q50</f>
        <v>0</v>
      </c>
      <c r="R58" s="540">
        <f t="shared" si="31"/>
        <v>0</v>
      </c>
      <c r="S58" s="540">
        <f t="shared" si="31"/>
        <v>0</v>
      </c>
      <c r="T58" s="540">
        <f t="shared" si="31"/>
        <v>0</v>
      </c>
      <c r="U58" s="540">
        <f t="shared" si="31"/>
        <v>0</v>
      </c>
      <c r="V58" s="101"/>
      <c r="W58" s="192">
        <f t="shared" si="27"/>
        <v>0</v>
      </c>
      <c r="X58" s="192">
        <f t="shared" si="28"/>
        <v>0</v>
      </c>
      <c r="Y58" s="191"/>
      <c r="Z58" s="191"/>
      <c r="AA58" s="191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</row>
    <row r="59" spans="1:37" s="22" customFormat="1" outlineLevel="1">
      <c r="A59" s="82"/>
      <c r="B59" s="82"/>
      <c r="C59" s="111"/>
      <c r="D59" s="112"/>
      <c r="E59" s="120" t="str">
        <f>INDEX(InpC!$E$56:$E$261,MATCH($K59,InpC!$F$56:$F$261,0))</f>
        <v>Third party revenue - additional control 1</v>
      </c>
      <c r="F59" s="120" t="str">
        <f>INDEX(InpC!H$56:H$261,MATCH($K59,InpC!$F$56:$F$261,0))</f>
        <v>sum</v>
      </c>
      <c r="G59" s="120">
        <f>INDEX(InpC!I$56:I$261,MATCH($K59,InpC!$F$56:$F$261,0))</f>
        <v>0</v>
      </c>
      <c r="H59" s="120">
        <f>INDEX(InpC!J$56:J$261,MATCH($K59,InpC!$F$56:$F$261,0))</f>
        <v>0</v>
      </c>
      <c r="I59" s="120">
        <f>INDEX(InpC!K$56:K$261,MATCH($K59,InpC!$F$56:$F$261,0))</f>
        <v>0</v>
      </c>
      <c r="J59" s="120">
        <f>INDEX(InpC!L$56:L$261,MATCH($K59,InpC!$F$56:$F$261,0))</f>
        <v>0</v>
      </c>
      <c r="K59" s="79">
        <f t="shared" si="15"/>
        <v>83</v>
      </c>
      <c r="L59" s="120" t="str">
        <f>INDEX(InpC!M$56:M$261,MATCH($K59,InpC!$F$56:$F$261,0))</f>
        <v>AC1</v>
      </c>
      <c r="M59" s="157" t="s">
        <v>31</v>
      </c>
      <c r="N59" s="157"/>
      <c r="O59" s="120"/>
      <c r="P59" s="120"/>
      <c r="Q59" s="540">
        <f t="shared" ref="Q59:U59" si="32">Q29+Q51</f>
        <v>0</v>
      </c>
      <c r="R59" s="540">
        <f t="shared" si="32"/>
        <v>0</v>
      </c>
      <c r="S59" s="540">
        <f t="shared" si="32"/>
        <v>0</v>
      </c>
      <c r="T59" s="540">
        <f t="shared" si="32"/>
        <v>0</v>
      </c>
      <c r="U59" s="540">
        <f t="shared" si="32"/>
        <v>0</v>
      </c>
      <c r="V59" s="101"/>
      <c r="W59" s="192">
        <f t="shared" si="27"/>
        <v>0</v>
      </c>
      <c r="X59" s="192">
        <f t="shared" si="28"/>
        <v>0</v>
      </c>
      <c r="Y59" s="191"/>
      <c r="Z59" s="191"/>
      <c r="AA59" s="191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</row>
    <row r="60" spans="1:37" s="22" customFormat="1" outlineLevel="1">
      <c r="A60" s="82"/>
      <c r="B60" s="82"/>
      <c r="C60" s="111"/>
      <c r="D60" s="112"/>
      <c r="E60" s="120" t="str">
        <f>INDEX(InpC!$E$56:$E$261,MATCH($K60,InpC!$F$56:$F$261,0))</f>
        <v>Third party revenue - additional control 2</v>
      </c>
      <c r="F60" s="120" t="str">
        <f>INDEX(InpC!H$56:H$261,MATCH($K60,InpC!$F$56:$F$261,0))</f>
        <v>sum</v>
      </c>
      <c r="G60" s="120">
        <f>INDEX(InpC!I$56:I$261,MATCH($K60,InpC!$F$56:$F$261,0))</f>
        <v>0</v>
      </c>
      <c r="H60" s="120">
        <f>INDEX(InpC!J$56:J$261,MATCH($K60,InpC!$F$56:$F$261,0))</f>
        <v>0</v>
      </c>
      <c r="I60" s="120">
        <f>INDEX(InpC!K$56:K$261,MATCH($K60,InpC!$F$56:$F$261,0))</f>
        <v>0</v>
      </c>
      <c r="J60" s="120">
        <f>INDEX(InpC!L$56:L$261,MATCH($K60,InpC!$F$56:$F$261,0))</f>
        <v>0</v>
      </c>
      <c r="K60" s="79">
        <f t="shared" si="15"/>
        <v>84</v>
      </c>
      <c r="L60" s="120" t="str">
        <f>INDEX(InpC!M$56:M$261,MATCH($K60,InpC!$F$56:$F$261,0))</f>
        <v>AC2</v>
      </c>
      <c r="M60" s="157" t="s">
        <v>31</v>
      </c>
      <c r="N60" s="157"/>
      <c r="O60" s="120"/>
      <c r="P60" s="120"/>
      <c r="Q60" s="540">
        <f t="shared" ref="Q60:U60" si="33">Q30+Q52</f>
        <v>0</v>
      </c>
      <c r="R60" s="540">
        <f t="shared" si="33"/>
        <v>0</v>
      </c>
      <c r="S60" s="540">
        <f t="shared" si="33"/>
        <v>0</v>
      </c>
      <c r="T60" s="540">
        <f t="shared" si="33"/>
        <v>0</v>
      </c>
      <c r="U60" s="540">
        <f t="shared" si="33"/>
        <v>0</v>
      </c>
      <c r="V60" s="101"/>
      <c r="W60" s="192">
        <f t="shared" si="27"/>
        <v>0</v>
      </c>
      <c r="X60" s="192">
        <f t="shared" si="28"/>
        <v>0</v>
      </c>
      <c r="Y60" s="191"/>
      <c r="Z60" s="191"/>
      <c r="AA60" s="191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</row>
    <row r="61" spans="1:37" s="22" customFormat="1" outlineLevel="1">
      <c r="A61" s="82"/>
      <c r="B61" s="82"/>
      <c r="C61" s="111"/>
      <c r="D61" s="112"/>
      <c r="E61" s="120" t="str">
        <f>INDEX(InpC!$E$56:$E$261,MATCH($K61,InpC!$F$56:$F$261,0))</f>
        <v>Third party revenue - total</v>
      </c>
      <c r="F61" s="120" t="str">
        <f>INDEX(InpC!H$56:H$261,MATCH($K61,InpC!$F$56:$F$261,0))</f>
        <v>sum</v>
      </c>
      <c r="G61" s="120">
        <f>INDEX(InpC!I$56:I$261,MATCH($K61,InpC!$F$56:$F$261,0))</f>
        <v>0</v>
      </c>
      <c r="H61" s="120">
        <f>INDEX(InpC!J$56:J$261,MATCH($K61,InpC!$F$56:$F$261,0))</f>
        <v>0</v>
      </c>
      <c r="I61" s="120">
        <f>INDEX(InpC!K$56:K$261,MATCH($K61,InpC!$F$56:$F$261,0))</f>
        <v>0</v>
      </c>
      <c r="J61" s="120">
        <f>INDEX(InpC!L$56:L$261,MATCH($K61,InpC!$F$56:$F$261,0))</f>
        <v>0</v>
      </c>
      <c r="K61" s="79">
        <f t="shared" si="15"/>
        <v>85</v>
      </c>
      <c r="L61" s="120">
        <f>INDEX(InpC!M$56:M$261,MATCH($K61,InpC!$F$56:$F$261,0))</f>
        <v>0</v>
      </c>
      <c r="M61" s="157" t="s">
        <v>31</v>
      </c>
      <c r="N61" s="157"/>
      <c r="O61" s="120"/>
      <c r="P61" s="120"/>
      <c r="Q61" s="540">
        <f>SUM(Q55:Q60)</f>
        <v>7.5325326786319016</v>
      </c>
      <c r="R61" s="540">
        <f t="shared" ref="R61:U61" si="34">SUM(R55:R60)</f>
        <v>7.8955311767746945</v>
      </c>
      <c r="S61" s="540">
        <f t="shared" si="34"/>
        <v>8.0263166296415704</v>
      </c>
      <c r="T61" s="540">
        <f t="shared" si="34"/>
        <v>8.1590776935789417</v>
      </c>
      <c r="U61" s="540">
        <f t="shared" si="34"/>
        <v>8.2949997352291138</v>
      </c>
      <c r="V61" s="101"/>
      <c r="W61" s="192">
        <f t="shared" si="27"/>
        <v>39.908457913856218</v>
      </c>
      <c r="X61" s="192">
        <f t="shared" si="28"/>
        <v>7.9816915827712434</v>
      </c>
      <c r="Y61" s="191"/>
      <c r="Z61" s="191"/>
      <c r="AA61" s="191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</row>
    <row r="62" spans="1:37" outlineLevel="1">
      <c r="A62" s="110"/>
      <c r="B62" s="110"/>
      <c r="C62" s="111"/>
      <c r="D62" s="112"/>
      <c r="E62" s="79"/>
      <c r="F62" s="120"/>
      <c r="G62" s="120"/>
      <c r="H62" s="120"/>
      <c r="I62" s="120"/>
      <c r="J62" s="120"/>
      <c r="K62" s="120"/>
      <c r="L62" s="120"/>
      <c r="M62" s="157"/>
      <c r="N62" s="79"/>
      <c r="O62" s="120"/>
      <c r="P62" s="120"/>
      <c r="Q62" s="542"/>
      <c r="R62" s="542"/>
      <c r="S62" s="542"/>
      <c r="T62" s="542"/>
      <c r="U62" s="542"/>
      <c r="V62" s="101"/>
      <c r="W62" s="79"/>
      <c r="X62" s="79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</row>
    <row r="63" spans="1:37" outlineLevel="1">
      <c r="A63" s="110"/>
      <c r="B63" s="110"/>
      <c r="C63" s="111"/>
      <c r="D63" s="112"/>
      <c r="E63" s="120" t="str">
        <f>INDEX(Inp_PR24_BRL!$B$200:$B$406,MATCH(TPSR!$F$6,Inp_PR24_BRL!$C$200:$C$406,0))</f>
        <v>TPSR - Total from all input match codes</v>
      </c>
      <c r="F63" s="79"/>
      <c r="G63" s="79"/>
      <c r="H63" s="79"/>
      <c r="I63" s="79"/>
      <c r="J63" s="79"/>
      <c r="K63" s="79"/>
      <c r="L63" s="79"/>
      <c r="M63" s="157"/>
      <c r="N63" s="79"/>
      <c r="O63" s="120"/>
      <c r="P63" s="120"/>
      <c r="Q63" s="539">
        <f>INDEX(Inp_PR24_SBB!H$200:H$406,MATCH(TPSR!$F$6,Inp_PR24_SBB!$C$200:$C$406,0))</f>
        <v>7.5325326786319016</v>
      </c>
      <c r="R63" s="539">
        <f>INDEX(Inp_PR24_SBB!I$200:I$406,MATCH(TPSR!$F$6,Inp_PR24_SBB!$C$200:$C$406,0))</f>
        <v>7.8955311767746945</v>
      </c>
      <c r="S63" s="539">
        <f>INDEX(Inp_PR24_SBB!J$200:J$406,MATCH(TPSR!$F$6,Inp_PR24_SBB!$C$200:$C$406,0))</f>
        <v>8.0263166296415704</v>
      </c>
      <c r="T63" s="539">
        <f>INDEX(Inp_PR24_SBB!K$200:K$406,MATCH(TPSR!$F$6,Inp_PR24_SBB!$C$200:$C$406,0))</f>
        <v>8.1590776935789417</v>
      </c>
      <c r="U63" s="539">
        <f>INDEX(Inp_PR24_SBB!L$200:L$406,MATCH(TPSR!$F$6,Inp_PR24_SBB!$C$200:$C$406,0))</f>
        <v>8.2949997352291138</v>
      </c>
      <c r="V63" s="101"/>
      <c r="W63" s="79"/>
      <c r="X63" s="79"/>
      <c r="Y63" s="157"/>
      <c r="Z63" s="157"/>
      <c r="AA63" s="157"/>
      <c r="AB63" s="157"/>
      <c r="AC63" s="195"/>
      <c r="AD63" s="195"/>
      <c r="AE63" s="157"/>
      <c r="AF63" s="157"/>
      <c r="AG63" s="157"/>
      <c r="AH63" s="157"/>
      <c r="AI63" s="157"/>
      <c r="AJ63" s="157"/>
      <c r="AK63" s="157"/>
    </row>
    <row r="64" spans="1:37" outlineLevel="1">
      <c r="A64" s="110"/>
      <c r="B64" s="110"/>
      <c r="C64" s="111"/>
      <c r="D64" s="112"/>
      <c r="E64" s="79" t="s">
        <v>923</v>
      </c>
      <c r="F64" s="79"/>
      <c r="G64" s="79"/>
      <c r="H64" s="79"/>
      <c r="I64" s="79"/>
      <c r="J64" s="79"/>
      <c r="K64" s="79"/>
      <c r="L64" s="79"/>
      <c r="M64" s="157"/>
      <c r="N64" s="166">
        <f>SUM(Q64:U64)</f>
        <v>0</v>
      </c>
      <c r="O64" s="120"/>
      <c r="P64" s="120"/>
      <c r="Q64" s="543">
        <f>IF(ABS(Q61-Q63)&gt;CHK_TOL,1,0)</f>
        <v>0</v>
      </c>
      <c r="R64" s="543">
        <f>IF(ABS(R61-R63)&gt;CHK_TOL,1,0)</f>
        <v>0</v>
      </c>
      <c r="S64" s="543">
        <f>IF(ABS(S61-S63)&gt;CHK_TOL,1,0)</f>
        <v>0</v>
      </c>
      <c r="T64" s="543">
        <f>IF(ABS(T61-T63)&gt;CHK_TOL,1,0)</f>
        <v>0</v>
      </c>
      <c r="U64" s="543">
        <f>IF(ABS(U61-U63)&gt;CHK_TOL,1,0)</f>
        <v>0</v>
      </c>
      <c r="V64" s="101"/>
      <c r="W64" s="101"/>
      <c r="X64" s="101"/>
      <c r="Y64" s="157"/>
      <c r="Z64" s="157"/>
      <c r="AA64" s="157"/>
      <c r="AB64" s="157"/>
      <c r="AC64" s="195"/>
      <c r="AD64" s="195"/>
      <c r="AE64" s="157"/>
      <c r="AF64" s="157"/>
      <c r="AG64" s="157"/>
      <c r="AH64" s="157"/>
      <c r="AI64" s="157"/>
      <c r="AJ64" s="157"/>
      <c r="AK64" s="157"/>
    </row>
    <row r="65" spans="1:37">
      <c r="A65" s="110"/>
      <c r="B65" s="110"/>
      <c r="C65" s="111"/>
      <c r="D65" s="112"/>
      <c r="E65" s="79"/>
      <c r="F65" s="79"/>
      <c r="G65" s="79"/>
      <c r="H65" s="79"/>
      <c r="I65" s="79"/>
      <c r="J65" s="79"/>
      <c r="K65" s="79"/>
      <c r="L65" s="79"/>
      <c r="M65" s="157"/>
      <c r="N65" s="79"/>
      <c r="O65" s="120"/>
      <c r="P65" s="120"/>
      <c r="Q65" s="279"/>
      <c r="R65" s="279"/>
      <c r="S65" s="279"/>
      <c r="T65" s="279"/>
      <c r="U65" s="279"/>
      <c r="V65" s="101"/>
      <c r="W65" s="79"/>
      <c r="X65" s="79"/>
      <c r="Y65" s="79"/>
      <c r="Z65" s="79"/>
      <c r="AA65" s="79"/>
      <c r="AB65" s="157"/>
      <c r="AC65" s="79"/>
      <c r="AD65" s="79"/>
      <c r="AE65" s="157"/>
      <c r="AF65" s="157"/>
      <c r="AG65" s="157"/>
      <c r="AH65" s="157"/>
      <c r="AI65" s="157"/>
      <c r="AJ65" s="157"/>
      <c r="AK65" s="157"/>
    </row>
    <row r="66" spans="1:37">
      <c r="A66" s="110"/>
      <c r="B66" s="110"/>
      <c r="C66" s="111"/>
      <c r="D66" s="157"/>
      <c r="E66" s="79"/>
      <c r="F66" s="157"/>
      <c r="G66" s="157"/>
      <c r="H66" s="157"/>
      <c r="I66" s="157"/>
      <c r="J66" s="157"/>
      <c r="K66" s="157"/>
      <c r="L66" s="157"/>
      <c r="M66" s="157"/>
      <c r="N66" s="79"/>
      <c r="O66" s="120"/>
      <c r="P66" s="120"/>
      <c r="Q66" s="544">
        <f t="shared" ref="Q66:AA66" si="35">Q$2</f>
        <v>46112</v>
      </c>
      <c r="R66" s="544">
        <f t="shared" si="35"/>
        <v>46477</v>
      </c>
      <c r="S66" s="544">
        <f t="shared" si="35"/>
        <v>46843</v>
      </c>
      <c r="T66" s="544">
        <f t="shared" si="35"/>
        <v>47208</v>
      </c>
      <c r="U66" s="544">
        <f t="shared" si="35"/>
        <v>47573</v>
      </c>
      <c r="V66" s="101"/>
      <c r="W66" s="79"/>
      <c r="X66" s="79"/>
      <c r="Y66" s="182"/>
      <c r="Z66" s="182">
        <f t="shared" si="35"/>
        <v>0</v>
      </c>
      <c r="AA66" s="182">
        <f t="shared" si="35"/>
        <v>0</v>
      </c>
      <c r="AB66" s="157"/>
      <c r="AC66" s="182"/>
      <c r="AD66" s="182"/>
      <c r="AE66" s="157"/>
      <c r="AF66" s="157"/>
      <c r="AG66" s="157"/>
      <c r="AH66" s="157"/>
      <c r="AI66" s="157"/>
      <c r="AJ66" s="157"/>
      <c r="AK66" s="157"/>
    </row>
    <row r="67" spans="1:37">
      <c r="A67" s="110"/>
      <c r="B67" s="110"/>
      <c r="C67" s="111"/>
      <c r="D67" s="76" t="str">
        <f>D9</f>
        <v>Third party services revenue</v>
      </c>
      <c r="E67" s="79"/>
      <c r="F67" s="79"/>
      <c r="G67" s="79"/>
      <c r="H67" s="79"/>
      <c r="I67" s="79"/>
      <c r="J67" s="79"/>
      <c r="K67" s="79"/>
      <c r="L67" s="79"/>
      <c r="M67" s="157"/>
      <c r="N67" s="79"/>
      <c r="O67" s="120"/>
      <c r="P67" s="120"/>
      <c r="Q67" s="544"/>
      <c r="R67" s="544"/>
      <c r="S67" s="544"/>
      <c r="T67" s="544"/>
      <c r="U67" s="544"/>
      <c r="V67" s="101"/>
      <c r="W67" s="79"/>
      <c r="X67" s="79"/>
      <c r="Y67" s="182"/>
      <c r="Z67" s="182"/>
      <c r="AA67" s="182"/>
      <c r="AB67" s="157"/>
      <c r="AC67" s="182"/>
      <c r="AD67" s="182"/>
      <c r="AE67" s="157"/>
      <c r="AF67" s="157"/>
      <c r="AG67" s="157"/>
      <c r="AH67" s="157"/>
      <c r="AI67" s="157"/>
      <c r="AJ67" s="157"/>
      <c r="AK67" s="157"/>
    </row>
    <row r="68" spans="1:37">
      <c r="A68" s="110"/>
      <c r="B68" s="110"/>
      <c r="C68" s="111"/>
      <c r="D68" s="112"/>
      <c r="E68" s="96" t="s">
        <v>921</v>
      </c>
      <c r="F68" s="79"/>
      <c r="G68" s="79"/>
      <c r="H68" s="79"/>
      <c r="I68" s="79"/>
      <c r="J68" s="79"/>
      <c r="K68" s="79"/>
      <c r="L68" s="79"/>
      <c r="M68" s="157"/>
      <c r="N68" s="79"/>
      <c r="O68" s="120"/>
      <c r="P68" s="120"/>
      <c r="Q68" s="279"/>
      <c r="R68" s="279"/>
      <c r="S68" s="279"/>
      <c r="T68" s="279"/>
      <c r="U68" s="279"/>
      <c r="V68" s="101"/>
      <c r="W68" s="79"/>
      <c r="X68" s="79"/>
      <c r="Y68" s="79"/>
      <c r="Z68" s="79"/>
      <c r="AA68" s="79"/>
      <c r="AB68" s="157"/>
      <c r="AC68" s="79"/>
      <c r="AD68" s="79"/>
      <c r="AE68" s="157"/>
      <c r="AF68" s="157"/>
      <c r="AG68" s="157"/>
      <c r="AH68" s="157"/>
      <c r="AI68" s="157"/>
      <c r="AJ68" s="157"/>
      <c r="AK68" s="157"/>
    </row>
    <row r="69" spans="1:37" outlineLevel="1">
      <c r="A69" s="110"/>
      <c r="B69" s="110"/>
      <c r="C69" s="111"/>
      <c r="D69" s="112"/>
      <c r="E69" s="79"/>
      <c r="F69" s="79"/>
      <c r="G69" s="79"/>
      <c r="H69" s="79"/>
      <c r="I69" s="79"/>
      <c r="J69" s="79"/>
      <c r="K69" s="79"/>
      <c r="L69" s="79"/>
      <c r="M69" s="157"/>
      <c r="N69" s="79"/>
      <c r="O69" s="120"/>
      <c r="P69" s="120"/>
      <c r="Q69" s="279"/>
      <c r="R69" s="279"/>
      <c r="S69" s="279"/>
      <c r="T69" s="279"/>
      <c r="U69" s="279"/>
      <c r="V69" s="101"/>
      <c r="W69" s="187"/>
      <c r="X69" s="187"/>
      <c r="Y69" s="79"/>
      <c r="Z69" s="79"/>
      <c r="AA69" s="79"/>
      <c r="AB69" s="157"/>
      <c r="AC69" s="79"/>
      <c r="AD69" s="79"/>
      <c r="AE69" s="157"/>
      <c r="AF69" s="157"/>
      <c r="AG69" s="157"/>
      <c r="AH69" s="157"/>
      <c r="AI69" s="157"/>
      <c r="AJ69" s="157"/>
      <c r="AK69" s="157"/>
    </row>
    <row r="70" spans="1:37" outlineLevel="1">
      <c r="A70" s="110"/>
      <c r="B70" s="110"/>
      <c r="C70" s="111"/>
      <c r="D70" s="112"/>
      <c r="E70" s="188" t="s">
        <v>916</v>
      </c>
      <c r="F70" s="79"/>
      <c r="G70" s="79"/>
      <c r="H70" s="79"/>
      <c r="I70" s="79"/>
      <c r="J70" s="79"/>
      <c r="K70" s="79"/>
      <c r="L70" s="79"/>
      <c r="M70" s="157"/>
      <c r="N70" s="79"/>
      <c r="O70" s="120"/>
      <c r="P70" s="120"/>
      <c r="Q70" s="539"/>
      <c r="R70" s="539"/>
      <c r="S70" s="539"/>
      <c r="T70" s="539"/>
      <c r="U70" s="539"/>
      <c r="V70" s="101"/>
      <c r="W70" s="79"/>
      <c r="X70" s="79"/>
      <c r="Y70" s="120"/>
      <c r="Z70" s="120"/>
      <c r="AA70" s="120"/>
      <c r="AB70" s="157"/>
      <c r="AC70" s="120"/>
      <c r="AD70" s="120"/>
      <c r="AE70" s="157"/>
      <c r="AF70" s="157"/>
      <c r="AG70" s="157"/>
      <c r="AH70" s="157"/>
      <c r="AI70" s="157"/>
      <c r="AJ70" s="157"/>
      <c r="AK70" s="157"/>
    </row>
    <row r="71" spans="1:37" outlineLevel="1">
      <c r="A71" s="110"/>
      <c r="B71" s="110"/>
      <c r="C71" s="111"/>
      <c r="D71" s="112"/>
      <c r="E71" s="189">
        <f>InpC!$H$21</f>
        <v>45016</v>
      </c>
      <c r="F71" s="79"/>
      <c r="G71" s="79"/>
      <c r="H71" s="79"/>
      <c r="I71" s="79"/>
      <c r="J71" s="79"/>
      <c r="K71" s="79"/>
      <c r="L71" s="79"/>
      <c r="M71" s="157"/>
      <c r="N71" s="79"/>
      <c r="O71" s="120"/>
      <c r="P71" s="120"/>
      <c r="Q71" s="539"/>
      <c r="R71" s="539"/>
      <c r="S71" s="539"/>
      <c r="T71" s="539"/>
      <c r="U71" s="539"/>
      <c r="V71" s="101"/>
      <c r="W71" s="120"/>
      <c r="X71" s="120"/>
      <c r="Y71" s="120"/>
      <c r="Z71" s="120"/>
      <c r="AA71" s="120"/>
      <c r="AB71" s="157"/>
      <c r="AC71" s="120"/>
      <c r="AD71" s="120"/>
      <c r="AE71" s="157"/>
      <c r="AF71" s="157"/>
      <c r="AG71" s="157"/>
      <c r="AH71" s="157"/>
      <c r="AI71" s="157"/>
      <c r="AJ71" s="157"/>
      <c r="AK71" s="157"/>
    </row>
    <row r="72" spans="1:37" outlineLevel="1">
      <c r="A72" s="110"/>
      <c r="B72" s="110"/>
      <c r="C72" s="111"/>
      <c r="D72" s="112"/>
      <c r="E72" s="189"/>
      <c r="F72" s="79"/>
      <c r="G72" s="79"/>
      <c r="H72" s="79"/>
      <c r="I72" s="79"/>
      <c r="J72" s="79"/>
      <c r="K72" s="79"/>
      <c r="L72" s="79"/>
      <c r="M72" s="157"/>
      <c r="N72" s="79"/>
      <c r="O72" s="120"/>
      <c r="P72" s="120"/>
      <c r="Q72" s="539"/>
      <c r="R72" s="539"/>
      <c r="S72" s="539"/>
      <c r="T72" s="539"/>
      <c r="U72" s="539"/>
      <c r="V72" s="101"/>
      <c r="W72" s="120"/>
      <c r="X72" s="120"/>
      <c r="Y72" s="120"/>
      <c r="Z72" s="120"/>
      <c r="AA72" s="120"/>
      <c r="AB72" s="157"/>
      <c r="AC72" s="120"/>
      <c r="AD72" s="120"/>
      <c r="AE72" s="157"/>
      <c r="AF72" s="157"/>
      <c r="AG72" s="157"/>
      <c r="AH72" s="157"/>
      <c r="AI72" s="157"/>
      <c r="AJ72" s="157"/>
      <c r="AK72" s="157"/>
    </row>
    <row r="73" spans="1:37" outlineLevel="1">
      <c r="A73" s="110"/>
      <c r="B73" s="110"/>
      <c r="C73" s="111"/>
      <c r="D73" s="112"/>
      <c r="E73" s="79" t="str">
        <f t="shared" ref="E73:J82" si="36">E15</f>
        <v>Non-potable supplies revenue - WR</v>
      </c>
      <c r="F73" s="79" t="str">
        <f t="shared" si="36"/>
        <v>RR9_039WR_PR24</v>
      </c>
      <c r="G73" s="79">
        <f t="shared" si="36"/>
        <v>0</v>
      </c>
      <c r="H73" s="79">
        <f t="shared" si="36"/>
        <v>0</v>
      </c>
      <c r="I73" s="79">
        <f t="shared" si="36"/>
        <v>0</v>
      </c>
      <c r="J73" s="79">
        <f t="shared" si="36"/>
        <v>0</v>
      </c>
      <c r="K73" s="79"/>
      <c r="L73" s="79" t="str">
        <f t="shared" ref="L73:M89" si="37">L15</f>
        <v>WR</v>
      </c>
      <c r="M73" s="79" t="str">
        <f t="shared" si="37"/>
        <v>£m</v>
      </c>
      <c r="N73" s="79"/>
      <c r="O73" s="196"/>
      <c r="P73" s="196"/>
      <c r="Q73" s="545"/>
      <c r="R73" s="545"/>
      <c r="S73" s="545"/>
      <c r="T73" s="545"/>
      <c r="U73" s="545"/>
      <c r="V73" s="101"/>
      <c r="W73" s="101"/>
      <c r="X73" s="101"/>
      <c r="Y73" s="191"/>
      <c r="Z73" s="191"/>
      <c r="AA73" s="191"/>
      <c r="AB73" s="157"/>
      <c r="AC73" s="191"/>
      <c r="AD73" s="191"/>
      <c r="AE73" s="157"/>
      <c r="AF73" s="157"/>
      <c r="AG73" s="157"/>
      <c r="AH73" s="157"/>
      <c r="AI73" s="157"/>
      <c r="AJ73" s="157"/>
      <c r="AK73" s="157"/>
    </row>
    <row r="74" spans="1:37" outlineLevel="1">
      <c r="A74" s="110"/>
      <c r="B74" s="110"/>
      <c r="C74" s="111"/>
      <c r="D74" s="112"/>
      <c r="E74" s="79" t="str">
        <f t="shared" si="36"/>
        <v>Non-potable supplies revenue - WN</v>
      </c>
      <c r="F74" s="79" t="str">
        <f t="shared" si="36"/>
        <v>RR9_039WN_PR24</v>
      </c>
      <c r="G74" s="79">
        <f t="shared" si="36"/>
        <v>0</v>
      </c>
      <c r="H74" s="79">
        <f t="shared" si="36"/>
        <v>0</v>
      </c>
      <c r="I74" s="79">
        <f t="shared" si="36"/>
        <v>0</v>
      </c>
      <c r="J74" s="79">
        <f t="shared" si="36"/>
        <v>0</v>
      </c>
      <c r="K74" s="79"/>
      <c r="L74" s="79" t="str">
        <f t="shared" si="37"/>
        <v>WN</v>
      </c>
      <c r="M74" s="79" t="str">
        <f t="shared" si="37"/>
        <v>£m</v>
      </c>
      <c r="N74" s="79"/>
      <c r="O74" s="196"/>
      <c r="P74" s="196"/>
      <c r="Q74" s="545"/>
      <c r="R74" s="545"/>
      <c r="S74" s="545"/>
      <c r="T74" s="545"/>
      <c r="U74" s="545"/>
      <c r="V74" s="101"/>
      <c r="W74" s="101"/>
      <c r="X74" s="101"/>
      <c r="Y74" s="191"/>
      <c r="Z74" s="191"/>
      <c r="AA74" s="191"/>
      <c r="AB74" s="157"/>
      <c r="AC74" s="191"/>
      <c r="AD74" s="191"/>
      <c r="AE74" s="157"/>
      <c r="AF74" s="157"/>
      <c r="AG74" s="157"/>
      <c r="AH74" s="157"/>
      <c r="AI74" s="157"/>
      <c r="AJ74" s="157"/>
      <c r="AK74" s="157"/>
    </row>
    <row r="75" spans="1:37" outlineLevel="1">
      <c r="A75" s="110"/>
      <c r="B75" s="110"/>
      <c r="C75" s="111"/>
      <c r="D75" s="112"/>
      <c r="E75" s="79" t="str">
        <f t="shared" si="36"/>
        <v>Non-potable supplies revenue - additional control 1</v>
      </c>
      <c r="F75" s="79" t="str">
        <f t="shared" si="36"/>
        <v>RR9_039ADDN1_PR24</v>
      </c>
      <c r="G75" s="79">
        <f t="shared" si="36"/>
        <v>0</v>
      </c>
      <c r="H75" s="79">
        <f t="shared" si="36"/>
        <v>0</v>
      </c>
      <c r="I75" s="79">
        <f t="shared" si="36"/>
        <v>0</v>
      </c>
      <c r="J75" s="79">
        <f t="shared" si="36"/>
        <v>0</v>
      </c>
      <c r="K75" s="79"/>
      <c r="L75" s="79" t="str">
        <f t="shared" si="37"/>
        <v>AC1</v>
      </c>
      <c r="M75" s="79" t="str">
        <f t="shared" si="37"/>
        <v>£m</v>
      </c>
      <c r="N75" s="79"/>
      <c r="O75" s="196"/>
      <c r="P75" s="196"/>
      <c r="Q75" s="545"/>
      <c r="R75" s="545"/>
      <c r="S75" s="545"/>
      <c r="T75" s="545"/>
      <c r="U75" s="545"/>
      <c r="V75" s="101"/>
      <c r="W75" s="101"/>
      <c r="X75" s="101"/>
      <c r="Y75" s="191"/>
      <c r="Z75" s="191"/>
      <c r="AA75" s="191"/>
      <c r="AB75" s="157"/>
      <c r="AC75" s="191"/>
      <c r="AD75" s="191"/>
      <c r="AE75" s="157"/>
      <c r="AF75" s="157"/>
      <c r="AG75" s="157"/>
      <c r="AH75" s="157"/>
      <c r="AI75" s="157"/>
      <c r="AJ75" s="157"/>
      <c r="AK75" s="157"/>
    </row>
    <row r="76" spans="1:37" outlineLevel="1">
      <c r="A76" s="110"/>
      <c r="B76" s="110"/>
      <c r="C76" s="111"/>
      <c r="D76" s="112"/>
      <c r="E76" s="79" t="str">
        <f t="shared" si="36"/>
        <v>Non-potable supplies revenue - additional control 2</v>
      </c>
      <c r="F76" s="79" t="str">
        <f t="shared" si="36"/>
        <v>RR9_039ADDN2_PR24</v>
      </c>
      <c r="G76" s="79">
        <f t="shared" si="36"/>
        <v>0</v>
      </c>
      <c r="H76" s="79">
        <f t="shared" si="36"/>
        <v>0</v>
      </c>
      <c r="I76" s="79">
        <f t="shared" si="36"/>
        <v>0</v>
      </c>
      <c r="J76" s="79">
        <f t="shared" si="36"/>
        <v>0</v>
      </c>
      <c r="K76" s="79"/>
      <c r="L76" s="79" t="str">
        <f t="shared" si="37"/>
        <v>AC2</v>
      </c>
      <c r="M76" s="79" t="str">
        <f t="shared" si="37"/>
        <v>£m</v>
      </c>
      <c r="N76" s="79"/>
      <c r="O76" s="196"/>
      <c r="P76" s="196"/>
      <c r="Q76" s="545"/>
      <c r="R76" s="545"/>
      <c r="S76" s="545"/>
      <c r="T76" s="545"/>
      <c r="U76" s="545"/>
      <c r="V76" s="101"/>
      <c r="W76" s="101"/>
      <c r="X76" s="101"/>
      <c r="Y76" s="191"/>
      <c r="Z76" s="191"/>
      <c r="AA76" s="191"/>
      <c r="AB76" s="157"/>
      <c r="AC76" s="191"/>
      <c r="AD76" s="191"/>
      <c r="AE76" s="157"/>
      <c r="AF76" s="157"/>
      <c r="AG76" s="157"/>
      <c r="AH76" s="157"/>
      <c r="AI76" s="157"/>
      <c r="AJ76" s="157"/>
      <c r="AK76" s="157"/>
    </row>
    <row r="77" spans="1:37" outlineLevel="1">
      <c r="A77" s="110"/>
      <c r="B77" s="110"/>
      <c r="C77" s="111"/>
      <c r="D77" s="112"/>
      <c r="E77" s="79" t="str">
        <f t="shared" si="36"/>
        <v>Non-potable supplies revenue - total</v>
      </c>
      <c r="F77" s="79" t="str">
        <f t="shared" si="36"/>
        <v>sum</v>
      </c>
      <c r="G77" s="79">
        <f t="shared" si="36"/>
        <v>0</v>
      </c>
      <c r="H77" s="79">
        <f t="shared" si="36"/>
        <v>0</v>
      </c>
      <c r="I77" s="79">
        <f t="shared" si="36"/>
        <v>0</v>
      </c>
      <c r="J77" s="79">
        <f t="shared" si="36"/>
        <v>0</v>
      </c>
      <c r="K77" s="79"/>
      <c r="L77" s="79">
        <f t="shared" si="37"/>
        <v>0</v>
      </c>
      <c r="M77" s="79" t="str">
        <f t="shared" si="37"/>
        <v>£m</v>
      </c>
      <c r="N77" s="79"/>
      <c r="O77" s="196"/>
      <c r="P77" s="196"/>
      <c r="Q77" s="540">
        <f>SUM(Q73:Q76)</f>
        <v>0</v>
      </c>
      <c r="R77" s="540">
        <f t="shared" ref="R77:U77" si="38">SUM(R73:R76)</f>
        <v>0</v>
      </c>
      <c r="S77" s="540">
        <f t="shared" si="38"/>
        <v>0</v>
      </c>
      <c r="T77" s="540">
        <f t="shared" si="38"/>
        <v>0</v>
      </c>
      <c r="U77" s="540">
        <f t="shared" si="38"/>
        <v>0</v>
      </c>
      <c r="V77" s="101"/>
      <c r="W77" s="101"/>
      <c r="X77" s="101"/>
      <c r="Y77" s="191"/>
      <c r="Z77" s="191"/>
      <c r="AA77" s="191"/>
      <c r="AB77" s="157"/>
      <c r="AC77" s="191"/>
      <c r="AD77" s="191"/>
      <c r="AE77" s="157"/>
      <c r="AF77" s="157"/>
      <c r="AG77" s="157"/>
      <c r="AH77" s="157"/>
      <c r="AI77" s="157"/>
      <c r="AJ77" s="157"/>
      <c r="AK77" s="157"/>
    </row>
    <row r="78" spans="1:37" outlineLevel="1">
      <c r="A78" s="110"/>
      <c r="B78" s="110"/>
      <c r="C78" s="111"/>
      <c r="D78" s="112"/>
      <c r="E78" s="79" t="str">
        <f t="shared" si="36"/>
        <v>Rechargeable works - WR</v>
      </c>
      <c r="F78" s="79" t="str">
        <f t="shared" si="36"/>
        <v>RR9_036WR_PR24</v>
      </c>
      <c r="G78" s="79">
        <f t="shared" si="36"/>
        <v>0</v>
      </c>
      <c r="H78" s="79">
        <f t="shared" si="36"/>
        <v>0</v>
      </c>
      <c r="I78" s="79">
        <f t="shared" si="36"/>
        <v>0</v>
      </c>
      <c r="J78" s="79">
        <f t="shared" si="36"/>
        <v>0</v>
      </c>
      <c r="K78" s="79"/>
      <c r="L78" s="79" t="str">
        <f t="shared" si="37"/>
        <v>WR</v>
      </c>
      <c r="M78" s="79" t="str">
        <f t="shared" si="37"/>
        <v>£m</v>
      </c>
      <c r="N78" s="79"/>
      <c r="O78" s="196"/>
      <c r="P78" s="196"/>
      <c r="Q78" s="545"/>
      <c r="R78" s="545"/>
      <c r="S78" s="545"/>
      <c r="T78" s="545"/>
      <c r="U78" s="545"/>
      <c r="V78" s="101"/>
      <c r="W78" s="101"/>
      <c r="X78" s="101"/>
      <c r="Y78" s="191"/>
      <c r="Z78" s="191"/>
      <c r="AA78" s="191"/>
      <c r="AB78" s="157"/>
      <c r="AC78" s="191"/>
      <c r="AD78" s="191"/>
      <c r="AE78" s="157"/>
      <c r="AF78" s="157"/>
      <c r="AG78" s="157"/>
      <c r="AH78" s="157"/>
      <c r="AI78" s="157"/>
      <c r="AJ78" s="157"/>
      <c r="AK78" s="157"/>
    </row>
    <row r="79" spans="1:37" outlineLevel="1">
      <c r="A79" s="110"/>
      <c r="B79" s="110"/>
      <c r="C79" s="111"/>
      <c r="D79" s="112"/>
      <c r="E79" s="79" t="str">
        <f t="shared" si="36"/>
        <v>Rechargeable works - WN</v>
      </c>
      <c r="F79" s="79" t="str">
        <f t="shared" si="36"/>
        <v>RR9_036WN_PR24</v>
      </c>
      <c r="G79" s="79">
        <f t="shared" si="36"/>
        <v>0</v>
      </c>
      <c r="H79" s="79">
        <f t="shared" si="36"/>
        <v>0</v>
      </c>
      <c r="I79" s="79">
        <f t="shared" si="36"/>
        <v>0</v>
      </c>
      <c r="J79" s="79">
        <f t="shared" si="36"/>
        <v>0</v>
      </c>
      <c r="K79" s="79"/>
      <c r="L79" s="79" t="str">
        <f t="shared" si="37"/>
        <v>WN</v>
      </c>
      <c r="M79" s="79" t="str">
        <f t="shared" si="37"/>
        <v>£m</v>
      </c>
      <c r="N79" s="79"/>
      <c r="O79" s="196"/>
      <c r="P79" s="196"/>
      <c r="Q79" s="545"/>
      <c r="R79" s="545"/>
      <c r="S79" s="545"/>
      <c r="T79" s="545"/>
      <c r="U79" s="545"/>
      <c r="V79" s="101"/>
      <c r="W79" s="101"/>
      <c r="X79" s="101"/>
      <c r="Y79" s="191"/>
      <c r="Z79" s="191"/>
      <c r="AA79" s="191"/>
      <c r="AB79" s="157"/>
      <c r="AC79" s="191"/>
      <c r="AD79" s="191"/>
      <c r="AE79" s="157"/>
      <c r="AF79" s="157"/>
      <c r="AG79" s="157"/>
      <c r="AH79" s="157"/>
      <c r="AI79" s="157"/>
      <c r="AJ79" s="157"/>
      <c r="AK79" s="157"/>
    </row>
    <row r="80" spans="1:37" outlineLevel="1">
      <c r="A80" s="110"/>
      <c r="B80" s="110"/>
      <c r="C80" s="111"/>
      <c r="D80" s="112"/>
      <c r="E80" s="79" t="str">
        <f t="shared" si="36"/>
        <v>Rechargeable works - WWN</v>
      </c>
      <c r="F80" s="79" t="str">
        <f t="shared" si="36"/>
        <v>RR9_036WWN_PR24</v>
      </c>
      <c r="G80" s="79">
        <f t="shared" si="36"/>
        <v>0</v>
      </c>
      <c r="H80" s="79">
        <f t="shared" si="36"/>
        <v>0</v>
      </c>
      <c r="I80" s="79">
        <f t="shared" si="36"/>
        <v>0</v>
      </c>
      <c r="J80" s="79">
        <f t="shared" si="36"/>
        <v>0</v>
      </c>
      <c r="K80" s="79"/>
      <c r="L80" s="79" t="str">
        <f t="shared" si="37"/>
        <v>WWN</v>
      </c>
      <c r="M80" s="79" t="str">
        <f t="shared" si="37"/>
        <v>£m</v>
      </c>
      <c r="N80" s="79"/>
      <c r="O80" s="196"/>
      <c r="P80" s="196"/>
      <c r="Q80" s="545"/>
      <c r="R80" s="545"/>
      <c r="S80" s="545"/>
      <c r="T80" s="545"/>
      <c r="U80" s="545"/>
      <c r="V80" s="101"/>
      <c r="W80" s="101"/>
      <c r="X80" s="101"/>
      <c r="Y80" s="191"/>
      <c r="Z80" s="191"/>
      <c r="AA80" s="191"/>
      <c r="AB80" s="157"/>
      <c r="AC80" s="191"/>
      <c r="AD80" s="191"/>
      <c r="AE80" s="157"/>
      <c r="AF80" s="157"/>
      <c r="AG80" s="157"/>
      <c r="AH80" s="157"/>
      <c r="AI80" s="157"/>
      <c r="AJ80" s="157"/>
      <c r="AK80" s="157"/>
    </row>
    <row r="81" spans="1:37" outlineLevel="1">
      <c r="A81" s="110"/>
      <c r="B81" s="110"/>
      <c r="C81" s="111"/>
      <c r="D81" s="112"/>
      <c r="E81" s="79" t="str">
        <f t="shared" si="36"/>
        <v>Rechargeable works - BR</v>
      </c>
      <c r="F81" s="79" t="str">
        <f t="shared" si="36"/>
        <v>RR9_036BR_PR24</v>
      </c>
      <c r="G81" s="79">
        <f t="shared" si="36"/>
        <v>0</v>
      </c>
      <c r="H81" s="79">
        <f t="shared" si="36"/>
        <v>0</v>
      </c>
      <c r="I81" s="79">
        <f t="shared" si="36"/>
        <v>0</v>
      </c>
      <c r="J81" s="79">
        <f t="shared" si="36"/>
        <v>0</v>
      </c>
      <c r="K81" s="79"/>
      <c r="L81" s="79" t="str">
        <f t="shared" si="37"/>
        <v>BR</v>
      </c>
      <c r="M81" s="79" t="str">
        <f t="shared" si="37"/>
        <v>£m</v>
      </c>
      <c r="N81" s="79"/>
      <c r="O81" s="196"/>
      <c r="P81" s="196"/>
      <c r="Q81" s="545"/>
      <c r="R81" s="545"/>
      <c r="S81" s="545"/>
      <c r="T81" s="545"/>
      <c r="U81" s="545"/>
      <c r="V81" s="101"/>
      <c r="W81" s="101"/>
      <c r="X81" s="101"/>
      <c r="Y81" s="191"/>
      <c r="Z81" s="191"/>
      <c r="AA81" s="191"/>
      <c r="AB81" s="157"/>
      <c r="AC81" s="191"/>
      <c r="AD81" s="191"/>
      <c r="AE81" s="157"/>
      <c r="AF81" s="157"/>
      <c r="AG81" s="157"/>
      <c r="AH81" s="157"/>
      <c r="AI81" s="157"/>
      <c r="AJ81" s="157"/>
      <c r="AK81" s="157"/>
    </row>
    <row r="82" spans="1:37" outlineLevel="1">
      <c r="A82" s="110"/>
      <c r="B82" s="110"/>
      <c r="C82" s="111"/>
      <c r="D82" s="112"/>
      <c r="E82" s="79" t="str">
        <f t="shared" si="36"/>
        <v>Rechargeable works - total</v>
      </c>
      <c r="F82" s="79" t="str">
        <f t="shared" si="36"/>
        <v>sum</v>
      </c>
      <c r="G82" s="79">
        <f t="shared" si="36"/>
        <v>0</v>
      </c>
      <c r="H82" s="79">
        <f t="shared" si="36"/>
        <v>0</v>
      </c>
      <c r="I82" s="79">
        <f t="shared" si="36"/>
        <v>0</v>
      </c>
      <c r="J82" s="79">
        <f t="shared" si="36"/>
        <v>0</v>
      </c>
      <c r="K82" s="79"/>
      <c r="L82" s="79">
        <f t="shared" si="37"/>
        <v>0</v>
      </c>
      <c r="M82" s="79" t="str">
        <f t="shared" si="37"/>
        <v>£m</v>
      </c>
      <c r="N82" s="79"/>
      <c r="O82" s="196"/>
      <c r="P82" s="196"/>
      <c r="Q82" s="540">
        <f>SUM(Q78:Q81)</f>
        <v>0</v>
      </c>
      <c r="R82" s="540">
        <f t="shared" ref="R82" si="39">SUM(R78:R81)</f>
        <v>0</v>
      </c>
      <c r="S82" s="540">
        <f t="shared" ref="S82" si="40">SUM(S78:S81)</f>
        <v>0</v>
      </c>
      <c r="T82" s="540">
        <f t="shared" ref="T82" si="41">SUM(T78:T81)</f>
        <v>0</v>
      </c>
      <c r="U82" s="540">
        <f t="shared" ref="U82" si="42">SUM(U78:U81)</f>
        <v>0</v>
      </c>
      <c r="V82" s="101"/>
      <c r="W82" s="101"/>
      <c r="X82" s="101"/>
      <c r="Y82" s="191"/>
      <c r="Z82" s="191"/>
      <c r="AA82" s="191"/>
      <c r="AB82" s="157"/>
      <c r="AC82" s="191"/>
      <c r="AD82" s="191"/>
      <c r="AE82" s="157"/>
      <c r="AF82" s="157"/>
      <c r="AG82" s="157"/>
      <c r="AH82" s="157"/>
      <c r="AI82" s="157"/>
      <c r="AJ82" s="157"/>
      <c r="AK82" s="157"/>
    </row>
    <row r="83" spans="1:37" outlineLevel="1">
      <c r="A83" s="110"/>
      <c r="B83" s="110"/>
      <c r="C83" s="111"/>
      <c r="D83" s="112"/>
      <c r="E83" s="79" t="str">
        <f t="shared" ref="E83:J89" si="43">E25</f>
        <v>Third party revenue - WR - price control</v>
      </c>
      <c r="F83" s="79" t="str">
        <f t="shared" si="43"/>
        <v>sum</v>
      </c>
      <c r="G83" s="79">
        <f t="shared" si="43"/>
        <v>0</v>
      </c>
      <c r="H83" s="79">
        <f t="shared" si="43"/>
        <v>0</v>
      </c>
      <c r="I83" s="79">
        <f t="shared" si="43"/>
        <v>0</v>
      </c>
      <c r="J83" s="79">
        <f t="shared" si="43"/>
        <v>0</v>
      </c>
      <c r="K83" s="79"/>
      <c r="L83" s="79" t="str">
        <f t="shared" si="37"/>
        <v>WR</v>
      </c>
      <c r="M83" s="79" t="str">
        <f t="shared" si="37"/>
        <v>£m</v>
      </c>
      <c r="N83" s="79"/>
      <c r="O83" s="196"/>
      <c r="P83" s="196"/>
      <c r="Q83" s="540">
        <f>SUMIF($L$73:$L$82,$L83,Q$73:Q$82)</f>
        <v>0</v>
      </c>
      <c r="R83" s="540">
        <f t="shared" ref="R83:U88" si="44">SUMIF($L$73:$L$82,$L83,R$73:R$82)</f>
        <v>0</v>
      </c>
      <c r="S83" s="540">
        <f t="shared" si="44"/>
        <v>0</v>
      </c>
      <c r="T83" s="540">
        <f t="shared" si="44"/>
        <v>0</v>
      </c>
      <c r="U83" s="540">
        <f t="shared" si="44"/>
        <v>0</v>
      </c>
      <c r="V83" s="101"/>
      <c r="W83" s="101"/>
      <c r="X83" s="101"/>
      <c r="Y83" s="191"/>
      <c r="Z83" s="191"/>
      <c r="AA83" s="191"/>
      <c r="AB83" s="157"/>
      <c r="AC83" s="191"/>
      <c r="AD83" s="191"/>
      <c r="AE83" s="157"/>
      <c r="AF83" s="157"/>
      <c r="AG83" s="157"/>
      <c r="AH83" s="157"/>
      <c r="AI83" s="157"/>
      <c r="AJ83" s="157"/>
      <c r="AK83" s="157"/>
    </row>
    <row r="84" spans="1:37" outlineLevel="1">
      <c r="A84" s="110"/>
      <c r="B84" s="110"/>
      <c r="C84" s="111"/>
      <c r="D84" s="112"/>
      <c r="E84" s="79" t="str">
        <f t="shared" si="43"/>
        <v>Third party revenue - WN - price control</v>
      </c>
      <c r="F84" s="79" t="str">
        <f t="shared" si="43"/>
        <v>sum</v>
      </c>
      <c r="G84" s="79">
        <f t="shared" si="43"/>
        <v>0</v>
      </c>
      <c r="H84" s="79">
        <f t="shared" si="43"/>
        <v>0</v>
      </c>
      <c r="I84" s="79">
        <f t="shared" si="43"/>
        <v>0</v>
      </c>
      <c r="J84" s="79">
        <f t="shared" si="43"/>
        <v>0</v>
      </c>
      <c r="K84" s="79"/>
      <c r="L84" s="79" t="str">
        <f t="shared" si="37"/>
        <v>WN</v>
      </c>
      <c r="M84" s="79" t="str">
        <f t="shared" si="37"/>
        <v>£m</v>
      </c>
      <c r="N84" s="79"/>
      <c r="O84" s="196"/>
      <c r="P84" s="196"/>
      <c r="Q84" s="540">
        <f t="shared" ref="Q84:Q88" si="45">SUMIF($L$73:$L$82,$L84,Q$73:Q$82)</f>
        <v>0</v>
      </c>
      <c r="R84" s="540">
        <f t="shared" si="44"/>
        <v>0</v>
      </c>
      <c r="S84" s="540">
        <f t="shared" si="44"/>
        <v>0</v>
      </c>
      <c r="T84" s="540">
        <f t="shared" si="44"/>
        <v>0</v>
      </c>
      <c r="U84" s="540">
        <f t="shared" si="44"/>
        <v>0</v>
      </c>
      <c r="V84" s="101"/>
      <c r="W84" s="101"/>
      <c r="X84" s="101"/>
      <c r="Y84" s="191"/>
      <c r="Z84" s="191"/>
      <c r="AA84" s="191"/>
      <c r="AB84" s="157"/>
      <c r="AC84" s="191"/>
      <c r="AD84" s="191"/>
      <c r="AE84" s="157"/>
      <c r="AF84" s="157"/>
      <c r="AG84" s="157"/>
      <c r="AH84" s="157"/>
      <c r="AI84" s="157"/>
      <c r="AJ84" s="157"/>
      <c r="AK84" s="157"/>
    </row>
    <row r="85" spans="1:37" outlineLevel="1">
      <c r="A85" s="110"/>
      <c r="B85" s="110"/>
      <c r="C85" s="111"/>
      <c r="D85" s="112"/>
      <c r="E85" s="79" t="str">
        <f t="shared" si="43"/>
        <v>Third party revenue - WWN - price control</v>
      </c>
      <c r="F85" s="79" t="str">
        <f t="shared" si="43"/>
        <v>sum</v>
      </c>
      <c r="G85" s="79">
        <f t="shared" si="43"/>
        <v>0</v>
      </c>
      <c r="H85" s="79">
        <f t="shared" si="43"/>
        <v>0</v>
      </c>
      <c r="I85" s="79">
        <f t="shared" si="43"/>
        <v>0</v>
      </c>
      <c r="J85" s="79">
        <f t="shared" si="43"/>
        <v>0</v>
      </c>
      <c r="K85" s="79"/>
      <c r="L85" s="79" t="str">
        <f t="shared" si="37"/>
        <v>WWN</v>
      </c>
      <c r="M85" s="79" t="str">
        <f t="shared" si="37"/>
        <v>£m</v>
      </c>
      <c r="N85" s="79"/>
      <c r="O85" s="196"/>
      <c r="P85" s="196"/>
      <c r="Q85" s="540">
        <f t="shared" si="45"/>
        <v>0</v>
      </c>
      <c r="R85" s="540">
        <f t="shared" si="44"/>
        <v>0</v>
      </c>
      <c r="S85" s="540">
        <f t="shared" si="44"/>
        <v>0</v>
      </c>
      <c r="T85" s="540">
        <f t="shared" si="44"/>
        <v>0</v>
      </c>
      <c r="U85" s="540">
        <f t="shared" si="44"/>
        <v>0</v>
      </c>
      <c r="V85" s="101"/>
      <c r="W85" s="101"/>
      <c r="X85" s="101"/>
      <c r="Y85" s="191"/>
      <c r="Z85" s="191"/>
      <c r="AA85" s="191"/>
      <c r="AB85" s="157"/>
      <c r="AC85" s="191"/>
      <c r="AD85" s="191"/>
      <c r="AE85" s="157"/>
      <c r="AF85" s="157"/>
      <c r="AG85" s="157"/>
      <c r="AH85" s="157"/>
      <c r="AI85" s="157"/>
      <c r="AJ85" s="157"/>
      <c r="AK85" s="157"/>
    </row>
    <row r="86" spans="1:37" outlineLevel="1">
      <c r="A86" s="110"/>
      <c r="B86" s="110"/>
      <c r="C86" s="111"/>
      <c r="D86" s="112"/>
      <c r="E86" s="79" t="str">
        <f t="shared" si="43"/>
        <v>Third party revenue - BR - price control</v>
      </c>
      <c r="F86" s="79" t="str">
        <f t="shared" si="43"/>
        <v>sum</v>
      </c>
      <c r="G86" s="79">
        <f t="shared" si="43"/>
        <v>0</v>
      </c>
      <c r="H86" s="79">
        <f t="shared" si="43"/>
        <v>0</v>
      </c>
      <c r="I86" s="79">
        <f t="shared" si="43"/>
        <v>0</v>
      </c>
      <c r="J86" s="79">
        <f t="shared" si="43"/>
        <v>0</v>
      </c>
      <c r="K86" s="79"/>
      <c r="L86" s="79" t="str">
        <f t="shared" si="37"/>
        <v>BR</v>
      </c>
      <c r="M86" s="79" t="str">
        <f t="shared" si="37"/>
        <v>£m</v>
      </c>
      <c r="N86" s="79"/>
      <c r="O86" s="196"/>
      <c r="P86" s="196"/>
      <c r="Q86" s="540">
        <f t="shared" si="45"/>
        <v>0</v>
      </c>
      <c r="R86" s="540">
        <f t="shared" si="44"/>
        <v>0</v>
      </c>
      <c r="S86" s="540">
        <f t="shared" si="44"/>
        <v>0</v>
      </c>
      <c r="T86" s="540">
        <f t="shared" si="44"/>
        <v>0</v>
      </c>
      <c r="U86" s="540">
        <f t="shared" si="44"/>
        <v>0</v>
      </c>
      <c r="V86" s="101"/>
      <c r="W86" s="101"/>
      <c r="X86" s="101"/>
      <c r="Y86" s="191"/>
      <c r="Z86" s="191"/>
      <c r="AA86" s="191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</row>
    <row r="87" spans="1:37" outlineLevel="1">
      <c r="A87" s="110"/>
      <c r="B87" s="110"/>
      <c r="C87" s="111"/>
      <c r="D87" s="112"/>
      <c r="E87" s="79" t="str">
        <f t="shared" si="43"/>
        <v>Third party revenue - additional control 1 - price control</v>
      </c>
      <c r="F87" s="79" t="str">
        <f t="shared" si="43"/>
        <v>sum</v>
      </c>
      <c r="G87" s="79">
        <f t="shared" si="43"/>
        <v>0</v>
      </c>
      <c r="H87" s="79">
        <f t="shared" si="43"/>
        <v>0</v>
      </c>
      <c r="I87" s="79">
        <f t="shared" si="43"/>
        <v>0</v>
      </c>
      <c r="J87" s="79">
        <f t="shared" si="43"/>
        <v>0</v>
      </c>
      <c r="K87" s="79"/>
      <c r="L87" s="79" t="str">
        <f t="shared" si="37"/>
        <v>AC1</v>
      </c>
      <c r="M87" s="79" t="str">
        <f t="shared" si="37"/>
        <v>£m</v>
      </c>
      <c r="N87" s="79"/>
      <c r="O87" s="196"/>
      <c r="P87" s="196"/>
      <c r="Q87" s="540">
        <f t="shared" si="45"/>
        <v>0</v>
      </c>
      <c r="R87" s="540">
        <f t="shared" si="44"/>
        <v>0</v>
      </c>
      <c r="S87" s="540">
        <f t="shared" si="44"/>
        <v>0</v>
      </c>
      <c r="T87" s="540">
        <f t="shared" si="44"/>
        <v>0</v>
      </c>
      <c r="U87" s="540">
        <f t="shared" si="44"/>
        <v>0</v>
      </c>
      <c r="V87" s="101"/>
      <c r="W87" s="101"/>
      <c r="X87" s="101"/>
      <c r="Y87" s="191"/>
      <c r="Z87" s="191"/>
      <c r="AA87" s="191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</row>
    <row r="88" spans="1:37" outlineLevel="1">
      <c r="A88" s="110"/>
      <c r="B88" s="110"/>
      <c r="C88" s="111"/>
      <c r="D88" s="112"/>
      <c r="E88" s="79" t="str">
        <f t="shared" si="43"/>
        <v>Third party revenue - additional control 2 - price control</v>
      </c>
      <c r="F88" s="79" t="str">
        <f t="shared" si="43"/>
        <v>sum</v>
      </c>
      <c r="G88" s="79">
        <f t="shared" si="43"/>
        <v>0</v>
      </c>
      <c r="H88" s="79">
        <f t="shared" si="43"/>
        <v>0</v>
      </c>
      <c r="I88" s="79">
        <f t="shared" si="43"/>
        <v>0</v>
      </c>
      <c r="J88" s="79">
        <f t="shared" si="43"/>
        <v>0</v>
      </c>
      <c r="K88" s="79"/>
      <c r="L88" s="79" t="str">
        <f t="shared" si="37"/>
        <v>AC2</v>
      </c>
      <c r="M88" s="79" t="str">
        <f t="shared" si="37"/>
        <v>£m</v>
      </c>
      <c r="N88" s="79"/>
      <c r="O88" s="196"/>
      <c r="P88" s="196"/>
      <c r="Q88" s="540">
        <f t="shared" si="45"/>
        <v>0</v>
      </c>
      <c r="R88" s="540">
        <f t="shared" si="44"/>
        <v>0</v>
      </c>
      <c r="S88" s="540">
        <f t="shared" si="44"/>
        <v>0</v>
      </c>
      <c r="T88" s="540">
        <f t="shared" si="44"/>
        <v>0</v>
      </c>
      <c r="U88" s="540">
        <f t="shared" si="44"/>
        <v>0</v>
      </c>
      <c r="V88" s="101"/>
      <c r="W88" s="101"/>
      <c r="X88" s="101"/>
      <c r="Y88" s="191"/>
      <c r="Z88" s="191"/>
      <c r="AA88" s="191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</row>
    <row r="89" spans="1:37" outlineLevel="1">
      <c r="A89" s="110"/>
      <c r="B89" s="110"/>
      <c r="C89" s="111"/>
      <c r="D89" s="112"/>
      <c r="E89" s="79" t="str">
        <f t="shared" si="43"/>
        <v>Third party revenue - total - price control</v>
      </c>
      <c r="F89" s="79" t="str">
        <f t="shared" si="43"/>
        <v>sum</v>
      </c>
      <c r="G89" s="79">
        <f t="shared" si="43"/>
        <v>0</v>
      </c>
      <c r="H89" s="79">
        <f t="shared" si="43"/>
        <v>0</v>
      </c>
      <c r="I89" s="79">
        <f t="shared" si="43"/>
        <v>0</v>
      </c>
      <c r="J89" s="79">
        <f t="shared" si="43"/>
        <v>0</v>
      </c>
      <c r="K89" s="79"/>
      <c r="L89" s="79">
        <f t="shared" si="37"/>
        <v>0</v>
      </c>
      <c r="M89" s="79" t="str">
        <f t="shared" si="37"/>
        <v>£m</v>
      </c>
      <c r="N89" s="79"/>
      <c r="O89" s="196"/>
      <c r="P89" s="196"/>
      <c r="Q89" s="540">
        <f>SUM(Q83:Q88)</f>
        <v>0</v>
      </c>
      <c r="R89" s="540">
        <f t="shared" ref="R89:U89" si="46">SUM(R83:R88)</f>
        <v>0</v>
      </c>
      <c r="S89" s="540">
        <f t="shared" si="46"/>
        <v>0</v>
      </c>
      <c r="T89" s="540">
        <f t="shared" si="46"/>
        <v>0</v>
      </c>
      <c r="U89" s="540">
        <f t="shared" si="46"/>
        <v>0</v>
      </c>
      <c r="V89" s="101"/>
      <c r="W89" s="101"/>
      <c r="X89" s="101"/>
      <c r="Y89" s="191"/>
      <c r="Z89" s="191"/>
      <c r="AA89" s="191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</row>
    <row r="90" spans="1:37" outlineLevel="1">
      <c r="A90" s="110"/>
      <c r="B90" s="110"/>
      <c r="C90" s="111"/>
      <c r="D90" s="112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196"/>
      <c r="P90" s="196"/>
      <c r="Q90" s="541"/>
      <c r="R90" s="541"/>
      <c r="S90" s="541"/>
      <c r="T90" s="541"/>
      <c r="U90" s="541"/>
      <c r="V90" s="101"/>
      <c r="W90" s="101"/>
      <c r="X90" s="101"/>
      <c r="Y90" s="191"/>
      <c r="Z90" s="191"/>
      <c r="AA90" s="191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</row>
    <row r="91" spans="1:37" outlineLevel="1">
      <c r="A91" s="110"/>
      <c r="B91" s="110"/>
      <c r="C91" s="111"/>
      <c r="D91" s="112"/>
      <c r="E91" s="79" t="str">
        <f t="shared" ref="E91:J100" si="47">E33</f>
        <v>Bulk supplies revenue - WR</v>
      </c>
      <c r="F91" s="79" t="str">
        <f t="shared" si="47"/>
        <v>RR9_034WR_PR24</v>
      </c>
      <c r="G91" s="79" t="str">
        <f t="shared" si="47"/>
        <v>RR9_038WR_PR24</v>
      </c>
      <c r="H91" s="79" t="str">
        <f t="shared" si="47"/>
        <v>RR9_035WR_PR24</v>
      </c>
      <c r="I91" s="79">
        <f t="shared" si="47"/>
        <v>0</v>
      </c>
      <c r="J91" s="79">
        <f t="shared" si="47"/>
        <v>0</v>
      </c>
      <c r="K91" s="79"/>
      <c r="L91" s="79" t="str">
        <f t="shared" ref="L91:M111" si="48">L33</f>
        <v>WR</v>
      </c>
      <c r="M91" s="79" t="str">
        <f t="shared" si="48"/>
        <v>£m</v>
      </c>
      <c r="N91" s="79"/>
      <c r="O91" s="196"/>
      <c r="P91" s="196"/>
      <c r="Q91" s="545"/>
      <c r="R91" s="545"/>
      <c r="S91" s="545"/>
      <c r="T91" s="545"/>
      <c r="U91" s="545"/>
      <c r="V91" s="101"/>
      <c r="W91" s="101"/>
      <c r="X91" s="101"/>
      <c r="Y91" s="191"/>
      <c r="Z91" s="191"/>
      <c r="AA91" s="191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</row>
    <row r="92" spans="1:37" outlineLevel="1">
      <c r="A92" s="110"/>
      <c r="B92" s="110"/>
      <c r="C92" s="111"/>
      <c r="D92" s="112"/>
      <c r="E92" s="79" t="str">
        <f t="shared" si="47"/>
        <v>Bulk supplies revenue - WN</v>
      </c>
      <c r="F92" s="79" t="str">
        <f t="shared" si="47"/>
        <v>RR9_034WN_PR24</v>
      </c>
      <c r="G92" s="79" t="str">
        <f t="shared" si="47"/>
        <v>RR9_038WN_PR24</v>
      </c>
      <c r="H92" s="79" t="str">
        <f t="shared" si="47"/>
        <v>RR9_035WN_PR24</v>
      </c>
      <c r="I92" s="79">
        <f t="shared" si="47"/>
        <v>0</v>
      </c>
      <c r="J92" s="79">
        <f t="shared" si="47"/>
        <v>0</v>
      </c>
      <c r="K92" s="79"/>
      <c r="L92" s="79" t="str">
        <f t="shared" si="48"/>
        <v>WN</v>
      </c>
      <c r="M92" s="79" t="str">
        <f t="shared" si="48"/>
        <v>£m</v>
      </c>
      <c r="N92" s="79"/>
      <c r="O92" s="196"/>
      <c r="P92" s="196"/>
      <c r="Q92" s="545"/>
      <c r="R92" s="545"/>
      <c r="S92" s="545"/>
      <c r="T92" s="545"/>
      <c r="U92" s="545"/>
      <c r="V92" s="101"/>
      <c r="W92" s="101"/>
      <c r="X92" s="101"/>
      <c r="Y92" s="191"/>
      <c r="Z92" s="191"/>
      <c r="AA92" s="191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</row>
    <row r="93" spans="1:37" outlineLevel="1">
      <c r="A93" s="110"/>
      <c r="B93" s="110"/>
      <c r="C93" s="111"/>
      <c r="D93" s="112"/>
      <c r="E93" s="79" t="str">
        <f t="shared" si="47"/>
        <v>Bulk supplies revenue - WWN</v>
      </c>
      <c r="F93" s="79" t="str">
        <f t="shared" si="47"/>
        <v>RR9_034WWN_PR24</v>
      </c>
      <c r="G93" s="79" t="str">
        <f t="shared" si="47"/>
        <v>RR9_038WWN_PR24</v>
      </c>
      <c r="H93" s="79" t="str">
        <f t="shared" si="47"/>
        <v>RR9_035WWN_PR24</v>
      </c>
      <c r="I93" s="79">
        <f t="shared" si="47"/>
        <v>0</v>
      </c>
      <c r="J93" s="79">
        <f t="shared" si="47"/>
        <v>0</v>
      </c>
      <c r="K93" s="79"/>
      <c r="L93" s="79" t="str">
        <f t="shared" si="48"/>
        <v>WWN</v>
      </c>
      <c r="M93" s="79" t="str">
        <f t="shared" si="48"/>
        <v>£m</v>
      </c>
      <c r="N93" s="79"/>
      <c r="O93" s="196"/>
      <c r="P93" s="196"/>
      <c r="Q93" s="545"/>
      <c r="R93" s="545"/>
      <c r="S93" s="545"/>
      <c r="T93" s="545"/>
      <c r="U93" s="545"/>
      <c r="V93" s="101"/>
      <c r="W93" s="101"/>
      <c r="X93" s="101"/>
      <c r="Y93" s="191"/>
      <c r="Z93" s="191"/>
      <c r="AA93" s="191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</row>
    <row r="94" spans="1:37" outlineLevel="1">
      <c r="A94" s="110"/>
      <c r="B94" s="110"/>
      <c r="C94" s="111"/>
      <c r="D94" s="112"/>
      <c r="E94" s="79" t="str">
        <f t="shared" si="47"/>
        <v>Bulk supplies revenue - BR</v>
      </c>
      <c r="F94" s="79" t="str">
        <f t="shared" si="47"/>
        <v>RR9_034BR_PR24</v>
      </c>
      <c r="G94" s="79" t="str">
        <f t="shared" si="47"/>
        <v>RR9_038BR_PR24</v>
      </c>
      <c r="H94" s="79" t="str">
        <f t="shared" si="47"/>
        <v>RR9_035BR_PR24</v>
      </c>
      <c r="I94" s="79">
        <f t="shared" si="47"/>
        <v>0</v>
      </c>
      <c r="J94" s="79">
        <f t="shared" si="47"/>
        <v>0</v>
      </c>
      <c r="K94" s="79"/>
      <c r="L94" s="79" t="str">
        <f t="shared" si="48"/>
        <v>BR</v>
      </c>
      <c r="M94" s="79" t="str">
        <f t="shared" si="48"/>
        <v>£m</v>
      </c>
      <c r="N94" s="79"/>
      <c r="O94" s="196"/>
      <c r="P94" s="196"/>
      <c r="Q94" s="545"/>
      <c r="R94" s="545"/>
      <c r="S94" s="545"/>
      <c r="T94" s="545"/>
      <c r="U94" s="545"/>
      <c r="V94" s="101"/>
      <c r="W94" s="101"/>
      <c r="X94" s="101"/>
      <c r="Y94" s="191"/>
      <c r="Z94" s="191"/>
      <c r="AA94" s="191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</row>
    <row r="95" spans="1:37" outlineLevel="1">
      <c r="A95" s="110"/>
      <c r="B95" s="110"/>
      <c r="C95" s="111"/>
      <c r="D95" s="112"/>
      <c r="E95" s="79" t="str">
        <f t="shared" si="47"/>
        <v>Bulk supplies revenue - additional control 1</v>
      </c>
      <c r="F95" s="79" t="str">
        <f t="shared" si="47"/>
        <v>RR9_034ADDN1_PR24</v>
      </c>
      <c r="G95" s="79" t="str">
        <f t="shared" si="47"/>
        <v>RR9_038ADDN1_PR24</v>
      </c>
      <c r="H95" s="79" t="str">
        <f t="shared" si="47"/>
        <v>RR9_035ADDN1_PR24</v>
      </c>
      <c r="I95" s="79">
        <f t="shared" si="47"/>
        <v>0</v>
      </c>
      <c r="J95" s="79">
        <f t="shared" si="47"/>
        <v>0</v>
      </c>
      <c r="K95" s="79"/>
      <c r="L95" s="79" t="str">
        <f t="shared" si="48"/>
        <v>AC1</v>
      </c>
      <c r="M95" s="79" t="str">
        <f t="shared" si="48"/>
        <v>£m</v>
      </c>
      <c r="N95" s="79"/>
      <c r="O95" s="196"/>
      <c r="P95" s="196"/>
      <c r="Q95" s="545">
        <v>1.589</v>
      </c>
      <c r="R95" s="545">
        <v>1.589</v>
      </c>
      <c r="S95" s="545">
        <v>1.589</v>
      </c>
      <c r="T95" s="545">
        <v>1.589</v>
      </c>
      <c r="U95" s="545">
        <v>1.589</v>
      </c>
      <c r="V95" s="549" t="s">
        <v>925</v>
      </c>
      <c r="W95" s="101"/>
      <c r="X95" s="101"/>
      <c r="Y95" s="191"/>
      <c r="Z95" s="191"/>
      <c r="AA95" s="191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</row>
    <row r="96" spans="1:37" outlineLevel="1">
      <c r="A96" s="110"/>
      <c r="B96" s="110"/>
      <c r="C96" s="111"/>
      <c r="D96" s="112"/>
      <c r="E96" s="79" t="str">
        <f t="shared" si="47"/>
        <v>Bulk supplies revenue - additional control 2</v>
      </c>
      <c r="F96" s="79" t="str">
        <f t="shared" si="47"/>
        <v>RR9_034ADDN2_PR24</v>
      </c>
      <c r="G96" s="79" t="str">
        <f t="shared" si="47"/>
        <v>RR9_038ADDN2_PR24</v>
      </c>
      <c r="H96" s="79" t="str">
        <f t="shared" si="47"/>
        <v>RR9_035ADDN2_PR24</v>
      </c>
      <c r="I96" s="79">
        <f t="shared" si="47"/>
        <v>0</v>
      </c>
      <c r="J96" s="79">
        <f t="shared" si="47"/>
        <v>0</v>
      </c>
      <c r="K96" s="79"/>
      <c r="L96" s="79" t="str">
        <f t="shared" si="48"/>
        <v>AC2</v>
      </c>
      <c r="M96" s="79" t="str">
        <f t="shared" si="48"/>
        <v>£m</v>
      </c>
      <c r="N96" s="79"/>
      <c r="O96" s="196"/>
      <c r="P96" s="196"/>
      <c r="Q96" s="545"/>
      <c r="R96" s="545"/>
      <c r="S96" s="545"/>
      <c r="T96" s="545"/>
      <c r="U96" s="545"/>
      <c r="V96" s="101"/>
      <c r="W96" s="101"/>
      <c r="X96" s="101"/>
      <c r="Y96" s="191"/>
      <c r="Z96" s="191"/>
      <c r="AA96" s="191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</row>
    <row r="97" spans="1:37" outlineLevel="1">
      <c r="A97" s="110"/>
      <c r="B97" s="110"/>
      <c r="C97" s="111"/>
      <c r="D97" s="112"/>
      <c r="E97" s="79" t="str">
        <f t="shared" si="47"/>
        <v>Bulk supplies revenue - total</v>
      </c>
      <c r="F97" s="79" t="str">
        <f t="shared" si="47"/>
        <v>sum</v>
      </c>
      <c r="G97" s="79">
        <f t="shared" si="47"/>
        <v>0</v>
      </c>
      <c r="H97" s="79">
        <f t="shared" si="47"/>
        <v>0</v>
      </c>
      <c r="I97" s="79">
        <f t="shared" si="47"/>
        <v>0</v>
      </c>
      <c r="J97" s="79">
        <f t="shared" si="47"/>
        <v>0</v>
      </c>
      <c r="K97" s="79"/>
      <c r="L97" s="79">
        <f t="shared" si="48"/>
        <v>0</v>
      </c>
      <c r="M97" s="79" t="str">
        <f t="shared" si="48"/>
        <v>£m</v>
      </c>
      <c r="N97" s="79"/>
      <c r="O97" s="196"/>
      <c r="P97" s="196"/>
      <c r="Q97" s="540">
        <f t="shared" ref="Q97:U97" si="49">SUM(Q95:Q96)</f>
        <v>1.589</v>
      </c>
      <c r="R97" s="540">
        <f t="shared" si="49"/>
        <v>1.589</v>
      </c>
      <c r="S97" s="540">
        <f t="shared" si="49"/>
        <v>1.589</v>
      </c>
      <c r="T97" s="540">
        <f t="shared" si="49"/>
        <v>1.589</v>
      </c>
      <c r="U97" s="540">
        <f t="shared" si="49"/>
        <v>1.589</v>
      </c>
      <c r="V97" s="101"/>
      <c r="W97" s="101"/>
      <c r="X97" s="101"/>
      <c r="Y97" s="191"/>
      <c r="Z97" s="191"/>
      <c r="AA97" s="191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</row>
    <row r="98" spans="1:37" outlineLevel="1">
      <c r="A98" s="110"/>
      <c r="B98" s="110"/>
      <c r="C98" s="111"/>
      <c r="D98" s="112"/>
      <c r="E98" s="79" t="str">
        <f t="shared" si="47"/>
        <v>Other third party revenue - WR - non-price control</v>
      </c>
      <c r="F98" s="79" t="str">
        <f t="shared" si="47"/>
        <v>RR9_033WR_PR24</v>
      </c>
      <c r="G98" s="79">
        <f t="shared" si="47"/>
        <v>0</v>
      </c>
      <c r="H98" s="79">
        <f t="shared" si="47"/>
        <v>0</v>
      </c>
      <c r="I98" s="79">
        <f t="shared" si="47"/>
        <v>0</v>
      </c>
      <c r="J98" s="79">
        <f t="shared" si="47"/>
        <v>0</v>
      </c>
      <c r="K98" s="79"/>
      <c r="L98" s="79" t="str">
        <f t="shared" si="48"/>
        <v>WR</v>
      </c>
      <c r="M98" s="79" t="str">
        <f t="shared" si="48"/>
        <v>£m</v>
      </c>
      <c r="N98" s="79"/>
      <c r="O98" s="196"/>
      <c r="P98" s="196"/>
      <c r="Q98" s="545"/>
      <c r="R98" s="545"/>
      <c r="S98" s="545"/>
      <c r="T98" s="545"/>
      <c r="U98" s="545"/>
      <c r="V98" s="101"/>
      <c r="W98" s="101"/>
      <c r="X98" s="101"/>
      <c r="Y98" s="191"/>
      <c r="Z98" s="191"/>
      <c r="AA98" s="191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</row>
    <row r="99" spans="1:37" outlineLevel="1">
      <c r="A99" s="110"/>
      <c r="B99" s="110"/>
      <c r="C99" s="111"/>
      <c r="D99" s="112"/>
      <c r="E99" s="79" t="str">
        <f t="shared" si="47"/>
        <v>Other third party revenue - WN - non-price control</v>
      </c>
      <c r="F99" s="79" t="str">
        <f t="shared" si="47"/>
        <v>RR9_033WN_PR24</v>
      </c>
      <c r="G99" s="79">
        <f t="shared" si="47"/>
        <v>0</v>
      </c>
      <c r="H99" s="79">
        <f t="shared" si="47"/>
        <v>0</v>
      </c>
      <c r="I99" s="79">
        <f t="shared" si="47"/>
        <v>0</v>
      </c>
      <c r="J99" s="79">
        <f t="shared" si="47"/>
        <v>0</v>
      </c>
      <c r="K99" s="79"/>
      <c r="L99" s="79" t="str">
        <f t="shared" si="48"/>
        <v>WN</v>
      </c>
      <c r="M99" s="79" t="str">
        <f t="shared" si="48"/>
        <v>£m</v>
      </c>
      <c r="N99" s="79"/>
      <c r="O99" s="196"/>
      <c r="P99" s="196"/>
      <c r="Q99" s="545">
        <v>1.284</v>
      </c>
      <c r="R99" s="545">
        <v>1.284</v>
      </c>
      <c r="S99" s="545">
        <v>1.284</v>
      </c>
      <c r="T99" s="545">
        <v>1.284</v>
      </c>
      <c r="U99" s="545">
        <v>1.284</v>
      </c>
      <c r="V99" s="549" t="s">
        <v>925</v>
      </c>
      <c r="W99" s="101"/>
      <c r="X99" s="101"/>
      <c r="Y99" s="191"/>
      <c r="Z99" s="191"/>
      <c r="AA99" s="191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</row>
    <row r="100" spans="1:37" outlineLevel="1">
      <c r="A100" s="110"/>
      <c r="B100" s="110"/>
      <c r="C100" s="111"/>
      <c r="D100" s="112"/>
      <c r="E100" s="79" t="str">
        <f t="shared" si="47"/>
        <v>Other third party revenue - WWN - non-price control</v>
      </c>
      <c r="F100" s="79" t="str">
        <f t="shared" si="47"/>
        <v>RR9_033WWN_PR24</v>
      </c>
      <c r="G100" s="79">
        <f t="shared" si="47"/>
        <v>0</v>
      </c>
      <c r="H100" s="79">
        <f t="shared" si="47"/>
        <v>0</v>
      </c>
      <c r="I100" s="79">
        <f t="shared" si="47"/>
        <v>0</v>
      </c>
      <c r="J100" s="79">
        <f t="shared" si="47"/>
        <v>0</v>
      </c>
      <c r="K100" s="79"/>
      <c r="L100" s="79" t="str">
        <f t="shared" si="48"/>
        <v>WWN</v>
      </c>
      <c r="M100" s="79" t="str">
        <f t="shared" si="48"/>
        <v>£m</v>
      </c>
      <c r="N100" s="79"/>
      <c r="O100" s="196"/>
      <c r="P100" s="196"/>
      <c r="Q100" s="545"/>
      <c r="R100" s="545"/>
      <c r="S100" s="545"/>
      <c r="T100" s="545"/>
      <c r="U100" s="545"/>
      <c r="V100" s="101"/>
      <c r="W100" s="101"/>
      <c r="X100" s="101"/>
      <c r="Y100" s="191"/>
      <c r="Z100" s="191"/>
      <c r="AA100" s="191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</row>
    <row r="101" spans="1:37" outlineLevel="1">
      <c r="A101" s="110"/>
      <c r="B101" s="110"/>
      <c r="C101" s="111"/>
      <c r="D101" s="112"/>
      <c r="E101" s="79" t="str">
        <f t="shared" ref="E101:J110" si="50">E43</f>
        <v>Other third party revenue - BR - non-price control</v>
      </c>
      <c r="F101" s="79" t="str">
        <f t="shared" si="50"/>
        <v>RR9_033BR_PR24</v>
      </c>
      <c r="G101" s="79">
        <f t="shared" si="50"/>
        <v>0</v>
      </c>
      <c r="H101" s="79">
        <f t="shared" si="50"/>
        <v>0</v>
      </c>
      <c r="I101" s="79">
        <f t="shared" si="50"/>
        <v>0</v>
      </c>
      <c r="J101" s="79">
        <f t="shared" si="50"/>
        <v>0</v>
      </c>
      <c r="K101" s="79"/>
      <c r="L101" s="79" t="str">
        <f t="shared" si="48"/>
        <v>BR</v>
      </c>
      <c r="M101" s="79" t="str">
        <f t="shared" si="48"/>
        <v>£m</v>
      </c>
      <c r="N101" s="79"/>
      <c r="O101" s="196"/>
      <c r="P101" s="196"/>
      <c r="Q101" s="545"/>
      <c r="R101" s="545"/>
      <c r="S101" s="545"/>
      <c r="T101" s="545"/>
      <c r="U101" s="545"/>
      <c r="V101" s="101"/>
      <c r="W101" s="101"/>
      <c r="X101" s="101"/>
      <c r="Y101" s="191"/>
      <c r="Z101" s="191"/>
      <c r="AA101" s="191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</row>
    <row r="102" spans="1:37" outlineLevel="1">
      <c r="A102" s="110"/>
      <c r="B102" s="110"/>
      <c r="C102" s="111"/>
      <c r="D102" s="112"/>
      <c r="E102" s="79" t="str">
        <f t="shared" si="50"/>
        <v>Other third party revenue - additional control 1 - non-price control</v>
      </c>
      <c r="F102" s="79" t="str">
        <f t="shared" si="50"/>
        <v>RR9_033ADDN1_PR24</v>
      </c>
      <c r="G102" s="79">
        <f t="shared" si="50"/>
        <v>0</v>
      </c>
      <c r="H102" s="79">
        <f t="shared" si="50"/>
        <v>0</v>
      </c>
      <c r="I102" s="79">
        <f t="shared" si="50"/>
        <v>0</v>
      </c>
      <c r="J102" s="79">
        <f t="shared" si="50"/>
        <v>0</v>
      </c>
      <c r="K102" s="79"/>
      <c r="L102" s="79" t="str">
        <f t="shared" si="48"/>
        <v>AC1</v>
      </c>
      <c r="M102" s="79" t="str">
        <f t="shared" si="48"/>
        <v>£m</v>
      </c>
      <c r="N102" s="79"/>
      <c r="O102" s="196"/>
      <c r="P102" s="196"/>
      <c r="Q102" s="545"/>
      <c r="R102" s="545"/>
      <c r="S102" s="545"/>
      <c r="T102" s="545"/>
      <c r="U102" s="545"/>
      <c r="V102" s="101"/>
      <c r="W102" s="101"/>
      <c r="X102" s="101"/>
      <c r="Y102" s="191"/>
      <c r="Z102" s="191"/>
      <c r="AA102" s="191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</row>
    <row r="103" spans="1:37" outlineLevel="1">
      <c r="A103" s="110"/>
      <c r="B103" s="110"/>
      <c r="C103" s="111"/>
      <c r="D103" s="112"/>
      <c r="E103" s="79" t="str">
        <f t="shared" si="50"/>
        <v>Other third party revenue - additional control 2 - non-price control</v>
      </c>
      <c r="F103" s="79" t="str">
        <f t="shared" si="50"/>
        <v>RR9_033ADDN2_PR24</v>
      </c>
      <c r="G103" s="79">
        <f t="shared" si="50"/>
        <v>0</v>
      </c>
      <c r="H103" s="79">
        <f t="shared" si="50"/>
        <v>0</v>
      </c>
      <c r="I103" s="79">
        <f t="shared" si="50"/>
        <v>0</v>
      </c>
      <c r="J103" s="79">
        <f t="shared" si="50"/>
        <v>0</v>
      </c>
      <c r="K103" s="79"/>
      <c r="L103" s="79" t="str">
        <f t="shared" si="48"/>
        <v>AC2</v>
      </c>
      <c r="M103" s="79" t="str">
        <f t="shared" si="48"/>
        <v>£m</v>
      </c>
      <c r="N103" s="79"/>
      <c r="O103" s="196"/>
      <c r="P103" s="196"/>
      <c r="Q103" s="545"/>
      <c r="R103" s="545"/>
      <c r="S103" s="545"/>
      <c r="T103" s="545"/>
      <c r="U103" s="545"/>
      <c r="V103" s="101"/>
      <c r="W103" s="101"/>
      <c r="X103" s="101"/>
      <c r="Y103" s="191"/>
      <c r="Z103" s="191"/>
      <c r="AA103" s="191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</row>
    <row r="104" spans="1:37" outlineLevel="1">
      <c r="A104" s="110"/>
      <c r="B104" s="110"/>
      <c r="C104" s="111"/>
      <c r="D104" s="112"/>
      <c r="E104" s="79" t="str">
        <f t="shared" si="50"/>
        <v>Other third party revenue - total - non-price control</v>
      </c>
      <c r="F104" s="79" t="str">
        <f t="shared" si="50"/>
        <v>sum</v>
      </c>
      <c r="G104" s="79">
        <f t="shared" si="50"/>
        <v>0</v>
      </c>
      <c r="H104" s="79">
        <f t="shared" si="50"/>
        <v>0</v>
      </c>
      <c r="I104" s="79">
        <f t="shared" si="50"/>
        <v>0</v>
      </c>
      <c r="J104" s="79">
        <f t="shared" si="50"/>
        <v>0</v>
      </c>
      <c r="K104" s="79"/>
      <c r="L104" s="79">
        <f t="shared" si="48"/>
        <v>0</v>
      </c>
      <c r="M104" s="79" t="str">
        <f t="shared" si="48"/>
        <v>£m</v>
      </c>
      <c r="N104" s="79"/>
      <c r="O104" s="196"/>
      <c r="P104" s="196"/>
      <c r="Q104" s="540">
        <f>SUM(Q98:Q103)</f>
        <v>1.284</v>
      </c>
      <c r="R104" s="540">
        <f t="shared" ref="R104:U104" si="51">SUM(R98:R103)</f>
        <v>1.284</v>
      </c>
      <c r="S104" s="540">
        <f t="shared" si="51"/>
        <v>1.284</v>
      </c>
      <c r="T104" s="540">
        <f t="shared" si="51"/>
        <v>1.284</v>
      </c>
      <c r="U104" s="540">
        <f t="shared" si="51"/>
        <v>1.284</v>
      </c>
      <c r="V104" s="101"/>
      <c r="W104" s="101"/>
      <c r="X104" s="101"/>
      <c r="Y104" s="101"/>
      <c r="Z104" s="191"/>
      <c r="AA104" s="191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</row>
    <row r="105" spans="1:37" outlineLevel="1">
      <c r="A105" s="110"/>
      <c r="B105" s="110"/>
      <c r="C105" s="111"/>
      <c r="D105" s="112"/>
      <c r="E105" s="79" t="str">
        <f t="shared" si="50"/>
        <v>Third party revenue - WR - non-price control</v>
      </c>
      <c r="F105" s="79" t="str">
        <f t="shared" si="50"/>
        <v>sum</v>
      </c>
      <c r="G105" s="79">
        <f t="shared" si="50"/>
        <v>0</v>
      </c>
      <c r="H105" s="79">
        <f t="shared" si="50"/>
        <v>0</v>
      </c>
      <c r="I105" s="79">
        <f t="shared" si="50"/>
        <v>0</v>
      </c>
      <c r="J105" s="79">
        <f t="shared" si="50"/>
        <v>0</v>
      </c>
      <c r="K105" s="79"/>
      <c r="L105" s="79" t="str">
        <f t="shared" si="48"/>
        <v>WR</v>
      </c>
      <c r="M105" s="79" t="str">
        <f t="shared" si="48"/>
        <v>£m</v>
      </c>
      <c r="N105" s="79"/>
      <c r="O105" s="196"/>
      <c r="P105" s="196"/>
      <c r="Q105" s="540">
        <f>SUMIF($L$91:$L$104,$L105,Q$91:Q$104)</f>
        <v>0</v>
      </c>
      <c r="R105" s="540">
        <f t="shared" ref="R105:U110" si="52">SUMIF($L$91:$L$104,$L105,R$91:R$104)</f>
        <v>0</v>
      </c>
      <c r="S105" s="540">
        <f t="shared" si="52"/>
        <v>0</v>
      </c>
      <c r="T105" s="540">
        <f t="shared" si="52"/>
        <v>0</v>
      </c>
      <c r="U105" s="540">
        <f t="shared" si="52"/>
        <v>0</v>
      </c>
      <c r="V105" s="101"/>
      <c r="W105" s="101"/>
      <c r="X105" s="101"/>
      <c r="Y105" s="101"/>
      <c r="Z105" s="191"/>
      <c r="AA105" s="191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</row>
    <row r="106" spans="1:37" outlineLevel="1">
      <c r="A106" s="110"/>
      <c r="B106" s="110"/>
      <c r="C106" s="111"/>
      <c r="D106" s="112"/>
      <c r="E106" s="79" t="str">
        <f t="shared" si="50"/>
        <v>Third party revenue - WN - non-price control</v>
      </c>
      <c r="F106" s="79" t="str">
        <f t="shared" si="50"/>
        <v>sum</v>
      </c>
      <c r="G106" s="79">
        <f t="shared" si="50"/>
        <v>0</v>
      </c>
      <c r="H106" s="79">
        <f t="shared" si="50"/>
        <v>0</v>
      </c>
      <c r="I106" s="79">
        <f t="shared" si="50"/>
        <v>0</v>
      </c>
      <c r="J106" s="79">
        <f t="shared" si="50"/>
        <v>0</v>
      </c>
      <c r="K106" s="79"/>
      <c r="L106" s="79" t="str">
        <f t="shared" si="48"/>
        <v>WN</v>
      </c>
      <c r="M106" s="79" t="str">
        <f t="shared" si="48"/>
        <v>£m</v>
      </c>
      <c r="N106" s="79"/>
      <c r="O106" s="196"/>
      <c r="P106" s="196"/>
      <c r="Q106" s="540">
        <f t="shared" ref="Q106:Q110" si="53">SUMIF($L$91:$L$104,$L106,Q$91:Q$104)</f>
        <v>1.284</v>
      </c>
      <c r="R106" s="540">
        <f t="shared" si="52"/>
        <v>1.284</v>
      </c>
      <c r="S106" s="540">
        <f t="shared" si="52"/>
        <v>1.284</v>
      </c>
      <c r="T106" s="540">
        <f t="shared" si="52"/>
        <v>1.284</v>
      </c>
      <c r="U106" s="540">
        <f t="shared" si="52"/>
        <v>1.284</v>
      </c>
      <c r="V106" s="101"/>
      <c r="W106" s="101"/>
      <c r="X106" s="101"/>
      <c r="Y106" s="101"/>
      <c r="Z106" s="191"/>
      <c r="AA106" s="191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</row>
    <row r="107" spans="1:37" outlineLevel="1">
      <c r="A107" s="110"/>
      <c r="B107" s="110"/>
      <c r="C107" s="111"/>
      <c r="D107" s="112"/>
      <c r="E107" s="79" t="str">
        <f t="shared" si="50"/>
        <v>Third party revenue - WWN - non-price control</v>
      </c>
      <c r="F107" s="79" t="str">
        <f t="shared" si="50"/>
        <v>sum</v>
      </c>
      <c r="G107" s="79">
        <f t="shared" si="50"/>
        <v>0</v>
      </c>
      <c r="H107" s="79">
        <f t="shared" si="50"/>
        <v>0</v>
      </c>
      <c r="I107" s="79">
        <f t="shared" si="50"/>
        <v>0</v>
      </c>
      <c r="J107" s="79">
        <f t="shared" si="50"/>
        <v>0</v>
      </c>
      <c r="K107" s="79"/>
      <c r="L107" s="79" t="str">
        <f t="shared" si="48"/>
        <v>WWN</v>
      </c>
      <c r="M107" s="79" t="str">
        <f t="shared" si="48"/>
        <v>£m</v>
      </c>
      <c r="N107" s="79"/>
      <c r="O107" s="196"/>
      <c r="P107" s="196"/>
      <c r="Q107" s="540">
        <f t="shared" si="53"/>
        <v>0</v>
      </c>
      <c r="R107" s="540">
        <f t="shared" si="52"/>
        <v>0</v>
      </c>
      <c r="S107" s="540">
        <f t="shared" si="52"/>
        <v>0</v>
      </c>
      <c r="T107" s="540">
        <f t="shared" si="52"/>
        <v>0</v>
      </c>
      <c r="U107" s="540">
        <f t="shared" si="52"/>
        <v>0</v>
      </c>
      <c r="V107" s="101"/>
      <c r="W107" s="101"/>
      <c r="X107" s="101"/>
      <c r="Y107" s="101"/>
      <c r="Z107" s="191"/>
      <c r="AA107" s="191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</row>
    <row r="108" spans="1:37" outlineLevel="1">
      <c r="A108" s="110"/>
      <c r="B108" s="110"/>
      <c r="C108" s="111"/>
      <c r="D108" s="112"/>
      <c r="E108" s="79" t="str">
        <f t="shared" si="50"/>
        <v>Third party revenue - BR - non-price control</v>
      </c>
      <c r="F108" s="79" t="str">
        <f t="shared" si="50"/>
        <v>sum</v>
      </c>
      <c r="G108" s="79">
        <f t="shared" si="50"/>
        <v>0</v>
      </c>
      <c r="H108" s="79">
        <f t="shared" si="50"/>
        <v>0</v>
      </c>
      <c r="I108" s="79">
        <f t="shared" si="50"/>
        <v>0</v>
      </c>
      <c r="J108" s="79">
        <f t="shared" si="50"/>
        <v>0</v>
      </c>
      <c r="K108" s="79"/>
      <c r="L108" s="79" t="str">
        <f t="shared" si="48"/>
        <v>BR</v>
      </c>
      <c r="M108" s="79" t="str">
        <f t="shared" si="48"/>
        <v>£m</v>
      </c>
      <c r="N108" s="79"/>
      <c r="O108" s="196"/>
      <c r="P108" s="196"/>
      <c r="Q108" s="540">
        <f t="shared" si="53"/>
        <v>0</v>
      </c>
      <c r="R108" s="540">
        <f t="shared" si="52"/>
        <v>0</v>
      </c>
      <c r="S108" s="540">
        <f t="shared" si="52"/>
        <v>0</v>
      </c>
      <c r="T108" s="540">
        <f t="shared" si="52"/>
        <v>0</v>
      </c>
      <c r="U108" s="540">
        <f t="shared" si="52"/>
        <v>0</v>
      </c>
      <c r="V108" s="101"/>
      <c r="W108" s="101"/>
      <c r="X108" s="101"/>
      <c r="Y108" s="101"/>
      <c r="Z108" s="191"/>
      <c r="AA108" s="191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</row>
    <row r="109" spans="1:37" outlineLevel="1">
      <c r="A109" s="110"/>
      <c r="B109" s="110"/>
      <c r="C109" s="111"/>
      <c r="D109" s="112"/>
      <c r="E109" s="79" t="str">
        <f t="shared" si="50"/>
        <v>Third party revenue - additional control 1 - non-price control</v>
      </c>
      <c r="F109" s="79" t="str">
        <f t="shared" si="50"/>
        <v>sum</v>
      </c>
      <c r="G109" s="79">
        <f t="shared" si="50"/>
        <v>0</v>
      </c>
      <c r="H109" s="79">
        <f t="shared" si="50"/>
        <v>0</v>
      </c>
      <c r="I109" s="79">
        <f t="shared" si="50"/>
        <v>0</v>
      </c>
      <c r="J109" s="79">
        <f t="shared" si="50"/>
        <v>0</v>
      </c>
      <c r="K109" s="79"/>
      <c r="L109" s="79" t="str">
        <f t="shared" si="48"/>
        <v>AC1</v>
      </c>
      <c r="M109" s="79" t="str">
        <f t="shared" si="48"/>
        <v>£m</v>
      </c>
      <c r="N109" s="79"/>
      <c r="O109" s="196"/>
      <c r="P109" s="196"/>
      <c r="Q109" s="540">
        <f t="shared" si="53"/>
        <v>1.589</v>
      </c>
      <c r="R109" s="540">
        <f t="shared" si="52"/>
        <v>1.589</v>
      </c>
      <c r="S109" s="540">
        <f t="shared" si="52"/>
        <v>1.589</v>
      </c>
      <c r="T109" s="540">
        <f t="shared" si="52"/>
        <v>1.589</v>
      </c>
      <c r="U109" s="540">
        <f t="shared" si="52"/>
        <v>1.589</v>
      </c>
      <c r="V109" s="101"/>
      <c r="W109" s="101"/>
      <c r="X109" s="101"/>
      <c r="Y109" s="101"/>
      <c r="Z109" s="191"/>
      <c r="AA109" s="191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</row>
    <row r="110" spans="1:37" outlineLevel="1">
      <c r="A110" s="110"/>
      <c r="B110" s="110"/>
      <c r="C110" s="111"/>
      <c r="D110" s="112"/>
      <c r="E110" s="79" t="str">
        <f t="shared" si="50"/>
        <v>Third party revenue - additional control 2 - non-price control</v>
      </c>
      <c r="F110" s="79" t="str">
        <f t="shared" si="50"/>
        <v>sum</v>
      </c>
      <c r="G110" s="79">
        <f t="shared" si="50"/>
        <v>0</v>
      </c>
      <c r="H110" s="79">
        <f t="shared" si="50"/>
        <v>0</v>
      </c>
      <c r="I110" s="79">
        <f t="shared" si="50"/>
        <v>0</v>
      </c>
      <c r="J110" s="79">
        <f t="shared" si="50"/>
        <v>0</v>
      </c>
      <c r="K110" s="79"/>
      <c r="L110" s="79" t="str">
        <f t="shared" si="48"/>
        <v>AC2</v>
      </c>
      <c r="M110" s="79" t="str">
        <f t="shared" si="48"/>
        <v>£m</v>
      </c>
      <c r="N110" s="79"/>
      <c r="O110" s="196"/>
      <c r="P110" s="196"/>
      <c r="Q110" s="540">
        <f t="shared" si="53"/>
        <v>0</v>
      </c>
      <c r="R110" s="540">
        <f t="shared" si="52"/>
        <v>0</v>
      </c>
      <c r="S110" s="540">
        <f t="shared" si="52"/>
        <v>0</v>
      </c>
      <c r="T110" s="540">
        <f t="shared" si="52"/>
        <v>0</v>
      </c>
      <c r="U110" s="540">
        <f t="shared" si="52"/>
        <v>0</v>
      </c>
      <c r="V110" s="101"/>
      <c r="W110" s="101"/>
      <c r="X110" s="101"/>
      <c r="Y110" s="101"/>
      <c r="Z110" s="191"/>
      <c r="AA110" s="191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</row>
    <row r="111" spans="1:37" outlineLevel="1">
      <c r="A111" s="110"/>
      <c r="B111" s="110"/>
      <c r="C111" s="111"/>
      <c r="D111" s="112"/>
      <c r="E111" s="79" t="str">
        <f t="shared" ref="E111:J111" si="54">E53</f>
        <v>Third party revenue - total - non-price control</v>
      </c>
      <c r="F111" s="79" t="str">
        <f t="shared" si="54"/>
        <v>sum</v>
      </c>
      <c r="G111" s="79">
        <f t="shared" si="54"/>
        <v>0</v>
      </c>
      <c r="H111" s="79">
        <f t="shared" si="54"/>
        <v>0</v>
      </c>
      <c r="I111" s="79">
        <f t="shared" si="54"/>
        <v>0</v>
      </c>
      <c r="J111" s="79">
        <f t="shared" si="54"/>
        <v>0</v>
      </c>
      <c r="K111" s="79"/>
      <c r="L111" s="79">
        <f t="shared" si="48"/>
        <v>0</v>
      </c>
      <c r="M111" s="79" t="str">
        <f t="shared" si="48"/>
        <v>£m</v>
      </c>
      <c r="N111" s="79"/>
      <c r="O111" s="196"/>
      <c r="P111" s="196"/>
      <c r="Q111" s="540">
        <f>SUM(Q105:Q110)</f>
        <v>2.8730000000000002</v>
      </c>
      <c r="R111" s="540">
        <f t="shared" ref="R111:U111" si="55">SUM(R105:R110)</f>
        <v>2.8730000000000002</v>
      </c>
      <c r="S111" s="540">
        <f t="shared" si="55"/>
        <v>2.8730000000000002</v>
      </c>
      <c r="T111" s="540">
        <f t="shared" si="55"/>
        <v>2.8730000000000002</v>
      </c>
      <c r="U111" s="540">
        <f t="shared" si="55"/>
        <v>2.8730000000000002</v>
      </c>
      <c r="V111" s="101"/>
      <c r="W111" s="101"/>
      <c r="X111" s="101"/>
      <c r="Y111" s="101"/>
      <c r="Z111" s="191"/>
      <c r="AA111" s="191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</row>
    <row r="112" spans="1:37" customFormat="1" outlineLevel="1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79"/>
      <c r="O112" s="200"/>
      <c r="P112" s="200"/>
      <c r="Q112" s="546"/>
      <c r="R112" s="546"/>
      <c r="S112" s="546"/>
      <c r="T112" s="546"/>
      <c r="U112" s="546"/>
      <c r="V112" s="101"/>
      <c r="W112" s="101"/>
      <c r="X112" s="101"/>
      <c r="Y112" s="101"/>
      <c r="Z112" s="101"/>
      <c r="AA112" s="101"/>
      <c r="AB112" s="101"/>
      <c r="AC112" s="101"/>
      <c r="AD112" s="101"/>
      <c r="AE112" s="101"/>
      <c r="AF112" s="101"/>
      <c r="AG112" s="101"/>
      <c r="AH112" s="101"/>
      <c r="AI112" s="101"/>
      <c r="AJ112" s="101"/>
      <c r="AK112" s="101"/>
    </row>
    <row r="113" spans="1:37" outlineLevel="1">
      <c r="A113" s="110"/>
      <c r="B113" s="110"/>
      <c r="C113" s="111"/>
      <c r="D113" s="112"/>
      <c r="E113" s="79" t="str">
        <f t="shared" ref="E113:J119" si="56">E55</f>
        <v>Third party revenue - WR</v>
      </c>
      <c r="F113" s="79" t="str">
        <f t="shared" si="56"/>
        <v>sum</v>
      </c>
      <c r="G113" s="79">
        <f t="shared" si="56"/>
        <v>0</v>
      </c>
      <c r="H113" s="79">
        <f t="shared" si="56"/>
        <v>0</v>
      </c>
      <c r="I113" s="79">
        <f t="shared" si="56"/>
        <v>0</v>
      </c>
      <c r="J113" s="79">
        <f t="shared" si="56"/>
        <v>0</v>
      </c>
      <c r="K113" s="79"/>
      <c r="L113" s="79" t="str">
        <f t="shared" ref="L113:M119" si="57">L55</f>
        <v>WR</v>
      </c>
      <c r="M113" s="79" t="str">
        <f t="shared" si="57"/>
        <v>£m</v>
      </c>
      <c r="N113" s="79"/>
      <c r="O113" s="196"/>
      <c r="P113" s="196"/>
      <c r="Q113" s="540">
        <f>Q83+Q105</f>
        <v>0</v>
      </c>
      <c r="R113" s="540">
        <f t="shared" ref="R113:U113" si="58">R83+R105</f>
        <v>0</v>
      </c>
      <c r="S113" s="540">
        <f t="shared" si="58"/>
        <v>0</v>
      </c>
      <c r="T113" s="540">
        <f t="shared" si="58"/>
        <v>0</v>
      </c>
      <c r="U113" s="540">
        <f t="shared" si="58"/>
        <v>0</v>
      </c>
      <c r="V113" s="101"/>
      <c r="W113" s="101"/>
      <c r="X113" s="101"/>
      <c r="Y113" s="101"/>
      <c r="Z113" s="191"/>
      <c r="AA113" s="191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</row>
    <row r="114" spans="1:37" outlineLevel="1">
      <c r="A114" s="110"/>
      <c r="B114" s="110"/>
      <c r="C114" s="111"/>
      <c r="D114" s="112"/>
      <c r="E114" s="79" t="str">
        <f t="shared" si="56"/>
        <v>Third party revenue - WN</v>
      </c>
      <c r="F114" s="79" t="str">
        <f t="shared" si="56"/>
        <v>sum</v>
      </c>
      <c r="G114" s="79">
        <f t="shared" si="56"/>
        <v>0</v>
      </c>
      <c r="H114" s="79">
        <f t="shared" si="56"/>
        <v>0</v>
      </c>
      <c r="I114" s="79">
        <f t="shared" si="56"/>
        <v>0</v>
      </c>
      <c r="J114" s="79">
        <f t="shared" si="56"/>
        <v>0</v>
      </c>
      <c r="K114" s="79"/>
      <c r="L114" s="79" t="str">
        <f t="shared" si="57"/>
        <v>WN</v>
      </c>
      <c r="M114" s="79" t="str">
        <f t="shared" si="57"/>
        <v>£m</v>
      </c>
      <c r="N114" s="79"/>
      <c r="O114" s="196"/>
      <c r="P114" s="196"/>
      <c r="Q114" s="540">
        <f t="shared" ref="Q114:U114" si="59">Q84+Q106</f>
        <v>1.284</v>
      </c>
      <c r="R114" s="540">
        <f t="shared" si="59"/>
        <v>1.284</v>
      </c>
      <c r="S114" s="540">
        <f t="shared" si="59"/>
        <v>1.284</v>
      </c>
      <c r="T114" s="540">
        <f t="shared" si="59"/>
        <v>1.284</v>
      </c>
      <c r="U114" s="540">
        <f t="shared" si="59"/>
        <v>1.284</v>
      </c>
      <c r="V114" s="101"/>
      <c r="W114" s="101"/>
      <c r="X114" s="101"/>
      <c r="Y114" s="101"/>
      <c r="Z114" s="191"/>
      <c r="AA114" s="191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</row>
    <row r="115" spans="1:37" outlineLevel="1">
      <c r="A115" s="110"/>
      <c r="B115" s="110"/>
      <c r="C115" s="111"/>
      <c r="D115" s="112"/>
      <c r="E115" s="79" t="str">
        <f t="shared" si="56"/>
        <v xml:space="preserve">Third party revenue - WWN </v>
      </c>
      <c r="F115" s="79" t="str">
        <f t="shared" si="56"/>
        <v>sum</v>
      </c>
      <c r="G115" s="79">
        <f t="shared" si="56"/>
        <v>0</v>
      </c>
      <c r="H115" s="79">
        <f t="shared" si="56"/>
        <v>0</v>
      </c>
      <c r="I115" s="79">
        <f t="shared" si="56"/>
        <v>0</v>
      </c>
      <c r="J115" s="79">
        <f t="shared" si="56"/>
        <v>0</v>
      </c>
      <c r="K115" s="79"/>
      <c r="L115" s="79" t="str">
        <f t="shared" si="57"/>
        <v>WWN</v>
      </c>
      <c r="M115" s="79" t="str">
        <f t="shared" si="57"/>
        <v>£m</v>
      </c>
      <c r="N115" s="79"/>
      <c r="O115" s="196"/>
      <c r="P115" s="196"/>
      <c r="Q115" s="540">
        <f t="shared" ref="Q115:U115" si="60">Q85+Q107</f>
        <v>0</v>
      </c>
      <c r="R115" s="540">
        <f t="shared" si="60"/>
        <v>0</v>
      </c>
      <c r="S115" s="540">
        <f t="shared" si="60"/>
        <v>0</v>
      </c>
      <c r="T115" s="540">
        <f t="shared" si="60"/>
        <v>0</v>
      </c>
      <c r="U115" s="540">
        <f t="shared" si="60"/>
        <v>0</v>
      </c>
      <c r="V115" s="101"/>
      <c r="W115" s="101"/>
      <c r="X115" s="101"/>
      <c r="Y115" s="101"/>
      <c r="Z115" s="191"/>
      <c r="AA115" s="191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</row>
    <row r="116" spans="1:37" outlineLevel="1">
      <c r="A116" s="110"/>
      <c r="B116" s="110"/>
      <c r="C116" s="111"/>
      <c r="D116" s="112"/>
      <c r="E116" s="79" t="str">
        <f t="shared" si="56"/>
        <v>Third party revenue - BR</v>
      </c>
      <c r="F116" s="79" t="str">
        <f t="shared" si="56"/>
        <v>sum</v>
      </c>
      <c r="G116" s="79">
        <f t="shared" si="56"/>
        <v>0</v>
      </c>
      <c r="H116" s="79">
        <f t="shared" si="56"/>
        <v>0</v>
      </c>
      <c r="I116" s="79">
        <f t="shared" si="56"/>
        <v>0</v>
      </c>
      <c r="J116" s="79">
        <f t="shared" si="56"/>
        <v>0</v>
      </c>
      <c r="K116" s="79"/>
      <c r="L116" s="79" t="str">
        <f t="shared" si="57"/>
        <v>BR</v>
      </c>
      <c r="M116" s="79" t="str">
        <f t="shared" si="57"/>
        <v>£m</v>
      </c>
      <c r="N116" s="79"/>
      <c r="O116" s="196"/>
      <c r="P116" s="196"/>
      <c r="Q116" s="540">
        <f t="shared" ref="Q116:U116" si="61">Q86+Q108</f>
        <v>0</v>
      </c>
      <c r="R116" s="540">
        <f t="shared" si="61"/>
        <v>0</v>
      </c>
      <c r="S116" s="540">
        <f t="shared" si="61"/>
        <v>0</v>
      </c>
      <c r="T116" s="540">
        <f t="shared" si="61"/>
        <v>0</v>
      </c>
      <c r="U116" s="540">
        <f t="shared" si="61"/>
        <v>0</v>
      </c>
      <c r="V116" s="101"/>
      <c r="W116" s="101"/>
      <c r="X116" s="101"/>
      <c r="Y116" s="101"/>
      <c r="Z116" s="191"/>
      <c r="AA116" s="191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</row>
    <row r="117" spans="1:37" outlineLevel="1">
      <c r="A117" s="110"/>
      <c r="B117" s="110"/>
      <c r="C117" s="111"/>
      <c r="D117" s="112"/>
      <c r="E117" s="79" t="str">
        <f t="shared" si="56"/>
        <v>Third party revenue - additional control 1</v>
      </c>
      <c r="F117" s="79" t="str">
        <f t="shared" si="56"/>
        <v>sum</v>
      </c>
      <c r="G117" s="79">
        <f t="shared" si="56"/>
        <v>0</v>
      </c>
      <c r="H117" s="79">
        <f t="shared" si="56"/>
        <v>0</v>
      </c>
      <c r="I117" s="79">
        <f t="shared" si="56"/>
        <v>0</v>
      </c>
      <c r="J117" s="79">
        <f t="shared" si="56"/>
        <v>0</v>
      </c>
      <c r="K117" s="79"/>
      <c r="L117" s="79" t="str">
        <f t="shared" si="57"/>
        <v>AC1</v>
      </c>
      <c r="M117" s="79" t="str">
        <f t="shared" si="57"/>
        <v>£m</v>
      </c>
      <c r="N117" s="79"/>
      <c r="O117" s="196"/>
      <c r="P117" s="196"/>
      <c r="Q117" s="540">
        <f t="shared" ref="Q117:U117" si="62">Q87+Q109</f>
        <v>1.589</v>
      </c>
      <c r="R117" s="540">
        <f t="shared" si="62"/>
        <v>1.589</v>
      </c>
      <c r="S117" s="540">
        <f t="shared" si="62"/>
        <v>1.589</v>
      </c>
      <c r="T117" s="540">
        <f t="shared" si="62"/>
        <v>1.589</v>
      </c>
      <c r="U117" s="540">
        <f t="shared" si="62"/>
        <v>1.589</v>
      </c>
      <c r="V117" s="101"/>
      <c r="W117" s="101"/>
      <c r="X117" s="101"/>
      <c r="Y117" s="101"/>
      <c r="Z117" s="191"/>
      <c r="AA117" s="191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</row>
    <row r="118" spans="1:37" outlineLevel="1">
      <c r="A118" s="110"/>
      <c r="B118" s="110"/>
      <c r="C118" s="111"/>
      <c r="D118" s="112"/>
      <c r="E118" s="79" t="str">
        <f t="shared" si="56"/>
        <v>Third party revenue - additional control 2</v>
      </c>
      <c r="F118" s="79" t="str">
        <f t="shared" si="56"/>
        <v>sum</v>
      </c>
      <c r="G118" s="79">
        <f t="shared" si="56"/>
        <v>0</v>
      </c>
      <c r="H118" s="79">
        <f t="shared" si="56"/>
        <v>0</v>
      </c>
      <c r="I118" s="79">
        <f t="shared" si="56"/>
        <v>0</v>
      </c>
      <c r="J118" s="79">
        <f t="shared" si="56"/>
        <v>0</v>
      </c>
      <c r="K118" s="79"/>
      <c r="L118" s="79" t="str">
        <f t="shared" si="57"/>
        <v>AC2</v>
      </c>
      <c r="M118" s="79" t="str">
        <f t="shared" si="57"/>
        <v>£m</v>
      </c>
      <c r="N118" s="79"/>
      <c r="O118" s="196"/>
      <c r="P118" s="196"/>
      <c r="Q118" s="540">
        <f t="shared" ref="Q118:U118" si="63">Q88+Q110</f>
        <v>0</v>
      </c>
      <c r="R118" s="540">
        <f t="shared" si="63"/>
        <v>0</v>
      </c>
      <c r="S118" s="540">
        <f t="shared" si="63"/>
        <v>0</v>
      </c>
      <c r="T118" s="540">
        <f t="shared" si="63"/>
        <v>0</v>
      </c>
      <c r="U118" s="540">
        <f t="shared" si="63"/>
        <v>0</v>
      </c>
      <c r="V118" s="101"/>
      <c r="W118" s="101"/>
      <c r="X118" s="101"/>
      <c r="Y118" s="101"/>
      <c r="Z118" s="191"/>
      <c r="AA118" s="191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</row>
    <row r="119" spans="1:37" outlineLevel="1">
      <c r="A119" s="110"/>
      <c r="B119" s="110"/>
      <c r="C119" s="111"/>
      <c r="D119" s="112"/>
      <c r="E119" s="79" t="str">
        <f t="shared" si="56"/>
        <v>Third party revenue - total</v>
      </c>
      <c r="F119" s="79" t="str">
        <f t="shared" si="56"/>
        <v>sum</v>
      </c>
      <c r="G119" s="79">
        <f t="shared" si="56"/>
        <v>0</v>
      </c>
      <c r="H119" s="79">
        <f t="shared" si="56"/>
        <v>0</v>
      </c>
      <c r="I119" s="79">
        <f t="shared" si="56"/>
        <v>0</v>
      </c>
      <c r="J119" s="79">
        <f t="shared" si="56"/>
        <v>0</v>
      </c>
      <c r="K119" s="79"/>
      <c r="L119" s="79">
        <f t="shared" si="57"/>
        <v>0</v>
      </c>
      <c r="M119" s="79" t="str">
        <f t="shared" si="57"/>
        <v>£m</v>
      </c>
      <c r="N119" s="79"/>
      <c r="O119" s="196"/>
      <c r="P119" s="196"/>
      <c r="Q119" s="540">
        <f>SUM(Q113:Q118)</f>
        <v>2.8730000000000002</v>
      </c>
      <c r="R119" s="540">
        <f t="shared" ref="R119" si="64">SUM(R113:R118)</f>
        <v>2.8730000000000002</v>
      </c>
      <c r="S119" s="540">
        <f t="shared" ref="S119" si="65">SUM(S113:S118)</f>
        <v>2.8730000000000002</v>
      </c>
      <c r="T119" s="540">
        <f t="shared" ref="T119" si="66">SUM(T113:T118)</f>
        <v>2.8730000000000002</v>
      </c>
      <c r="U119" s="540">
        <f t="shared" ref="U119" si="67">SUM(U113:U118)</f>
        <v>2.8730000000000002</v>
      </c>
      <c r="V119" s="101"/>
      <c r="W119" s="101"/>
      <c r="X119" s="101"/>
      <c r="Y119" s="101"/>
      <c r="Z119" s="191"/>
      <c r="AA119" s="191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</row>
    <row r="120" spans="1:37" outlineLevel="1">
      <c r="A120" s="110"/>
      <c r="B120" s="110"/>
      <c r="C120" s="111"/>
      <c r="D120" s="112"/>
      <c r="E120" s="79"/>
      <c r="F120" s="79"/>
      <c r="G120" s="79"/>
      <c r="H120" s="79"/>
      <c r="I120" s="79"/>
      <c r="J120" s="79"/>
      <c r="K120" s="79"/>
      <c r="L120" s="79"/>
      <c r="M120" s="157"/>
      <c r="N120" s="79"/>
      <c r="O120" s="120"/>
      <c r="P120" s="120"/>
      <c r="Q120" s="542"/>
      <c r="R120" s="542"/>
      <c r="S120" s="542"/>
      <c r="T120" s="542"/>
      <c r="U120" s="542"/>
      <c r="V120" s="101"/>
      <c r="W120" s="79"/>
      <c r="X120" s="79"/>
      <c r="Y120" s="157"/>
      <c r="Z120" s="157"/>
      <c r="AA120" s="157"/>
      <c r="AB120" s="157"/>
      <c r="AC120" s="195"/>
      <c r="AD120" s="195"/>
      <c r="AE120" s="157"/>
      <c r="AF120" s="157"/>
      <c r="AG120" s="157"/>
      <c r="AH120" s="157"/>
      <c r="AI120" s="157"/>
      <c r="AJ120" s="157"/>
      <c r="AK120" s="157"/>
    </row>
    <row r="121" spans="1:37">
      <c r="A121" s="110"/>
      <c r="B121" s="110"/>
      <c r="C121" s="111"/>
      <c r="D121" s="157"/>
      <c r="E121" s="79"/>
      <c r="F121" s="157"/>
      <c r="G121" s="157"/>
      <c r="H121" s="157"/>
      <c r="I121" s="157"/>
      <c r="J121" s="157"/>
      <c r="K121" s="157"/>
      <c r="L121" s="157"/>
      <c r="M121" s="157"/>
      <c r="N121" s="79"/>
      <c r="O121" s="120"/>
      <c r="P121" s="120"/>
      <c r="Q121" s="542"/>
      <c r="R121" s="542"/>
      <c r="S121" s="542"/>
      <c r="T121" s="542"/>
      <c r="U121" s="542"/>
      <c r="V121" s="101"/>
      <c r="W121" s="79"/>
      <c r="X121" s="79"/>
      <c r="Y121" s="182"/>
      <c r="Z121" s="182">
        <f t="shared" ref="Q121:AA122" si="68">Z$2</f>
        <v>0</v>
      </c>
      <c r="AA121" s="182">
        <f t="shared" si="68"/>
        <v>0</v>
      </c>
      <c r="AB121" s="157"/>
      <c r="AC121" s="182"/>
      <c r="AD121" s="182"/>
      <c r="AE121" s="157"/>
      <c r="AF121" s="157"/>
      <c r="AG121" s="157"/>
      <c r="AH121" s="157"/>
      <c r="AI121" s="157"/>
      <c r="AJ121" s="157"/>
      <c r="AK121" s="157"/>
    </row>
    <row r="122" spans="1:37">
      <c r="A122" s="110"/>
      <c r="B122" s="110"/>
      <c r="C122" s="111"/>
      <c r="D122" s="157"/>
      <c r="E122" s="79"/>
      <c r="F122" s="157"/>
      <c r="G122" s="157"/>
      <c r="H122" s="157"/>
      <c r="I122" s="157"/>
      <c r="J122" s="157"/>
      <c r="K122" s="157"/>
      <c r="L122" s="157"/>
      <c r="M122" s="157"/>
      <c r="N122" s="79"/>
      <c r="O122" s="120"/>
      <c r="P122" s="120"/>
      <c r="Q122" s="544">
        <f t="shared" si="68"/>
        <v>46112</v>
      </c>
      <c r="R122" s="544">
        <f t="shared" si="68"/>
        <v>46477</v>
      </c>
      <c r="S122" s="544">
        <f t="shared" si="68"/>
        <v>46843</v>
      </c>
      <c r="T122" s="544">
        <f t="shared" si="68"/>
        <v>47208</v>
      </c>
      <c r="U122" s="544">
        <f t="shared" si="68"/>
        <v>47573</v>
      </c>
      <c r="V122" s="101"/>
      <c r="W122" s="79"/>
      <c r="X122" s="79"/>
      <c r="Y122" s="182"/>
      <c r="Z122" s="182"/>
      <c r="AA122" s="182"/>
      <c r="AB122" s="157"/>
      <c r="AC122" s="182"/>
      <c r="AD122" s="182"/>
      <c r="AE122" s="157"/>
      <c r="AF122" s="157"/>
      <c r="AG122" s="157"/>
      <c r="AH122" s="157"/>
      <c r="AI122" s="157"/>
      <c r="AJ122" s="157"/>
      <c r="AK122" s="157"/>
    </row>
    <row r="123" spans="1:37">
      <c r="A123" s="110"/>
      <c r="B123" s="110"/>
      <c r="C123" s="111"/>
      <c r="D123" s="76" t="str">
        <f>D9</f>
        <v>Third party services revenue</v>
      </c>
      <c r="E123" s="79"/>
      <c r="F123" s="79"/>
      <c r="G123" s="79"/>
      <c r="H123" s="79"/>
      <c r="I123" s="79"/>
      <c r="J123" s="79"/>
      <c r="K123" s="79"/>
      <c r="L123" s="79"/>
      <c r="M123" s="157"/>
      <c r="N123" s="79"/>
      <c r="O123" s="120"/>
      <c r="P123" s="120"/>
      <c r="Q123" s="542"/>
      <c r="R123" s="542"/>
      <c r="S123" s="542"/>
      <c r="T123" s="542"/>
      <c r="U123" s="542"/>
      <c r="V123" s="101"/>
      <c r="W123" s="79"/>
      <c r="X123" s="79"/>
      <c r="Y123" s="182"/>
      <c r="Z123" s="182"/>
      <c r="AA123" s="182"/>
      <c r="AB123" s="157"/>
      <c r="AC123" s="182"/>
      <c r="AD123" s="182"/>
      <c r="AE123" s="157"/>
      <c r="AF123" s="157"/>
      <c r="AG123" s="157"/>
      <c r="AH123" s="157"/>
      <c r="AI123" s="157"/>
      <c r="AJ123" s="157"/>
      <c r="AK123" s="157"/>
    </row>
    <row r="124" spans="1:37">
      <c r="A124" s="110"/>
      <c r="B124" s="110"/>
      <c r="C124" s="111"/>
      <c r="D124" s="112"/>
      <c r="E124" s="96" t="s">
        <v>924</v>
      </c>
      <c r="F124" s="79"/>
      <c r="G124" s="79"/>
      <c r="H124" s="79"/>
      <c r="I124" s="79"/>
      <c r="J124" s="79"/>
      <c r="K124" s="79"/>
      <c r="L124" s="79"/>
      <c r="M124" s="157"/>
      <c r="N124" s="79"/>
      <c r="O124" s="120"/>
      <c r="P124" s="120"/>
      <c r="Q124" s="279"/>
      <c r="R124" s="279"/>
      <c r="S124" s="279"/>
      <c r="T124" s="279"/>
      <c r="U124" s="279"/>
      <c r="V124" s="101"/>
      <c r="W124" s="79"/>
      <c r="X124" s="79"/>
      <c r="Y124" s="79"/>
      <c r="Z124" s="79"/>
      <c r="AA124" s="79"/>
      <c r="AB124" s="157"/>
      <c r="AC124" s="79"/>
      <c r="AD124" s="79"/>
      <c r="AE124" s="157"/>
      <c r="AF124" s="157"/>
      <c r="AG124" s="157"/>
      <c r="AH124" s="157"/>
      <c r="AI124" s="157"/>
      <c r="AJ124" s="157"/>
      <c r="AK124" s="157"/>
    </row>
    <row r="125" spans="1:37" outlineLevel="1">
      <c r="A125" s="110"/>
      <c r="B125" s="110"/>
      <c r="C125" s="111"/>
      <c r="D125" s="112"/>
      <c r="E125" s="79"/>
      <c r="F125" s="79"/>
      <c r="G125" s="79"/>
      <c r="H125" s="79"/>
      <c r="I125" s="79"/>
      <c r="J125" s="79"/>
      <c r="K125" s="79"/>
      <c r="L125" s="79"/>
      <c r="M125" s="157"/>
      <c r="N125" s="79"/>
      <c r="O125" s="120"/>
      <c r="P125" s="120"/>
      <c r="Q125" s="279"/>
      <c r="R125" s="279"/>
      <c r="S125" s="279"/>
      <c r="T125" s="279"/>
      <c r="U125" s="279"/>
      <c r="V125" s="101"/>
      <c r="W125" s="187"/>
      <c r="X125" s="187"/>
      <c r="Y125" s="79"/>
      <c r="Z125" s="79"/>
      <c r="AA125" s="79"/>
      <c r="AB125" s="157"/>
      <c r="AC125" s="79"/>
      <c r="AD125" s="79"/>
      <c r="AE125" s="157"/>
      <c r="AF125" s="157"/>
      <c r="AG125" s="157"/>
      <c r="AH125" s="157"/>
      <c r="AI125" s="157"/>
      <c r="AJ125" s="157"/>
      <c r="AK125" s="157"/>
    </row>
    <row r="126" spans="1:37" outlineLevel="1">
      <c r="A126" s="110"/>
      <c r="B126" s="110"/>
      <c r="C126" s="111"/>
      <c r="D126" s="112"/>
      <c r="E126" s="188" t="s">
        <v>916</v>
      </c>
      <c r="F126" s="79"/>
      <c r="G126" s="79"/>
      <c r="H126" s="79"/>
      <c r="I126" s="79"/>
      <c r="J126" s="79"/>
      <c r="K126" s="79"/>
      <c r="L126" s="79"/>
      <c r="M126" s="157"/>
      <c r="N126" s="79"/>
      <c r="O126" s="120"/>
      <c r="P126" s="120"/>
      <c r="Q126" s="539"/>
      <c r="R126" s="539"/>
      <c r="S126" s="539"/>
      <c r="T126" s="539"/>
      <c r="U126" s="539"/>
      <c r="V126" s="101"/>
      <c r="W126" s="79"/>
      <c r="X126" s="79"/>
      <c r="Y126" s="120"/>
      <c r="Z126" s="120"/>
      <c r="AA126" s="120"/>
      <c r="AB126" s="157"/>
      <c r="AC126" s="120"/>
      <c r="AD126" s="120"/>
      <c r="AE126" s="157"/>
      <c r="AF126" s="157"/>
      <c r="AG126" s="157"/>
      <c r="AH126" s="157"/>
      <c r="AI126" s="157"/>
      <c r="AJ126" s="157"/>
      <c r="AK126" s="157"/>
    </row>
    <row r="127" spans="1:37" outlineLevel="1">
      <c r="A127" s="110"/>
      <c r="B127" s="110"/>
      <c r="C127" s="111"/>
      <c r="D127" s="112"/>
      <c r="E127" s="189">
        <f>InpC!$H$21</f>
        <v>45016</v>
      </c>
      <c r="F127" s="79"/>
      <c r="G127" s="79"/>
      <c r="H127" s="79"/>
      <c r="I127" s="79"/>
      <c r="J127" s="79"/>
      <c r="K127" s="79"/>
      <c r="L127" s="79"/>
      <c r="M127" s="157"/>
      <c r="N127" s="79"/>
      <c r="O127" s="120"/>
      <c r="P127" s="120"/>
      <c r="Q127" s="539"/>
      <c r="R127" s="539"/>
      <c r="S127" s="539"/>
      <c r="T127" s="539"/>
      <c r="U127" s="539"/>
      <c r="V127" s="101"/>
      <c r="W127" s="120"/>
      <c r="X127" s="120"/>
      <c r="Y127" s="120"/>
      <c r="Z127" s="120"/>
      <c r="AA127" s="120"/>
      <c r="AB127" s="157"/>
      <c r="AC127" s="120"/>
      <c r="AD127" s="120"/>
      <c r="AE127" s="157"/>
      <c r="AF127" s="157"/>
      <c r="AG127" s="157"/>
      <c r="AH127" s="157"/>
      <c r="AI127" s="157"/>
      <c r="AJ127" s="157"/>
      <c r="AK127" s="157"/>
    </row>
    <row r="128" spans="1:37" outlineLevel="1">
      <c r="A128" s="110"/>
      <c r="B128" s="110"/>
      <c r="C128" s="111"/>
      <c r="D128" s="112"/>
      <c r="E128" s="189"/>
      <c r="F128" s="79"/>
      <c r="G128" s="79"/>
      <c r="H128" s="79"/>
      <c r="I128" s="79"/>
      <c r="J128" s="79"/>
      <c r="K128" s="79"/>
      <c r="L128" s="79"/>
      <c r="M128" s="157"/>
      <c r="N128" s="79"/>
      <c r="O128" s="120"/>
      <c r="P128" s="120"/>
      <c r="Q128" s="539"/>
      <c r="R128" s="539"/>
      <c r="S128" s="539"/>
      <c r="T128" s="539"/>
      <c r="U128" s="539"/>
      <c r="V128" s="101"/>
      <c r="W128" s="120"/>
      <c r="X128" s="120"/>
      <c r="Y128" s="120"/>
      <c r="Z128" s="120"/>
      <c r="AA128" s="120"/>
      <c r="AB128" s="157"/>
      <c r="AC128" s="120"/>
      <c r="AD128" s="120"/>
      <c r="AE128" s="157"/>
      <c r="AF128" s="157"/>
      <c r="AG128" s="157"/>
      <c r="AH128" s="157"/>
      <c r="AI128" s="157"/>
      <c r="AJ128" s="157"/>
      <c r="AK128" s="157"/>
    </row>
    <row r="129" spans="1:37" outlineLevel="1">
      <c r="A129" s="110"/>
      <c r="B129" s="110"/>
      <c r="C129" s="111"/>
      <c r="D129" s="112"/>
      <c r="E129" s="79" t="str">
        <f t="shared" ref="E129:J138" si="69">E15</f>
        <v>Non-potable supplies revenue - WR</v>
      </c>
      <c r="F129" s="79" t="str">
        <f t="shared" si="69"/>
        <v>RR9_039WR_PR24</v>
      </c>
      <c r="G129" s="79">
        <f t="shared" si="69"/>
        <v>0</v>
      </c>
      <c r="H129" s="79">
        <f t="shared" si="69"/>
        <v>0</v>
      </c>
      <c r="I129" s="79">
        <f t="shared" si="69"/>
        <v>0</v>
      </c>
      <c r="J129" s="79">
        <f t="shared" si="69"/>
        <v>0</v>
      </c>
      <c r="K129" s="79"/>
      <c r="L129" s="79" t="str">
        <f t="shared" ref="L129:M145" si="70">L15</f>
        <v>WR</v>
      </c>
      <c r="M129" s="79" t="str">
        <f t="shared" si="70"/>
        <v>£m</v>
      </c>
      <c r="N129" s="79"/>
      <c r="O129" s="120"/>
      <c r="P129" s="120"/>
      <c r="Q129" s="547">
        <f>IF(ISBLANK(Q73),Q15,Q73)</f>
        <v>0</v>
      </c>
      <c r="R129" s="547">
        <f t="shared" ref="R129:U129" si="71">IF(ISBLANK(R73),R15,R73)</f>
        <v>0</v>
      </c>
      <c r="S129" s="547">
        <f t="shared" si="71"/>
        <v>0</v>
      </c>
      <c r="T129" s="547">
        <f t="shared" si="71"/>
        <v>0</v>
      </c>
      <c r="U129" s="547">
        <f t="shared" si="71"/>
        <v>0</v>
      </c>
      <c r="V129" s="101"/>
      <c r="W129" s="196">
        <f t="shared" ref="W129:W145" si="72">SUM(Q129:U129)</f>
        <v>0</v>
      </c>
      <c r="X129" s="196">
        <f t="shared" ref="X129:X145" si="73">AVERAGE(Q129:U129)</f>
        <v>0</v>
      </c>
      <c r="Y129" s="191"/>
      <c r="Z129" s="191"/>
      <c r="AA129" s="191"/>
      <c r="AB129" s="157"/>
      <c r="AC129" s="191"/>
      <c r="AD129" s="191"/>
      <c r="AE129" s="157"/>
      <c r="AF129" s="157"/>
      <c r="AG129" s="157"/>
      <c r="AH129" s="157"/>
      <c r="AI129" s="157"/>
      <c r="AJ129" s="157"/>
      <c r="AK129" s="157"/>
    </row>
    <row r="130" spans="1:37" outlineLevel="1">
      <c r="A130" s="110"/>
      <c r="B130" s="110"/>
      <c r="C130" s="111"/>
      <c r="D130" s="112"/>
      <c r="E130" s="79" t="str">
        <f t="shared" si="69"/>
        <v>Non-potable supplies revenue - WN</v>
      </c>
      <c r="F130" s="79" t="str">
        <f t="shared" si="69"/>
        <v>RR9_039WN_PR24</v>
      </c>
      <c r="G130" s="79">
        <f t="shared" si="69"/>
        <v>0</v>
      </c>
      <c r="H130" s="79">
        <f t="shared" si="69"/>
        <v>0</v>
      </c>
      <c r="I130" s="79">
        <f t="shared" si="69"/>
        <v>0</v>
      </c>
      <c r="J130" s="79">
        <f t="shared" si="69"/>
        <v>0</v>
      </c>
      <c r="K130" s="79"/>
      <c r="L130" s="79" t="str">
        <f t="shared" si="70"/>
        <v>WN</v>
      </c>
      <c r="M130" s="79" t="str">
        <f t="shared" si="70"/>
        <v>£m</v>
      </c>
      <c r="N130" s="79"/>
      <c r="O130" s="120"/>
      <c r="P130" s="120"/>
      <c r="Q130" s="547">
        <f t="shared" ref="Q130:U130" si="74">IF(ISBLANK(Q74),Q16,Q74)</f>
        <v>6.1715326786319018</v>
      </c>
      <c r="R130" s="547">
        <f t="shared" si="74"/>
        <v>6.5345311767746947</v>
      </c>
      <c r="S130" s="547">
        <f t="shared" si="74"/>
        <v>6.6653166296415716</v>
      </c>
      <c r="T130" s="547">
        <f t="shared" si="74"/>
        <v>6.7980776935789429</v>
      </c>
      <c r="U130" s="547">
        <f t="shared" si="74"/>
        <v>6.9339997352291149</v>
      </c>
      <c r="V130" s="101"/>
      <c r="W130" s="196">
        <f t="shared" si="72"/>
        <v>33.103457913856232</v>
      </c>
      <c r="X130" s="196">
        <f t="shared" si="73"/>
        <v>6.6206915827712463</v>
      </c>
      <c r="Y130" s="191"/>
      <c r="Z130" s="191"/>
      <c r="AA130" s="191"/>
      <c r="AB130" s="157"/>
      <c r="AC130" s="191"/>
      <c r="AD130" s="191"/>
      <c r="AE130" s="157"/>
      <c r="AF130" s="157"/>
      <c r="AG130" s="157"/>
      <c r="AH130" s="157"/>
      <c r="AI130" s="157"/>
      <c r="AJ130" s="157"/>
      <c r="AK130" s="157"/>
    </row>
    <row r="131" spans="1:37" outlineLevel="1">
      <c r="A131" s="110"/>
      <c r="B131" s="110"/>
      <c r="C131" s="111"/>
      <c r="D131" s="112"/>
      <c r="E131" s="79" t="str">
        <f t="shared" si="69"/>
        <v>Non-potable supplies revenue - additional control 1</v>
      </c>
      <c r="F131" s="79" t="str">
        <f t="shared" si="69"/>
        <v>RR9_039ADDN1_PR24</v>
      </c>
      <c r="G131" s="79">
        <f t="shared" si="69"/>
        <v>0</v>
      </c>
      <c r="H131" s="79">
        <f t="shared" si="69"/>
        <v>0</v>
      </c>
      <c r="I131" s="79">
        <f t="shared" si="69"/>
        <v>0</v>
      </c>
      <c r="J131" s="79">
        <f t="shared" si="69"/>
        <v>0</v>
      </c>
      <c r="K131" s="79"/>
      <c r="L131" s="79" t="str">
        <f t="shared" si="70"/>
        <v>AC1</v>
      </c>
      <c r="M131" s="79" t="str">
        <f t="shared" si="70"/>
        <v>£m</v>
      </c>
      <c r="N131" s="79"/>
      <c r="O131" s="120"/>
      <c r="P131" s="120"/>
      <c r="Q131" s="547">
        <f t="shared" ref="Q131:U131" si="75">IF(ISBLANK(Q75),Q17,Q75)</f>
        <v>0</v>
      </c>
      <c r="R131" s="547">
        <f t="shared" si="75"/>
        <v>0</v>
      </c>
      <c r="S131" s="547">
        <f t="shared" si="75"/>
        <v>0</v>
      </c>
      <c r="T131" s="547">
        <f t="shared" si="75"/>
        <v>0</v>
      </c>
      <c r="U131" s="547">
        <f t="shared" si="75"/>
        <v>0</v>
      </c>
      <c r="V131" s="101"/>
      <c r="W131" s="196">
        <f t="shared" si="72"/>
        <v>0</v>
      </c>
      <c r="X131" s="196">
        <f t="shared" si="73"/>
        <v>0</v>
      </c>
      <c r="Y131" s="191"/>
      <c r="Z131" s="191"/>
      <c r="AA131" s="191"/>
      <c r="AB131" s="157"/>
      <c r="AC131" s="191"/>
      <c r="AD131" s="191"/>
      <c r="AE131" s="157"/>
      <c r="AF131" s="157"/>
      <c r="AG131" s="157"/>
      <c r="AH131" s="157"/>
      <c r="AI131" s="157"/>
      <c r="AJ131" s="157"/>
      <c r="AK131" s="157"/>
    </row>
    <row r="132" spans="1:37" outlineLevel="1">
      <c r="A132" s="110"/>
      <c r="B132" s="110"/>
      <c r="C132" s="111"/>
      <c r="D132" s="112"/>
      <c r="E132" s="79" t="str">
        <f t="shared" si="69"/>
        <v>Non-potable supplies revenue - additional control 2</v>
      </c>
      <c r="F132" s="79" t="str">
        <f t="shared" si="69"/>
        <v>RR9_039ADDN2_PR24</v>
      </c>
      <c r="G132" s="79">
        <f t="shared" si="69"/>
        <v>0</v>
      </c>
      <c r="H132" s="79">
        <f t="shared" si="69"/>
        <v>0</v>
      </c>
      <c r="I132" s="79">
        <f t="shared" si="69"/>
        <v>0</v>
      </c>
      <c r="J132" s="79">
        <f t="shared" si="69"/>
        <v>0</v>
      </c>
      <c r="K132" s="79"/>
      <c r="L132" s="79" t="str">
        <f t="shared" si="70"/>
        <v>AC2</v>
      </c>
      <c r="M132" s="79" t="str">
        <f t="shared" si="70"/>
        <v>£m</v>
      </c>
      <c r="N132" s="79"/>
      <c r="O132" s="120"/>
      <c r="P132" s="120"/>
      <c r="Q132" s="547">
        <f t="shared" ref="Q132:U132" si="76">IF(ISBLANK(Q76),Q18,Q76)</f>
        <v>0</v>
      </c>
      <c r="R132" s="547">
        <f t="shared" si="76"/>
        <v>0</v>
      </c>
      <c r="S132" s="547">
        <f t="shared" si="76"/>
        <v>0</v>
      </c>
      <c r="T132" s="547">
        <f t="shared" si="76"/>
        <v>0</v>
      </c>
      <c r="U132" s="547">
        <f t="shared" si="76"/>
        <v>0</v>
      </c>
      <c r="V132" s="101"/>
      <c r="W132" s="196">
        <f t="shared" si="72"/>
        <v>0</v>
      </c>
      <c r="X132" s="196">
        <f t="shared" si="73"/>
        <v>0</v>
      </c>
      <c r="Y132" s="191"/>
      <c r="Z132" s="191"/>
      <c r="AA132" s="191"/>
      <c r="AB132" s="157"/>
      <c r="AC132" s="191"/>
      <c r="AD132" s="191"/>
      <c r="AE132" s="157"/>
      <c r="AF132" s="157"/>
      <c r="AG132" s="157"/>
      <c r="AH132" s="157"/>
      <c r="AI132" s="157"/>
      <c r="AJ132" s="157"/>
      <c r="AK132" s="157"/>
    </row>
    <row r="133" spans="1:37" outlineLevel="1">
      <c r="A133" s="110"/>
      <c r="B133" s="110"/>
      <c r="C133" s="111"/>
      <c r="D133" s="112"/>
      <c r="E133" s="79" t="str">
        <f t="shared" si="69"/>
        <v>Non-potable supplies revenue - total</v>
      </c>
      <c r="F133" s="79" t="str">
        <f t="shared" si="69"/>
        <v>sum</v>
      </c>
      <c r="G133" s="79">
        <f t="shared" si="69"/>
        <v>0</v>
      </c>
      <c r="H133" s="79">
        <f t="shared" si="69"/>
        <v>0</v>
      </c>
      <c r="I133" s="79">
        <f t="shared" si="69"/>
        <v>0</v>
      </c>
      <c r="J133" s="79">
        <f t="shared" si="69"/>
        <v>0</v>
      </c>
      <c r="K133" s="79"/>
      <c r="L133" s="79">
        <f t="shared" si="70"/>
        <v>0</v>
      </c>
      <c r="M133" s="79" t="str">
        <f t="shared" si="70"/>
        <v>£m</v>
      </c>
      <c r="N133" s="79"/>
      <c r="O133" s="120"/>
      <c r="P133" s="120"/>
      <c r="Q133" s="548">
        <f>SUM(Q129:Q132)</f>
        <v>6.1715326786319018</v>
      </c>
      <c r="R133" s="548">
        <f t="shared" ref="R133:U133" si="77">SUM(R129:R132)</f>
        <v>6.5345311767746947</v>
      </c>
      <c r="S133" s="548">
        <f t="shared" si="77"/>
        <v>6.6653166296415716</v>
      </c>
      <c r="T133" s="548">
        <f t="shared" si="77"/>
        <v>6.7980776935789429</v>
      </c>
      <c r="U133" s="548">
        <f t="shared" si="77"/>
        <v>6.9339997352291149</v>
      </c>
      <c r="V133" s="101"/>
      <c r="W133" s="198">
        <f t="shared" si="72"/>
        <v>33.103457913856232</v>
      </c>
      <c r="X133" s="198">
        <f t="shared" si="73"/>
        <v>6.6206915827712463</v>
      </c>
      <c r="Y133" s="191"/>
      <c r="Z133" s="191"/>
      <c r="AA133" s="191"/>
      <c r="AB133" s="157"/>
      <c r="AC133" s="191"/>
      <c r="AD133" s="191"/>
      <c r="AE133" s="157"/>
      <c r="AF133" s="157"/>
      <c r="AG133" s="157"/>
      <c r="AH133" s="157"/>
      <c r="AI133" s="157"/>
      <c r="AJ133" s="157"/>
      <c r="AK133" s="157"/>
    </row>
    <row r="134" spans="1:37" outlineLevel="1">
      <c r="A134" s="110"/>
      <c r="B134" s="110"/>
      <c r="C134" s="111"/>
      <c r="D134" s="112"/>
      <c r="E134" s="79" t="str">
        <f t="shared" si="69"/>
        <v>Rechargeable works - WR</v>
      </c>
      <c r="F134" s="79" t="str">
        <f t="shared" si="69"/>
        <v>RR9_036WR_PR24</v>
      </c>
      <c r="G134" s="79">
        <f t="shared" si="69"/>
        <v>0</v>
      </c>
      <c r="H134" s="79">
        <f t="shared" si="69"/>
        <v>0</v>
      </c>
      <c r="I134" s="79">
        <f t="shared" si="69"/>
        <v>0</v>
      </c>
      <c r="J134" s="79">
        <f t="shared" si="69"/>
        <v>0</v>
      </c>
      <c r="K134" s="79"/>
      <c r="L134" s="79" t="str">
        <f t="shared" si="70"/>
        <v>WR</v>
      </c>
      <c r="M134" s="79" t="str">
        <f t="shared" si="70"/>
        <v>£m</v>
      </c>
      <c r="N134" s="79"/>
      <c r="O134" s="120"/>
      <c r="P134" s="120"/>
      <c r="Q134" s="547">
        <f t="shared" ref="Q134:U134" si="78">IF(ISBLANK(Q78),Q20,Q78)</f>
        <v>1.2290000000000001</v>
      </c>
      <c r="R134" s="547">
        <f t="shared" si="78"/>
        <v>1.2290000000000001</v>
      </c>
      <c r="S134" s="547">
        <f t="shared" si="78"/>
        <v>1.2290000000000001</v>
      </c>
      <c r="T134" s="547">
        <f t="shared" si="78"/>
        <v>1.2290000000000001</v>
      </c>
      <c r="U134" s="547">
        <f t="shared" si="78"/>
        <v>1.2290000000000001</v>
      </c>
      <c r="V134" s="101"/>
      <c r="W134" s="196">
        <f t="shared" si="72"/>
        <v>6.1450000000000005</v>
      </c>
      <c r="X134" s="196">
        <f t="shared" si="73"/>
        <v>1.2290000000000001</v>
      </c>
      <c r="Y134" s="191"/>
      <c r="Z134" s="191"/>
      <c r="AA134" s="191"/>
      <c r="AB134" s="157"/>
      <c r="AC134" s="191"/>
      <c r="AD134" s="191"/>
      <c r="AE134" s="157"/>
      <c r="AF134" s="157"/>
      <c r="AG134" s="157"/>
      <c r="AH134" s="157"/>
      <c r="AI134" s="157"/>
      <c r="AJ134" s="157"/>
      <c r="AK134" s="157"/>
    </row>
    <row r="135" spans="1:37" outlineLevel="1">
      <c r="A135" s="110"/>
      <c r="B135" s="110"/>
      <c r="C135" s="111"/>
      <c r="D135" s="112"/>
      <c r="E135" s="79" t="str">
        <f t="shared" si="69"/>
        <v>Rechargeable works - WN</v>
      </c>
      <c r="F135" s="79" t="str">
        <f t="shared" si="69"/>
        <v>RR9_036WN_PR24</v>
      </c>
      <c r="G135" s="79">
        <f t="shared" si="69"/>
        <v>0</v>
      </c>
      <c r="H135" s="79">
        <f t="shared" si="69"/>
        <v>0</v>
      </c>
      <c r="I135" s="79">
        <f t="shared" si="69"/>
        <v>0</v>
      </c>
      <c r="J135" s="79">
        <f t="shared" si="69"/>
        <v>0</v>
      </c>
      <c r="K135" s="79"/>
      <c r="L135" s="79" t="str">
        <f t="shared" si="70"/>
        <v>WN</v>
      </c>
      <c r="M135" s="79" t="str">
        <f t="shared" si="70"/>
        <v>£m</v>
      </c>
      <c r="N135" s="79"/>
      <c r="O135" s="120"/>
      <c r="P135" s="120"/>
      <c r="Q135" s="547">
        <f t="shared" ref="Q135:U135" si="79">IF(ISBLANK(Q79),Q21,Q79)</f>
        <v>0</v>
      </c>
      <c r="R135" s="547">
        <f t="shared" si="79"/>
        <v>0</v>
      </c>
      <c r="S135" s="547">
        <f t="shared" si="79"/>
        <v>0</v>
      </c>
      <c r="T135" s="547">
        <f t="shared" si="79"/>
        <v>0</v>
      </c>
      <c r="U135" s="547">
        <f t="shared" si="79"/>
        <v>0</v>
      </c>
      <c r="V135" s="101"/>
      <c r="W135" s="196">
        <f t="shared" si="72"/>
        <v>0</v>
      </c>
      <c r="X135" s="196">
        <f t="shared" si="73"/>
        <v>0</v>
      </c>
      <c r="Y135" s="191"/>
      <c r="Z135" s="191"/>
      <c r="AA135" s="191"/>
      <c r="AB135" s="157"/>
      <c r="AC135" s="191"/>
      <c r="AD135" s="191"/>
      <c r="AE135" s="157"/>
      <c r="AF135" s="157"/>
      <c r="AG135" s="157"/>
      <c r="AH135" s="157"/>
      <c r="AI135" s="157"/>
      <c r="AJ135" s="157"/>
      <c r="AK135" s="157"/>
    </row>
    <row r="136" spans="1:37" outlineLevel="1">
      <c r="A136" s="110"/>
      <c r="B136" s="110"/>
      <c r="C136" s="111"/>
      <c r="D136" s="112"/>
      <c r="E136" s="79" t="str">
        <f t="shared" si="69"/>
        <v>Rechargeable works - WWN</v>
      </c>
      <c r="F136" s="79" t="str">
        <f t="shared" si="69"/>
        <v>RR9_036WWN_PR24</v>
      </c>
      <c r="G136" s="79">
        <f t="shared" si="69"/>
        <v>0</v>
      </c>
      <c r="H136" s="79">
        <f t="shared" si="69"/>
        <v>0</v>
      </c>
      <c r="I136" s="79">
        <f t="shared" si="69"/>
        <v>0</v>
      </c>
      <c r="J136" s="79">
        <f t="shared" si="69"/>
        <v>0</v>
      </c>
      <c r="K136" s="79"/>
      <c r="L136" s="79" t="str">
        <f t="shared" si="70"/>
        <v>WWN</v>
      </c>
      <c r="M136" s="79" t="str">
        <f t="shared" si="70"/>
        <v>£m</v>
      </c>
      <c r="N136" s="79"/>
      <c r="O136" s="120"/>
      <c r="P136" s="120"/>
      <c r="Q136" s="547">
        <f t="shared" ref="Q136:U136" si="80">IF(ISBLANK(Q80),Q22,Q80)</f>
        <v>0</v>
      </c>
      <c r="R136" s="547">
        <f t="shared" si="80"/>
        <v>0</v>
      </c>
      <c r="S136" s="547">
        <f t="shared" si="80"/>
        <v>0</v>
      </c>
      <c r="T136" s="547">
        <f t="shared" si="80"/>
        <v>0</v>
      </c>
      <c r="U136" s="547">
        <f t="shared" si="80"/>
        <v>0</v>
      </c>
      <c r="V136" s="101"/>
      <c r="W136" s="196">
        <f t="shared" si="72"/>
        <v>0</v>
      </c>
      <c r="X136" s="196">
        <f t="shared" si="73"/>
        <v>0</v>
      </c>
      <c r="Y136" s="191"/>
      <c r="Z136" s="191"/>
      <c r="AA136" s="191"/>
      <c r="AB136" s="157"/>
      <c r="AC136" s="191"/>
      <c r="AD136" s="191"/>
      <c r="AE136" s="157"/>
      <c r="AF136" s="157"/>
      <c r="AG136" s="157"/>
      <c r="AH136" s="157"/>
      <c r="AI136" s="157"/>
      <c r="AJ136" s="157"/>
      <c r="AK136" s="157"/>
    </row>
    <row r="137" spans="1:37" outlineLevel="1">
      <c r="A137" s="110"/>
      <c r="B137" s="110"/>
      <c r="C137" s="111"/>
      <c r="D137" s="112"/>
      <c r="E137" s="79" t="str">
        <f t="shared" si="69"/>
        <v>Rechargeable works - BR</v>
      </c>
      <c r="F137" s="79" t="str">
        <f t="shared" si="69"/>
        <v>RR9_036BR_PR24</v>
      </c>
      <c r="G137" s="79">
        <f t="shared" si="69"/>
        <v>0</v>
      </c>
      <c r="H137" s="79">
        <f t="shared" si="69"/>
        <v>0</v>
      </c>
      <c r="I137" s="79">
        <f t="shared" si="69"/>
        <v>0</v>
      </c>
      <c r="J137" s="79">
        <f t="shared" si="69"/>
        <v>0</v>
      </c>
      <c r="K137" s="79"/>
      <c r="L137" s="79" t="str">
        <f t="shared" si="70"/>
        <v>BR</v>
      </c>
      <c r="M137" s="79" t="str">
        <f t="shared" si="70"/>
        <v>£m</v>
      </c>
      <c r="N137" s="79"/>
      <c r="O137" s="120"/>
      <c r="P137" s="120"/>
      <c r="Q137" s="547">
        <f t="shared" ref="Q137:U137" si="81">IF(ISBLANK(Q81),Q23,Q81)</f>
        <v>0</v>
      </c>
      <c r="R137" s="547">
        <f t="shared" si="81"/>
        <v>0</v>
      </c>
      <c r="S137" s="547">
        <f t="shared" si="81"/>
        <v>0</v>
      </c>
      <c r="T137" s="547">
        <f t="shared" si="81"/>
        <v>0</v>
      </c>
      <c r="U137" s="547">
        <f t="shared" si="81"/>
        <v>0</v>
      </c>
      <c r="V137" s="101"/>
      <c r="W137" s="196">
        <f t="shared" si="72"/>
        <v>0</v>
      </c>
      <c r="X137" s="196">
        <f t="shared" si="73"/>
        <v>0</v>
      </c>
      <c r="Y137" s="191"/>
      <c r="Z137" s="191"/>
      <c r="AA137" s="191"/>
      <c r="AB137" s="157"/>
      <c r="AC137" s="191"/>
      <c r="AD137" s="191"/>
      <c r="AE137" s="157"/>
      <c r="AF137" s="157"/>
      <c r="AG137" s="157"/>
      <c r="AH137" s="157"/>
      <c r="AI137" s="157"/>
      <c r="AJ137" s="157"/>
      <c r="AK137" s="157"/>
    </row>
    <row r="138" spans="1:37" outlineLevel="1">
      <c r="A138" s="110"/>
      <c r="B138" s="110"/>
      <c r="C138" s="111"/>
      <c r="D138" s="112"/>
      <c r="E138" s="79" t="str">
        <f t="shared" si="69"/>
        <v>Rechargeable works - total</v>
      </c>
      <c r="F138" s="79" t="str">
        <f t="shared" si="69"/>
        <v>sum</v>
      </c>
      <c r="G138" s="79">
        <f t="shared" si="69"/>
        <v>0</v>
      </c>
      <c r="H138" s="79">
        <f t="shared" si="69"/>
        <v>0</v>
      </c>
      <c r="I138" s="79">
        <f t="shared" si="69"/>
        <v>0</v>
      </c>
      <c r="J138" s="79">
        <f t="shared" si="69"/>
        <v>0</v>
      </c>
      <c r="K138" s="79"/>
      <c r="L138" s="79">
        <f t="shared" si="70"/>
        <v>0</v>
      </c>
      <c r="M138" s="79" t="str">
        <f t="shared" si="70"/>
        <v>£m</v>
      </c>
      <c r="N138" s="79"/>
      <c r="O138" s="120"/>
      <c r="P138" s="120"/>
      <c r="Q138" s="548">
        <f>SUM(Q134:Q137)</f>
        <v>1.2290000000000001</v>
      </c>
      <c r="R138" s="548">
        <f t="shared" ref="R138:U138" si="82">SUM(R134:R137)</f>
        <v>1.2290000000000001</v>
      </c>
      <c r="S138" s="548">
        <f t="shared" si="82"/>
        <v>1.2290000000000001</v>
      </c>
      <c r="T138" s="548">
        <f t="shared" si="82"/>
        <v>1.2290000000000001</v>
      </c>
      <c r="U138" s="548">
        <f t="shared" si="82"/>
        <v>1.2290000000000001</v>
      </c>
      <c r="V138" s="101"/>
      <c r="W138" s="198">
        <f t="shared" si="72"/>
        <v>6.1450000000000005</v>
      </c>
      <c r="X138" s="198">
        <f t="shared" si="73"/>
        <v>1.2290000000000001</v>
      </c>
      <c r="Y138" s="191"/>
      <c r="Z138" s="191"/>
      <c r="AA138" s="191"/>
      <c r="AB138" s="157"/>
      <c r="AC138" s="191"/>
      <c r="AD138" s="191"/>
      <c r="AE138" s="157"/>
      <c r="AF138" s="157"/>
      <c r="AG138" s="157"/>
      <c r="AH138" s="157"/>
      <c r="AI138" s="157"/>
      <c r="AJ138" s="157"/>
      <c r="AK138" s="157"/>
    </row>
    <row r="139" spans="1:37" outlineLevel="1">
      <c r="A139" s="110"/>
      <c r="B139" s="110"/>
      <c r="C139" s="111"/>
      <c r="D139" s="112"/>
      <c r="E139" s="79" t="str">
        <f t="shared" ref="E139:J145" si="83">E25</f>
        <v>Third party revenue - WR - price control</v>
      </c>
      <c r="F139" s="79" t="str">
        <f t="shared" si="83"/>
        <v>sum</v>
      </c>
      <c r="G139" s="79">
        <f t="shared" si="83"/>
        <v>0</v>
      </c>
      <c r="H139" s="79">
        <f t="shared" si="83"/>
        <v>0</v>
      </c>
      <c r="I139" s="79">
        <f t="shared" si="83"/>
        <v>0</v>
      </c>
      <c r="J139" s="79">
        <f t="shared" si="83"/>
        <v>0</v>
      </c>
      <c r="K139" s="79"/>
      <c r="L139" s="79" t="str">
        <f t="shared" si="70"/>
        <v>WR</v>
      </c>
      <c r="M139" s="79" t="str">
        <f t="shared" si="70"/>
        <v>£m</v>
      </c>
      <c r="N139" s="79"/>
      <c r="O139" s="120"/>
      <c r="P139" s="120"/>
      <c r="Q139" s="548">
        <f>Q129+Q134</f>
        <v>1.2290000000000001</v>
      </c>
      <c r="R139" s="548">
        <f t="shared" ref="R139:U139" si="84">R129+R134</f>
        <v>1.2290000000000001</v>
      </c>
      <c r="S139" s="548">
        <f t="shared" si="84"/>
        <v>1.2290000000000001</v>
      </c>
      <c r="T139" s="548">
        <f t="shared" si="84"/>
        <v>1.2290000000000001</v>
      </c>
      <c r="U139" s="548">
        <f t="shared" si="84"/>
        <v>1.2290000000000001</v>
      </c>
      <c r="V139" s="101"/>
      <c r="W139" s="198">
        <f t="shared" si="72"/>
        <v>6.1450000000000005</v>
      </c>
      <c r="X139" s="198">
        <f t="shared" si="73"/>
        <v>1.2290000000000001</v>
      </c>
      <c r="Y139" s="191"/>
      <c r="Z139" s="191"/>
      <c r="AA139" s="191"/>
      <c r="AB139" s="157"/>
      <c r="AC139" s="191"/>
      <c r="AD139" s="191"/>
      <c r="AE139" s="157"/>
      <c r="AF139" s="157"/>
      <c r="AG139" s="157"/>
      <c r="AH139" s="157"/>
      <c r="AI139" s="157"/>
      <c r="AJ139" s="157"/>
      <c r="AK139" s="157"/>
    </row>
    <row r="140" spans="1:37" outlineLevel="1">
      <c r="A140" s="110"/>
      <c r="B140" s="110"/>
      <c r="C140" s="111"/>
      <c r="D140" s="112"/>
      <c r="E140" s="79" t="str">
        <f t="shared" si="83"/>
        <v>Third party revenue - WN - price control</v>
      </c>
      <c r="F140" s="79" t="str">
        <f t="shared" si="83"/>
        <v>sum</v>
      </c>
      <c r="G140" s="79">
        <f t="shared" si="83"/>
        <v>0</v>
      </c>
      <c r="H140" s="79">
        <f t="shared" si="83"/>
        <v>0</v>
      </c>
      <c r="I140" s="79">
        <f t="shared" si="83"/>
        <v>0</v>
      </c>
      <c r="J140" s="79">
        <f t="shared" si="83"/>
        <v>0</v>
      </c>
      <c r="K140" s="79"/>
      <c r="L140" s="79" t="str">
        <f t="shared" si="70"/>
        <v>WN</v>
      </c>
      <c r="M140" s="79" t="str">
        <f t="shared" si="70"/>
        <v>£m</v>
      </c>
      <c r="N140" s="79"/>
      <c r="O140" s="120"/>
      <c r="P140" s="120"/>
      <c r="Q140" s="548">
        <f>Q130+Q135</f>
        <v>6.1715326786319018</v>
      </c>
      <c r="R140" s="548">
        <f t="shared" ref="R140:U140" si="85">R130+R135</f>
        <v>6.5345311767746947</v>
      </c>
      <c r="S140" s="548">
        <f t="shared" si="85"/>
        <v>6.6653166296415716</v>
      </c>
      <c r="T140" s="548">
        <f t="shared" si="85"/>
        <v>6.7980776935789429</v>
      </c>
      <c r="U140" s="548">
        <f t="shared" si="85"/>
        <v>6.9339997352291149</v>
      </c>
      <c r="V140" s="101"/>
      <c r="W140" s="198">
        <f t="shared" si="72"/>
        <v>33.103457913856232</v>
      </c>
      <c r="X140" s="198">
        <f t="shared" si="73"/>
        <v>6.6206915827712463</v>
      </c>
      <c r="Y140" s="191"/>
      <c r="Z140" s="191"/>
      <c r="AA140" s="191"/>
      <c r="AB140" s="157"/>
      <c r="AC140" s="191"/>
      <c r="AD140" s="191"/>
      <c r="AE140" s="157"/>
      <c r="AF140" s="157"/>
      <c r="AG140" s="157"/>
      <c r="AH140" s="157"/>
      <c r="AI140" s="157"/>
      <c r="AJ140" s="157"/>
      <c r="AK140" s="157"/>
    </row>
    <row r="141" spans="1:37" outlineLevel="1">
      <c r="A141" s="110"/>
      <c r="B141" s="110"/>
      <c r="C141" s="111"/>
      <c r="D141" s="112"/>
      <c r="E141" s="79" t="str">
        <f t="shared" si="83"/>
        <v>Third party revenue - WWN - price control</v>
      </c>
      <c r="F141" s="79" t="str">
        <f t="shared" si="83"/>
        <v>sum</v>
      </c>
      <c r="G141" s="79">
        <f t="shared" si="83"/>
        <v>0</v>
      </c>
      <c r="H141" s="79">
        <f t="shared" si="83"/>
        <v>0</v>
      </c>
      <c r="I141" s="79">
        <f t="shared" si="83"/>
        <v>0</v>
      </c>
      <c r="J141" s="79">
        <f t="shared" si="83"/>
        <v>0</v>
      </c>
      <c r="K141" s="79"/>
      <c r="L141" s="79" t="str">
        <f t="shared" si="70"/>
        <v>WWN</v>
      </c>
      <c r="M141" s="79" t="str">
        <f t="shared" si="70"/>
        <v>£m</v>
      </c>
      <c r="N141" s="79"/>
      <c r="O141" s="120"/>
      <c r="P141" s="120"/>
      <c r="Q141" s="548">
        <f>Q136</f>
        <v>0</v>
      </c>
      <c r="R141" s="548">
        <f t="shared" ref="R141:U141" si="86">R136</f>
        <v>0</v>
      </c>
      <c r="S141" s="548">
        <f t="shared" si="86"/>
        <v>0</v>
      </c>
      <c r="T141" s="548">
        <f t="shared" si="86"/>
        <v>0</v>
      </c>
      <c r="U141" s="548">
        <f t="shared" si="86"/>
        <v>0</v>
      </c>
      <c r="V141" s="101"/>
      <c r="W141" s="198">
        <f t="shared" si="72"/>
        <v>0</v>
      </c>
      <c r="X141" s="198">
        <f t="shared" si="73"/>
        <v>0</v>
      </c>
      <c r="Y141" s="191"/>
      <c r="Z141" s="191"/>
      <c r="AA141" s="191"/>
      <c r="AB141" s="157"/>
      <c r="AC141" s="191"/>
      <c r="AD141" s="191"/>
      <c r="AE141" s="157"/>
      <c r="AF141" s="157"/>
      <c r="AG141" s="157"/>
      <c r="AH141" s="157"/>
      <c r="AI141" s="157"/>
      <c r="AJ141" s="157"/>
      <c r="AK141" s="157"/>
    </row>
    <row r="142" spans="1:37" outlineLevel="1">
      <c r="A142" s="110"/>
      <c r="B142" s="110"/>
      <c r="C142" s="111"/>
      <c r="D142" s="112"/>
      <c r="E142" s="79" t="str">
        <f t="shared" si="83"/>
        <v>Third party revenue - BR - price control</v>
      </c>
      <c r="F142" s="79" t="str">
        <f t="shared" si="83"/>
        <v>sum</v>
      </c>
      <c r="G142" s="79">
        <f t="shared" si="83"/>
        <v>0</v>
      </c>
      <c r="H142" s="79">
        <f t="shared" si="83"/>
        <v>0</v>
      </c>
      <c r="I142" s="79">
        <f t="shared" si="83"/>
        <v>0</v>
      </c>
      <c r="J142" s="79">
        <f t="shared" si="83"/>
        <v>0</v>
      </c>
      <c r="K142" s="79"/>
      <c r="L142" s="79" t="str">
        <f t="shared" si="70"/>
        <v>BR</v>
      </c>
      <c r="M142" s="79" t="str">
        <f t="shared" si="70"/>
        <v>£m</v>
      </c>
      <c r="N142" s="79"/>
      <c r="O142" s="120"/>
      <c r="P142" s="120"/>
      <c r="Q142" s="548">
        <f>Q137</f>
        <v>0</v>
      </c>
      <c r="R142" s="548">
        <f t="shared" ref="R142:U142" si="87">R137</f>
        <v>0</v>
      </c>
      <c r="S142" s="548">
        <f t="shared" si="87"/>
        <v>0</v>
      </c>
      <c r="T142" s="548">
        <f t="shared" si="87"/>
        <v>0</v>
      </c>
      <c r="U142" s="548">
        <f t="shared" si="87"/>
        <v>0</v>
      </c>
      <c r="V142" s="101"/>
      <c r="W142" s="198">
        <f t="shared" si="72"/>
        <v>0</v>
      </c>
      <c r="X142" s="198">
        <f t="shared" si="73"/>
        <v>0</v>
      </c>
      <c r="Y142" s="191"/>
      <c r="Z142" s="191"/>
      <c r="AA142" s="191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</row>
    <row r="143" spans="1:37" outlineLevel="1">
      <c r="A143" s="110"/>
      <c r="B143" s="110"/>
      <c r="C143" s="111"/>
      <c r="D143" s="112"/>
      <c r="E143" s="79" t="str">
        <f t="shared" si="83"/>
        <v>Third party revenue - additional control 1 - price control</v>
      </c>
      <c r="F143" s="79" t="str">
        <f t="shared" si="83"/>
        <v>sum</v>
      </c>
      <c r="G143" s="79">
        <f t="shared" si="83"/>
        <v>0</v>
      </c>
      <c r="H143" s="79">
        <f t="shared" si="83"/>
        <v>0</v>
      </c>
      <c r="I143" s="79">
        <f t="shared" si="83"/>
        <v>0</v>
      </c>
      <c r="J143" s="79">
        <f t="shared" si="83"/>
        <v>0</v>
      </c>
      <c r="K143" s="79"/>
      <c r="L143" s="79" t="str">
        <f t="shared" si="70"/>
        <v>AC1</v>
      </c>
      <c r="M143" s="79" t="str">
        <f t="shared" si="70"/>
        <v>£m</v>
      </c>
      <c r="N143" s="79"/>
      <c r="O143" s="120"/>
      <c r="P143" s="120"/>
      <c r="Q143" s="540">
        <f>Q131</f>
        <v>0</v>
      </c>
      <c r="R143" s="540">
        <f t="shared" ref="R143:U143" si="88">R131</f>
        <v>0</v>
      </c>
      <c r="S143" s="540">
        <f t="shared" si="88"/>
        <v>0</v>
      </c>
      <c r="T143" s="540">
        <f t="shared" si="88"/>
        <v>0</v>
      </c>
      <c r="U143" s="540">
        <f t="shared" si="88"/>
        <v>0</v>
      </c>
      <c r="V143" s="101"/>
      <c r="W143" s="198">
        <f t="shared" si="72"/>
        <v>0</v>
      </c>
      <c r="X143" s="198">
        <f t="shared" si="73"/>
        <v>0</v>
      </c>
      <c r="Y143" s="191"/>
      <c r="Z143" s="191"/>
      <c r="AA143" s="191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</row>
    <row r="144" spans="1:37" outlineLevel="1">
      <c r="A144" s="110"/>
      <c r="B144" s="110"/>
      <c r="C144" s="111"/>
      <c r="D144" s="112"/>
      <c r="E144" s="79" t="str">
        <f t="shared" si="83"/>
        <v>Third party revenue - additional control 2 - price control</v>
      </c>
      <c r="F144" s="79" t="str">
        <f t="shared" si="83"/>
        <v>sum</v>
      </c>
      <c r="G144" s="79">
        <f t="shared" si="83"/>
        <v>0</v>
      </c>
      <c r="H144" s="79">
        <f t="shared" si="83"/>
        <v>0</v>
      </c>
      <c r="I144" s="79">
        <f t="shared" si="83"/>
        <v>0</v>
      </c>
      <c r="J144" s="79">
        <f t="shared" si="83"/>
        <v>0</v>
      </c>
      <c r="K144" s="79"/>
      <c r="L144" s="79" t="str">
        <f t="shared" si="70"/>
        <v>AC2</v>
      </c>
      <c r="M144" s="79" t="str">
        <f t="shared" si="70"/>
        <v>£m</v>
      </c>
      <c r="N144" s="79"/>
      <c r="O144" s="120"/>
      <c r="P144" s="120"/>
      <c r="Q144" s="548">
        <f>Q132</f>
        <v>0</v>
      </c>
      <c r="R144" s="548">
        <f t="shared" ref="R144:U144" si="89">R132</f>
        <v>0</v>
      </c>
      <c r="S144" s="548">
        <f t="shared" si="89"/>
        <v>0</v>
      </c>
      <c r="T144" s="548">
        <f t="shared" si="89"/>
        <v>0</v>
      </c>
      <c r="U144" s="548">
        <f t="shared" si="89"/>
        <v>0</v>
      </c>
      <c r="V144" s="101"/>
      <c r="W144" s="198">
        <f t="shared" si="72"/>
        <v>0</v>
      </c>
      <c r="X144" s="198">
        <f t="shared" si="73"/>
        <v>0</v>
      </c>
      <c r="Y144" s="191"/>
      <c r="Z144" s="191"/>
      <c r="AA144" s="191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</row>
    <row r="145" spans="1:37" outlineLevel="1">
      <c r="A145" s="110"/>
      <c r="B145" s="110"/>
      <c r="C145" s="111"/>
      <c r="D145" s="112"/>
      <c r="E145" s="79" t="str">
        <f t="shared" si="83"/>
        <v>Third party revenue - total - price control</v>
      </c>
      <c r="F145" s="79" t="str">
        <f t="shared" si="83"/>
        <v>sum</v>
      </c>
      <c r="G145" s="79">
        <f t="shared" si="83"/>
        <v>0</v>
      </c>
      <c r="H145" s="79">
        <f t="shared" si="83"/>
        <v>0</v>
      </c>
      <c r="I145" s="79">
        <f t="shared" si="83"/>
        <v>0</v>
      </c>
      <c r="J145" s="79">
        <f t="shared" si="83"/>
        <v>0</v>
      </c>
      <c r="K145" s="79"/>
      <c r="L145" s="79">
        <f t="shared" si="70"/>
        <v>0</v>
      </c>
      <c r="M145" s="79" t="str">
        <f t="shared" si="70"/>
        <v>£m</v>
      </c>
      <c r="N145" s="79"/>
      <c r="O145" s="120"/>
      <c r="P145" s="120"/>
      <c r="Q145" s="548">
        <f>SUM(Q139:Q144)</f>
        <v>7.4005326786319019</v>
      </c>
      <c r="R145" s="548">
        <f t="shared" ref="R145:U145" si="90">SUM(R139:R144)</f>
        <v>7.7635311767746948</v>
      </c>
      <c r="S145" s="548">
        <f t="shared" si="90"/>
        <v>7.8943166296415717</v>
      </c>
      <c r="T145" s="548">
        <f t="shared" si="90"/>
        <v>8.0270776935789421</v>
      </c>
      <c r="U145" s="548">
        <f t="shared" si="90"/>
        <v>8.1629997352291142</v>
      </c>
      <c r="V145" s="101"/>
      <c r="W145" s="198">
        <f t="shared" si="72"/>
        <v>39.248457913856228</v>
      </c>
      <c r="X145" s="198">
        <f t="shared" si="73"/>
        <v>7.8496915827712455</v>
      </c>
      <c r="Y145" s="191"/>
      <c r="Z145" s="191"/>
      <c r="AA145" s="191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</row>
    <row r="146" spans="1:37" customFormat="1" outlineLevel="1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79"/>
      <c r="O146" s="101"/>
      <c r="P146" s="101"/>
      <c r="Q146" s="546"/>
      <c r="R146" s="546"/>
      <c r="S146" s="546"/>
      <c r="T146" s="546"/>
      <c r="U146" s="546"/>
      <c r="V146" s="101"/>
      <c r="W146" s="199"/>
      <c r="X146" s="199"/>
      <c r="Y146" s="101"/>
      <c r="Z146" s="101"/>
      <c r="AA146" s="101"/>
      <c r="AB146" s="101"/>
      <c r="AC146" s="101"/>
      <c r="AD146" s="101"/>
      <c r="AE146" s="101"/>
      <c r="AF146" s="101"/>
      <c r="AG146" s="101"/>
      <c r="AH146" s="101"/>
      <c r="AI146" s="101"/>
      <c r="AJ146" s="101"/>
      <c r="AK146" s="101"/>
    </row>
    <row r="147" spans="1:37" outlineLevel="1">
      <c r="A147" s="110"/>
      <c r="B147" s="110"/>
      <c r="C147" s="111"/>
      <c r="D147" s="112"/>
      <c r="E147" s="79" t="str">
        <f t="shared" ref="E147:J156" si="91">E33</f>
        <v>Bulk supplies revenue - WR</v>
      </c>
      <c r="F147" s="79" t="str">
        <f t="shared" si="91"/>
        <v>RR9_034WR_PR24</v>
      </c>
      <c r="G147" s="79" t="str">
        <f t="shared" si="91"/>
        <v>RR9_038WR_PR24</v>
      </c>
      <c r="H147" s="79" t="str">
        <f t="shared" si="91"/>
        <v>RR9_035WR_PR24</v>
      </c>
      <c r="I147" s="79">
        <f t="shared" si="91"/>
        <v>0</v>
      </c>
      <c r="J147" s="79">
        <f t="shared" si="91"/>
        <v>0</v>
      </c>
      <c r="K147" s="79"/>
      <c r="L147" s="79" t="str">
        <f t="shared" ref="L147:M149" si="92">L33</f>
        <v>WR</v>
      </c>
      <c r="M147" s="79" t="str">
        <f t="shared" si="92"/>
        <v>£m</v>
      </c>
      <c r="N147" s="79"/>
      <c r="O147" s="120"/>
      <c r="P147" s="120"/>
      <c r="Q147" s="547">
        <f t="shared" ref="Q147:U147" si="93">IF(ISBLANK(Q91),Q33,Q91)</f>
        <v>0</v>
      </c>
      <c r="R147" s="547">
        <f t="shared" si="93"/>
        <v>0</v>
      </c>
      <c r="S147" s="547">
        <f t="shared" si="93"/>
        <v>0</v>
      </c>
      <c r="T147" s="547">
        <f t="shared" si="93"/>
        <v>0</v>
      </c>
      <c r="U147" s="547">
        <f t="shared" si="93"/>
        <v>0</v>
      </c>
      <c r="V147" s="101"/>
      <c r="W147" s="196">
        <f t="shared" ref="W147:W167" si="94">SUM(Q147:U147)</f>
        <v>0</v>
      </c>
      <c r="X147" s="196">
        <f t="shared" ref="X147:X167" si="95">AVERAGE(Q147:U147)</f>
        <v>0</v>
      </c>
      <c r="Y147" s="191"/>
      <c r="Z147" s="191"/>
      <c r="AA147" s="191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</row>
    <row r="148" spans="1:37" outlineLevel="1">
      <c r="A148" s="110"/>
      <c r="B148" s="110"/>
      <c r="C148" s="111"/>
      <c r="D148" s="112"/>
      <c r="E148" s="79" t="str">
        <f t="shared" si="91"/>
        <v>Bulk supplies revenue - WN</v>
      </c>
      <c r="F148" s="79" t="str">
        <f t="shared" si="91"/>
        <v>RR9_034WN_PR24</v>
      </c>
      <c r="G148" s="79" t="str">
        <f t="shared" si="91"/>
        <v>RR9_038WN_PR24</v>
      </c>
      <c r="H148" s="79" t="str">
        <f t="shared" si="91"/>
        <v>RR9_035WN_PR24</v>
      </c>
      <c r="I148" s="79">
        <f t="shared" si="91"/>
        <v>0</v>
      </c>
      <c r="J148" s="79">
        <f t="shared" si="91"/>
        <v>0</v>
      </c>
      <c r="K148" s="79"/>
      <c r="L148" s="79" t="str">
        <f t="shared" si="92"/>
        <v>WN</v>
      </c>
      <c r="M148" s="79" t="str">
        <f t="shared" si="92"/>
        <v>£m</v>
      </c>
      <c r="N148" s="79"/>
      <c r="O148" s="120"/>
      <c r="P148" s="120"/>
      <c r="Q148" s="547">
        <f t="shared" ref="Q148:U148" si="96">IF(ISBLANK(Q92),Q34,Q92)</f>
        <v>0.06</v>
      </c>
      <c r="R148" s="547">
        <f t="shared" si="96"/>
        <v>0.06</v>
      </c>
      <c r="S148" s="547">
        <f t="shared" si="96"/>
        <v>0.06</v>
      </c>
      <c r="T148" s="547">
        <f t="shared" si="96"/>
        <v>0.06</v>
      </c>
      <c r="U148" s="547">
        <f t="shared" si="96"/>
        <v>0.06</v>
      </c>
      <c r="V148" s="101"/>
      <c r="W148" s="196">
        <f t="shared" si="94"/>
        <v>0.3</v>
      </c>
      <c r="X148" s="196">
        <f t="shared" si="95"/>
        <v>0.06</v>
      </c>
      <c r="Y148" s="191"/>
      <c r="Z148" s="191"/>
      <c r="AA148" s="191"/>
      <c r="AB148" s="157"/>
      <c r="AC148" s="157"/>
      <c r="AD148" s="157"/>
      <c r="AE148" s="157"/>
      <c r="AF148" s="157"/>
      <c r="AG148" s="157"/>
      <c r="AH148" s="157"/>
      <c r="AI148" s="157"/>
      <c r="AJ148" s="157"/>
      <c r="AK148" s="157"/>
    </row>
    <row r="149" spans="1:37" outlineLevel="1">
      <c r="A149" s="110"/>
      <c r="B149" s="110"/>
      <c r="C149" s="111"/>
      <c r="D149" s="112"/>
      <c r="E149" s="79" t="str">
        <f t="shared" si="91"/>
        <v>Bulk supplies revenue - WWN</v>
      </c>
      <c r="F149" s="79" t="str">
        <f t="shared" si="91"/>
        <v>RR9_034WWN_PR24</v>
      </c>
      <c r="G149" s="79" t="str">
        <f t="shared" si="91"/>
        <v>RR9_038WWN_PR24</v>
      </c>
      <c r="H149" s="79" t="str">
        <f t="shared" si="91"/>
        <v>RR9_035WWN_PR24</v>
      </c>
      <c r="I149" s="79">
        <f t="shared" si="91"/>
        <v>0</v>
      </c>
      <c r="J149" s="79">
        <f t="shared" si="91"/>
        <v>0</v>
      </c>
      <c r="K149" s="79"/>
      <c r="L149" s="79" t="str">
        <f t="shared" si="92"/>
        <v>WWN</v>
      </c>
      <c r="M149" s="79" t="str">
        <f t="shared" si="92"/>
        <v>£m</v>
      </c>
      <c r="N149" s="79"/>
      <c r="O149" s="120"/>
      <c r="P149" s="120"/>
      <c r="Q149" s="547">
        <f t="shared" ref="Q149:U149" si="97">IF(ISBLANK(Q93),Q35,Q93)</f>
        <v>7.1999999999999995E-2</v>
      </c>
      <c r="R149" s="547">
        <f t="shared" si="97"/>
        <v>7.1999999999999995E-2</v>
      </c>
      <c r="S149" s="547">
        <f t="shared" si="97"/>
        <v>7.1999999999999995E-2</v>
      </c>
      <c r="T149" s="547">
        <f t="shared" si="97"/>
        <v>7.1999999999999995E-2</v>
      </c>
      <c r="U149" s="547">
        <f t="shared" si="97"/>
        <v>7.1999999999999995E-2</v>
      </c>
      <c r="V149" s="101"/>
      <c r="W149" s="196">
        <f t="shared" si="94"/>
        <v>0.36</v>
      </c>
      <c r="X149" s="196">
        <f t="shared" si="95"/>
        <v>7.1999999999999995E-2</v>
      </c>
      <c r="Y149" s="191"/>
      <c r="Z149" s="191"/>
      <c r="AA149" s="191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</row>
    <row r="150" spans="1:37" outlineLevel="1">
      <c r="A150" s="110"/>
      <c r="B150" s="110"/>
      <c r="C150" s="111"/>
      <c r="D150" s="112"/>
      <c r="E150" s="79" t="str">
        <f t="shared" si="91"/>
        <v>Bulk supplies revenue - BR</v>
      </c>
      <c r="F150" s="79" t="str">
        <f t="shared" si="91"/>
        <v>RR9_034BR_PR24</v>
      </c>
      <c r="G150" s="79" t="str">
        <f t="shared" si="91"/>
        <v>RR9_038BR_PR24</v>
      </c>
      <c r="H150" s="79" t="str">
        <f t="shared" si="91"/>
        <v>RR9_035BR_PR24</v>
      </c>
      <c r="I150" s="79">
        <f t="shared" si="91"/>
        <v>0</v>
      </c>
      <c r="J150" s="79">
        <f t="shared" si="91"/>
        <v>0</v>
      </c>
      <c r="K150" s="79"/>
      <c r="L150" s="79" t="str">
        <f t="shared" ref="L150:M167" si="98">L36</f>
        <v>BR</v>
      </c>
      <c r="M150" s="79" t="str">
        <f t="shared" si="98"/>
        <v>£m</v>
      </c>
      <c r="N150" s="79"/>
      <c r="O150" s="120"/>
      <c r="P150" s="120"/>
      <c r="Q150" s="547">
        <f t="shared" ref="Q150:U150" si="99">IF(ISBLANK(Q94),Q36,Q94)</f>
        <v>0</v>
      </c>
      <c r="R150" s="547">
        <f t="shared" si="99"/>
        <v>0</v>
      </c>
      <c r="S150" s="547">
        <f t="shared" si="99"/>
        <v>0</v>
      </c>
      <c r="T150" s="547">
        <f t="shared" si="99"/>
        <v>0</v>
      </c>
      <c r="U150" s="547">
        <f t="shared" si="99"/>
        <v>0</v>
      </c>
      <c r="V150" s="101"/>
      <c r="W150" s="196">
        <f t="shared" si="94"/>
        <v>0</v>
      </c>
      <c r="X150" s="196">
        <f t="shared" si="95"/>
        <v>0</v>
      </c>
      <c r="Y150" s="191"/>
      <c r="Z150" s="191"/>
      <c r="AA150" s="191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</row>
    <row r="151" spans="1:37" outlineLevel="1">
      <c r="A151" s="110"/>
      <c r="B151" s="110"/>
      <c r="C151" s="111"/>
      <c r="D151" s="112"/>
      <c r="E151" s="79" t="str">
        <f t="shared" si="91"/>
        <v>Bulk supplies revenue - additional control 1</v>
      </c>
      <c r="F151" s="79" t="str">
        <f t="shared" si="91"/>
        <v>RR9_034ADDN1_PR24</v>
      </c>
      <c r="G151" s="79" t="str">
        <f t="shared" si="91"/>
        <v>RR9_038ADDN1_PR24</v>
      </c>
      <c r="H151" s="79" t="str">
        <f t="shared" si="91"/>
        <v>RR9_035ADDN1_PR24</v>
      </c>
      <c r="I151" s="79">
        <f t="shared" si="91"/>
        <v>0</v>
      </c>
      <c r="J151" s="79">
        <f t="shared" si="91"/>
        <v>0</v>
      </c>
      <c r="K151" s="79"/>
      <c r="L151" s="79" t="str">
        <f t="shared" si="98"/>
        <v>AC1</v>
      </c>
      <c r="M151" s="79" t="str">
        <f t="shared" si="98"/>
        <v>£m</v>
      </c>
      <c r="N151" s="79"/>
      <c r="O151" s="120"/>
      <c r="P151" s="120"/>
      <c r="Q151" s="547">
        <f t="shared" ref="Q151:U151" si="100">IF(ISBLANK(Q95),Q37,Q95)</f>
        <v>1.589</v>
      </c>
      <c r="R151" s="547">
        <f t="shared" si="100"/>
        <v>1.589</v>
      </c>
      <c r="S151" s="547">
        <f t="shared" si="100"/>
        <v>1.589</v>
      </c>
      <c r="T151" s="547">
        <f t="shared" si="100"/>
        <v>1.589</v>
      </c>
      <c r="U151" s="547">
        <f t="shared" si="100"/>
        <v>1.589</v>
      </c>
      <c r="V151" s="101"/>
      <c r="W151" s="196">
        <f t="shared" si="94"/>
        <v>7.9450000000000003</v>
      </c>
      <c r="X151" s="196">
        <f t="shared" si="95"/>
        <v>1.589</v>
      </c>
      <c r="Y151" s="191"/>
      <c r="Z151" s="191"/>
      <c r="AA151" s="191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</row>
    <row r="152" spans="1:37" outlineLevel="1">
      <c r="A152" s="110"/>
      <c r="B152" s="110"/>
      <c r="C152" s="111"/>
      <c r="D152" s="112"/>
      <c r="E152" s="79" t="str">
        <f t="shared" si="91"/>
        <v>Bulk supplies revenue - additional control 2</v>
      </c>
      <c r="F152" s="79" t="str">
        <f t="shared" si="91"/>
        <v>RR9_034ADDN2_PR24</v>
      </c>
      <c r="G152" s="79" t="str">
        <f t="shared" si="91"/>
        <v>RR9_038ADDN2_PR24</v>
      </c>
      <c r="H152" s="79" t="str">
        <f t="shared" si="91"/>
        <v>RR9_035ADDN2_PR24</v>
      </c>
      <c r="I152" s="79">
        <f t="shared" si="91"/>
        <v>0</v>
      </c>
      <c r="J152" s="79">
        <f t="shared" si="91"/>
        <v>0</v>
      </c>
      <c r="K152" s="79"/>
      <c r="L152" s="79" t="str">
        <f t="shared" si="98"/>
        <v>AC2</v>
      </c>
      <c r="M152" s="79" t="str">
        <f t="shared" si="98"/>
        <v>£m</v>
      </c>
      <c r="N152" s="79"/>
      <c r="O152" s="120"/>
      <c r="P152" s="120"/>
      <c r="Q152" s="547">
        <f t="shared" ref="Q152:U152" si="101">IF(ISBLANK(Q96),Q38,Q96)</f>
        <v>0</v>
      </c>
      <c r="R152" s="547">
        <f t="shared" si="101"/>
        <v>0</v>
      </c>
      <c r="S152" s="547">
        <f t="shared" si="101"/>
        <v>0</v>
      </c>
      <c r="T152" s="547">
        <f t="shared" si="101"/>
        <v>0</v>
      </c>
      <c r="U152" s="547">
        <f t="shared" si="101"/>
        <v>0</v>
      </c>
      <c r="V152" s="101"/>
      <c r="W152" s="196">
        <f t="shared" si="94"/>
        <v>0</v>
      </c>
      <c r="X152" s="196">
        <f t="shared" si="95"/>
        <v>0</v>
      </c>
      <c r="Y152" s="191"/>
      <c r="Z152" s="191"/>
      <c r="AA152" s="191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</row>
    <row r="153" spans="1:37" outlineLevel="1">
      <c r="A153" s="110"/>
      <c r="B153" s="110"/>
      <c r="C153" s="111"/>
      <c r="D153" s="112"/>
      <c r="E153" s="79" t="str">
        <f t="shared" si="91"/>
        <v>Bulk supplies revenue - total</v>
      </c>
      <c r="F153" s="79" t="str">
        <f t="shared" si="91"/>
        <v>sum</v>
      </c>
      <c r="G153" s="79">
        <f t="shared" si="91"/>
        <v>0</v>
      </c>
      <c r="H153" s="79">
        <f t="shared" si="91"/>
        <v>0</v>
      </c>
      <c r="I153" s="79">
        <f t="shared" si="91"/>
        <v>0</v>
      </c>
      <c r="J153" s="79">
        <f t="shared" si="91"/>
        <v>0</v>
      </c>
      <c r="K153" s="79"/>
      <c r="L153" s="79">
        <f t="shared" si="98"/>
        <v>0</v>
      </c>
      <c r="M153" s="79" t="str">
        <f t="shared" si="98"/>
        <v>£m</v>
      </c>
      <c r="N153" s="79"/>
      <c r="O153" s="120"/>
      <c r="P153" s="120"/>
      <c r="Q153" s="540">
        <f>SUM(Q147:Q152)</f>
        <v>1.7210000000000001</v>
      </c>
      <c r="R153" s="540">
        <f t="shared" ref="R153:U153" si="102">SUM(R147:R152)</f>
        <v>1.7210000000000001</v>
      </c>
      <c r="S153" s="540">
        <f t="shared" si="102"/>
        <v>1.7210000000000001</v>
      </c>
      <c r="T153" s="540">
        <f t="shared" si="102"/>
        <v>1.7210000000000001</v>
      </c>
      <c r="U153" s="540">
        <f t="shared" si="102"/>
        <v>1.7210000000000001</v>
      </c>
      <c r="V153" s="101"/>
      <c r="W153" s="198">
        <f t="shared" si="94"/>
        <v>8.6050000000000004</v>
      </c>
      <c r="X153" s="198">
        <f t="shared" si="95"/>
        <v>1.7210000000000001</v>
      </c>
      <c r="Y153" s="191"/>
      <c r="Z153" s="191"/>
      <c r="AA153" s="191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</row>
    <row r="154" spans="1:37" outlineLevel="1">
      <c r="A154" s="110"/>
      <c r="B154" s="110"/>
      <c r="C154" s="111"/>
      <c r="D154" s="112"/>
      <c r="E154" s="79" t="str">
        <f t="shared" si="91"/>
        <v>Other third party revenue - WR - non-price control</v>
      </c>
      <c r="F154" s="79" t="str">
        <f t="shared" si="91"/>
        <v>RR9_033WR_PR24</v>
      </c>
      <c r="G154" s="79">
        <f t="shared" si="91"/>
        <v>0</v>
      </c>
      <c r="H154" s="79">
        <f t="shared" si="91"/>
        <v>0</v>
      </c>
      <c r="I154" s="79">
        <f t="shared" si="91"/>
        <v>0</v>
      </c>
      <c r="J154" s="79">
        <f t="shared" si="91"/>
        <v>0</v>
      </c>
      <c r="K154" s="79"/>
      <c r="L154" s="79" t="str">
        <f t="shared" si="98"/>
        <v>WR</v>
      </c>
      <c r="M154" s="79" t="str">
        <f t="shared" si="98"/>
        <v>£m</v>
      </c>
      <c r="N154" s="79"/>
      <c r="O154" s="120"/>
      <c r="P154" s="120"/>
      <c r="Q154" s="547">
        <f t="shared" ref="Q154:U154" si="103">IF(ISBLANK(Q98),Q40,Q98)</f>
        <v>0</v>
      </c>
      <c r="R154" s="547">
        <f t="shared" si="103"/>
        <v>0</v>
      </c>
      <c r="S154" s="547">
        <f t="shared" si="103"/>
        <v>0</v>
      </c>
      <c r="T154" s="547">
        <f t="shared" si="103"/>
        <v>0</v>
      </c>
      <c r="U154" s="547">
        <f t="shared" si="103"/>
        <v>0</v>
      </c>
      <c r="V154" s="101"/>
      <c r="W154" s="196">
        <f t="shared" si="94"/>
        <v>0</v>
      </c>
      <c r="X154" s="196">
        <f t="shared" si="95"/>
        <v>0</v>
      </c>
      <c r="Y154" s="191"/>
      <c r="Z154" s="191"/>
      <c r="AA154" s="191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</row>
    <row r="155" spans="1:37" outlineLevel="1">
      <c r="A155" s="110"/>
      <c r="B155" s="110"/>
      <c r="C155" s="111"/>
      <c r="D155" s="112"/>
      <c r="E155" s="79" t="str">
        <f t="shared" si="91"/>
        <v>Other third party revenue - WN - non-price control</v>
      </c>
      <c r="F155" s="79" t="str">
        <f t="shared" si="91"/>
        <v>RR9_033WN_PR24</v>
      </c>
      <c r="G155" s="79">
        <f t="shared" si="91"/>
        <v>0</v>
      </c>
      <c r="H155" s="79">
        <f t="shared" si="91"/>
        <v>0</v>
      </c>
      <c r="I155" s="79">
        <f t="shared" si="91"/>
        <v>0</v>
      </c>
      <c r="J155" s="79">
        <f t="shared" si="91"/>
        <v>0</v>
      </c>
      <c r="K155" s="79"/>
      <c r="L155" s="79" t="str">
        <f t="shared" si="98"/>
        <v>WN</v>
      </c>
      <c r="M155" s="79" t="str">
        <f t="shared" si="98"/>
        <v>£m</v>
      </c>
      <c r="N155" s="79"/>
      <c r="O155" s="120"/>
      <c r="P155" s="120"/>
      <c r="Q155" s="547">
        <f t="shared" ref="Q155:U155" si="104">IF(ISBLANK(Q99),Q41,Q99)</f>
        <v>1.284</v>
      </c>
      <c r="R155" s="547">
        <f t="shared" si="104"/>
        <v>1.284</v>
      </c>
      <c r="S155" s="547">
        <f t="shared" si="104"/>
        <v>1.284</v>
      </c>
      <c r="T155" s="547">
        <f t="shared" si="104"/>
        <v>1.284</v>
      </c>
      <c r="U155" s="547">
        <f t="shared" si="104"/>
        <v>1.284</v>
      </c>
      <c r="V155" s="101"/>
      <c r="W155" s="196">
        <f t="shared" si="94"/>
        <v>6.42</v>
      </c>
      <c r="X155" s="196">
        <f t="shared" si="95"/>
        <v>1.284</v>
      </c>
      <c r="Y155" s="191"/>
      <c r="Z155" s="191"/>
      <c r="AA155" s="191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</row>
    <row r="156" spans="1:37" outlineLevel="1">
      <c r="A156" s="110"/>
      <c r="B156" s="110"/>
      <c r="C156" s="111"/>
      <c r="D156" s="112"/>
      <c r="E156" s="79" t="str">
        <f t="shared" si="91"/>
        <v>Other third party revenue - WWN - non-price control</v>
      </c>
      <c r="F156" s="79" t="str">
        <f t="shared" si="91"/>
        <v>RR9_033WWN_PR24</v>
      </c>
      <c r="G156" s="79">
        <f t="shared" si="91"/>
        <v>0</v>
      </c>
      <c r="H156" s="79">
        <f t="shared" si="91"/>
        <v>0</v>
      </c>
      <c r="I156" s="79">
        <f t="shared" si="91"/>
        <v>0</v>
      </c>
      <c r="J156" s="79">
        <f t="shared" si="91"/>
        <v>0</v>
      </c>
      <c r="K156" s="79"/>
      <c r="L156" s="79" t="str">
        <f t="shared" si="98"/>
        <v>WWN</v>
      </c>
      <c r="M156" s="79" t="str">
        <f t="shared" si="98"/>
        <v>£m</v>
      </c>
      <c r="N156" s="79"/>
      <c r="O156" s="120"/>
      <c r="P156" s="120"/>
      <c r="Q156" s="547">
        <f t="shared" ref="Q156:U156" si="105">IF(ISBLANK(Q100),Q42,Q100)</f>
        <v>0</v>
      </c>
      <c r="R156" s="547">
        <f t="shared" si="105"/>
        <v>0</v>
      </c>
      <c r="S156" s="547">
        <f t="shared" si="105"/>
        <v>0</v>
      </c>
      <c r="T156" s="547">
        <f t="shared" si="105"/>
        <v>0</v>
      </c>
      <c r="U156" s="547">
        <f t="shared" si="105"/>
        <v>0</v>
      </c>
      <c r="V156" s="101"/>
      <c r="W156" s="196">
        <f t="shared" si="94"/>
        <v>0</v>
      </c>
      <c r="X156" s="196">
        <f t="shared" si="95"/>
        <v>0</v>
      </c>
      <c r="Y156" s="191"/>
      <c r="Z156" s="191"/>
      <c r="AA156" s="191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</row>
    <row r="157" spans="1:37" outlineLevel="1">
      <c r="A157" s="110"/>
      <c r="B157" s="110"/>
      <c r="C157" s="111"/>
      <c r="D157" s="112"/>
      <c r="E157" s="79" t="str">
        <f t="shared" ref="E157:J166" si="106">E43</f>
        <v>Other third party revenue - BR - non-price control</v>
      </c>
      <c r="F157" s="79" t="str">
        <f t="shared" si="106"/>
        <v>RR9_033BR_PR24</v>
      </c>
      <c r="G157" s="79">
        <f t="shared" si="106"/>
        <v>0</v>
      </c>
      <c r="H157" s="79">
        <f t="shared" si="106"/>
        <v>0</v>
      </c>
      <c r="I157" s="79">
        <f t="shared" si="106"/>
        <v>0</v>
      </c>
      <c r="J157" s="79">
        <f t="shared" si="106"/>
        <v>0</v>
      </c>
      <c r="K157" s="79"/>
      <c r="L157" s="79" t="str">
        <f t="shared" si="98"/>
        <v>BR</v>
      </c>
      <c r="M157" s="79" t="str">
        <f t="shared" si="98"/>
        <v>£m</v>
      </c>
      <c r="N157" s="79"/>
      <c r="O157" s="120"/>
      <c r="P157" s="120"/>
      <c r="Q157" s="547">
        <f t="shared" ref="Q157:U157" si="107">IF(ISBLANK(Q101),Q43,Q101)</f>
        <v>0</v>
      </c>
      <c r="R157" s="547">
        <f t="shared" si="107"/>
        <v>0</v>
      </c>
      <c r="S157" s="547">
        <f t="shared" si="107"/>
        <v>0</v>
      </c>
      <c r="T157" s="547">
        <f t="shared" si="107"/>
        <v>0</v>
      </c>
      <c r="U157" s="547">
        <f t="shared" si="107"/>
        <v>0</v>
      </c>
      <c r="V157" s="101"/>
      <c r="W157" s="196">
        <f t="shared" si="94"/>
        <v>0</v>
      </c>
      <c r="X157" s="196">
        <f t="shared" si="95"/>
        <v>0</v>
      </c>
      <c r="Y157" s="191"/>
      <c r="Z157" s="191"/>
      <c r="AA157" s="191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</row>
    <row r="158" spans="1:37" outlineLevel="1">
      <c r="A158" s="110"/>
      <c r="B158" s="110"/>
      <c r="C158" s="111"/>
      <c r="D158" s="112"/>
      <c r="E158" s="79" t="str">
        <f t="shared" si="106"/>
        <v>Other third party revenue - additional control 1 - non-price control</v>
      </c>
      <c r="F158" s="79" t="str">
        <f t="shared" si="106"/>
        <v>RR9_033ADDN1_PR24</v>
      </c>
      <c r="G158" s="79">
        <f t="shared" si="106"/>
        <v>0</v>
      </c>
      <c r="H158" s="79">
        <f t="shared" si="106"/>
        <v>0</v>
      </c>
      <c r="I158" s="79">
        <f t="shared" si="106"/>
        <v>0</v>
      </c>
      <c r="J158" s="79">
        <f t="shared" si="106"/>
        <v>0</v>
      </c>
      <c r="K158" s="79"/>
      <c r="L158" s="79" t="str">
        <f t="shared" si="98"/>
        <v>AC1</v>
      </c>
      <c r="M158" s="79" t="str">
        <f t="shared" si="98"/>
        <v>£m</v>
      </c>
      <c r="N158" s="79"/>
      <c r="O158" s="120"/>
      <c r="P158" s="120"/>
      <c r="Q158" s="547">
        <f t="shared" ref="Q158:U158" si="108">IF(ISBLANK(Q102),Q44,Q102)</f>
        <v>0</v>
      </c>
      <c r="R158" s="547">
        <f t="shared" si="108"/>
        <v>0</v>
      </c>
      <c r="S158" s="547">
        <f t="shared" si="108"/>
        <v>0</v>
      </c>
      <c r="T158" s="547">
        <f t="shared" si="108"/>
        <v>0</v>
      </c>
      <c r="U158" s="547">
        <f t="shared" si="108"/>
        <v>0</v>
      </c>
      <c r="V158" s="101"/>
      <c r="W158" s="196">
        <f t="shared" si="94"/>
        <v>0</v>
      </c>
      <c r="X158" s="196">
        <f t="shared" si="95"/>
        <v>0</v>
      </c>
      <c r="Y158" s="191"/>
      <c r="Z158" s="191"/>
      <c r="AA158" s="191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</row>
    <row r="159" spans="1:37" outlineLevel="1">
      <c r="A159" s="110"/>
      <c r="B159" s="110"/>
      <c r="C159" s="111"/>
      <c r="D159" s="112"/>
      <c r="E159" s="79" t="str">
        <f t="shared" si="106"/>
        <v>Other third party revenue - additional control 2 - non-price control</v>
      </c>
      <c r="F159" s="79" t="str">
        <f t="shared" si="106"/>
        <v>RR9_033ADDN2_PR24</v>
      </c>
      <c r="G159" s="79">
        <f t="shared" si="106"/>
        <v>0</v>
      </c>
      <c r="H159" s="79">
        <f t="shared" si="106"/>
        <v>0</v>
      </c>
      <c r="I159" s="79">
        <f t="shared" si="106"/>
        <v>0</v>
      </c>
      <c r="J159" s="79">
        <f t="shared" si="106"/>
        <v>0</v>
      </c>
      <c r="K159" s="79"/>
      <c r="L159" s="79" t="str">
        <f t="shared" si="98"/>
        <v>AC2</v>
      </c>
      <c r="M159" s="79" t="str">
        <f t="shared" si="98"/>
        <v>£m</v>
      </c>
      <c r="N159" s="79"/>
      <c r="O159" s="120"/>
      <c r="P159" s="120"/>
      <c r="Q159" s="547">
        <f t="shared" ref="Q159:U159" si="109">IF(ISBLANK(Q103),Q45,Q103)</f>
        <v>0</v>
      </c>
      <c r="R159" s="547">
        <f t="shared" si="109"/>
        <v>0</v>
      </c>
      <c r="S159" s="547">
        <f t="shared" si="109"/>
        <v>0</v>
      </c>
      <c r="T159" s="547">
        <f t="shared" si="109"/>
        <v>0</v>
      </c>
      <c r="U159" s="547">
        <f t="shared" si="109"/>
        <v>0</v>
      </c>
      <c r="V159" s="101"/>
      <c r="W159" s="196">
        <f t="shared" si="94"/>
        <v>0</v>
      </c>
      <c r="X159" s="196">
        <f t="shared" si="95"/>
        <v>0</v>
      </c>
      <c r="Y159" s="191"/>
      <c r="Z159" s="191"/>
      <c r="AA159" s="191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</row>
    <row r="160" spans="1:37" outlineLevel="1">
      <c r="A160" s="110"/>
      <c r="B160" s="110"/>
      <c r="C160" s="111"/>
      <c r="D160" s="112"/>
      <c r="E160" s="79" t="str">
        <f t="shared" si="106"/>
        <v>Other third party revenue - total - non-price control</v>
      </c>
      <c r="F160" s="79" t="str">
        <f t="shared" si="106"/>
        <v>sum</v>
      </c>
      <c r="G160" s="79">
        <f t="shared" si="106"/>
        <v>0</v>
      </c>
      <c r="H160" s="79">
        <f t="shared" si="106"/>
        <v>0</v>
      </c>
      <c r="I160" s="79">
        <f t="shared" si="106"/>
        <v>0</v>
      </c>
      <c r="J160" s="79">
        <f t="shared" si="106"/>
        <v>0</v>
      </c>
      <c r="K160" s="79"/>
      <c r="L160" s="79">
        <f t="shared" si="98"/>
        <v>0</v>
      </c>
      <c r="M160" s="79" t="str">
        <f t="shared" si="98"/>
        <v>£m</v>
      </c>
      <c r="N160" s="79"/>
      <c r="O160" s="120"/>
      <c r="P160" s="120"/>
      <c r="Q160" s="548">
        <f>SUM(Q154:Q159)</f>
        <v>1.284</v>
      </c>
      <c r="R160" s="548">
        <f t="shared" ref="R160:U160" si="110">SUM(R154:R159)</f>
        <v>1.284</v>
      </c>
      <c r="S160" s="548">
        <f t="shared" si="110"/>
        <v>1.284</v>
      </c>
      <c r="T160" s="548">
        <f t="shared" si="110"/>
        <v>1.284</v>
      </c>
      <c r="U160" s="548">
        <f t="shared" si="110"/>
        <v>1.284</v>
      </c>
      <c r="V160" s="101"/>
      <c r="W160" s="198">
        <f t="shared" si="94"/>
        <v>6.42</v>
      </c>
      <c r="X160" s="198">
        <f t="shared" si="95"/>
        <v>1.284</v>
      </c>
      <c r="Y160" s="191"/>
      <c r="Z160" s="191"/>
      <c r="AA160" s="191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</row>
    <row r="161" spans="1:37" outlineLevel="1">
      <c r="A161" s="110"/>
      <c r="B161" s="110"/>
      <c r="C161" s="111"/>
      <c r="D161" s="112"/>
      <c r="E161" s="79" t="str">
        <f t="shared" si="106"/>
        <v>Third party revenue - WR - non-price control</v>
      </c>
      <c r="F161" s="79" t="str">
        <f t="shared" si="106"/>
        <v>sum</v>
      </c>
      <c r="G161" s="79">
        <f t="shared" si="106"/>
        <v>0</v>
      </c>
      <c r="H161" s="79">
        <f t="shared" si="106"/>
        <v>0</v>
      </c>
      <c r="I161" s="79">
        <f t="shared" si="106"/>
        <v>0</v>
      </c>
      <c r="J161" s="79">
        <f t="shared" si="106"/>
        <v>0</v>
      </c>
      <c r="K161" s="79"/>
      <c r="L161" s="79" t="str">
        <f t="shared" si="98"/>
        <v>WR</v>
      </c>
      <c r="M161" s="79" t="str">
        <f t="shared" si="98"/>
        <v>£m</v>
      </c>
      <c r="N161" s="79"/>
      <c r="O161" s="120"/>
      <c r="P161" s="120"/>
      <c r="Q161" s="548">
        <f>Q147+Q154</f>
        <v>0</v>
      </c>
      <c r="R161" s="548">
        <f t="shared" ref="R161:U161" si="111">R147+R154</f>
        <v>0</v>
      </c>
      <c r="S161" s="548">
        <f t="shared" si="111"/>
        <v>0</v>
      </c>
      <c r="T161" s="548">
        <f t="shared" si="111"/>
        <v>0</v>
      </c>
      <c r="U161" s="548">
        <f t="shared" si="111"/>
        <v>0</v>
      </c>
      <c r="V161" s="101"/>
      <c r="W161" s="198">
        <f t="shared" si="94"/>
        <v>0</v>
      </c>
      <c r="X161" s="198">
        <f t="shared" si="95"/>
        <v>0</v>
      </c>
      <c r="Y161" s="191"/>
      <c r="Z161" s="191"/>
      <c r="AA161" s="191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</row>
    <row r="162" spans="1:37" outlineLevel="1">
      <c r="A162" s="110"/>
      <c r="B162" s="110"/>
      <c r="C162" s="111"/>
      <c r="D162" s="112"/>
      <c r="E162" s="79" t="str">
        <f t="shared" si="106"/>
        <v>Third party revenue - WN - non-price control</v>
      </c>
      <c r="F162" s="79" t="str">
        <f t="shared" si="106"/>
        <v>sum</v>
      </c>
      <c r="G162" s="79">
        <f t="shared" si="106"/>
        <v>0</v>
      </c>
      <c r="H162" s="79">
        <f t="shared" si="106"/>
        <v>0</v>
      </c>
      <c r="I162" s="79">
        <f t="shared" si="106"/>
        <v>0</v>
      </c>
      <c r="J162" s="79">
        <f t="shared" si="106"/>
        <v>0</v>
      </c>
      <c r="K162" s="79"/>
      <c r="L162" s="79" t="str">
        <f t="shared" si="98"/>
        <v>WN</v>
      </c>
      <c r="M162" s="79" t="str">
        <f t="shared" si="98"/>
        <v>£m</v>
      </c>
      <c r="N162" s="79"/>
      <c r="O162" s="120"/>
      <c r="P162" s="120"/>
      <c r="Q162" s="548">
        <f>Q148+Q155</f>
        <v>1.3440000000000001</v>
      </c>
      <c r="R162" s="548">
        <f t="shared" ref="R162:U162" si="112">R148+R155</f>
        <v>1.3440000000000001</v>
      </c>
      <c r="S162" s="548">
        <f t="shared" si="112"/>
        <v>1.3440000000000001</v>
      </c>
      <c r="T162" s="548">
        <f t="shared" si="112"/>
        <v>1.3440000000000001</v>
      </c>
      <c r="U162" s="548">
        <f t="shared" si="112"/>
        <v>1.3440000000000001</v>
      </c>
      <c r="V162" s="101"/>
      <c r="W162" s="198">
        <f t="shared" si="94"/>
        <v>6.7200000000000006</v>
      </c>
      <c r="X162" s="198">
        <f t="shared" si="95"/>
        <v>1.3440000000000001</v>
      </c>
      <c r="Y162" s="191"/>
      <c r="Z162" s="191"/>
      <c r="AA162" s="191"/>
      <c r="AB162" s="157"/>
      <c r="AC162" s="157"/>
      <c r="AD162" s="157"/>
      <c r="AE162" s="157"/>
      <c r="AF162" s="157"/>
      <c r="AG162" s="157"/>
      <c r="AH162" s="157"/>
      <c r="AI162" s="157"/>
      <c r="AJ162" s="157"/>
      <c r="AK162" s="157"/>
    </row>
    <row r="163" spans="1:37" outlineLevel="1">
      <c r="A163" s="110"/>
      <c r="B163" s="110"/>
      <c r="C163" s="111"/>
      <c r="D163" s="112"/>
      <c r="E163" s="79" t="str">
        <f t="shared" si="106"/>
        <v>Third party revenue - WWN - non-price control</v>
      </c>
      <c r="F163" s="79" t="str">
        <f t="shared" si="106"/>
        <v>sum</v>
      </c>
      <c r="G163" s="79">
        <f t="shared" si="106"/>
        <v>0</v>
      </c>
      <c r="H163" s="79">
        <f t="shared" si="106"/>
        <v>0</v>
      </c>
      <c r="I163" s="79">
        <f t="shared" si="106"/>
        <v>0</v>
      </c>
      <c r="J163" s="79">
        <f t="shared" si="106"/>
        <v>0</v>
      </c>
      <c r="K163" s="79"/>
      <c r="L163" s="79" t="str">
        <f t="shared" si="98"/>
        <v>WWN</v>
      </c>
      <c r="M163" s="79" t="str">
        <f t="shared" si="98"/>
        <v>£m</v>
      </c>
      <c r="N163" s="79"/>
      <c r="O163" s="120"/>
      <c r="P163" s="120"/>
      <c r="Q163" s="548">
        <f>Q149+Q156</f>
        <v>7.1999999999999995E-2</v>
      </c>
      <c r="R163" s="548">
        <f t="shared" ref="R163:U163" si="113">R149+R156</f>
        <v>7.1999999999999995E-2</v>
      </c>
      <c r="S163" s="548">
        <f t="shared" si="113"/>
        <v>7.1999999999999995E-2</v>
      </c>
      <c r="T163" s="548">
        <f t="shared" si="113"/>
        <v>7.1999999999999995E-2</v>
      </c>
      <c r="U163" s="548">
        <f t="shared" si="113"/>
        <v>7.1999999999999995E-2</v>
      </c>
      <c r="V163" s="101"/>
      <c r="W163" s="198">
        <f t="shared" si="94"/>
        <v>0.36</v>
      </c>
      <c r="X163" s="198">
        <f t="shared" si="95"/>
        <v>7.1999999999999995E-2</v>
      </c>
      <c r="Y163" s="191"/>
      <c r="Z163" s="191"/>
      <c r="AA163" s="191"/>
      <c r="AB163" s="157"/>
      <c r="AC163" s="157"/>
      <c r="AD163" s="157"/>
      <c r="AE163" s="157"/>
      <c r="AF163" s="157"/>
      <c r="AG163" s="157"/>
      <c r="AH163" s="157"/>
      <c r="AI163" s="157"/>
      <c r="AJ163" s="157"/>
      <c r="AK163" s="157"/>
    </row>
    <row r="164" spans="1:37" outlineLevel="1">
      <c r="A164" s="110"/>
      <c r="B164" s="110"/>
      <c r="C164" s="111"/>
      <c r="D164" s="112"/>
      <c r="E164" s="79" t="str">
        <f t="shared" si="106"/>
        <v>Third party revenue - BR - non-price control</v>
      </c>
      <c r="F164" s="79" t="str">
        <f t="shared" si="106"/>
        <v>sum</v>
      </c>
      <c r="G164" s="79">
        <f t="shared" si="106"/>
        <v>0</v>
      </c>
      <c r="H164" s="79">
        <f t="shared" si="106"/>
        <v>0</v>
      </c>
      <c r="I164" s="79">
        <f t="shared" si="106"/>
        <v>0</v>
      </c>
      <c r="J164" s="79">
        <f t="shared" si="106"/>
        <v>0</v>
      </c>
      <c r="K164" s="79"/>
      <c r="L164" s="79" t="str">
        <f t="shared" si="98"/>
        <v>BR</v>
      </c>
      <c r="M164" s="79" t="str">
        <f t="shared" si="98"/>
        <v>£m</v>
      </c>
      <c r="N164" s="79"/>
      <c r="O164" s="120"/>
      <c r="P164" s="120"/>
      <c r="Q164" s="548">
        <f t="shared" ref="Q164:U166" si="114">Q150+Q157</f>
        <v>0</v>
      </c>
      <c r="R164" s="548">
        <f t="shared" si="114"/>
        <v>0</v>
      </c>
      <c r="S164" s="548">
        <f t="shared" si="114"/>
        <v>0</v>
      </c>
      <c r="T164" s="548">
        <f t="shared" si="114"/>
        <v>0</v>
      </c>
      <c r="U164" s="548">
        <f t="shared" si="114"/>
        <v>0</v>
      </c>
      <c r="V164" s="101"/>
      <c r="W164" s="198">
        <f t="shared" si="94"/>
        <v>0</v>
      </c>
      <c r="X164" s="198">
        <f t="shared" si="95"/>
        <v>0</v>
      </c>
      <c r="Y164" s="191"/>
      <c r="Z164" s="191"/>
      <c r="AA164" s="191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</row>
    <row r="165" spans="1:37" outlineLevel="1">
      <c r="A165" s="110"/>
      <c r="B165" s="110"/>
      <c r="C165" s="111"/>
      <c r="D165" s="112"/>
      <c r="E165" s="79" t="str">
        <f t="shared" si="106"/>
        <v>Third party revenue - additional control 1 - non-price control</v>
      </c>
      <c r="F165" s="79" t="str">
        <f t="shared" si="106"/>
        <v>sum</v>
      </c>
      <c r="G165" s="79">
        <f t="shared" si="106"/>
        <v>0</v>
      </c>
      <c r="H165" s="79">
        <f t="shared" si="106"/>
        <v>0</v>
      </c>
      <c r="I165" s="79">
        <f t="shared" si="106"/>
        <v>0</v>
      </c>
      <c r="J165" s="79">
        <f t="shared" si="106"/>
        <v>0</v>
      </c>
      <c r="K165" s="79"/>
      <c r="L165" s="79" t="str">
        <f t="shared" si="98"/>
        <v>AC1</v>
      </c>
      <c r="M165" s="79" t="str">
        <f t="shared" si="98"/>
        <v>£m</v>
      </c>
      <c r="N165" s="79"/>
      <c r="O165" s="120"/>
      <c r="P165" s="120"/>
      <c r="Q165" s="548">
        <f t="shared" si="114"/>
        <v>1.589</v>
      </c>
      <c r="R165" s="548">
        <f t="shared" si="114"/>
        <v>1.589</v>
      </c>
      <c r="S165" s="548">
        <f t="shared" si="114"/>
        <v>1.589</v>
      </c>
      <c r="T165" s="548">
        <f t="shared" si="114"/>
        <v>1.589</v>
      </c>
      <c r="U165" s="548">
        <f t="shared" si="114"/>
        <v>1.589</v>
      </c>
      <c r="V165" s="101"/>
      <c r="W165" s="198">
        <f t="shared" si="94"/>
        <v>7.9450000000000003</v>
      </c>
      <c r="X165" s="198">
        <f t="shared" si="95"/>
        <v>1.589</v>
      </c>
      <c r="Y165" s="191"/>
      <c r="Z165" s="191"/>
      <c r="AA165" s="191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</row>
    <row r="166" spans="1:37" outlineLevel="1">
      <c r="A166" s="110"/>
      <c r="B166" s="110"/>
      <c r="C166" s="111"/>
      <c r="D166" s="112"/>
      <c r="E166" s="79" t="str">
        <f t="shared" si="106"/>
        <v>Third party revenue - additional control 2 - non-price control</v>
      </c>
      <c r="F166" s="79" t="str">
        <f t="shared" si="106"/>
        <v>sum</v>
      </c>
      <c r="G166" s="79">
        <f t="shared" si="106"/>
        <v>0</v>
      </c>
      <c r="H166" s="79">
        <f t="shared" si="106"/>
        <v>0</v>
      </c>
      <c r="I166" s="79">
        <f t="shared" si="106"/>
        <v>0</v>
      </c>
      <c r="J166" s="79">
        <f t="shared" si="106"/>
        <v>0</v>
      </c>
      <c r="K166" s="79"/>
      <c r="L166" s="79" t="str">
        <f t="shared" si="98"/>
        <v>AC2</v>
      </c>
      <c r="M166" s="79" t="str">
        <f t="shared" si="98"/>
        <v>£m</v>
      </c>
      <c r="N166" s="79"/>
      <c r="O166" s="120"/>
      <c r="P166" s="120"/>
      <c r="Q166" s="548">
        <f t="shared" si="114"/>
        <v>0</v>
      </c>
      <c r="R166" s="548">
        <f t="shared" si="114"/>
        <v>0</v>
      </c>
      <c r="S166" s="548">
        <f t="shared" si="114"/>
        <v>0</v>
      </c>
      <c r="T166" s="548">
        <f t="shared" si="114"/>
        <v>0</v>
      </c>
      <c r="U166" s="548">
        <f t="shared" si="114"/>
        <v>0</v>
      </c>
      <c r="V166" s="101"/>
      <c r="W166" s="198">
        <f t="shared" si="94"/>
        <v>0</v>
      </c>
      <c r="X166" s="198">
        <f t="shared" si="95"/>
        <v>0</v>
      </c>
      <c r="Y166" s="191"/>
      <c r="Z166" s="191"/>
      <c r="AA166" s="191"/>
      <c r="AB166" s="157"/>
      <c r="AC166" s="157"/>
      <c r="AD166" s="157"/>
      <c r="AE166" s="157"/>
      <c r="AF166" s="157"/>
      <c r="AG166" s="157"/>
      <c r="AH166" s="157"/>
      <c r="AI166" s="157"/>
      <c r="AJ166" s="157"/>
      <c r="AK166" s="157"/>
    </row>
    <row r="167" spans="1:37" outlineLevel="1">
      <c r="A167" s="110"/>
      <c r="B167" s="110"/>
      <c r="C167" s="111"/>
      <c r="D167" s="112"/>
      <c r="E167" s="79" t="str">
        <f t="shared" ref="E167:J167" si="115">E53</f>
        <v>Third party revenue - total - non-price control</v>
      </c>
      <c r="F167" s="79" t="str">
        <f t="shared" si="115"/>
        <v>sum</v>
      </c>
      <c r="G167" s="79">
        <f t="shared" si="115"/>
        <v>0</v>
      </c>
      <c r="H167" s="79">
        <f t="shared" si="115"/>
        <v>0</v>
      </c>
      <c r="I167" s="79">
        <f t="shared" si="115"/>
        <v>0</v>
      </c>
      <c r="J167" s="79">
        <f t="shared" si="115"/>
        <v>0</v>
      </c>
      <c r="K167" s="79"/>
      <c r="L167" s="79">
        <f t="shared" si="98"/>
        <v>0</v>
      </c>
      <c r="M167" s="79" t="str">
        <f t="shared" si="98"/>
        <v>£m</v>
      </c>
      <c r="N167" s="79"/>
      <c r="O167" s="120"/>
      <c r="P167" s="120"/>
      <c r="Q167" s="548">
        <f>SUM(Q161:Q166)</f>
        <v>3.0049999999999999</v>
      </c>
      <c r="R167" s="548">
        <f t="shared" ref="R167:U167" si="116">SUM(R161:R166)</f>
        <v>3.0049999999999999</v>
      </c>
      <c r="S167" s="548">
        <f t="shared" si="116"/>
        <v>3.0049999999999999</v>
      </c>
      <c r="T167" s="548">
        <f t="shared" si="116"/>
        <v>3.0049999999999999</v>
      </c>
      <c r="U167" s="548">
        <f t="shared" si="116"/>
        <v>3.0049999999999999</v>
      </c>
      <c r="V167" s="101"/>
      <c r="W167" s="198">
        <f t="shared" si="94"/>
        <v>15.024999999999999</v>
      </c>
      <c r="X167" s="198">
        <f t="shared" si="95"/>
        <v>3.0049999999999999</v>
      </c>
      <c r="Y167" s="191"/>
      <c r="Z167" s="191"/>
      <c r="AA167" s="191"/>
      <c r="AB167" s="157"/>
      <c r="AC167" s="157"/>
      <c r="AD167" s="157"/>
      <c r="AE167" s="157"/>
      <c r="AF167" s="157"/>
      <c r="AG167" s="157"/>
      <c r="AH167" s="157"/>
      <c r="AI167" s="157"/>
      <c r="AJ167" s="157"/>
      <c r="AK167" s="157"/>
    </row>
    <row r="168" spans="1:37" outlineLevel="1">
      <c r="A168" s="110"/>
      <c r="B168" s="110"/>
      <c r="C168" s="111"/>
      <c r="D168" s="112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120"/>
      <c r="P168" s="120"/>
      <c r="Q168" s="547"/>
      <c r="R168" s="547"/>
      <c r="S168" s="547"/>
      <c r="T168" s="547"/>
      <c r="U168" s="547"/>
      <c r="V168" s="101"/>
      <c r="W168" s="200"/>
      <c r="X168" s="200"/>
      <c r="Y168" s="191"/>
      <c r="Z168" s="191"/>
      <c r="AA168" s="191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</row>
    <row r="169" spans="1:37" outlineLevel="1">
      <c r="A169" s="110"/>
      <c r="B169" s="110"/>
      <c r="C169" s="111"/>
      <c r="D169" s="112"/>
      <c r="E169" s="79" t="str">
        <f t="shared" ref="E169:J175" si="117">E55</f>
        <v>Third party revenue - WR</v>
      </c>
      <c r="F169" s="79" t="str">
        <f t="shared" si="117"/>
        <v>sum</v>
      </c>
      <c r="G169" s="79">
        <f t="shared" si="117"/>
        <v>0</v>
      </c>
      <c r="H169" s="79">
        <f t="shared" si="117"/>
        <v>0</v>
      </c>
      <c r="I169" s="79">
        <f t="shared" si="117"/>
        <v>0</v>
      </c>
      <c r="J169" s="79">
        <f t="shared" si="117"/>
        <v>0</v>
      </c>
      <c r="K169" s="79"/>
      <c r="L169" s="79" t="str">
        <f t="shared" ref="L169:M170" si="118">L55</f>
        <v>WR</v>
      </c>
      <c r="M169" s="79" t="str">
        <f t="shared" si="118"/>
        <v>£m</v>
      </c>
      <c r="N169" s="79"/>
      <c r="O169" s="120"/>
      <c r="P169" s="120"/>
      <c r="Q169" s="540">
        <f>Q139+Q161</f>
        <v>1.2290000000000001</v>
      </c>
      <c r="R169" s="540">
        <f t="shared" ref="R169:U169" si="119">R139+R161</f>
        <v>1.2290000000000001</v>
      </c>
      <c r="S169" s="540">
        <f t="shared" si="119"/>
        <v>1.2290000000000001</v>
      </c>
      <c r="T169" s="540">
        <f t="shared" si="119"/>
        <v>1.2290000000000001</v>
      </c>
      <c r="U169" s="540">
        <f t="shared" si="119"/>
        <v>1.2290000000000001</v>
      </c>
      <c r="V169" s="101"/>
      <c r="W169" s="198">
        <f t="shared" ref="W169:W175" si="120">SUM(Q169:U169)</f>
        <v>6.1450000000000005</v>
      </c>
      <c r="X169" s="198">
        <f t="shared" ref="X169:X175" si="121">AVERAGE(Q169:U169)</f>
        <v>1.2290000000000001</v>
      </c>
      <c r="Y169" s="191"/>
      <c r="Z169" s="191"/>
      <c r="AA169" s="191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</row>
    <row r="170" spans="1:37" outlineLevel="1">
      <c r="A170" s="110"/>
      <c r="B170" s="110"/>
      <c r="C170" s="111"/>
      <c r="D170" s="112"/>
      <c r="E170" s="79" t="str">
        <f t="shared" si="117"/>
        <v>Third party revenue - WN</v>
      </c>
      <c r="F170" s="79" t="str">
        <f t="shared" si="117"/>
        <v>sum</v>
      </c>
      <c r="G170" s="79">
        <f t="shared" si="117"/>
        <v>0</v>
      </c>
      <c r="H170" s="79">
        <f t="shared" si="117"/>
        <v>0</v>
      </c>
      <c r="I170" s="79">
        <f t="shared" si="117"/>
        <v>0</v>
      </c>
      <c r="J170" s="79">
        <f t="shared" si="117"/>
        <v>0</v>
      </c>
      <c r="K170" s="79"/>
      <c r="L170" s="79" t="str">
        <f t="shared" si="118"/>
        <v>WN</v>
      </c>
      <c r="M170" s="79" t="str">
        <f t="shared" si="118"/>
        <v>£m</v>
      </c>
      <c r="N170" s="79"/>
      <c r="O170" s="120"/>
      <c r="P170" s="120"/>
      <c r="Q170" s="540">
        <f t="shared" ref="Q170:U170" si="122">Q140+Q162</f>
        <v>7.5155326786319021</v>
      </c>
      <c r="R170" s="540">
        <f t="shared" si="122"/>
        <v>7.8785311767746951</v>
      </c>
      <c r="S170" s="540">
        <f t="shared" si="122"/>
        <v>8.009316629641571</v>
      </c>
      <c r="T170" s="540">
        <f t="shared" si="122"/>
        <v>8.1420776935789423</v>
      </c>
      <c r="U170" s="540">
        <f t="shared" si="122"/>
        <v>8.2779997352291144</v>
      </c>
      <c r="V170" s="101"/>
      <c r="W170" s="198">
        <f t="shared" si="120"/>
        <v>39.823457913856224</v>
      </c>
      <c r="X170" s="198">
        <f t="shared" si="121"/>
        <v>7.9646915827712448</v>
      </c>
      <c r="Y170" s="191"/>
      <c r="Z170" s="191"/>
      <c r="AA170" s="191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</row>
    <row r="171" spans="1:37" outlineLevel="1">
      <c r="A171" s="110"/>
      <c r="B171" s="110"/>
      <c r="C171" s="111"/>
      <c r="D171" s="112"/>
      <c r="E171" s="79" t="str">
        <f t="shared" si="117"/>
        <v xml:space="preserve">Third party revenue - WWN </v>
      </c>
      <c r="F171" s="79" t="str">
        <f t="shared" si="117"/>
        <v>sum</v>
      </c>
      <c r="G171" s="79">
        <f t="shared" si="117"/>
        <v>0</v>
      </c>
      <c r="H171" s="79">
        <f t="shared" si="117"/>
        <v>0</v>
      </c>
      <c r="I171" s="79">
        <f t="shared" si="117"/>
        <v>0</v>
      </c>
      <c r="J171" s="79">
        <f t="shared" si="117"/>
        <v>0</v>
      </c>
      <c r="K171" s="79"/>
      <c r="L171" s="79" t="str">
        <f t="shared" ref="L171:M175" si="123">L57</f>
        <v>WWN</v>
      </c>
      <c r="M171" s="79" t="str">
        <f t="shared" si="123"/>
        <v>£m</v>
      </c>
      <c r="N171" s="79"/>
      <c r="O171" s="120"/>
      <c r="P171" s="120"/>
      <c r="Q171" s="540">
        <f t="shared" ref="Q171:U171" si="124">Q141+Q163</f>
        <v>7.1999999999999995E-2</v>
      </c>
      <c r="R171" s="540">
        <f t="shared" si="124"/>
        <v>7.1999999999999995E-2</v>
      </c>
      <c r="S171" s="540">
        <f t="shared" si="124"/>
        <v>7.1999999999999995E-2</v>
      </c>
      <c r="T171" s="540">
        <f t="shared" si="124"/>
        <v>7.1999999999999995E-2</v>
      </c>
      <c r="U171" s="540">
        <f t="shared" si="124"/>
        <v>7.1999999999999995E-2</v>
      </c>
      <c r="V171" s="101"/>
      <c r="W171" s="198">
        <f t="shared" si="120"/>
        <v>0.36</v>
      </c>
      <c r="X171" s="198">
        <f t="shared" si="121"/>
        <v>7.1999999999999995E-2</v>
      </c>
      <c r="Y171" s="191"/>
      <c r="Z171" s="191"/>
      <c r="AA171" s="191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</row>
    <row r="172" spans="1:37" outlineLevel="1">
      <c r="A172" s="110"/>
      <c r="B172" s="110"/>
      <c r="C172" s="111"/>
      <c r="D172" s="112"/>
      <c r="E172" s="79" t="str">
        <f t="shared" si="117"/>
        <v>Third party revenue - BR</v>
      </c>
      <c r="F172" s="79" t="str">
        <f t="shared" si="117"/>
        <v>sum</v>
      </c>
      <c r="G172" s="79">
        <f t="shared" si="117"/>
        <v>0</v>
      </c>
      <c r="H172" s="79">
        <f t="shared" si="117"/>
        <v>0</v>
      </c>
      <c r="I172" s="79">
        <f t="shared" si="117"/>
        <v>0</v>
      </c>
      <c r="J172" s="79">
        <f t="shared" si="117"/>
        <v>0</v>
      </c>
      <c r="K172" s="79"/>
      <c r="L172" s="79" t="str">
        <f t="shared" si="123"/>
        <v>BR</v>
      </c>
      <c r="M172" s="79" t="str">
        <f t="shared" si="123"/>
        <v>£m</v>
      </c>
      <c r="N172" s="79"/>
      <c r="O172" s="120"/>
      <c r="P172" s="120"/>
      <c r="Q172" s="540">
        <f t="shared" ref="Q172:U172" si="125">Q142+Q164</f>
        <v>0</v>
      </c>
      <c r="R172" s="540">
        <f t="shared" si="125"/>
        <v>0</v>
      </c>
      <c r="S172" s="540">
        <f t="shared" si="125"/>
        <v>0</v>
      </c>
      <c r="T172" s="540">
        <f t="shared" si="125"/>
        <v>0</v>
      </c>
      <c r="U172" s="540">
        <f t="shared" si="125"/>
        <v>0</v>
      </c>
      <c r="V172" s="101"/>
      <c r="W172" s="198">
        <f t="shared" si="120"/>
        <v>0</v>
      </c>
      <c r="X172" s="198">
        <f t="shared" si="121"/>
        <v>0</v>
      </c>
      <c r="Y172" s="191"/>
      <c r="Z172" s="191"/>
      <c r="AA172" s="191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</row>
    <row r="173" spans="1:37" outlineLevel="1">
      <c r="A173" s="110"/>
      <c r="B173" s="110"/>
      <c r="C173" s="111"/>
      <c r="D173" s="112"/>
      <c r="E173" s="79" t="str">
        <f t="shared" si="117"/>
        <v>Third party revenue - additional control 1</v>
      </c>
      <c r="F173" s="79" t="str">
        <f t="shared" si="117"/>
        <v>sum</v>
      </c>
      <c r="G173" s="79">
        <f t="shared" si="117"/>
        <v>0</v>
      </c>
      <c r="H173" s="79">
        <f t="shared" si="117"/>
        <v>0</v>
      </c>
      <c r="I173" s="79">
        <f t="shared" si="117"/>
        <v>0</v>
      </c>
      <c r="J173" s="79">
        <f t="shared" si="117"/>
        <v>0</v>
      </c>
      <c r="K173" s="79"/>
      <c r="L173" s="79" t="str">
        <f t="shared" si="123"/>
        <v>AC1</v>
      </c>
      <c r="M173" s="79" t="str">
        <f t="shared" si="123"/>
        <v>£m</v>
      </c>
      <c r="N173" s="79"/>
      <c r="O173" s="120"/>
      <c r="P173" s="120"/>
      <c r="Q173" s="548">
        <f t="shared" ref="Q173:U173" si="126">Q143+Q165</f>
        <v>1.589</v>
      </c>
      <c r="R173" s="548">
        <f t="shared" si="126"/>
        <v>1.589</v>
      </c>
      <c r="S173" s="548">
        <f t="shared" si="126"/>
        <v>1.589</v>
      </c>
      <c r="T173" s="548">
        <f t="shared" si="126"/>
        <v>1.589</v>
      </c>
      <c r="U173" s="548">
        <f t="shared" si="126"/>
        <v>1.589</v>
      </c>
      <c r="V173" s="101"/>
      <c r="W173" s="196">
        <f t="shared" si="120"/>
        <v>7.9450000000000003</v>
      </c>
      <c r="X173" s="196">
        <f t="shared" si="121"/>
        <v>1.589</v>
      </c>
      <c r="Y173" s="191"/>
      <c r="Z173" s="191"/>
      <c r="AA173" s="191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</row>
    <row r="174" spans="1:37" outlineLevel="1">
      <c r="A174" s="110"/>
      <c r="B174" s="110"/>
      <c r="C174" s="111"/>
      <c r="D174" s="112"/>
      <c r="E174" s="79" t="str">
        <f t="shared" si="117"/>
        <v>Third party revenue - additional control 2</v>
      </c>
      <c r="F174" s="79" t="str">
        <f t="shared" si="117"/>
        <v>sum</v>
      </c>
      <c r="G174" s="79">
        <f t="shared" si="117"/>
        <v>0</v>
      </c>
      <c r="H174" s="79">
        <f t="shared" si="117"/>
        <v>0</v>
      </c>
      <c r="I174" s="79">
        <f t="shared" si="117"/>
        <v>0</v>
      </c>
      <c r="J174" s="79">
        <f t="shared" si="117"/>
        <v>0</v>
      </c>
      <c r="K174" s="79"/>
      <c r="L174" s="79" t="str">
        <f t="shared" si="123"/>
        <v>AC2</v>
      </c>
      <c r="M174" s="79" t="str">
        <f t="shared" si="123"/>
        <v>£m</v>
      </c>
      <c r="N174" s="79"/>
      <c r="O174" s="120"/>
      <c r="P174" s="120"/>
      <c r="Q174" s="548">
        <f t="shared" ref="Q174:U174" si="127">Q144+Q166</f>
        <v>0</v>
      </c>
      <c r="R174" s="548">
        <f t="shared" si="127"/>
        <v>0</v>
      </c>
      <c r="S174" s="548">
        <f t="shared" si="127"/>
        <v>0</v>
      </c>
      <c r="T174" s="548">
        <f t="shared" si="127"/>
        <v>0</v>
      </c>
      <c r="U174" s="548">
        <f t="shared" si="127"/>
        <v>0</v>
      </c>
      <c r="V174" s="101"/>
      <c r="W174" s="198">
        <f t="shared" si="120"/>
        <v>0</v>
      </c>
      <c r="X174" s="198">
        <f t="shared" si="121"/>
        <v>0</v>
      </c>
      <c r="Y174" s="191"/>
      <c r="Z174" s="191"/>
      <c r="AA174" s="191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</row>
    <row r="175" spans="1:37" outlineLevel="1">
      <c r="A175" s="110"/>
      <c r="B175" s="110"/>
      <c r="C175" s="111"/>
      <c r="D175" s="112"/>
      <c r="E175" s="79" t="str">
        <f t="shared" si="117"/>
        <v>Third party revenue - total</v>
      </c>
      <c r="F175" s="79" t="str">
        <f t="shared" si="117"/>
        <v>sum</v>
      </c>
      <c r="G175" s="79">
        <f t="shared" si="117"/>
        <v>0</v>
      </c>
      <c r="H175" s="79">
        <f t="shared" si="117"/>
        <v>0</v>
      </c>
      <c r="I175" s="79">
        <f t="shared" si="117"/>
        <v>0</v>
      </c>
      <c r="J175" s="79">
        <f t="shared" si="117"/>
        <v>0</v>
      </c>
      <c r="K175" s="79"/>
      <c r="L175" s="79">
        <f t="shared" si="123"/>
        <v>0</v>
      </c>
      <c r="M175" s="79" t="str">
        <f t="shared" si="123"/>
        <v>£m</v>
      </c>
      <c r="N175" s="79"/>
      <c r="O175" s="120"/>
      <c r="P175" s="120"/>
      <c r="Q175" s="540">
        <f>SUM(Q169:Q174)</f>
        <v>10.405532678631902</v>
      </c>
      <c r="R175" s="540">
        <f t="shared" ref="R175" si="128">SUM(R169:R174)</f>
        <v>10.768531176774696</v>
      </c>
      <c r="S175" s="540">
        <f t="shared" ref="S175" si="129">SUM(S169:S174)</f>
        <v>10.89931662964157</v>
      </c>
      <c r="T175" s="540">
        <f t="shared" ref="T175" si="130">SUM(T169:T174)</f>
        <v>11.032077693578943</v>
      </c>
      <c r="U175" s="540">
        <f t="shared" ref="U175" si="131">SUM(U169:U174)</f>
        <v>11.167999735229115</v>
      </c>
      <c r="V175" s="101"/>
      <c r="W175" s="202">
        <f t="shared" si="120"/>
        <v>54.273457913856227</v>
      </c>
      <c r="X175" s="202">
        <f t="shared" si="121"/>
        <v>10.854691582771245</v>
      </c>
      <c r="Y175" s="191"/>
      <c r="Z175" s="191"/>
      <c r="AA175" s="191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</row>
    <row r="176" spans="1:37" outlineLevel="1">
      <c r="A176" s="110"/>
      <c r="B176" s="110"/>
      <c r="C176" s="111"/>
      <c r="D176" s="112"/>
      <c r="E176" s="79"/>
      <c r="F176" s="79"/>
      <c r="G176" s="79"/>
      <c r="H176" s="79"/>
      <c r="I176" s="79"/>
      <c r="J176" s="79"/>
      <c r="K176" s="79"/>
      <c r="L176" s="79"/>
      <c r="M176" s="157"/>
      <c r="N176" s="79"/>
      <c r="O176" s="120"/>
      <c r="P176" s="120"/>
      <c r="Q176" s="542"/>
      <c r="R176" s="542"/>
      <c r="S176" s="542"/>
      <c r="T176" s="542"/>
      <c r="U176" s="542"/>
      <c r="V176" s="101"/>
      <c r="W176" s="101"/>
      <c r="X176" s="101"/>
      <c r="Y176" s="157"/>
      <c r="Z176" s="157"/>
      <c r="AA176" s="157"/>
      <c r="AB176" s="157"/>
      <c r="AC176" s="195"/>
      <c r="AD176" s="195"/>
      <c r="AE176" s="157"/>
      <c r="AF176" s="157"/>
      <c r="AG176" s="157"/>
      <c r="AH176" s="157"/>
      <c r="AI176" s="157"/>
      <c r="AJ176" s="157"/>
      <c r="AK176" s="157"/>
    </row>
    <row r="177" spans="1:37" outlineLevel="1">
      <c r="A177" s="110"/>
      <c r="B177" s="110"/>
      <c r="C177" s="111"/>
      <c r="D177" s="112"/>
      <c r="E177" s="79"/>
      <c r="F177" s="79"/>
      <c r="G177" s="79"/>
      <c r="H177" s="79"/>
      <c r="I177" s="79"/>
      <c r="J177" s="79"/>
      <c r="K177" s="79"/>
      <c r="L177" s="79"/>
      <c r="M177" s="157"/>
      <c r="N177" s="79"/>
      <c r="O177" s="120"/>
      <c r="P177" s="120"/>
      <c r="Q177" s="79"/>
      <c r="R177" s="79"/>
      <c r="S177" s="79"/>
      <c r="T177" s="79"/>
      <c r="U177" s="79"/>
      <c r="V177" s="101"/>
      <c r="W177" s="101"/>
      <c r="X177" s="101"/>
      <c r="Y177" s="79"/>
      <c r="Z177" s="79"/>
      <c r="AA177" s="79"/>
      <c r="AB177" s="157"/>
      <c r="AC177" s="157"/>
      <c r="AD177" s="157"/>
      <c r="AE177" s="157"/>
      <c r="AF177" s="157"/>
      <c r="AG177" s="157"/>
      <c r="AH177" s="157"/>
      <c r="AI177" s="157"/>
      <c r="AJ177" s="157"/>
      <c r="AK177" s="157"/>
    </row>
  </sheetData>
  <conditionalFormatting sqref="A73:M111 Z104:XFD111 Z113:XFD119">
    <cfRule type="expression" dxfId="701" priority="37">
      <formula>ISNUMBER(SEARCH("sum", $F73))</formula>
    </cfRule>
  </conditionalFormatting>
  <conditionalFormatting sqref="A129:M145 O129:U145 Y129:XFD145 A147:M175 O147:U175 Y147:XFD175">
    <cfRule type="expression" dxfId="700" priority="34">
      <formula>ISNUMBER(SEARCH("sum", $F129))</formula>
    </cfRule>
    <cfRule type="expression" dxfId="699" priority="35">
      <formula>ISNUMBER(SEARCH("totex", $E129))</formula>
    </cfRule>
  </conditionalFormatting>
  <conditionalFormatting sqref="N1:N2 Q64:U64">
    <cfRule type="cellIs" dxfId="698" priority="52" stopIfTrue="1" operator="notEqual">
      <formula>0</formula>
    </cfRule>
    <cfRule type="cellIs" dxfId="697" priority="53" stopIfTrue="1" operator="equal">
      <formula>""</formula>
    </cfRule>
    <cfRule type="cellIs" dxfId="696" priority="54" stopIfTrue="1" operator="notEqual">
      <formula>0</formula>
    </cfRule>
    <cfRule type="cellIs" dxfId="695" priority="55" stopIfTrue="1" operator="equal">
      <formula>""</formula>
    </cfRule>
  </conditionalFormatting>
  <conditionalFormatting sqref="N64">
    <cfRule type="cellIs" dxfId="694" priority="56" stopIfTrue="1" operator="notEqual">
      <formula>0</formula>
    </cfRule>
    <cfRule type="cellIs" dxfId="693" priority="57" stopIfTrue="1" operator="equal">
      <formula>""</formula>
    </cfRule>
    <cfRule type="cellIs" dxfId="692" priority="58" stopIfTrue="1" operator="notEqual">
      <formula>0</formula>
    </cfRule>
    <cfRule type="cellIs" dxfId="691" priority="59" stopIfTrue="1" operator="equal">
      <formula>""</formula>
    </cfRule>
  </conditionalFormatting>
  <conditionalFormatting sqref="O15:U24 A15:M61 O25:P25 O31:U46 O47:Q47 O53:U61 Y73:XFD103 O73:U111 A113:M119 O113:U119">
    <cfRule type="expression" dxfId="690" priority="25">
      <formula>ISNUMBER(SEARCH("sum", $F15))</formula>
    </cfRule>
  </conditionalFormatting>
  <conditionalFormatting sqref="Q3:U3">
    <cfRule type="cellIs" dxfId="689" priority="60" operator="equal">
      <formula>"PPA ext."</formula>
    </cfRule>
    <cfRule type="cellIs" dxfId="688" priority="61" operator="equal">
      <formula>"Delay"</formula>
    </cfRule>
    <cfRule type="cellIs" dxfId="687" priority="62" operator="equal">
      <formula>"Fin Close"</formula>
    </cfRule>
    <cfRule type="cellIs" dxfId="686" priority="63" stopIfTrue="1" operator="equal">
      <formula>"Construction"</formula>
    </cfRule>
    <cfRule type="cellIs" dxfId="685" priority="64" stopIfTrue="1" operator="equal">
      <formula>"Operations"</formula>
    </cfRule>
  </conditionalFormatting>
  <conditionalFormatting sqref="Q25:U30">
    <cfRule type="expression" dxfId="684" priority="31">
      <formula>ISNUMBER(SEARCH("sum", $F25))</formula>
    </cfRule>
  </conditionalFormatting>
  <conditionalFormatting sqref="Q47:U52">
    <cfRule type="expression" dxfId="683" priority="27">
      <formula>ISNUMBER(SEARCH("sum", $F47))</formula>
    </cfRule>
  </conditionalFormatting>
  <conditionalFormatting sqref="Q129:U142">
    <cfRule type="expression" dxfId="682" priority="2">
      <formula>(Q129&lt;&gt;Q15)</formula>
    </cfRule>
  </conditionalFormatting>
  <conditionalFormatting sqref="Q144:U145">
    <cfRule type="expression" dxfId="681" priority="46">
      <formula>(Q144&lt;&gt;Q30)</formula>
    </cfRule>
  </conditionalFormatting>
  <conditionalFormatting sqref="Q147:U152">
    <cfRule type="expression" dxfId="680" priority="9">
      <formula>(Q147&lt;&gt;Q33)</formula>
    </cfRule>
  </conditionalFormatting>
  <conditionalFormatting sqref="Q154:U168">
    <cfRule type="expression" dxfId="679" priority="1">
      <formula>(Q154&lt;&gt;Q40)</formula>
    </cfRule>
  </conditionalFormatting>
  <conditionalFormatting sqref="Q173:U174">
    <cfRule type="expression" dxfId="678" priority="40">
      <formula>(Q173&lt;&gt;Q59)</formula>
    </cfRule>
  </conditionalFormatting>
  <conditionalFormatting sqref="R25:U25">
    <cfRule type="expression" dxfId="677" priority="32">
      <formula>ISNUMBER(SEARCH("sum", $F25))</formula>
    </cfRule>
  </conditionalFormatting>
  <conditionalFormatting sqref="R83:U83">
    <cfRule type="expression" dxfId="676" priority="22">
      <formula>ISNUMBER(SEARCH("sum", $F83))</formula>
    </cfRule>
  </conditionalFormatting>
  <conditionalFormatting sqref="W129:X167">
    <cfRule type="expression" dxfId="675" priority="3">
      <formula>ISNUMBER(SEARCH("sum", $F129))</formula>
    </cfRule>
  </conditionalFormatting>
  <conditionalFormatting sqref="W169:X175">
    <cfRule type="expression" dxfId="674" priority="4">
      <formula>ISNUMBER(SEARCH("sum", $F169))</formula>
    </cfRule>
  </conditionalFormatting>
  <conditionalFormatting sqref="W15:XFD61">
    <cfRule type="expression" dxfId="673" priority="6">
      <formula>ISNUMBER(SEARCH("sum", $F15))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65D5-6585-4ED8-B547-04126C056E8F}">
  <sheetPr codeName="Sheet21">
    <tabColor theme="4"/>
    <outlinePr summaryBelow="0" summaryRight="0"/>
  </sheetPr>
  <dimension ref="A1:AK54"/>
  <sheetViews>
    <sheetView showGridLines="0" defaultGridColor="0" colorId="22" zoomScale="80" zoomScaleNormal="80" workbookViewId="0">
      <pane xSplit="15" ySplit="4" topLeftCell="P5" activePane="bottomRight" state="frozen"/>
      <selection pane="bottomRight" activeCell="C45" sqref="C45"/>
      <selection pane="bottomLeft" activeCell="Q24" sqref="Q24"/>
      <selection pane="topRight" activeCell="Q24" sqref="Q24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52.140625" style="7" customWidth="1" collapsed="1"/>
    <col min="6" max="10" width="21.7109375" style="7" hidden="1" customWidth="1" outlineLevel="1"/>
    <col min="11" max="11" width="6" style="7" hidden="1" customWidth="1" outlineLevel="1"/>
    <col min="12" max="12" width="9.28515625" style="7" hidden="1" customWidth="1" outlineLevel="1"/>
    <col min="13" max="13" width="10.140625" style="22" customWidth="1"/>
    <col min="14" max="14" width="7" style="7" customWidth="1"/>
    <col min="15" max="16" width="2.7109375" style="17" customWidth="1"/>
    <col min="17" max="17" width="9.85546875" style="7" bestFit="1" customWidth="1"/>
    <col min="18" max="18" width="9.85546875" style="7" customWidth="1"/>
    <col min="19" max="21" width="9.85546875" style="7" bestFit="1" customWidth="1"/>
    <col min="22" max="22" width="4" customWidth="1"/>
    <col min="23" max="23" width="6.85546875" bestFit="1" customWidth="1"/>
    <col min="24" max="24" width="9.42578125" bestFit="1" customWidth="1"/>
    <col min="25" max="25" width="4.140625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32" width="0" style="23" hidden="1" customWidth="1"/>
    <col min="33" max="34" width="14.42578125" style="23" hidden="1" customWidth="1"/>
    <col min="35" max="35" width="11.7109375" style="23" hidden="1" customWidth="1"/>
    <col min="36" max="37" width="14.42578125" style="23" hidden="1" customWidth="1"/>
    <col min="38" max="16384" width="11.7109375" style="23" hidden="1"/>
  </cols>
  <sheetData>
    <row r="1" spans="1:37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N20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  <c r="Y1" s="79"/>
      <c r="Z1" s="79"/>
      <c r="AA1" s="79"/>
      <c r="AB1" s="157"/>
      <c r="AC1" s="79"/>
      <c r="AD1" s="79"/>
      <c r="AE1" s="157"/>
      <c r="AF1" s="157"/>
      <c r="AG1" s="157"/>
      <c r="AH1" s="157"/>
      <c r="AI1" s="157"/>
      <c r="AJ1" s="157"/>
      <c r="AK1" s="157"/>
    </row>
    <row r="2" spans="1:37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01"/>
      <c r="X2" s="101"/>
      <c r="Y2" s="101"/>
      <c r="Z2" s="101"/>
      <c r="AA2" s="101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1:37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  <c r="AE4" s="157"/>
      <c r="AF4" s="157"/>
      <c r="AG4" s="157"/>
      <c r="AH4" s="157"/>
      <c r="AI4" s="157"/>
      <c r="AJ4" s="157"/>
      <c r="AK4" s="157"/>
    </row>
    <row r="5" spans="1:37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101"/>
      <c r="X5" s="101"/>
      <c r="Y5" s="79"/>
      <c r="Z5" s="79"/>
      <c r="AA5" s="79"/>
      <c r="AB5" s="157"/>
      <c r="AC5" s="79"/>
      <c r="AD5" s="79"/>
      <c r="AE5" s="157"/>
      <c r="AF5" s="157"/>
      <c r="AG5" s="157"/>
      <c r="AH5" s="157"/>
      <c r="AI5" s="157"/>
      <c r="AJ5" s="157"/>
      <c r="AK5" s="157"/>
    </row>
    <row r="6" spans="1:37">
      <c r="A6" s="110"/>
      <c r="B6" s="110"/>
      <c r="C6" s="111"/>
      <c r="D6" s="112"/>
      <c r="E6" s="251" t="str">
        <f>InpC!E51</f>
        <v>Other revenue</v>
      </c>
      <c r="F6" s="120" t="str">
        <f>INDEX(InpC!$G$46:$G$51,MATCH(E6,InpC!E46:E51,0))</f>
        <v>OR</v>
      </c>
      <c r="G6" s="120">
        <f>INDEX(InpC!$F$46:$F$51,MATCH(OR!F6,InpC!$G$46:$G$51,0))</f>
        <v>86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101"/>
      <c r="X6" s="101"/>
      <c r="Y6" s="79"/>
      <c r="Z6" s="79"/>
      <c r="AA6" s="79"/>
      <c r="AB6" s="157"/>
      <c r="AC6" s="79"/>
      <c r="AD6" s="79"/>
      <c r="AE6" s="157"/>
      <c r="AF6" s="157"/>
      <c r="AG6" s="157"/>
      <c r="AH6" s="157"/>
      <c r="AI6" s="157"/>
      <c r="AJ6" s="157"/>
      <c r="AK6" s="157"/>
    </row>
    <row r="7" spans="1:37">
      <c r="A7" s="110"/>
      <c r="B7" s="110"/>
      <c r="C7" s="111"/>
      <c r="D7" s="112"/>
      <c r="E7" s="96" t="s">
        <v>11</v>
      </c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101"/>
      <c r="X7" s="101"/>
      <c r="Y7" s="79"/>
      <c r="Z7" s="79"/>
      <c r="AA7" s="79"/>
      <c r="AB7" s="157"/>
      <c r="AC7" s="79"/>
      <c r="AD7" s="79"/>
      <c r="AE7" s="157"/>
      <c r="AF7" s="157"/>
      <c r="AG7" s="157"/>
      <c r="AH7" s="157"/>
      <c r="AI7" s="157"/>
      <c r="AJ7" s="157"/>
      <c r="AK7" s="157"/>
    </row>
    <row r="8" spans="1:37">
      <c r="A8" s="110"/>
      <c r="B8" s="110"/>
      <c r="C8" s="111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79"/>
      <c r="O8" s="120"/>
      <c r="P8" s="120"/>
      <c r="Q8" s="182">
        <f t="shared" ref="Q8:AA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101"/>
      <c r="X8" s="101"/>
      <c r="Y8" s="182"/>
      <c r="Z8" s="182">
        <f t="shared" si="0"/>
        <v>0</v>
      </c>
      <c r="AA8" s="182">
        <f t="shared" si="0"/>
        <v>0</v>
      </c>
      <c r="AB8" s="157"/>
      <c r="AC8" s="182"/>
      <c r="AD8" s="182"/>
      <c r="AE8" s="157"/>
      <c r="AF8" s="157"/>
      <c r="AG8" s="157"/>
      <c r="AH8" s="157"/>
      <c r="AI8" s="157"/>
      <c r="AJ8" s="157"/>
      <c r="AK8" s="157"/>
    </row>
    <row r="9" spans="1:37">
      <c r="A9" s="110"/>
      <c r="B9" s="110"/>
      <c r="C9" s="111"/>
      <c r="D9" s="76" t="str">
        <f>E6</f>
        <v>Other revenue</v>
      </c>
      <c r="E9" s="79"/>
      <c r="F9" s="79"/>
      <c r="G9" s="79"/>
      <c r="H9" s="79"/>
      <c r="I9" s="79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101"/>
      <c r="X9" s="101"/>
      <c r="Y9" s="182"/>
      <c r="Z9" s="182"/>
      <c r="AA9" s="182"/>
      <c r="AB9" s="157"/>
      <c r="AC9" s="182"/>
      <c r="AD9" s="182"/>
      <c r="AE9" s="157"/>
      <c r="AF9" s="157"/>
      <c r="AG9" s="157"/>
      <c r="AH9" s="157"/>
      <c r="AI9" s="157"/>
      <c r="AJ9" s="157"/>
      <c r="AK9" s="157"/>
    </row>
    <row r="10" spans="1:37">
      <c r="A10" s="110"/>
      <c r="B10" s="110"/>
      <c r="C10" s="111"/>
      <c r="D10" s="112"/>
      <c r="E10" s="96" t="s">
        <v>921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79"/>
      <c r="R10" s="79"/>
      <c r="S10" s="79"/>
      <c r="T10" s="79"/>
      <c r="U10" s="79"/>
      <c r="V10" s="101"/>
      <c r="W10" s="101"/>
      <c r="X10" s="101"/>
      <c r="Y10" s="79"/>
      <c r="Z10" s="79"/>
      <c r="AA10" s="79"/>
      <c r="AB10" s="157"/>
      <c r="AC10" s="79"/>
      <c r="AD10" s="79"/>
      <c r="AE10" s="157"/>
      <c r="AF10" s="157"/>
      <c r="AG10" s="157"/>
      <c r="AH10" s="157"/>
      <c r="AI10" s="157"/>
      <c r="AJ10" s="157"/>
      <c r="AK10" s="157"/>
    </row>
    <row r="11" spans="1:37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187"/>
      <c r="O11" s="120"/>
      <c r="P11" s="120"/>
      <c r="Q11" s="79"/>
      <c r="R11" s="79"/>
      <c r="S11" s="79"/>
      <c r="T11" s="79"/>
      <c r="U11" s="79"/>
      <c r="V11" s="101"/>
      <c r="W11" s="101"/>
      <c r="X11" s="101"/>
      <c r="Y11" s="79"/>
      <c r="Z11" s="79"/>
      <c r="AA11" s="79"/>
      <c r="AB11" s="157"/>
      <c r="AC11" s="79"/>
      <c r="AD11" s="79"/>
      <c r="AE11" s="157"/>
      <c r="AF11" s="157"/>
      <c r="AG11" s="157"/>
      <c r="AH11" s="157"/>
      <c r="AI11" s="157"/>
      <c r="AJ11" s="157"/>
      <c r="AK11" s="157"/>
    </row>
    <row r="12" spans="1:37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101"/>
      <c r="X12" s="101"/>
      <c r="Y12" s="120"/>
      <c r="Z12" s="120"/>
      <c r="AA12" s="120"/>
      <c r="AB12" s="157"/>
      <c r="AC12" s="120"/>
      <c r="AD12" s="120"/>
      <c r="AE12" s="157"/>
      <c r="AF12" s="157"/>
      <c r="AG12" s="157"/>
      <c r="AH12" s="157"/>
      <c r="AI12" s="157"/>
      <c r="AJ12" s="157"/>
      <c r="AK12" s="157"/>
    </row>
    <row r="13" spans="1:37" outlineLevel="1">
      <c r="A13" s="110"/>
      <c r="B13" s="110"/>
      <c r="C13" s="111"/>
      <c r="D13" s="112"/>
      <c r="E13" s="189">
        <f>InpC!$H$21</f>
        <v>45016</v>
      </c>
      <c r="F13" s="79"/>
      <c r="G13" s="79"/>
      <c r="H13" s="79"/>
      <c r="I13" s="79"/>
      <c r="J13" s="79"/>
      <c r="K13" s="79"/>
      <c r="L13" s="79"/>
      <c r="M13" s="157"/>
      <c r="N13" s="120"/>
      <c r="O13" s="120"/>
      <c r="P13" s="120"/>
      <c r="Q13" s="120"/>
      <c r="R13" s="120"/>
      <c r="S13" s="120"/>
      <c r="T13" s="120"/>
      <c r="U13" s="120"/>
      <c r="V13" s="101"/>
      <c r="W13" s="101"/>
      <c r="X13" s="101"/>
      <c r="Y13" s="120"/>
      <c r="Z13" s="120"/>
      <c r="AA13" s="120"/>
      <c r="AB13" s="157"/>
      <c r="AC13" s="120"/>
      <c r="AD13" s="120"/>
      <c r="AE13" s="157"/>
      <c r="AF13" s="157"/>
      <c r="AG13" s="157"/>
      <c r="AH13" s="157"/>
      <c r="AI13" s="157"/>
      <c r="AJ13" s="157"/>
      <c r="AK13" s="157"/>
    </row>
    <row r="14" spans="1:37" outlineLevel="1">
      <c r="A14" s="110"/>
      <c r="B14" s="110"/>
      <c r="C14" s="111"/>
      <c r="D14" s="112"/>
      <c r="E14" s="189"/>
      <c r="F14" s="79"/>
      <c r="G14" s="79"/>
      <c r="H14" s="79"/>
      <c r="I14" s="79"/>
      <c r="J14" s="79"/>
      <c r="K14" s="79"/>
      <c r="L14" s="79"/>
      <c r="M14" s="157"/>
      <c r="N14" s="120"/>
      <c r="O14" s="120"/>
      <c r="P14" s="120"/>
      <c r="Q14" s="120"/>
      <c r="R14" s="120"/>
      <c r="S14" s="120"/>
      <c r="T14" s="120"/>
      <c r="U14" s="120"/>
      <c r="V14" s="101"/>
      <c r="W14" s="101"/>
      <c r="X14" s="101"/>
      <c r="Y14" s="120"/>
      <c r="Z14" s="120"/>
      <c r="AA14" s="120"/>
      <c r="AB14" s="157"/>
      <c r="AC14" s="120"/>
      <c r="AD14" s="120"/>
      <c r="AE14" s="157"/>
      <c r="AF14" s="157"/>
      <c r="AG14" s="157"/>
      <c r="AH14" s="157"/>
      <c r="AI14" s="157"/>
      <c r="AJ14" s="157"/>
      <c r="AK14" s="157"/>
    </row>
    <row r="15" spans="1:37" s="22" customFormat="1" outlineLevel="1">
      <c r="A15" s="82"/>
      <c r="B15" s="82"/>
      <c r="C15" s="111"/>
      <c r="D15" s="112"/>
      <c r="E15" s="120" t="s">
        <v>796</v>
      </c>
      <c r="F15" s="120">
        <f>INDEX(InpC!H$56:H$261,MATCH($K15,InpC!$F$56:$F$261,0))</f>
        <v>0</v>
      </c>
      <c r="G15" s="120">
        <f>INDEX(InpC!I$56:I$261,MATCH($K15,InpC!$F$56:$F$261,0))</f>
        <v>0</v>
      </c>
      <c r="H15" s="120">
        <f>INDEX(InpC!J$56:J$261,MATCH($K15,InpC!$F$56:$F$261,0))</f>
        <v>0</v>
      </c>
      <c r="I15" s="120">
        <f>INDEX(InpC!K$56:K$261,MATCH($K15,InpC!$F$56:$F$261,0))</f>
        <v>0</v>
      </c>
      <c r="J15" s="120">
        <f>INDEX(InpC!L$56:L$261,MATCH($K15,InpC!$F$56:$F$261,0))</f>
        <v>0</v>
      </c>
      <c r="K15" s="120">
        <f>G6</f>
        <v>86</v>
      </c>
      <c r="L15" s="120" t="str">
        <f>INDEX(InpC!M$56:M$261,MATCH($K15,InpC!$F$56:$F$261,0))</f>
        <v>WN</v>
      </c>
      <c r="M15" s="157" t="s">
        <v>31</v>
      </c>
      <c r="N15" s="157"/>
      <c r="O15" s="120"/>
      <c r="P15" s="120"/>
      <c r="Q15" s="190">
        <f>SUMIF(Inp_PR24_SBB!$E$5:$E$177,$G15,Inp_PR24_SBB!H$5:H$177)+SUMIF(Inp_PR24_SBB!$E$5:$E$177,$H15,Inp_PR24_SBB!H$5:H$177)+SUMIF(Inp_PR24_SBB!$E$5:$E$177,$I15,Inp_PR24_SBB!H$5:H$177)+SUMIF(Inp_PR24_SBB!$E$5:$E$177,$J15,Inp_PR24_SBB!H$5:H$177)+SUMIF(Inp_PR24_SBB!$E$5:$E$177,$F15,Inp_PR24_SBB!H$5:H$177)</f>
        <v>0</v>
      </c>
      <c r="R15" s="190">
        <f>SUMIF(Inp_PR24_SBB!$E$5:$E$177,$G15,Inp_PR24_SBB!I$5:I$177)+SUMIF(Inp_PR24_SBB!$E$5:$E$177,$H15,Inp_PR24_SBB!I$5:I$177)+SUMIF(Inp_PR24_SBB!$E$5:$E$177,$I15,Inp_PR24_SBB!I$5:I$177)+SUMIF(Inp_PR24_SBB!$E$5:$E$177,$J15,Inp_PR24_SBB!I$5:I$177)+SUMIF(Inp_PR24_SBB!$E$5:$E$177,$F15,Inp_PR24_SBB!I$5:I$177)</f>
        <v>0</v>
      </c>
      <c r="S15" s="190">
        <f>SUMIF(Inp_PR24_SBB!$E$5:$E$177,$G15,Inp_PR24_SBB!J$5:J$177)+SUMIF(Inp_PR24_SBB!$E$5:$E$177,$H15,Inp_PR24_SBB!J$5:J$177)+SUMIF(Inp_PR24_SBB!$E$5:$E$177,$I15,Inp_PR24_SBB!J$5:J$177)+SUMIF(Inp_PR24_SBB!$E$5:$E$177,$J15,Inp_PR24_SBB!J$5:J$177)+SUMIF(Inp_PR24_SBB!$E$5:$E$177,$F15,Inp_PR24_SBB!J$5:J$177)</f>
        <v>0</v>
      </c>
      <c r="T15" s="190">
        <f>SUMIF(Inp_PR24_SBB!$E$5:$E$177,$G15,Inp_PR24_SBB!K$5:K$177)+SUMIF(Inp_PR24_SBB!$E$5:$E$177,$H15,Inp_PR24_SBB!K$5:K$177)+SUMIF(Inp_PR24_SBB!$E$5:$E$177,$I15,Inp_PR24_SBB!K$5:K$177)+SUMIF(Inp_PR24_SBB!$E$5:$E$177,$J15,Inp_PR24_SBB!K$5:K$177)+SUMIF(Inp_PR24_SBB!$E$5:$E$177,$F15,Inp_PR24_SBB!K$5:K$177)</f>
        <v>0</v>
      </c>
      <c r="U15" s="190">
        <f>SUMIF(Inp_PR24_SBB!$E$5:$E$177,$G15,Inp_PR24_SBB!L$5:L$177)+SUMIF(Inp_PR24_SBB!$E$5:$E$177,$H15,Inp_PR24_SBB!L$5:L$177)+SUMIF(Inp_PR24_SBB!$E$5:$E$177,$I15,Inp_PR24_SBB!L$5:L$177)+SUMIF(Inp_PR24_SBB!$E$5:$E$177,$J15,Inp_PR24_SBB!L$5:L$177)+SUMIF(Inp_PR24_SBB!$E$5:$E$177,$F15,Inp_PR24_SBB!L$5:L$177)</f>
        <v>0</v>
      </c>
      <c r="V15" s="101"/>
      <c r="W15" s="190">
        <f t="shared" ref="W15:W17" si="1">SUM(Q15:U15)</f>
        <v>0</v>
      </c>
      <c r="X15" s="190">
        <f t="shared" ref="X15:X17" si="2">AVERAGE(Q15:U15)</f>
        <v>0</v>
      </c>
      <c r="Y15" s="191"/>
      <c r="Z15" s="191"/>
      <c r="AA15" s="191"/>
      <c r="AB15" s="157"/>
      <c r="AC15" s="191"/>
      <c r="AD15" s="191"/>
      <c r="AE15" s="157"/>
      <c r="AF15" s="157"/>
      <c r="AG15" s="157"/>
      <c r="AH15" s="157"/>
      <c r="AI15" s="157"/>
      <c r="AJ15" s="157"/>
      <c r="AK15" s="157"/>
    </row>
    <row r="16" spans="1:37" s="22" customFormat="1" outlineLevel="1">
      <c r="A16" s="82"/>
      <c r="B16" s="82"/>
      <c r="C16" s="111"/>
      <c r="D16" s="112"/>
      <c r="E16" s="120" t="s">
        <v>797</v>
      </c>
      <c r="F16" s="120">
        <f>INDEX(InpC!H$56:H$261,MATCH($K16,InpC!$F$56:$F$261,0))</f>
        <v>0</v>
      </c>
      <c r="G16" s="120">
        <f>INDEX(InpC!I$56:I$261,MATCH($K16,InpC!$F$56:$F$261,0))</f>
        <v>0</v>
      </c>
      <c r="H16" s="120">
        <f>INDEX(InpC!J$56:J$261,MATCH($K16,InpC!$F$56:$F$261,0))</f>
        <v>0</v>
      </c>
      <c r="I16" s="120">
        <f>INDEX(InpC!K$56:K$261,MATCH($K16,InpC!$F$56:$F$261,0))</f>
        <v>0</v>
      </c>
      <c r="J16" s="120">
        <f>INDEX(InpC!L$56:L$261,MATCH($K16,InpC!$F$56:$F$261,0))</f>
        <v>0</v>
      </c>
      <c r="K16" s="79">
        <f>K15+1</f>
        <v>87</v>
      </c>
      <c r="L16" s="120" t="str">
        <f>INDEX(InpC!M$56:M$261,MATCH($K16,InpC!$F$56:$F$261,0))</f>
        <v>WWN</v>
      </c>
      <c r="M16" s="157" t="s">
        <v>31</v>
      </c>
      <c r="N16" s="157"/>
      <c r="O16" s="120"/>
      <c r="P16" s="120"/>
      <c r="Q16" s="190">
        <f>SUMIF(Inp_PR24_SBB!$E$5:$E$177,$G16,Inp_PR24_SBB!H$5:H$177)+SUMIF(Inp_PR24_SBB!$E$5:$E$177,$H16,Inp_PR24_SBB!H$5:H$177)+SUMIF(Inp_PR24_SBB!$E$5:$E$177,$I16,Inp_PR24_SBB!H$5:H$177)+SUMIF(Inp_PR24_SBB!$E$5:$E$177,$J16,Inp_PR24_SBB!H$5:H$177)+SUMIF(Inp_PR24_SBB!$E$5:$E$177,$F16,Inp_PR24_SBB!H$5:H$177)</f>
        <v>0</v>
      </c>
      <c r="R16" s="190">
        <f>SUMIF(Inp_PR24_SBB!$E$5:$E$177,$G16,Inp_PR24_SBB!I$5:I$177)+SUMIF(Inp_PR24_SBB!$E$5:$E$177,$H16,Inp_PR24_SBB!I$5:I$177)+SUMIF(Inp_PR24_SBB!$E$5:$E$177,$I16,Inp_PR24_SBB!I$5:I$177)+SUMIF(Inp_PR24_SBB!$E$5:$E$177,$J16,Inp_PR24_SBB!I$5:I$177)+SUMIF(Inp_PR24_SBB!$E$5:$E$177,$F16,Inp_PR24_SBB!I$5:I$177)</f>
        <v>0</v>
      </c>
      <c r="S16" s="190">
        <f>SUMIF(Inp_PR24_SBB!$E$5:$E$177,$G16,Inp_PR24_SBB!J$5:J$177)+SUMIF(Inp_PR24_SBB!$E$5:$E$177,$H16,Inp_PR24_SBB!J$5:J$177)+SUMIF(Inp_PR24_SBB!$E$5:$E$177,$I16,Inp_PR24_SBB!J$5:J$177)+SUMIF(Inp_PR24_SBB!$E$5:$E$177,$J16,Inp_PR24_SBB!J$5:J$177)+SUMIF(Inp_PR24_SBB!$E$5:$E$177,$F16,Inp_PR24_SBB!J$5:J$177)</f>
        <v>0</v>
      </c>
      <c r="T16" s="190">
        <f>SUMIF(Inp_PR24_SBB!$E$5:$E$177,$G16,Inp_PR24_SBB!K$5:K$177)+SUMIF(Inp_PR24_SBB!$E$5:$E$177,$H16,Inp_PR24_SBB!K$5:K$177)+SUMIF(Inp_PR24_SBB!$E$5:$E$177,$I16,Inp_PR24_SBB!K$5:K$177)+SUMIF(Inp_PR24_SBB!$E$5:$E$177,$J16,Inp_PR24_SBB!K$5:K$177)+SUMIF(Inp_PR24_SBB!$E$5:$E$177,$F16,Inp_PR24_SBB!K$5:K$177)</f>
        <v>0</v>
      </c>
      <c r="U16" s="190">
        <f>SUMIF(Inp_PR24_SBB!$E$5:$E$177,$G16,Inp_PR24_SBB!L$5:L$177)+SUMIF(Inp_PR24_SBB!$E$5:$E$177,$H16,Inp_PR24_SBB!L$5:L$177)+SUMIF(Inp_PR24_SBB!$E$5:$E$177,$I16,Inp_PR24_SBB!L$5:L$177)+SUMIF(Inp_PR24_SBB!$E$5:$E$177,$J16,Inp_PR24_SBB!L$5:L$177)+SUMIF(Inp_PR24_SBB!$E$5:$E$177,$F16,Inp_PR24_SBB!L$5:L$177)</f>
        <v>0</v>
      </c>
      <c r="V16" s="101"/>
      <c r="W16" s="190">
        <f t="shared" si="1"/>
        <v>0</v>
      </c>
      <c r="X16" s="190">
        <f t="shared" si="2"/>
        <v>0</v>
      </c>
      <c r="Y16" s="191"/>
      <c r="Z16" s="191"/>
      <c r="AA16" s="191"/>
      <c r="AB16" s="157"/>
      <c r="AC16" s="191"/>
      <c r="AD16" s="191"/>
      <c r="AE16" s="157"/>
      <c r="AF16" s="157"/>
      <c r="AG16" s="157"/>
      <c r="AH16" s="157"/>
      <c r="AI16" s="157"/>
      <c r="AJ16" s="157"/>
      <c r="AK16" s="157"/>
    </row>
    <row r="17" spans="1:37" s="22" customFormat="1" outlineLevel="1">
      <c r="A17" s="82"/>
      <c r="B17" s="82"/>
      <c r="C17" s="111"/>
      <c r="D17" s="112"/>
      <c r="E17" s="76" t="s">
        <v>926</v>
      </c>
      <c r="F17" s="120">
        <f>INDEX(InpC!H$56:H$261,MATCH($K17,InpC!$F$56:$F$261,0))</f>
        <v>0</v>
      </c>
      <c r="G17" s="120">
        <f>INDEX(InpC!I$56:I$261,MATCH($K17,InpC!$F$56:$F$261,0))</f>
        <v>0</v>
      </c>
      <c r="H17" s="120">
        <f>INDEX(InpC!J$56:J$261,MATCH($K17,InpC!$F$56:$F$261,0))</f>
        <v>0</v>
      </c>
      <c r="I17" s="120">
        <f>INDEX(InpC!K$56:K$261,MATCH($K17,InpC!$F$56:$F$261,0))</f>
        <v>0</v>
      </c>
      <c r="J17" s="120">
        <f>INDEX(InpC!L$56:L$261,MATCH($K17,InpC!$F$56:$F$261,0))</f>
        <v>0</v>
      </c>
      <c r="K17" s="79">
        <f>K16+1</f>
        <v>88</v>
      </c>
      <c r="L17" s="120">
        <f>INDEX(InpC!M$56:M$261,MATCH($K17,InpC!$F$56:$F$261,0))</f>
        <v>0</v>
      </c>
      <c r="M17" s="157" t="s">
        <v>31</v>
      </c>
      <c r="N17" s="157"/>
      <c r="O17" s="120"/>
      <c r="P17" s="120"/>
      <c r="Q17" s="192">
        <f>SUM(Q15:Q16)</f>
        <v>0</v>
      </c>
      <c r="R17" s="192">
        <f>SUM(R15:R16)</f>
        <v>0</v>
      </c>
      <c r="S17" s="192">
        <f>SUM(S15:S16)</f>
        <v>0</v>
      </c>
      <c r="T17" s="192">
        <f>SUM(T15:T16)</f>
        <v>0</v>
      </c>
      <c r="U17" s="192">
        <f>SUM(U15:U16)</f>
        <v>0</v>
      </c>
      <c r="V17" s="101"/>
      <c r="W17" s="192">
        <f t="shared" si="1"/>
        <v>0</v>
      </c>
      <c r="X17" s="192">
        <f t="shared" si="2"/>
        <v>0</v>
      </c>
      <c r="Y17" s="191"/>
      <c r="Z17" s="191"/>
      <c r="AA17" s="191"/>
      <c r="AB17" s="157"/>
      <c r="AC17" s="191"/>
      <c r="AD17" s="191"/>
      <c r="AE17" s="157"/>
      <c r="AF17" s="157"/>
      <c r="AG17" s="157"/>
      <c r="AH17" s="157"/>
      <c r="AI17" s="157"/>
      <c r="AJ17" s="157"/>
      <c r="AK17" s="157"/>
    </row>
    <row r="18" spans="1:37" outlineLevel="1">
      <c r="A18" s="110"/>
      <c r="B18" s="110"/>
      <c r="C18" s="111"/>
      <c r="D18" s="112"/>
      <c r="E18" s="79"/>
      <c r="F18" s="120"/>
      <c r="G18" s="120"/>
      <c r="H18" s="120"/>
      <c r="I18" s="120"/>
      <c r="J18" s="120"/>
      <c r="K18" s="120"/>
      <c r="L18" s="120"/>
      <c r="M18" s="157"/>
      <c r="N18" s="79"/>
      <c r="O18" s="120"/>
      <c r="P18" s="120"/>
      <c r="Q18" s="157"/>
      <c r="R18" s="157"/>
      <c r="S18" s="157"/>
      <c r="T18" s="157"/>
      <c r="U18" s="157"/>
      <c r="V18" s="101"/>
      <c r="W18" s="79"/>
      <c r="X18" s="79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</row>
    <row r="19" spans="1:37" outlineLevel="1">
      <c r="A19" s="110"/>
      <c r="B19" s="110"/>
      <c r="C19" s="111"/>
      <c r="D19" s="112"/>
      <c r="E19" s="120" t="str">
        <f>INDEX(Inp_PR24_BRL!$B$200:$B$406,MATCH($F$6,Inp_PR24_BRL!$C$200:$C$406,0))</f>
        <v>OR - Total from all input match codes</v>
      </c>
      <c r="F19" s="79"/>
      <c r="G19" s="79"/>
      <c r="H19" s="79"/>
      <c r="I19" s="79"/>
      <c r="J19" s="79"/>
      <c r="K19" s="79"/>
      <c r="L19" s="79"/>
      <c r="M19" s="157"/>
      <c r="N19" s="79"/>
      <c r="O19" s="120"/>
      <c r="P19" s="120"/>
      <c r="Q19" s="190">
        <f>INDEX(Inp_PR24_SBB!H$200:H$406,MATCH(OR!$F$6,Inp_PR24_SBB!$C$200:$C$406,0))</f>
        <v>0</v>
      </c>
      <c r="R19" s="190">
        <f>INDEX(Inp_PR24_SBB!I$200:I$406,MATCH(OR!$F$6,Inp_PR24_SBB!$C$200:$C$406,0))</f>
        <v>0</v>
      </c>
      <c r="S19" s="190">
        <f>INDEX(Inp_PR24_SBB!J$200:J$406,MATCH(OR!$F$6,Inp_PR24_SBB!$C$200:$C$406,0))</f>
        <v>0</v>
      </c>
      <c r="T19" s="190">
        <f>INDEX(Inp_PR24_SBB!K$200:K$406,MATCH(OR!$F$6,Inp_PR24_SBB!$C$200:$C$406,0))</f>
        <v>0</v>
      </c>
      <c r="U19" s="190">
        <f>INDEX(Inp_PR24_SBB!L$200:L$406,MATCH(OR!$F$6,Inp_PR24_SBB!$C$200:$C$406,0))</f>
        <v>0</v>
      </c>
      <c r="V19" s="101"/>
      <c r="W19" s="79"/>
      <c r="X19" s="79"/>
      <c r="Y19" s="157"/>
      <c r="Z19" s="157"/>
      <c r="AA19" s="157"/>
      <c r="AB19" s="157"/>
      <c r="AC19" s="195"/>
      <c r="AD19" s="195"/>
      <c r="AE19" s="157"/>
      <c r="AF19" s="157"/>
      <c r="AG19" s="157"/>
      <c r="AH19" s="157"/>
      <c r="AI19" s="157"/>
      <c r="AJ19" s="157"/>
      <c r="AK19" s="157"/>
    </row>
    <row r="20" spans="1:37" outlineLevel="1">
      <c r="A20" s="110"/>
      <c r="B20" s="110"/>
      <c r="C20" s="111"/>
      <c r="D20" s="112"/>
      <c r="E20" s="79" t="s">
        <v>923</v>
      </c>
      <c r="F20" s="79"/>
      <c r="G20" s="79"/>
      <c r="H20" s="79"/>
      <c r="I20" s="79"/>
      <c r="J20" s="79"/>
      <c r="K20" s="79"/>
      <c r="L20" s="79"/>
      <c r="M20" s="157"/>
      <c r="N20" s="166">
        <f>SUM(Q20:U20)</f>
        <v>0</v>
      </c>
      <c r="O20" s="120"/>
      <c r="P20" s="120"/>
      <c r="Q20" s="166">
        <f>IF(ABS(Q17-Q19)&gt;CHK_TOL,1,0)</f>
        <v>0</v>
      </c>
      <c r="R20" s="166">
        <f>IF(ABS(R17-R19)&gt;CHK_TOL,1,0)</f>
        <v>0</v>
      </c>
      <c r="S20" s="166">
        <f>IF(ABS(S17-S19)&gt;CHK_TOL,1,0)</f>
        <v>0</v>
      </c>
      <c r="T20" s="166">
        <f>IF(ABS(T17-T19)&gt;CHK_TOL,1,0)</f>
        <v>0</v>
      </c>
      <c r="U20" s="166">
        <f>IF(ABS(U17-U19)&gt;CHK_TOL,1,0)</f>
        <v>0</v>
      </c>
      <c r="V20" s="101"/>
      <c r="W20" s="101"/>
      <c r="X20" s="101"/>
      <c r="Y20" s="157"/>
      <c r="Z20" s="157"/>
      <c r="AA20" s="157"/>
      <c r="AB20" s="157"/>
      <c r="AC20" s="195"/>
      <c r="AD20" s="195"/>
      <c r="AE20" s="157"/>
      <c r="AF20" s="157"/>
      <c r="AG20" s="157"/>
      <c r="AH20" s="157"/>
      <c r="AI20" s="157"/>
      <c r="AJ20" s="157"/>
      <c r="AK20" s="157"/>
    </row>
    <row r="21" spans="1:37">
      <c r="A21" s="110"/>
      <c r="B21" s="110"/>
      <c r="C21" s="111"/>
      <c r="D21" s="112"/>
      <c r="E21" s="79"/>
      <c r="F21" s="79"/>
      <c r="G21" s="79"/>
      <c r="H21" s="79"/>
      <c r="I21" s="79"/>
      <c r="J21" s="79"/>
      <c r="K21" s="79"/>
      <c r="L21" s="79"/>
      <c r="M21" s="157"/>
      <c r="N21" s="79"/>
      <c r="O21" s="120"/>
      <c r="P21" s="120"/>
      <c r="Q21" s="79"/>
      <c r="R21" s="79"/>
      <c r="S21" s="79"/>
      <c r="T21" s="79"/>
      <c r="U21" s="79"/>
      <c r="V21" s="101"/>
      <c r="W21" s="79"/>
      <c r="X21" s="79"/>
      <c r="Y21" s="79"/>
      <c r="Z21" s="79"/>
      <c r="AA21" s="79"/>
      <c r="AB21" s="157"/>
      <c r="AC21" s="79"/>
      <c r="AD21" s="79"/>
      <c r="AE21" s="157"/>
      <c r="AF21" s="157"/>
      <c r="AG21" s="157"/>
      <c r="AH21" s="157"/>
      <c r="AI21" s="157"/>
      <c r="AJ21" s="157"/>
      <c r="AK21" s="157"/>
    </row>
    <row r="22" spans="1:37">
      <c r="A22" s="110"/>
      <c r="B22" s="110"/>
      <c r="C22" s="111"/>
      <c r="D22" s="157"/>
      <c r="E22" s="79"/>
      <c r="F22" s="157"/>
      <c r="G22" s="157"/>
      <c r="H22" s="157"/>
      <c r="I22" s="157"/>
      <c r="J22" s="157"/>
      <c r="K22" s="157"/>
      <c r="L22" s="157"/>
      <c r="M22" s="157"/>
      <c r="N22" s="79"/>
      <c r="O22" s="120"/>
      <c r="P22" s="120"/>
      <c r="Q22" s="182">
        <f t="shared" ref="Q22:AA22" si="3">Q$2</f>
        <v>46112</v>
      </c>
      <c r="R22" s="182">
        <f t="shared" si="3"/>
        <v>46477</v>
      </c>
      <c r="S22" s="182">
        <f t="shared" si="3"/>
        <v>46843</v>
      </c>
      <c r="T22" s="182">
        <f t="shared" si="3"/>
        <v>47208</v>
      </c>
      <c r="U22" s="182">
        <f t="shared" si="3"/>
        <v>47573</v>
      </c>
      <c r="V22" s="101"/>
      <c r="W22" s="79"/>
      <c r="X22" s="79"/>
      <c r="Y22" s="182"/>
      <c r="Z22" s="182">
        <f t="shared" si="3"/>
        <v>0</v>
      </c>
      <c r="AA22" s="182">
        <f t="shared" si="3"/>
        <v>0</v>
      </c>
      <c r="AB22" s="157"/>
      <c r="AC22" s="182"/>
      <c r="AD22" s="182"/>
      <c r="AE22" s="157"/>
      <c r="AF22" s="157"/>
      <c r="AG22" s="157"/>
      <c r="AH22" s="157"/>
      <c r="AI22" s="157"/>
      <c r="AJ22" s="157"/>
      <c r="AK22" s="157"/>
    </row>
    <row r="23" spans="1:37">
      <c r="A23" s="110"/>
      <c r="B23" s="110"/>
      <c r="C23" s="111"/>
      <c r="D23" s="76" t="str">
        <f>D9</f>
        <v>Other revenue</v>
      </c>
      <c r="E23" s="79"/>
      <c r="F23" s="79"/>
      <c r="G23" s="79"/>
      <c r="H23" s="79"/>
      <c r="I23" s="79"/>
      <c r="J23" s="79"/>
      <c r="K23" s="79"/>
      <c r="L23" s="79"/>
      <c r="M23" s="157"/>
      <c r="N23" s="79"/>
      <c r="O23" s="120"/>
      <c r="P23" s="120"/>
      <c r="Q23" s="182"/>
      <c r="R23" s="182"/>
      <c r="S23" s="182"/>
      <c r="T23" s="182"/>
      <c r="U23" s="182"/>
      <c r="V23" s="101"/>
      <c r="W23" s="79"/>
      <c r="X23" s="79"/>
      <c r="Y23" s="182"/>
      <c r="Z23" s="182"/>
      <c r="AA23" s="182"/>
      <c r="AB23" s="157"/>
      <c r="AC23" s="182"/>
      <c r="AD23" s="182"/>
      <c r="AE23" s="157"/>
      <c r="AF23" s="157"/>
      <c r="AG23" s="157"/>
      <c r="AH23" s="157"/>
      <c r="AI23" s="157"/>
      <c r="AJ23" s="157"/>
      <c r="AK23" s="157"/>
    </row>
    <row r="24" spans="1:37">
      <c r="A24" s="110"/>
      <c r="B24" s="110"/>
      <c r="C24" s="111"/>
      <c r="D24" s="112"/>
      <c r="E24" s="96" t="s">
        <v>921</v>
      </c>
      <c r="F24" s="79"/>
      <c r="G24" s="79"/>
      <c r="H24" s="79"/>
      <c r="I24" s="79"/>
      <c r="J24" s="79"/>
      <c r="K24" s="79"/>
      <c r="L24" s="79"/>
      <c r="M24" s="157"/>
      <c r="N24" s="79"/>
      <c r="O24" s="120"/>
      <c r="P24" s="120"/>
      <c r="Q24" s="79"/>
      <c r="R24" s="79"/>
      <c r="S24" s="79"/>
      <c r="T24" s="79"/>
      <c r="U24" s="79"/>
      <c r="V24" s="101"/>
      <c r="W24" s="79"/>
      <c r="X24" s="79"/>
      <c r="Y24" s="79"/>
      <c r="Z24" s="79"/>
      <c r="AA24" s="79"/>
      <c r="AB24" s="157"/>
      <c r="AC24" s="79"/>
      <c r="AD24" s="79"/>
      <c r="AE24" s="157"/>
      <c r="AF24" s="157"/>
      <c r="AG24" s="157"/>
      <c r="AH24" s="157"/>
      <c r="AI24" s="157"/>
      <c r="AJ24" s="157"/>
      <c r="AK24" s="157"/>
    </row>
    <row r="25" spans="1:37" outlineLevel="1">
      <c r="A25" s="110"/>
      <c r="B25" s="110"/>
      <c r="C25" s="111"/>
      <c r="D25" s="112"/>
      <c r="E25" s="79"/>
      <c r="F25" s="79"/>
      <c r="G25" s="79"/>
      <c r="H25" s="79"/>
      <c r="I25" s="79"/>
      <c r="J25" s="79"/>
      <c r="K25" s="79"/>
      <c r="L25" s="79"/>
      <c r="M25" s="157"/>
      <c r="N25" s="79"/>
      <c r="O25" s="120"/>
      <c r="P25" s="120"/>
      <c r="Q25" s="79"/>
      <c r="R25" s="79"/>
      <c r="S25" s="79"/>
      <c r="T25" s="79"/>
      <c r="U25" s="79"/>
      <c r="V25" s="101"/>
      <c r="W25" s="187"/>
      <c r="X25" s="187"/>
      <c r="Y25" s="79"/>
      <c r="Z25" s="79"/>
      <c r="AA25" s="79"/>
      <c r="AB25" s="157"/>
      <c r="AC25" s="79"/>
      <c r="AD25" s="79"/>
      <c r="AE25" s="157"/>
      <c r="AF25" s="157"/>
      <c r="AG25" s="157"/>
      <c r="AH25" s="157"/>
      <c r="AI25" s="157"/>
      <c r="AJ25" s="157"/>
      <c r="AK25" s="157"/>
    </row>
    <row r="26" spans="1:37" outlineLevel="1">
      <c r="A26" s="110"/>
      <c r="B26" s="110"/>
      <c r="C26" s="111"/>
      <c r="D26" s="112"/>
      <c r="E26" s="188" t="s">
        <v>916</v>
      </c>
      <c r="F26" s="79"/>
      <c r="G26" s="79"/>
      <c r="H26" s="79"/>
      <c r="I26" s="79"/>
      <c r="J26" s="79"/>
      <c r="K26" s="79"/>
      <c r="L26" s="79"/>
      <c r="M26" s="157"/>
      <c r="N26" s="79"/>
      <c r="O26" s="120"/>
      <c r="P26" s="120"/>
      <c r="Q26" s="120"/>
      <c r="R26" s="120"/>
      <c r="S26" s="120"/>
      <c r="T26" s="120"/>
      <c r="U26" s="120"/>
      <c r="V26" s="101"/>
      <c r="W26" s="79"/>
      <c r="X26" s="79"/>
      <c r="Y26" s="120"/>
      <c r="Z26" s="120"/>
      <c r="AA26" s="120"/>
      <c r="AB26" s="157"/>
      <c r="AC26" s="120"/>
      <c r="AD26" s="120"/>
      <c r="AE26" s="157"/>
      <c r="AF26" s="157"/>
      <c r="AG26" s="157"/>
      <c r="AH26" s="157"/>
      <c r="AI26" s="157"/>
      <c r="AJ26" s="157"/>
      <c r="AK26" s="157"/>
    </row>
    <row r="27" spans="1:37" outlineLevel="1">
      <c r="A27" s="110"/>
      <c r="B27" s="110"/>
      <c r="C27" s="111"/>
      <c r="D27" s="112"/>
      <c r="E27" s="189">
        <f>InpC!$H$21</f>
        <v>45016</v>
      </c>
      <c r="F27" s="79"/>
      <c r="G27" s="79"/>
      <c r="H27" s="79"/>
      <c r="I27" s="79"/>
      <c r="J27" s="79"/>
      <c r="K27" s="79"/>
      <c r="L27" s="79"/>
      <c r="M27" s="157"/>
      <c r="N27" s="79"/>
      <c r="O27" s="120"/>
      <c r="P27" s="120"/>
      <c r="Q27" s="120"/>
      <c r="R27" s="120"/>
      <c r="S27" s="120"/>
      <c r="T27" s="120"/>
      <c r="U27" s="120"/>
      <c r="V27" s="101"/>
      <c r="W27" s="120"/>
      <c r="X27" s="120"/>
      <c r="Y27" s="120"/>
      <c r="Z27" s="120"/>
      <c r="AA27" s="120"/>
      <c r="AB27" s="157"/>
      <c r="AC27" s="120"/>
      <c r="AD27" s="120"/>
      <c r="AE27" s="157"/>
      <c r="AF27" s="157"/>
      <c r="AG27" s="157"/>
      <c r="AH27" s="157"/>
      <c r="AI27" s="157"/>
      <c r="AJ27" s="157"/>
      <c r="AK27" s="157"/>
    </row>
    <row r="28" spans="1:37" outlineLevel="1">
      <c r="A28" s="110"/>
      <c r="B28" s="110"/>
      <c r="C28" s="111"/>
      <c r="D28" s="112"/>
      <c r="E28" s="189"/>
      <c r="F28" s="79"/>
      <c r="G28" s="79"/>
      <c r="H28" s="79"/>
      <c r="I28" s="79"/>
      <c r="J28" s="79"/>
      <c r="K28" s="79"/>
      <c r="L28" s="79"/>
      <c r="M28" s="157"/>
      <c r="N28" s="79"/>
      <c r="O28" s="120"/>
      <c r="P28" s="120"/>
      <c r="Q28" s="120"/>
      <c r="R28" s="120"/>
      <c r="S28" s="120"/>
      <c r="T28" s="120"/>
      <c r="U28" s="120"/>
      <c r="V28" s="101"/>
      <c r="W28" s="120"/>
      <c r="X28" s="120"/>
      <c r="Y28" s="120"/>
      <c r="Z28" s="120"/>
      <c r="AA28" s="120"/>
      <c r="AB28" s="157"/>
      <c r="AC28" s="120"/>
      <c r="AD28" s="120"/>
      <c r="AE28" s="157"/>
      <c r="AF28" s="157"/>
      <c r="AG28" s="157"/>
      <c r="AH28" s="157"/>
      <c r="AI28" s="157"/>
      <c r="AJ28" s="157"/>
      <c r="AK28" s="157"/>
    </row>
    <row r="29" spans="1:37" outlineLevel="1">
      <c r="A29" s="110"/>
      <c r="B29" s="110"/>
      <c r="C29" s="111"/>
      <c r="D29" s="112"/>
      <c r="E29" s="79" t="str">
        <f t="shared" ref="E29:J31" si="4">E15</f>
        <v>Grant revenue WN - price control</v>
      </c>
      <c r="F29" s="79">
        <f t="shared" si="4"/>
        <v>0</v>
      </c>
      <c r="G29" s="79">
        <f t="shared" si="4"/>
        <v>0</v>
      </c>
      <c r="H29" s="79">
        <f t="shared" si="4"/>
        <v>0</v>
      </c>
      <c r="I29" s="79">
        <f t="shared" si="4"/>
        <v>0</v>
      </c>
      <c r="J29" s="79">
        <f t="shared" si="4"/>
        <v>0</v>
      </c>
      <c r="K29" s="79"/>
      <c r="L29" s="79" t="str">
        <f t="shared" ref="L29:M31" si="5">L15</f>
        <v>WN</v>
      </c>
      <c r="M29" s="79" t="str">
        <f t="shared" si="5"/>
        <v>£m</v>
      </c>
      <c r="N29" s="79"/>
      <c r="O29" s="196"/>
      <c r="P29" s="196"/>
      <c r="Q29" s="197"/>
      <c r="R29" s="197"/>
      <c r="S29" s="197"/>
      <c r="T29" s="197"/>
      <c r="U29" s="197"/>
      <c r="V29" s="101"/>
      <c r="W29" s="101"/>
      <c r="X29" s="101"/>
      <c r="Y29" s="191"/>
      <c r="Z29" s="191"/>
      <c r="AA29" s="191"/>
      <c r="AB29" s="157"/>
      <c r="AC29" s="191"/>
      <c r="AD29" s="191"/>
      <c r="AE29" s="157"/>
      <c r="AF29" s="157"/>
      <c r="AG29" s="157"/>
      <c r="AH29" s="157"/>
      <c r="AI29" s="157"/>
      <c r="AJ29" s="157"/>
      <c r="AK29" s="157"/>
    </row>
    <row r="30" spans="1:37" outlineLevel="1">
      <c r="A30" s="110"/>
      <c r="B30" s="110"/>
      <c r="C30" s="111"/>
      <c r="D30" s="112"/>
      <c r="E30" s="79" t="str">
        <f t="shared" si="4"/>
        <v>Grant revenue WWN - price control</v>
      </c>
      <c r="F30" s="79">
        <f t="shared" si="4"/>
        <v>0</v>
      </c>
      <c r="G30" s="79">
        <f t="shared" si="4"/>
        <v>0</v>
      </c>
      <c r="H30" s="79">
        <f t="shared" si="4"/>
        <v>0</v>
      </c>
      <c r="I30" s="79">
        <f t="shared" si="4"/>
        <v>0</v>
      </c>
      <c r="J30" s="79">
        <f t="shared" si="4"/>
        <v>0</v>
      </c>
      <c r="K30" s="79"/>
      <c r="L30" s="79" t="str">
        <f t="shared" si="5"/>
        <v>WWN</v>
      </c>
      <c r="M30" s="79" t="str">
        <f t="shared" si="5"/>
        <v>£m</v>
      </c>
      <c r="N30" s="79"/>
      <c r="O30" s="196"/>
      <c r="P30" s="196"/>
      <c r="Q30" s="197"/>
      <c r="R30" s="197"/>
      <c r="S30" s="197"/>
      <c r="T30" s="197"/>
      <c r="U30" s="197"/>
      <c r="V30" s="101"/>
      <c r="W30" s="101"/>
      <c r="X30" s="101"/>
      <c r="Y30" s="191"/>
      <c r="Z30" s="191"/>
      <c r="AA30" s="191"/>
      <c r="AB30" s="157"/>
      <c r="AC30" s="191"/>
      <c r="AD30" s="191"/>
      <c r="AE30" s="157"/>
      <c r="AF30" s="157"/>
      <c r="AG30" s="157"/>
      <c r="AH30" s="157"/>
      <c r="AI30" s="157"/>
      <c r="AJ30" s="157"/>
      <c r="AK30" s="157"/>
    </row>
    <row r="31" spans="1:37" outlineLevel="1">
      <c r="A31" s="110"/>
      <c r="B31" s="110"/>
      <c r="C31" s="111"/>
      <c r="D31" s="112"/>
      <c r="E31" s="79" t="str">
        <f t="shared" si="4"/>
        <v>Grant revenue - total - price control</v>
      </c>
      <c r="F31" s="79">
        <f t="shared" si="4"/>
        <v>0</v>
      </c>
      <c r="G31" s="79">
        <f t="shared" si="4"/>
        <v>0</v>
      </c>
      <c r="H31" s="79">
        <f t="shared" si="4"/>
        <v>0</v>
      </c>
      <c r="I31" s="79">
        <f t="shared" si="4"/>
        <v>0</v>
      </c>
      <c r="J31" s="79">
        <f t="shared" si="4"/>
        <v>0</v>
      </c>
      <c r="K31" s="79"/>
      <c r="L31" s="79">
        <f t="shared" si="5"/>
        <v>0</v>
      </c>
      <c r="M31" s="79" t="str">
        <f t="shared" si="5"/>
        <v>£m</v>
      </c>
      <c r="N31" s="79"/>
      <c r="O31" s="196"/>
      <c r="P31" s="196"/>
      <c r="Q31" s="198">
        <f>SUM(Q29:Q30)</f>
        <v>0</v>
      </c>
      <c r="R31" s="198">
        <f>SUM(R29:R30)</f>
        <v>0</v>
      </c>
      <c r="S31" s="198">
        <f>SUM(S29:S30)</f>
        <v>0</v>
      </c>
      <c r="T31" s="198">
        <f>SUM(T29:T30)</f>
        <v>0</v>
      </c>
      <c r="U31" s="198">
        <f>SUM(U29:U30)</f>
        <v>0</v>
      </c>
      <c r="V31" s="101"/>
      <c r="W31" s="101"/>
      <c r="X31" s="101"/>
      <c r="Y31" s="191"/>
      <c r="Z31" s="191"/>
      <c r="AA31" s="191"/>
      <c r="AB31" s="157"/>
      <c r="AC31" s="191"/>
      <c r="AD31" s="191"/>
      <c r="AE31" s="157"/>
      <c r="AF31" s="157"/>
      <c r="AG31" s="157"/>
      <c r="AH31" s="157"/>
      <c r="AI31" s="157"/>
      <c r="AJ31" s="157"/>
      <c r="AK31" s="157"/>
    </row>
    <row r="32" spans="1:37" outlineLevel="1">
      <c r="A32" s="110"/>
      <c r="B32" s="110"/>
      <c r="C32" s="111"/>
      <c r="D32" s="112"/>
      <c r="E32" s="79"/>
      <c r="F32" s="79"/>
      <c r="G32" s="79"/>
      <c r="H32" s="79"/>
      <c r="I32" s="79"/>
      <c r="J32" s="79"/>
      <c r="K32" s="79"/>
      <c r="L32" s="79"/>
      <c r="M32" s="157"/>
      <c r="N32" s="79"/>
      <c r="O32" s="120"/>
      <c r="P32" s="120"/>
      <c r="Q32" s="157"/>
      <c r="R32" s="157"/>
      <c r="S32" s="157"/>
      <c r="T32" s="157"/>
      <c r="U32" s="157"/>
      <c r="V32" s="101"/>
      <c r="W32" s="79"/>
      <c r="X32" s="79"/>
      <c r="Y32" s="157"/>
      <c r="Z32" s="157"/>
      <c r="AA32" s="157"/>
      <c r="AB32" s="157"/>
      <c r="AC32" s="195"/>
      <c r="AD32" s="195"/>
      <c r="AE32" s="157"/>
      <c r="AF32" s="157"/>
      <c r="AG32" s="157"/>
      <c r="AH32" s="157"/>
      <c r="AI32" s="157"/>
      <c r="AJ32" s="157"/>
      <c r="AK32" s="157"/>
    </row>
    <row r="33" spans="1:37">
      <c r="A33" s="110"/>
      <c r="B33" s="110"/>
      <c r="C33" s="111"/>
      <c r="D33" s="157"/>
      <c r="E33" s="79"/>
      <c r="F33" s="157"/>
      <c r="G33" s="157"/>
      <c r="H33" s="157"/>
      <c r="I33" s="157"/>
      <c r="J33" s="157"/>
      <c r="K33" s="157"/>
      <c r="L33" s="157"/>
      <c r="M33" s="157"/>
      <c r="N33" s="79"/>
      <c r="O33" s="120"/>
      <c r="P33" s="120"/>
      <c r="Q33" s="157"/>
      <c r="R33" s="157"/>
      <c r="S33" s="157"/>
      <c r="T33" s="157"/>
      <c r="U33" s="157"/>
      <c r="V33" s="101"/>
      <c r="W33" s="79"/>
      <c r="X33" s="79"/>
      <c r="Y33" s="182"/>
      <c r="Z33" s="182">
        <f t="shared" ref="Z33:AA33" si="6">Z$2</f>
        <v>0</v>
      </c>
      <c r="AA33" s="182">
        <f t="shared" si="6"/>
        <v>0</v>
      </c>
      <c r="AB33" s="157"/>
      <c r="AC33" s="182"/>
      <c r="AD33" s="182"/>
      <c r="AE33" s="157"/>
      <c r="AF33" s="157"/>
      <c r="AG33" s="157"/>
      <c r="AH33" s="157"/>
      <c r="AI33" s="157"/>
      <c r="AJ33" s="157"/>
      <c r="AK33" s="157"/>
    </row>
    <row r="34" spans="1:37">
      <c r="A34" s="110"/>
      <c r="B34" s="110"/>
      <c r="C34" s="111"/>
      <c r="D34" s="157"/>
      <c r="E34" s="79"/>
      <c r="F34" s="157"/>
      <c r="G34" s="157"/>
      <c r="H34" s="157"/>
      <c r="I34" s="157"/>
      <c r="J34" s="157"/>
      <c r="K34" s="157"/>
      <c r="L34" s="157"/>
      <c r="M34" s="157"/>
      <c r="N34" s="79"/>
      <c r="O34" s="120"/>
      <c r="P34" s="120"/>
      <c r="Q34" s="182">
        <f t="shared" ref="Q34:U34" si="7">Q$2</f>
        <v>46112</v>
      </c>
      <c r="R34" s="182">
        <f t="shared" si="7"/>
        <v>46477</v>
      </c>
      <c r="S34" s="182">
        <f t="shared" si="7"/>
        <v>46843</v>
      </c>
      <c r="T34" s="182">
        <f t="shared" si="7"/>
        <v>47208</v>
      </c>
      <c r="U34" s="182">
        <f t="shared" si="7"/>
        <v>47573</v>
      </c>
      <c r="V34" s="101"/>
      <c r="W34" s="79"/>
      <c r="X34" s="79"/>
      <c r="Y34" s="182"/>
      <c r="Z34" s="182"/>
      <c r="AA34" s="182"/>
      <c r="AB34" s="157"/>
      <c r="AC34" s="182"/>
      <c r="AD34" s="182"/>
      <c r="AE34" s="157"/>
      <c r="AF34" s="157"/>
      <c r="AG34" s="157"/>
      <c r="AH34" s="157"/>
      <c r="AI34" s="157"/>
      <c r="AJ34" s="157"/>
      <c r="AK34" s="157"/>
    </row>
    <row r="35" spans="1:37">
      <c r="A35" s="110"/>
      <c r="B35" s="110"/>
      <c r="C35" s="111"/>
      <c r="D35" s="76" t="str">
        <f>D9</f>
        <v>Other revenue</v>
      </c>
      <c r="E35" s="79"/>
      <c r="F35" s="79"/>
      <c r="G35" s="79"/>
      <c r="H35" s="79"/>
      <c r="I35" s="79"/>
      <c r="J35" s="79"/>
      <c r="K35" s="79"/>
      <c r="L35" s="79"/>
      <c r="M35" s="157"/>
      <c r="N35" s="79"/>
      <c r="O35" s="120"/>
      <c r="P35" s="120"/>
      <c r="Q35" s="157"/>
      <c r="R35" s="157"/>
      <c r="S35" s="157"/>
      <c r="T35" s="157"/>
      <c r="U35" s="157"/>
      <c r="V35" s="101"/>
      <c r="W35" s="79"/>
      <c r="X35" s="79"/>
      <c r="Y35" s="182"/>
      <c r="Z35" s="182"/>
      <c r="AA35" s="182"/>
      <c r="AB35" s="157"/>
      <c r="AC35" s="182"/>
      <c r="AD35" s="182"/>
      <c r="AE35" s="157"/>
      <c r="AF35" s="157"/>
      <c r="AG35" s="157"/>
      <c r="AH35" s="157"/>
      <c r="AI35" s="157"/>
      <c r="AJ35" s="157"/>
      <c r="AK35" s="157"/>
    </row>
    <row r="36" spans="1:37">
      <c r="A36" s="110"/>
      <c r="B36" s="110"/>
      <c r="C36" s="111"/>
      <c r="D36" s="112"/>
      <c r="E36" s="96" t="s">
        <v>924</v>
      </c>
      <c r="F36" s="79"/>
      <c r="G36" s="79"/>
      <c r="H36" s="79"/>
      <c r="I36" s="79"/>
      <c r="J36" s="79"/>
      <c r="K36" s="79"/>
      <c r="L36" s="79"/>
      <c r="M36" s="157"/>
      <c r="N36" s="79"/>
      <c r="O36" s="120"/>
      <c r="P36" s="120"/>
      <c r="Q36" s="79"/>
      <c r="R36" s="79"/>
      <c r="S36" s="79"/>
      <c r="T36" s="79"/>
      <c r="U36" s="79"/>
      <c r="V36" s="101"/>
      <c r="W36" s="79"/>
      <c r="X36" s="79"/>
      <c r="Y36" s="79"/>
      <c r="Z36" s="79"/>
      <c r="AA36" s="79"/>
      <c r="AB36" s="157"/>
      <c r="AC36" s="79"/>
      <c r="AD36" s="79"/>
      <c r="AE36" s="157"/>
      <c r="AF36" s="157"/>
      <c r="AG36" s="157"/>
      <c r="AH36" s="157"/>
      <c r="AI36" s="157"/>
      <c r="AJ36" s="157"/>
      <c r="AK36" s="157"/>
    </row>
    <row r="37" spans="1:37" outlineLevel="1">
      <c r="A37" s="110"/>
      <c r="B37" s="110"/>
      <c r="C37" s="111"/>
      <c r="D37" s="112"/>
      <c r="E37" s="79"/>
      <c r="F37" s="79"/>
      <c r="G37" s="79"/>
      <c r="H37" s="79"/>
      <c r="I37" s="79"/>
      <c r="J37" s="79"/>
      <c r="K37" s="79"/>
      <c r="L37" s="79"/>
      <c r="M37" s="157"/>
      <c r="N37" s="79"/>
      <c r="O37" s="120"/>
      <c r="P37" s="120"/>
      <c r="Q37" s="79"/>
      <c r="R37" s="79"/>
      <c r="S37" s="79"/>
      <c r="T37" s="79"/>
      <c r="U37" s="79"/>
      <c r="V37" s="101"/>
      <c r="W37" s="187"/>
      <c r="X37" s="187"/>
      <c r="Y37" s="79"/>
      <c r="Z37" s="79"/>
      <c r="AA37" s="79"/>
      <c r="AB37" s="157"/>
      <c r="AC37" s="79"/>
      <c r="AD37" s="79"/>
      <c r="AE37" s="157"/>
      <c r="AF37" s="157"/>
      <c r="AG37" s="157"/>
      <c r="AH37" s="157"/>
      <c r="AI37" s="157"/>
      <c r="AJ37" s="157"/>
      <c r="AK37" s="157"/>
    </row>
    <row r="38" spans="1:37" outlineLevel="1">
      <c r="A38" s="110"/>
      <c r="B38" s="110"/>
      <c r="C38" s="111"/>
      <c r="D38" s="112"/>
      <c r="E38" s="188" t="s">
        <v>916</v>
      </c>
      <c r="F38" s="79"/>
      <c r="G38" s="79"/>
      <c r="H38" s="79"/>
      <c r="I38" s="79"/>
      <c r="J38" s="79"/>
      <c r="K38" s="79"/>
      <c r="L38" s="79"/>
      <c r="M38" s="157"/>
      <c r="N38" s="79"/>
      <c r="O38" s="120"/>
      <c r="P38" s="120"/>
      <c r="Q38" s="120"/>
      <c r="R38" s="120"/>
      <c r="S38" s="120"/>
      <c r="T38" s="120"/>
      <c r="U38" s="120"/>
      <c r="V38" s="101"/>
      <c r="W38" s="79"/>
      <c r="X38" s="79"/>
      <c r="Y38" s="120"/>
      <c r="Z38" s="120"/>
      <c r="AA38" s="120"/>
      <c r="AB38" s="157"/>
      <c r="AC38" s="120"/>
      <c r="AD38" s="120"/>
      <c r="AE38" s="157"/>
      <c r="AF38" s="157"/>
      <c r="AG38" s="157"/>
      <c r="AH38" s="157"/>
      <c r="AI38" s="157"/>
      <c r="AJ38" s="157"/>
      <c r="AK38" s="157"/>
    </row>
    <row r="39" spans="1:37" outlineLevel="1">
      <c r="A39" s="110"/>
      <c r="B39" s="110"/>
      <c r="C39" s="111"/>
      <c r="D39" s="112"/>
      <c r="E39" s="189">
        <f>InpC!$H$21</f>
        <v>45016</v>
      </c>
      <c r="F39" s="79"/>
      <c r="G39" s="79"/>
      <c r="H39" s="79"/>
      <c r="I39" s="79"/>
      <c r="J39" s="79"/>
      <c r="K39" s="79"/>
      <c r="L39" s="79"/>
      <c r="M39" s="157"/>
      <c r="N39" s="79"/>
      <c r="O39" s="120"/>
      <c r="P39" s="120"/>
      <c r="Q39" s="120"/>
      <c r="R39" s="120"/>
      <c r="S39" s="120"/>
      <c r="T39" s="120"/>
      <c r="U39" s="120"/>
      <c r="V39" s="101"/>
      <c r="W39" s="120"/>
      <c r="X39" s="120"/>
      <c r="Y39" s="120"/>
      <c r="Z39" s="120"/>
      <c r="AA39" s="120"/>
      <c r="AB39" s="157"/>
      <c r="AC39" s="120"/>
      <c r="AD39" s="120"/>
      <c r="AE39" s="157"/>
      <c r="AF39" s="157"/>
      <c r="AG39" s="157"/>
      <c r="AH39" s="157"/>
      <c r="AI39" s="157"/>
      <c r="AJ39" s="157"/>
      <c r="AK39" s="157"/>
    </row>
    <row r="40" spans="1:37" outlineLevel="1">
      <c r="A40" s="110"/>
      <c r="B40" s="110"/>
      <c r="C40" s="111"/>
      <c r="D40" s="112"/>
      <c r="E40" s="189"/>
      <c r="F40" s="79"/>
      <c r="G40" s="79"/>
      <c r="H40" s="79"/>
      <c r="I40" s="79"/>
      <c r="J40" s="79"/>
      <c r="K40" s="79"/>
      <c r="L40" s="79"/>
      <c r="M40" s="157"/>
      <c r="N40" s="79"/>
      <c r="O40" s="120"/>
      <c r="P40" s="120"/>
      <c r="Q40" s="120"/>
      <c r="R40" s="120"/>
      <c r="S40" s="120"/>
      <c r="T40" s="120"/>
      <c r="U40" s="120"/>
      <c r="V40" s="101"/>
      <c r="W40" s="120"/>
      <c r="X40" s="120"/>
      <c r="Y40" s="120"/>
      <c r="Z40" s="120"/>
      <c r="AA40" s="120"/>
      <c r="AB40" s="157"/>
      <c r="AC40" s="120"/>
      <c r="AD40" s="120"/>
      <c r="AE40" s="157"/>
      <c r="AF40" s="157"/>
      <c r="AG40" s="157"/>
      <c r="AH40" s="157"/>
      <c r="AI40" s="157"/>
      <c r="AJ40" s="157"/>
      <c r="AK40" s="157"/>
    </row>
    <row r="41" spans="1:37" outlineLevel="1">
      <c r="A41" s="110"/>
      <c r="B41" s="110"/>
      <c r="C41" s="111"/>
      <c r="D41" s="112"/>
      <c r="E41" s="79" t="str">
        <f t="shared" ref="E41:J43" si="8">E15</f>
        <v>Grant revenue WN - price control</v>
      </c>
      <c r="F41" s="79">
        <f t="shared" si="8"/>
        <v>0</v>
      </c>
      <c r="G41" s="79">
        <f t="shared" si="8"/>
        <v>0</v>
      </c>
      <c r="H41" s="79">
        <f t="shared" si="8"/>
        <v>0</v>
      </c>
      <c r="I41" s="79">
        <f t="shared" si="8"/>
        <v>0</v>
      </c>
      <c r="J41" s="79">
        <f t="shared" si="8"/>
        <v>0</v>
      </c>
      <c r="K41" s="79"/>
      <c r="L41" s="79" t="str">
        <f t="shared" ref="L41:M43" si="9">L15</f>
        <v>WN</v>
      </c>
      <c r="M41" s="79" t="str">
        <f t="shared" si="9"/>
        <v>£m</v>
      </c>
      <c r="N41" s="79"/>
      <c r="O41" s="120"/>
      <c r="P41" s="120"/>
      <c r="Q41" s="195">
        <f t="shared" ref="Q41:U42" si="10">IF(ISBLANK(Q29),Q15,Q29)</f>
        <v>0</v>
      </c>
      <c r="R41" s="195">
        <f t="shared" si="10"/>
        <v>0</v>
      </c>
      <c r="S41" s="195">
        <f t="shared" si="10"/>
        <v>0</v>
      </c>
      <c r="T41" s="195">
        <f t="shared" si="10"/>
        <v>0</v>
      </c>
      <c r="U41" s="195">
        <f t="shared" si="10"/>
        <v>0</v>
      </c>
      <c r="V41" s="101"/>
      <c r="W41" s="195">
        <f t="shared" ref="W41:W43" si="11">SUM(Q41:U41)</f>
        <v>0</v>
      </c>
      <c r="X41" s="195">
        <f t="shared" ref="X41:X43" si="12">AVERAGE(Q41:U41)</f>
        <v>0</v>
      </c>
      <c r="Y41" s="191"/>
      <c r="Z41" s="191"/>
      <c r="AA41" s="191"/>
      <c r="AB41" s="157"/>
      <c r="AC41" s="191"/>
      <c r="AD41" s="191"/>
      <c r="AE41" s="157"/>
      <c r="AF41" s="157"/>
      <c r="AG41" s="157"/>
      <c r="AH41" s="157"/>
      <c r="AI41" s="157"/>
      <c r="AJ41" s="157"/>
      <c r="AK41" s="157"/>
    </row>
    <row r="42" spans="1:37" outlineLevel="1">
      <c r="A42" s="110"/>
      <c r="B42" s="110"/>
      <c r="C42" s="111"/>
      <c r="D42" s="112"/>
      <c r="E42" s="79" t="str">
        <f t="shared" si="8"/>
        <v>Grant revenue WWN - price control</v>
      </c>
      <c r="F42" s="79">
        <f t="shared" si="8"/>
        <v>0</v>
      </c>
      <c r="G42" s="79">
        <f t="shared" si="8"/>
        <v>0</v>
      </c>
      <c r="H42" s="79">
        <f t="shared" si="8"/>
        <v>0</v>
      </c>
      <c r="I42" s="79">
        <f t="shared" si="8"/>
        <v>0</v>
      </c>
      <c r="J42" s="79">
        <f t="shared" si="8"/>
        <v>0</v>
      </c>
      <c r="K42" s="79"/>
      <c r="L42" s="79" t="str">
        <f t="shared" si="9"/>
        <v>WWN</v>
      </c>
      <c r="M42" s="79" t="str">
        <f t="shared" si="9"/>
        <v>£m</v>
      </c>
      <c r="N42" s="79"/>
      <c r="O42" s="120"/>
      <c r="P42" s="120"/>
      <c r="Q42" s="195">
        <f t="shared" si="10"/>
        <v>0</v>
      </c>
      <c r="R42" s="195">
        <f t="shared" si="10"/>
        <v>0</v>
      </c>
      <c r="S42" s="195">
        <f t="shared" si="10"/>
        <v>0</v>
      </c>
      <c r="T42" s="195">
        <f t="shared" si="10"/>
        <v>0</v>
      </c>
      <c r="U42" s="195">
        <f t="shared" si="10"/>
        <v>0</v>
      </c>
      <c r="V42" s="101"/>
      <c r="W42" s="195">
        <f t="shared" si="11"/>
        <v>0</v>
      </c>
      <c r="X42" s="195">
        <f t="shared" si="12"/>
        <v>0</v>
      </c>
      <c r="Y42" s="191"/>
      <c r="Z42" s="191"/>
      <c r="AA42" s="191"/>
      <c r="AB42" s="157"/>
      <c r="AC42" s="191"/>
      <c r="AD42" s="191"/>
      <c r="AE42" s="157"/>
      <c r="AF42" s="157"/>
      <c r="AG42" s="157"/>
      <c r="AH42" s="157"/>
      <c r="AI42" s="157"/>
      <c r="AJ42" s="157"/>
      <c r="AK42" s="157"/>
    </row>
    <row r="43" spans="1:37" outlineLevel="1">
      <c r="A43" s="110"/>
      <c r="B43" s="110"/>
      <c r="C43" s="111"/>
      <c r="D43" s="112"/>
      <c r="E43" s="79" t="str">
        <f t="shared" si="8"/>
        <v>Grant revenue - total - price control</v>
      </c>
      <c r="F43" s="79">
        <f t="shared" si="8"/>
        <v>0</v>
      </c>
      <c r="G43" s="79">
        <f t="shared" si="8"/>
        <v>0</v>
      </c>
      <c r="H43" s="79">
        <f t="shared" si="8"/>
        <v>0</v>
      </c>
      <c r="I43" s="79">
        <f t="shared" si="8"/>
        <v>0</v>
      </c>
      <c r="J43" s="79">
        <f t="shared" si="8"/>
        <v>0</v>
      </c>
      <c r="K43" s="79"/>
      <c r="L43" s="79">
        <f t="shared" si="9"/>
        <v>0</v>
      </c>
      <c r="M43" s="79" t="str">
        <f t="shared" si="9"/>
        <v>£m</v>
      </c>
      <c r="N43" s="79"/>
      <c r="O43" s="120"/>
      <c r="P43" s="120"/>
      <c r="Q43" s="201">
        <f>SUM(Q41:Q42)</f>
        <v>0</v>
      </c>
      <c r="R43" s="201">
        <f>SUM(R41:R42)</f>
        <v>0</v>
      </c>
      <c r="S43" s="201">
        <f>SUM(S41:S42)</f>
        <v>0</v>
      </c>
      <c r="T43" s="201">
        <f>SUM(T41:T42)</f>
        <v>0</v>
      </c>
      <c r="U43" s="201">
        <f>SUM(U41:U42)</f>
        <v>0</v>
      </c>
      <c r="V43" s="101"/>
      <c r="W43" s="201">
        <f t="shared" si="11"/>
        <v>0</v>
      </c>
      <c r="X43" s="201">
        <f t="shared" si="12"/>
        <v>0</v>
      </c>
      <c r="Y43" s="191"/>
      <c r="Z43" s="191"/>
      <c r="AA43" s="191"/>
      <c r="AB43" s="157"/>
      <c r="AC43" s="191"/>
      <c r="AD43" s="191"/>
      <c r="AE43" s="157"/>
      <c r="AF43" s="157"/>
      <c r="AG43" s="157"/>
      <c r="AH43" s="157"/>
      <c r="AI43" s="157"/>
      <c r="AJ43" s="157"/>
      <c r="AK43" s="157"/>
    </row>
    <row r="44" spans="1:37" outlineLevel="1">
      <c r="A44" s="110"/>
      <c r="B44" s="110"/>
      <c r="C44" s="111"/>
      <c r="D44" s="112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120"/>
      <c r="P44" s="120"/>
      <c r="Y44" s="191"/>
      <c r="Z44" s="191"/>
      <c r="AA44" s="191"/>
      <c r="AB44" s="157"/>
      <c r="AC44" s="191"/>
      <c r="AD44" s="191"/>
      <c r="AE44" s="157"/>
      <c r="AF44" s="157"/>
      <c r="AG44" s="157"/>
      <c r="AH44" s="157"/>
      <c r="AI44" s="157"/>
      <c r="AJ44" s="157"/>
      <c r="AK44" s="157"/>
    </row>
    <row r="45" spans="1:37" outlineLevel="1">
      <c r="A45" s="110"/>
      <c r="B45" s="110"/>
      <c r="C45" s="111"/>
      <c r="D45" s="112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120"/>
      <c r="P45" s="120"/>
      <c r="Y45" s="191"/>
      <c r="Z45" s="191"/>
      <c r="AA45" s="191"/>
      <c r="AB45" s="157"/>
      <c r="AC45" s="191"/>
      <c r="AD45" s="191"/>
      <c r="AE45" s="157"/>
      <c r="AF45" s="157"/>
      <c r="AG45" s="157"/>
      <c r="AH45" s="157"/>
      <c r="AI45" s="157"/>
      <c r="AJ45" s="157"/>
      <c r="AK45" s="157"/>
    </row>
    <row r="46" spans="1:37" outlineLevel="1">
      <c r="A46" s="110"/>
      <c r="B46" s="110"/>
      <c r="C46" s="111"/>
      <c r="D46" s="112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120"/>
      <c r="P46" s="120"/>
      <c r="Y46" s="191"/>
      <c r="Z46" s="191"/>
      <c r="AA46" s="191"/>
      <c r="AB46" s="157"/>
      <c r="AC46" s="191"/>
      <c r="AD46" s="191"/>
      <c r="AE46" s="157"/>
      <c r="AF46" s="157"/>
      <c r="AG46" s="157"/>
      <c r="AH46" s="157"/>
      <c r="AI46" s="157"/>
      <c r="AJ46" s="157"/>
      <c r="AK46" s="157"/>
    </row>
    <row r="47" spans="1:37" outlineLevel="1">
      <c r="A47" s="110"/>
      <c r="B47" s="110"/>
      <c r="C47" s="111"/>
      <c r="D47" s="112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120"/>
      <c r="P47" s="120"/>
      <c r="Y47" s="191"/>
      <c r="Z47" s="191"/>
      <c r="AA47" s="191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</row>
    <row r="48" spans="1:37" outlineLevel="1">
      <c r="A48" s="110"/>
      <c r="B48" s="110"/>
      <c r="C48" s="111"/>
      <c r="D48" s="112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120"/>
      <c r="P48" s="120"/>
      <c r="Y48" s="191"/>
      <c r="Z48" s="191"/>
      <c r="AA48" s="191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</row>
    <row r="49" spans="1:37" outlineLevel="1">
      <c r="A49" s="110"/>
      <c r="B49" s="110"/>
      <c r="C49" s="111"/>
      <c r="D49" s="112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120"/>
      <c r="P49" s="120"/>
      <c r="Y49" s="191"/>
      <c r="Z49" s="191"/>
      <c r="AA49" s="191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</row>
    <row r="50" spans="1:37" outlineLevel="1">
      <c r="A50" s="110"/>
      <c r="B50" s="110"/>
      <c r="C50" s="111"/>
      <c r="D50" s="112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120"/>
      <c r="P50" s="120"/>
      <c r="Y50" s="191"/>
      <c r="Z50" s="191"/>
      <c r="AA50" s="191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</row>
    <row r="51" spans="1:37" customFormat="1" outlineLevel="1">
      <c r="A51" s="101"/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79"/>
      <c r="O51" s="101"/>
      <c r="P51" s="101"/>
      <c r="Q51" s="101"/>
      <c r="R51" s="101"/>
      <c r="S51" s="101"/>
      <c r="T51" s="101"/>
      <c r="U51" s="101"/>
      <c r="V51" s="101"/>
      <c r="W51" s="199"/>
      <c r="X51" s="199"/>
      <c r="Y51" s="101"/>
      <c r="Z51" s="101"/>
      <c r="AA51" s="101"/>
      <c r="AB51" s="101"/>
      <c r="AC51" s="101"/>
      <c r="AD51" s="101"/>
      <c r="AE51" s="101"/>
      <c r="AF51" s="101"/>
      <c r="AG51" s="101"/>
      <c r="AH51" s="101"/>
      <c r="AI51" s="101"/>
      <c r="AJ51" s="101"/>
      <c r="AK51" s="101"/>
    </row>
    <row r="52" spans="1:37" outlineLevel="1">
      <c r="A52" s="110"/>
      <c r="B52" s="110"/>
      <c r="C52" s="111"/>
      <c r="D52" s="112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120"/>
      <c r="P52" s="120"/>
      <c r="Q52" s="195"/>
      <c r="R52" s="195"/>
      <c r="S52" s="195"/>
      <c r="T52" s="195"/>
      <c r="U52" s="195"/>
      <c r="V52" s="101"/>
      <c r="W52" s="196"/>
      <c r="X52" s="196"/>
      <c r="Y52" s="191"/>
      <c r="Z52" s="191"/>
      <c r="AA52" s="191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</row>
    <row r="53" spans="1:37" outlineLevel="1">
      <c r="A53" s="110"/>
      <c r="B53" s="110"/>
      <c r="C53" s="111"/>
      <c r="D53" s="112"/>
      <c r="E53" s="79"/>
      <c r="F53" s="79"/>
      <c r="G53" s="79"/>
      <c r="H53" s="79"/>
      <c r="I53" s="79"/>
      <c r="J53" s="79"/>
      <c r="K53" s="79"/>
      <c r="L53" s="79"/>
      <c r="M53" s="157"/>
      <c r="N53" s="79"/>
      <c r="O53" s="120"/>
      <c r="P53" s="120"/>
      <c r="Q53" s="157"/>
      <c r="R53" s="157"/>
      <c r="S53" s="157"/>
      <c r="T53" s="157"/>
      <c r="U53" s="157"/>
      <c r="V53" s="101"/>
      <c r="W53" s="101"/>
      <c r="X53" s="101"/>
      <c r="Y53" s="157"/>
      <c r="Z53" s="157"/>
      <c r="AA53" s="157"/>
      <c r="AB53" s="157"/>
      <c r="AC53" s="195"/>
      <c r="AD53" s="195"/>
      <c r="AE53" s="157"/>
      <c r="AF53" s="157"/>
      <c r="AG53" s="157"/>
      <c r="AH53" s="157"/>
      <c r="AI53" s="157"/>
      <c r="AJ53" s="157"/>
      <c r="AK53" s="157"/>
    </row>
    <row r="54" spans="1:37" outlineLevel="1">
      <c r="A54" s="110"/>
      <c r="B54" s="110"/>
      <c r="C54" s="111"/>
      <c r="D54" s="112"/>
      <c r="E54" s="79"/>
      <c r="F54" s="79"/>
      <c r="G54" s="79"/>
      <c r="H54" s="79"/>
      <c r="I54" s="79"/>
      <c r="J54" s="79"/>
      <c r="K54" s="79"/>
      <c r="L54" s="79"/>
      <c r="M54" s="157"/>
      <c r="N54" s="79"/>
      <c r="O54" s="120"/>
      <c r="P54" s="120"/>
      <c r="Q54" s="79"/>
      <c r="R54" s="79"/>
      <c r="S54" s="79"/>
      <c r="T54" s="79"/>
      <c r="U54" s="79"/>
      <c r="V54" s="101"/>
      <c r="W54" s="101"/>
      <c r="X54" s="101"/>
      <c r="Y54" s="79"/>
      <c r="Z54" s="79"/>
      <c r="AA54" s="79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</row>
  </sheetData>
  <conditionalFormatting sqref="A15:M17">
    <cfRule type="expression" dxfId="672" priority="9">
      <formula>ISNUMBER(SEARCH("sum", $F15))</formula>
    </cfRule>
  </conditionalFormatting>
  <conditionalFormatting sqref="N1:N2 Q20:U20">
    <cfRule type="cellIs" dxfId="671" priority="29" stopIfTrue="1" operator="notEqual">
      <formula>0</formula>
    </cfRule>
    <cfRule type="cellIs" dxfId="670" priority="30" stopIfTrue="1" operator="equal">
      <formula>""</formula>
    </cfRule>
    <cfRule type="cellIs" dxfId="669" priority="31" stopIfTrue="1" operator="notEqual">
      <formula>0</formula>
    </cfRule>
    <cfRule type="cellIs" dxfId="668" priority="32" stopIfTrue="1" operator="equal">
      <formula>""</formula>
    </cfRule>
  </conditionalFormatting>
  <conditionalFormatting sqref="N20">
    <cfRule type="cellIs" dxfId="667" priority="33" stopIfTrue="1" operator="notEqual">
      <formula>0</formula>
    </cfRule>
    <cfRule type="cellIs" dxfId="666" priority="34" stopIfTrue="1" operator="equal">
      <formula>""</formula>
    </cfRule>
    <cfRule type="cellIs" dxfId="665" priority="35" stopIfTrue="1" operator="notEqual">
      <formula>0</formula>
    </cfRule>
    <cfRule type="cellIs" dxfId="664" priority="36" stopIfTrue="1" operator="equal">
      <formula>""</formula>
    </cfRule>
  </conditionalFormatting>
  <conditionalFormatting sqref="O15:U17">
    <cfRule type="expression" dxfId="663" priority="1">
      <formula>ISNUMBER(SEARCH("sum", $F15))</formula>
    </cfRule>
  </conditionalFormatting>
  <conditionalFormatting sqref="O41:U43 A41:M50 Y41:XFD50 O44:P50 A52:M52 O52:U52 Y52:XFD52">
    <cfRule type="expression" dxfId="662" priority="21">
      <formula>ISNUMBER(SEARCH("sum", $F41))</formula>
    </cfRule>
    <cfRule type="expression" dxfId="661" priority="22">
      <formula>ISNUMBER(SEARCH("totex", $E41))</formula>
    </cfRule>
  </conditionalFormatting>
  <conditionalFormatting sqref="Q3:U3">
    <cfRule type="cellIs" dxfId="660" priority="37" operator="equal">
      <formula>"PPA ext."</formula>
    </cfRule>
    <cfRule type="cellIs" dxfId="659" priority="38" operator="equal">
      <formula>"Delay"</formula>
    </cfRule>
    <cfRule type="cellIs" dxfId="658" priority="39" operator="equal">
      <formula>"Fin Close"</formula>
    </cfRule>
    <cfRule type="cellIs" dxfId="657" priority="40" stopIfTrue="1" operator="equal">
      <formula>"Construction"</formula>
    </cfRule>
    <cfRule type="cellIs" dxfId="656" priority="41" stopIfTrue="1" operator="equal">
      <formula>"Operations"</formula>
    </cfRule>
  </conditionalFormatting>
  <conditionalFormatting sqref="Q41:U43">
    <cfRule type="expression" dxfId="655" priority="15">
      <formula>(Q41&lt;&gt;Q15)</formula>
    </cfRule>
  </conditionalFormatting>
  <conditionalFormatting sqref="Q52:U52">
    <cfRule type="expression" dxfId="654" priority="14">
      <formula>(Q52&lt;&gt;#REF!)</formula>
    </cfRule>
  </conditionalFormatting>
  <conditionalFormatting sqref="W41:X43">
    <cfRule type="expression" dxfId="653" priority="2">
      <formula>(W41&lt;&gt;W15)</formula>
    </cfRule>
    <cfRule type="expression" dxfId="652" priority="3">
      <formula>ISNUMBER(SEARCH("sum", $F41))</formula>
    </cfRule>
    <cfRule type="expression" dxfId="651" priority="4">
      <formula>ISNUMBER(SEARCH("totex", $E41))</formula>
    </cfRule>
  </conditionalFormatting>
  <conditionalFormatting sqref="W15:XFD17 A29:M31 O29:U31 Y29:XFD31 W51:X52">
    <cfRule type="expression" dxfId="650" priority="23">
      <formula>ISNUMBER(SEARCH("sum", $F15))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4FCE6-ADC3-4B69-BDA7-0367A80DFF45}">
  <sheetPr codeName="Sheet11">
    <tabColor theme="4"/>
    <outlinePr summaryBelow="0" summaryRight="0"/>
  </sheetPr>
  <dimension ref="A1:AK210"/>
  <sheetViews>
    <sheetView showGridLines="0" defaultGridColor="0" colorId="22" zoomScale="80" zoomScaleNormal="80" workbookViewId="0">
      <pane xSplit="15" ySplit="4" topLeftCell="P47" activePane="bottomRight" state="frozen"/>
      <selection pane="bottomRight" activeCell="Q206" sqref="Q206"/>
      <selection pane="bottomLeft" activeCell="R28" sqref="R28"/>
      <selection pane="topRight" activeCell="R28" sqref="R28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41.42578125" style="7" customWidth="1" collapsed="1"/>
    <col min="6" max="6" width="20.5703125" style="7" hidden="1" customWidth="1" outlineLevel="1"/>
    <col min="7" max="10" width="18.5703125" style="7" hidden="1" customWidth="1" outlineLevel="1"/>
    <col min="11" max="11" width="4.5703125" style="7" hidden="1" customWidth="1" outlineLevel="1"/>
    <col min="12" max="12" width="12.85546875" style="7" hidden="1" customWidth="1" outlineLevel="1"/>
    <col min="13" max="13" width="11.7109375" style="22" customWidth="1"/>
    <col min="14" max="14" width="3.85546875" style="7" customWidth="1"/>
    <col min="15" max="16" width="2.7109375" style="17" customWidth="1"/>
    <col min="17" max="21" width="9.85546875" style="7" bestFit="1" customWidth="1"/>
    <col min="22" max="22" width="5.42578125" customWidth="1"/>
    <col min="23" max="23" width="6.85546875" style="7" bestFit="1" customWidth="1"/>
    <col min="24" max="24" width="9.42578125" style="7" bestFit="1" customWidth="1"/>
    <col min="25" max="25" width="4.28515625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32" width="0" style="23" hidden="1" customWidth="1"/>
    <col min="33" max="34" width="14.42578125" style="23" hidden="1" customWidth="1"/>
    <col min="35" max="35" width="11.7109375" style="23" hidden="1" customWidth="1"/>
    <col min="36" max="37" width="14.42578125" style="23" hidden="1" customWidth="1"/>
    <col min="38" max="16384" width="11.7109375" style="23" hidden="1"/>
  </cols>
  <sheetData>
    <row r="1" spans="1:37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X75</f>
        <v>0</v>
      </c>
      <c r="O1" s="120"/>
      <c r="P1" s="120"/>
      <c r="Q1" s="79"/>
      <c r="R1" s="79"/>
      <c r="S1" s="79"/>
      <c r="T1" s="79"/>
      <c r="U1" s="79"/>
      <c r="V1" s="101"/>
      <c r="W1" s="79"/>
      <c r="X1" s="79"/>
      <c r="Y1" s="79"/>
      <c r="Z1" s="79"/>
      <c r="AA1" s="79"/>
      <c r="AB1" s="157"/>
      <c r="AC1" s="79"/>
      <c r="AD1" s="79"/>
      <c r="AE1" s="157"/>
      <c r="AF1" s="157"/>
      <c r="AG1" s="157"/>
      <c r="AH1" s="157"/>
      <c r="AI1" s="157"/>
      <c r="AJ1" s="157"/>
      <c r="AK1" s="157"/>
    </row>
    <row r="2" spans="1:37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82"/>
      <c r="X2" s="182"/>
      <c r="Y2" s="101"/>
      <c r="Z2" s="101"/>
      <c r="AA2" s="101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1:37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79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  <c r="AE4" s="157"/>
      <c r="AF4" s="157"/>
      <c r="AG4" s="157"/>
      <c r="AH4" s="157"/>
      <c r="AI4" s="157"/>
      <c r="AJ4" s="157"/>
      <c r="AK4" s="157"/>
    </row>
    <row r="5" spans="1:37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79"/>
      <c r="X5" s="79"/>
      <c r="Y5" s="79"/>
      <c r="Z5" s="79"/>
      <c r="AA5" s="79"/>
      <c r="AB5" s="157"/>
      <c r="AC5" s="79"/>
      <c r="AD5" s="79"/>
      <c r="AE5" s="157"/>
      <c r="AF5" s="157"/>
      <c r="AG5" s="157"/>
      <c r="AH5" s="157"/>
      <c r="AI5" s="157"/>
      <c r="AJ5" s="157"/>
      <c r="AK5" s="157"/>
    </row>
    <row r="6" spans="1:37">
      <c r="A6" s="110"/>
      <c r="B6" s="110"/>
      <c r="C6" s="111"/>
      <c r="D6" s="112"/>
      <c r="E6" s="251" t="str">
        <f>InpC!E49</f>
        <v>Developer services and diversions costs</v>
      </c>
      <c r="F6" s="120" t="str">
        <f>INDEX(InpC!$G$46:$G$50,MATCH(E6,InpC!E46:E50,0))</f>
        <v>DSDC</v>
      </c>
      <c r="G6" s="120">
        <f>INDEX(InpC!$F$46:$F$50,MATCH(DSDC_BRL!F6,InpC!$G$46:$G$50,0))</f>
        <v>99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79"/>
      <c r="X6" s="79"/>
      <c r="Y6" s="79"/>
      <c r="Z6" s="79"/>
      <c r="AA6" s="79"/>
      <c r="AB6" s="157"/>
      <c r="AC6" s="79"/>
      <c r="AD6" s="79"/>
      <c r="AE6" s="157"/>
      <c r="AF6" s="157"/>
      <c r="AG6" s="157"/>
      <c r="AH6" s="157"/>
      <c r="AI6" s="157"/>
      <c r="AJ6" s="157"/>
      <c r="AK6" s="157"/>
    </row>
    <row r="7" spans="1:37">
      <c r="A7" s="110"/>
      <c r="B7" s="110"/>
      <c r="C7" s="111"/>
      <c r="D7" s="112"/>
      <c r="E7" s="79"/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79"/>
      <c r="X7" s="79"/>
      <c r="Y7" s="79"/>
      <c r="Z7" s="79"/>
      <c r="AA7" s="79"/>
      <c r="AB7" s="157"/>
      <c r="AC7" s="79"/>
      <c r="AD7" s="79"/>
      <c r="AE7" s="157"/>
      <c r="AF7" s="157"/>
      <c r="AG7" s="157"/>
      <c r="AH7" s="157"/>
      <c r="AI7" s="157"/>
      <c r="AJ7" s="157"/>
      <c r="AK7" s="157"/>
    </row>
    <row r="8" spans="1:37">
      <c r="A8" s="110"/>
      <c r="B8" s="110"/>
      <c r="C8" s="111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79"/>
      <c r="O8" s="120"/>
      <c r="P8" s="120"/>
      <c r="Q8" s="182">
        <f t="shared" ref="Q8:AA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182"/>
      <c r="X8" s="182"/>
      <c r="Y8" s="182"/>
      <c r="Z8" s="182">
        <f t="shared" si="0"/>
        <v>0</v>
      </c>
      <c r="AA8" s="182">
        <f t="shared" si="0"/>
        <v>0</v>
      </c>
      <c r="AB8" s="157"/>
      <c r="AC8" s="182"/>
      <c r="AD8" s="182"/>
      <c r="AE8" s="157"/>
      <c r="AF8" s="157"/>
      <c r="AG8" s="157"/>
      <c r="AH8" s="157"/>
      <c r="AI8" s="157"/>
      <c r="AJ8" s="157"/>
      <c r="AK8" s="157"/>
    </row>
    <row r="9" spans="1:37">
      <c r="A9" s="110"/>
      <c r="B9" s="110"/>
      <c r="C9" s="111"/>
      <c r="D9" s="76" t="str">
        <f>E6</f>
        <v>Developer services and diversions costs</v>
      </c>
      <c r="E9" s="79"/>
      <c r="F9" s="79"/>
      <c r="G9" s="79"/>
      <c r="H9" s="79"/>
      <c r="I9" s="79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182"/>
      <c r="X9" s="182"/>
      <c r="Y9" s="182"/>
      <c r="Z9" s="182"/>
      <c r="AA9" s="182"/>
      <c r="AB9" s="157"/>
      <c r="AC9" s="182"/>
      <c r="AD9" s="182"/>
      <c r="AE9" s="157"/>
      <c r="AF9" s="157"/>
      <c r="AG9" s="157"/>
      <c r="AH9" s="157"/>
      <c r="AI9" s="157"/>
      <c r="AJ9" s="157"/>
      <c r="AK9" s="157"/>
    </row>
    <row r="10" spans="1:37">
      <c r="A10" s="110"/>
      <c r="B10" s="110"/>
      <c r="C10" s="111"/>
      <c r="D10" s="112"/>
      <c r="E10" s="96" t="s">
        <v>921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79"/>
      <c r="R10" s="79"/>
      <c r="S10" s="79"/>
      <c r="T10" s="79"/>
      <c r="U10" s="79"/>
      <c r="V10" s="101"/>
      <c r="W10" s="79"/>
      <c r="X10" s="79"/>
      <c r="Y10" s="79"/>
      <c r="Z10" s="79"/>
      <c r="AA10" s="79"/>
      <c r="AB10" s="157"/>
      <c r="AC10" s="79"/>
      <c r="AD10" s="79"/>
      <c r="AE10" s="157"/>
      <c r="AF10" s="157"/>
      <c r="AG10" s="157"/>
      <c r="AH10" s="157"/>
      <c r="AI10" s="157"/>
      <c r="AJ10" s="157"/>
      <c r="AK10" s="157"/>
    </row>
    <row r="11" spans="1:37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187"/>
      <c r="O11" s="120"/>
      <c r="P11" s="120"/>
      <c r="Q11" s="79"/>
      <c r="R11" s="79"/>
      <c r="S11" s="79"/>
      <c r="T11" s="79"/>
      <c r="U11" s="79"/>
      <c r="V11" s="101"/>
      <c r="W11" s="79"/>
      <c r="X11" s="79"/>
      <c r="Y11" s="79"/>
      <c r="Z11" s="79"/>
      <c r="AA11" s="79"/>
      <c r="AB11" s="157"/>
      <c r="AC11" s="79"/>
      <c r="AD11" s="79"/>
      <c r="AE11" s="157"/>
      <c r="AF11" s="157"/>
      <c r="AG11" s="157"/>
      <c r="AH11" s="157"/>
      <c r="AI11" s="157"/>
      <c r="AJ11" s="157"/>
      <c r="AK11" s="157"/>
    </row>
    <row r="12" spans="1:37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120"/>
      <c r="X12" s="120"/>
      <c r="Y12" s="120"/>
      <c r="Z12" s="120"/>
      <c r="AA12" s="120"/>
      <c r="AB12" s="157"/>
      <c r="AC12" s="120"/>
      <c r="AD12" s="120"/>
      <c r="AE12" s="157"/>
      <c r="AF12" s="157"/>
      <c r="AG12" s="157"/>
      <c r="AH12" s="157"/>
      <c r="AI12" s="157"/>
      <c r="AJ12" s="157"/>
      <c r="AK12" s="157"/>
    </row>
    <row r="13" spans="1:37" outlineLevel="1">
      <c r="A13" s="110"/>
      <c r="B13" s="110"/>
      <c r="C13" s="111"/>
      <c r="D13" s="112"/>
      <c r="E13" s="189">
        <f>InpC!$H$21</f>
        <v>45016</v>
      </c>
      <c r="F13" s="79"/>
      <c r="G13" s="79"/>
      <c r="H13" s="79"/>
      <c r="I13" s="79"/>
      <c r="J13" s="79"/>
      <c r="K13" s="79"/>
      <c r="L13" s="79"/>
      <c r="M13" s="157"/>
      <c r="N13" s="120"/>
      <c r="O13" s="120"/>
      <c r="P13" s="120"/>
      <c r="Q13" s="120"/>
      <c r="R13" s="120"/>
      <c r="S13" s="120"/>
      <c r="T13" s="120"/>
      <c r="U13" s="120"/>
      <c r="V13" s="101"/>
      <c r="W13" s="120"/>
      <c r="X13" s="120"/>
      <c r="Y13" s="120"/>
      <c r="Z13" s="120"/>
      <c r="AA13" s="120"/>
      <c r="AB13" s="157"/>
      <c r="AC13" s="120"/>
      <c r="AD13" s="120"/>
      <c r="AE13" s="157"/>
      <c r="AF13" s="157"/>
      <c r="AG13" s="157"/>
      <c r="AH13" s="157"/>
      <c r="AI13" s="157"/>
      <c r="AJ13" s="157"/>
      <c r="AK13" s="157"/>
    </row>
    <row r="14" spans="1:37" outlineLevel="1">
      <c r="A14" s="110"/>
      <c r="B14" s="110"/>
      <c r="C14" s="111"/>
      <c r="D14" s="112"/>
      <c r="E14" s="189"/>
      <c r="F14" s="79"/>
      <c r="G14" s="79"/>
      <c r="H14" s="79"/>
      <c r="I14" s="79"/>
      <c r="J14" s="79"/>
      <c r="K14" s="79"/>
      <c r="L14" s="79"/>
      <c r="M14" s="157"/>
      <c r="N14" s="120"/>
      <c r="O14" s="120"/>
      <c r="P14" s="120"/>
      <c r="Q14" s="120"/>
      <c r="R14" s="120"/>
      <c r="S14" s="120"/>
      <c r="T14" s="120"/>
      <c r="U14" s="120"/>
      <c r="V14" s="101"/>
      <c r="W14" s="120"/>
      <c r="X14" s="120"/>
      <c r="Y14" s="120"/>
      <c r="Z14" s="120"/>
      <c r="AA14" s="120"/>
      <c r="AB14" s="157"/>
      <c r="AC14" s="120"/>
      <c r="AD14" s="120"/>
      <c r="AE14" s="157"/>
      <c r="AF14" s="157"/>
      <c r="AG14" s="157"/>
      <c r="AH14" s="157"/>
      <c r="AI14" s="157"/>
      <c r="AJ14" s="157"/>
      <c r="AK14" s="157"/>
    </row>
    <row r="15" spans="1:37" s="22" customFormat="1" outlineLevel="1">
      <c r="A15" s="82"/>
      <c r="B15" s="82"/>
      <c r="C15" s="111"/>
      <c r="D15" s="112"/>
      <c r="E15" s="120" t="str">
        <f>INDEX(InpC!$E$56:$E$261,MATCH($K15,InpC!$F$56:$F$261,0))</f>
        <v>New connections - WN - capex</v>
      </c>
      <c r="F15" s="120" t="str">
        <f>INDEX(InpC!H$56:H$261,MATCH($K15,InpC!$F$56:$F$261,0))</f>
        <v>DS2E_003C_PR24</v>
      </c>
      <c r="G15" s="120" t="str">
        <f>INDEX(InpC!I$56:I$261,MATCH($K15,InpC!$F$56:$F$261,0))</f>
        <v>DS2E_005C_PR24</v>
      </c>
      <c r="H15" s="120" t="str">
        <f>INDEX(InpC!J$56:J$261,MATCH($K15,InpC!$F$56:$F$261,0))</f>
        <v>DS2W_001_C_PR24</v>
      </c>
      <c r="I15" s="120" t="str">
        <f>INDEX(InpC!K$56:K$261,MATCH($K15,InpC!$F$56:$F$261,0))</f>
        <v>DS2W_003_C_PR24</v>
      </c>
      <c r="J15" s="120">
        <f>INDEX(InpC!L$56:L$261,MATCH($K15,InpC!$F$56:$F$261,0))</f>
        <v>0</v>
      </c>
      <c r="K15" s="120">
        <f>G6</f>
        <v>99</v>
      </c>
      <c r="L15" s="120" t="str">
        <f>INDEX(InpC!M$56:M$261,MATCH($K15,InpC!$F$56:$F$261,0))</f>
        <v>WN CAPEX</v>
      </c>
      <c r="M15" s="157" t="s">
        <v>31</v>
      </c>
      <c r="N15" s="157"/>
      <c r="O15" s="120"/>
      <c r="P15" s="120"/>
      <c r="Q15" s="190">
        <f>SUMIF(Inp_PR24_BRL!$E$5:$E$177,DSDC_BRL!$G15,Inp_PR24_BRL!H$5:H$177)+SUMIF(Inp_PR24_BRL!$E$5:$E$177,DSDC_BRL!$H15,Inp_PR24_BRL!H$5:H$177)+SUMIF(Inp_PR24_BRL!$E$5:$E$177,DSDC_BRL!$I15,Inp_PR24_BRL!H$5:H$177)+SUMIF(Inp_PR24_BRL!$E$5:$E$177,DSDC_BRL!$J15,Inp_PR24_BRL!H$5:H$177)+SUMIF(Inp_PR24_BRL!$E$5:$E$177,DSDC_BRL!$F15,Inp_PR24_BRL!H$5:H$177)</f>
        <v>2.5659999999999998</v>
      </c>
      <c r="R15" s="190">
        <f>SUMIF(Inp_PR24_BRL!$E$5:$E$177,DSDC_BRL!$G15,Inp_PR24_BRL!I$5:I$177)+SUMIF(Inp_PR24_BRL!$E$5:$E$177,DSDC_BRL!$H15,Inp_PR24_BRL!I$5:I$177)+SUMIF(Inp_PR24_BRL!$E$5:$E$177,DSDC_BRL!$I15,Inp_PR24_BRL!I$5:I$177)+SUMIF(Inp_PR24_BRL!$E$5:$E$177,DSDC_BRL!$J15,Inp_PR24_BRL!I$5:I$177)+SUMIF(Inp_PR24_BRL!$E$5:$E$177,DSDC_BRL!$F15,Inp_PR24_BRL!I$5:I$177)</f>
        <v>2.3980000000000001</v>
      </c>
      <c r="S15" s="190">
        <f>SUMIF(Inp_PR24_BRL!$E$5:$E$177,DSDC_BRL!$G15,Inp_PR24_BRL!J$5:J$177)+SUMIF(Inp_PR24_BRL!$E$5:$E$177,DSDC_BRL!$H15,Inp_PR24_BRL!J$5:J$177)+SUMIF(Inp_PR24_BRL!$E$5:$E$177,DSDC_BRL!$I15,Inp_PR24_BRL!J$5:J$177)+SUMIF(Inp_PR24_BRL!$E$5:$E$177,DSDC_BRL!$J15,Inp_PR24_BRL!J$5:J$177)+SUMIF(Inp_PR24_BRL!$E$5:$E$177,DSDC_BRL!$F15,Inp_PR24_BRL!J$5:J$177)</f>
        <v>2.3980000000000001</v>
      </c>
      <c r="T15" s="190">
        <f>SUMIF(Inp_PR24_BRL!$E$5:$E$177,DSDC_BRL!$G15,Inp_PR24_BRL!K$5:K$177)+SUMIF(Inp_PR24_BRL!$E$5:$E$177,DSDC_BRL!$H15,Inp_PR24_BRL!K$5:K$177)+SUMIF(Inp_PR24_BRL!$E$5:$E$177,DSDC_BRL!$I15,Inp_PR24_BRL!K$5:K$177)+SUMIF(Inp_PR24_BRL!$E$5:$E$177,DSDC_BRL!$J15,Inp_PR24_BRL!K$5:K$177)+SUMIF(Inp_PR24_BRL!$E$5:$E$177,DSDC_BRL!$F15,Inp_PR24_BRL!K$5:K$177)</f>
        <v>2.3140000000000001</v>
      </c>
      <c r="U15" s="190">
        <f>SUMIF(Inp_PR24_BRL!$E$5:$E$177,DSDC_BRL!$G15,Inp_PR24_BRL!L$5:L$177)+SUMIF(Inp_PR24_BRL!$E$5:$E$177,DSDC_BRL!$H15,Inp_PR24_BRL!L$5:L$177)+SUMIF(Inp_PR24_BRL!$E$5:$E$177,DSDC_BRL!$I15,Inp_PR24_BRL!L$5:L$177)+SUMIF(Inp_PR24_BRL!$E$5:$E$177,DSDC_BRL!$J15,Inp_PR24_BRL!L$5:L$177)+SUMIF(Inp_PR24_BRL!$E$5:$E$177,DSDC_BRL!$F15,Inp_PR24_BRL!L$5:L$177)</f>
        <v>2.4540000000000002</v>
      </c>
      <c r="V15" s="101"/>
      <c r="W15" s="190">
        <f>SUM(Q15:U15)</f>
        <v>12.13</v>
      </c>
      <c r="X15" s="190">
        <f>AVERAGE(Q15:U15)</f>
        <v>2.4260000000000002</v>
      </c>
      <c r="Y15" s="191"/>
      <c r="Z15" s="191"/>
      <c r="AA15" s="191"/>
      <c r="AB15" s="157"/>
      <c r="AC15" s="191"/>
      <c r="AD15" s="191"/>
      <c r="AE15" s="157"/>
      <c r="AF15" s="157"/>
      <c r="AG15" s="157"/>
      <c r="AH15" s="157"/>
      <c r="AI15" s="157"/>
      <c r="AJ15" s="157"/>
      <c r="AK15" s="157"/>
    </row>
    <row r="16" spans="1:37" s="22" customFormat="1" outlineLevel="1">
      <c r="A16" s="82"/>
      <c r="B16" s="82"/>
      <c r="C16" s="111"/>
      <c r="D16" s="112"/>
      <c r="E16" s="120" t="str">
        <f>INDEX(InpC!$E$56:$E$261,MATCH($K16,InpC!$F$56:$F$261,0))</f>
        <v>New connections - WN - opex</v>
      </c>
      <c r="F16" s="120" t="str">
        <f>INDEX(InpC!H$56:H$261,MATCH($K16,InpC!$F$56:$F$261,0))</f>
        <v>DS2E_003O_PR24</v>
      </c>
      <c r="G16" s="120" t="str">
        <f>INDEX(InpC!I$56:I$261,MATCH($K16,InpC!$F$56:$F$261,0))</f>
        <v>DS2E_005O_PR24</v>
      </c>
      <c r="H16" s="120" t="str">
        <f>INDEX(InpC!J$56:J$261,MATCH($K16,InpC!$F$56:$F$261,0))</f>
        <v>DS2W_001_O_PR24</v>
      </c>
      <c r="I16" s="120" t="str">
        <f>INDEX(InpC!K$56:K$261,MATCH($K16,InpC!$F$56:$F$261,0))</f>
        <v>DS2W_003_O_PR24</v>
      </c>
      <c r="J16" s="120">
        <f>INDEX(InpC!L$56:L$261,MATCH($K16,InpC!$F$56:$F$261,0))</f>
        <v>0</v>
      </c>
      <c r="K16" s="79">
        <f>K15+1</f>
        <v>100</v>
      </c>
      <c r="L16" s="120" t="str">
        <f>INDEX(InpC!M$56:M$261,MATCH($K16,InpC!$F$56:$F$261,0))</f>
        <v>WN OPEX</v>
      </c>
      <c r="M16" s="157" t="s">
        <v>31</v>
      </c>
      <c r="N16" s="157"/>
      <c r="O16" s="120"/>
      <c r="P16" s="120"/>
      <c r="Q16" s="190">
        <f>SUMIF(Inp_PR24_BRL!$E$5:$E$177,DSDC_BRL!$G16,Inp_PR24_BRL!H$5:H$177)+SUMIF(Inp_PR24_BRL!$E$5:$E$177,DSDC_BRL!$H16,Inp_PR24_BRL!H$5:H$177)+SUMIF(Inp_PR24_BRL!$E$5:$E$177,DSDC_BRL!$I16,Inp_PR24_BRL!H$5:H$177)+SUMIF(Inp_PR24_BRL!$E$5:$E$177,DSDC_BRL!$J16,Inp_PR24_BRL!H$5:H$177)+SUMIF(Inp_PR24_BRL!$E$5:$E$177,DSDC_BRL!$F16,Inp_PR24_BRL!H$5:H$177)</f>
        <v>0</v>
      </c>
      <c r="R16" s="190">
        <f>SUMIF(Inp_PR24_BRL!$E$5:$E$177,DSDC_BRL!$G16,Inp_PR24_BRL!I$5:I$177)+SUMIF(Inp_PR24_BRL!$E$5:$E$177,DSDC_BRL!$H16,Inp_PR24_BRL!I$5:I$177)+SUMIF(Inp_PR24_BRL!$E$5:$E$177,DSDC_BRL!$I16,Inp_PR24_BRL!I$5:I$177)+SUMIF(Inp_PR24_BRL!$E$5:$E$177,DSDC_BRL!$J16,Inp_PR24_BRL!I$5:I$177)+SUMIF(Inp_PR24_BRL!$E$5:$E$177,DSDC_BRL!$F16,Inp_PR24_BRL!I$5:I$177)</f>
        <v>0</v>
      </c>
      <c r="S16" s="190">
        <f>SUMIF(Inp_PR24_BRL!$E$5:$E$177,DSDC_BRL!$G16,Inp_PR24_BRL!J$5:J$177)+SUMIF(Inp_PR24_BRL!$E$5:$E$177,DSDC_BRL!$H16,Inp_PR24_BRL!J$5:J$177)+SUMIF(Inp_PR24_BRL!$E$5:$E$177,DSDC_BRL!$I16,Inp_PR24_BRL!J$5:J$177)+SUMIF(Inp_PR24_BRL!$E$5:$E$177,DSDC_BRL!$J16,Inp_PR24_BRL!J$5:J$177)+SUMIF(Inp_PR24_BRL!$E$5:$E$177,DSDC_BRL!$F16,Inp_PR24_BRL!J$5:J$177)</f>
        <v>0</v>
      </c>
      <c r="T16" s="190">
        <f>SUMIF(Inp_PR24_BRL!$E$5:$E$177,DSDC_BRL!$G16,Inp_PR24_BRL!K$5:K$177)+SUMIF(Inp_PR24_BRL!$E$5:$E$177,DSDC_BRL!$H16,Inp_PR24_BRL!K$5:K$177)+SUMIF(Inp_PR24_BRL!$E$5:$E$177,DSDC_BRL!$I16,Inp_PR24_BRL!K$5:K$177)+SUMIF(Inp_PR24_BRL!$E$5:$E$177,DSDC_BRL!$J16,Inp_PR24_BRL!K$5:K$177)+SUMIF(Inp_PR24_BRL!$E$5:$E$177,DSDC_BRL!$F16,Inp_PR24_BRL!K$5:K$177)</f>
        <v>0</v>
      </c>
      <c r="U16" s="190">
        <f>SUMIF(Inp_PR24_BRL!$E$5:$E$177,DSDC_BRL!$G16,Inp_PR24_BRL!L$5:L$177)+SUMIF(Inp_PR24_BRL!$E$5:$E$177,DSDC_BRL!$H16,Inp_PR24_BRL!L$5:L$177)+SUMIF(Inp_PR24_BRL!$E$5:$E$177,DSDC_BRL!$I16,Inp_PR24_BRL!L$5:L$177)+SUMIF(Inp_PR24_BRL!$E$5:$E$177,DSDC_BRL!$J16,Inp_PR24_BRL!L$5:L$177)+SUMIF(Inp_PR24_BRL!$E$5:$E$177,DSDC_BRL!$F16,Inp_PR24_BRL!L$5:L$177)</f>
        <v>0</v>
      </c>
      <c r="V16" s="101"/>
      <c r="W16" s="190">
        <f t="shared" ref="W16:W72" si="1">SUM(Q16:U16)</f>
        <v>0</v>
      </c>
      <c r="X16" s="190">
        <f t="shared" ref="X16:X72" si="2">AVERAGE(Q16:U16)</f>
        <v>0</v>
      </c>
      <c r="Y16" s="191"/>
      <c r="Z16" s="191"/>
      <c r="AA16" s="191"/>
      <c r="AB16" s="157"/>
      <c r="AC16" s="191"/>
      <c r="AD16" s="191"/>
      <c r="AE16" s="157"/>
      <c r="AF16" s="157"/>
      <c r="AG16" s="157"/>
      <c r="AH16" s="157"/>
      <c r="AI16" s="157"/>
      <c r="AJ16" s="157"/>
      <c r="AK16" s="157"/>
    </row>
    <row r="17" spans="1:37" s="22" customFormat="1" outlineLevel="1">
      <c r="A17" s="82"/>
      <c r="B17" s="82"/>
      <c r="C17" s="111"/>
      <c r="D17" s="112"/>
      <c r="E17" s="120" t="str">
        <f>INDEX(InpC!$E$56:$E$261,MATCH($K17,InpC!$F$56:$F$261,0))</f>
        <v>New connections - WN - totex</v>
      </c>
      <c r="F17" s="120" t="str">
        <f>INDEX(InpC!H$56:H$261,MATCH($K17,InpC!$F$56:$F$261,0))</f>
        <v>sum</v>
      </c>
      <c r="G17" s="120">
        <f>INDEX(InpC!I$56:I$261,MATCH($K17,InpC!$F$56:$F$261,0))</f>
        <v>0</v>
      </c>
      <c r="H17" s="120">
        <f>INDEX(InpC!J$56:J$261,MATCH($K17,InpC!$F$56:$F$261,0))</f>
        <v>0</v>
      </c>
      <c r="I17" s="120">
        <f>INDEX(InpC!K$56:K$261,MATCH($K17,InpC!$F$56:$F$261,0))</f>
        <v>0</v>
      </c>
      <c r="J17" s="120">
        <f>INDEX(InpC!L$56:L$261,MATCH($K17,InpC!$F$56:$F$261,0))</f>
        <v>0</v>
      </c>
      <c r="K17" s="79">
        <f t="shared" ref="K17:K38" si="3">K16+1</f>
        <v>101</v>
      </c>
      <c r="L17" s="120" t="str">
        <f>INDEX(InpC!M$56:M$261,MATCH($K17,InpC!$F$56:$F$261,0))</f>
        <v>WN TOTEX</v>
      </c>
      <c r="M17" s="157" t="s">
        <v>31</v>
      </c>
      <c r="N17" s="157"/>
      <c r="O17" s="120"/>
      <c r="P17" s="120"/>
      <c r="Q17" s="192">
        <f>SUM(Q15:Q16)</f>
        <v>2.5659999999999998</v>
      </c>
      <c r="R17" s="192">
        <f t="shared" ref="R17:U17" si="4">SUM(R15:R16)</f>
        <v>2.3980000000000001</v>
      </c>
      <c r="S17" s="192">
        <f t="shared" si="4"/>
        <v>2.3980000000000001</v>
      </c>
      <c r="T17" s="192">
        <f t="shared" si="4"/>
        <v>2.3140000000000001</v>
      </c>
      <c r="U17" s="192">
        <f t="shared" si="4"/>
        <v>2.4540000000000002</v>
      </c>
      <c r="V17" s="101"/>
      <c r="W17" s="192">
        <f t="shared" si="1"/>
        <v>12.13</v>
      </c>
      <c r="X17" s="192">
        <f t="shared" si="2"/>
        <v>2.4260000000000002</v>
      </c>
      <c r="Y17" s="191"/>
      <c r="Z17" s="191"/>
      <c r="AA17" s="191"/>
      <c r="AB17" s="157"/>
      <c r="AC17" s="191"/>
      <c r="AD17" s="191"/>
      <c r="AE17" s="157"/>
      <c r="AF17" s="157"/>
      <c r="AG17" s="157"/>
      <c r="AH17" s="157"/>
      <c r="AI17" s="157"/>
      <c r="AJ17" s="157"/>
      <c r="AK17" s="157"/>
    </row>
    <row r="18" spans="1:37" s="22" customFormat="1" outlineLevel="1">
      <c r="A18" s="82"/>
      <c r="B18" s="82"/>
      <c r="C18" s="111"/>
      <c r="D18" s="112"/>
      <c r="E18" s="120" t="str">
        <f>INDEX(InpC!$E$56:$E$261,MATCH($K18,InpC!$F$56:$F$261,0))</f>
        <v>New connections - WWN - capex</v>
      </c>
      <c r="F18" s="120" t="str">
        <f>INDEX(InpC!H$56:H$261,MATCH($K18,InpC!$F$56:$F$261,0))</f>
        <v>DS3_003TOT_PR24</v>
      </c>
      <c r="G18" s="120">
        <f>INDEX(InpC!I$56:I$261,MATCH($K18,InpC!$F$56:$F$261,0))</f>
        <v>0</v>
      </c>
      <c r="H18" s="120">
        <f>INDEX(InpC!J$56:J$261,MATCH($K18,InpC!$F$56:$F$261,0))</f>
        <v>0</v>
      </c>
      <c r="I18" s="120">
        <f>INDEX(InpC!K$56:K$261,MATCH($K18,InpC!$F$56:$F$261,0))</f>
        <v>0</v>
      </c>
      <c r="J18" s="120">
        <f>INDEX(InpC!L$56:L$261,MATCH($K18,InpC!$F$56:$F$261,0))</f>
        <v>0</v>
      </c>
      <c r="K18" s="79">
        <f t="shared" si="3"/>
        <v>102</v>
      </c>
      <c r="L18" s="120" t="str">
        <f>INDEX(InpC!M$56:M$261,MATCH($K18,InpC!$F$56:$F$261,0))</f>
        <v>WWN CAPEX</v>
      </c>
      <c r="M18" s="157" t="s">
        <v>31</v>
      </c>
      <c r="N18" s="157"/>
      <c r="O18" s="120"/>
      <c r="P18" s="120"/>
      <c r="Q18" s="190">
        <f>SUMIF(Inp_PR24_BRL!$E$5:$E$177,DSDC_BRL!$G18,Inp_PR24_BRL!H$5:H$177)+SUMIF(Inp_PR24_BRL!$E$5:$E$177,DSDC_BRL!$H18,Inp_PR24_BRL!H$5:H$177)+SUMIF(Inp_PR24_BRL!$E$5:$E$177,DSDC_BRL!$I18,Inp_PR24_BRL!H$5:H$177)+SUMIF(Inp_PR24_BRL!$E$5:$E$177,DSDC_BRL!$J18,Inp_PR24_BRL!H$5:H$177)+SUMIF(Inp_PR24_BRL!$E$5:$E$177,DSDC_BRL!$F18,Inp_PR24_BRL!H$5:H$177)</f>
        <v>0</v>
      </c>
      <c r="R18" s="190">
        <f>SUMIF(Inp_PR24_BRL!$E$5:$E$177,DSDC_BRL!$G18,Inp_PR24_BRL!I$5:I$177)+SUMIF(Inp_PR24_BRL!$E$5:$E$177,DSDC_BRL!$H18,Inp_PR24_BRL!I$5:I$177)+SUMIF(Inp_PR24_BRL!$E$5:$E$177,DSDC_BRL!$I18,Inp_PR24_BRL!I$5:I$177)+SUMIF(Inp_PR24_BRL!$E$5:$E$177,DSDC_BRL!$J18,Inp_PR24_BRL!I$5:I$177)+SUMIF(Inp_PR24_BRL!$E$5:$E$177,DSDC_BRL!$F18,Inp_PR24_BRL!I$5:I$177)</f>
        <v>0</v>
      </c>
      <c r="S18" s="190">
        <f>SUMIF(Inp_PR24_BRL!$E$5:$E$177,DSDC_BRL!$G18,Inp_PR24_BRL!J$5:J$177)+SUMIF(Inp_PR24_BRL!$E$5:$E$177,DSDC_BRL!$H18,Inp_PR24_BRL!J$5:J$177)+SUMIF(Inp_PR24_BRL!$E$5:$E$177,DSDC_BRL!$I18,Inp_PR24_BRL!J$5:J$177)+SUMIF(Inp_PR24_BRL!$E$5:$E$177,DSDC_BRL!$J18,Inp_PR24_BRL!J$5:J$177)+SUMIF(Inp_PR24_BRL!$E$5:$E$177,DSDC_BRL!$F18,Inp_PR24_BRL!J$5:J$177)</f>
        <v>0</v>
      </c>
      <c r="T18" s="190">
        <f>SUMIF(Inp_PR24_BRL!$E$5:$E$177,DSDC_BRL!$G18,Inp_PR24_BRL!K$5:K$177)+SUMIF(Inp_PR24_BRL!$E$5:$E$177,DSDC_BRL!$H18,Inp_PR24_BRL!K$5:K$177)+SUMIF(Inp_PR24_BRL!$E$5:$E$177,DSDC_BRL!$I18,Inp_PR24_BRL!K$5:K$177)+SUMIF(Inp_PR24_BRL!$E$5:$E$177,DSDC_BRL!$J18,Inp_PR24_BRL!K$5:K$177)+SUMIF(Inp_PR24_BRL!$E$5:$E$177,DSDC_BRL!$F18,Inp_PR24_BRL!K$5:K$177)</f>
        <v>0</v>
      </c>
      <c r="U18" s="190">
        <f>SUMIF(Inp_PR24_BRL!$E$5:$E$177,DSDC_BRL!$G18,Inp_PR24_BRL!L$5:L$177)+SUMIF(Inp_PR24_BRL!$E$5:$E$177,DSDC_BRL!$H18,Inp_PR24_BRL!L$5:L$177)+SUMIF(Inp_PR24_BRL!$E$5:$E$177,DSDC_BRL!$I18,Inp_PR24_BRL!L$5:L$177)+SUMIF(Inp_PR24_BRL!$E$5:$E$177,DSDC_BRL!$J18,Inp_PR24_BRL!L$5:L$177)+SUMIF(Inp_PR24_BRL!$E$5:$E$177,DSDC_BRL!$F18,Inp_PR24_BRL!L$5:L$177)</f>
        <v>0</v>
      </c>
      <c r="V18" s="101"/>
      <c r="W18" s="190">
        <f t="shared" si="1"/>
        <v>0</v>
      </c>
      <c r="X18" s="190">
        <f t="shared" si="2"/>
        <v>0</v>
      </c>
      <c r="Y18" s="191"/>
      <c r="Z18" s="191"/>
      <c r="AA18" s="191"/>
      <c r="AB18" s="157"/>
      <c r="AC18" s="191"/>
      <c r="AD18" s="191"/>
      <c r="AE18" s="157"/>
      <c r="AF18" s="157"/>
      <c r="AG18" s="157"/>
      <c r="AH18" s="157"/>
      <c r="AI18" s="157"/>
      <c r="AJ18" s="157"/>
      <c r="AK18" s="157"/>
    </row>
    <row r="19" spans="1:37" s="22" customFormat="1" outlineLevel="1">
      <c r="A19" s="82"/>
      <c r="B19" s="82"/>
      <c r="C19" s="111"/>
      <c r="D19" s="112"/>
      <c r="E19" s="120" t="str">
        <f>INDEX(InpC!$E$56:$E$261,MATCH($K19,InpC!$F$56:$F$261,0))</f>
        <v>New connections - WWN - opex</v>
      </c>
      <c r="F19" s="120" t="str">
        <f>INDEX(InpC!H$56:H$261,MATCH($K19,InpC!$F$56:$F$261,0))</f>
        <v>DS3_007TOT_PR24</v>
      </c>
      <c r="G19" s="120">
        <f>INDEX(InpC!I$56:I$261,MATCH($K19,InpC!$F$56:$F$261,0))</f>
        <v>0</v>
      </c>
      <c r="H19" s="120">
        <f>INDEX(InpC!J$56:J$261,MATCH($K19,InpC!$F$56:$F$261,0))</f>
        <v>0</v>
      </c>
      <c r="I19" s="120">
        <f>INDEX(InpC!K$56:K$261,MATCH($K19,InpC!$F$56:$F$261,0))</f>
        <v>0</v>
      </c>
      <c r="J19" s="120">
        <f>INDEX(InpC!L$56:L$261,MATCH($K19,InpC!$F$56:$F$261,0))</f>
        <v>0</v>
      </c>
      <c r="K19" s="79">
        <f t="shared" si="3"/>
        <v>103</v>
      </c>
      <c r="L19" s="120" t="str">
        <f>INDEX(InpC!M$56:M$261,MATCH($K19,InpC!$F$56:$F$261,0))</f>
        <v>WWN OPEX</v>
      </c>
      <c r="M19" s="157" t="s">
        <v>31</v>
      </c>
      <c r="N19" s="157"/>
      <c r="O19" s="120"/>
      <c r="P19" s="120"/>
      <c r="Q19" s="190">
        <f>SUMIF(Inp_PR24_BRL!$E$5:$E$177,DSDC_BRL!$G19,Inp_PR24_BRL!H$5:H$177)+SUMIF(Inp_PR24_BRL!$E$5:$E$177,DSDC_BRL!$H19,Inp_PR24_BRL!H$5:H$177)+SUMIF(Inp_PR24_BRL!$E$5:$E$177,DSDC_BRL!$I19,Inp_PR24_BRL!H$5:H$177)+SUMIF(Inp_PR24_BRL!$E$5:$E$177,DSDC_BRL!$J19,Inp_PR24_BRL!H$5:H$177)+SUMIF(Inp_PR24_BRL!$E$5:$E$177,DSDC_BRL!$F19,Inp_PR24_BRL!H$5:H$177)</f>
        <v>0</v>
      </c>
      <c r="R19" s="190">
        <f>SUMIF(Inp_PR24_BRL!$E$5:$E$177,DSDC_BRL!$G19,Inp_PR24_BRL!I$5:I$177)+SUMIF(Inp_PR24_BRL!$E$5:$E$177,DSDC_BRL!$H19,Inp_PR24_BRL!I$5:I$177)+SUMIF(Inp_PR24_BRL!$E$5:$E$177,DSDC_BRL!$I19,Inp_PR24_BRL!I$5:I$177)+SUMIF(Inp_PR24_BRL!$E$5:$E$177,DSDC_BRL!$J19,Inp_PR24_BRL!I$5:I$177)+SUMIF(Inp_PR24_BRL!$E$5:$E$177,DSDC_BRL!$F19,Inp_PR24_BRL!I$5:I$177)</f>
        <v>0</v>
      </c>
      <c r="S19" s="190">
        <f>SUMIF(Inp_PR24_BRL!$E$5:$E$177,DSDC_BRL!$G19,Inp_PR24_BRL!J$5:J$177)+SUMIF(Inp_PR24_BRL!$E$5:$E$177,DSDC_BRL!$H19,Inp_PR24_BRL!J$5:J$177)+SUMIF(Inp_PR24_BRL!$E$5:$E$177,DSDC_BRL!$I19,Inp_PR24_BRL!J$5:J$177)+SUMIF(Inp_PR24_BRL!$E$5:$E$177,DSDC_BRL!$J19,Inp_PR24_BRL!J$5:J$177)+SUMIF(Inp_PR24_BRL!$E$5:$E$177,DSDC_BRL!$F19,Inp_PR24_BRL!J$5:J$177)</f>
        <v>0</v>
      </c>
      <c r="T19" s="190">
        <f>SUMIF(Inp_PR24_BRL!$E$5:$E$177,DSDC_BRL!$G19,Inp_PR24_BRL!K$5:K$177)+SUMIF(Inp_PR24_BRL!$E$5:$E$177,DSDC_BRL!$H19,Inp_PR24_BRL!K$5:K$177)+SUMIF(Inp_PR24_BRL!$E$5:$E$177,DSDC_BRL!$I19,Inp_PR24_BRL!K$5:K$177)+SUMIF(Inp_PR24_BRL!$E$5:$E$177,DSDC_BRL!$J19,Inp_PR24_BRL!K$5:K$177)+SUMIF(Inp_PR24_BRL!$E$5:$E$177,DSDC_BRL!$F19,Inp_PR24_BRL!K$5:K$177)</f>
        <v>0</v>
      </c>
      <c r="U19" s="190">
        <f>SUMIF(Inp_PR24_BRL!$E$5:$E$177,DSDC_BRL!$G19,Inp_PR24_BRL!L$5:L$177)+SUMIF(Inp_PR24_BRL!$E$5:$E$177,DSDC_BRL!$H19,Inp_PR24_BRL!L$5:L$177)+SUMIF(Inp_PR24_BRL!$E$5:$E$177,DSDC_BRL!$I19,Inp_PR24_BRL!L$5:L$177)+SUMIF(Inp_PR24_BRL!$E$5:$E$177,DSDC_BRL!$J19,Inp_PR24_BRL!L$5:L$177)+SUMIF(Inp_PR24_BRL!$E$5:$E$177,DSDC_BRL!$F19,Inp_PR24_BRL!L$5:L$177)</f>
        <v>0</v>
      </c>
      <c r="V19" s="101"/>
      <c r="W19" s="190">
        <f t="shared" si="1"/>
        <v>0</v>
      </c>
      <c r="X19" s="190">
        <f t="shared" si="2"/>
        <v>0</v>
      </c>
      <c r="Y19" s="191"/>
      <c r="Z19" s="191"/>
      <c r="AA19" s="191"/>
      <c r="AB19" s="157"/>
      <c r="AC19" s="191"/>
      <c r="AD19" s="191"/>
      <c r="AE19" s="157"/>
      <c r="AF19" s="157"/>
      <c r="AG19" s="157"/>
      <c r="AH19" s="157"/>
      <c r="AI19" s="157"/>
      <c r="AJ19" s="157"/>
      <c r="AK19" s="157"/>
    </row>
    <row r="20" spans="1:37" s="22" customFormat="1" outlineLevel="1">
      <c r="A20" s="82"/>
      <c r="B20" s="82"/>
      <c r="C20" s="111"/>
      <c r="D20" s="112"/>
      <c r="E20" s="120" t="str">
        <f>INDEX(InpC!$E$56:$E$261,MATCH($K20,InpC!$F$56:$F$261,0))</f>
        <v>New connections - WWN - totex</v>
      </c>
      <c r="F20" s="120" t="str">
        <f>INDEX(InpC!H$56:H$261,MATCH($K20,InpC!$F$56:$F$261,0))</f>
        <v>sum</v>
      </c>
      <c r="G20" s="120">
        <f>INDEX(InpC!I$56:I$261,MATCH($K20,InpC!$F$56:$F$261,0))</f>
        <v>0</v>
      </c>
      <c r="H20" s="120">
        <f>INDEX(InpC!J$56:J$261,MATCH($K20,InpC!$F$56:$F$261,0))</f>
        <v>0</v>
      </c>
      <c r="I20" s="120">
        <f>INDEX(InpC!K$56:K$261,MATCH($K20,InpC!$F$56:$F$261,0))</f>
        <v>0</v>
      </c>
      <c r="J20" s="120">
        <f>INDEX(InpC!L$56:L$261,MATCH($K20,InpC!$F$56:$F$261,0))</f>
        <v>0</v>
      </c>
      <c r="K20" s="79">
        <f t="shared" si="3"/>
        <v>104</v>
      </c>
      <c r="L20" s="120" t="str">
        <f>INDEX(InpC!M$56:M$261,MATCH($K20,InpC!$F$56:$F$261,0))</f>
        <v>WWN TOTEX</v>
      </c>
      <c r="M20" s="157" t="s">
        <v>31</v>
      </c>
      <c r="N20" s="157"/>
      <c r="O20" s="120"/>
      <c r="P20" s="120"/>
      <c r="Q20" s="192">
        <f t="shared" ref="Q20:U20" si="5">SUM(Q18:Q19)</f>
        <v>0</v>
      </c>
      <c r="R20" s="192">
        <f t="shared" si="5"/>
        <v>0</v>
      </c>
      <c r="S20" s="192">
        <f t="shared" si="5"/>
        <v>0</v>
      </c>
      <c r="T20" s="192">
        <f t="shared" si="5"/>
        <v>0</v>
      </c>
      <c r="U20" s="192">
        <f t="shared" si="5"/>
        <v>0</v>
      </c>
      <c r="V20" s="101"/>
      <c r="W20" s="192">
        <f t="shared" si="1"/>
        <v>0</v>
      </c>
      <c r="X20" s="192">
        <f t="shared" si="2"/>
        <v>0</v>
      </c>
      <c r="Y20" s="191"/>
      <c r="Z20" s="191"/>
      <c r="AA20" s="191"/>
      <c r="AB20" s="157"/>
      <c r="AC20" s="191"/>
      <c r="AD20" s="191"/>
      <c r="AE20" s="157"/>
      <c r="AF20" s="157"/>
      <c r="AG20" s="157"/>
      <c r="AH20" s="157"/>
      <c r="AI20" s="157"/>
      <c r="AJ20" s="157"/>
      <c r="AK20" s="157"/>
    </row>
    <row r="21" spans="1:37" s="22" customFormat="1" outlineLevel="1">
      <c r="A21" s="82"/>
      <c r="B21" s="82"/>
      <c r="C21" s="111"/>
      <c r="D21" s="112"/>
      <c r="E21" s="120" t="str">
        <f>INDEX(InpC!$E$56:$E$261,MATCH($K21,InpC!$F$56:$F$261,0))</f>
        <v>Requisitioned mains - WN - capex</v>
      </c>
      <c r="F21" s="120" t="str">
        <f>INDEX(InpC!H$56:H$261,MATCH($K21,InpC!$F$56:$F$261,0))</f>
        <v>DS2E_006C_PR24</v>
      </c>
      <c r="G21" s="120" t="str">
        <f>INDEX(InpC!I$56:I$261,MATCH($K21,InpC!$F$56:$F$261,0))</f>
        <v>DS2W_004_C_PR24</v>
      </c>
      <c r="H21" s="120">
        <f>INDEX(InpC!J$56:J$261,MATCH($K21,InpC!$F$56:$F$261,0))</f>
        <v>0</v>
      </c>
      <c r="I21" s="120">
        <f>INDEX(InpC!K$56:K$261,MATCH($K21,InpC!$F$56:$F$261,0))</f>
        <v>0</v>
      </c>
      <c r="J21" s="120">
        <f>INDEX(InpC!L$56:L$261,MATCH($K21,InpC!$F$56:$F$261,0))</f>
        <v>0</v>
      </c>
      <c r="K21" s="79">
        <f t="shared" si="3"/>
        <v>105</v>
      </c>
      <c r="L21" s="120" t="str">
        <f>INDEX(InpC!M$56:M$261,MATCH($K21,InpC!$F$56:$F$261,0))</f>
        <v>WN CAPEX</v>
      </c>
      <c r="M21" s="157" t="s">
        <v>31</v>
      </c>
      <c r="N21" s="157"/>
      <c r="O21" s="120"/>
      <c r="P21" s="120"/>
      <c r="Q21" s="190">
        <f>SUMIF(Inp_PR24_BRL!$E$5:$E$177,DSDC_BRL!$G21,Inp_PR24_BRL!H$5:H$177)+SUMIF(Inp_PR24_BRL!$E$5:$E$177,DSDC_BRL!$H21,Inp_PR24_BRL!H$5:H$177)+SUMIF(Inp_PR24_BRL!$E$5:$E$177,DSDC_BRL!$I21,Inp_PR24_BRL!H$5:H$177)+SUMIF(Inp_PR24_BRL!$E$5:$E$177,DSDC_BRL!$J21,Inp_PR24_BRL!H$5:H$177)+SUMIF(Inp_PR24_BRL!$E$5:$E$177,DSDC_BRL!$F21,Inp_PR24_BRL!H$5:H$177)</f>
        <v>1.17</v>
      </c>
      <c r="R21" s="190">
        <f>SUMIF(Inp_PR24_BRL!$E$5:$E$177,DSDC_BRL!$G21,Inp_PR24_BRL!I$5:I$177)+SUMIF(Inp_PR24_BRL!$E$5:$E$177,DSDC_BRL!$H21,Inp_PR24_BRL!I$5:I$177)+SUMIF(Inp_PR24_BRL!$E$5:$E$177,DSDC_BRL!$I21,Inp_PR24_BRL!I$5:I$177)+SUMIF(Inp_PR24_BRL!$E$5:$E$177,DSDC_BRL!$J21,Inp_PR24_BRL!I$5:I$177)+SUMIF(Inp_PR24_BRL!$E$5:$E$177,DSDC_BRL!$F21,Inp_PR24_BRL!I$5:I$177)</f>
        <v>0.91400000000000003</v>
      </c>
      <c r="S21" s="190">
        <f>SUMIF(Inp_PR24_BRL!$E$5:$E$177,DSDC_BRL!$G21,Inp_PR24_BRL!J$5:J$177)+SUMIF(Inp_PR24_BRL!$E$5:$E$177,DSDC_BRL!$H21,Inp_PR24_BRL!J$5:J$177)+SUMIF(Inp_PR24_BRL!$E$5:$E$177,DSDC_BRL!$I21,Inp_PR24_BRL!J$5:J$177)+SUMIF(Inp_PR24_BRL!$E$5:$E$177,DSDC_BRL!$J21,Inp_PR24_BRL!J$5:J$177)+SUMIF(Inp_PR24_BRL!$E$5:$E$177,DSDC_BRL!$F21,Inp_PR24_BRL!J$5:J$177)</f>
        <v>0.91400000000000003</v>
      </c>
      <c r="T21" s="190">
        <f>SUMIF(Inp_PR24_BRL!$E$5:$E$177,DSDC_BRL!$G21,Inp_PR24_BRL!K$5:K$177)+SUMIF(Inp_PR24_BRL!$E$5:$E$177,DSDC_BRL!$H21,Inp_PR24_BRL!K$5:K$177)+SUMIF(Inp_PR24_BRL!$E$5:$E$177,DSDC_BRL!$I21,Inp_PR24_BRL!K$5:K$177)+SUMIF(Inp_PR24_BRL!$E$5:$E$177,DSDC_BRL!$J21,Inp_PR24_BRL!K$5:K$177)+SUMIF(Inp_PR24_BRL!$E$5:$E$177,DSDC_BRL!$F21,Inp_PR24_BRL!K$5:K$177)</f>
        <v>0.88200000000000001</v>
      </c>
      <c r="U21" s="190">
        <f>SUMIF(Inp_PR24_BRL!$E$5:$E$177,DSDC_BRL!$G21,Inp_PR24_BRL!L$5:L$177)+SUMIF(Inp_PR24_BRL!$E$5:$E$177,DSDC_BRL!$H21,Inp_PR24_BRL!L$5:L$177)+SUMIF(Inp_PR24_BRL!$E$5:$E$177,DSDC_BRL!$I21,Inp_PR24_BRL!L$5:L$177)+SUMIF(Inp_PR24_BRL!$E$5:$E$177,DSDC_BRL!$J21,Inp_PR24_BRL!L$5:L$177)+SUMIF(Inp_PR24_BRL!$E$5:$E$177,DSDC_BRL!$F21,Inp_PR24_BRL!L$5:L$177)</f>
        <v>0.91400000000000003</v>
      </c>
      <c r="V21" s="101"/>
      <c r="W21" s="190">
        <f t="shared" si="1"/>
        <v>4.7940000000000005</v>
      </c>
      <c r="X21" s="190">
        <f t="shared" si="2"/>
        <v>0.9588000000000001</v>
      </c>
      <c r="Y21" s="191"/>
      <c r="Z21" s="191"/>
      <c r="AA21" s="191"/>
      <c r="AB21" s="157"/>
      <c r="AC21" s="191"/>
      <c r="AD21" s="191"/>
      <c r="AE21" s="157"/>
      <c r="AF21" s="157"/>
      <c r="AG21" s="157"/>
      <c r="AH21" s="157"/>
      <c r="AI21" s="157"/>
      <c r="AJ21" s="157"/>
      <c r="AK21" s="157"/>
    </row>
    <row r="22" spans="1:37" s="22" customFormat="1" outlineLevel="1">
      <c r="A22" s="82"/>
      <c r="B22" s="82"/>
      <c r="C22" s="111"/>
      <c r="D22" s="112"/>
      <c r="E22" s="120" t="str">
        <f>INDEX(InpC!$E$56:$E$261,MATCH($K22,InpC!$F$56:$F$261,0))</f>
        <v>Requisitioned mains - WN - opex</v>
      </c>
      <c r="F22" s="120" t="str">
        <f>INDEX(InpC!H$56:H$261,MATCH($K22,InpC!$F$56:$F$261,0))</f>
        <v>DS2E_006O_PR24</v>
      </c>
      <c r="G22" s="120" t="str">
        <f>INDEX(InpC!I$56:I$261,MATCH($K22,InpC!$F$56:$F$261,0))</f>
        <v>DS2W_004_O_PR24</v>
      </c>
      <c r="H22" s="120">
        <f>INDEX(InpC!J$56:J$261,MATCH($K22,InpC!$F$56:$F$261,0))</f>
        <v>0</v>
      </c>
      <c r="I22" s="120">
        <f>INDEX(InpC!K$56:K$261,MATCH($K22,InpC!$F$56:$F$261,0))</f>
        <v>0</v>
      </c>
      <c r="J22" s="120">
        <f>INDEX(InpC!L$56:L$261,MATCH($K22,InpC!$F$56:$F$261,0))</f>
        <v>0</v>
      </c>
      <c r="K22" s="79">
        <f t="shared" si="3"/>
        <v>106</v>
      </c>
      <c r="L22" s="120" t="str">
        <f>INDEX(InpC!M$56:M$261,MATCH($K22,InpC!$F$56:$F$261,0))</f>
        <v>WN OPEX</v>
      </c>
      <c r="M22" s="157" t="s">
        <v>31</v>
      </c>
      <c r="N22" s="157"/>
      <c r="O22" s="120"/>
      <c r="P22" s="120"/>
      <c r="Q22" s="190">
        <f>SUMIF(Inp_PR24_BRL!$E$5:$E$177,DSDC_BRL!$G22,Inp_PR24_BRL!H$5:H$177)+SUMIF(Inp_PR24_BRL!$E$5:$E$177,DSDC_BRL!$H22,Inp_PR24_BRL!H$5:H$177)+SUMIF(Inp_PR24_BRL!$E$5:$E$177,DSDC_BRL!$I22,Inp_PR24_BRL!H$5:H$177)+SUMIF(Inp_PR24_BRL!$E$5:$E$177,DSDC_BRL!$J22,Inp_PR24_BRL!H$5:H$177)+SUMIF(Inp_PR24_BRL!$E$5:$E$177,DSDC_BRL!$F22,Inp_PR24_BRL!H$5:H$177)</f>
        <v>0</v>
      </c>
      <c r="R22" s="190">
        <f>SUMIF(Inp_PR24_BRL!$E$5:$E$177,DSDC_BRL!$G22,Inp_PR24_BRL!I$5:I$177)+SUMIF(Inp_PR24_BRL!$E$5:$E$177,DSDC_BRL!$H22,Inp_PR24_BRL!I$5:I$177)+SUMIF(Inp_PR24_BRL!$E$5:$E$177,DSDC_BRL!$I22,Inp_PR24_BRL!I$5:I$177)+SUMIF(Inp_PR24_BRL!$E$5:$E$177,DSDC_BRL!$J22,Inp_PR24_BRL!I$5:I$177)+SUMIF(Inp_PR24_BRL!$E$5:$E$177,DSDC_BRL!$F22,Inp_PR24_BRL!I$5:I$177)</f>
        <v>0</v>
      </c>
      <c r="S22" s="190">
        <f>SUMIF(Inp_PR24_BRL!$E$5:$E$177,DSDC_BRL!$G22,Inp_PR24_BRL!J$5:J$177)+SUMIF(Inp_PR24_BRL!$E$5:$E$177,DSDC_BRL!$H22,Inp_PR24_BRL!J$5:J$177)+SUMIF(Inp_PR24_BRL!$E$5:$E$177,DSDC_BRL!$I22,Inp_PR24_BRL!J$5:J$177)+SUMIF(Inp_PR24_BRL!$E$5:$E$177,DSDC_BRL!$J22,Inp_PR24_BRL!J$5:J$177)+SUMIF(Inp_PR24_BRL!$E$5:$E$177,DSDC_BRL!$F22,Inp_PR24_BRL!J$5:J$177)</f>
        <v>0</v>
      </c>
      <c r="T22" s="190">
        <f>SUMIF(Inp_PR24_BRL!$E$5:$E$177,DSDC_BRL!$G22,Inp_PR24_BRL!K$5:K$177)+SUMIF(Inp_PR24_BRL!$E$5:$E$177,DSDC_BRL!$H22,Inp_PR24_BRL!K$5:K$177)+SUMIF(Inp_PR24_BRL!$E$5:$E$177,DSDC_BRL!$I22,Inp_PR24_BRL!K$5:K$177)+SUMIF(Inp_PR24_BRL!$E$5:$E$177,DSDC_BRL!$J22,Inp_PR24_BRL!K$5:K$177)+SUMIF(Inp_PR24_BRL!$E$5:$E$177,DSDC_BRL!$F22,Inp_PR24_BRL!K$5:K$177)</f>
        <v>0</v>
      </c>
      <c r="U22" s="190">
        <f>SUMIF(Inp_PR24_BRL!$E$5:$E$177,DSDC_BRL!$G22,Inp_PR24_BRL!L$5:L$177)+SUMIF(Inp_PR24_BRL!$E$5:$E$177,DSDC_BRL!$H22,Inp_PR24_BRL!L$5:L$177)+SUMIF(Inp_PR24_BRL!$E$5:$E$177,DSDC_BRL!$I22,Inp_PR24_BRL!L$5:L$177)+SUMIF(Inp_PR24_BRL!$E$5:$E$177,DSDC_BRL!$J22,Inp_PR24_BRL!L$5:L$177)+SUMIF(Inp_PR24_BRL!$E$5:$E$177,DSDC_BRL!$F22,Inp_PR24_BRL!L$5:L$177)</f>
        <v>0</v>
      </c>
      <c r="V22" s="101"/>
      <c r="W22" s="190">
        <f t="shared" si="1"/>
        <v>0</v>
      </c>
      <c r="X22" s="190">
        <f t="shared" si="2"/>
        <v>0</v>
      </c>
      <c r="Y22" s="191"/>
      <c r="Z22" s="191"/>
      <c r="AA22" s="191"/>
      <c r="AB22" s="157"/>
      <c r="AC22" s="191"/>
      <c r="AD22" s="191"/>
      <c r="AE22" s="157"/>
      <c r="AF22" s="157"/>
      <c r="AG22" s="157"/>
      <c r="AH22" s="157"/>
      <c r="AI22" s="157"/>
      <c r="AJ22" s="157"/>
      <c r="AK22" s="157"/>
    </row>
    <row r="23" spans="1:37" s="22" customFormat="1" outlineLevel="1">
      <c r="A23" s="82"/>
      <c r="B23" s="82"/>
      <c r="C23" s="111"/>
      <c r="D23" s="112"/>
      <c r="E23" s="120" t="str">
        <f>INDEX(InpC!$E$56:$E$261,MATCH($K23,InpC!$F$56:$F$261,0))</f>
        <v>Requisitioned mains - WN - totex</v>
      </c>
      <c r="F23" s="120" t="str">
        <f>INDEX(InpC!H$56:H$261,MATCH($K23,InpC!$F$56:$F$261,0))</f>
        <v>sum</v>
      </c>
      <c r="G23" s="120">
        <f>INDEX(InpC!I$56:I$261,MATCH($K23,InpC!$F$56:$F$261,0))</f>
        <v>0</v>
      </c>
      <c r="H23" s="120">
        <f>INDEX(InpC!J$56:J$261,MATCH($K23,InpC!$F$56:$F$261,0))</f>
        <v>0</v>
      </c>
      <c r="I23" s="120">
        <f>INDEX(InpC!K$56:K$261,MATCH($K23,InpC!$F$56:$F$261,0))</f>
        <v>0</v>
      </c>
      <c r="J23" s="120">
        <f>INDEX(InpC!L$56:L$261,MATCH($K23,InpC!$F$56:$F$261,0))</f>
        <v>0</v>
      </c>
      <c r="K23" s="79">
        <f t="shared" si="3"/>
        <v>107</v>
      </c>
      <c r="L23" s="120" t="str">
        <f>INDEX(InpC!M$56:M$261,MATCH($K23,InpC!$F$56:$F$261,0))</f>
        <v>WN TOTEX</v>
      </c>
      <c r="M23" s="157" t="s">
        <v>31</v>
      </c>
      <c r="N23" s="157"/>
      <c r="O23" s="120"/>
      <c r="P23" s="120"/>
      <c r="Q23" s="192">
        <f t="shared" ref="Q23:U23" si="6">SUM(Q21:Q22)</f>
        <v>1.17</v>
      </c>
      <c r="R23" s="192">
        <f t="shared" si="6"/>
        <v>0.91400000000000003</v>
      </c>
      <c r="S23" s="192">
        <f t="shared" si="6"/>
        <v>0.91400000000000003</v>
      </c>
      <c r="T23" s="192">
        <f t="shared" si="6"/>
        <v>0.88200000000000001</v>
      </c>
      <c r="U23" s="192">
        <f t="shared" si="6"/>
        <v>0.91400000000000003</v>
      </c>
      <c r="V23" s="101"/>
      <c r="W23" s="192">
        <f t="shared" si="1"/>
        <v>4.7940000000000005</v>
      </c>
      <c r="X23" s="192">
        <f t="shared" si="2"/>
        <v>0.9588000000000001</v>
      </c>
      <c r="Y23" s="191"/>
      <c r="Z23" s="191"/>
      <c r="AA23" s="191"/>
      <c r="AB23" s="157"/>
      <c r="AC23" s="191"/>
      <c r="AD23" s="191"/>
      <c r="AE23" s="157"/>
      <c r="AF23" s="157"/>
      <c r="AG23" s="157"/>
      <c r="AH23" s="157"/>
      <c r="AI23" s="157"/>
      <c r="AJ23" s="157"/>
      <c r="AK23" s="157"/>
    </row>
    <row r="24" spans="1:37" s="22" customFormat="1" outlineLevel="1">
      <c r="A24" s="82"/>
      <c r="B24" s="82"/>
      <c r="C24" s="111"/>
      <c r="D24" s="112"/>
      <c r="E24" s="120" t="str">
        <f>INDEX(InpC!$E$56:$E$261,MATCH($K24,InpC!$F$56:$F$261,0))</f>
        <v>Requisitioned mains - WWN - capex</v>
      </c>
      <c r="F24" s="120" t="str">
        <f>INDEX(InpC!H$56:H$261,MATCH($K24,InpC!$F$56:$F$261,0))</f>
        <v>DS3_004TOT_PR24</v>
      </c>
      <c r="G24" s="120">
        <f>INDEX(InpC!I$56:I$261,MATCH($K24,InpC!$F$56:$F$261,0))</f>
        <v>0</v>
      </c>
      <c r="H24" s="120">
        <f>INDEX(InpC!J$56:J$261,MATCH($K24,InpC!$F$56:$F$261,0))</f>
        <v>0</v>
      </c>
      <c r="I24" s="120">
        <f>INDEX(InpC!K$56:K$261,MATCH($K24,InpC!$F$56:$F$261,0))</f>
        <v>0</v>
      </c>
      <c r="J24" s="120">
        <f>INDEX(InpC!L$56:L$261,MATCH($K24,InpC!$F$56:$F$261,0))</f>
        <v>0</v>
      </c>
      <c r="K24" s="79">
        <f t="shared" si="3"/>
        <v>108</v>
      </c>
      <c r="L24" s="120" t="str">
        <f>INDEX(InpC!M$56:M$261,MATCH($K24,InpC!$F$56:$F$261,0))</f>
        <v>WWN CAPEX</v>
      </c>
      <c r="M24" s="157" t="s">
        <v>31</v>
      </c>
      <c r="N24" s="157"/>
      <c r="O24" s="120"/>
      <c r="P24" s="120"/>
      <c r="Q24" s="190">
        <f>SUMIF(Inp_PR24_BRL!$E$5:$E$177,DSDC_BRL!$G24,Inp_PR24_BRL!H$5:H$177)+SUMIF(Inp_PR24_BRL!$E$5:$E$177,DSDC_BRL!$H24,Inp_PR24_BRL!H$5:H$177)+SUMIF(Inp_PR24_BRL!$E$5:$E$177,DSDC_BRL!$I24,Inp_PR24_BRL!H$5:H$177)+SUMIF(Inp_PR24_BRL!$E$5:$E$177,DSDC_BRL!$J24,Inp_PR24_BRL!H$5:H$177)+SUMIF(Inp_PR24_BRL!$E$5:$E$177,DSDC_BRL!$F24,Inp_PR24_BRL!H$5:H$177)</f>
        <v>0</v>
      </c>
      <c r="R24" s="190">
        <f>SUMIF(Inp_PR24_BRL!$E$5:$E$177,DSDC_BRL!$G24,Inp_PR24_BRL!I$5:I$177)+SUMIF(Inp_PR24_BRL!$E$5:$E$177,DSDC_BRL!$H24,Inp_PR24_BRL!I$5:I$177)+SUMIF(Inp_PR24_BRL!$E$5:$E$177,DSDC_BRL!$I24,Inp_PR24_BRL!I$5:I$177)+SUMIF(Inp_PR24_BRL!$E$5:$E$177,DSDC_BRL!$J24,Inp_PR24_BRL!I$5:I$177)+SUMIF(Inp_PR24_BRL!$E$5:$E$177,DSDC_BRL!$F24,Inp_PR24_BRL!I$5:I$177)</f>
        <v>0</v>
      </c>
      <c r="S24" s="190">
        <f>SUMIF(Inp_PR24_BRL!$E$5:$E$177,DSDC_BRL!$G24,Inp_PR24_BRL!J$5:J$177)+SUMIF(Inp_PR24_BRL!$E$5:$E$177,DSDC_BRL!$H24,Inp_PR24_BRL!J$5:J$177)+SUMIF(Inp_PR24_BRL!$E$5:$E$177,DSDC_BRL!$I24,Inp_PR24_BRL!J$5:J$177)+SUMIF(Inp_PR24_BRL!$E$5:$E$177,DSDC_BRL!$J24,Inp_PR24_BRL!J$5:J$177)+SUMIF(Inp_PR24_BRL!$E$5:$E$177,DSDC_BRL!$F24,Inp_PR24_BRL!J$5:J$177)</f>
        <v>0</v>
      </c>
      <c r="T24" s="190">
        <f>SUMIF(Inp_PR24_BRL!$E$5:$E$177,DSDC_BRL!$G24,Inp_PR24_BRL!K$5:K$177)+SUMIF(Inp_PR24_BRL!$E$5:$E$177,DSDC_BRL!$H24,Inp_PR24_BRL!K$5:K$177)+SUMIF(Inp_PR24_BRL!$E$5:$E$177,DSDC_BRL!$I24,Inp_PR24_BRL!K$5:K$177)+SUMIF(Inp_PR24_BRL!$E$5:$E$177,DSDC_BRL!$J24,Inp_PR24_BRL!K$5:K$177)+SUMIF(Inp_PR24_BRL!$E$5:$E$177,DSDC_BRL!$F24,Inp_PR24_BRL!K$5:K$177)</f>
        <v>0</v>
      </c>
      <c r="U24" s="190">
        <f>SUMIF(Inp_PR24_BRL!$E$5:$E$177,DSDC_BRL!$G24,Inp_PR24_BRL!L$5:L$177)+SUMIF(Inp_PR24_BRL!$E$5:$E$177,DSDC_BRL!$H24,Inp_PR24_BRL!L$5:L$177)+SUMIF(Inp_PR24_BRL!$E$5:$E$177,DSDC_BRL!$I24,Inp_PR24_BRL!L$5:L$177)+SUMIF(Inp_PR24_BRL!$E$5:$E$177,DSDC_BRL!$J24,Inp_PR24_BRL!L$5:L$177)+SUMIF(Inp_PR24_BRL!$E$5:$E$177,DSDC_BRL!$F24,Inp_PR24_BRL!L$5:L$177)</f>
        <v>0</v>
      </c>
      <c r="V24" s="101"/>
      <c r="W24" s="190">
        <f t="shared" si="1"/>
        <v>0</v>
      </c>
      <c r="X24" s="190">
        <f t="shared" si="2"/>
        <v>0</v>
      </c>
      <c r="Y24" s="191"/>
      <c r="Z24" s="191"/>
      <c r="AA24" s="191"/>
      <c r="AB24" s="157"/>
      <c r="AC24" s="191"/>
      <c r="AD24" s="191"/>
      <c r="AE24" s="157"/>
      <c r="AF24" s="157"/>
      <c r="AG24" s="157"/>
      <c r="AH24" s="157"/>
      <c r="AI24" s="157"/>
      <c r="AJ24" s="157"/>
      <c r="AK24" s="157"/>
    </row>
    <row r="25" spans="1:37" s="22" customFormat="1" outlineLevel="1">
      <c r="A25" s="82"/>
      <c r="B25" s="82"/>
      <c r="C25" s="111"/>
      <c r="D25" s="112"/>
      <c r="E25" s="120" t="str">
        <f>INDEX(InpC!$E$56:$E$261,MATCH($K25,InpC!$F$56:$F$261,0))</f>
        <v>Requisitioned mains - WWN - opex</v>
      </c>
      <c r="F25" s="120" t="str">
        <f>INDEX(InpC!H$56:H$261,MATCH($K25,InpC!$F$56:$F$261,0))</f>
        <v>DS3_008TOT_PR24</v>
      </c>
      <c r="G25" s="120">
        <f>INDEX(InpC!I$56:I$261,MATCH($K25,InpC!$F$56:$F$261,0))</f>
        <v>0</v>
      </c>
      <c r="H25" s="120">
        <f>INDEX(InpC!J$56:J$261,MATCH($K25,InpC!$F$56:$F$261,0))</f>
        <v>0</v>
      </c>
      <c r="I25" s="120">
        <f>INDEX(InpC!K$56:K$261,MATCH($K25,InpC!$F$56:$F$261,0))</f>
        <v>0</v>
      </c>
      <c r="J25" s="120">
        <f>INDEX(InpC!L$56:L$261,MATCH($K25,InpC!$F$56:$F$261,0))</f>
        <v>0</v>
      </c>
      <c r="K25" s="79">
        <f t="shared" si="3"/>
        <v>109</v>
      </c>
      <c r="L25" s="120" t="str">
        <f>INDEX(InpC!M$56:M$261,MATCH($K25,InpC!$F$56:$F$261,0))</f>
        <v>WWN OPEX</v>
      </c>
      <c r="M25" s="157" t="s">
        <v>31</v>
      </c>
      <c r="N25" s="157"/>
      <c r="O25" s="120"/>
      <c r="P25" s="120"/>
      <c r="Q25" s="190">
        <f>SUMIF(Inp_PR24_BRL!$E$5:$E$177,DSDC_BRL!$G25,Inp_PR24_BRL!H$5:H$177)+SUMIF(Inp_PR24_BRL!$E$5:$E$177,DSDC_BRL!$H25,Inp_PR24_BRL!H$5:H$177)+SUMIF(Inp_PR24_BRL!$E$5:$E$177,DSDC_BRL!$I25,Inp_PR24_BRL!H$5:H$177)+SUMIF(Inp_PR24_BRL!$E$5:$E$177,DSDC_BRL!$J25,Inp_PR24_BRL!H$5:H$177)+SUMIF(Inp_PR24_BRL!$E$5:$E$177,DSDC_BRL!$F25,Inp_PR24_BRL!H$5:H$177)</f>
        <v>0</v>
      </c>
      <c r="R25" s="190">
        <f>SUMIF(Inp_PR24_BRL!$E$5:$E$177,DSDC_BRL!$G25,Inp_PR24_BRL!I$5:I$177)+SUMIF(Inp_PR24_BRL!$E$5:$E$177,DSDC_BRL!$H25,Inp_PR24_BRL!I$5:I$177)+SUMIF(Inp_PR24_BRL!$E$5:$E$177,DSDC_BRL!$I25,Inp_PR24_BRL!I$5:I$177)+SUMIF(Inp_PR24_BRL!$E$5:$E$177,DSDC_BRL!$J25,Inp_PR24_BRL!I$5:I$177)+SUMIF(Inp_PR24_BRL!$E$5:$E$177,DSDC_BRL!$F25,Inp_PR24_BRL!I$5:I$177)</f>
        <v>0</v>
      </c>
      <c r="S25" s="190">
        <f>SUMIF(Inp_PR24_BRL!$E$5:$E$177,DSDC_BRL!$G25,Inp_PR24_BRL!J$5:J$177)+SUMIF(Inp_PR24_BRL!$E$5:$E$177,DSDC_BRL!$H25,Inp_PR24_BRL!J$5:J$177)+SUMIF(Inp_PR24_BRL!$E$5:$E$177,DSDC_BRL!$I25,Inp_PR24_BRL!J$5:J$177)+SUMIF(Inp_PR24_BRL!$E$5:$E$177,DSDC_BRL!$J25,Inp_PR24_BRL!J$5:J$177)+SUMIF(Inp_PR24_BRL!$E$5:$E$177,DSDC_BRL!$F25,Inp_PR24_BRL!J$5:J$177)</f>
        <v>0</v>
      </c>
      <c r="T25" s="190">
        <f>SUMIF(Inp_PR24_BRL!$E$5:$E$177,DSDC_BRL!$G25,Inp_PR24_BRL!K$5:K$177)+SUMIF(Inp_PR24_BRL!$E$5:$E$177,DSDC_BRL!$H25,Inp_PR24_BRL!K$5:K$177)+SUMIF(Inp_PR24_BRL!$E$5:$E$177,DSDC_BRL!$I25,Inp_PR24_BRL!K$5:K$177)+SUMIF(Inp_PR24_BRL!$E$5:$E$177,DSDC_BRL!$J25,Inp_PR24_BRL!K$5:K$177)+SUMIF(Inp_PR24_BRL!$E$5:$E$177,DSDC_BRL!$F25,Inp_PR24_BRL!K$5:K$177)</f>
        <v>0</v>
      </c>
      <c r="U25" s="190">
        <f>SUMIF(Inp_PR24_BRL!$E$5:$E$177,DSDC_BRL!$G25,Inp_PR24_BRL!L$5:L$177)+SUMIF(Inp_PR24_BRL!$E$5:$E$177,DSDC_BRL!$H25,Inp_PR24_BRL!L$5:L$177)+SUMIF(Inp_PR24_BRL!$E$5:$E$177,DSDC_BRL!$I25,Inp_PR24_BRL!L$5:L$177)+SUMIF(Inp_PR24_BRL!$E$5:$E$177,DSDC_BRL!$J25,Inp_PR24_BRL!L$5:L$177)+SUMIF(Inp_PR24_BRL!$E$5:$E$177,DSDC_BRL!$F25,Inp_PR24_BRL!L$5:L$177)</f>
        <v>0</v>
      </c>
      <c r="V25" s="101"/>
      <c r="W25" s="190">
        <f t="shared" si="1"/>
        <v>0</v>
      </c>
      <c r="X25" s="190">
        <f t="shared" si="2"/>
        <v>0</v>
      </c>
      <c r="Y25" s="191"/>
      <c r="Z25" s="191"/>
      <c r="AA25" s="191"/>
      <c r="AB25" s="157"/>
      <c r="AC25" s="191"/>
      <c r="AD25" s="191"/>
      <c r="AE25" s="157"/>
      <c r="AF25" s="157"/>
      <c r="AG25" s="157"/>
      <c r="AH25" s="157"/>
      <c r="AI25" s="157"/>
      <c r="AJ25" s="157"/>
      <c r="AK25" s="157"/>
    </row>
    <row r="26" spans="1:37" s="22" customFormat="1" outlineLevel="1">
      <c r="A26" s="82"/>
      <c r="B26" s="82"/>
      <c r="C26" s="111"/>
      <c r="D26" s="112"/>
      <c r="E26" s="120" t="str">
        <f>INDEX(InpC!$E$56:$E$261,MATCH($K26,InpC!$F$56:$F$261,0))</f>
        <v>Requisitioned mains - WWN - totex</v>
      </c>
      <c r="F26" s="120" t="str">
        <f>INDEX(InpC!H$56:H$261,MATCH($K26,InpC!$F$56:$F$261,0))</f>
        <v>sum</v>
      </c>
      <c r="G26" s="120">
        <f>INDEX(InpC!I$56:I$261,MATCH($K26,InpC!$F$56:$F$261,0))</f>
        <v>0</v>
      </c>
      <c r="H26" s="120">
        <f>INDEX(InpC!J$56:J$261,MATCH($K26,InpC!$F$56:$F$261,0))</f>
        <v>0</v>
      </c>
      <c r="I26" s="120">
        <f>INDEX(InpC!K$56:K$261,MATCH($K26,InpC!$F$56:$F$261,0))</f>
        <v>0</v>
      </c>
      <c r="J26" s="120">
        <f>INDEX(InpC!L$56:L$261,MATCH($K26,InpC!$F$56:$F$261,0))</f>
        <v>0</v>
      </c>
      <c r="K26" s="79">
        <f t="shared" si="3"/>
        <v>110</v>
      </c>
      <c r="L26" s="120" t="str">
        <f>INDEX(InpC!M$56:M$261,MATCH($K26,InpC!$F$56:$F$261,0))</f>
        <v>WWN TOTEX</v>
      </c>
      <c r="M26" s="157" t="s">
        <v>31</v>
      </c>
      <c r="N26" s="157"/>
      <c r="O26" s="120"/>
      <c r="P26" s="120"/>
      <c r="Q26" s="192">
        <f t="shared" ref="Q26:U26" si="7">SUM(Q24:Q25)</f>
        <v>0</v>
      </c>
      <c r="R26" s="192">
        <f t="shared" si="7"/>
        <v>0</v>
      </c>
      <c r="S26" s="192">
        <f t="shared" si="7"/>
        <v>0</v>
      </c>
      <c r="T26" s="192">
        <f t="shared" si="7"/>
        <v>0</v>
      </c>
      <c r="U26" s="192">
        <f t="shared" si="7"/>
        <v>0</v>
      </c>
      <c r="V26" s="101"/>
      <c r="W26" s="192">
        <f t="shared" si="1"/>
        <v>0</v>
      </c>
      <c r="X26" s="192">
        <f t="shared" si="2"/>
        <v>0</v>
      </c>
      <c r="Y26" s="191"/>
      <c r="Z26" s="191"/>
      <c r="AA26" s="191"/>
      <c r="AB26" s="157"/>
      <c r="AC26" s="191"/>
      <c r="AD26" s="191"/>
      <c r="AE26" s="157"/>
      <c r="AF26" s="157"/>
      <c r="AG26" s="157"/>
      <c r="AH26" s="157"/>
      <c r="AI26" s="157"/>
      <c r="AJ26" s="157"/>
      <c r="AK26" s="157"/>
    </row>
    <row r="27" spans="1:37" s="22" customFormat="1" outlineLevel="1">
      <c r="A27" s="82"/>
      <c r="B27" s="82"/>
      <c r="C27" s="111"/>
      <c r="D27" s="112"/>
      <c r="E27" s="120" t="str">
        <f>INDEX(InpC!$E$56:$E$261,MATCH($K27,InpC!$F$56:$F$261,0))</f>
        <v>Asset payments - WN - capex</v>
      </c>
      <c r="F27" s="120" t="str">
        <f>INDEX(InpC!H$56:H$261,MATCH($K27,InpC!$F$56:$F$261,0))</f>
        <v>DS2E_002C_PR24</v>
      </c>
      <c r="G27" s="120" t="str">
        <f>INDEX(InpC!I$56:I$261,MATCH($K27,InpC!$F$56:$F$261,0))</f>
        <v>DS2W_007_C_PR24</v>
      </c>
      <c r="H27" s="120">
        <f>INDEX(InpC!J$56:J$261,MATCH($K27,InpC!$F$56:$F$261,0))</f>
        <v>0</v>
      </c>
      <c r="I27" s="120">
        <f>INDEX(InpC!K$56:K$261,MATCH($K27,InpC!$F$56:$F$261,0))</f>
        <v>0</v>
      </c>
      <c r="J27" s="120">
        <f>INDEX(InpC!L$56:L$261,MATCH($K27,InpC!$F$56:$F$261,0))</f>
        <v>0</v>
      </c>
      <c r="K27" s="79">
        <f t="shared" si="3"/>
        <v>111</v>
      </c>
      <c r="L27" s="120" t="str">
        <f>INDEX(InpC!M$56:M$261,MATCH($K27,InpC!$F$56:$F$261,0))</f>
        <v>WN CAPEX</v>
      </c>
      <c r="M27" s="157" t="s">
        <v>31</v>
      </c>
      <c r="N27" s="157"/>
      <c r="O27" s="120"/>
      <c r="P27" s="120"/>
      <c r="Q27" s="190">
        <f>SUMIF(Inp_PR24_BRL!$E$5:$E$177,DSDC_BRL!$G27,Inp_PR24_BRL!H$5:H$177)+SUMIF(Inp_PR24_BRL!$E$5:$E$177,DSDC_BRL!$H27,Inp_PR24_BRL!H$5:H$177)+SUMIF(Inp_PR24_BRL!$E$5:$E$177,DSDC_BRL!$I27,Inp_PR24_BRL!H$5:H$177)+SUMIF(Inp_PR24_BRL!$E$5:$E$177,DSDC_BRL!$J27,Inp_PR24_BRL!H$5:H$177)+SUMIF(Inp_PR24_BRL!$E$5:$E$177,DSDC_BRL!$F27,Inp_PR24_BRL!H$5:H$177)</f>
        <v>0</v>
      </c>
      <c r="R27" s="190">
        <f>SUMIF(Inp_PR24_BRL!$E$5:$E$177,DSDC_BRL!$G27,Inp_PR24_BRL!I$5:I$177)+SUMIF(Inp_PR24_BRL!$E$5:$E$177,DSDC_BRL!$H27,Inp_PR24_BRL!I$5:I$177)+SUMIF(Inp_PR24_BRL!$E$5:$E$177,DSDC_BRL!$I27,Inp_PR24_BRL!I$5:I$177)+SUMIF(Inp_PR24_BRL!$E$5:$E$177,DSDC_BRL!$J27,Inp_PR24_BRL!I$5:I$177)+SUMIF(Inp_PR24_BRL!$E$5:$E$177,DSDC_BRL!$F27,Inp_PR24_BRL!I$5:I$177)</f>
        <v>0</v>
      </c>
      <c r="S27" s="190">
        <f>SUMIF(Inp_PR24_BRL!$E$5:$E$177,DSDC_BRL!$G27,Inp_PR24_BRL!J$5:J$177)+SUMIF(Inp_PR24_BRL!$E$5:$E$177,DSDC_BRL!$H27,Inp_PR24_BRL!J$5:J$177)+SUMIF(Inp_PR24_BRL!$E$5:$E$177,DSDC_BRL!$I27,Inp_PR24_BRL!J$5:J$177)+SUMIF(Inp_PR24_BRL!$E$5:$E$177,DSDC_BRL!$J27,Inp_PR24_BRL!J$5:J$177)+SUMIF(Inp_PR24_BRL!$E$5:$E$177,DSDC_BRL!$F27,Inp_PR24_BRL!J$5:J$177)</f>
        <v>0</v>
      </c>
      <c r="T27" s="190">
        <f>SUMIF(Inp_PR24_BRL!$E$5:$E$177,DSDC_BRL!$G27,Inp_PR24_BRL!K$5:K$177)+SUMIF(Inp_PR24_BRL!$E$5:$E$177,DSDC_BRL!$H27,Inp_PR24_BRL!K$5:K$177)+SUMIF(Inp_PR24_BRL!$E$5:$E$177,DSDC_BRL!$I27,Inp_PR24_BRL!K$5:K$177)+SUMIF(Inp_PR24_BRL!$E$5:$E$177,DSDC_BRL!$J27,Inp_PR24_BRL!K$5:K$177)+SUMIF(Inp_PR24_BRL!$E$5:$E$177,DSDC_BRL!$F27,Inp_PR24_BRL!K$5:K$177)</f>
        <v>0</v>
      </c>
      <c r="U27" s="190">
        <f>SUMIF(Inp_PR24_BRL!$E$5:$E$177,DSDC_BRL!$G27,Inp_PR24_BRL!L$5:L$177)+SUMIF(Inp_PR24_BRL!$E$5:$E$177,DSDC_BRL!$H27,Inp_PR24_BRL!L$5:L$177)+SUMIF(Inp_PR24_BRL!$E$5:$E$177,DSDC_BRL!$I27,Inp_PR24_BRL!L$5:L$177)+SUMIF(Inp_PR24_BRL!$E$5:$E$177,DSDC_BRL!$J27,Inp_PR24_BRL!L$5:L$177)+SUMIF(Inp_PR24_BRL!$E$5:$E$177,DSDC_BRL!$F27,Inp_PR24_BRL!L$5:L$177)</f>
        <v>0</v>
      </c>
      <c r="V27" s="101"/>
      <c r="W27" s="190">
        <f t="shared" si="1"/>
        <v>0</v>
      </c>
      <c r="X27" s="190">
        <f t="shared" si="2"/>
        <v>0</v>
      </c>
      <c r="Y27" s="191"/>
      <c r="Z27" s="191"/>
      <c r="AA27" s="191"/>
      <c r="AB27" s="157"/>
      <c r="AC27" s="191"/>
      <c r="AD27" s="191"/>
      <c r="AE27" s="157"/>
      <c r="AF27" s="157"/>
      <c r="AG27" s="157"/>
      <c r="AH27" s="157"/>
      <c r="AI27" s="157"/>
      <c r="AJ27" s="157"/>
      <c r="AK27" s="157"/>
    </row>
    <row r="28" spans="1:37" s="22" customFormat="1" outlineLevel="1">
      <c r="A28" s="82"/>
      <c r="B28" s="82"/>
      <c r="C28" s="111"/>
      <c r="D28" s="112"/>
      <c r="E28" s="120" t="str">
        <f>INDEX(InpC!$E$56:$E$261,MATCH($K28,InpC!$F$56:$F$261,0))</f>
        <v>Asset payments - WN - opex</v>
      </c>
      <c r="F28" s="120" t="str">
        <f>INDEX(InpC!H$56:H$261,MATCH($K28,InpC!$F$56:$F$261,0))</f>
        <v>DS2E_002O_PR24</v>
      </c>
      <c r="G28" s="120" t="str">
        <f>INDEX(InpC!I$56:I$261,MATCH($K28,InpC!$F$56:$F$261,0))</f>
        <v>DS2W_007_O_PR24</v>
      </c>
      <c r="H28" s="120">
        <f>INDEX(InpC!J$56:J$261,MATCH($K28,InpC!$F$56:$F$261,0))</f>
        <v>0</v>
      </c>
      <c r="I28" s="120">
        <f>INDEX(InpC!K$56:K$261,MATCH($K28,InpC!$F$56:$F$261,0))</f>
        <v>0</v>
      </c>
      <c r="J28" s="120">
        <f>INDEX(InpC!L$56:L$261,MATCH($K28,InpC!$F$56:$F$261,0))</f>
        <v>0</v>
      </c>
      <c r="K28" s="79">
        <f t="shared" si="3"/>
        <v>112</v>
      </c>
      <c r="L28" s="120" t="str">
        <f>INDEX(InpC!M$56:M$261,MATCH($K28,InpC!$F$56:$F$261,0))</f>
        <v>WN OPEX</v>
      </c>
      <c r="M28" s="157" t="s">
        <v>31</v>
      </c>
      <c r="N28" s="157"/>
      <c r="O28" s="120"/>
      <c r="P28" s="120"/>
      <c r="Q28" s="190">
        <f>SUMIF(Inp_PR24_BRL!$E$5:$E$177,DSDC_BRL!$G28,Inp_PR24_BRL!H$5:H$177)+SUMIF(Inp_PR24_BRL!$E$5:$E$177,DSDC_BRL!$H28,Inp_PR24_BRL!H$5:H$177)+SUMIF(Inp_PR24_BRL!$E$5:$E$177,DSDC_BRL!$I28,Inp_PR24_BRL!H$5:H$177)+SUMIF(Inp_PR24_BRL!$E$5:$E$177,DSDC_BRL!$J28,Inp_PR24_BRL!H$5:H$177)+SUMIF(Inp_PR24_BRL!$E$5:$E$177,DSDC_BRL!$F28,Inp_PR24_BRL!H$5:H$177)</f>
        <v>0</v>
      </c>
      <c r="R28" s="190">
        <f>SUMIF(Inp_PR24_BRL!$E$5:$E$177,DSDC_BRL!$G28,Inp_PR24_BRL!I$5:I$177)+SUMIF(Inp_PR24_BRL!$E$5:$E$177,DSDC_BRL!$H28,Inp_PR24_BRL!I$5:I$177)+SUMIF(Inp_PR24_BRL!$E$5:$E$177,DSDC_BRL!$I28,Inp_PR24_BRL!I$5:I$177)+SUMIF(Inp_PR24_BRL!$E$5:$E$177,DSDC_BRL!$J28,Inp_PR24_BRL!I$5:I$177)+SUMIF(Inp_PR24_BRL!$E$5:$E$177,DSDC_BRL!$F28,Inp_PR24_BRL!I$5:I$177)</f>
        <v>0</v>
      </c>
      <c r="S28" s="190">
        <f>SUMIF(Inp_PR24_BRL!$E$5:$E$177,DSDC_BRL!$G28,Inp_PR24_BRL!J$5:J$177)+SUMIF(Inp_PR24_BRL!$E$5:$E$177,DSDC_BRL!$H28,Inp_PR24_BRL!J$5:J$177)+SUMIF(Inp_PR24_BRL!$E$5:$E$177,DSDC_BRL!$I28,Inp_PR24_BRL!J$5:J$177)+SUMIF(Inp_PR24_BRL!$E$5:$E$177,DSDC_BRL!$J28,Inp_PR24_BRL!J$5:J$177)+SUMIF(Inp_PR24_BRL!$E$5:$E$177,DSDC_BRL!$F28,Inp_PR24_BRL!J$5:J$177)</f>
        <v>0</v>
      </c>
      <c r="T28" s="190">
        <f>SUMIF(Inp_PR24_BRL!$E$5:$E$177,DSDC_BRL!$G28,Inp_PR24_BRL!K$5:K$177)+SUMIF(Inp_PR24_BRL!$E$5:$E$177,DSDC_BRL!$H28,Inp_PR24_BRL!K$5:K$177)+SUMIF(Inp_PR24_BRL!$E$5:$E$177,DSDC_BRL!$I28,Inp_PR24_BRL!K$5:K$177)+SUMIF(Inp_PR24_BRL!$E$5:$E$177,DSDC_BRL!$J28,Inp_PR24_BRL!K$5:K$177)+SUMIF(Inp_PR24_BRL!$E$5:$E$177,DSDC_BRL!$F28,Inp_PR24_BRL!K$5:K$177)</f>
        <v>0</v>
      </c>
      <c r="U28" s="190">
        <f>SUMIF(Inp_PR24_BRL!$E$5:$E$177,DSDC_BRL!$G28,Inp_PR24_BRL!L$5:L$177)+SUMIF(Inp_PR24_BRL!$E$5:$E$177,DSDC_BRL!$H28,Inp_PR24_BRL!L$5:L$177)+SUMIF(Inp_PR24_BRL!$E$5:$E$177,DSDC_BRL!$I28,Inp_PR24_BRL!L$5:L$177)+SUMIF(Inp_PR24_BRL!$E$5:$E$177,DSDC_BRL!$J28,Inp_PR24_BRL!L$5:L$177)+SUMIF(Inp_PR24_BRL!$E$5:$E$177,DSDC_BRL!$F28,Inp_PR24_BRL!L$5:L$177)</f>
        <v>0</v>
      </c>
      <c r="V28" s="101"/>
      <c r="W28" s="190">
        <f t="shared" si="1"/>
        <v>0</v>
      </c>
      <c r="X28" s="190">
        <f t="shared" si="2"/>
        <v>0</v>
      </c>
      <c r="Y28" s="191"/>
      <c r="Z28" s="191"/>
      <c r="AA28" s="191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</row>
    <row r="29" spans="1:37" s="22" customFormat="1" outlineLevel="1">
      <c r="A29" s="82"/>
      <c r="B29" s="82"/>
      <c r="C29" s="111"/>
      <c r="D29" s="112"/>
      <c r="E29" s="120" t="str">
        <f>INDEX(InpC!$E$56:$E$261,MATCH($K29,InpC!$F$56:$F$261,0))</f>
        <v>Asset payments - WN - totex</v>
      </c>
      <c r="F29" s="120" t="str">
        <f>INDEX(InpC!H$56:H$261,MATCH($K29,InpC!$F$56:$F$261,0))</f>
        <v>sum</v>
      </c>
      <c r="G29" s="120">
        <f>INDEX(InpC!I$56:I$261,MATCH($K29,InpC!$F$56:$F$261,0))</f>
        <v>0</v>
      </c>
      <c r="H29" s="120">
        <f>INDEX(InpC!J$56:J$261,MATCH($K29,InpC!$F$56:$F$261,0))</f>
        <v>0</v>
      </c>
      <c r="I29" s="120">
        <f>INDEX(InpC!K$56:K$261,MATCH($K29,InpC!$F$56:$F$261,0))</f>
        <v>0</v>
      </c>
      <c r="J29" s="120">
        <f>INDEX(InpC!L$56:L$261,MATCH($K29,InpC!$F$56:$F$261,0))</f>
        <v>0</v>
      </c>
      <c r="K29" s="79">
        <f t="shared" si="3"/>
        <v>113</v>
      </c>
      <c r="L29" s="120" t="str">
        <f>INDEX(InpC!M$56:M$261,MATCH($K29,InpC!$F$56:$F$261,0))</f>
        <v>WN TOTEX</v>
      </c>
      <c r="M29" s="157" t="s">
        <v>31</v>
      </c>
      <c r="N29" s="157"/>
      <c r="O29" s="120"/>
      <c r="P29" s="120"/>
      <c r="Q29" s="192">
        <f t="shared" ref="Q29:U29" si="8">SUM(Q27:Q28)</f>
        <v>0</v>
      </c>
      <c r="R29" s="192">
        <f t="shared" si="8"/>
        <v>0</v>
      </c>
      <c r="S29" s="192">
        <f t="shared" si="8"/>
        <v>0</v>
      </c>
      <c r="T29" s="192">
        <f t="shared" si="8"/>
        <v>0</v>
      </c>
      <c r="U29" s="192">
        <f t="shared" si="8"/>
        <v>0</v>
      </c>
      <c r="V29" s="101"/>
      <c r="W29" s="192">
        <f t="shared" si="1"/>
        <v>0</v>
      </c>
      <c r="X29" s="192">
        <f t="shared" si="2"/>
        <v>0</v>
      </c>
      <c r="Y29" s="191"/>
      <c r="Z29" s="191"/>
      <c r="AA29" s="191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</row>
    <row r="30" spans="1:37" s="22" customFormat="1" outlineLevel="1">
      <c r="A30" s="82"/>
      <c r="B30" s="82"/>
      <c r="C30" s="111"/>
      <c r="D30" s="112"/>
      <c r="E30" s="120" t="str">
        <f>INDEX(InpC!$E$56:$E$261,MATCH($K30,InpC!$F$56:$F$261,0))</f>
        <v>Asset payments - WWN - capex</v>
      </c>
      <c r="F30" s="120" t="str">
        <f>INDEX(InpC!H$56:H$261,MATCH($K30,InpC!$F$56:$F$261,0))</f>
        <v>DS3_014TOT_PR24</v>
      </c>
      <c r="G30" s="120">
        <f>INDEX(InpC!I$56:I$261,MATCH($K30,InpC!$F$56:$F$261,0))</f>
        <v>0</v>
      </c>
      <c r="H30" s="120">
        <f>INDEX(InpC!J$56:J$261,MATCH($K30,InpC!$F$56:$F$261,0))</f>
        <v>0</v>
      </c>
      <c r="I30" s="120">
        <f>INDEX(InpC!K$56:K$261,MATCH($K30,InpC!$F$56:$F$261,0))</f>
        <v>0</v>
      </c>
      <c r="J30" s="120">
        <f>INDEX(InpC!L$56:L$261,MATCH($K30,InpC!$F$56:$F$261,0))</f>
        <v>0</v>
      </c>
      <c r="K30" s="79">
        <f t="shared" si="3"/>
        <v>114</v>
      </c>
      <c r="L30" s="120" t="str">
        <f>INDEX(InpC!M$56:M$261,MATCH($K30,InpC!$F$56:$F$261,0))</f>
        <v>WWN CAPEX</v>
      </c>
      <c r="M30" s="157" t="s">
        <v>31</v>
      </c>
      <c r="N30" s="157"/>
      <c r="O30" s="120"/>
      <c r="P30" s="120"/>
      <c r="Q30" s="190">
        <f>SUMIF(Inp_PR24_BRL!$E$5:$E$177,DSDC_BRL!$G30,Inp_PR24_BRL!H$5:H$177)+SUMIF(Inp_PR24_BRL!$E$5:$E$177,DSDC_BRL!$H30,Inp_PR24_BRL!H$5:H$177)+SUMIF(Inp_PR24_BRL!$E$5:$E$177,DSDC_BRL!$I30,Inp_PR24_BRL!H$5:H$177)+SUMIF(Inp_PR24_BRL!$E$5:$E$177,DSDC_BRL!$J30,Inp_PR24_BRL!H$5:H$177)+SUMIF(Inp_PR24_BRL!$E$5:$E$177,DSDC_BRL!$F30,Inp_PR24_BRL!H$5:H$177)</f>
        <v>0</v>
      </c>
      <c r="R30" s="190">
        <f>SUMIF(Inp_PR24_BRL!$E$5:$E$177,DSDC_BRL!$G30,Inp_PR24_BRL!I$5:I$177)+SUMIF(Inp_PR24_BRL!$E$5:$E$177,DSDC_BRL!$H30,Inp_PR24_BRL!I$5:I$177)+SUMIF(Inp_PR24_BRL!$E$5:$E$177,DSDC_BRL!$I30,Inp_PR24_BRL!I$5:I$177)+SUMIF(Inp_PR24_BRL!$E$5:$E$177,DSDC_BRL!$J30,Inp_PR24_BRL!I$5:I$177)+SUMIF(Inp_PR24_BRL!$E$5:$E$177,DSDC_BRL!$F30,Inp_PR24_BRL!I$5:I$177)</f>
        <v>0</v>
      </c>
      <c r="S30" s="190">
        <f>SUMIF(Inp_PR24_BRL!$E$5:$E$177,DSDC_BRL!$G30,Inp_PR24_BRL!J$5:J$177)+SUMIF(Inp_PR24_BRL!$E$5:$E$177,DSDC_BRL!$H30,Inp_PR24_BRL!J$5:J$177)+SUMIF(Inp_PR24_BRL!$E$5:$E$177,DSDC_BRL!$I30,Inp_PR24_BRL!J$5:J$177)+SUMIF(Inp_PR24_BRL!$E$5:$E$177,DSDC_BRL!$J30,Inp_PR24_BRL!J$5:J$177)+SUMIF(Inp_PR24_BRL!$E$5:$E$177,DSDC_BRL!$F30,Inp_PR24_BRL!J$5:J$177)</f>
        <v>0</v>
      </c>
      <c r="T30" s="190">
        <f>SUMIF(Inp_PR24_BRL!$E$5:$E$177,DSDC_BRL!$G30,Inp_PR24_BRL!K$5:K$177)+SUMIF(Inp_PR24_BRL!$E$5:$E$177,DSDC_BRL!$H30,Inp_PR24_BRL!K$5:K$177)+SUMIF(Inp_PR24_BRL!$E$5:$E$177,DSDC_BRL!$I30,Inp_PR24_BRL!K$5:K$177)+SUMIF(Inp_PR24_BRL!$E$5:$E$177,DSDC_BRL!$J30,Inp_PR24_BRL!K$5:K$177)+SUMIF(Inp_PR24_BRL!$E$5:$E$177,DSDC_BRL!$F30,Inp_PR24_BRL!K$5:K$177)</f>
        <v>0</v>
      </c>
      <c r="U30" s="190">
        <f>SUMIF(Inp_PR24_BRL!$E$5:$E$177,DSDC_BRL!$G30,Inp_PR24_BRL!L$5:L$177)+SUMIF(Inp_PR24_BRL!$E$5:$E$177,DSDC_BRL!$H30,Inp_PR24_BRL!L$5:L$177)+SUMIF(Inp_PR24_BRL!$E$5:$E$177,DSDC_BRL!$I30,Inp_PR24_BRL!L$5:L$177)+SUMIF(Inp_PR24_BRL!$E$5:$E$177,DSDC_BRL!$J30,Inp_PR24_BRL!L$5:L$177)+SUMIF(Inp_PR24_BRL!$E$5:$E$177,DSDC_BRL!$F30,Inp_PR24_BRL!L$5:L$177)</f>
        <v>0</v>
      </c>
      <c r="V30" s="101"/>
      <c r="W30" s="190">
        <f t="shared" si="1"/>
        <v>0</v>
      </c>
      <c r="X30" s="190">
        <f t="shared" si="2"/>
        <v>0</v>
      </c>
      <c r="Y30" s="191"/>
      <c r="Z30" s="191"/>
      <c r="AA30" s="191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</row>
    <row r="31" spans="1:37" s="22" customFormat="1" outlineLevel="1">
      <c r="A31" s="82"/>
      <c r="B31" s="82"/>
      <c r="C31" s="111"/>
      <c r="D31" s="112"/>
      <c r="E31" s="120" t="str">
        <f>INDEX(InpC!$E$56:$E$261,MATCH($K31,InpC!$F$56:$F$261,0))</f>
        <v>Asset payments - WWN - opex</v>
      </c>
      <c r="F31" s="120" t="str">
        <f>INDEX(InpC!H$56:H$261,MATCH($K31,InpC!$F$56:$F$261,0))</f>
        <v>DS3_015TOT_PR24</v>
      </c>
      <c r="G31" s="120">
        <f>INDEX(InpC!I$56:I$261,MATCH($K31,InpC!$F$56:$F$261,0))</f>
        <v>0</v>
      </c>
      <c r="H31" s="120">
        <f>INDEX(InpC!J$56:J$261,MATCH($K31,InpC!$F$56:$F$261,0))</f>
        <v>0</v>
      </c>
      <c r="I31" s="120">
        <f>INDEX(InpC!K$56:K$261,MATCH($K31,InpC!$F$56:$F$261,0))</f>
        <v>0</v>
      </c>
      <c r="J31" s="120">
        <f>INDEX(InpC!L$56:L$261,MATCH($K31,InpC!$F$56:$F$261,0))</f>
        <v>0</v>
      </c>
      <c r="K31" s="79">
        <f t="shared" si="3"/>
        <v>115</v>
      </c>
      <c r="L31" s="120" t="str">
        <f>INDEX(InpC!M$56:M$261,MATCH($K31,InpC!$F$56:$F$261,0))</f>
        <v>WWN OPEX</v>
      </c>
      <c r="M31" s="157" t="s">
        <v>31</v>
      </c>
      <c r="N31" s="157"/>
      <c r="O31" s="120"/>
      <c r="P31" s="120"/>
      <c r="Q31" s="190">
        <f>SUMIF(Inp_PR24_BRL!$E$5:$E$177,DSDC_BRL!$G31,Inp_PR24_BRL!H$5:H$177)+SUMIF(Inp_PR24_BRL!$E$5:$E$177,DSDC_BRL!$H31,Inp_PR24_BRL!H$5:H$177)+SUMIF(Inp_PR24_BRL!$E$5:$E$177,DSDC_BRL!$I31,Inp_PR24_BRL!H$5:H$177)+SUMIF(Inp_PR24_BRL!$E$5:$E$177,DSDC_BRL!$J31,Inp_PR24_BRL!H$5:H$177)+SUMIF(Inp_PR24_BRL!$E$5:$E$177,DSDC_BRL!$F31,Inp_PR24_BRL!H$5:H$177)</f>
        <v>0</v>
      </c>
      <c r="R31" s="190">
        <f>SUMIF(Inp_PR24_BRL!$E$5:$E$177,DSDC_BRL!$G31,Inp_PR24_BRL!I$5:I$177)+SUMIF(Inp_PR24_BRL!$E$5:$E$177,DSDC_BRL!$H31,Inp_PR24_BRL!I$5:I$177)+SUMIF(Inp_PR24_BRL!$E$5:$E$177,DSDC_BRL!$I31,Inp_PR24_BRL!I$5:I$177)+SUMIF(Inp_PR24_BRL!$E$5:$E$177,DSDC_BRL!$J31,Inp_PR24_BRL!I$5:I$177)+SUMIF(Inp_PR24_BRL!$E$5:$E$177,DSDC_BRL!$F31,Inp_PR24_BRL!I$5:I$177)</f>
        <v>0</v>
      </c>
      <c r="S31" s="190">
        <f>SUMIF(Inp_PR24_BRL!$E$5:$E$177,DSDC_BRL!$G31,Inp_PR24_BRL!J$5:J$177)+SUMIF(Inp_PR24_BRL!$E$5:$E$177,DSDC_BRL!$H31,Inp_PR24_BRL!J$5:J$177)+SUMIF(Inp_PR24_BRL!$E$5:$E$177,DSDC_BRL!$I31,Inp_PR24_BRL!J$5:J$177)+SUMIF(Inp_PR24_BRL!$E$5:$E$177,DSDC_BRL!$J31,Inp_PR24_BRL!J$5:J$177)+SUMIF(Inp_PR24_BRL!$E$5:$E$177,DSDC_BRL!$F31,Inp_PR24_BRL!J$5:J$177)</f>
        <v>0</v>
      </c>
      <c r="T31" s="190">
        <f>SUMIF(Inp_PR24_BRL!$E$5:$E$177,DSDC_BRL!$G31,Inp_PR24_BRL!K$5:K$177)+SUMIF(Inp_PR24_BRL!$E$5:$E$177,DSDC_BRL!$H31,Inp_PR24_BRL!K$5:K$177)+SUMIF(Inp_PR24_BRL!$E$5:$E$177,DSDC_BRL!$I31,Inp_PR24_BRL!K$5:K$177)+SUMIF(Inp_PR24_BRL!$E$5:$E$177,DSDC_BRL!$J31,Inp_PR24_BRL!K$5:K$177)+SUMIF(Inp_PR24_BRL!$E$5:$E$177,DSDC_BRL!$F31,Inp_PR24_BRL!K$5:K$177)</f>
        <v>0</v>
      </c>
      <c r="U31" s="190">
        <f>SUMIF(Inp_PR24_BRL!$E$5:$E$177,DSDC_BRL!$G31,Inp_PR24_BRL!L$5:L$177)+SUMIF(Inp_PR24_BRL!$E$5:$E$177,DSDC_BRL!$H31,Inp_PR24_BRL!L$5:L$177)+SUMIF(Inp_PR24_BRL!$E$5:$E$177,DSDC_BRL!$I31,Inp_PR24_BRL!L$5:L$177)+SUMIF(Inp_PR24_BRL!$E$5:$E$177,DSDC_BRL!$J31,Inp_PR24_BRL!L$5:L$177)+SUMIF(Inp_PR24_BRL!$E$5:$E$177,DSDC_BRL!$F31,Inp_PR24_BRL!L$5:L$177)</f>
        <v>0</v>
      </c>
      <c r="V31" s="101"/>
      <c r="W31" s="190">
        <f t="shared" si="1"/>
        <v>0</v>
      </c>
      <c r="X31" s="190">
        <f t="shared" si="2"/>
        <v>0</v>
      </c>
      <c r="Y31" s="191"/>
      <c r="Z31" s="191"/>
      <c r="AA31" s="191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</row>
    <row r="32" spans="1:37" s="22" customFormat="1" outlineLevel="1">
      <c r="A32" s="82"/>
      <c r="B32" s="82"/>
      <c r="C32" s="111"/>
      <c r="D32" s="112"/>
      <c r="E32" s="120" t="str">
        <f>INDEX(InpC!$E$56:$E$261,MATCH($K32,InpC!$F$56:$F$261,0))</f>
        <v>Asset payments - WWN - totex</v>
      </c>
      <c r="F32" s="120" t="str">
        <f>INDEX(InpC!H$56:H$261,MATCH($K32,InpC!$F$56:$F$261,0))</f>
        <v>sum</v>
      </c>
      <c r="G32" s="120">
        <f>INDEX(InpC!I$56:I$261,MATCH($K32,InpC!$F$56:$F$261,0))</f>
        <v>0</v>
      </c>
      <c r="H32" s="120">
        <f>INDEX(InpC!J$56:J$261,MATCH($K32,InpC!$F$56:$F$261,0))</f>
        <v>0</v>
      </c>
      <c r="I32" s="120">
        <f>INDEX(InpC!K$56:K$261,MATCH($K32,InpC!$F$56:$F$261,0))</f>
        <v>0</v>
      </c>
      <c r="J32" s="120">
        <f>INDEX(InpC!L$56:L$261,MATCH($K32,InpC!$F$56:$F$261,0))</f>
        <v>0</v>
      </c>
      <c r="K32" s="79">
        <f t="shared" si="3"/>
        <v>116</v>
      </c>
      <c r="L32" s="120" t="str">
        <f>INDEX(InpC!M$56:M$261,MATCH($K32,InpC!$F$56:$F$261,0))</f>
        <v>WWN TOTEX</v>
      </c>
      <c r="M32" s="157" t="s">
        <v>31</v>
      </c>
      <c r="N32" s="157"/>
      <c r="O32" s="120"/>
      <c r="P32" s="120"/>
      <c r="Q32" s="192">
        <f t="shared" ref="Q32:U32" si="9">SUM(Q30:Q31)</f>
        <v>0</v>
      </c>
      <c r="R32" s="192">
        <f t="shared" si="9"/>
        <v>0</v>
      </c>
      <c r="S32" s="192">
        <f t="shared" si="9"/>
        <v>0</v>
      </c>
      <c r="T32" s="192">
        <f t="shared" si="9"/>
        <v>0</v>
      </c>
      <c r="U32" s="192">
        <f t="shared" si="9"/>
        <v>0</v>
      </c>
      <c r="V32" s="101"/>
      <c r="W32" s="192">
        <f t="shared" si="1"/>
        <v>0</v>
      </c>
      <c r="X32" s="192">
        <f t="shared" si="2"/>
        <v>0</v>
      </c>
      <c r="Y32" s="191"/>
      <c r="Z32" s="191"/>
      <c r="AA32" s="191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</row>
    <row r="33" spans="1:37" s="22" customFormat="1" outlineLevel="1">
      <c r="A33" s="82"/>
      <c r="B33" s="82"/>
      <c r="C33" s="111"/>
      <c r="D33" s="112"/>
      <c r="E33" s="120" t="str">
        <f>INDEX(InpC!$E$56:$E$261,MATCH($K33,InpC!$F$56:$F$261,0))</f>
        <v>Other site-specific activities - WN - capex</v>
      </c>
      <c r="F33" s="120" t="str">
        <f>INDEX(InpC!H$56:H$261,MATCH($K33,InpC!$F$56:$F$261,0))</f>
        <v>DS2E_004C_PR24</v>
      </c>
      <c r="G33" s="120" t="str">
        <f>INDEX(InpC!I$56:I$261,MATCH($K33,InpC!$F$56:$F$261,0))</f>
        <v>DS2E_007C_PR24</v>
      </c>
      <c r="H33" s="120" t="str">
        <f>INDEX(InpC!J$56:J$261,MATCH($K33,InpC!$F$56:$F$261,0))</f>
        <v>DS2W_002_C_PR24</v>
      </c>
      <c r="I33" s="120" t="str">
        <f>INDEX(InpC!K$56:K$261,MATCH($K33,InpC!$F$56:$F$261,0))</f>
        <v>DS2W_005_C_PR24</v>
      </c>
      <c r="J33" s="120">
        <f>INDEX(InpC!L$56:L$261,MATCH($K33,InpC!$F$56:$F$261,0))</f>
        <v>0</v>
      </c>
      <c r="K33" s="79">
        <f t="shared" si="3"/>
        <v>117</v>
      </c>
      <c r="L33" s="120" t="str">
        <f>INDEX(InpC!M$56:M$261,MATCH($K33,InpC!$F$56:$F$261,0))</f>
        <v>WN CAPEX</v>
      </c>
      <c r="M33" s="157" t="s">
        <v>31</v>
      </c>
      <c r="N33" s="157"/>
      <c r="O33" s="120"/>
      <c r="P33" s="120"/>
      <c r="Q33" s="190">
        <f>SUMIF(Inp_PR24_BRL!$E$5:$E$177,DSDC_BRL!$G33,Inp_PR24_BRL!H$5:H$177)+SUMIF(Inp_PR24_BRL!$E$5:$E$177,DSDC_BRL!$H33,Inp_PR24_BRL!H$5:H$177)+SUMIF(Inp_PR24_BRL!$E$5:$E$177,DSDC_BRL!$I33,Inp_PR24_BRL!H$5:H$177)+SUMIF(Inp_PR24_BRL!$E$5:$E$177,DSDC_BRL!$J33,Inp_PR24_BRL!H$5:H$177)+SUMIF(Inp_PR24_BRL!$E$5:$E$177,DSDC_BRL!$F33,Inp_PR24_BRL!H$5:H$177)</f>
        <v>0</v>
      </c>
      <c r="R33" s="190">
        <f>SUMIF(Inp_PR24_BRL!$E$5:$E$177,DSDC_BRL!$G33,Inp_PR24_BRL!I$5:I$177)+SUMIF(Inp_PR24_BRL!$E$5:$E$177,DSDC_BRL!$H33,Inp_PR24_BRL!I$5:I$177)+SUMIF(Inp_PR24_BRL!$E$5:$E$177,DSDC_BRL!$I33,Inp_PR24_BRL!I$5:I$177)+SUMIF(Inp_PR24_BRL!$E$5:$E$177,DSDC_BRL!$J33,Inp_PR24_BRL!I$5:I$177)+SUMIF(Inp_PR24_BRL!$E$5:$E$177,DSDC_BRL!$F33,Inp_PR24_BRL!I$5:I$177)</f>
        <v>0</v>
      </c>
      <c r="S33" s="190">
        <f>SUMIF(Inp_PR24_BRL!$E$5:$E$177,DSDC_BRL!$G33,Inp_PR24_BRL!J$5:J$177)+SUMIF(Inp_PR24_BRL!$E$5:$E$177,DSDC_BRL!$H33,Inp_PR24_BRL!J$5:J$177)+SUMIF(Inp_PR24_BRL!$E$5:$E$177,DSDC_BRL!$I33,Inp_PR24_BRL!J$5:J$177)+SUMIF(Inp_PR24_BRL!$E$5:$E$177,DSDC_BRL!$J33,Inp_PR24_BRL!J$5:J$177)+SUMIF(Inp_PR24_BRL!$E$5:$E$177,DSDC_BRL!$F33,Inp_PR24_BRL!J$5:J$177)</f>
        <v>0</v>
      </c>
      <c r="T33" s="190">
        <f>SUMIF(Inp_PR24_BRL!$E$5:$E$177,DSDC_BRL!$G33,Inp_PR24_BRL!K$5:K$177)+SUMIF(Inp_PR24_BRL!$E$5:$E$177,DSDC_BRL!$H33,Inp_PR24_BRL!K$5:K$177)+SUMIF(Inp_PR24_BRL!$E$5:$E$177,DSDC_BRL!$I33,Inp_PR24_BRL!K$5:K$177)+SUMIF(Inp_PR24_BRL!$E$5:$E$177,DSDC_BRL!$J33,Inp_PR24_BRL!K$5:K$177)+SUMIF(Inp_PR24_BRL!$E$5:$E$177,DSDC_BRL!$F33,Inp_PR24_BRL!K$5:K$177)</f>
        <v>0</v>
      </c>
      <c r="U33" s="190">
        <f>SUMIF(Inp_PR24_BRL!$E$5:$E$177,DSDC_BRL!$G33,Inp_PR24_BRL!L$5:L$177)+SUMIF(Inp_PR24_BRL!$E$5:$E$177,DSDC_BRL!$H33,Inp_PR24_BRL!L$5:L$177)+SUMIF(Inp_PR24_BRL!$E$5:$E$177,DSDC_BRL!$I33,Inp_PR24_BRL!L$5:L$177)+SUMIF(Inp_PR24_BRL!$E$5:$E$177,DSDC_BRL!$J33,Inp_PR24_BRL!L$5:L$177)+SUMIF(Inp_PR24_BRL!$E$5:$E$177,DSDC_BRL!$F33,Inp_PR24_BRL!L$5:L$177)</f>
        <v>0</v>
      </c>
      <c r="V33" s="101"/>
      <c r="W33" s="190">
        <f t="shared" si="1"/>
        <v>0</v>
      </c>
      <c r="X33" s="190">
        <f t="shared" si="2"/>
        <v>0</v>
      </c>
      <c r="Y33" s="191"/>
      <c r="Z33" s="191"/>
      <c r="AA33" s="191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</row>
    <row r="34" spans="1:37" s="22" customFormat="1" outlineLevel="1">
      <c r="A34" s="82"/>
      <c r="B34" s="82"/>
      <c r="C34" s="111"/>
      <c r="D34" s="112"/>
      <c r="E34" s="120" t="str">
        <f>INDEX(InpC!$E$56:$E$261,MATCH($K34,InpC!$F$56:$F$261,0))</f>
        <v>Other site-specific activities - WN - opex</v>
      </c>
      <c r="F34" s="120" t="str">
        <f>INDEX(InpC!H$56:H$261,MATCH($K34,InpC!$F$56:$F$261,0))</f>
        <v>DS2E_004O_PR24</v>
      </c>
      <c r="G34" s="120" t="str">
        <f>INDEX(InpC!I$56:I$261,MATCH($K34,InpC!$F$56:$F$261,0))</f>
        <v>DS2E_007O_PR24</v>
      </c>
      <c r="H34" s="120" t="str">
        <f>INDEX(InpC!J$56:J$261,MATCH($K34,InpC!$F$56:$F$261,0))</f>
        <v>DS2W_002_O_PR24</v>
      </c>
      <c r="I34" s="120" t="str">
        <f>INDEX(InpC!K$56:K$261,MATCH($K34,InpC!$F$56:$F$261,0))</f>
        <v>DS2W_005_O_PR24</v>
      </c>
      <c r="J34" s="120">
        <f>INDEX(InpC!L$56:L$261,MATCH($K34,InpC!$F$56:$F$261,0))</f>
        <v>0</v>
      </c>
      <c r="K34" s="79">
        <f t="shared" si="3"/>
        <v>118</v>
      </c>
      <c r="L34" s="120" t="str">
        <f>INDEX(InpC!M$56:M$261,MATCH($K34,InpC!$F$56:$F$261,0))</f>
        <v>WN OPEX</v>
      </c>
      <c r="M34" s="157" t="s">
        <v>31</v>
      </c>
      <c r="N34" s="157"/>
      <c r="O34" s="120"/>
      <c r="P34" s="120"/>
      <c r="Q34" s="190">
        <f>SUMIF(Inp_PR24_BRL!$E$5:$E$177,DSDC_BRL!$G34,Inp_PR24_BRL!H$5:H$177)+SUMIF(Inp_PR24_BRL!$E$5:$E$177,DSDC_BRL!$H34,Inp_PR24_BRL!H$5:H$177)+SUMIF(Inp_PR24_BRL!$E$5:$E$177,DSDC_BRL!$I34,Inp_PR24_BRL!H$5:H$177)+SUMIF(Inp_PR24_BRL!$E$5:$E$177,DSDC_BRL!$J34,Inp_PR24_BRL!H$5:H$177)+SUMIF(Inp_PR24_BRL!$E$5:$E$177,DSDC_BRL!$F34,Inp_PR24_BRL!H$5:H$177)</f>
        <v>0</v>
      </c>
      <c r="R34" s="190">
        <f>SUMIF(Inp_PR24_BRL!$E$5:$E$177,DSDC_BRL!$G34,Inp_PR24_BRL!I$5:I$177)+SUMIF(Inp_PR24_BRL!$E$5:$E$177,DSDC_BRL!$H34,Inp_PR24_BRL!I$5:I$177)+SUMIF(Inp_PR24_BRL!$E$5:$E$177,DSDC_BRL!$I34,Inp_PR24_BRL!I$5:I$177)+SUMIF(Inp_PR24_BRL!$E$5:$E$177,DSDC_BRL!$J34,Inp_PR24_BRL!I$5:I$177)+SUMIF(Inp_PR24_BRL!$E$5:$E$177,DSDC_BRL!$F34,Inp_PR24_BRL!I$5:I$177)</f>
        <v>0</v>
      </c>
      <c r="S34" s="190">
        <f>SUMIF(Inp_PR24_BRL!$E$5:$E$177,DSDC_BRL!$G34,Inp_PR24_BRL!J$5:J$177)+SUMIF(Inp_PR24_BRL!$E$5:$E$177,DSDC_BRL!$H34,Inp_PR24_BRL!J$5:J$177)+SUMIF(Inp_PR24_BRL!$E$5:$E$177,DSDC_BRL!$I34,Inp_PR24_BRL!J$5:J$177)+SUMIF(Inp_PR24_BRL!$E$5:$E$177,DSDC_BRL!$J34,Inp_PR24_BRL!J$5:J$177)+SUMIF(Inp_PR24_BRL!$E$5:$E$177,DSDC_BRL!$F34,Inp_PR24_BRL!J$5:J$177)</f>
        <v>0</v>
      </c>
      <c r="T34" s="190">
        <f>SUMIF(Inp_PR24_BRL!$E$5:$E$177,DSDC_BRL!$G34,Inp_PR24_BRL!K$5:K$177)+SUMIF(Inp_PR24_BRL!$E$5:$E$177,DSDC_BRL!$H34,Inp_PR24_BRL!K$5:K$177)+SUMIF(Inp_PR24_BRL!$E$5:$E$177,DSDC_BRL!$I34,Inp_PR24_BRL!K$5:K$177)+SUMIF(Inp_PR24_BRL!$E$5:$E$177,DSDC_BRL!$J34,Inp_PR24_BRL!K$5:K$177)+SUMIF(Inp_PR24_BRL!$E$5:$E$177,DSDC_BRL!$F34,Inp_PR24_BRL!K$5:K$177)</f>
        <v>0</v>
      </c>
      <c r="U34" s="190">
        <f>SUMIF(Inp_PR24_BRL!$E$5:$E$177,DSDC_BRL!$G34,Inp_PR24_BRL!L$5:L$177)+SUMIF(Inp_PR24_BRL!$E$5:$E$177,DSDC_BRL!$H34,Inp_PR24_BRL!L$5:L$177)+SUMIF(Inp_PR24_BRL!$E$5:$E$177,DSDC_BRL!$I34,Inp_PR24_BRL!L$5:L$177)+SUMIF(Inp_PR24_BRL!$E$5:$E$177,DSDC_BRL!$J34,Inp_PR24_BRL!L$5:L$177)+SUMIF(Inp_PR24_BRL!$E$5:$E$177,DSDC_BRL!$F34,Inp_PR24_BRL!L$5:L$177)</f>
        <v>0</v>
      </c>
      <c r="V34" s="101"/>
      <c r="W34" s="190">
        <f t="shared" si="1"/>
        <v>0</v>
      </c>
      <c r="X34" s="190">
        <f t="shared" si="2"/>
        <v>0</v>
      </c>
      <c r="Y34" s="191"/>
      <c r="Z34" s="191"/>
      <c r="AA34" s="191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</row>
    <row r="35" spans="1:37" s="22" customFormat="1" outlineLevel="1">
      <c r="A35" s="82"/>
      <c r="B35" s="82"/>
      <c r="C35" s="111"/>
      <c r="D35" s="112"/>
      <c r="E35" s="120" t="str">
        <f>INDEX(InpC!$E$56:$E$261,MATCH($K35,InpC!$F$56:$F$261,0))</f>
        <v>Other site-specific activities - WN - totex</v>
      </c>
      <c r="F35" s="120" t="str">
        <f>INDEX(InpC!H$56:H$261,MATCH($K35,InpC!$F$56:$F$261,0))</f>
        <v>sum</v>
      </c>
      <c r="G35" s="120">
        <f>INDEX(InpC!I$56:I$261,MATCH($K35,InpC!$F$56:$F$261,0))</f>
        <v>0</v>
      </c>
      <c r="H35" s="120">
        <f>INDEX(InpC!J$56:J$261,MATCH($K35,InpC!$F$56:$F$261,0))</f>
        <v>0</v>
      </c>
      <c r="I35" s="120">
        <f>INDEX(InpC!K$56:K$261,MATCH($K35,InpC!$F$56:$F$261,0))</f>
        <v>0</v>
      </c>
      <c r="J35" s="120">
        <f>INDEX(InpC!L$56:L$261,MATCH($K35,InpC!$F$56:$F$261,0))</f>
        <v>0</v>
      </c>
      <c r="K35" s="79">
        <f t="shared" si="3"/>
        <v>119</v>
      </c>
      <c r="L35" s="120" t="str">
        <f>INDEX(InpC!M$56:M$261,MATCH($K35,InpC!$F$56:$F$261,0))</f>
        <v>WN TOTEX</v>
      </c>
      <c r="M35" s="157" t="s">
        <v>31</v>
      </c>
      <c r="N35" s="157"/>
      <c r="O35" s="120"/>
      <c r="P35" s="120"/>
      <c r="Q35" s="192">
        <f t="shared" ref="Q35:U35" si="10">SUM(Q33:Q34)</f>
        <v>0</v>
      </c>
      <c r="R35" s="192">
        <f t="shared" si="10"/>
        <v>0</v>
      </c>
      <c r="S35" s="192">
        <f t="shared" si="10"/>
        <v>0</v>
      </c>
      <c r="T35" s="192">
        <f t="shared" si="10"/>
        <v>0</v>
      </c>
      <c r="U35" s="192">
        <f t="shared" si="10"/>
        <v>0</v>
      </c>
      <c r="V35" s="101"/>
      <c r="W35" s="192">
        <f t="shared" si="1"/>
        <v>0</v>
      </c>
      <c r="X35" s="192">
        <f t="shared" si="2"/>
        <v>0</v>
      </c>
      <c r="Y35" s="191"/>
      <c r="Z35" s="191"/>
      <c r="AA35" s="191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</row>
    <row r="36" spans="1:37" s="22" customFormat="1" outlineLevel="1">
      <c r="A36" s="82"/>
      <c r="B36" s="82"/>
      <c r="C36" s="111"/>
      <c r="D36" s="112"/>
      <c r="E36" s="120" t="str">
        <f>INDEX(InpC!$E$56:$E$261,MATCH($K36,InpC!$F$56:$F$261,0))</f>
        <v>Other site-specific activities - WWN - capex</v>
      </c>
      <c r="F36" s="120" t="str">
        <f>INDEX(InpC!H$56:H$261,MATCH($K36,InpC!$F$56:$F$261,0))</f>
        <v>DS3_005TOT_PR24</v>
      </c>
      <c r="G36" s="120">
        <f>INDEX(InpC!I$56:I$261,MATCH($K36,InpC!$F$56:$F$261,0))</f>
        <v>0</v>
      </c>
      <c r="H36" s="120">
        <f>INDEX(InpC!J$56:J$261,MATCH($K36,InpC!$F$56:$F$261,0))</f>
        <v>0</v>
      </c>
      <c r="I36" s="120">
        <f>INDEX(InpC!K$56:K$261,MATCH($K36,InpC!$F$56:$F$261,0))</f>
        <v>0</v>
      </c>
      <c r="J36" s="120">
        <f>INDEX(InpC!L$56:L$261,MATCH($K36,InpC!$F$56:$F$261,0))</f>
        <v>0</v>
      </c>
      <c r="K36" s="79">
        <f t="shared" si="3"/>
        <v>120</v>
      </c>
      <c r="L36" s="120" t="str">
        <f>INDEX(InpC!M$56:M$261,MATCH($K36,InpC!$F$56:$F$261,0))</f>
        <v>WWN CAPEX</v>
      </c>
      <c r="M36" s="157" t="s">
        <v>31</v>
      </c>
      <c r="N36" s="157"/>
      <c r="O36" s="120"/>
      <c r="P36" s="120"/>
      <c r="Q36" s="190">
        <f>SUMIF(Inp_PR24_BRL!$E$5:$E$177,DSDC_BRL!$G36,Inp_PR24_BRL!H$5:H$177)+SUMIF(Inp_PR24_BRL!$E$5:$E$177,DSDC_BRL!$H36,Inp_PR24_BRL!H$5:H$177)+SUMIF(Inp_PR24_BRL!$E$5:$E$177,DSDC_BRL!$I36,Inp_PR24_BRL!H$5:H$177)+SUMIF(Inp_PR24_BRL!$E$5:$E$177,DSDC_BRL!$J36,Inp_PR24_BRL!H$5:H$177)+SUMIF(Inp_PR24_BRL!$E$5:$E$177,DSDC_BRL!$F36,Inp_PR24_BRL!H$5:H$177)</f>
        <v>0</v>
      </c>
      <c r="R36" s="190">
        <f>SUMIF(Inp_PR24_BRL!$E$5:$E$177,DSDC_BRL!$G36,Inp_PR24_BRL!I$5:I$177)+SUMIF(Inp_PR24_BRL!$E$5:$E$177,DSDC_BRL!$H36,Inp_PR24_BRL!I$5:I$177)+SUMIF(Inp_PR24_BRL!$E$5:$E$177,DSDC_BRL!$I36,Inp_PR24_BRL!I$5:I$177)+SUMIF(Inp_PR24_BRL!$E$5:$E$177,DSDC_BRL!$J36,Inp_PR24_BRL!I$5:I$177)+SUMIF(Inp_PR24_BRL!$E$5:$E$177,DSDC_BRL!$F36,Inp_PR24_BRL!I$5:I$177)</f>
        <v>0</v>
      </c>
      <c r="S36" s="190">
        <f>SUMIF(Inp_PR24_BRL!$E$5:$E$177,DSDC_BRL!$G36,Inp_PR24_BRL!J$5:J$177)+SUMIF(Inp_PR24_BRL!$E$5:$E$177,DSDC_BRL!$H36,Inp_PR24_BRL!J$5:J$177)+SUMIF(Inp_PR24_BRL!$E$5:$E$177,DSDC_BRL!$I36,Inp_PR24_BRL!J$5:J$177)+SUMIF(Inp_PR24_BRL!$E$5:$E$177,DSDC_BRL!$J36,Inp_PR24_BRL!J$5:J$177)+SUMIF(Inp_PR24_BRL!$E$5:$E$177,DSDC_BRL!$F36,Inp_PR24_BRL!J$5:J$177)</f>
        <v>0</v>
      </c>
      <c r="T36" s="190">
        <f>SUMIF(Inp_PR24_BRL!$E$5:$E$177,DSDC_BRL!$G36,Inp_PR24_BRL!K$5:K$177)+SUMIF(Inp_PR24_BRL!$E$5:$E$177,DSDC_BRL!$H36,Inp_PR24_BRL!K$5:K$177)+SUMIF(Inp_PR24_BRL!$E$5:$E$177,DSDC_BRL!$I36,Inp_PR24_BRL!K$5:K$177)+SUMIF(Inp_PR24_BRL!$E$5:$E$177,DSDC_BRL!$J36,Inp_PR24_BRL!K$5:K$177)+SUMIF(Inp_PR24_BRL!$E$5:$E$177,DSDC_BRL!$F36,Inp_PR24_BRL!K$5:K$177)</f>
        <v>0</v>
      </c>
      <c r="U36" s="190">
        <f>SUMIF(Inp_PR24_BRL!$E$5:$E$177,DSDC_BRL!$G36,Inp_PR24_BRL!L$5:L$177)+SUMIF(Inp_PR24_BRL!$E$5:$E$177,DSDC_BRL!$H36,Inp_PR24_BRL!L$5:L$177)+SUMIF(Inp_PR24_BRL!$E$5:$E$177,DSDC_BRL!$I36,Inp_PR24_BRL!L$5:L$177)+SUMIF(Inp_PR24_BRL!$E$5:$E$177,DSDC_BRL!$J36,Inp_PR24_BRL!L$5:L$177)+SUMIF(Inp_PR24_BRL!$E$5:$E$177,DSDC_BRL!$F36,Inp_PR24_BRL!L$5:L$177)</f>
        <v>0</v>
      </c>
      <c r="V36" s="101"/>
      <c r="W36" s="190">
        <f t="shared" si="1"/>
        <v>0</v>
      </c>
      <c r="X36" s="190">
        <f t="shared" si="2"/>
        <v>0</v>
      </c>
      <c r="Y36" s="191"/>
      <c r="Z36" s="191"/>
      <c r="AA36" s="191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</row>
    <row r="37" spans="1:37" s="22" customFormat="1" outlineLevel="1">
      <c r="A37" s="82"/>
      <c r="B37" s="82"/>
      <c r="C37" s="111"/>
      <c r="D37" s="112"/>
      <c r="E37" s="120" t="str">
        <f>INDEX(InpC!$E$56:$E$261,MATCH($K37,InpC!$F$56:$F$261,0))</f>
        <v>Other site-specific activities - WWN - opex</v>
      </c>
      <c r="F37" s="120" t="str">
        <f>INDEX(InpC!H$56:H$261,MATCH($K37,InpC!$F$56:$F$261,0))</f>
        <v>DS3_009TOT_PR24</v>
      </c>
      <c r="G37" s="120">
        <f>INDEX(InpC!I$56:I$261,MATCH($K37,InpC!$F$56:$F$261,0))</f>
        <v>0</v>
      </c>
      <c r="H37" s="120">
        <f>INDEX(InpC!J$56:J$261,MATCH($K37,InpC!$F$56:$F$261,0))</f>
        <v>0</v>
      </c>
      <c r="I37" s="120">
        <f>INDEX(InpC!K$56:K$261,MATCH($K37,InpC!$F$56:$F$261,0))</f>
        <v>0</v>
      </c>
      <c r="J37" s="120">
        <f>INDEX(InpC!L$56:L$261,MATCH($K37,InpC!$F$56:$F$261,0))</f>
        <v>0</v>
      </c>
      <c r="K37" s="79">
        <f t="shared" si="3"/>
        <v>121</v>
      </c>
      <c r="L37" s="120" t="str">
        <f>INDEX(InpC!M$56:M$261,MATCH($K37,InpC!$F$56:$F$261,0))</f>
        <v>WWN OPEX</v>
      </c>
      <c r="M37" s="157" t="s">
        <v>31</v>
      </c>
      <c r="N37" s="157"/>
      <c r="O37" s="120"/>
      <c r="P37" s="120"/>
      <c r="Q37" s="190">
        <f>SUMIF(Inp_PR24_BRL!$E$5:$E$177,DSDC_BRL!$G37,Inp_PR24_BRL!H$5:H$177)+SUMIF(Inp_PR24_BRL!$E$5:$E$177,DSDC_BRL!$H37,Inp_PR24_BRL!H$5:H$177)+SUMIF(Inp_PR24_BRL!$E$5:$E$177,DSDC_BRL!$I37,Inp_PR24_BRL!H$5:H$177)+SUMIF(Inp_PR24_BRL!$E$5:$E$177,DSDC_BRL!$J37,Inp_PR24_BRL!H$5:H$177)+SUMIF(Inp_PR24_BRL!$E$5:$E$177,DSDC_BRL!$F37,Inp_PR24_BRL!H$5:H$177)</f>
        <v>0</v>
      </c>
      <c r="R37" s="190">
        <f>SUMIF(Inp_PR24_BRL!$E$5:$E$177,DSDC_BRL!$G37,Inp_PR24_BRL!I$5:I$177)+SUMIF(Inp_PR24_BRL!$E$5:$E$177,DSDC_BRL!$H37,Inp_PR24_BRL!I$5:I$177)+SUMIF(Inp_PR24_BRL!$E$5:$E$177,DSDC_BRL!$I37,Inp_PR24_BRL!I$5:I$177)+SUMIF(Inp_PR24_BRL!$E$5:$E$177,DSDC_BRL!$J37,Inp_PR24_BRL!I$5:I$177)+SUMIF(Inp_PR24_BRL!$E$5:$E$177,DSDC_BRL!$F37,Inp_PR24_BRL!I$5:I$177)</f>
        <v>0</v>
      </c>
      <c r="S37" s="190">
        <f>SUMIF(Inp_PR24_BRL!$E$5:$E$177,DSDC_BRL!$G37,Inp_PR24_BRL!J$5:J$177)+SUMIF(Inp_PR24_BRL!$E$5:$E$177,DSDC_BRL!$H37,Inp_PR24_BRL!J$5:J$177)+SUMIF(Inp_PR24_BRL!$E$5:$E$177,DSDC_BRL!$I37,Inp_PR24_BRL!J$5:J$177)+SUMIF(Inp_PR24_BRL!$E$5:$E$177,DSDC_BRL!$J37,Inp_PR24_BRL!J$5:J$177)+SUMIF(Inp_PR24_BRL!$E$5:$E$177,DSDC_BRL!$F37,Inp_PR24_BRL!J$5:J$177)</f>
        <v>0</v>
      </c>
      <c r="T37" s="190">
        <f>SUMIF(Inp_PR24_BRL!$E$5:$E$177,DSDC_BRL!$G37,Inp_PR24_BRL!K$5:K$177)+SUMIF(Inp_PR24_BRL!$E$5:$E$177,DSDC_BRL!$H37,Inp_PR24_BRL!K$5:K$177)+SUMIF(Inp_PR24_BRL!$E$5:$E$177,DSDC_BRL!$I37,Inp_PR24_BRL!K$5:K$177)+SUMIF(Inp_PR24_BRL!$E$5:$E$177,DSDC_BRL!$J37,Inp_PR24_BRL!K$5:K$177)+SUMIF(Inp_PR24_BRL!$E$5:$E$177,DSDC_BRL!$F37,Inp_PR24_BRL!K$5:K$177)</f>
        <v>0</v>
      </c>
      <c r="U37" s="190">
        <f>SUMIF(Inp_PR24_BRL!$E$5:$E$177,DSDC_BRL!$G37,Inp_PR24_BRL!L$5:L$177)+SUMIF(Inp_PR24_BRL!$E$5:$E$177,DSDC_BRL!$H37,Inp_PR24_BRL!L$5:L$177)+SUMIF(Inp_PR24_BRL!$E$5:$E$177,DSDC_BRL!$I37,Inp_PR24_BRL!L$5:L$177)+SUMIF(Inp_PR24_BRL!$E$5:$E$177,DSDC_BRL!$J37,Inp_PR24_BRL!L$5:L$177)+SUMIF(Inp_PR24_BRL!$E$5:$E$177,DSDC_BRL!$F37,Inp_PR24_BRL!L$5:L$177)</f>
        <v>0</v>
      </c>
      <c r="V37" s="101"/>
      <c r="W37" s="190">
        <f t="shared" si="1"/>
        <v>0</v>
      </c>
      <c r="X37" s="190">
        <f t="shared" si="2"/>
        <v>0</v>
      </c>
      <c r="Y37" s="191"/>
      <c r="Z37" s="191"/>
      <c r="AA37" s="191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</row>
    <row r="38" spans="1:37" s="22" customFormat="1" outlineLevel="1">
      <c r="A38" s="82"/>
      <c r="B38" s="82"/>
      <c r="C38" s="111"/>
      <c r="D38" s="112"/>
      <c r="E38" s="120" t="str">
        <f>INDEX(InpC!$E$56:$E$261,MATCH($K38,InpC!$F$56:$F$261,0))</f>
        <v>Other site-specific activities - WWN - totex</v>
      </c>
      <c r="F38" s="120" t="str">
        <f>INDEX(InpC!H$56:H$261,MATCH($K38,InpC!$F$56:$F$261,0))</f>
        <v>sum</v>
      </c>
      <c r="G38" s="120">
        <f>INDEX(InpC!I$56:I$261,MATCH($K38,InpC!$F$56:$F$261,0))</f>
        <v>0</v>
      </c>
      <c r="H38" s="120">
        <f>INDEX(InpC!J$56:J$261,MATCH($K38,InpC!$F$56:$F$261,0))</f>
        <v>0</v>
      </c>
      <c r="I38" s="120">
        <f>INDEX(InpC!K$56:K$261,MATCH($K38,InpC!$F$56:$F$261,0))</f>
        <v>0</v>
      </c>
      <c r="J38" s="120">
        <f>INDEX(InpC!L$56:L$261,MATCH($K38,InpC!$F$56:$F$261,0))</f>
        <v>0</v>
      </c>
      <c r="K38" s="79">
        <f t="shared" si="3"/>
        <v>122</v>
      </c>
      <c r="L38" s="120" t="str">
        <f>INDEX(InpC!M$56:M$261,MATCH($K38,InpC!$F$56:$F$261,0))</f>
        <v>WWN TOTEX</v>
      </c>
      <c r="M38" s="157" t="s">
        <v>31</v>
      </c>
      <c r="N38" s="157"/>
      <c r="O38" s="120"/>
      <c r="P38" s="120"/>
      <c r="Q38" s="192">
        <f t="shared" ref="Q38:U38" si="11">SUM(Q36:Q37)</f>
        <v>0</v>
      </c>
      <c r="R38" s="192">
        <f t="shared" si="11"/>
        <v>0</v>
      </c>
      <c r="S38" s="192">
        <f t="shared" si="11"/>
        <v>0</v>
      </c>
      <c r="T38" s="192">
        <f t="shared" si="11"/>
        <v>0</v>
      </c>
      <c r="U38" s="192">
        <f t="shared" si="11"/>
        <v>0</v>
      </c>
      <c r="V38" s="101"/>
      <c r="W38" s="192">
        <f t="shared" si="1"/>
        <v>0</v>
      </c>
      <c r="X38" s="192">
        <f t="shared" si="2"/>
        <v>0</v>
      </c>
      <c r="Y38" s="191"/>
      <c r="Z38" s="191"/>
      <c r="AA38" s="191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</row>
    <row r="39" spans="1:37" s="22" customFormat="1" outlineLevel="1">
      <c r="A39" s="82"/>
      <c r="B39" s="82"/>
      <c r="C39" s="111"/>
      <c r="D39" s="112"/>
      <c r="E39" s="120" t="str">
        <f>INDEX(InpC!$E$56:$E$261,MATCH($K39,InpC!$F$56:$F$261,0))</f>
        <v>Total developer services costs - WN - capex</v>
      </c>
      <c r="F39" s="120" t="str">
        <f>INDEX(InpC!H$56:H$261,MATCH($K39,InpC!$F$56:$F$261,0))</f>
        <v>sum</v>
      </c>
      <c r="G39" s="120">
        <f>INDEX(InpC!I$56:I$261,MATCH($K39,InpC!$F$56:$F$261,0))</f>
        <v>0</v>
      </c>
      <c r="H39" s="120">
        <f>INDEX(InpC!J$56:J$261,MATCH($K39,InpC!$F$56:$F$261,0))</f>
        <v>0</v>
      </c>
      <c r="I39" s="120">
        <f>INDEX(InpC!K$56:K$261,MATCH($K39,InpC!$F$56:$F$261,0))</f>
        <v>0</v>
      </c>
      <c r="J39" s="120">
        <f>INDEX(InpC!L$56:L$261,MATCH($K39,InpC!$F$56:$F$261,0))</f>
        <v>0</v>
      </c>
      <c r="K39" s="79">
        <f>K38+1</f>
        <v>123</v>
      </c>
      <c r="L39" s="120" t="str">
        <f>INDEX(InpC!M$56:M$261,MATCH($K39,InpC!$F$56:$F$261,0))</f>
        <v>WN CAPEX</v>
      </c>
      <c r="M39" s="157" t="s">
        <v>31</v>
      </c>
      <c r="N39" s="157"/>
      <c r="O39" s="120"/>
      <c r="P39" s="120"/>
      <c r="Q39" s="192">
        <f>SUMIF($L$15:$L38,$L39,Q$15:Q38)</f>
        <v>3.7359999999999998</v>
      </c>
      <c r="R39" s="192">
        <f>SUMIF($L$15:$L38,$L39,R$15:R38)</f>
        <v>3.3120000000000003</v>
      </c>
      <c r="S39" s="192">
        <f>SUMIF($L$15:$L38,$L39,S$15:S38)</f>
        <v>3.3120000000000003</v>
      </c>
      <c r="T39" s="192">
        <f>SUMIF($L$15:$L38,$L39,T$15:T38)</f>
        <v>3.1960000000000002</v>
      </c>
      <c r="U39" s="192">
        <f>SUMIF($L$15:$L38,$L39,U$15:U38)</f>
        <v>3.3680000000000003</v>
      </c>
      <c r="V39" s="101"/>
      <c r="W39" s="192">
        <f t="shared" si="1"/>
        <v>16.923999999999999</v>
      </c>
      <c r="X39" s="192">
        <f t="shared" si="2"/>
        <v>3.3847999999999998</v>
      </c>
      <c r="Y39" s="191"/>
      <c r="Z39" s="191"/>
      <c r="AA39" s="191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</row>
    <row r="40" spans="1:37" s="22" customFormat="1" outlineLevel="1">
      <c r="A40" s="82"/>
      <c r="B40" s="82"/>
      <c r="C40" s="111"/>
      <c r="D40" s="112"/>
      <c r="E40" s="120" t="str">
        <f>INDEX(InpC!$E$56:$E$261,MATCH($K40,InpC!$F$56:$F$261,0))</f>
        <v>Total developer services costs - WN - opex</v>
      </c>
      <c r="F40" s="120" t="str">
        <f>INDEX(InpC!H$56:H$261,MATCH($K40,InpC!$F$56:$F$261,0))</f>
        <v>sum</v>
      </c>
      <c r="G40" s="120">
        <f>INDEX(InpC!I$56:I$261,MATCH($K40,InpC!$F$56:$F$261,0))</f>
        <v>0</v>
      </c>
      <c r="H40" s="120">
        <f>INDEX(InpC!J$56:J$261,MATCH($K40,InpC!$F$56:$F$261,0))</f>
        <v>0</v>
      </c>
      <c r="I40" s="120">
        <f>INDEX(InpC!K$56:K$261,MATCH($K40,InpC!$F$56:$F$261,0))</f>
        <v>0</v>
      </c>
      <c r="J40" s="120">
        <f>INDEX(InpC!L$56:L$261,MATCH($K40,InpC!$F$56:$F$261,0))</f>
        <v>0</v>
      </c>
      <c r="K40" s="79">
        <f t="shared" ref="K40:K70" si="12">K39+1</f>
        <v>124</v>
      </c>
      <c r="L40" s="120" t="str">
        <f>INDEX(InpC!M$56:M$261,MATCH($K40,InpC!$F$56:$F$261,0))</f>
        <v>WN OPEX</v>
      </c>
      <c r="M40" s="157" t="s">
        <v>31</v>
      </c>
      <c r="N40" s="157"/>
      <c r="O40" s="120"/>
      <c r="P40" s="120"/>
      <c r="Q40" s="192">
        <f>SUMIF($L$15:$L39,$L40,Q$15:Q39)</f>
        <v>0</v>
      </c>
      <c r="R40" s="192">
        <f>SUMIF($L$15:$L39,$L40,R$15:R39)</f>
        <v>0</v>
      </c>
      <c r="S40" s="192">
        <f>SUMIF($L$15:$L39,$L40,S$15:S39)</f>
        <v>0</v>
      </c>
      <c r="T40" s="192">
        <f>SUMIF($L$15:$L39,$L40,T$15:T39)</f>
        <v>0</v>
      </c>
      <c r="U40" s="192">
        <f>SUMIF($L$15:$L39,$L40,U$15:U39)</f>
        <v>0</v>
      </c>
      <c r="V40" s="101"/>
      <c r="W40" s="192">
        <f t="shared" si="1"/>
        <v>0</v>
      </c>
      <c r="X40" s="192">
        <f t="shared" si="2"/>
        <v>0</v>
      </c>
      <c r="Y40" s="191"/>
      <c r="Z40" s="191"/>
      <c r="AA40" s="191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</row>
    <row r="41" spans="1:37" s="22" customFormat="1" outlineLevel="1">
      <c r="A41" s="82"/>
      <c r="B41" s="82"/>
      <c r="C41" s="111"/>
      <c r="D41" s="112"/>
      <c r="E41" s="120" t="str">
        <f>INDEX(InpC!$E$56:$E$261,MATCH($K41,InpC!$F$56:$F$261,0))</f>
        <v>Total developer services costs - WN - totex</v>
      </c>
      <c r="F41" s="120" t="str">
        <f>INDEX(InpC!H$56:H$261,MATCH($K41,InpC!$F$56:$F$261,0))</f>
        <v>sum</v>
      </c>
      <c r="G41" s="120">
        <f>INDEX(InpC!I$56:I$261,MATCH($K41,InpC!$F$56:$F$261,0))</f>
        <v>0</v>
      </c>
      <c r="H41" s="120">
        <f>INDEX(InpC!J$56:J$261,MATCH($K41,InpC!$F$56:$F$261,0))</f>
        <v>0</v>
      </c>
      <c r="I41" s="120">
        <f>INDEX(InpC!K$56:K$261,MATCH($K41,InpC!$F$56:$F$261,0))</f>
        <v>0</v>
      </c>
      <c r="J41" s="120">
        <f>INDEX(InpC!L$56:L$261,MATCH($K41,InpC!$F$56:$F$261,0))</f>
        <v>0</v>
      </c>
      <c r="K41" s="79">
        <f t="shared" si="12"/>
        <v>125</v>
      </c>
      <c r="L41" s="120" t="str">
        <f>INDEX(InpC!M$56:M$261,MATCH($K41,InpC!$F$56:$F$261,0))</f>
        <v>WN TOTEX</v>
      </c>
      <c r="M41" s="157" t="s">
        <v>31</v>
      </c>
      <c r="N41" s="157"/>
      <c r="O41" s="120"/>
      <c r="P41" s="120"/>
      <c r="Q41" s="192">
        <f>SUMIF($L$15:$L40,$L41,Q$15:Q40)</f>
        <v>3.7359999999999998</v>
      </c>
      <c r="R41" s="192">
        <f>SUMIF($L$15:$L40,$L41,R$15:R40)</f>
        <v>3.3120000000000003</v>
      </c>
      <c r="S41" s="192">
        <f>SUMIF($L$15:$L40,$L41,S$15:S40)</f>
        <v>3.3120000000000003</v>
      </c>
      <c r="T41" s="192">
        <f>SUMIF($L$15:$L40,$L41,T$15:T40)</f>
        <v>3.1960000000000002</v>
      </c>
      <c r="U41" s="192">
        <f>SUMIF($L$15:$L40,$L41,U$15:U40)</f>
        <v>3.3680000000000003</v>
      </c>
      <c r="V41" s="101"/>
      <c r="W41" s="192">
        <f t="shared" si="1"/>
        <v>16.923999999999999</v>
      </c>
      <c r="X41" s="192">
        <f t="shared" si="2"/>
        <v>3.3847999999999998</v>
      </c>
      <c r="Y41" s="191"/>
      <c r="Z41" s="191"/>
      <c r="AA41" s="191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</row>
    <row r="42" spans="1:37" s="22" customFormat="1" outlineLevel="1">
      <c r="A42" s="82"/>
      <c r="B42" s="82"/>
      <c r="C42" s="111"/>
      <c r="D42" s="112"/>
      <c r="E42" s="120" t="str">
        <f>INDEX(InpC!$E$56:$E$261,MATCH($K42,InpC!$F$56:$F$261,0))</f>
        <v>Total developer services costs - WWN - capex</v>
      </c>
      <c r="F42" s="120" t="str">
        <f>INDEX(InpC!H$56:H$261,MATCH($K42,InpC!$F$56:$F$261,0))</f>
        <v>sum</v>
      </c>
      <c r="G42" s="120">
        <f>INDEX(InpC!I$56:I$261,MATCH($K42,InpC!$F$56:$F$261,0))</f>
        <v>0</v>
      </c>
      <c r="H42" s="120">
        <f>INDEX(InpC!J$56:J$261,MATCH($K42,InpC!$F$56:$F$261,0))</f>
        <v>0</v>
      </c>
      <c r="I42" s="120">
        <f>INDEX(InpC!K$56:K$261,MATCH($K42,InpC!$F$56:$F$261,0))</f>
        <v>0</v>
      </c>
      <c r="J42" s="120">
        <f>INDEX(InpC!L$56:L$261,MATCH($K42,InpC!$F$56:$F$261,0))</f>
        <v>0</v>
      </c>
      <c r="K42" s="79">
        <f t="shared" si="12"/>
        <v>126</v>
      </c>
      <c r="L42" s="120" t="str">
        <f>INDEX(InpC!M$56:M$261,MATCH($K42,InpC!$F$56:$F$261,0))</f>
        <v>WWN CAPEX</v>
      </c>
      <c r="M42" s="157" t="s">
        <v>31</v>
      </c>
      <c r="N42" s="157"/>
      <c r="O42" s="120"/>
      <c r="P42" s="120"/>
      <c r="Q42" s="192">
        <f>SUMIF($L$15:$L41,$L42,Q$15:Q41)</f>
        <v>0</v>
      </c>
      <c r="R42" s="192">
        <f>SUMIF($L$15:$L41,$L42,R$15:R41)</f>
        <v>0</v>
      </c>
      <c r="S42" s="192">
        <f>SUMIF($L$15:$L41,$L42,S$15:S41)</f>
        <v>0</v>
      </c>
      <c r="T42" s="192">
        <f>SUMIF($L$15:$L41,$L42,T$15:T41)</f>
        <v>0</v>
      </c>
      <c r="U42" s="192">
        <f>SUMIF($L$15:$L41,$L42,U$15:U41)</f>
        <v>0</v>
      </c>
      <c r="V42" s="101"/>
      <c r="W42" s="192">
        <f t="shared" si="1"/>
        <v>0</v>
      </c>
      <c r="X42" s="192">
        <f t="shared" si="2"/>
        <v>0</v>
      </c>
      <c r="Y42" s="191"/>
      <c r="Z42" s="191"/>
      <c r="AA42" s="191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</row>
    <row r="43" spans="1:37" s="22" customFormat="1" outlineLevel="1">
      <c r="A43" s="82"/>
      <c r="B43" s="82"/>
      <c r="C43" s="111"/>
      <c r="D43" s="112"/>
      <c r="E43" s="120" t="str">
        <f>INDEX(InpC!$E$56:$E$261,MATCH($K43,InpC!$F$56:$F$261,0))</f>
        <v>Total developer services costs - WWN - opex</v>
      </c>
      <c r="F43" s="120" t="str">
        <f>INDEX(InpC!H$56:H$261,MATCH($K43,InpC!$F$56:$F$261,0))</f>
        <v>sum</v>
      </c>
      <c r="G43" s="120">
        <f>INDEX(InpC!I$56:I$261,MATCH($K43,InpC!$F$56:$F$261,0))</f>
        <v>0</v>
      </c>
      <c r="H43" s="120">
        <f>INDEX(InpC!J$56:J$261,MATCH($K43,InpC!$F$56:$F$261,0))</f>
        <v>0</v>
      </c>
      <c r="I43" s="120">
        <f>INDEX(InpC!K$56:K$261,MATCH($K43,InpC!$F$56:$F$261,0))</f>
        <v>0</v>
      </c>
      <c r="J43" s="120">
        <f>INDEX(InpC!L$56:L$261,MATCH($K43,InpC!$F$56:$F$261,0))</f>
        <v>0</v>
      </c>
      <c r="K43" s="79">
        <f t="shared" si="12"/>
        <v>127</v>
      </c>
      <c r="L43" s="120" t="str">
        <f>INDEX(InpC!M$56:M$261,MATCH($K43,InpC!$F$56:$F$261,0))</f>
        <v>WWN OPEX</v>
      </c>
      <c r="M43" s="157" t="s">
        <v>31</v>
      </c>
      <c r="N43" s="157"/>
      <c r="O43" s="120"/>
      <c r="P43" s="120"/>
      <c r="Q43" s="192">
        <f>SUMIF($L$15:$L42,$L43,Q$15:Q42)</f>
        <v>0</v>
      </c>
      <c r="R43" s="192">
        <f>SUMIF($L$15:$L42,$L43,R$15:R42)</f>
        <v>0</v>
      </c>
      <c r="S43" s="192">
        <f>SUMIF($L$15:$L42,$L43,S$15:S42)</f>
        <v>0</v>
      </c>
      <c r="T43" s="192">
        <f>SUMIF($L$15:$L42,$L43,T$15:T42)</f>
        <v>0</v>
      </c>
      <c r="U43" s="192">
        <f>SUMIF($L$15:$L42,$L43,U$15:U42)</f>
        <v>0</v>
      </c>
      <c r="V43" s="101"/>
      <c r="W43" s="192">
        <f t="shared" si="1"/>
        <v>0</v>
      </c>
      <c r="X43" s="192">
        <f t="shared" si="2"/>
        <v>0</v>
      </c>
      <c r="Y43" s="191"/>
      <c r="Z43" s="191"/>
      <c r="AA43" s="191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</row>
    <row r="44" spans="1:37" s="22" customFormat="1" outlineLevel="1">
      <c r="A44" s="82"/>
      <c r="B44" s="82"/>
      <c r="C44" s="111"/>
      <c r="D44" s="112"/>
      <c r="E44" s="120" t="str">
        <f>INDEX(InpC!$E$56:$E$261,MATCH($K44,InpC!$F$56:$F$261,0))</f>
        <v>Total developer services costs - WWN - totex</v>
      </c>
      <c r="F44" s="120" t="str">
        <f>INDEX(InpC!H$56:H$261,MATCH($K44,InpC!$F$56:$F$261,0))</f>
        <v>sum</v>
      </c>
      <c r="G44" s="120">
        <f>INDEX(InpC!I$56:I$261,MATCH($K44,InpC!$F$56:$F$261,0))</f>
        <v>0</v>
      </c>
      <c r="H44" s="120">
        <f>INDEX(InpC!J$56:J$261,MATCH($K44,InpC!$F$56:$F$261,0))</f>
        <v>0</v>
      </c>
      <c r="I44" s="120">
        <f>INDEX(InpC!K$56:K$261,MATCH($K44,InpC!$F$56:$F$261,0))</f>
        <v>0</v>
      </c>
      <c r="J44" s="120">
        <f>INDEX(InpC!L$56:L$261,MATCH($K44,InpC!$F$56:$F$261,0))</f>
        <v>0</v>
      </c>
      <c r="K44" s="79">
        <f t="shared" si="12"/>
        <v>128</v>
      </c>
      <c r="L44" s="120" t="str">
        <f>INDEX(InpC!M$56:M$261,MATCH($K44,InpC!$F$56:$F$261,0))</f>
        <v>WWN TOTEX</v>
      </c>
      <c r="M44" s="157" t="s">
        <v>31</v>
      </c>
      <c r="N44" s="157"/>
      <c r="O44" s="120"/>
      <c r="P44" s="120"/>
      <c r="Q44" s="192">
        <f>SUMIF($L$15:$L43,$L44,Q$15:Q43)</f>
        <v>0</v>
      </c>
      <c r="R44" s="192">
        <f>SUMIF($L$15:$L43,$L44,R$15:R43)</f>
        <v>0</v>
      </c>
      <c r="S44" s="192">
        <f>SUMIF($L$15:$L43,$L44,S$15:S43)</f>
        <v>0</v>
      </c>
      <c r="T44" s="192">
        <f>SUMIF($L$15:$L43,$L44,T$15:T43)</f>
        <v>0</v>
      </c>
      <c r="U44" s="192">
        <f>SUMIF($L$15:$L43,$L44,U$15:U43)</f>
        <v>0</v>
      </c>
      <c r="V44" s="101"/>
      <c r="W44" s="192">
        <f t="shared" si="1"/>
        <v>0</v>
      </c>
      <c r="X44" s="192">
        <f t="shared" si="2"/>
        <v>0</v>
      </c>
      <c r="Y44" s="191"/>
      <c r="Z44" s="191"/>
      <c r="AA44" s="191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</row>
    <row r="45" spans="1:37" customFormat="1" outlineLevel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79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</row>
    <row r="46" spans="1:37" s="22" customFormat="1" outlineLevel="1">
      <c r="A46" s="82"/>
      <c r="B46" s="82"/>
      <c r="C46" s="111"/>
      <c r="D46" s="112"/>
      <c r="E46" s="120" t="str">
        <f>INDEX(InpC!$E$56:$E$261,MATCH($K46,InpC!$F$56:$F$261,0))</f>
        <v>s185 diversions - WN - capex</v>
      </c>
      <c r="F46" s="120" t="str">
        <f>INDEX(InpC!H$56:H$261,MATCH($K46,InpC!$F$56:$F$261,0))</f>
        <v>CW11_023TOT_PR24</v>
      </c>
      <c r="G46" s="120">
        <f>INDEX(InpC!I$56:I$261,MATCH($K46,InpC!$F$56:$F$261,0))</f>
        <v>0</v>
      </c>
      <c r="H46" s="120">
        <f>INDEX(InpC!J$56:J$261,MATCH($K46,InpC!$F$56:$F$261,0))</f>
        <v>0</v>
      </c>
      <c r="I46" s="120">
        <f>INDEX(InpC!K$56:K$261,MATCH($K46,InpC!$F$56:$F$261,0))</f>
        <v>0</v>
      </c>
      <c r="J46" s="120">
        <f>INDEX(InpC!L$56:L$261,MATCH($K46,InpC!$F$56:$F$261,0))</f>
        <v>0</v>
      </c>
      <c r="K46" s="79">
        <f>K44+1</f>
        <v>129</v>
      </c>
      <c r="L46" s="120" t="str">
        <f>INDEX(InpC!M$56:M$261,MATCH($K46,InpC!$F$56:$F$261,0))</f>
        <v>WN CAPEX</v>
      </c>
      <c r="M46" s="157" t="s">
        <v>31</v>
      </c>
      <c r="N46" s="157"/>
      <c r="O46" s="120"/>
      <c r="P46" s="120"/>
      <c r="Q46" s="190">
        <f>SUMIF(Inp_PR24_BRL!$E$5:$E$177,DSDC_BRL!$G46,Inp_PR24_BRL!H$5:H$177)+SUMIF(Inp_PR24_BRL!$E$5:$E$177,DSDC_BRL!$H46,Inp_PR24_BRL!H$5:H$177)+SUMIF(Inp_PR24_BRL!$E$5:$E$177,DSDC_BRL!$I46,Inp_PR24_BRL!H$5:H$177)+SUMIF(Inp_PR24_BRL!$E$5:$E$177,DSDC_BRL!$J46,Inp_PR24_BRL!H$5:H$177)+SUMIF(Inp_PR24_BRL!$E$5:$E$177,DSDC_BRL!$F46,Inp_PR24_BRL!H$5:H$177)</f>
        <v>0</v>
      </c>
      <c r="R46" s="190">
        <f>SUMIF(Inp_PR24_BRL!$E$5:$E$177,DSDC_BRL!$G46,Inp_PR24_BRL!I$5:I$177)+SUMIF(Inp_PR24_BRL!$E$5:$E$177,DSDC_BRL!$H46,Inp_PR24_BRL!I$5:I$177)+SUMIF(Inp_PR24_BRL!$E$5:$E$177,DSDC_BRL!$I46,Inp_PR24_BRL!I$5:I$177)+SUMIF(Inp_PR24_BRL!$E$5:$E$177,DSDC_BRL!$J46,Inp_PR24_BRL!I$5:I$177)+SUMIF(Inp_PR24_BRL!$E$5:$E$177,DSDC_BRL!$F46,Inp_PR24_BRL!I$5:I$177)</f>
        <v>0</v>
      </c>
      <c r="S46" s="190">
        <f>SUMIF(Inp_PR24_BRL!$E$5:$E$177,DSDC_BRL!$G46,Inp_PR24_BRL!J$5:J$177)+SUMIF(Inp_PR24_BRL!$E$5:$E$177,DSDC_BRL!$H46,Inp_PR24_BRL!J$5:J$177)+SUMIF(Inp_PR24_BRL!$E$5:$E$177,DSDC_BRL!$I46,Inp_PR24_BRL!J$5:J$177)+SUMIF(Inp_PR24_BRL!$E$5:$E$177,DSDC_BRL!$J46,Inp_PR24_BRL!J$5:J$177)+SUMIF(Inp_PR24_BRL!$E$5:$E$177,DSDC_BRL!$F46,Inp_PR24_BRL!J$5:J$177)</f>
        <v>0</v>
      </c>
      <c r="T46" s="190">
        <f>SUMIF(Inp_PR24_BRL!$E$5:$E$177,DSDC_BRL!$G46,Inp_PR24_BRL!K$5:K$177)+SUMIF(Inp_PR24_BRL!$E$5:$E$177,DSDC_BRL!$H46,Inp_PR24_BRL!K$5:K$177)+SUMIF(Inp_PR24_BRL!$E$5:$E$177,DSDC_BRL!$I46,Inp_PR24_BRL!K$5:K$177)+SUMIF(Inp_PR24_BRL!$E$5:$E$177,DSDC_BRL!$J46,Inp_PR24_BRL!K$5:K$177)+SUMIF(Inp_PR24_BRL!$E$5:$E$177,DSDC_BRL!$F46,Inp_PR24_BRL!K$5:K$177)</f>
        <v>0</v>
      </c>
      <c r="U46" s="190">
        <f>SUMIF(Inp_PR24_BRL!$E$5:$E$177,DSDC_BRL!$G46,Inp_PR24_BRL!L$5:L$177)+SUMIF(Inp_PR24_BRL!$E$5:$E$177,DSDC_BRL!$H46,Inp_PR24_BRL!L$5:L$177)+SUMIF(Inp_PR24_BRL!$E$5:$E$177,DSDC_BRL!$I46,Inp_PR24_BRL!L$5:L$177)+SUMIF(Inp_PR24_BRL!$E$5:$E$177,DSDC_BRL!$J46,Inp_PR24_BRL!L$5:L$177)+SUMIF(Inp_PR24_BRL!$E$5:$E$177,DSDC_BRL!$F46,Inp_PR24_BRL!L$5:L$177)</f>
        <v>0</v>
      </c>
      <c r="V46" s="101"/>
      <c r="W46" s="190">
        <f t="shared" si="1"/>
        <v>0</v>
      </c>
      <c r="X46" s="190">
        <f t="shared" si="2"/>
        <v>0</v>
      </c>
      <c r="Y46" s="191"/>
      <c r="Z46" s="191"/>
      <c r="AA46" s="191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</row>
    <row r="47" spans="1:37" s="22" customFormat="1" outlineLevel="1">
      <c r="A47" s="82"/>
      <c r="B47" s="82"/>
      <c r="C47" s="111"/>
      <c r="D47" s="112"/>
      <c r="E47" s="120" t="str">
        <f>INDEX(InpC!$E$56:$E$261,MATCH($K47,InpC!$F$56:$F$261,0))</f>
        <v>s185 diversions - WN - opex</v>
      </c>
      <c r="F47" s="120" t="str">
        <f>INDEX(InpC!H$56:H$261,MATCH($K47,InpC!$F$56:$F$261,0))</f>
        <v>CW11_008TOT_PR24</v>
      </c>
      <c r="G47" s="120">
        <f>INDEX(InpC!I$56:I$261,MATCH($K47,InpC!$F$56:$F$261,0))</f>
        <v>0</v>
      </c>
      <c r="H47" s="120">
        <f>INDEX(InpC!J$56:J$261,MATCH($K47,InpC!$F$56:$F$261,0))</f>
        <v>0</v>
      </c>
      <c r="I47" s="120">
        <f>INDEX(InpC!K$56:K$261,MATCH($K47,InpC!$F$56:$F$261,0))</f>
        <v>0</v>
      </c>
      <c r="J47" s="120">
        <f>INDEX(InpC!L$56:L$261,MATCH($K47,InpC!$F$56:$F$261,0))</f>
        <v>0</v>
      </c>
      <c r="K47" s="79">
        <f t="shared" si="12"/>
        <v>130</v>
      </c>
      <c r="L47" s="120" t="str">
        <f>INDEX(InpC!M$56:M$261,MATCH($K47,InpC!$F$56:$F$261,0))</f>
        <v>WN OPEX</v>
      </c>
      <c r="M47" s="157" t="s">
        <v>31</v>
      </c>
      <c r="N47" s="157"/>
      <c r="O47" s="120"/>
      <c r="P47" s="120"/>
      <c r="Q47" s="190">
        <f>SUMIF(Inp_PR24_BRL!$E$5:$E$177,DSDC_BRL!$G47,Inp_PR24_BRL!H$5:H$177)+SUMIF(Inp_PR24_BRL!$E$5:$E$177,DSDC_BRL!$H47,Inp_PR24_BRL!H$5:H$177)+SUMIF(Inp_PR24_BRL!$E$5:$E$177,DSDC_BRL!$I47,Inp_PR24_BRL!H$5:H$177)+SUMIF(Inp_PR24_BRL!$E$5:$E$177,DSDC_BRL!$J47,Inp_PR24_BRL!H$5:H$177)+SUMIF(Inp_PR24_BRL!$E$5:$E$177,DSDC_BRL!$F47,Inp_PR24_BRL!H$5:H$177)</f>
        <v>0.13100000000000001</v>
      </c>
      <c r="R47" s="190">
        <f>SUMIF(Inp_PR24_BRL!$E$5:$E$177,DSDC_BRL!$G47,Inp_PR24_BRL!I$5:I$177)+SUMIF(Inp_PR24_BRL!$E$5:$E$177,DSDC_BRL!$H47,Inp_PR24_BRL!I$5:I$177)+SUMIF(Inp_PR24_BRL!$E$5:$E$177,DSDC_BRL!$I47,Inp_PR24_BRL!I$5:I$177)+SUMIF(Inp_PR24_BRL!$E$5:$E$177,DSDC_BRL!$J47,Inp_PR24_BRL!I$5:I$177)+SUMIF(Inp_PR24_BRL!$E$5:$E$177,DSDC_BRL!$F47,Inp_PR24_BRL!I$5:I$177)</f>
        <v>0.125</v>
      </c>
      <c r="S47" s="190">
        <f>SUMIF(Inp_PR24_BRL!$E$5:$E$177,DSDC_BRL!$G47,Inp_PR24_BRL!J$5:J$177)+SUMIF(Inp_PR24_BRL!$E$5:$E$177,DSDC_BRL!$H47,Inp_PR24_BRL!J$5:J$177)+SUMIF(Inp_PR24_BRL!$E$5:$E$177,DSDC_BRL!$I47,Inp_PR24_BRL!J$5:J$177)+SUMIF(Inp_PR24_BRL!$E$5:$E$177,DSDC_BRL!$J47,Inp_PR24_BRL!J$5:J$177)+SUMIF(Inp_PR24_BRL!$E$5:$E$177,DSDC_BRL!$F47,Inp_PR24_BRL!J$5:J$177)</f>
        <v>0.125</v>
      </c>
      <c r="T47" s="190">
        <f>SUMIF(Inp_PR24_BRL!$E$5:$E$177,DSDC_BRL!$G47,Inp_PR24_BRL!K$5:K$177)+SUMIF(Inp_PR24_BRL!$E$5:$E$177,DSDC_BRL!$H47,Inp_PR24_BRL!K$5:K$177)+SUMIF(Inp_PR24_BRL!$E$5:$E$177,DSDC_BRL!$I47,Inp_PR24_BRL!K$5:K$177)+SUMIF(Inp_PR24_BRL!$E$5:$E$177,DSDC_BRL!$J47,Inp_PR24_BRL!K$5:K$177)+SUMIF(Inp_PR24_BRL!$E$5:$E$177,DSDC_BRL!$F47,Inp_PR24_BRL!K$5:K$177)</f>
        <v>0.123</v>
      </c>
      <c r="U47" s="190">
        <f>SUMIF(Inp_PR24_BRL!$E$5:$E$177,DSDC_BRL!$G47,Inp_PR24_BRL!L$5:L$177)+SUMIF(Inp_PR24_BRL!$E$5:$E$177,DSDC_BRL!$H47,Inp_PR24_BRL!L$5:L$177)+SUMIF(Inp_PR24_BRL!$E$5:$E$177,DSDC_BRL!$I47,Inp_PR24_BRL!L$5:L$177)+SUMIF(Inp_PR24_BRL!$E$5:$E$177,DSDC_BRL!$J47,Inp_PR24_BRL!L$5:L$177)+SUMIF(Inp_PR24_BRL!$E$5:$E$177,DSDC_BRL!$F47,Inp_PR24_BRL!L$5:L$177)</f>
        <v>0.125</v>
      </c>
      <c r="V47" s="101"/>
      <c r="W47" s="190">
        <f t="shared" si="1"/>
        <v>0.629</v>
      </c>
      <c r="X47" s="190">
        <f t="shared" si="2"/>
        <v>0.1258</v>
      </c>
      <c r="Y47" s="191"/>
      <c r="Z47" s="191"/>
      <c r="AA47" s="191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</row>
    <row r="48" spans="1:37" s="22" customFormat="1" outlineLevel="1">
      <c r="A48" s="82"/>
      <c r="B48" s="82"/>
      <c r="C48" s="111"/>
      <c r="D48" s="112"/>
      <c r="E48" s="120" t="str">
        <f>INDEX(InpC!$E$56:$E$261,MATCH($K48,InpC!$F$56:$F$261,0))</f>
        <v>s185 diversions - WN - totex</v>
      </c>
      <c r="F48" s="120" t="str">
        <f>INDEX(InpC!H$56:H$261,MATCH($K48,InpC!$F$56:$F$261,0))</f>
        <v>sum</v>
      </c>
      <c r="G48" s="120">
        <f>INDEX(InpC!I$56:I$261,MATCH($K48,InpC!$F$56:$F$261,0))</f>
        <v>0</v>
      </c>
      <c r="H48" s="120">
        <f>INDEX(InpC!J$56:J$261,MATCH($K48,InpC!$F$56:$F$261,0))</f>
        <v>0</v>
      </c>
      <c r="I48" s="120">
        <f>INDEX(InpC!K$56:K$261,MATCH($K48,InpC!$F$56:$F$261,0))</f>
        <v>0</v>
      </c>
      <c r="J48" s="120">
        <f>INDEX(InpC!L$56:L$261,MATCH($K48,InpC!$F$56:$F$261,0))</f>
        <v>0</v>
      </c>
      <c r="K48" s="79">
        <f t="shared" si="12"/>
        <v>131</v>
      </c>
      <c r="L48" s="120" t="str">
        <f>INDEX(InpC!M$56:M$261,MATCH($K48,InpC!$F$56:$F$261,0))</f>
        <v>WN TOTEX</v>
      </c>
      <c r="M48" s="157" t="s">
        <v>31</v>
      </c>
      <c r="N48" s="157"/>
      <c r="O48" s="120"/>
      <c r="P48" s="120"/>
      <c r="Q48" s="192">
        <f t="shared" ref="Q48:U48" si="13">SUM(Q46:Q47)</f>
        <v>0.13100000000000001</v>
      </c>
      <c r="R48" s="192">
        <f t="shared" si="13"/>
        <v>0.125</v>
      </c>
      <c r="S48" s="192">
        <f t="shared" si="13"/>
        <v>0.125</v>
      </c>
      <c r="T48" s="192">
        <f t="shared" si="13"/>
        <v>0.123</v>
      </c>
      <c r="U48" s="192">
        <f t="shared" si="13"/>
        <v>0.125</v>
      </c>
      <c r="V48" s="101"/>
      <c r="W48" s="192">
        <f t="shared" si="1"/>
        <v>0.629</v>
      </c>
      <c r="X48" s="192">
        <f t="shared" si="2"/>
        <v>0.1258</v>
      </c>
      <c r="Y48" s="191"/>
      <c r="Z48" s="191"/>
      <c r="AA48" s="191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</row>
    <row r="49" spans="1:37" s="22" customFormat="1" outlineLevel="1">
      <c r="A49" s="82"/>
      <c r="B49" s="82"/>
      <c r="C49" s="111"/>
      <c r="D49" s="112"/>
      <c r="E49" s="120" t="str">
        <f>INDEX(InpC!$E$56:$E$261,MATCH($K49,InpC!$F$56:$F$261,0))</f>
        <v>NRSWA diversions - WN - capex</v>
      </c>
      <c r="F49" s="120" t="str">
        <f>INDEX(InpC!H$56:H$261,MATCH($K49,InpC!$F$56:$F$261,0))</f>
        <v>CW11_024TOT_PR24</v>
      </c>
      <c r="G49" s="120">
        <f>INDEX(InpC!I$56:I$261,MATCH($K49,InpC!$F$56:$F$261,0))</f>
        <v>0</v>
      </c>
      <c r="H49" s="120">
        <f>INDEX(InpC!J$56:J$261,MATCH($K49,InpC!$F$56:$F$261,0))</f>
        <v>0</v>
      </c>
      <c r="I49" s="120">
        <f>INDEX(InpC!K$56:K$261,MATCH($K49,InpC!$F$56:$F$261,0))</f>
        <v>0</v>
      </c>
      <c r="J49" s="120">
        <f>INDEX(InpC!L$56:L$261,MATCH($K49,InpC!$F$56:$F$261,0))</f>
        <v>0</v>
      </c>
      <c r="K49" s="79">
        <f t="shared" si="12"/>
        <v>132</v>
      </c>
      <c r="L49" s="120" t="str">
        <f>INDEX(InpC!M$56:M$261,MATCH($K49,InpC!$F$56:$F$261,0))</f>
        <v>WN CAPEX</v>
      </c>
      <c r="M49" s="157" t="s">
        <v>31</v>
      </c>
      <c r="N49" s="157"/>
      <c r="O49" s="120"/>
      <c r="P49" s="120"/>
      <c r="Q49" s="190">
        <f>SUMIF(Inp_PR24_BRL!$E$5:$E$177,DSDC_BRL!$G49,Inp_PR24_BRL!H$5:H$177)+SUMIF(Inp_PR24_BRL!$E$5:$E$177,DSDC_BRL!$H49,Inp_PR24_BRL!H$5:H$177)+SUMIF(Inp_PR24_BRL!$E$5:$E$177,DSDC_BRL!$I49,Inp_PR24_BRL!H$5:H$177)+SUMIF(Inp_PR24_BRL!$E$5:$E$177,DSDC_BRL!$J49,Inp_PR24_BRL!H$5:H$177)+SUMIF(Inp_PR24_BRL!$E$5:$E$177,DSDC_BRL!$F49,Inp_PR24_BRL!H$5:H$177)</f>
        <v>0</v>
      </c>
      <c r="R49" s="190">
        <f>SUMIF(Inp_PR24_BRL!$E$5:$E$177,DSDC_BRL!$G49,Inp_PR24_BRL!I$5:I$177)+SUMIF(Inp_PR24_BRL!$E$5:$E$177,DSDC_BRL!$H49,Inp_PR24_BRL!I$5:I$177)+SUMIF(Inp_PR24_BRL!$E$5:$E$177,DSDC_BRL!$I49,Inp_PR24_BRL!I$5:I$177)+SUMIF(Inp_PR24_BRL!$E$5:$E$177,DSDC_BRL!$J49,Inp_PR24_BRL!I$5:I$177)+SUMIF(Inp_PR24_BRL!$E$5:$E$177,DSDC_BRL!$F49,Inp_PR24_BRL!I$5:I$177)</f>
        <v>0</v>
      </c>
      <c r="S49" s="190">
        <f>SUMIF(Inp_PR24_BRL!$E$5:$E$177,DSDC_BRL!$G49,Inp_PR24_BRL!J$5:J$177)+SUMIF(Inp_PR24_BRL!$E$5:$E$177,DSDC_BRL!$H49,Inp_PR24_BRL!J$5:J$177)+SUMIF(Inp_PR24_BRL!$E$5:$E$177,DSDC_BRL!$I49,Inp_PR24_BRL!J$5:J$177)+SUMIF(Inp_PR24_BRL!$E$5:$E$177,DSDC_BRL!$J49,Inp_PR24_BRL!J$5:J$177)+SUMIF(Inp_PR24_BRL!$E$5:$E$177,DSDC_BRL!$F49,Inp_PR24_BRL!J$5:J$177)</f>
        <v>0</v>
      </c>
      <c r="T49" s="190">
        <f>SUMIF(Inp_PR24_BRL!$E$5:$E$177,DSDC_BRL!$G49,Inp_PR24_BRL!K$5:K$177)+SUMIF(Inp_PR24_BRL!$E$5:$E$177,DSDC_BRL!$H49,Inp_PR24_BRL!K$5:K$177)+SUMIF(Inp_PR24_BRL!$E$5:$E$177,DSDC_BRL!$I49,Inp_PR24_BRL!K$5:K$177)+SUMIF(Inp_PR24_BRL!$E$5:$E$177,DSDC_BRL!$J49,Inp_PR24_BRL!K$5:K$177)+SUMIF(Inp_PR24_BRL!$E$5:$E$177,DSDC_BRL!$F49,Inp_PR24_BRL!K$5:K$177)</f>
        <v>0</v>
      </c>
      <c r="U49" s="190">
        <f>SUMIF(Inp_PR24_BRL!$E$5:$E$177,DSDC_BRL!$G49,Inp_PR24_BRL!L$5:L$177)+SUMIF(Inp_PR24_BRL!$E$5:$E$177,DSDC_BRL!$H49,Inp_PR24_BRL!L$5:L$177)+SUMIF(Inp_PR24_BRL!$E$5:$E$177,DSDC_BRL!$I49,Inp_PR24_BRL!L$5:L$177)+SUMIF(Inp_PR24_BRL!$E$5:$E$177,DSDC_BRL!$J49,Inp_PR24_BRL!L$5:L$177)+SUMIF(Inp_PR24_BRL!$E$5:$E$177,DSDC_BRL!$F49,Inp_PR24_BRL!L$5:L$177)</f>
        <v>0</v>
      </c>
      <c r="V49" s="101"/>
      <c r="W49" s="190">
        <f t="shared" si="1"/>
        <v>0</v>
      </c>
      <c r="X49" s="190">
        <f t="shared" si="2"/>
        <v>0</v>
      </c>
      <c r="Y49" s="191"/>
      <c r="Z49" s="191"/>
      <c r="AA49" s="191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</row>
    <row r="50" spans="1:37" s="22" customFormat="1" outlineLevel="1">
      <c r="A50" s="82"/>
      <c r="B50" s="82"/>
      <c r="C50" s="111"/>
      <c r="D50" s="112"/>
      <c r="E50" s="120" t="str">
        <f>INDEX(InpC!$E$56:$E$261,MATCH($K50,InpC!$F$56:$F$261,0))</f>
        <v>NRSWA diversions - WN - opex</v>
      </c>
      <c r="F50" s="120" t="str">
        <f>INDEX(InpC!H$56:H$261,MATCH($K50,InpC!$F$56:$F$261,0))</f>
        <v>CW11_009TOT_PR24</v>
      </c>
      <c r="G50" s="120">
        <f>INDEX(InpC!I$56:I$261,MATCH($K50,InpC!$F$56:$F$261,0))</f>
        <v>0</v>
      </c>
      <c r="H50" s="120">
        <f>INDEX(InpC!J$56:J$261,MATCH($K50,InpC!$F$56:$F$261,0))</f>
        <v>0</v>
      </c>
      <c r="I50" s="120">
        <f>INDEX(InpC!K$56:K$261,MATCH($K50,InpC!$F$56:$F$261,0))</f>
        <v>0</v>
      </c>
      <c r="J50" s="120">
        <f>INDEX(InpC!L$56:L$261,MATCH($K50,InpC!$F$56:$F$261,0))</f>
        <v>0</v>
      </c>
      <c r="K50" s="79">
        <f t="shared" si="12"/>
        <v>133</v>
      </c>
      <c r="L50" s="120" t="str">
        <f>INDEX(InpC!M$56:M$261,MATCH($K50,InpC!$F$56:$F$261,0))</f>
        <v>WN OPEX</v>
      </c>
      <c r="M50" s="157" t="s">
        <v>31</v>
      </c>
      <c r="N50" s="157"/>
      <c r="O50" s="120"/>
      <c r="P50" s="120"/>
      <c r="Q50" s="190">
        <f>SUMIF(Inp_PR24_BRL!$E$5:$E$177,DSDC_BRL!$G50,Inp_PR24_BRL!H$5:H$177)+SUMIF(Inp_PR24_BRL!$E$5:$E$177,DSDC_BRL!$H50,Inp_PR24_BRL!H$5:H$177)+SUMIF(Inp_PR24_BRL!$E$5:$E$177,DSDC_BRL!$I50,Inp_PR24_BRL!H$5:H$177)+SUMIF(Inp_PR24_BRL!$E$5:$E$177,DSDC_BRL!$J50,Inp_PR24_BRL!H$5:H$177)+SUMIF(Inp_PR24_BRL!$E$5:$E$177,DSDC_BRL!$F50,Inp_PR24_BRL!H$5:H$177)</f>
        <v>9.5000000000000001E-2</v>
      </c>
      <c r="R50" s="190">
        <f>SUMIF(Inp_PR24_BRL!$E$5:$E$177,DSDC_BRL!$G50,Inp_PR24_BRL!I$5:I$177)+SUMIF(Inp_PR24_BRL!$E$5:$E$177,DSDC_BRL!$H50,Inp_PR24_BRL!I$5:I$177)+SUMIF(Inp_PR24_BRL!$E$5:$E$177,DSDC_BRL!$I50,Inp_PR24_BRL!I$5:I$177)+SUMIF(Inp_PR24_BRL!$E$5:$E$177,DSDC_BRL!$J50,Inp_PR24_BRL!I$5:I$177)+SUMIF(Inp_PR24_BRL!$E$5:$E$177,DSDC_BRL!$F50,Inp_PR24_BRL!I$5:I$177)</f>
        <v>9.0999999999999998E-2</v>
      </c>
      <c r="S50" s="190">
        <f>SUMIF(Inp_PR24_BRL!$E$5:$E$177,DSDC_BRL!$G50,Inp_PR24_BRL!J$5:J$177)+SUMIF(Inp_PR24_BRL!$E$5:$E$177,DSDC_BRL!$H50,Inp_PR24_BRL!J$5:J$177)+SUMIF(Inp_PR24_BRL!$E$5:$E$177,DSDC_BRL!$I50,Inp_PR24_BRL!J$5:J$177)+SUMIF(Inp_PR24_BRL!$E$5:$E$177,DSDC_BRL!$J50,Inp_PR24_BRL!J$5:J$177)+SUMIF(Inp_PR24_BRL!$E$5:$E$177,DSDC_BRL!$F50,Inp_PR24_BRL!J$5:J$177)</f>
        <v>9.0999999999999998E-2</v>
      </c>
      <c r="T50" s="190">
        <f>SUMIF(Inp_PR24_BRL!$E$5:$E$177,DSDC_BRL!$G50,Inp_PR24_BRL!K$5:K$177)+SUMIF(Inp_PR24_BRL!$E$5:$E$177,DSDC_BRL!$H50,Inp_PR24_BRL!K$5:K$177)+SUMIF(Inp_PR24_BRL!$E$5:$E$177,DSDC_BRL!$I50,Inp_PR24_BRL!K$5:K$177)+SUMIF(Inp_PR24_BRL!$E$5:$E$177,DSDC_BRL!$J50,Inp_PR24_BRL!K$5:K$177)+SUMIF(Inp_PR24_BRL!$E$5:$E$177,DSDC_BRL!$F50,Inp_PR24_BRL!K$5:K$177)</f>
        <v>0.09</v>
      </c>
      <c r="U50" s="190">
        <f>SUMIF(Inp_PR24_BRL!$E$5:$E$177,DSDC_BRL!$G50,Inp_PR24_BRL!L$5:L$177)+SUMIF(Inp_PR24_BRL!$E$5:$E$177,DSDC_BRL!$H50,Inp_PR24_BRL!L$5:L$177)+SUMIF(Inp_PR24_BRL!$E$5:$E$177,DSDC_BRL!$I50,Inp_PR24_BRL!L$5:L$177)+SUMIF(Inp_PR24_BRL!$E$5:$E$177,DSDC_BRL!$J50,Inp_PR24_BRL!L$5:L$177)+SUMIF(Inp_PR24_BRL!$E$5:$E$177,DSDC_BRL!$F50,Inp_PR24_BRL!L$5:L$177)</f>
        <v>9.0999999999999998E-2</v>
      </c>
      <c r="V50" s="101"/>
      <c r="W50" s="190">
        <f t="shared" si="1"/>
        <v>0.45799999999999996</v>
      </c>
      <c r="X50" s="190">
        <f t="shared" si="2"/>
        <v>9.1599999999999987E-2</v>
      </c>
      <c r="Y50" s="191"/>
      <c r="Z50" s="191"/>
      <c r="AA50" s="191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</row>
    <row r="51" spans="1:37" s="22" customFormat="1" outlineLevel="1">
      <c r="A51" s="82"/>
      <c r="B51" s="82"/>
      <c r="C51" s="111"/>
      <c r="D51" s="112"/>
      <c r="E51" s="120" t="str">
        <f>INDEX(InpC!$E$56:$E$261,MATCH($K51,InpC!$F$56:$F$261,0))</f>
        <v>NRSWA diversions - WN - totex</v>
      </c>
      <c r="F51" s="120" t="str">
        <f>INDEX(InpC!H$56:H$261,MATCH($K51,InpC!$F$56:$F$261,0))</f>
        <v>sum</v>
      </c>
      <c r="G51" s="120">
        <f>INDEX(InpC!I$56:I$261,MATCH($K51,InpC!$F$56:$F$261,0))</f>
        <v>0</v>
      </c>
      <c r="H51" s="120">
        <f>INDEX(InpC!J$56:J$261,MATCH($K51,InpC!$F$56:$F$261,0))</f>
        <v>0</v>
      </c>
      <c r="I51" s="120">
        <f>INDEX(InpC!K$56:K$261,MATCH($K51,InpC!$F$56:$F$261,0))</f>
        <v>0</v>
      </c>
      <c r="J51" s="120">
        <f>INDEX(InpC!L$56:L$261,MATCH($K51,InpC!$F$56:$F$261,0))</f>
        <v>0</v>
      </c>
      <c r="K51" s="79">
        <f t="shared" si="12"/>
        <v>134</v>
      </c>
      <c r="L51" s="120" t="str">
        <f>INDEX(InpC!M$56:M$261,MATCH($K51,InpC!$F$56:$F$261,0))</f>
        <v>WN TOTEX</v>
      </c>
      <c r="M51" s="157" t="s">
        <v>31</v>
      </c>
      <c r="N51" s="157"/>
      <c r="O51" s="120"/>
      <c r="P51" s="120"/>
      <c r="Q51" s="192">
        <f t="shared" ref="Q51:U51" si="14">SUM(Q49:Q50)</f>
        <v>9.5000000000000001E-2</v>
      </c>
      <c r="R51" s="192">
        <f t="shared" si="14"/>
        <v>9.0999999999999998E-2</v>
      </c>
      <c r="S51" s="192">
        <f t="shared" si="14"/>
        <v>9.0999999999999998E-2</v>
      </c>
      <c r="T51" s="192">
        <f t="shared" si="14"/>
        <v>0.09</v>
      </c>
      <c r="U51" s="192">
        <f t="shared" si="14"/>
        <v>9.0999999999999998E-2</v>
      </c>
      <c r="V51" s="101"/>
      <c r="W51" s="192">
        <f t="shared" si="1"/>
        <v>0.45799999999999996</v>
      </c>
      <c r="X51" s="192">
        <f t="shared" si="2"/>
        <v>9.1599999999999987E-2</v>
      </c>
      <c r="Y51" s="191"/>
      <c r="Z51" s="191"/>
      <c r="AA51" s="191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</row>
    <row r="52" spans="1:37" s="22" customFormat="1" outlineLevel="1">
      <c r="A52" s="82"/>
      <c r="B52" s="82"/>
      <c r="C52" s="111"/>
      <c r="D52" s="112"/>
      <c r="E52" s="120" t="str">
        <f>INDEX(InpC!$E$56:$E$261,MATCH($K52,InpC!$F$56:$F$261,0))</f>
        <v>Non-s185 diversions - WN - capex</v>
      </c>
      <c r="F52" s="120" t="str">
        <f>INDEX(InpC!H$56:H$261,MATCH($K52,InpC!$F$56:$F$261,0))</f>
        <v>CW11_025TOT_PR24</v>
      </c>
      <c r="G52" s="120">
        <f>INDEX(InpC!I$56:I$261,MATCH($K52,InpC!$F$56:$F$261,0))</f>
        <v>0</v>
      </c>
      <c r="H52" s="120">
        <f>INDEX(InpC!J$56:J$261,MATCH($K52,InpC!$F$56:$F$261,0))</f>
        <v>0</v>
      </c>
      <c r="I52" s="120">
        <f>INDEX(InpC!K$56:K$261,MATCH($K52,InpC!$F$56:$F$261,0))</f>
        <v>0</v>
      </c>
      <c r="J52" s="120">
        <f>INDEX(InpC!L$56:L$261,MATCH($K52,InpC!$F$56:$F$261,0))</f>
        <v>0</v>
      </c>
      <c r="K52" s="79">
        <f t="shared" si="12"/>
        <v>135</v>
      </c>
      <c r="L52" s="120" t="str">
        <f>INDEX(InpC!M$56:M$261,MATCH($K52,InpC!$F$56:$F$261,0))</f>
        <v>WN CAPEX</v>
      </c>
      <c r="M52" s="157" t="s">
        <v>31</v>
      </c>
      <c r="N52" s="157"/>
      <c r="O52" s="120"/>
      <c r="P52" s="120"/>
      <c r="Q52" s="190">
        <f>SUMIF(Inp_PR24_BRL!$E$5:$E$177,DSDC_BRL!$G52,Inp_PR24_BRL!H$5:H$177)+SUMIF(Inp_PR24_BRL!$E$5:$E$177,DSDC_BRL!$H52,Inp_PR24_BRL!H$5:H$177)+SUMIF(Inp_PR24_BRL!$E$5:$E$177,DSDC_BRL!$I52,Inp_PR24_BRL!H$5:H$177)+SUMIF(Inp_PR24_BRL!$E$5:$E$177,DSDC_BRL!$J52,Inp_PR24_BRL!H$5:H$177)+SUMIF(Inp_PR24_BRL!$E$5:$E$177,DSDC_BRL!$F52,Inp_PR24_BRL!H$5:H$177)</f>
        <v>0</v>
      </c>
      <c r="R52" s="190">
        <f>SUMIF(Inp_PR24_BRL!$E$5:$E$177,DSDC_BRL!$G52,Inp_PR24_BRL!I$5:I$177)+SUMIF(Inp_PR24_BRL!$E$5:$E$177,DSDC_BRL!$H52,Inp_PR24_BRL!I$5:I$177)+SUMIF(Inp_PR24_BRL!$E$5:$E$177,DSDC_BRL!$I52,Inp_PR24_BRL!I$5:I$177)+SUMIF(Inp_PR24_BRL!$E$5:$E$177,DSDC_BRL!$J52,Inp_PR24_BRL!I$5:I$177)+SUMIF(Inp_PR24_BRL!$E$5:$E$177,DSDC_BRL!$F52,Inp_PR24_BRL!I$5:I$177)</f>
        <v>0</v>
      </c>
      <c r="S52" s="190">
        <f>SUMIF(Inp_PR24_BRL!$E$5:$E$177,DSDC_BRL!$G52,Inp_PR24_BRL!J$5:J$177)+SUMIF(Inp_PR24_BRL!$E$5:$E$177,DSDC_BRL!$H52,Inp_PR24_BRL!J$5:J$177)+SUMIF(Inp_PR24_BRL!$E$5:$E$177,DSDC_BRL!$I52,Inp_PR24_BRL!J$5:J$177)+SUMIF(Inp_PR24_BRL!$E$5:$E$177,DSDC_BRL!$J52,Inp_PR24_BRL!J$5:J$177)+SUMIF(Inp_PR24_BRL!$E$5:$E$177,DSDC_BRL!$F52,Inp_PR24_BRL!J$5:J$177)</f>
        <v>0</v>
      </c>
      <c r="T52" s="190">
        <f>SUMIF(Inp_PR24_BRL!$E$5:$E$177,DSDC_BRL!$G52,Inp_PR24_BRL!K$5:K$177)+SUMIF(Inp_PR24_BRL!$E$5:$E$177,DSDC_BRL!$H52,Inp_PR24_BRL!K$5:K$177)+SUMIF(Inp_PR24_BRL!$E$5:$E$177,DSDC_BRL!$I52,Inp_PR24_BRL!K$5:K$177)+SUMIF(Inp_PR24_BRL!$E$5:$E$177,DSDC_BRL!$J52,Inp_PR24_BRL!K$5:K$177)+SUMIF(Inp_PR24_BRL!$E$5:$E$177,DSDC_BRL!$F52,Inp_PR24_BRL!K$5:K$177)</f>
        <v>0</v>
      </c>
      <c r="U52" s="190">
        <f>SUMIF(Inp_PR24_BRL!$E$5:$E$177,DSDC_BRL!$G52,Inp_PR24_BRL!L$5:L$177)+SUMIF(Inp_PR24_BRL!$E$5:$E$177,DSDC_BRL!$H52,Inp_PR24_BRL!L$5:L$177)+SUMIF(Inp_PR24_BRL!$E$5:$E$177,DSDC_BRL!$I52,Inp_PR24_BRL!L$5:L$177)+SUMIF(Inp_PR24_BRL!$E$5:$E$177,DSDC_BRL!$J52,Inp_PR24_BRL!L$5:L$177)+SUMIF(Inp_PR24_BRL!$E$5:$E$177,DSDC_BRL!$F52,Inp_PR24_BRL!L$5:L$177)</f>
        <v>0</v>
      </c>
      <c r="V52" s="101"/>
      <c r="W52" s="190">
        <f t="shared" si="1"/>
        <v>0</v>
      </c>
      <c r="X52" s="190">
        <f t="shared" si="2"/>
        <v>0</v>
      </c>
      <c r="Y52" s="191"/>
      <c r="Z52" s="191"/>
      <c r="AA52" s="191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</row>
    <row r="53" spans="1:37" s="22" customFormat="1" outlineLevel="1">
      <c r="A53" s="82"/>
      <c r="B53" s="82"/>
      <c r="C53" s="111"/>
      <c r="D53" s="112"/>
      <c r="E53" s="120" t="str">
        <f>INDEX(InpC!$E$56:$E$261,MATCH($K53,InpC!$F$56:$F$261,0))</f>
        <v>Non-s185 diversions - WN - opex</v>
      </c>
      <c r="F53" s="120" t="str">
        <f>INDEX(InpC!H$56:H$261,MATCH($K53,InpC!$F$56:$F$261,0))</f>
        <v>CW11_010TOT_PR24</v>
      </c>
      <c r="G53" s="120">
        <f>INDEX(InpC!I$56:I$261,MATCH($K53,InpC!$F$56:$F$261,0))</f>
        <v>0</v>
      </c>
      <c r="H53" s="120">
        <f>INDEX(InpC!J$56:J$261,MATCH($K53,InpC!$F$56:$F$261,0))</f>
        <v>0</v>
      </c>
      <c r="I53" s="120">
        <f>INDEX(InpC!K$56:K$261,MATCH($K53,InpC!$F$56:$F$261,0))</f>
        <v>0</v>
      </c>
      <c r="J53" s="120">
        <f>INDEX(InpC!L$56:L$261,MATCH($K53,InpC!$F$56:$F$261,0))</f>
        <v>0</v>
      </c>
      <c r="K53" s="79">
        <f t="shared" si="12"/>
        <v>136</v>
      </c>
      <c r="L53" s="120" t="str">
        <f>INDEX(InpC!M$56:M$261,MATCH($K53,InpC!$F$56:$F$261,0))</f>
        <v>WN OPEX</v>
      </c>
      <c r="M53" s="157" t="s">
        <v>31</v>
      </c>
      <c r="N53" s="157"/>
      <c r="O53" s="120"/>
      <c r="P53" s="120"/>
      <c r="Q53" s="190">
        <f>SUMIF(Inp_PR24_BRL!$E$5:$E$177,DSDC_BRL!$G53,Inp_PR24_BRL!H$5:H$177)+SUMIF(Inp_PR24_BRL!$E$5:$E$177,DSDC_BRL!$H53,Inp_PR24_BRL!H$5:H$177)+SUMIF(Inp_PR24_BRL!$E$5:$E$177,DSDC_BRL!$I53,Inp_PR24_BRL!H$5:H$177)+SUMIF(Inp_PR24_BRL!$E$5:$E$177,DSDC_BRL!$J53,Inp_PR24_BRL!H$5:H$177)+SUMIF(Inp_PR24_BRL!$E$5:$E$177,DSDC_BRL!$F53,Inp_PR24_BRL!H$5:H$177)</f>
        <v>0</v>
      </c>
      <c r="R53" s="190">
        <f>SUMIF(Inp_PR24_BRL!$E$5:$E$177,DSDC_BRL!$G53,Inp_PR24_BRL!I$5:I$177)+SUMIF(Inp_PR24_BRL!$E$5:$E$177,DSDC_BRL!$H53,Inp_PR24_BRL!I$5:I$177)+SUMIF(Inp_PR24_BRL!$E$5:$E$177,DSDC_BRL!$I53,Inp_PR24_BRL!I$5:I$177)+SUMIF(Inp_PR24_BRL!$E$5:$E$177,DSDC_BRL!$J53,Inp_PR24_BRL!I$5:I$177)+SUMIF(Inp_PR24_BRL!$E$5:$E$177,DSDC_BRL!$F53,Inp_PR24_BRL!I$5:I$177)</f>
        <v>0</v>
      </c>
      <c r="S53" s="190">
        <f>SUMIF(Inp_PR24_BRL!$E$5:$E$177,DSDC_BRL!$G53,Inp_PR24_BRL!J$5:J$177)+SUMIF(Inp_PR24_BRL!$E$5:$E$177,DSDC_BRL!$H53,Inp_PR24_BRL!J$5:J$177)+SUMIF(Inp_PR24_BRL!$E$5:$E$177,DSDC_BRL!$I53,Inp_PR24_BRL!J$5:J$177)+SUMIF(Inp_PR24_BRL!$E$5:$E$177,DSDC_BRL!$J53,Inp_PR24_BRL!J$5:J$177)+SUMIF(Inp_PR24_BRL!$E$5:$E$177,DSDC_BRL!$F53,Inp_PR24_BRL!J$5:J$177)</f>
        <v>0</v>
      </c>
      <c r="T53" s="190">
        <f>SUMIF(Inp_PR24_BRL!$E$5:$E$177,DSDC_BRL!$G53,Inp_PR24_BRL!K$5:K$177)+SUMIF(Inp_PR24_BRL!$E$5:$E$177,DSDC_BRL!$H53,Inp_PR24_BRL!K$5:K$177)+SUMIF(Inp_PR24_BRL!$E$5:$E$177,DSDC_BRL!$I53,Inp_PR24_BRL!K$5:K$177)+SUMIF(Inp_PR24_BRL!$E$5:$E$177,DSDC_BRL!$J53,Inp_PR24_BRL!K$5:K$177)+SUMIF(Inp_PR24_BRL!$E$5:$E$177,DSDC_BRL!$F53,Inp_PR24_BRL!K$5:K$177)</f>
        <v>0</v>
      </c>
      <c r="U53" s="190">
        <f>SUMIF(Inp_PR24_BRL!$E$5:$E$177,DSDC_BRL!$G53,Inp_PR24_BRL!L$5:L$177)+SUMIF(Inp_PR24_BRL!$E$5:$E$177,DSDC_BRL!$H53,Inp_PR24_BRL!L$5:L$177)+SUMIF(Inp_PR24_BRL!$E$5:$E$177,DSDC_BRL!$I53,Inp_PR24_BRL!L$5:L$177)+SUMIF(Inp_PR24_BRL!$E$5:$E$177,DSDC_BRL!$J53,Inp_PR24_BRL!L$5:L$177)+SUMIF(Inp_PR24_BRL!$E$5:$E$177,DSDC_BRL!$F53,Inp_PR24_BRL!L$5:L$177)</f>
        <v>0</v>
      </c>
      <c r="V53" s="101"/>
      <c r="W53" s="190">
        <f t="shared" si="1"/>
        <v>0</v>
      </c>
      <c r="X53" s="190">
        <f t="shared" si="2"/>
        <v>0</v>
      </c>
      <c r="Y53" s="191"/>
      <c r="Z53" s="191"/>
      <c r="AA53" s="191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</row>
    <row r="54" spans="1:37" s="22" customFormat="1" outlineLevel="1">
      <c r="A54" s="82"/>
      <c r="B54" s="82"/>
      <c r="C54" s="111"/>
      <c r="D54" s="112"/>
      <c r="E54" s="120" t="str">
        <f>INDEX(InpC!$E$56:$E$261,MATCH($K54,InpC!$F$56:$F$261,0))</f>
        <v>Non-s185 diversions - WN - totex</v>
      </c>
      <c r="F54" s="120" t="str">
        <f>INDEX(InpC!H$56:H$261,MATCH($K54,InpC!$F$56:$F$261,0))</f>
        <v>sum</v>
      </c>
      <c r="G54" s="120">
        <f>INDEX(InpC!I$56:I$261,MATCH($K54,InpC!$F$56:$F$261,0))</f>
        <v>0</v>
      </c>
      <c r="H54" s="120">
        <f>INDEX(InpC!J$56:J$261,MATCH($K54,InpC!$F$56:$F$261,0))</f>
        <v>0</v>
      </c>
      <c r="I54" s="120">
        <f>INDEX(InpC!K$56:K$261,MATCH($K54,InpC!$F$56:$F$261,0))</f>
        <v>0</v>
      </c>
      <c r="J54" s="120">
        <f>INDEX(InpC!L$56:L$261,MATCH($K54,InpC!$F$56:$F$261,0))</f>
        <v>0</v>
      </c>
      <c r="K54" s="79">
        <f t="shared" si="12"/>
        <v>137</v>
      </c>
      <c r="L54" s="120" t="str">
        <f>INDEX(InpC!M$56:M$261,MATCH($K54,InpC!$F$56:$F$261,0))</f>
        <v>WN TOTEX</v>
      </c>
      <c r="M54" s="157" t="s">
        <v>31</v>
      </c>
      <c r="N54" s="157"/>
      <c r="O54" s="120"/>
      <c r="P54" s="120"/>
      <c r="Q54" s="192">
        <f t="shared" ref="Q54:U54" si="15">SUM(Q52:Q53)</f>
        <v>0</v>
      </c>
      <c r="R54" s="192">
        <f t="shared" si="15"/>
        <v>0</v>
      </c>
      <c r="S54" s="192">
        <f t="shared" si="15"/>
        <v>0</v>
      </c>
      <c r="T54" s="192">
        <f t="shared" si="15"/>
        <v>0</v>
      </c>
      <c r="U54" s="192">
        <f t="shared" si="15"/>
        <v>0</v>
      </c>
      <c r="V54" s="101"/>
      <c r="W54" s="192">
        <f t="shared" si="1"/>
        <v>0</v>
      </c>
      <c r="X54" s="192">
        <f t="shared" si="2"/>
        <v>0</v>
      </c>
      <c r="Y54" s="191"/>
      <c r="Z54" s="191"/>
      <c r="AA54" s="191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</row>
    <row r="55" spans="1:37" s="22" customFormat="1" outlineLevel="1">
      <c r="A55" s="82"/>
      <c r="B55" s="82"/>
      <c r="C55" s="111"/>
      <c r="D55" s="112"/>
      <c r="E55" s="120" t="str">
        <f>INDEX(InpC!$E$56:$E$261,MATCH($K55,InpC!$F$56:$F$261,0))</f>
        <v>Total diversions - WN - capex</v>
      </c>
      <c r="F55" s="120" t="str">
        <f>INDEX(InpC!H$56:H$261,MATCH($K55,InpC!$F$56:$F$261,0))</f>
        <v>sum</v>
      </c>
      <c r="G55" s="120">
        <f>INDEX(InpC!I$56:I$261,MATCH($K55,InpC!$F$56:$F$261,0))</f>
        <v>0</v>
      </c>
      <c r="H55" s="120">
        <f>INDEX(InpC!J$56:J$261,MATCH($K55,InpC!$F$56:$F$261,0))</f>
        <v>0</v>
      </c>
      <c r="I55" s="120">
        <f>INDEX(InpC!K$56:K$261,MATCH($K55,InpC!$F$56:$F$261,0))</f>
        <v>0</v>
      </c>
      <c r="J55" s="120">
        <f>INDEX(InpC!L$56:L$261,MATCH($K55,InpC!$F$56:$F$261,0))</f>
        <v>0</v>
      </c>
      <c r="K55" s="79">
        <f t="shared" si="12"/>
        <v>138</v>
      </c>
      <c r="L55" s="120" t="str">
        <f>INDEX(InpC!M$56:M$261,MATCH($K55,InpC!$F$56:$F$261,0))</f>
        <v>WN CAPEX</v>
      </c>
      <c r="M55" s="157" t="s">
        <v>31</v>
      </c>
      <c r="N55" s="157"/>
      <c r="O55" s="120"/>
      <c r="P55" s="120"/>
      <c r="Q55" s="192">
        <f>SUMIF($L$46:$L54,$L55,Q$46:Q54)</f>
        <v>0</v>
      </c>
      <c r="R55" s="192">
        <f>SUMIF($L$46:$L54,$L55,R$46:R54)</f>
        <v>0</v>
      </c>
      <c r="S55" s="192">
        <f>SUMIF($L$46:$L54,$L55,S$46:S54)</f>
        <v>0</v>
      </c>
      <c r="T55" s="192">
        <f>SUMIF($L$46:$L54,$L55,T$46:T54)</f>
        <v>0</v>
      </c>
      <c r="U55" s="192">
        <f>SUMIF($L$46:$L54,$L55,U$46:U54)</f>
        <v>0</v>
      </c>
      <c r="V55" s="101"/>
      <c r="W55" s="192">
        <f t="shared" si="1"/>
        <v>0</v>
      </c>
      <c r="X55" s="192">
        <f t="shared" si="2"/>
        <v>0</v>
      </c>
      <c r="Y55" s="191"/>
      <c r="Z55" s="191"/>
      <c r="AA55" s="191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</row>
    <row r="56" spans="1:37" s="22" customFormat="1" outlineLevel="1">
      <c r="A56" s="82"/>
      <c r="B56" s="82"/>
      <c r="C56" s="111"/>
      <c r="D56" s="112"/>
      <c r="E56" s="120" t="str">
        <f>INDEX(InpC!$E$56:$E$261,MATCH($K56,InpC!$F$56:$F$261,0))</f>
        <v>Total diversions - WN - opex</v>
      </c>
      <c r="F56" s="120" t="str">
        <f>INDEX(InpC!H$56:H$261,MATCH($K56,InpC!$F$56:$F$261,0))</f>
        <v>sum</v>
      </c>
      <c r="G56" s="120">
        <f>INDEX(InpC!I$56:I$261,MATCH($K56,InpC!$F$56:$F$261,0))</f>
        <v>0</v>
      </c>
      <c r="H56" s="120">
        <f>INDEX(InpC!J$56:J$261,MATCH($K56,InpC!$F$56:$F$261,0))</f>
        <v>0</v>
      </c>
      <c r="I56" s="120">
        <f>INDEX(InpC!K$56:K$261,MATCH($K56,InpC!$F$56:$F$261,0))</f>
        <v>0</v>
      </c>
      <c r="J56" s="120">
        <f>INDEX(InpC!L$56:L$261,MATCH($K56,InpC!$F$56:$F$261,0))</f>
        <v>0</v>
      </c>
      <c r="K56" s="79">
        <f t="shared" si="12"/>
        <v>139</v>
      </c>
      <c r="L56" s="120" t="str">
        <f>INDEX(InpC!M$56:M$261,MATCH($K56,InpC!$F$56:$F$261,0))</f>
        <v>WN OPEX</v>
      </c>
      <c r="M56" s="157" t="s">
        <v>31</v>
      </c>
      <c r="N56" s="157"/>
      <c r="O56" s="120"/>
      <c r="P56" s="120"/>
      <c r="Q56" s="192">
        <f>SUMIF($L$46:$L55,$L56,Q$46:Q55)</f>
        <v>0.22600000000000001</v>
      </c>
      <c r="R56" s="192">
        <f>SUMIF($L$46:$L55,$L56,R$46:R55)</f>
        <v>0.216</v>
      </c>
      <c r="S56" s="192">
        <f>SUMIF($L$46:$L55,$L56,S$46:S55)</f>
        <v>0.216</v>
      </c>
      <c r="T56" s="192">
        <f>SUMIF($L$46:$L55,$L56,T$46:T55)</f>
        <v>0.21299999999999999</v>
      </c>
      <c r="U56" s="192">
        <f>SUMIF($L$46:$L55,$L56,U$46:U55)</f>
        <v>0.216</v>
      </c>
      <c r="V56" s="101"/>
      <c r="W56" s="192">
        <f t="shared" si="1"/>
        <v>1.087</v>
      </c>
      <c r="X56" s="192">
        <f t="shared" si="2"/>
        <v>0.21739999999999998</v>
      </c>
      <c r="Y56" s="191"/>
      <c r="Z56" s="191"/>
      <c r="AA56" s="191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</row>
    <row r="57" spans="1:37" s="22" customFormat="1" outlineLevel="1">
      <c r="A57" s="82"/>
      <c r="B57" s="82"/>
      <c r="C57" s="111"/>
      <c r="D57" s="112"/>
      <c r="E57" s="120" t="str">
        <f>INDEX(InpC!$E$56:$E$261,MATCH($K57,InpC!$F$56:$F$261,0))</f>
        <v>Total diversions - WN - totex</v>
      </c>
      <c r="F57" s="120" t="str">
        <f>INDEX(InpC!H$56:H$261,MATCH($K57,InpC!$F$56:$F$261,0))</f>
        <v>sum</v>
      </c>
      <c r="G57" s="120">
        <f>INDEX(InpC!I$56:I$261,MATCH($K57,InpC!$F$56:$F$261,0))</f>
        <v>0</v>
      </c>
      <c r="H57" s="120">
        <f>INDEX(InpC!J$56:J$261,MATCH($K57,InpC!$F$56:$F$261,0))</f>
        <v>0</v>
      </c>
      <c r="I57" s="120">
        <f>INDEX(InpC!K$56:K$261,MATCH($K57,InpC!$F$56:$F$261,0))</f>
        <v>0</v>
      </c>
      <c r="J57" s="120">
        <f>INDEX(InpC!L$56:L$261,MATCH($K57,InpC!$F$56:$F$261,0))</f>
        <v>0</v>
      </c>
      <c r="K57" s="79">
        <f t="shared" si="12"/>
        <v>140</v>
      </c>
      <c r="L57" s="120" t="str">
        <f>INDEX(InpC!M$56:M$261,MATCH($K57,InpC!$F$56:$F$261,0))</f>
        <v>WN TOTEX</v>
      </c>
      <c r="M57" s="157" t="s">
        <v>31</v>
      </c>
      <c r="N57" s="157"/>
      <c r="O57" s="120"/>
      <c r="P57" s="120"/>
      <c r="Q57" s="192">
        <f>SUMIF($L$46:$L56,$L57,Q$46:Q56)</f>
        <v>0.22600000000000001</v>
      </c>
      <c r="R57" s="192">
        <f>SUMIF($L$46:$L56,$L57,R$46:R56)</f>
        <v>0.216</v>
      </c>
      <c r="S57" s="192">
        <f>SUMIF($L$46:$L56,$L57,S$46:S56)</f>
        <v>0.216</v>
      </c>
      <c r="T57" s="192">
        <f>SUMIF($L$46:$L56,$L57,T$46:T56)</f>
        <v>0.21299999999999999</v>
      </c>
      <c r="U57" s="192">
        <f>SUMIF($L$46:$L56,$L57,U$46:U56)</f>
        <v>0.216</v>
      </c>
      <c r="V57" s="101"/>
      <c r="W57" s="192">
        <f t="shared" si="1"/>
        <v>1.087</v>
      </c>
      <c r="X57" s="192">
        <f t="shared" si="2"/>
        <v>0.21739999999999998</v>
      </c>
      <c r="Y57" s="191"/>
      <c r="Z57" s="191"/>
      <c r="AA57" s="191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</row>
    <row r="58" spans="1:37" customFormat="1" outlineLevel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79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</row>
    <row r="59" spans="1:37" s="22" customFormat="1" outlineLevel="1">
      <c r="A59" s="82"/>
      <c r="B59" s="82"/>
      <c r="C59" s="111"/>
      <c r="D59" s="112"/>
      <c r="E59" s="120" t="str">
        <f>INDEX(InpC!$E$56:$E$261,MATCH($K59,InpC!$F$56:$F$261,0))</f>
        <v>s185 diversions - WWN - capex</v>
      </c>
      <c r="F59" s="120" t="str">
        <f>INDEX(InpC!H$56:H$261,MATCH($K59,InpC!$F$56:$F$261,0))</f>
        <v>CWW11_025TOT_PR24</v>
      </c>
      <c r="G59" s="120">
        <f>INDEX(InpC!I$56:I$261,MATCH($K59,InpC!$F$56:$F$261,0))</f>
        <v>0</v>
      </c>
      <c r="H59" s="120">
        <f>INDEX(InpC!J$56:J$261,MATCH($K59,InpC!$F$56:$F$261,0))</f>
        <v>0</v>
      </c>
      <c r="I59" s="120">
        <f>INDEX(InpC!K$56:K$261,MATCH($K59,InpC!$F$56:$F$261,0))</f>
        <v>0</v>
      </c>
      <c r="J59" s="120">
        <f>INDEX(InpC!L$56:L$261,MATCH($K59,InpC!$F$56:$F$261,0))</f>
        <v>0</v>
      </c>
      <c r="K59" s="79">
        <f>K57+1</f>
        <v>141</v>
      </c>
      <c r="L59" s="120" t="str">
        <f>INDEX(InpC!M$56:M$261,MATCH($K59,InpC!$F$56:$F$261,0))</f>
        <v>WWN CAPEX</v>
      </c>
      <c r="M59" s="157" t="s">
        <v>31</v>
      </c>
      <c r="N59" s="157"/>
      <c r="O59" s="120"/>
      <c r="P59" s="120"/>
      <c r="Q59" s="190">
        <f>SUMIF(Inp_PR24_BRL!$E$5:$E$177,DSDC_BRL!$G59,Inp_PR24_BRL!H$5:H$177)+SUMIF(Inp_PR24_BRL!$E$5:$E$177,DSDC_BRL!$H59,Inp_PR24_BRL!H$5:H$177)+SUMIF(Inp_PR24_BRL!$E$5:$E$177,DSDC_BRL!$I59,Inp_PR24_BRL!H$5:H$177)+SUMIF(Inp_PR24_BRL!$E$5:$E$177,DSDC_BRL!$J59,Inp_PR24_BRL!H$5:H$177)+SUMIF(Inp_PR24_BRL!$E$5:$E$177,DSDC_BRL!$F59,Inp_PR24_BRL!H$5:H$177)</f>
        <v>0</v>
      </c>
      <c r="R59" s="190">
        <f>SUMIF(Inp_PR24_BRL!$E$5:$E$177,DSDC_BRL!$G59,Inp_PR24_BRL!I$5:I$177)+SUMIF(Inp_PR24_BRL!$E$5:$E$177,DSDC_BRL!$H59,Inp_PR24_BRL!I$5:I$177)+SUMIF(Inp_PR24_BRL!$E$5:$E$177,DSDC_BRL!$I59,Inp_PR24_BRL!I$5:I$177)+SUMIF(Inp_PR24_BRL!$E$5:$E$177,DSDC_BRL!$J59,Inp_PR24_BRL!I$5:I$177)+SUMIF(Inp_PR24_BRL!$E$5:$E$177,DSDC_BRL!$F59,Inp_PR24_BRL!I$5:I$177)</f>
        <v>0</v>
      </c>
      <c r="S59" s="190">
        <f>SUMIF(Inp_PR24_BRL!$E$5:$E$177,DSDC_BRL!$G59,Inp_PR24_BRL!J$5:J$177)+SUMIF(Inp_PR24_BRL!$E$5:$E$177,DSDC_BRL!$H59,Inp_PR24_BRL!J$5:J$177)+SUMIF(Inp_PR24_BRL!$E$5:$E$177,DSDC_BRL!$I59,Inp_PR24_BRL!J$5:J$177)+SUMIF(Inp_PR24_BRL!$E$5:$E$177,DSDC_BRL!$J59,Inp_PR24_BRL!J$5:J$177)+SUMIF(Inp_PR24_BRL!$E$5:$E$177,DSDC_BRL!$F59,Inp_PR24_BRL!J$5:J$177)</f>
        <v>0</v>
      </c>
      <c r="T59" s="190">
        <f>SUMIF(Inp_PR24_BRL!$E$5:$E$177,DSDC_BRL!$G59,Inp_PR24_BRL!K$5:K$177)+SUMIF(Inp_PR24_BRL!$E$5:$E$177,DSDC_BRL!$H59,Inp_PR24_BRL!K$5:K$177)+SUMIF(Inp_PR24_BRL!$E$5:$E$177,DSDC_BRL!$I59,Inp_PR24_BRL!K$5:K$177)+SUMIF(Inp_PR24_BRL!$E$5:$E$177,DSDC_BRL!$J59,Inp_PR24_BRL!K$5:K$177)+SUMIF(Inp_PR24_BRL!$E$5:$E$177,DSDC_BRL!$F59,Inp_PR24_BRL!K$5:K$177)</f>
        <v>0</v>
      </c>
      <c r="U59" s="190">
        <f>SUMIF(Inp_PR24_BRL!$E$5:$E$177,DSDC_BRL!$G59,Inp_PR24_BRL!L$5:L$177)+SUMIF(Inp_PR24_BRL!$E$5:$E$177,DSDC_BRL!$H59,Inp_PR24_BRL!L$5:L$177)+SUMIF(Inp_PR24_BRL!$E$5:$E$177,DSDC_BRL!$I59,Inp_PR24_BRL!L$5:L$177)+SUMIF(Inp_PR24_BRL!$E$5:$E$177,DSDC_BRL!$J59,Inp_PR24_BRL!L$5:L$177)+SUMIF(Inp_PR24_BRL!$E$5:$E$177,DSDC_BRL!$F59,Inp_PR24_BRL!L$5:L$177)</f>
        <v>0</v>
      </c>
      <c r="V59" s="101"/>
      <c r="W59" s="190">
        <f t="shared" si="1"/>
        <v>0</v>
      </c>
      <c r="X59" s="190">
        <f t="shared" si="2"/>
        <v>0</v>
      </c>
      <c r="Y59" s="191"/>
      <c r="Z59" s="191"/>
      <c r="AA59" s="191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</row>
    <row r="60" spans="1:37" s="22" customFormat="1" outlineLevel="1">
      <c r="A60" s="82"/>
      <c r="B60" s="82"/>
      <c r="C60" s="111"/>
      <c r="D60" s="112"/>
      <c r="E60" s="120" t="str">
        <f>INDEX(InpC!$E$56:$E$261,MATCH($K60,InpC!$F$56:$F$261,0))</f>
        <v>s185 diversions - WWN - opex</v>
      </c>
      <c r="F60" s="120" t="str">
        <f>INDEX(InpC!H$56:H$261,MATCH($K60,InpC!$F$56:$F$261,0))</f>
        <v>CWW11_012TOT_PR24</v>
      </c>
      <c r="G60" s="120">
        <f>INDEX(InpC!I$56:I$261,MATCH($K60,InpC!$F$56:$F$261,0))</f>
        <v>0</v>
      </c>
      <c r="H60" s="120">
        <f>INDEX(InpC!J$56:J$261,MATCH($K60,InpC!$F$56:$F$261,0))</f>
        <v>0</v>
      </c>
      <c r="I60" s="120">
        <f>INDEX(InpC!K$56:K$261,MATCH($K60,InpC!$F$56:$F$261,0))</f>
        <v>0</v>
      </c>
      <c r="J60" s="120">
        <f>INDEX(InpC!L$56:L$261,MATCH($K60,InpC!$F$56:$F$261,0))</f>
        <v>0</v>
      </c>
      <c r="K60" s="79">
        <f t="shared" si="12"/>
        <v>142</v>
      </c>
      <c r="L60" s="120" t="str">
        <f>INDEX(InpC!M$56:M$261,MATCH($K60,InpC!$F$56:$F$261,0))</f>
        <v>WWN OPEX</v>
      </c>
      <c r="M60" s="157" t="s">
        <v>31</v>
      </c>
      <c r="N60" s="157"/>
      <c r="O60" s="120"/>
      <c r="P60" s="120"/>
      <c r="Q60" s="190">
        <f>SUMIF(Inp_PR24_BRL!$E$5:$E$177,DSDC_BRL!$G60,Inp_PR24_BRL!H$5:H$177)+SUMIF(Inp_PR24_BRL!$E$5:$E$177,DSDC_BRL!$H60,Inp_PR24_BRL!H$5:H$177)+SUMIF(Inp_PR24_BRL!$E$5:$E$177,DSDC_BRL!$I60,Inp_PR24_BRL!H$5:H$177)+SUMIF(Inp_PR24_BRL!$E$5:$E$177,DSDC_BRL!$J60,Inp_PR24_BRL!H$5:H$177)+SUMIF(Inp_PR24_BRL!$E$5:$E$177,DSDC_BRL!$F60,Inp_PR24_BRL!H$5:H$177)</f>
        <v>0</v>
      </c>
      <c r="R60" s="190">
        <f>SUMIF(Inp_PR24_BRL!$E$5:$E$177,DSDC_BRL!$G60,Inp_PR24_BRL!I$5:I$177)+SUMIF(Inp_PR24_BRL!$E$5:$E$177,DSDC_BRL!$H60,Inp_PR24_BRL!I$5:I$177)+SUMIF(Inp_PR24_BRL!$E$5:$E$177,DSDC_BRL!$I60,Inp_PR24_BRL!I$5:I$177)+SUMIF(Inp_PR24_BRL!$E$5:$E$177,DSDC_BRL!$J60,Inp_PR24_BRL!I$5:I$177)+SUMIF(Inp_PR24_BRL!$E$5:$E$177,DSDC_BRL!$F60,Inp_PR24_BRL!I$5:I$177)</f>
        <v>0</v>
      </c>
      <c r="S60" s="190">
        <f>SUMIF(Inp_PR24_BRL!$E$5:$E$177,DSDC_BRL!$G60,Inp_PR24_BRL!J$5:J$177)+SUMIF(Inp_PR24_BRL!$E$5:$E$177,DSDC_BRL!$H60,Inp_PR24_BRL!J$5:J$177)+SUMIF(Inp_PR24_BRL!$E$5:$E$177,DSDC_BRL!$I60,Inp_PR24_BRL!J$5:J$177)+SUMIF(Inp_PR24_BRL!$E$5:$E$177,DSDC_BRL!$J60,Inp_PR24_BRL!J$5:J$177)+SUMIF(Inp_PR24_BRL!$E$5:$E$177,DSDC_BRL!$F60,Inp_PR24_BRL!J$5:J$177)</f>
        <v>0</v>
      </c>
      <c r="T60" s="190">
        <f>SUMIF(Inp_PR24_BRL!$E$5:$E$177,DSDC_BRL!$G60,Inp_PR24_BRL!K$5:K$177)+SUMIF(Inp_PR24_BRL!$E$5:$E$177,DSDC_BRL!$H60,Inp_PR24_BRL!K$5:K$177)+SUMIF(Inp_PR24_BRL!$E$5:$E$177,DSDC_BRL!$I60,Inp_PR24_BRL!K$5:K$177)+SUMIF(Inp_PR24_BRL!$E$5:$E$177,DSDC_BRL!$J60,Inp_PR24_BRL!K$5:K$177)+SUMIF(Inp_PR24_BRL!$E$5:$E$177,DSDC_BRL!$F60,Inp_PR24_BRL!K$5:K$177)</f>
        <v>0</v>
      </c>
      <c r="U60" s="190">
        <f>SUMIF(Inp_PR24_BRL!$E$5:$E$177,DSDC_BRL!$G60,Inp_PR24_BRL!L$5:L$177)+SUMIF(Inp_PR24_BRL!$E$5:$E$177,DSDC_BRL!$H60,Inp_PR24_BRL!L$5:L$177)+SUMIF(Inp_PR24_BRL!$E$5:$E$177,DSDC_BRL!$I60,Inp_PR24_BRL!L$5:L$177)+SUMIF(Inp_PR24_BRL!$E$5:$E$177,DSDC_BRL!$J60,Inp_PR24_BRL!L$5:L$177)+SUMIF(Inp_PR24_BRL!$E$5:$E$177,DSDC_BRL!$F60,Inp_PR24_BRL!L$5:L$177)</f>
        <v>0</v>
      </c>
      <c r="V60" s="101"/>
      <c r="W60" s="190">
        <f t="shared" si="1"/>
        <v>0</v>
      </c>
      <c r="X60" s="190">
        <f t="shared" si="2"/>
        <v>0</v>
      </c>
      <c r="Y60" s="191"/>
      <c r="Z60" s="191"/>
      <c r="AA60" s="191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</row>
    <row r="61" spans="1:37" s="22" customFormat="1" outlineLevel="1">
      <c r="A61" s="82"/>
      <c r="B61" s="82"/>
      <c r="C61" s="111"/>
      <c r="D61" s="112"/>
      <c r="E61" s="120" t="str">
        <f>INDEX(InpC!$E$56:$E$261,MATCH($K61,InpC!$F$56:$F$261,0))</f>
        <v>s185 diversions - WWN - totex</v>
      </c>
      <c r="F61" s="120" t="str">
        <f>INDEX(InpC!H$56:H$261,MATCH($K61,InpC!$F$56:$F$261,0))</f>
        <v>sum</v>
      </c>
      <c r="G61" s="120">
        <f>INDEX(InpC!I$56:I$261,MATCH($K61,InpC!$F$56:$F$261,0))</f>
        <v>0</v>
      </c>
      <c r="H61" s="120">
        <f>INDEX(InpC!J$56:J$261,MATCH($K61,InpC!$F$56:$F$261,0))</f>
        <v>0</v>
      </c>
      <c r="I61" s="120">
        <f>INDEX(InpC!K$56:K$261,MATCH($K61,InpC!$F$56:$F$261,0))</f>
        <v>0</v>
      </c>
      <c r="J61" s="120">
        <f>INDEX(InpC!L$56:L$261,MATCH($K61,InpC!$F$56:$F$261,0))</f>
        <v>0</v>
      </c>
      <c r="K61" s="79">
        <f t="shared" si="12"/>
        <v>143</v>
      </c>
      <c r="L61" s="120" t="str">
        <f>INDEX(InpC!M$56:M$261,MATCH($K61,InpC!$F$56:$F$261,0))</f>
        <v>WWN TOTEX</v>
      </c>
      <c r="M61" s="157" t="s">
        <v>31</v>
      </c>
      <c r="N61" s="157"/>
      <c r="O61" s="120"/>
      <c r="P61" s="120"/>
      <c r="Q61" s="192">
        <f>SUM(Q59:Q60)</f>
        <v>0</v>
      </c>
      <c r="R61" s="192">
        <f t="shared" ref="R61:U61" si="16">SUM(R59:R60)</f>
        <v>0</v>
      </c>
      <c r="S61" s="192">
        <f t="shared" si="16"/>
        <v>0</v>
      </c>
      <c r="T61" s="192">
        <f t="shared" si="16"/>
        <v>0</v>
      </c>
      <c r="U61" s="192">
        <f t="shared" si="16"/>
        <v>0</v>
      </c>
      <c r="V61" s="101"/>
      <c r="W61" s="192">
        <f t="shared" si="1"/>
        <v>0</v>
      </c>
      <c r="X61" s="192">
        <f t="shared" si="2"/>
        <v>0</v>
      </c>
      <c r="Y61" s="191"/>
      <c r="Z61" s="191"/>
      <c r="AA61" s="191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</row>
    <row r="62" spans="1:37" s="22" customFormat="1" outlineLevel="1">
      <c r="A62" s="82"/>
      <c r="B62" s="82"/>
      <c r="C62" s="111"/>
      <c r="D62" s="112"/>
      <c r="E62" s="120" t="str">
        <f>INDEX(InpC!$E$56:$E$261,MATCH($K62,InpC!$F$56:$F$261,0))</f>
        <v>NRSWA diversions - WWN - capex</v>
      </c>
      <c r="F62" s="120" t="str">
        <f>INDEX(InpC!H$56:H$261,MATCH($K62,InpC!$F$56:$F$261,0))</f>
        <v>CWW11_018TOT_PR24</v>
      </c>
      <c r="G62" s="120">
        <f>INDEX(InpC!I$56:I$261,MATCH($K62,InpC!$F$56:$F$261,0))</f>
        <v>0</v>
      </c>
      <c r="H62" s="120">
        <f>INDEX(InpC!J$56:J$261,MATCH($K62,InpC!$F$56:$F$261,0))</f>
        <v>0</v>
      </c>
      <c r="I62" s="120">
        <f>INDEX(InpC!K$56:K$261,MATCH($K62,InpC!$F$56:$F$261,0))</f>
        <v>0</v>
      </c>
      <c r="J62" s="120">
        <f>INDEX(InpC!L$56:L$261,MATCH($K62,InpC!$F$56:$F$261,0))</f>
        <v>0</v>
      </c>
      <c r="K62" s="79">
        <f t="shared" si="12"/>
        <v>144</v>
      </c>
      <c r="L62" s="120" t="str">
        <f>INDEX(InpC!M$56:M$261,MATCH($K62,InpC!$F$56:$F$261,0))</f>
        <v>WWN CAPEX</v>
      </c>
      <c r="M62" s="157" t="s">
        <v>31</v>
      </c>
      <c r="N62" s="157"/>
      <c r="O62" s="120"/>
      <c r="P62" s="120"/>
      <c r="Q62" s="190">
        <f>SUMIF(Inp_PR24_BRL!$E$5:$E$177,DSDC_BRL!$G62,Inp_PR24_BRL!H$5:H$177)+SUMIF(Inp_PR24_BRL!$E$5:$E$177,DSDC_BRL!$H62,Inp_PR24_BRL!H$5:H$177)+SUMIF(Inp_PR24_BRL!$E$5:$E$177,DSDC_BRL!$I62,Inp_PR24_BRL!H$5:H$177)+SUMIF(Inp_PR24_BRL!$E$5:$E$177,DSDC_BRL!$J62,Inp_PR24_BRL!H$5:H$177)+SUMIF(Inp_PR24_BRL!$E$5:$E$177,DSDC_BRL!$F62,Inp_PR24_BRL!H$5:H$177)</f>
        <v>0</v>
      </c>
      <c r="R62" s="190">
        <f>SUMIF(Inp_PR24_BRL!$E$5:$E$177,DSDC_BRL!$G62,Inp_PR24_BRL!I$5:I$177)+SUMIF(Inp_PR24_BRL!$E$5:$E$177,DSDC_BRL!$H62,Inp_PR24_BRL!I$5:I$177)+SUMIF(Inp_PR24_BRL!$E$5:$E$177,DSDC_BRL!$I62,Inp_PR24_BRL!I$5:I$177)+SUMIF(Inp_PR24_BRL!$E$5:$E$177,DSDC_BRL!$J62,Inp_PR24_BRL!I$5:I$177)+SUMIF(Inp_PR24_BRL!$E$5:$E$177,DSDC_BRL!$F62,Inp_PR24_BRL!I$5:I$177)</f>
        <v>0</v>
      </c>
      <c r="S62" s="190">
        <f>SUMIF(Inp_PR24_BRL!$E$5:$E$177,DSDC_BRL!$G62,Inp_PR24_BRL!J$5:J$177)+SUMIF(Inp_PR24_BRL!$E$5:$E$177,DSDC_BRL!$H62,Inp_PR24_BRL!J$5:J$177)+SUMIF(Inp_PR24_BRL!$E$5:$E$177,DSDC_BRL!$I62,Inp_PR24_BRL!J$5:J$177)+SUMIF(Inp_PR24_BRL!$E$5:$E$177,DSDC_BRL!$J62,Inp_PR24_BRL!J$5:J$177)+SUMIF(Inp_PR24_BRL!$E$5:$E$177,DSDC_BRL!$F62,Inp_PR24_BRL!J$5:J$177)</f>
        <v>0</v>
      </c>
      <c r="T62" s="190">
        <f>SUMIF(Inp_PR24_BRL!$E$5:$E$177,DSDC_BRL!$G62,Inp_PR24_BRL!K$5:K$177)+SUMIF(Inp_PR24_BRL!$E$5:$E$177,DSDC_BRL!$H62,Inp_PR24_BRL!K$5:K$177)+SUMIF(Inp_PR24_BRL!$E$5:$E$177,DSDC_BRL!$I62,Inp_PR24_BRL!K$5:K$177)+SUMIF(Inp_PR24_BRL!$E$5:$E$177,DSDC_BRL!$J62,Inp_PR24_BRL!K$5:K$177)+SUMIF(Inp_PR24_BRL!$E$5:$E$177,DSDC_BRL!$F62,Inp_PR24_BRL!K$5:K$177)</f>
        <v>0</v>
      </c>
      <c r="U62" s="190">
        <f>SUMIF(Inp_PR24_BRL!$E$5:$E$177,DSDC_BRL!$G62,Inp_PR24_BRL!L$5:L$177)+SUMIF(Inp_PR24_BRL!$E$5:$E$177,DSDC_BRL!$H62,Inp_PR24_BRL!L$5:L$177)+SUMIF(Inp_PR24_BRL!$E$5:$E$177,DSDC_BRL!$I62,Inp_PR24_BRL!L$5:L$177)+SUMIF(Inp_PR24_BRL!$E$5:$E$177,DSDC_BRL!$J62,Inp_PR24_BRL!L$5:L$177)+SUMIF(Inp_PR24_BRL!$E$5:$E$177,DSDC_BRL!$F62,Inp_PR24_BRL!L$5:L$177)</f>
        <v>0</v>
      </c>
      <c r="V62" s="101"/>
      <c r="W62" s="190">
        <f t="shared" si="1"/>
        <v>0</v>
      </c>
      <c r="X62" s="190">
        <f t="shared" si="2"/>
        <v>0</v>
      </c>
      <c r="Y62" s="191"/>
      <c r="Z62" s="191"/>
      <c r="AA62" s="191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</row>
    <row r="63" spans="1:37" s="22" customFormat="1" outlineLevel="1">
      <c r="A63" s="82"/>
      <c r="B63" s="82"/>
      <c r="C63" s="111"/>
      <c r="D63" s="112"/>
      <c r="E63" s="120" t="str">
        <f>INDEX(InpC!$E$56:$E$261,MATCH($K63,InpC!$F$56:$F$261,0))</f>
        <v>NRSWA diversions - WWN - opex</v>
      </c>
      <c r="F63" s="120" t="str">
        <f>INDEX(InpC!H$56:H$261,MATCH($K63,InpC!$F$56:$F$261,0))</f>
        <v>CWW11_005TOT_PR24</v>
      </c>
      <c r="G63" s="120">
        <f>INDEX(InpC!I$56:I$261,MATCH($K63,InpC!$F$56:$F$261,0))</f>
        <v>0</v>
      </c>
      <c r="H63" s="120">
        <f>INDEX(InpC!J$56:J$261,MATCH($K63,InpC!$F$56:$F$261,0))</f>
        <v>0</v>
      </c>
      <c r="I63" s="120">
        <f>INDEX(InpC!K$56:K$261,MATCH($K63,InpC!$F$56:$F$261,0))</f>
        <v>0</v>
      </c>
      <c r="J63" s="120">
        <f>INDEX(InpC!L$56:L$261,MATCH($K63,InpC!$F$56:$F$261,0))</f>
        <v>0</v>
      </c>
      <c r="K63" s="79">
        <f t="shared" si="12"/>
        <v>145</v>
      </c>
      <c r="L63" s="120" t="str">
        <f>INDEX(InpC!M$56:M$261,MATCH($K63,InpC!$F$56:$F$261,0))</f>
        <v>WWN OPEX</v>
      </c>
      <c r="M63" s="157" t="s">
        <v>31</v>
      </c>
      <c r="N63" s="157"/>
      <c r="O63" s="120"/>
      <c r="P63" s="120"/>
      <c r="Q63" s="190">
        <f>SUMIF(Inp_PR24_BRL!$E$5:$E$177,DSDC_BRL!$G63,Inp_PR24_BRL!H$5:H$177)+SUMIF(Inp_PR24_BRL!$E$5:$E$177,DSDC_BRL!$H63,Inp_PR24_BRL!H$5:H$177)+SUMIF(Inp_PR24_BRL!$E$5:$E$177,DSDC_BRL!$I63,Inp_PR24_BRL!H$5:H$177)+SUMIF(Inp_PR24_BRL!$E$5:$E$177,DSDC_BRL!$J63,Inp_PR24_BRL!H$5:H$177)+SUMIF(Inp_PR24_BRL!$E$5:$E$177,DSDC_BRL!$F63,Inp_PR24_BRL!H$5:H$177)</f>
        <v>0</v>
      </c>
      <c r="R63" s="190">
        <f>SUMIF(Inp_PR24_BRL!$E$5:$E$177,DSDC_BRL!$G63,Inp_PR24_BRL!I$5:I$177)+SUMIF(Inp_PR24_BRL!$E$5:$E$177,DSDC_BRL!$H63,Inp_PR24_BRL!I$5:I$177)+SUMIF(Inp_PR24_BRL!$E$5:$E$177,DSDC_BRL!$I63,Inp_PR24_BRL!I$5:I$177)+SUMIF(Inp_PR24_BRL!$E$5:$E$177,DSDC_BRL!$J63,Inp_PR24_BRL!I$5:I$177)+SUMIF(Inp_PR24_BRL!$E$5:$E$177,DSDC_BRL!$F63,Inp_PR24_BRL!I$5:I$177)</f>
        <v>0</v>
      </c>
      <c r="S63" s="190">
        <f>SUMIF(Inp_PR24_BRL!$E$5:$E$177,DSDC_BRL!$G63,Inp_PR24_BRL!J$5:J$177)+SUMIF(Inp_PR24_BRL!$E$5:$E$177,DSDC_BRL!$H63,Inp_PR24_BRL!J$5:J$177)+SUMIF(Inp_PR24_BRL!$E$5:$E$177,DSDC_BRL!$I63,Inp_PR24_BRL!J$5:J$177)+SUMIF(Inp_PR24_BRL!$E$5:$E$177,DSDC_BRL!$J63,Inp_PR24_BRL!J$5:J$177)+SUMIF(Inp_PR24_BRL!$E$5:$E$177,DSDC_BRL!$F63,Inp_PR24_BRL!J$5:J$177)</f>
        <v>0</v>
      </c>
      <c r="T63" s="190">
        <f>SUMIF(Inp_PR24_BRL!$E$5:$E$177,DSDC_BRL!$G63,Inp_PR24_BRL!K$5:K$177)+SUMIF(Inp_PR24_BRL!$E$5:$E$177,DSDC_BRL!$H63,Inp_PR24_BRL!K$5:K$177)+SUMIF(Inp_PR24_BRL!$E$5:$E$177,DSDC_BRL!$I63,Inp_PR24_BRL!K$5:K$177)+SUMIF(Inp_PR24_BRL!$E$5:$E$177,DSDC_BRL!$J63,Inp_PR24_BRL!K$5:K$177)+SUMIF(Inp_PR24_BRL!$E$5:$E$177,DSDC_BRL!$F63,Inp_PR24_BRL!K$5:K$177)</f>
        <v>0</v>
      </c>
      <c r="U63" s="190">
        <f>SUMIF(Inp_PR24_BRL!$E$5:$E$177,DSDC_BRL!$G63,Inp_PR24_BRL!L$5:L$177)+SUMIF(Inp_PR24_BRL!$E$5:$E$177,DSDC_BRL!$H63,Inp_PR24_BRL!L$5:L$177)+SUMIF(Inp_PR24_BRL!$E$5:$E$177,DSDC_BRL!$I63,Inp_PR24_BRL!L$5:L$177)+SUMIF(Inp_PR24_BRL!$E$5:$E$177,DSDC_BRL!$J63,Inp_PR24_BRL!L$5:L$177)+SUMIF(Inp_PR24_BRL!$E$5:$E$177,DSDC_BRL!$F63,Inp_PR24_BRL!L$5:L$177)</f>
        <v>0</v>
      </c>
      <c r="V63" s="101"/>
      <c r="W63" s="190">
        <f t="shared" si="1"/>
        <v>0</v>
      </c>
      <c r="X63" s="190">
        <f t="shared" si="2"/>
        <v>0</v>
      </c>
      <c r="Y63" s="191"/>
      <c r="Z63" s="191"/>
      <c r="AA63" s="191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</row>
    <row r="64" spans="1:37" s="22" customFormat="1" outlineLevel="1">
      <c r="A64" s="82"/>
      <c r="B64" s="82"/>
      <c r="C64" s="111"/>
      <c r="D64" s="112"/>
      <c r="E64" s="120" t="str">
        <f>INDEX(InpC!$E$56:$E$261,MATCH($K64,InpC!$F$56:$F$261,0))</f>
        <v>NRSWA diversions - WWN - totex</v>
      </c>
      <c r="F64" s="120" t="str">
        <f>INDEX(InpC!H$56:H$261,MATCH($K64,InpC!$F$56:$F$261,0))</f>
        <v>sum</v>
      </c>
      <c r="G64" s="120">
        <f>INDEX(InpC!I$56:I$261,MATCH($K64,InpC!$F$56:$F$261,0))</f>
        <v>0</v>
      </c>
      <c r="H64" s="120">
        <f>INDEX(InpC!J$56:J$261,MATCH($K64,InpC!$F$56:$F$261,0))</f>
        <v>0</v>
      </c>
      <c r="I64" s="120">
        <f>INDEX(InpC!K$56:K$261,MATCH($K64,InpC!$F$56:$F$261,0))</f>
        <v>0</v>
      </c>
      <c r="J64" s="120">
        <f>INDEX(InpC!L$56:L$261,MATCH($K64,InpC!$F$56:$F$261,0))</f>
        <v>0</v>
      </c>
      <c r="K64" s="79">
        <f t="shared" si="12"/>
        <v>146</v>
      </c>
      <c r="L64" s="120" t="str">
        <f>INDEX(InpC!M$56:M$261,MATCH($K64,InpC!$F$56:$F$261,0))</f>
        <v>WWN TOTEX</v>
      </c>
      <c r="M64" s="157" t="s">
        <v>31</v>
      </c>
      <c r="N64" s="157"/>
      <c r="O64" s="120"/>
      <c r="P64" s="120"/>
      <c r="Q64" s="192">
        <f t="shared" ref="Q64:U64" si="17">SUM(Q62:Q63)</f>
        <v>0</v>
      </c>
      <c r="R64" s="192">
        <f t="shared" si="17"/>
        <v>0</v>
      </c>
      <c r="S64" s="192">
        <f t="shared" si="17"/>
        <v>0</v>
      </c>
      <c r="T64" s="192">
        <f t="shared" si="17"/>
        <v>0</v>
      </c>
      <c r="U64" s="192">
        <f t="shared" si="17"/>
        <v>0</v>
      </c>
      <c r="V64" s="101"/>
      <c r="W64" s="192">
        <f t="shared" si="1"/>
        <v>0</v>
      </c>
      <c r="X64" s="192">
        <f t="shared" si="2"/>
        <v>0</v>
      </c>
      <c r="Y64" s="191"/>
      <c r="Z64" s="191"/>
      <c r="AA64" s="191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</row>
    <row r="65" spans="1:37" s="22" customFormat="1" outlineLevel="1">
      <c r="A65" s="82"/>
      <c r="B65" s="82"/>
      <c r="C65" s="111"/>
      <c r="D65" s="112"/>
      <c r="E65" s="120" t="str">
        <f>INDEX(InpC!$E$56:$E$261,MATCH($K65,InpC!$F$56:$F$261,0))</f>
        <v>Non-s185 diversions - WWN - capex</v>
      </c>
      <c r="F65" s="120" t="str">
        <f>INDEX(InpC!H$56:H$261,MATCH($K65,InpC!$F$56:$F$261,0))</f>
        <v>CWW11_019TOT_PR24</v>
      </c>
      <c r="G65" s="120">
        <f>INDEX(InpC!I$56:I$261,MATCH($K65,InpC!$F$56:$F$261,0))</f>
        <v>0</v>
      </c>
      <c r="H65" s="120">
        <f>INDEX(InpC!J$56:J$261,MATCH($K65,InpC!$F$56:$F$261,0))</f>
        <v>0</v>
      </c>
      <c r="I65" s="120">
        <f>INDEX(InpC!K$56:K$261,MATCH($K65,InpC!$F$56:$F$261,0))</f>
        <v>0</v>
      </c>
      <c r="J65" s="120">
        <f>INDEX(InpC!L$56:L$261,MATCH($K65,InpC!$F$56:$F$261,0))</f>
        <v>0</v>
      </c>
      <c r="K65" s="79">
        <f t="shared" si="12"/>
        <v>147</v>
      </c>
      <c r="L65" s="120" t="str">
        <f>INDEX(InpC!M$56:M$261,MATCH($K65,InpC!$F$56:$F$261,0))</f>
        <v>WWN CAPEX</v>
      </c>
      <c r="M65" s="157" t="s">
        <v>31</v>
      </c>
      <c r="N65" s="157"/>
      <c r="O65" s="120"/>
      <c r="P65" s="120"/>
      <c r="Q65" s="190">
        <f>SUMIF(Inp_PR24_BRL!$E$5:$E$177,DSDC_BRL!$G65,Inp_PR24_BRL!H$5:H$177)+SUMIF(Inp_PR24_BRL!$E$5:$E$177,DSDC_BRL!$H65,Inp_PR24_BRL!H$5:H$177)+SUMIF(Inp_PR24_BRL!$E$5:$E$177,DSDC_BRL!$I65,Inp_PR24_BRL!H$5:H$177)+SUMIF(Inp_PR24_BRL!$E$5:$E$177,DSDC_BRL!$J65,Inp_PR24_BRL!H$5:H$177)+SUMIF(Inp_PR24_BRL!$E$5:$E$177,DSDC_BRL!$F65,Inp_PR24_BRL!H$5:H$177)</f>
        <v>0</v>
      </c>
      <c r="R65" s="190">
        <f>SUMIF(Inp_PR24_BRL!$E$5:$E$177,DSDC_BRL!$G65,Inp_PR24_BRL!I$5:I$177)+SUMIF(Inp_PR24_BRL!$E$5:$E$177,DSDC_BRL!$H65,Inp_PR24_BRL!I$5:I$177)+SUMIF(Inp_PR24_BRL!$E$5:$E$177,DSDC_BRL!$I65,Inp_PR24_BRL!I$5:I$177)+SUMIF(Inp_PR24_BRL!$E$5:$E$177,DSDC_BRL!$J65,Inp_PR24_BRL!I$5:I$177)+SUMIF(Inp_PR24_BRL!$E$5:$E$177,DSDC_BRL!$F65,Inp_PR24_BRL!I$5:I$177)</f>
        <v>0</v>
      </c>
      <c r="S65" s="190">
        <f>SUMIF(Inp_PR24_BRL!$E$5:$E$177,DSDC_BRL!$G65,Inp_PR24_BRL!J$5:J$177)+SUMIF(Inp_PR24_BRL!$E$5:$E$177,DSDC_BRL!$H65,Inp_PR24_BRL!J$5:J$177)+SUMIF(Inp_PR24_BRL!$E$5:$E$177,DSDC_BRL!$I65,Inp_PR24_BRL!J$5:J$177)+SUMIF(Inp_PR24_BRL!$E$5:$E$177,DSDC_BRL!$J65,Inp_PR24_BRL!J$5:J$177)+SUMIF(Inp_PR24_BRL!$E$5:$E$177,DSDC_BRL!$F65,Inp_PR24_BRL!J$5:J$177)</f>
        <v>0</v>
      </c>
      <c r="T65" s="190">
        <f>SUMIF(Inp_PR24_BRL!$E$5:$E$177,DSDC_BRL!$G65,Inp_PR24_BRL!K$5:K$177)+SUMIF(Inp_PR24_BRL!$E$5:$E$177,DSDC_BRL!$H65,Inp_PR24_BRL!K$5:K$177)+SUMIF(Inp_PR24_BRL!$E$5:$E$177,DSDC_BRL!$I65,Inp_PR24_BRL!K$5:K$177)+SUMIF(Inp_PR24_BRL!$E$5:$E$177,DSDC_BRL!$J65,Inp_PR24_BRL!K$5:K$177)+SUMIF(Inp_PR24_BRL!$E$5:$E$177,DSDC_BRL!$F65,Inp_PR24_BRL!K$5:K$177)</f>
        <v>0</v>
      </c>
      <c r="U65" s="190">
        <f>SUMIF(Inp_PR24_BRL!$E$5:$E$177,DSDC_BRL!$G65,Inp_PR24_BRL!L$5:L$177)+SUMIF(Inp_PR24_BRL!$E$5:$E$177,DSDC_BRL!$H65,Inp_PR24_BRL!L$5:L$177)+SUMIF(Inp_PR24_BRL!$E$5:$E$177,DSDC_BRL!$I65,Inp_PR24_BRL!L$5:L$177)+SUMIF(Inp_PR24_BRL!$E$5:$E$177,DSDC_BRL!$J65,Inp_PR24_BRL!L$5:L$177)+SUMIF(Inp_PR24_BRL!$E$5:$E$177,DSDC_BRL!$F65,Inp_PR24_BRL!L$5:L$177)</f>
        <v>0</v>
      </c>
      <c r="V65" s="101"/>
      <c r="W65" s="190">
        <f t="shared" si="1"/>
        <v>0</v>
      </c>
      <c r="X65" s="190">
        <f t="shared" si="2"/>
        <v>0</v>
      </c>
      <c r="Y65" s="191"/>
      <c r="Z65" s="191"/>
      <c r="AA65" s="191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</row>
    <row r="66" spans="1:37" s="22" customFormat="1" outlineLevel="1">
      <c r="A66" s="82"/>
      <c r="B66" s="82"/>
      <c r="C66" s="111"/>
      <c r="D66" s="112"/>
      <c r="E66" s="120" t="str">
        <f>INDEX(InpC!$E$56:$E$261,MATCH($K66,InpC!$F$56:$F$261,0))</f>
        <v>Non-s185 diversions - WWN - opex</v>
      </c>
      <c r="F66" s="120" t="str">
        <f>INDEX(InpC!H$56:H$261,MATCH($K66,InpC!$F$56:$F$261,0))</f>
        <v>CWW11_006TOT_PR24</v>
      </c>
      <c r="G66" s="120">
        <f>INDEX(InpC!I$56:I$261,MATCH($K66,InpC!$F$56:$F$261,0))</f>
        <v>0</v>
      </c>
      <c r="H66" s="120">
        <f>INDEX(InpC!J$56:J$261,MATCH($K66,InpC!$F$56:$F$261,0))</f>
        <v>0</v>
      </c>
      <c r="I66" s="120">
        <f>INDEX(InpC!K$56:K$261,MATCH($K66,InpC!$F$56:$F$261,0))</f>
        <v>0</v>
      </c>
      <c r="J66" s="120">
        <f>INDEX(InpC!L$56:L$261,MATCH($K66,InpC!$F$56:$F$261,0))</f>
        <v>0</v>
      </c>
      <c r="K66" s="79">
        <f t="shared" si="12"/>
        <v>148</v>
      </c>
      <c r="L66" s="120" t="str">
        <f>INDEX(InpC!M$56:M$261,MATCH($K66,InpC!$F$56:$F$261,0))</f>
        <v>WWN OPEX</v>
      </c>
      <c r="M66" s="157" t="s">
        <v>31</v>
      </c>
      <c r="N66" s="157"/>
      <c r="O66" s="120"/>
      <c r="P66" s="120"/>
      <c r="Q66" s="190">
        <f>SUMIF(Inp_PR24_BRL!$E$5:$E$177,DSDC_BRL!$G66,Inp_PR24_BRL!H$5:H$177)+SUMIF(Inp_PR24_BRL!$E$5:$E$177,DSDC_BRL!$H66,Inp_PR24_BRL!H$5:H$177)+SUMIF(Inp_PR24_BRL!$E$5:$E$177,DSDC_BRL!$I66,Inp_PR24_BRL!H$5:H$177)+SUMIF(Inp_PR24_BRL!$E$5:$E$177,DSDC_BRL!$J66,Inp_PR24_BRL!H$5:H$177)+SUMIF(Inp_PR24_BRL!$E$5:$E$177,DSDC_BRL!$F66,Inp_PR24_BRL!H$5:H$177)</f>
        <v>0</v>
      </c>
      <c r="R66" s="190">
        <f>SUMIF(Inp_PR24_BRL!$E$5:$E$177,DSDC_BRL!$G66,Inp_PR24_BRL!I$5:I$177)+SUMIF(Inp_PR24_BRL!$E$5:$E$177,DSDC_BRL!$H66,Inp_PR24_BRL!I$5:I$177)+SUMIF(Inp_PR24_BRL!$E$5:$E$177,DSDC_BRL!$I66,Inp_PR24_BRL!I$5:I$177)+SUMIF(Inp_PR24_BRL!$E$5:$E$177,DSDC_BRL!$J66,Inp_PR24_BRL!I$5:I$177)+SUMIF(Inp_PR24_BRL!$E$5:$E$177,DSDC_BRL!$F66,Inp_PR24_BRL!I$5:I$177)</f>
        <v>0</v>
      </c>
      <c r="S66" s="190">
        <f>SUMIF(Inp_PR24_BRL!$E$5:$E$177,DSDC_BRL!$G66,Inp_PR24_BRL!J$5:J$177)+SUMIF(Inp_PR24_BRL!$E$5:$E$177,DSDC_BRL!$H66,Inp_PR24_BRL!J$5:J$177)+SUMIF(Inp_PR24_BRL!$E$5:$E$177,DSDC_BRL!$I66,Inp_PR24_BRL!J$5:J$177)+SUMIF(Inp_PR24_BRL!$E$5:$E$177,DSDC_BRL!$J66,Inp_PR24_BRL!J$5:J$177)+SUMIF(Inp_PR24_BRL!$E$5:$E$177,DSDC_BRL!$F66,Inp_PR24_BRL!J$5:J$177)</f>
        <v>0</v>
      </c>
      <c r="T66" s="190">
        <f>SUMIF(Inp_PR24_BRL!$E$5:$E$177,DSDC_BRL!$G66,Inp_PR24_BRL!K$5:K$177)+SUMIF(Inp_PR24_BRL!$E$5:$E$177,DSDC_BRL!$H66,Inp_PR24_BRL!K$5:K$177)+SUMIF(Inp_PR24_BRL!$E$5:$E$177,DSDC_BRL!$I66,Inp_PR24_BRL!K$5:K$177)+SUMIF(Inp_PR24_BRL!$E$5:$E$177,DSDC_BRL!$J66,Inp_PR24_BRL!K$5:K$177)+SUMIF(Inp_PR24_BRL!$E$5:$E$177,DSDC_BRL!$F66,Inp_PR24_BRL!K$5:K$177)</f>
        <v>0</v>
      </c>
      <c r="U66" s="190">
        <f>SUMIF(Inp_PR24_BRL!$E$5:$E$177,DSDC_BRL!$G66,Inp_PR24_BRL!L$5:L$177)+SUMIF(Inp_PR24_BRL!$E$5:$E$177,DSDC_BRL!$H66,Inp_PR24_BRL!L$5:L$177)+SUMIF(Inp_PR24_BRL!$E$5:$E$177,DSDC_BRL!$I66,Inp_PR24_BRL!L$5:L$177)+SUMIF(Inp_PR24_BRL!$E$5:$E$177,DSDC_BRL!$J66,Inp_PR24_BRL!L$5:L$177)+SUMIF(Inp_PR24_BRL!$E$5:$E$177,DSDC_BRL!$F66,Inp_PR24_BRL!L$5:L$177)</f>
        <v>0</v>
      </c>
      <c r="V66" s="101"/>
      <c r="W66" s="190">
        <f t="shared" si="1"/>
        <v>0</v>
      </c>
      <c r="X66" s="190">
        <f t="shared" si="2"/>
        <v>0</v>
      </c>
      <c r="Y66" s="191"/>
      <c r="Z66" s="191"/>
      <c r="AA66" s="191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</row>
    <row r="67" spans="1:37" s="22" customFormat="1" outlineLevel="1">
      <c r="A67" s="82"/>
      <c r="B67" s="82"/>
      <c r="C67" s="111"/>
      <c r="D67" s="112"/>
      <c r="E67" s="120" t="str">
        <f>INDEX(InpC!$E$56:$E$261,MATCH($K67,InpC!$F$56:$F$261,0))</f>
        <v>Non-s185 diversions - WWN - totex</v>
      </c>
      <c r="F67" s="120" t="str">
        <f>INDEX(InpC!H$56:H$261,MATCH($K67,InpC!$F$56:$F$261,0))</f>
        <v>sum</v>
      </c>
      <c r="G67" s="120">
        <f>INDEX(InpC!I$56:I$261,MATCH($K67,InpC!$F$56:$F$261,0))</f>
        <v>0</v>
      </c>
      <c r="H67" s="120">
        <f>INDEX(InpC!J$56:J$261,MATCH($K67,InpC!$F$56:$F$261,0))</f>
        <v>0</v>
      </c>
      <c r="I67" s="120">
        <f>INDEX(InpC!K$56:K$261,MATCH($K67,InpC!$F$56:$F$261,0))</f>
        <v>0</v>
      </c>
      <c r="J67" s="120">
        <f>INDEX(InpC!L$56:L$261,MATCH($K67,InpC!$F$56:$F$261,0))</f>
        <v>0</v>
      </c>
      <c r="K67" s="79">
        <f t="shared" si="12"/>
        <v>149</v>
      </c>
      <c r="L67" s="120" t="str">
        <f>INDEX(InpC!M$56:M$261,MATCH($K67,InpC!$F$56:$F$261,0))</f>
        <v>WWN TOTEX</v>
      </c>
      <c r="M67" s="157" t="s">
        <v>31</v>
      </c>
      <c r="N67" s="157"/>
      <c r="O67" s="120"/>
      <c r="P67" s="120"/>
      <c r="Q67" s="192">
        <f t="shared" ref="Q67:U67" si="18">SUM(Q65:Q66)</f>
        <v>0</v>
      </c>
      <c r="R67" s="192">
        <f t="shared" si="18"/>
        <v>0</v>
      </c>
      <c r="S67" s="192">
        <f t="shared" si="18"/>
        <v>0</v>
      </c>
      <c r="T67" s="192">
        <f t="shared" si="18"/>
        <v>0</v>
      </c>
      <c r="U67" s="192">
        <f t="shared" si="18"/>
        <v>0</v>
      </c>
      <c r="V67" s="101"/>
      <c r="W67" s="192">
        <f t="shared" si="1"/>
        <v>0</v>
      </c>
      <c r="X67" s="192">
        <f t="shared" si="2"/>
        <v>0</v>
      </c>
      <c r="Y67" s="191"/>
      <c r="Z67" s="191"/>
      <c r="AA67" s="191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</row>
    <row r="68" spans="1:37" s="22" customFormat="1" outlineLevel="1">
      <c r="A68" s="82"/>
      <c r="B68" s="82"/>
      <c r="C68" s="111"/>
      <c r="D68" s="112"/>
      <c r="E68" s="120" t="str">
        <f>INDEX(InpC!$E$56:$E$261,MATCH($K68,InpC!$F$56:$F$261,0))</f>
        <v>Total diversions - WWN - capex</v>
      </c>
      <c r="F68" s="120" t="str">
        <f>INDEX(InpC!H$56:H$261,MATCH($K68,InpC!$F$56:$F$261,0))</f>
        <v>sum</v>
      </c>
      <c r="G68" s="120">
        <f>INDEX(InpC!I$56:I$261,MATCH($K68,InpC!$F$56:$F$261,0))</f>
        <v>0</v>
      </c>
      <c r="H68" s="120">
        <f>INDEX(InpC!J$56:J$261,MATCH($K68,InpC!$F$56:$F$261,0))</f>
        <v>0</v>
      </c>
      <c r="I68" s="120">
        <f>INDEX(InpC!K$56:K$261,MATCH($K68,InpC!$F$56:$F$261,0))</f>
        <v>0</v>
      </c>
      <c r="J68" s="120">
        <f>INDEX(InpC!L$56:L$261,MATCH($K68,InpC!$F$56:$F$261,0))</f>
        <v>0</v>
      </c>
      <c r="K68" s="79">
        <f t="shared" si="12"/>
        <v>150</v>
      </c>
      <c r="L68" s="120" t="str">
        <f>INDEX(InpC!M$56:M$261,MATCH($K68,InpC!$F$56:$F$261,0))</f>
        <v>WWN CAPEX</v>
      </c>
      <c r="M68" s="157" t="s">
        <v>31</v>
      </c>
      <c r="N68" s="157"/>
      <c r="O68" s="120"/>
      <c r="P68" s="120"/>
      <c r="Q68" s="192">
        <f>SUMIF($L$59:$L67,$L68,Q$59:Q67)</f>
        <v>0</v>
      </c>
      <c r="R68" s="192">
        <f>SUMIF($L$59:$L67,$L68,R$59:R67)</f>
        <v>0</v>
      </c>
      <c r="S68" s="192">
        <f>SUMIF($L$59:$L67,$L68,S$59:S67)</f>
        <v>0</v>
      </c>
      <c r="T68" s="192">
        <f>SUMIF($L$59:$L67,$L68,T$59:T67)</f>
        <v>0</v>
      </c>
      <c r="U68" s="192">
        <f>SUMIF($L$59:$L67,$L68,U$59:U67)</f>
        <v>0</v>
      </c>
      <c r="V68" s="101"/>
      <c r="W68" s="192">
        <f t="shared" si="1"/>
        <v>0</v>
      </c>
      <c r="X68" s="192">
        <f t="shared" si="2"/>
        <v>0</v>
      </c>
      <c r="Y68" s="191"/>
      <c r="Z68" s="191"/>
      <c r="AA68" s="191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</row>
    <row r="69" spans="1:37" s="22" customFormat="1" outlineLevel="1">
      <c r="A69" s="82"/>
      <c r="B69" s="82"/>
      <c r="C69" s="111"/>
      <c r="D69" s="112"/>
      <c r="E69" s="120" t="str">
        <f>INDEX(InpC!$E$56:$E$261,MATCH($K69,InpC!$F$56:$F$261,0))</f>
        <v>Total diversions - WWN - opex</v>
      </c>
      <c r="F69" s="120" t="str">
        <f>INDEX(InpC!H$56:H$261,MATCH($K69,InpC!$F$56:$F$261,0))</f>
        <v>sum</v>
      </c>
      <c r="G69" s="120">
        <f>INDEX(InpC!I$56:I$261,MATCH($K69,InpC!$F$56:$F$261,0))</f>
        <v>0</v>
      </c>
      <c r="H69" s="120">
        <f>INDEX(InpC!J$56:J$261,MATCH($K69,InpC!$F$56:$F$261,0))</f>
        <v>0</v>
      </c>
      <c r="I69" s="120">
        <f>INDEX(InpC!K$56:K$261,MATCH($K69,InpC!$F$56:$F$261,0))</f>
        <v>0</v>
      </c>
      <c r="J69" s="120">
        <f>INDEX(InpC!L$56:L$261,MATCH($K69,InpC!$F$56:$F$261,0))</f>
        <v>0</v>
      </c>
      <c r="K69" s="79">
        <f t="shared" si="12"/>
        <v>151</v>
      </c>
      <c r="L69" s="120" t="str">
        <f>INDEX(InpC!M$56:M$261,MATCH($K69,InpC!$F$56:$F$261,0))</f>
        <v>WWN OPEX</v>
      </c>
      <c r="M69" s="157" t="s">
        <v>31</v>
      </c>
      <c r="N69" s="157"/>
      <c r="O69" s="120"/>
      <c r="P69" s="120"/>
      <c r="Q69" s="192">
        <f>SUMIF($L$59:$L68,$L69,Q$59:Q68)</f>
        <v>0</v>
      </c>
      <c r="R69" s="192">
        <f>SUMIF($L$59:$L68,$L69,R$59:R68)</f>
        <v>0</v>
      </c>
      <c r="S69" s="192">
        <f>SUMIF($L$59:$L68,$L69,S$59:S68)</f>
        <v>0</v>
      </c>
      <c r="T69" s="192">
        <f>SUMIF($L$59:$L68,$L69,T$59:T68)</f>
        <v>0</v>
      </c>
      <c r="U69" s="192">
        <f>SUMIF($L$59:$L68,$L69,U$59:U68)</f>
        <v>0</v>
      </c>
      <c r="V69" s="101"/>
      <c r="W69" s="192">
        <f t="shared" si="1"/>
        <v>0</v>
      </c>
      <c r="X69" s="192">
        <f t="shared" si="2"/>
        <v>0</v>
      </c>
      <c r="Y69" s="191"/>
      <c r="Z69" s="191"/>
      <c r="AA69" s="191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</row>
    <row r="70" spans="1:37" s="22" customFormat="1" outlineLevel="1">
      <c r="A70" s="82"/>
      <c r="B70" s="82"/>
      <c r="C70" s="111"/>
      <c r="D70" s="112"/>
      <c r="E70" s="120" t="str">
        <f>INDEX(InpC!$E$56:$E$261,MATCH($K70,InpC!$F$56:$F$261,0))</f>
        <v>Total diversions - WWN - totex</v>
      </c>
      <c r="F70" s="120" t="str">
        <f>INDEX(InpC!H$56:H$261,MATCH($K70,InpC!$F$56:$F$261,0))</f>
        <v>sum</v>
      </c>
      <c r="G70" s="120">
        <f>INDEX(InpC!I$56:I$261,MATCH($K70,InpC!$F$56:$F$261,0))</f>
        <v>0</v>
      </c>
      <c r="H70" s="120">
        <f>INDEX(InpC!J$56:J$261,MATCH($K70,InpC!$F$56:$F$261,0))</f>
        <v>0</v>
      </c>
      <c r="I70" s="120">
        <f>INDEX(InpC!K$56:K$261,MATCH($K70,InpC!$F$56:$F$261,0))</f>
        <v>0</v>
      </c>
      <c r="J70" s="120">
        <f>INDEX(InpC!L$56:L$261,MATCH($K70,InpC!$F$56:$F$261,0))</f>
        <v>0</v>
      </c>
      <c r="K70" s="79">
        <f t="shared" si="12"/>
        <v>152</v>
      </c>
      <c r="L70" s="120" t="str">
        <f>INDEX(InpC!M$56:M$261,MATCH($K70,InpC!$F$56:$F$261,0))</f>
        <v>WWN TOTEX</v>
      </c>
      <c r="M70" s="157" t="s">
        <v>31</v>
      </c>
      <c r="N70" s="157"/>
      <c r="O70" s="120"/>
      <c r="P70" s="120"/>
      <c r="Q70" s="192">
        <f>SUMIF($L$59:$L69,$L70,Q$59:Q69)</f>
        <v>0</v>
      </c>
      <c r="R70" s="192">
        <f>SUMIF($L$59:$L69,$L70,R$59:R69)</f>
        <v>0</v>
      </c>
      <c r="S70" s="192">
        <f>SUMIF($L$59:$L69,$L70,S$59:S69)</f>
        <v>0</v>
      </c>
      <c r="T70" s="192">
        <f>SUMIF($L$59:$L69,$L70,T$59:T69)</f>
        <v>0</v>
      </c>
      <c r="U70" s="192">
        <f>SUMIF($L$59:$L69,$L70,U$59:U69)</f>
        <v>0</v>
      </c>
      <c r="V70" s="101"/>
      <c r="W70" s="192">
        <f t="shared" si="1"/>
        <v>0</v>
      </c>
      <c r="X70" s="192">
        <f t="shared" si="2"/>
        <v>0</v>
      </c>
      <c r="Y70" s="191"/>
      <c r="Z70" s="191"/>
      <c r="AA70" s="191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</row>
    <row r="71" spans="1:37" customFormat="1" outlineLevel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79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</row>
    <row r="72" spans="1:37" outlineLevel="1">
      <c r="A72" s="110"/>
      <c r="B72" s="110"/>
      <c r="C72" s="111"/>
      <c r="D72" s="112"/>
      <c r="E72" s="79" t="s">
        <v>927</v>
      </c>
      <c r="F72" s="120" t="s">
        <v>704</v>
      </c>
      <c r="G72" s="120"/>
      <c r="H72" s="120"/>
      <c r="I72" s="120"/>
      <c r="J72" s="120"/>
      <c r="K72" s="120"/>
      <c r="L72" s="120"/>
      <c r="M72" s="157" t="s">
        <v>31</v>
      </c>
      <c r="N72" s="79"/>
      <c r="O72" s="120"/>
      <c r="P72" s="120"/>
      <c r="Q72" s="201">
        <f>SUM(Q57)+SUM(Q41)+SUM(Q70)+Q44</f>
        <v>3.9619999999999997</v>
      </c>
      <c r="R72" s="201">
        <f t="shared" ref="R72:U72" si="19">SUM(R57)+SUM(R41)+SUM(R70)+R44</f>
        <v>3.5280000000000005</v>
      </c>
      <c r="S72" s="201">
        <f t="shared" si="19"/>
        <v>3.5280000000000005</v>
      </c>
      <c r="T72" s="201">
        <f t="shared" si="19"/>
        <v>3.4090000000000003</v>
      </c>
      <c r="U72" s="201">
        <f t="shared" si="19"/>
        <v>3.5840000000000005</v>
      </c>
      <c r="V72" s="101"/>
      <c r="W72" s="201">
        <f t="shared" si="1"/>
        <v>18.011000000000003</v>
      </c>
      <c r="X72" s="201">
        <f t="shared" si="2"/>
        <v>3.6022000000000007</v>
      </c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</row>
    <row r="73" spans="1:37" outlineLevel="1">
      <c r="A73" s="110"/>
      <c r="B73" s="110"/>
      <c r="C73" s="111"/>
      <c r="D73" s="112"/>
      <c r="E73" s="79"/>
      <c r="F73" s="120"/>
      <c r="G73" s="120"/>
      <c r="H73" s="120"/>
      <c r="I73" s="120"/>
      <c r="J73" s="120"/>
      <c r="K73" s="120"/>
      <c r="L73" s="120"/>
      <c r="M73" s="157"/>
      <c r="N73" s="79"/>
      <c r="O73" s="120"/>
      <c r="P73" s="120"/>
      <c r="Q73" s="157"/>
      <c r="R73" s="157"/>
      <c r="S73" s="157"/>
      <c r="T73" s="157"/>
      <c r="U73" s="157"/>
      <c r="V73" s="101"/>
      <c r="W73" s="79"/>
      <c r="X73" s="79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</row>
    <row r="74" spans="1:37" outlineLevel="1">
      <c r="A74" s="110"/>
      <c r="B74" s="110"/>
      <c r="C74" s="111"/>
      <c r="D74" s="112"/>
      <c r="E74" s="120" t="str">
        <f>INDEX(Inp_PR24_BRL!$B$200:$B$406,MATCH(DSDC_BRL!$F$6,Inp_PR24_BRL!$C$200:$C$406,0))</f>
        <v>DSDC - Total from all input match codes</v>
      </c>
      <c r="F74" s="79"/>
      <c r="G74" s="79"/>
      <c r="H74" s="79"/>
      <c r="I74" s="79"/>
      <c r="J74" s="79"/>
      <c r="K74" s="79"/>
      <c r="L74" s="79"/>
      <c r="M74" s="157"/>
      <c r="N74" s="79"/>
      <c r="O74" s="120"/>
      <c r="P74" s="120"/>
      <c r="Q74" s="190">
        <f>INDEX(Inp_PR24_BRL!H$200:H$406,MATCH(DSDC_BRL!$F$6,Inp_PR24_BRL!$C$200:$C$406,0))</f>
        <v>3.9620000000000002</v>
      </c>
      <c r="R74" s="190">
        <f>INDEX(Inp_PR24_BRL!I$200:I$406,MATCH(DSDC_BRL!$F$6,Inp_PR24_BRL!$C$200:$C$406,0))</f>
        <v>3.5280000000000005</v>
      </c>
      <c r="S74" s="190">
        <f>INDEX(Inp_PR24_BRL!J$200:J$406,MATCH(DSDC_BRL!$F$6,Inp_PR24_BRL!$C$200:$C$406,0))</f>
        <v>3.5280000000000005</v>
      </c>
      <c r="T74" s="190">
        <f>INDEX(Inp_PR24_BRL!K$200:K$406,MATCH(DSDC_BRL!$F$6,Inp_PR24_BRL!$C$200:$C$406,0))</f>
        <v>3.4089999999999998</v>
      </c>
      <c r="U74" s="190">
        <f>INDEX(Inp_PR24_BRL!L$200:L$406,MATCH(DSDC_BRL!$F$6,Inp_PR24_BRL!$C$200:$C$406,0))</f>
        <v>3.5840000000000005</v>
      </c>
      <c r="V74" s="101"/>
      <c r="W74" s="79"/>
      <c r="X74" s="79"/>
      <c r="Y74" s="157"/>
      <c r="Z74" s="157"/>
      <c r="AA74" s="157"/>
      <c r="AB74" s="157"/>
      <c r="AC74" s="195"/>
      <c r="AD74" s="195"/>
      <c r="AE74" s="157"/>
      <c r="AF74" s="157"/>
      <c r="AG74" s="157"/>
      <c r="AH74" s="157"/>
      <c r="AI74" s="157"/>
      <c r="AJ74" s="157"/>
      <c r="AK74" s="157"/>
    </row>
    <row r="75" spans="1:37" outlineLevel="1">
      <c r="A75" s="110"/>
      <c r="B75" s="110"/>
      <c r="C75" s="111"/>
      <c r="D75" s="112"/>
      <c r="E75" s="79" t="s">
        <v>923</v>
      </c>
      <c r="F75" s="79"/>
      <c r="G75" s="79"/>
      <c r="H75" s="79"/>
      <c r="I75" s="79"/>
      <c r="J75" s="79"/>
      <c r="K75" s="79"/>
      <c r="L75" s="79"/>
      <c r="M75" s="157"/>
      <c r="N75" s="166">
        <f>SUM(Q75:U75)</f>
        <v>0</v>
      </c>
      <c r="O75" s="120"/>
      <c r="P75" s="120"/>
      <c r="Q75" s="166">
        <f>IF(ABS(Q72-Q74)&gt;CHK_TOL,1,0)</f>
        <v>0</v>
      </c>
      <c r="R75" s="166">
        <f>IF(ABS(R72-R74)&gt;CHK_TOL,1,0)</f>
        <v>0</v>
      </c>
      <c r="S75" s="166">
        <f>IF(ABS(S72-S74)&gt;CHK_TOL,1,0)</f>
        <v>0</v>
      </c>
      <c r="T75" s="166">
        <f>IF(ABS(T72-T74)&gt;CHK_TOL,1,0)</f>
        <v>0</v>
      </c>
      <c r="U75" s="166">
        <f>IF(ABS(U72-U74)&gt;CHK_TOL,1,0)</f>
        <v>0</v>
      </c>
      <c r="V75" s="101"/>
      <c r="W75" s="79"/>
      <c r="X75" s="101"/>
      <c r="Y75" s="157"/>
      <c r="Z75" s="157"/>
      <c r="AA75" s="157"/>
      <c r="AB75" s="157"/>
      <c r="AC75" s="195"/>
      <c r="AD75" s="195"/>
      <c r="AE75" s="157"/>
      <c r="AF75" s="157"/>
      <c r="AG75" s="157"/>
      <c r="AH75" s="157"/>
      <c r="AI75" s="157"/>
      <c r="AJ75" s="157"/>
      <c r="AK75" s="157"/>
    </row>
    <row r="76" spans="1:37">
      <c r="A76" s="110"/>
      <c r="B76" s="110"/>
      <c r="C76" s="111"/>
      <c r="D76" s="112"/>
      <c r="E76" s="79"/>
      <c r="F76" s="79"/>
      <c r="G76" s="79"/>
      <c r="H76" s="79"/>
      <c r="I76" s="79"/>
      <c r="J76" s="79"/>
      <c r="K76" s="79"/>
      <c r="L76" s="79"/>
      <c r="M76" s="157"/>
      <c r="N76" s="79"/>
      <c r="O76" s="120"/>
      <c r="P76" s="120"/>
      <c r="Q76" s="79"/>
      <c r="R76" s="79"/>
      <c r="S76" s="79"/>
      <c r="T76" s="79"/>
      <c r="U76" s="79"/>
      <c r="V76" s="101"/>
      <c r="W76" s="79"/>
      <c r="X76" s="79"/>
      <c r="Y76" s="79"/>
      <c r="Z76" s="79"/>
      <c r="AA76" s="79"/>
      <c r="AB76" s="157"/>
      <c r="AC76" s="79"/>
      <c r="AD76" s="79"/>
      <c r="AE76" s="157"/>
      <c r="AF76" s="157"/>
      <c r="AG76" s="157"/>
      <c r="AH76" s="157"/>
      <c r="AI76" s="157"/>
      <c r="AJ76" s="157"/>
      <c r="AK76" s="157"/>
    </row>
    <row r="77" spans="1:37">
      <c r="A77" s="110"/>
      <c r="B77" s="110"/>
      <c r="C77" s="111"/>
      <c r="D77" s="157"/>
      <c r="E77" s="79"/>
      <c r="F77" s="157"/>
      <c r="G77" s="157"/>
      <c r="H77" s="157"/>
      <c r="I77" s="157"/>
      <c r="J77" s="157"/>
      <c r="K77" s="157"/>
      <c r="L77" s="157"/>
      <c r="M77" s="157"/>
      <c r="N77" s="79"/>
      <c r="O77" s="120"/>
      <c r="P77" s="120"/>
      <c r="Q77" s="182">
        <f t="shared" ref="Q77:AA77" si="20">Q$2</f>
        <v>46112</v>
      </c>
      <c r="R77" s="182">
        <f t="shared" si="20"/>
        <v>46477</v>
      </c>
      <c r="S77" s="182">
        <f t="shared" si="20"/>
        <v>46843</v>
      </c>
      <c r="T77" s="182">
        <f t="shared" si="20"/>
        <v>47208</v>
      </c>
      <c r="U77" s="182">
        <f t="shared" si="20"/>
        <v>47573</v>
      </c>
      <c r="V77" s="101"/>
      <c r="W77" s="79"/>
      <c r="X77" s="79"/>
      <c r="Y77" s="182"/>
      <c r="Z77" s="182">
        <f t="shared" si="20"/>
        <v>0</v>
      </c>
      <c r="AA77" s="182">
        <f t="shared" si="20"/>
        <v>0</v>
      </c>
      <c r="AB77" s="157"/>
      <c r="AC77" s="182"/>
      <c r="AD77" s="182"/>
      <c r="AE77" s="157"/>
      <c r="AF77" s="157"/>
      <c r="AG77" s="157"/>
      <c r="AH77" s="157"/>
      <c r="AI77" s="157"/>
      <c r="AJ77" s="157"/>
      <c r="AK77" s="157"/>
    </row>
    <row r="78" spans="1:37">
      <c r="A78" s="110"/>
      <c r="B78" s="110"/>
      <c r="C78" s="111"/>
      <c r="D78" s="76" t="str">
        <f>D9</f>
        <v>Developer services and diversions costs</v>
      </c>
      <c r="E78" s="79"/>
      <c r="F78" s="79"/>
      <c r="G78" s="79"/>
      <c r="H78" s="79"/>
      <c r="I78" s="79"/>
      <c r="J78" s="79"/>
      <c r="K78" s="79"/>
      <c r="L78" s="79"/>
      <c r="M78" s="157"/>
      <c r="N78" s="79"/>
      <c r="O78" s="120"/>
      <c r="P78" s="120"/>
      <c r="Q78" s="182"/>
      <c r="R78" s="182"/>
      <c r="S78" s="182"/>
      <c r="T78" s="182"/>
      <c r="U78" s="182"/>
      <c r="V78" s="101"/>
      <c r="W78" s="79"/>
      <c r="X78" s="79"/>
      <c r="Y78" s="182"/>
      <c r="Z78" s="182"/>
      <c r="AA78" s="182"/>
      <c r="AB78" s="157"/>
      <c r="AC78" s="182"/>
      <c r="AD78" s="182"/>
      <c r="AE78" s="157"/>
      <c r="AF78" s="157"/>
      <c r="AG78" s="157"/>
      <c r="AH78" s="157"/>
      <c r="AI78" s="157"/>
      <c r="AJ78" s="157"/>
      <c r="AK78" s="157"/>
    </row>
    <row r="79" spans="1:37">
      <c r="A79" s="110"/>
      <c r="B79" s="110"/>
      <c r="C79" s="111"/>
      <c r="D79" s="112"/>
      <c r="E79" s="96" t="s">
        <v>921</v>
      </c>
      <c r="F79" s="79"/>
      <c r="G79" s="79"/>
      <c r="H79" s="79"/>
      <c r="I79" s="79"/>
      <c r="J79" s="79"/>
      <c r="K79" s="79"/>
      <c r="L79" s="79"/>
      <c r="M79" s="157"/>
      <c r="N79" s="79"/>
      <c r="O79" s="120"/>
      <c r="P79" s="120"/>
      <c r="Q79" s="79"/>
      <c r="R79" s="79"/>
      <c r="S79" s="79"/>
      <c r="T79" s="79"/>
      <c r="U79" s="79"/>
      <c r="V79" s="101"/>
      <c r="W79" s="79"/>
      <c r="X79" s="79"/>
      <c r="Y79" s="79"/>
      <c r="Z79" s="79"/>
      <c r="AA79" s="79"/>
      <c r="AB79" s="157"/>
      <c r="AC79" s="79"/>
      <c r="AD79" s="79"/>
      <c r="AE79" s="157"/>
      <c r="AF79" s="157"/>
      <c r="AG79" s="157"/>
      <c r="AH79" s="157"/>
      <c r="AI79" s="157"/>
      <c r="AJ79" s="157"/>
      <c r="AK79" s="157"/>
    </row>
    <row r="80" spans="1:37" outlineLevel="1">
      <c r="A80" s="110"/>
      <c r="B80" s="110"/>
      <c r="C80" s="111"/>
      <c r="D80" s="112"/>
      <c r="E80" s="79"/>
      <c r="F80" s="79"/>
      <c r="G80" s="79"/>
      <c r="H80" s="79"/>
      <c r="I80" s="79"/>
      <c r="J80" s="79"/>
      <c r="K80" s="79"/>
      <c r="L80" s="79"/>
      <c r="M80" s="157"/>
      <c r="N80" s="79"/>
      <c r="O80" s="120"/>
      <c r="P80" s="120"/>
      <c r="Q80" s="79"/>
      <c r="R80" s="79"/>
      <c r="S80" s="79"/>
      <c r="T80" s="79"/>
      <c r="U80" s="79"/>
      <c r="V80" s="101"/>
      <c r="W80" s="187"/>
      <c r="X80" s="187"/>
      <c r="Y80" s="79"/>
      <c r="Z80" s="79"/>
      <c r="AA80" s="79"/>
      <c r="AB80" s="157"/>
      <c r="AC80" s="79"/>
      <c r="AD80" s="79"/>
      <c r="AE80" s="157"/>
      <c r="AF80" s="157"/>
      <c r="AG80" s="157"/>
      <c r="AH80" s="157"/>
      <c r="AI80" s="157"/>
      <c r="AJ80" s="157"/>
      <c r="AK80" s="157"/>
    </row>
    <row r="81" spans="1:37" outlineLevel="1">
      <c r="A81" s="110"/>
      <c r="B81" s="110"/>
      <c r="C81" s="111"/>
      <c r="D81" s="112"/>
      <c r="E81" s="188" t="s">
        <v>916</v>
      </c>
      <c r="F81" s="79"/>
      <c r="G81" s="79"/>
      <c r="H81" s="79"/>
      <c r="I81" s="79"/>
      <c r="J81" s="79"/>
      <c r="K81" s="79"/>
      <c r="L81" s="79"/>
      <c r="M81" s="157"/>
      <c r="N81" s="79"/>
      <c r="O81" s="120"/>
      <c r="P81" s="120"/>
      <c r="Q81" s="120"/>
      <c r="R81" s="120"/>
      <c r="S81" s="120"/>
      <c r="T81" s="120"/>
      <c r="U81" s="120"/>
      <c r="V81" s="101"/>
      <c r="W81" s="79"/>
      <c r="X81" s="79"/>
      <c r="Y81" s="120"/>
      <c r="Z81" s="120"/>
      <c r="AA81" s="120"/>
      <c r="AB81" s="157"/>
      <c r="AC81" s="120"/>
      <c r="AD81" s="120"/>
      <c r="AE81" s="157"/>
      <c r="AF81" s="157"/>
      <c r="AG81" s="157"/>
      <c r="AH81" s="157"/>
      <c r="AI81" s="157"/>
      <c r="AJ81" s="157"/>
      <c r="AK81" s="157"/>
    </row>
    <row r="82" spans="1:37" outlineLevel="1">
      <c r="A82" s="110"/>
      <c r="B82" s="110"/>
      <c r="C82" s="111"/>
      <c r="D82" s="112"/>
      <c r="E82" s="189">
        <f>InpC!$H$21</f>
        <v>45016</v>
      </c>
      <c r="F82" s="79"/>
      <c r="G82" s="79"/>
      <c r="H82" s="79"/>
      <c r="I82" s="79"/>
      <c r="J82" s="79"/>
      <c r="K82" s="79"/>
      <c r="L82" s="79"/>
      <c r="M82" s="157"/>
      <c r="N82" s="79"/>
      <c r="O82" s="120"/>
      <c r="P82" s="120"/>
      <c r="Q82" s="120"/>
      <c r="R82" s="120"/>
      <c r="S82" s="120"/>
      <c r="T82" s="120"/>
      <c r="U82" s="120"/>
      <c r="V82" s="101"/>
      <c r="W82" s="120"/>
      <c r="X82" s="120"/>
      <c r="Y82" s="120"/>
      <c r="Z82" s="120"/>
      <c r="AA82" s="120"/>
      <c r="AB82" s="157"/>
      <c r="AC82" s="120"/>
      <c r="AD82" s="120"/>
      <c r="AE82" s="157"/>
      <c r="AF82" s="157"/>
      <c r="AG82" s="157"/>
      <c r="AH82" s="157"/>
      <c r="AI82" s="157"/>
      <c r="AJ82" s="157"/>
      <c r="AK82" s="157"/>
    </row>
    <row r="83" spans="1:37" outlineLevel="1">
      <c r="A83" s="110"/>
      <c r="B83" s="110"/>
      <c r="C83" s="111"/>
      <c r="D83" s="112"/>
      <c r="E83" s="189"/>
      <c r="F83" s="79"/>
      <c r="G83" s="79"/>
      <c r="H83" s="79"/>
      <c r="I83" s="79"/>
      <c r="J83" s="79"/>
      <c r="K83" s="79"/>
      <c r="L83" s="79"/>
      <c r="M83" s="157"/>
      <c r="N83" s="79"/>
      <c r="O83" s="120"/>
      <c r="P83" s="120"/>
      <c r="Q83" s="120"/>
      <c r="R83" s="120"/>
      <c r="S83" s="120"/>
      <c r="T83" s="120"/>
      <c r="U83" s="120"/>
      <c r="V83" s="101"/>
      <c r="W83" s="120"/>
      <c r="X83" s="120"/>
      <c r="Y83" s="120"/>
      <c r="Z83" s="120"/>
      <c r="AA83" s="120"/>
      <c r="AB83" s="157"/>
      <c r="AC83" s="120"/>
      <c r="AD83" s="120"/>
      <c r="AE83" s="157"/>
      <c r="AF83" s="157"/>
      <c r="AG83" s="157"/>
      <c r="AH83" s="157"/>
      <c r="AI83" s="157"/>
      <c r="AJ83" s="157"/>
      <c r="AK83" s="157"/>
    </row>
    <row r="84" spans="1:37" outlineLevel="1">
      <c r="A84" s="110"/>
      <c r="B84" s="110"/>
      <c r="C84" s="111"/>
      <c r="D84" s="112"/>
      <c r="E84" s="79" t="str">
        <f t="shared" ref="E84:J93" si="21">E15</f>
        <v>New connections - WN - capex</v>
      </c>
      <c r="F84" s="79" t="str">
        <f t="shared" si="21"/>
        <v>DS2E_003C_PR24</v>
      </c>
      <c r="G84" s="79" t="str">
        <f t="shared" si="21"/>
        <v>DS2E_005C_PR24</v>
      </c>
      <c r="H84" s="79" t="str">
        <f t="shared" si="21"/>
        <v>DS2W_001_C_PR24</v>
      </c>
      <c r="I84" s="79" t="str">
        <f t="shared" si="21"/>
        <v>DS2W_003_C_PR24</v>
      </c>
      <c r="J84" s="79">
        <f t="shared" si="21"/>
        <v>0</v>
      </c>
      <c r="K84" s="79"/>
      <c r="L84" s="79" t="str">
        <f t="shared" ref="L84:M113" si="22">L15</f>
        <v>WN CAPEX</v>
      </c>
      <c r="M84" s="79" t="str">
        <f t="shared" si="22"/>
        <v>£m</v>
      </c>
      <c r="N84" s="79"/>
      <c r="O84" s="196"/>
      <c r="P84" s="196"/>
      <c r="Q84" s="197"/>
      <c r="R84" s="197"/>
      <c r="S84" s="197"/>
      <c r="T84" s="197"/>
      <c r="U84" s="197"/>
      <c r="V84" s="101"/>
      <c r="W84" s="101"/>
      <c r="X84" s="101"/>
      <c r="Y84" s="191"/>
      <c r="Z84" s="191"/>
      <c r="AA84" s="191"/>
      <c r="AB84" s="157"/>
      <c r="AC84" s="191"/>
      <c r="AD84" s="191"/>
      <c r="AE84" s="157"/>
      <c r="AF84" s="157"/>
      <c r="AG84" s="157"/>
      <c r="AH84" s="157"/>
      <c r="AI84" s="157"/>
      <c r="AJ84" s="157"/>
      <c r="AK84" s="157"/>
    </row>
    <row r="85" spans="1:37" outlineLevel="1">
      <c r="A85" s="110"/>
      <c r="B85" s="110"/>
      <c r="C85" s="111"/>
      <c r="D85" s="112"/>
      <c r="E85" s="79" t="str">
        <f t="shared" si="21"/>
        <v>New connections - WN - opex</v>
      </c>
      <c r="F85" s="79" t="str">
        <f t="shared" si="21"/>
        <v>DS2E_003O_PR24</v>
      </c>
      <c r="G85" s="79" t="str">
        <f t="shared" si="21"/>
        <v>DS2E_005O_PR24</v>
      </c>
      <c r="H85" s="79" t="str">
        <f t="shared" si="21"/>
        <v>DS2W_001_O_PR24</v>
      </c>
      <c r="I85" s="79" t="str">
        <f t="shared" si="21"/>
        <v>DS2W_003_O_PR24</v>
      </c>
      <c r="J85" s="79">
        <f t="shared" si="21"/>
        <v>0</v>
      </c>
      <c r="K85" s="79"/>
      <c r="L85" s="79" t="str">
        <f t="shared" si="22"/>
        <v>WN OPEX</v>
      </c>
      <c r="M85" s="79" t="str">
        <f t="shared" si="22"/>
        <v>£m</v>
      </c>
      <c r="N85" s="79"/>
      <c r="O85" s="196"/>
      <c r="P85" s="196"/>
      <c r="Q85" s="197"/>
      <c r="R85" s="197"/>
      <c r="S85" s="197"/>
      <c r="T85" s="197"/>
      <c r="U85" s="197"/>
      <c r="V85" s="101"/>
      <c r="W85" s="101"/>
      <c r="X85" s="101"/>
      <c r="Y85" s="191"/>
      <c r="Z85" s="191"/>
      <c r="AA85" s="191"/>
      <c r="AB85" s="157"/>
      <c r="AC85" s="191"/>
      <c r="AD85" s="191"/>
      <c r="AE85" s="157"/>
      <c r="AF85" s="157"/>
      <c r="AG85" s="157"/>
      <c r="AH85" s="157"/>
      <c r="AI85" s="157"/>
      <c r="AJ85" s="157"/>
      <c r="AK85" s="157"/>
    </row>
    <row r="86" spans="1:37" outlineLevel="1">
      <c r="A86" s="110"/>
      <c r="B86" s="110"/>
      <c r="C86" s="111"/>
      <c r="D86" s="112"/>
      <c r="E86" s="79" t="str">
        <f t="shared" si="21"/>
        <v>New connections - WN - totex</v>
      </c>
      <c r="F86" s="79" t="str">
        <f t="shared" si="21"/>
        <v>sum</v>
      </c>
      <c r="G86" s="79">
        <f t="shared" si="21"/>
        <v>0</v>
      </c>
      <c r="H86" s="79">
        <f t="shared" si="21"/>
        <v>0</v>
      </c>
      <c r="I86" s="79">
        <f t="shared" si="21"/>
        <v>0</v>
      </c>
      <c r="J86" s="79">
        <f t="shared" si="21"/>
        <v>0</v>
      </c>
      <c r="K86" s="79"/>
      <c r="L86" s="79" t="str">
        <f t="shared" si="22"/>
        <v>WN TOTEX</v>
      </c>
      <c r="M86" s="79" t="str">
        <f t="shared" si="22"/>
        <v>£m</v>
      </c>
      <c r="N86" s="79"/>
      <c r="O86" s="196"/>
      <c r="P86" s="196"/>
      <c r="Q86" s="198">
        <f>SUM(Q84:Q85)</f>
        <v>0</v>
      </c>
      <c r="R86" s="198">
        <f t="shared" ref="R86:U86" si="23">SUM(R84:R85)</f>
        <v>0</v>
      </c>
      <c r="S86" s="198">
        <f t="shared" si="23"/>
        <v>0</v>
      </c>
      <c r="T86" s="198">
        <f t="shared" si="23"/>
        <v>0</v>
      </c>
      <c r="U86" s="198">
        <f t="shared" si="23"/>
        <v>0</v>
      </c>
      <c r="V86" s="101"/>
      <c r="W86" s="101"/>
      <c r="X86" s="101"/>
      <c r="Y86" s="191"/>
      <c r="Z86" s="191"/>
      <c r="AA86" s="191"/>
      <c r="AB86" s="157"/>
      <c r="AC86" s="191"/>
      <c r="AD86" s="191"/>
      <c r="AE86" s="157"/>
      <c r="AF86" s="157"/>
      <c r="AG86" s="157"/>
      <c r="AH86" s="157"/>
      <c r="AI86" s="157"/>
      <c r="AJ86" s="157"/>
      <c r="AK86" s="157"/>
    </row>
    <row r="87" spans="1:37" outlineLevel="1">
      <c r="A87" s="110"/>
      <c r="B87" s="110"/>
      <c r="C87" s="111"/>
      <c r="D87" s="112"/>
      <c r="E87" s="79" t="str">
        <f t="shared" si="21"/>
        <v>New connections - WWN - capex</v>
      </c>
      <c r="F87" s="79" t="str">
        <f t="shared" si="21"/>
        <v>DS3_003TOT_PR24</v>
      </c>
      <c r="G87" s="79">
        <f t="shared" si="21"/>
        <v>0</v>
      </c>
      <c r="H87" s="79">
        <f t="shared" si="21"/>
        <v>0</v>
      </c>
      <c r="I87" s="79">
        <f t="shared" si="21"/>
        <v>0</v>
      </c>
      <c r="J87" s="79">
        <f t="shared" si="21"/>
        <v>0</v>
      </c>
      <c r="K87" s="79"/>
      <c r="L87" s="79" t="str">
        <f t="shared" si="22"/>
        <v>WWN CAPEX</v>
      </c>
      <c r="M87" s="79" t="str">
        <f t="shared" si="22"/>
        <v>£m</v>
      </c>
      <c r="N87" s="79"/>
      <c r="O87" s="196"/>
      <c r="P87" s="196"/>
      <c r="Q87" s="197"/>
      <c r="R87" s="197"/>
      <c r="S87" s="197"/>
      <c r="T87" s="197"/>
      <c r="U87" s="197"/>
      <c r="V87" s="101"/>
      <c r="W87" s="101"/>
      <c r="X87" s="101"/>
      <c r="Y87" s="191"/>
      <c r="Z87" s="191"/>
      <c r="AA87" s="191"/>
      <c r="AB87" s="157"/>
      <c r="AC87" s="191"/>
      <c r="AD87" s="191"/>
      <c r="AE87" s="157"/>
      <c r="AF87" s="157"/>
      <c r="AG87" s="157"/>
      <c r="AH87" s="157"/>
      <c r="AI87" s="157"/>
      <c r="AJ87" s="157"/>
      <c r="AK87" s="157"/>
    </row>
    <row r="88" spans="1:37" outlineLevel="1">
      <c r="A88" s="110"/>
      <c r="B88" s="110"/>
      <c r="C88" s="111"/>
      <c r="D88" s="112"/>
      <c r="E88" s="79" t="str">
        <f t="shared" si="21"/>
        <v>New connections - WWN - opex</v>
      </c>
      <c r="F88" s="79" t="str">
        <f t="shared" si="21"/>
        <v>DS3_007TOT_PR24</v>
      </c>
      <c r="G88" s="79">
        <f t="shared" si="21"/>
        <v>0</v>
      </c>
      <c r="H88" s="79">
        <f t="shared" si="21"/>
        <v>0</v>
      </c>
      <c r="I88" s="79">
        <f t="shared" si="21"/>
        <v>0</v>
      </c>
      <c r="J88" s="79">
        <f t="shared" si="21"/>
        <v>0</v>
      </c>
      <c r="K88" s="79"/>
      <c r="L88" s="79" t="str">
        <f t="shared" si="22"/>
        <v>WWN OPEX</v>
      </c>
      <c r="M88" s="79" t="str">
        <f t="shared" si="22"/>
        <v>£m</v>
      </c>
      <c r="N88" s="79"/>
      <c r="O88" s="196"/>
      <c r="P88" s="196"/>
      <c r="Q88" s="197"/>
      <c r="R88" s="197"/>
      <c r="S88" s="197"/>
      <c r="T88" s="197"/>
      <c r="U88" s="197"/>
      <c r="V88" s="101"/>
      <c r="W88" s="101"/>
      <c r="X88" s="101"/>
      <c r="Y88" s="191"/>
      <c r="Z88" s="191"/>
      <c r="AA88" s="191"/>
      <c r="AB88" s="157"/>
      <c r="AC88" s="191"/>
      <c r="AD88" s="191"/>
      <c r="AE88" s="157"/>
      <c r="AF88" s="157"/>
      <c r="AG88" s="157"/>
      <c r="AH88" s="157"/>
      <c r="AI88" s="157"/>
      <c r="AJ88" s="157"/>
      <c r="AK88" s="157"/>
    </row>
    <row r="89" spans="1:37" outlineLevel="1">
      <c r="A89" s="110"/>
      <c r="B89" s="110"/>
      <c r="C89" s="111"/>
      <c r="D89" s="112"/>
      <c r="E89" s="79" t="str">
        <f t="shared" si="21"/>
        <v>New connections - WWN - totex</v>
      </c>
      <c r="F89" s="79" t="str">
        <f t="shared" si="21"/>
        <v>sum</v>
      </c>
      <c r="G89" s="79">
        <f t="shared" si="21"/>
        <v>0</v>
      </c>
      <c r="H89" s="79">
        <f t="shared" si="21"/>
        <v>0</v>
      </c>
      <c r="I89" s="79">
        <f t="shared" si="21"/>
        <v>0</v>
      </c>
      <c r="J89" s="79">
        <f t="shared" si="21"/>
        <v>0</v>
      </c>
      <c r="K89" s="79"/>
      <c r="L89" s="79" t="str">
        <f t="shared" si="22"/>
        <v>WWN TOTEX</v>
      </c>
      <c r="M89" s="79" t="str">
        <f t="shared" si="22"/>
        <v>£m</v>
      </c>
      <c r="N89" s="79"/>
      <c r="O89" s="196"/>
      <c r="P89" s="196"/>
      <c r="Q89" s="198">
        <f t="shared" ref="Q89:U89" si="24">SUM(Q87:Q88)</f>
        <v>0</v>
      </c>
      <c r="R89" s="198">
        <f t="shared" si="24"/>
        <v>0</v>
      </c>
      <c r="S89" s="198">
        <f t="shared" si="24"/>
        <v>0</v>
      </c>
      <c r="T89" s="198">
        <f t="shared" si="24"/>
        <v>0</v>
      </c>
      <c r="U89" s="198">
        <f t="shared" si="24"/>
        <v>0</v>
      </c>
      <c r="V89" s="101"/>
      <c r="W89" s="101"/>
      <c r="X89" s="101"/>
      <c r="Y89" s="191"/>
      <c r="Z89" s="191"/>
      <c r="AA89" s="191"/>
      <c r="AB89" s="157"/>
      <c r="AC89" s="191"/>
      <c r="AD89" s="191"/>
      <c r="AE89" s="157"/>
      <c r="AF89" s="157"/>
      <c r="AG89" s="157"/>
      <c r="AH89" s="157"/>
      <c r="AI89" s="157"/>
      <c r="AJ89" s="157"/>
      <c r="AK89" s="157"/>
    </row>
    <row r="90" spans="1:37" outlineLevel="1">
      <c r="A90" s="110"/>
      <c r="B90" s="110"/>
      <c r="C90" s="111"/>
      <c r="D90" s="112"/>
      <c r="E90" s="79" t="str">
        <f t="shared" si="21"/>
        <v>Requisitioned mains - WN - capex</v>
      </c>
      <c r="F90" s="79" t="str">
        <f t="shared" si="21"/>
        <v>DS2E_006C_PR24</v>
      </c>
      <c r="G90" s="79" t="str">
        <f t="shared" si="21"/>
        <v>DS2W_004_C_PR24</v>
      </c>
      <c r="H90" s="79">
        <f t="shared" si="21"/>
        <v>0</v>
      </c>
      <c r="I90" s="79">
        <f t="shared" si="21"/>
        <v>0</v>
      </c>
      <c r="J90" s="79">
        <f t="shared" si="21"/>
        <v>0</v>
      </c>
      <c r="K90" s="79"/>
      <c r="L90" s="79" t="str">
        <f t="shared" si="22"/>
        <v>WN CAPEX</v>
      </c>
      <c r="M90" s="79" t="str">
        <f t="shared" si="22"/>
        <v>£m</v>
      </c>
      <c r="N90" s="79"/>
      <c r="O90" s="196"/>
      <c r="P90" s="196"/>
      <c r="Q90" s="197"/>
      <c r="R90" s="197"/>
      <c r="S90" s="197"/>
      <c r="T90" s="197"/>
      <c r="U90" s="197"/>
      <c r="V90" s="101"/>
      <c r="W90" s="101"/>
      <c r="X90" s="101"/>
      <c r="Y90" s="191"/>
      <c r="Z90" s="191"/>
      <c r="AA90" s="191"/>
      <c r="AB90" s="157"/>
      <c r="AC90" s="191"/>
      <c r="AD90" s="191"/>
      <c r="AE90" s="157"/>
      <c r="AF90" s="157"/>
      <c r="AG90" s="157"/>
      <c r="AH90" s="157"/>
      <c r="AI90" s="157"/>
      <c r="AJ90" s="157"/>
      <c r="AK90" s="157"/>
    </row>
    <row r="91" spans="1:37" outlineLevel="1">
      <c r="A91" s="110"/>
      <c r="B91" s="110"/>
      <c r="C91" s="111"/>
      <c r="D91" s="112"/>
      <c r="E91" s="79" t="str">
        <f t="shared" si="21"/>
        <v>Requisitioned mains - WN - opex</v>
      </c>
      <c r="F91" s="79" t="str">
        <f t="shared" si="21"/>
        <v>DS2E_006O_PR24</v>
      </c>
      <c r="G91" s="79" t="str">
        <f t="shared" si="21"/>
        <v>DS2W_004_O_PR24</v>
      </c>
      <c r="H91" s="79">
        <f t="shared" si="21"/>
        <v>0</v>
      </c>
      <c r="I91" s="79">
        <f t="shared" si="21"/>
        <v>0</v>
      </c>
      <c r="J91" s="79">
        <f t="shared" si="21"/>
        <v>0</v>
      </c>
      <c r="K91" s="79"/>
      <c r="L91" s="79" t="str">
        <f t="shared" si="22"/>
        <v>WN OPEX</v>
      </c>
      <c r="M91" s="79" t="str">
        <f t="shared" si="22"/>
        <v>£m</v>
      </c>
      <c r="N91" s="79"/>
      <c r="O91" s="196"/>
      <c r="P91" s="196"/>
      <c r="Q91" s="197"/>
      <c r="R91" s="197"/>
      <c r="S91" s="197"/>
      <c r="T91" s="197"/>
      <c r="U91" s="197"/>
      <c r="V91" s="101"/>
      <c r="W91" s="101"/>
      <c r="X91" s="101"/>
      <c r="Y91" s="191"/>
      <c r="Z91" s="191"/>
      <c r="AA91" s="191"/>
      <c r="AB91" s="157"/>
      <c r="AC91" s="191"/>
      <c r="AD91" s="191"/>
      <c r="AE91" s="157"/>
      <c r="AF91" s="157"/>
      <c r="AG91" s="157"/>
      <c r="AH91" s="157"/>
      <c r="AI91" s="157"/>
      <c r="AJ91" s="157"/>
      <c r="AK91" s="157"/>
    </row>
    <row r="92" spans="1:37" outlineLevel="1">
      <c r="A92" s="110"/>
      <c r="B92" s="110"/>
      <c r="C92" s="111"/>
      <c r="D92" s="112"/>
      <c r="E92" s="79" t="str">
        <f t="shared" si="21"/>
        <v>Requisitioned mains - WN - totex</v>
      </c>
      <c r="F92" s="79" t="str">
        <f t="shared" si="21"/>
        <v>sum</v>
      </c>
      <c r="G92" s="79">
        <f t="shared" si="21"/>
        <v>0</v>
      </c>
      <c r="H92" s="79">
        <f t="shared" si="21"/>
        <v>0</v>
      </c>
      <c r="I92" s="79">
        <f t="shared" si="21"/>
        <v>0</v>
      </c>
      <c r="J92" s="79">
        <f t="shared" si="21"/>
        <v>0</v>
      </c>
      <c r="K92" s="79"/>
      <c r="L92" s="79" t="str">
        <f t="shared" si="22"/>
        <v>WN TOTEX</v>
      </c>
      <c r="M92" s="79" t="str">
        <f t="shared" si="22"/>
        <v>£m</v>
      </c>
      <c r="N92" s="79"/>
      <c r="O92" s="196"/>
      <c r="P92" s="196"/>
      <c r="Q92" s="198">
        <f t="shared" ref="Q92:U92" si="25">SUM(Q90:Q91)</f>
        <v>0</v>
      </c>
      <c r="R92" s="198">
        <f t="shared" si="25"/>
        <v>0</v>
      </c>
      <c r="S92" s="198">
        <f t="shared" si="25"/>
        <v>0</v>
      </c>
      <c r="T92" s="198">
        <f t="shared" si="25"/>
        <v>0</v>
      </c>
      <c r="U92" s="198">
        <f t="shared" si="25"/>
        <v>0</v>
      </c>
      <c r="V92" s="101"/>
      <c r="W92" s="101"/>
      <c r="X92" s="101"/>
      <c r="Y92" s="191"/>
      <c r="Z92" s="191"/>
      <c r="AA92" s="191"/>
      <c r="AB92" s="157"/>
      <c r="AC92" s="191"/>
      <c r="AD92" s="191"/>
      <c r="AE92" s="157"/>
      <c r="AF92" s="157"/>
      <c r="AG92" s="157"/>
      <c r="AH92" s="157"/>
      <c r="AI92" s="157"/>
      <c r="AJ92" s="157"/>
      <c r="AK92" s="157"/>
    </row>
    <row r="93" spans="1:37" outlineLevel="1">
      <c r="A93" s="110"/>
      <c r="B93" s="110"/>
      <c r="C93" s="111"/>
      <c r="D93" s="112"/>
      <c r="E93" s="79" t="str">
        <f t="shared" si="21"/>
        <v>Requisitioned mains - WWN - capex</v>
      </c>
      <c r="F93" s="79" t="str">
        <f t="shared" si="21"/>
        <v>DS3_004TOT_PR24</v>
      </c>
      <c r="G93" s="79">
        <f t="shared" si="21"/>
        <v>0</v>
      </c>
      <c r="H93" s="79">
        <f t="shared" si="21"/>
        <v>0</v>
      </c>
      <c r="I93" s="79">
        <f t="shared" si="21"/>
        <v>0</v>
      </c>
      <c r="J93" s="79">
        <f t="shared" si="21"/>
        <v>0</v>
      </c>
      <c r="K93" s="79"/>
      <c r="L93" s="79" t="str">
        <f t="shared" si="22"/>
        <v>WWN CAPEX</v>
      </c>
      <c r="M93" s="79" t="str">
        <f t="shared" si="22"/>
        <v>£m</v>
      </c>
      <c r="N93" s="79"/>
      <c r="O93" s="196"/>
      <c r="P93" s="196"/>
      <c r="Q93" s="197"/>
      <c r="R93" s="197"/>
      <c r="S93" s="197"/>
      <c r="T93" s="197"/>
      <c r="U93" s="197"/>
      <c r="V93" s="101"/>
      <c r="W93" s="101"/>
      <c r="X93" s="101"/>
      <c r="Y93" s="191"/>
      <c r="Z93" s="191"/>
      <c r="AA93" s="191"/>
      <c r="AB93" s="157"/>
      <c r="AC93" s="191"/>
      <c r="AD93" s="191"/>
      <c r="AE93" s="157"/>
      <c r="AF93" s="157"/>
      <c r="AG93" s="157"/>
      <c r="AH93" s="157"/>
      <c r="AI93" s="157"/>
      <c r="AJ93" s="157"/>
      <c r="AK93" s="157"/>
    </row>
    <row r="94" spans="1:37" outlineLevel="1">
      <c r="A94" s="110"/>
      <c r="B94" s="110"/>
      <c r="C94" s="111"/>
      <c r="D94" s="112"/>
      <c r="E94" s="79" t="str">
        <f t="shared" ref="E94:J103" si="26">E25</f>
        <v>Requisitioned mains - WWN - opex</v>
      </c>
      <c r="F94" s="79" t="str">
        <f t="shared" si="26"/>
        <v>DS3_008TOT_PR24</v>
      </c>
      <c r="G94" s="79">
        <f t="shared" si="26"/>
        <v>0</v>
      </c>
      <c r="H94" s="79">
        <f t="shared" si="26"/>
        <v>0</v>
      </c>
      <c r="I94" s="79">
        <f t="shared" si="26"/>
        <v>0</v>
      </c>
      <c r="J94" s="79">
        <f t="shared" si="26"/>
        <v>0</v>
      </c>
      <c r="K94" s="79"/>
      <c r="L94" s="79" t="str">
        <f t="shared" si="22"/>
        <v>WWN OPEX</v>
      </c>
      <c r="M94" s="79" t="str">
        <f t="shared" si="22"/>
        <v>£m</v>
      </c>
      <c r="N94" s="79"/>
      <c r="O94" s="196"/>
      <c r="P94" s="196"/>
      <c r="Q94" s="197"/>
      <c r="R94" s="197"/>
      <c r="S94" s="197"/>
      <c r="T94" s="197"/>
      <c r="U94" s="197"/>
      <c r="V94" s="101"/>
      <c r="W94" s="101"/>
      <c r="X94" s="101"/>
      <c r="Y94" s="191"/>
      <c r="Z94" s="191"/>
      <c r="AA94" s="191"/>
      <c r="AB94" s="157"/>
      <c r="AC94" s="191"/>
      <c r="AD94" s="191"/>
      <c r="AE94" s="157"/>
      <c r="AF94" s="157"/>
      <c r="AG94" s="157"/>
      <c r="AH94" s="157"/>
      <c r="AI94" s="157"/>
      <c r="AJ94" s="157"/>
      <c r="AK94" s="157"/>
    </row>
    <row r="95" spans="1:37" outlineLevel="1">
      <c r="A95" s="110"/>
      <c r="B95" s="110"/>
      <c r="C95" s="111"/>
      <c r="D95" s="112"/>
      <c r="E95" s="79" t="str">
        <f t="shared" si="26"/>
        <v>Requisitioned mains - WWN - totex</v>
      </c>
      <c r="F95" s="79" t="str">
        <f t="shared" si="26"/>
        <v>sum</v>
      </c>
      <c r="G95" s="79">
        <f t="shared" si="26"/>
        <v>0</v>
      </c>
      <c r="H95" s="79">
        <f t="shared" si="26"/>
        <v>0</v>
      </c>
      <c r="I95" s="79">
        <f t="shared" si="26"/>
        <v>0</v>
      </c>
      <c r="J95" s="79">
        <f t="shared" si="26"/>
        <v>0</v>
      </c>
      <c r="K95" s="79"/>
      <c r="L95" s="79" t="str">
        <f t="shared" si="22"/>
        <v>WWN TOTEX</v>
      </c>
      <c r="M95" s="79" t="str">
        <f t="shared" si="22"/>
        <v>£m</v>
      </c>
      <c r="N95" s="79"/>
      <c r="O95" s="196"/>
      <c r="P95" s="196"/>
      <c r="Q95" s="198">
        <f t="shared" ref="Q95:U95" si="27">SUM(Q93:Q94)</f>
        <v>0</v>
      </c>
      <c r="R95" s="198">
        <f t="shared" si="27"/>
        <v>0</v>
      </c>
      <c r="S95" s="198">
        <f t="shared" si="27"/>
        <v>0</v>
      </c>
      <c r="T95" s="198">
        <f t="shared" si="27"/>
        <v>0</v>
      </c>
      <c r="U95" s="198">
        <f t="shared" si="27"/>
        <v>0</v>
      </c>
      <c r="V95" s="101"/>
      <c r="W95" s="101"/>
      <c r="X95" s="101"/>
      <c r="Y95" s="191"/>
      <c r="Z95" s="191"/>
      <c r="AA95" s="191"/>
      <c r="AB95" s="157"/>
      <c r="AC95" s="191"/>
      <c r="AD95" s="191"/>
      <c r="AE95" s="157"/>
      <c r="AF95" s="157"/>
      <c r="AG95" s="157"/>
      <c r="AH95" s="157"/>
      <c r="AI95" s="157"/>
      <c r="AJ95" s="157"/>
      <c r="AK95" s="157"/>
    </row>
    <row r="96" spans="1:37" outlineLevel="1">
      <c r="A96" s="110"/>
      <c r="B96" s="110"/>
      <c r="C96" s="111"/>
      <c r="D96" s="112"/>
      <c r="E96" s="79" t="str">
        <f t="shared" si="26"/>
        <v>Asset payments - WN - capex</v>
      </c>
      <c r="F96" s="79" t="str">
        <f t="shared" si="26"/>
        <v>DS2E_002C_PR24</v>
      </c>
      <c r="G96" s="79" t="str">
        <f t="shared" si="26"/>
        <v>DS2W_007_C_PR24</v>
      </c>
      <c r="H96" s="79">
        <f t="shared" si="26"/>
        <v>0</v>
      </c>
      <c r="I96" s="79">
        <f t="shared" si="26"/>
        <v>0</v>
      </c>
      <c r="J96" s="79">
        <f t="shared" si="26"/>
        <v>0</v>
      </c>
      <c r="K96" s="79"/>
      <c r="L96" s="79" t="str">
        <f t="shared" si="22"/>
        <v>WN CAPEX</v>
      </c>
      <c r="M96" s="79" t="str">
        <f t="shared" si="22"/>
        <v>£m</v>
      </c>
      <c r="N96" s="79"/>
      <c r="O96" s="196"/>
      <c r="P96" s="196"/>
      <c r="Q96" s="197"/>
      <c r="R96" s="197"/>
      <c r="S96" s="197"/>
      <c r="T96" s="197"/>
      <c r="U96" s="197"/>
      <c r="V96" s="101"/>
      <c r="W96" s="101"/>
      <c r="X96" s="101"/>
      <c r="Y96" s="191"/>
      <c r="Z96" s="191"/>
      <c r="AA96" s="191"/>
      <c r="AB96" s="157"/>
      <c r="AC96" s="191"/>
      <c r="AD96" s="191"/>
      <c r="AE96" s="157"/>
      <c r="AF96" s="157"/>
      <c r="AG96" s="157"/>
      <c r="AH96" s="157"/>
      <c r="AI96" s="157"/>
      <c r="AJ96" s="157"/>
      <c r="AK96" s="157"/>
    </row>
    <row r="97" spans="1:37" outlineLevel="1">
      <c r="A97" s="110"/>
      <c r="B97" s="110"/>
      <c r="C97" s="111"/>
      <c r="D97" s="112"/>
      <c r="E97" s="79" t="str">
        <f t="shared" si="26"/>
        <v>Asset payments - WN - opex</v>
      </c>
      <c r="F97" s="79" t="str">
        <f t="shared" si="26"/>
        <v>DS2E_002O_PR24</v>
      </c>
      <c r="G97" s="79" t="str">
        <f t="shared" si="26"/>
        <v>DS2W_007_O_PR24</v>
      </c>
      <c r="H97" s="79">
        <f t="shared" si="26"/>
        <v>0</v>
      </c>
      <c r="I97" s="79">
        <f t="shared" si="26"/>
        <v>0</v>
      </c>
      <c r="J97" s="79">
        <f t="shared" si="26"/>
        <v>0</v>
      </c>
      <c r="K97" s="79"/>
      <c r="L97" s="79" t="str">
        <f t="shared" si="22"/>
        <v>WN OPEX</v>
      </c>
      <c r="M97" s="79" t="str">
        <f t="shared" si="22"/>
        <v>£m</v>
      </c>
      <c r="N97" s="79"/>
      <c r="O97" s="196"/>
      <c r="P97" s="196"/>
      <c r="Q97" s="197"/>
      <c r="R97" s="197"/>
      <c r="S97" s="197"/>
      <c r="T97" s="197"/>
      <c r="U97" s="197"/>
      <c r="V97" s="101"/>
      <c r="W97" s="101"/>
      <c r="X97" s="101"/>
      <c r="Y97" s="191"/>
      <c r="Z97" s="191"/>
      <c r="AA97" s="191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</row>
    <row r="98" spans="1:37" outlineLevel="1">
      <c r="A98" s="110"/>
      <c r="B98" s="110"/>
      <c r="C98" s="111"/>
      <c r="D98" s="112"/>
      <c r="E98" s="79" t="str">
        <f t="shared" si="26"/>
        <v>Asset payments - WN - totex</v>
      </c>
      <c r="F98" s="79" t="str">
        <f t="shared" si="26"/>
        <v>sum</v>
      </c>
      <c r="G98" s="79">
        <f t="shared" si="26"/>
        <v>0</v>
      </c>
      <c r="H98" s="79">
        <f t="shared" si="26"/>
        <v>0</v>
      </c>
      <c r="I98" s="79">
        <f t="shared" si="26"/>
        <v>0</v>
      </c>
      <c r="J98" s="79">
        <f t="shared" si="26"/>
        <v>0</v>
      </c>
      <c r="K98" s="79"/>
      <c r="L98" s="79" t="str">
        <f t="shared" si="22"/>
        <v>WN TOTEX</v>
      </c>
      <c r="M98" s="79" t="str">
        <f t="shared" si="22"/>
        <v>£m</v>
      </c>
      <c r="N98" s="79"/>
      <c r="O98" s="196"/>
      <c r="P98" s="196"/>
      <c r="Q98" s="198">
        <f t="shared" ref="Q98:U98" si="28">SUM(Q96:Q97)</f>
        <v>0</v>
      </c>
      <c r="R98" s="198">
        <f t="shared" si="28"/>
        <v>0</v>
      </c>
      <c r="S98" s="198">
        <f t="shared" si="28"/>
        <v>0</v>
      </c>
      <c r="T98" s="198">
        <f t="shared" si="28"/>
        <v>0</v>
      </c>
      <c r="U98" s="198">
        <f t="shared" si="28"/>
        <v>0</v>
      </c>
      <c r="V98" s="101"/>
      <c r="W98" s="101"/>
      <c r="X98" s="101"/>
      <c r="Y98" s="191"/>
      <c r="Z98" s="191"/>
      <c r="AA98" s="191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</row>
    <row r="99" spans="1:37" outlineLevel="1">
      <c r="A99" s="110"/>
      <c r="B99" s="110"/>
      <c r="C99" s="111"/>
      <c r="D99" s="112"/>
      <c r="E99" s="79" t="str">
        <f t="shared" si="26"/>
        <v>Asset payments - WWN - capex</v>
      </c>
      <c r="F99" s="79" t="str">
        <f t="shared" si="26"/>
        <v>DS3_014TOT_PR24</v>
      </c>
      <c r="G99" s="79">
        <f t="shared" si="26"/>
        <v>0</v>
      </c>
      <c r="H99" s="79">
        <f t="shared" si="26"/>
        <v>0</v>
      </c>
      <c r="I99" s="79">
        <f t="shared" si="26"/>
        <v>0</v>
      </c>
      <c r="J99" s="79">
        <f t="shared" si="26"/>
        <v>0</v>
      </c>
      <c r="K99" s="79"/>
      <c r="L99" s="79" t="str">
        <f t="shared" si="22"/>
        <v>WWN CAPEX</v>
      </c>
      <c r="M99" s="79" t="str">
        <f t="shared" si="22"/>
        <v>£m</v>
      </c>
      <c r="N99" s="79"/>
      <c r="O99" s="196"/>
      <c r="P99" s="196"/>
      <c r="Q99" s="197"/>
      <c r="R99" s="197"/>
      <c r="S99" s="197"/>
      <c r="T99" s="197"/>
      <c r="U99" s="197"/>
      <c r="V99" s="101"/>
      <c r="W99" s="101"/>
      <c r="X99" s="101"/>
      <c r="Y99" s="191"/>
      <c r="Z99" s="191"/>
      <c r="AA99" s="191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</row>
    <row r="100" spans="1:37" outlineLevel="1">
      <c r="A100" s="110"/>
      <c r="B100" s="110"/>
      <c r="C100" s="111"/>
      <c r="D100" s="112"/>
      <c r="E100" s="79" t="str">
        <f t="shared" si="26"/>
        <v>Asset payments - WWN - opex</v>
      </c>
      <c r="F100" s="79" t="str">
        <f t="shared" si="26"/>
        <v>DS3_015TOT_PR24</v>
      </c>
      <c r="G100" s="79">
        <f t="shared" si="26"/>
        <v>0</v>
      </c>
      <c r="H100" s="79">
        <f t="shared" si="26"/>
        <v>0</v>
      </c>
      <c r="I100" s="79">
        <f t="shared" si="26"/>
        <v>0</v>
      </c>
      <c r="J100" s="79">
        <f t="shared" si="26"/>
        <v>0</v>
      </c>
      <c r="K100" s="79"/>
      <c r="L100" s="79" t="str">
        <f t="shared" si="22"/>
        <v>WWN OPEX</v>
      </c>
      <c r="M100" s="79" t="str">
        <f t="shared" si="22"/>
        <v>£m</v>
      </c>
      <c r="N100" s="79"/>
      <c r="O100" s="196"/>
      <c r="P100" s="196"/>
      <c r="Q100" s="197"/>
      <c r="R100" s="197"/>
      <c r="S100" s="197"/>
      <c r="T100" s="197"/>
      <c r="U100" s="197"/>
      <c r="V100" s="101"/>
      <c r="W100" s="101"/>
      <c r="X100" s="101"/>
      <c r="Y100" s="191"/>
      <c r="Z100" s="191"/>
      <c r="AA100" s="191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</row>
    <row r="101" spans="1:37" outlineLevel="1">
      <c r="A101" s="110"/>
      <c r="B101" s="110"/>
      <c r="C101" s="111"/>
      <c r="D101" s="112"/>
      <c r="E101" s="79" t="str">
        <f t="shared" si="26"/>
        <v>Asset payments - WWN - totex</v>
      </c>
      <c r="F101" s="79" t="str">
        <f t="shared" si="26"/>
        <v>sum</v>
      </c>
      <c r="G101" s="79">
        <f t="shared" si="26"/>
        <v>0</v>
      </c>
      <c r="H101" s="79">
        <f t="shared" si="26"/>
        <v>0</v>
      </c>
      <c r="I101" s="79">
        <f t="shared" si="26"/>
        <v>0</v>
      </c>
      <c r="J101" s="79">
        <f t="shared" si="26"/>
        <v>0</v>
      </c>
      <c r="K101" s="79"/>
      <c r="L101" s="79" t="str">
        <f t="shared" si="22"/>
        <v>WWN TOTEX</v>
      </c>
      <c r="M101" s="79" t="str">
        <f t="shared" si="22"/>
        <v>£m</v>
      </c>
      <c r="N101" s="79"/>
      <c r="O101" s="196"/>
      <c r="P101" s="196"/>
      <c r="Q101" s="198">
        <f t="shared" ref="Q101:U101" si="29">SUM(Q99:Q100)</f>
        <v>0</v>
      </c>
      <c r="R101" s="198">
        <f t="shared" si="29"/>
        <v>0</v>
      </c>
      <c r="S101" s="198">
        <f t="shared" si="29"/>
        <v>0</v>
      </c>
      <c r="T101" s="198">
        <f t="shared" si="29"/>
        <v>0</v>
      </c>
      <c r="U101" s="198">
        <f t="shared" si="29"/>
        <v>0</v>
      </c>
      <c r="V101" s="101"/>
      <c r="W101" s="101"/>
      <c r="X101" s="101"/>
      <c r="Y101" s="191"/>
      <c r="Z101" s="191"/>
      <c r="AA101" s="191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</row>
    <row r="102" spans="1:37" outlineLevel="1">
      <c r="A102" s="110"/>
      <c r="B102" s="110"/>
      <c r="C102" s="111"/>
      <c r="D102" s="112"/>
      <c r="E102" s="79" t="str">
        <f t="shared" si="26"/>
        <v>Other site-specific activities - WN - capex</v>
      </c>
      <c r="F102" s="79" t="str">
        <f t="shared" si="26"/>
        <v>DS2E_004C_PR24</v>
      </c>
      <c r="G102" s="79" t="str">
        <f t="shared" si="26"/>
        <v>DS2E_007C_PR24</v>
      </c>
      <c r="H102" s="79" t="str">
        <f t="shared" si="26"/>
        <v>DS2W_002_C_PR24</v>
      </c>
      <c r="I102" s="79" t="str">
        <f t="shared" si="26"/>
        <v>DS2W_005_C_PR24</v>
      </c>
      <c r="J102" s="79">
        <f t="shared" si="26"/>
        <v>0</v>
      </c>
      <c r="K102" s="79"/>
      <c r="L102" s="79" t="str">
        <f t="shared" si="22"/>
        <v>WN CAPEX</v>
      </c>
      <c r="M102" s="79" t="str">
        <f t="shared" si="22"/>
        <v>£m</v>
      </c>
      <c r="N102" s="79"/>
      <c r="O102" s="196"/>
      <c r="P102" s="196"/>
      <c r="Q102" s="197"/>
      <c r="R102" s="197"/>
      <c r="S102" s="197"/>
      <c r="T102" s="197"/>
      <c r="U102" s="197"/>
      <c r="V102" s="101"/>
      <c r="W102" s="101"/>
      <c r="X102" s="101"/>
      <c r="Y102" s="191"/>
      <c r="Z102" s="191"/>
      <c r="AA102" s="191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</row>
    <row r="103" spans="1:37" outlineLevel="1">
      <c r="A103" s="110"/>
      <c r="B103" s="110"/>
      <c r="C103" s="111"/>
      <c r="D103" s="112"/>
      <c r="E103" s="79" t="str">
        <f t="shared" si="26"/>
        <v>Other site-specific activities - WN - opex</v>
      </c>
      <c r="F103" s="79" t="str">
        <f t="shared" si="26"/>
        <v>DS2E_004O_PR24</v>
      </c>
      <c r="G103" s="79" t="str">
        <f t="shared" si="26"/>
        <v>DS2E_007O_PR24</v>
      </c>
      <c r="H103" s="79" t="str">
        <f t="shared" si="26"/>
        <v>DS2W_002_O_PR24</v>
      </c>
      <c r="I103" s="79" t="str">
        <f t="shared" si="26"/>
        <v>DS2W_005_O_PR24</v>
      </c>
      <c r="J103" s="79">
        <f t="shared" si="26"/>
        <v>0</v>
      </c>
      <c r="K103" s="79"/>
      <c r="L103" s="79" t="str">
        <f t="shared" si="22"/>
        <v>WN OPEX</v>
      </c>
      <c r="M103" s="79" t="str">
        <f t="shared" si="22"/>
        <v>£m</v>
      </c>
      <c r="N103" s="79"/>
      <c r="O103" s="196"/>
      <c r="P103" s="196"/>
      <c r="Q103" s="197"/>
      <c r="R103" s="197"/>
      <c r="S103" s="197"/>
      <c r="T103" s="197"/>
      <c r="U103" s="197"/>
      <c r="V103" s="101"/>
      <c r="W103" s="101"/>
      <c r="X103" s="101"/>
      <c r="Y103" s="191"/>
      <c r="Z103" s="191"/>
      <c r="AA103" s="191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</row>
    <row r="104" spans="1:37" outlineLevel="1">
      <c r="A104" s="110"/>
      <c r="B104" s="110"/>
      <c r="C104" s="111"/>
      <c r="D104" s="112"/>
      <c r="E104" s="79" t="str">
        <f t="shared" ref="E104:J113" si="30">E35</f>
        <v>Other site-specific activities - WN - totex</v>
      </c>
      <c r="F104" s="79" t="str">
        <f t="shared" si="30"/>
        <v>sum</v>
      </c>
      <c r="G104" s="79">
        <f t="shared" si="30"/>
        <v>0</v>
      </c>
      <c r="H104" s="79">
        <f t="shared" si="30"/>
        <v>0</v>
      </c>
      <c r="I104" s="79">
        <f t="shared" si="30"/>
        <v>0</v>
      </c>
      <c r="J104" s="79">
        <f t="shared" si="30"/>
        <v>0</v>
      </c>
      <c r="K104" s="79"/>
      <c r="L104" s="79" t="str">
        <f t="shared" si="22"/>
        <v>WN TOTEX</v>
      </c>
      <c r="M104" s="79" t="str">
        <f t="shared" si="22"/>
        <v>£m</v>
      </c>
      <c r="N104" s="79"/>
      <c r="O104" s="196"/>
      <c r="P104" s="196"/>
      <c r="Q104" s="198">
        <f t="shared" ref="Q104:U104" si="31">SUM(Q102:Q103)</f>
        <v>0</v>
      </c>
      <c r="R104" s="198">
        <f t="shared" si="31"/>
        <v>0</v>
      </c>
      <c r="S104" s="198">
        <f t="shared" si="31"/>
        <v>0</v>
      </c>
      <c r="T104" s="198">
        <f t="shared" si="31"/>
        <v>0</v>
      </c>
      <c r="U104" s="198">
        <f t="shared" si="31"/>
        <v>0</v>
      </c>
      <c r="V104" s="101"/>
      <c r="W104" s="101"/>
      <c r="X104" s="101"/>
      <c r="Y104" s="191"/>
      <c r="Z104" s="191"/>
      <c r="AA104" s="191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</row>
    <row r="105" spans="1:37" outlineLevel="1">
      <c r="A105" s="110"/>
      <c r="B105" s="110"/>
      <c r="C105" s="111"/>
      <c r="D105" s="112"/>
      <c r="E105" s="79" t="str">
        <f t="shared" si="30"/>
        <v>Other site-specific activities - WWN - capex</v>
      </c>
      <c r="F105" s="79" t="str">
        <f t="shared" si="30"/>
        <v>DS3_005TOT_PR24</v>
      </c>
      <c r="G105" s="79">
        <f t="shared" si="30"/>
        <v>0</v>
      </c>
      <c r="H105" s="79">
        <f t="shared" si="30"/>
        <v>0</v>
      </c>
      <c r="I105" s="79">
        <f t="shared" si="30"/>
        <v>0</v>
      </c>
      <c r="J105" s="79">
        <f t="shared" si="30"/>
        <v>0</v>
      </c>
      <c r="K105" s="79"/>
      <c r="L105" s="79" t="str">
        <f t="shared" si="22"/>
        <v>WWN CAPEX</v>
      </c>
      <c r="M105" s="79" t="str">
        <f t="shared" si="22"/>
        <v>£m</v>
      </c>
      <c r="N105" s="79"/>
      <c r="O105" s="196"/>
      <c r="P105" s="196"/>
      <c r="Q105" s="197"/>
      <c r="R105" s="197"/>
      <c r="S105" s="197"/>
      <c r="T105" s="197"/>
      <c r="U105" s="197"/>
      <c r="V105" s="101"/>
      <c r="W105" s="101"/>
      <c r="X105" s="101"/>
      <c r="Y105" s="191"/>
      <c r="Z105" s="191"/>
      <c r="AA105" s="191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</row>
    <row r="106" spans="1:37" outlineLevel="1">
      <c r="A106" s="110"/>
      <c r="B106" s="110"/>
      <c r="C106" s="111"/>
      <c r="D106" s="112"/>
      <c r="E106" s="79" t="str">
        <f t="shared" si="30"/>
        <v>Other site-specific activities - WWN - opex</v>
      </c>
      <c r="F106" s="79" t="str">
        <f t="shared" si="30"/>
        <v>DS3_009TOT_PR24</v>
      </c>
      <c r="G106" s="79">
        <f t="shared" si="30"/>
        <v>0</v>
      </c>
      <c r="H106" s="79">
        <f t="shared" si="30"/>
        <v>0</v>
      </c>
      <c r="I106" s="79">
        <f t="shared" si="30"/>
        <v>0</v>
      </c>
      <c r="J106" s="79">
        <f t="shared" si="30"/>
        <v>0</v>
      </c>
      <c r="K106" s="79"/>
      <c r="L106" s="79" t="str">
        <f t="shared" si="22"/>
        <v>WWN OPEX</v>
      </c>
      <c r="M106" s="79" t="str">
        <f t="shared" si="22"/>
        <v>£m</v>
      </c>
      <c r="N106" s="79"/>
      <c r="O106" s="196"/>
      <c r="P106" s="196"/>
      <c r="Q106" s="197"/>
      <c r="R106" s="197"/>
      <c r="S106" s="197"/>
      <c r="T106" s="197"/>
      <c r="U106" s="197"/>
      <c r="V106" s="101"/>
      <c r="W106" s="101"/>
      <c r="X106" s="101"/>
      <c r="Y106" s="191"/>
      <c r="Z106" s="191"/>
      <c r="AA106" s="191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</row>
    <row r="107" spans="1:37" outlineLevel="1">
      <c r="A107" s="110"/>
      <c r="B107" s="110"/>
      <c r="C107" s="111"/>
      <c r="D107" s="112"/>
      <c r="E107" s="79" t="str">
        <f t="shared" si="30"/>
        <v>Other site-specific activities - WWN - totex</v>
      </c>
      <c r="F107" s="79" t="str">
        <f t="shared" si="30"/>
        <v>sum</v>
      </c>
      <c r="G107" s="79">
        <f t="shared" si="30"/>
        <v>0</v>
      </c>
      <c r="H107" s="79">
        <f t="shared" si="30"/>
        <v>0</v>
      </c>
      <c r="I107" s="79">
        <f t="shared" si="30"/>
        <v>0</v>
      </c>
      <c r="J107" s="79">
        <f t="shared" si="30"/>
        <v>0</v>
      </c>
      <c r="K107" s="79"/>
      <c r="L107" s="79" t="str">
        <f t="shared" si="22"/>
        <v>WWN TOTEX</v>
      </c>
      <c r="M107" s="79" t="str">
        <f t="shared" si="22"/>
        <v>£m</v>
      </c>
      <c r="N107" s="79"/>
      <c r="O107" s="196"/>
      <c r="P107" s="196"/>
      <c r="Q107" s="198">
        <f t="shared" ref="Q107:U107" si="32">SUM(Q105:Q106)</f>
        <v>0</v>
      </c>
      <c r="R107" s="198">
        <f t="shared" si="32"/>
        <v>0</v>
      </c>
      <c r="S107" s="198">
        <f t="shared" si="32"/>
        <v>0</v>
      </c>
      <c r="T107" s="198">
        <f t="shared" si="32"/>
        <v>0</v>
      </c>
      <c r="U107" s="198">
        <f t="shared" si="32"/>
        <v>0</v>
      </c>
      <c r="V107" s="101"/>
      <c r="W107" s="101"/>
      <c r="X107" s="101"/>
      <c r="Y107" s="191"/>
      <c r="Z107" s="191"/>
      <c r="AA107" s="191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</row>
    <row r="108" spans="1:37" outlineLevel="1">
      <c r="A108" s="110"/>
      <c r="B108" s="110"/>
      <c r="C108" s="111"/>
      <c r="D108" s="112"/>
      <c r="E108" s="79" t="str">
        <f t="shared" si="30"/>
        <v>Total developer services costs - WN - capex</v>
      </c>
      <c r="F108" s="79" t="str">
        <f t="shared" si="30"/>
        <v>sum</v>
      </c>
      <c r="G108" s="79">
        <f t="shared" si="30"/>
        <v>0</v>
      </c>
      <c r="H108" s="79">
        <f t="shared" si="30"/>
        <v>0</v>
      </c>
      <c r="I108" s="79">
        <f t="shared" si="30"/>
        <v>0</v>
      </c>
      <c r="J108" s="79">
        <f t="shared" si="30"/>
        <v>0</v>
      </c>
      <c r="K108" s="79"/>
      <c r="L108" s="79" t="str">
        <f t="shared" si="22"/>
        <v>WN CAPEX</v>
      </c>
      <c r="M108" s="79" t="str">
        <f t="shared" si="22"/>
        <v>£m</v>
      </c>
      <c r="N108" s="79"/>
      <c r="O108" s="196"/>
      <c r="P108" s="196"/>
      <c r="Q108" s="198">
        <f>SUMIF($L$84:$L107,$L108,Q$84:Q107)</f>
        <v>0</v>
      </c>
      <c r="R108" s="198">
        <f>SUMIF($L$84:$L107,$L108,R$84:R107)</f>
        <v>0</v>
      </c>
      <c r="S108" s="198">
        <f>SUMIF($L$84:$L107,$L108,S$84:S107)</f>
        <v>0</v>
      </c>
      <c r="T108" s="198">
        <f>SUMIF($L$84:$L107,$L108,T$84:T107)</f>
        <v>0</v>
      </c>
      <c r="U108" s="198">
        <f>SUMIF($L$84:$L107,$L108,U$84:U107)</f>
        <v>0</v>
      </c>
      <c r="V108" s="101"/>
      <c r="W108" s="101"/>
      <c r="X108" s="101"/>
      <c r="Y108" s="191"/>
      <c r="Z108" s="191"/>
      <c r="AA108" s="191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</row>
    <row r="109" spans="1:37" outlineLevel="1">
      <c r="A109" s="110"/>
      <c r="B109" s="110"/>
      <c r="C109" s="111"/>
      <c r="D109" s="112"/>
      <c r="E109" s="79" t="str">
        <f t="shared" si="30"/>
        <v>Total developer services costs - WN - opex</v>
      </c>
      <c r="F109" s="79" t="str">
        <f t="shared" si="30"/>
        <v>sum</v>
      </c>
      <c r="G109" s="79">
        <f t="shared" si="30"/>
        <v>0</v>
      </c>
      <c r="H109" s="79">
        <f t="shared" si="30"/>
        <v>0</v>
      </c>
      <c r="I109" s="79">
        <f t="shared" si="30"/>
        <v>0</v>
      </c>
      <c r="J109" s="79">
        <f t="shared" si="30"/>
        <v>0</v>
      </c>
      <c r="K109" s="79"/>
      <c r="L109" s="79" t="str">
        <f t="shared" si="22"/>
        <v>WN OPEX</v>
      </c>
      <c r="M109" s="79" t="str">
        <f t="shared" si="22"/>
        <v>£m</v>
      </c>
      <c r="N109" s="79"/>
      <c r="O109" s="196"/>
      <c r="P109" s="196"/>
      <c r="Q109" s="198">
        <f>SUMIF($L$84:$L107,$L109,Q$84:Q107)</f>
        <v>0</v>
      </c>
      <c r="R109" s="198">
        <f>SUMIF($L$84:$L107,$L109,R$84:R107)</f>
        <v>0</v>
      </c>
      <c r="S109" s="198">
        <f>SUMIF($L$84:$L107,$L109,S$84:S107)</f>
        <v>0</v>
      </c>
      <c r="T109" s="198">
        <f>SUMIF($L$84:$L107,$L109,T$84:T107)</f>
        <v>0</v>
      </c>
      <c r="U109" s="198">
        <f>SUMIF($L$84:$L107,$L109,U$84:U107)</f>
        <v>0</v>
      </c>
      <c r="V109" s="101"/>
      <c r="W109" s="101"/>
      <c r="X109" s="101"/>
      <c r="Y109" s="191"/>
      <c r="Z109" s="191"/>
      <c r="AA109" s="191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</row>
    <row r="110" spans="1:37" outlineLevel="1">
      <c r="A110" s="110"/>
      <c r="B110" s="110"/>
      <c r="C110" s="111"/>
      <c r="D110" s="112"/>
      <c r="E110" s="79" t="str">
        <f t="shared" si="30"/>
        <v>Total developer services costs - WN - totex</v>
      </c>
      <c r="F110" s="79" t="str">
        <f t="shared" si="30"/>
        <v>sum</v>
      </c>
      <c r="G110" s="79">
        <f t="shared" si="30"/>
        <v>0</v>
      </c>
      <c r="H110" s="79">
        <f t="shared" si="30"/>
        <v>0</v>
      </c>
      <c r="I110" s="79">
        <f t="shared" si="30"/>
        <v>0</v>
      </c>
      <c r="J110" s="79">
        <f t="shared" si="30"/>
        <v>0</v>
      </c>
      <c r="K110" s="79"/>
      <c r="L110" s="79" t="str">
        <f t="shared" si="22"/>
        <v>WN TOTEX</v>
      </c>
      <c r="M110" s="79" t="str">
        <f t="shared" si="22"/>
        <v>£m</v>
      </c>
      <c r="N110" s="79"/>
      <c r="O110" s="196"/>
      <c r="P110" s="196"/>
      <c r="Q110" s="198">
        <f>SUMIF($L$84:$L108,$L110,Q$84:Q108)</f>
        <v>0</v>
      </c>
      <c r="R110" s="198">
        <f>SUMIF($L$84:$L108,$L110,R$84:R108)</f>
        <v>0</v>
      </c>
      <c r="S110" s="198">
        <f>SUMIF($L$84:$L108,$L110,S$84:S108)</f>
        <v>0</v>
      </c>
      <c r="T110" s="198">
        <f>SUMIF($L$84:$L108,$L110,T$84:T108)</f>
        <v>0</v>
      </c>
      <c r="U110" s="198">
        <f>SUMIF($L$84:$L108,$L110,U$84:U108)</f>
        <v>0</v>
      </c>
      <c r="V110" s="101"/>
      <c r="W110" s="101"/>
      <c r="X110" s="101"/>
      <c r="Y110" s="191"/>
      <c r="Z110" s="191"/>
      <c r="AA110" s="191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</row>
    <row r="111" spans="1:37" outlineLevel="1">
      <c r="A111" s="110"/>
      <c r="B111" s="110"/>
      <c r="C111" s="111"/>
      <c r="D111" s="112"/>
      <c r="E111" s="79" t="str">
        <f t="shared" si="30"/>
        <v>Total developer services costs - WWN - capex</v>
      </c>
      <c r="F111" s="79" t="str">
        <f t="shared" si="30"/>
        <v>sum</v>
      </c>
      <c r="G111" s="79">
        <f t="shared" si="30"/>
        <v>0</v>
      </c>
      <c r="H111" s="79">
        <f t="shared" si="30"/>
        <v>0</v>
      </c>
      <c r="I111" s="79">
        <f t="shared" si="30"/>
        <v>0</v>
      </c>
      <c r="J111" s="79">
        <f t="shared" si="30"/>
        <v>0</v>
      </c>
      <c r="K111" s="79"/>
      <c r="L111" s="79" t="str">
        <f t="shared" si="22"/>
        <v>WWN CAPEX</v>
      </c>
      <c r="M111" s="79" t="str">
        <f t="shared" si="22"/>
        <v>£m</v>
      </c>
      <c r="N111" s="79"/>
      <c r="O111" s="196"/>
      <c r="P111" s="196"/>
      <c r="Q111" s="198">
        <f>SUMIF($L$84:$L109,$L111,Q$84:Q109)</f>
        <v>0</v>
      </c>
      <c r="R111" s="198">
        <f>SUMIF($L$84:$L109,$L111,R$84:R109)</f>
        <v>0</v>
      </c>
      <c r="S111" s="198">
        <f>SUMIF($L$84:$L109,$L111,S$84:S109)</f>
        <v>0</v>
      </c>
      <c r="T111" s="198">
        <f>SUMIF($L$84:$L109,$L111,T$84:T109)</f>
        <v>0</v>
      </c>
      <c r="U111" s="198">
        <f>SUMIF($L$84:$L109,$L111,U$84:U109)</f>
        <v>0</v>
      </c>
      <c r="V111" s="101"/>
      <c r="W111" s="101"/>
      <c r="X111" s="101"/>
      <c r="Y111" s="191"/>
      <c r="Z111" s="191"/>
      <c r="AA111" s="191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</row>
    <row r="112" spans="1:37" outlineLevel="1">
      <c r="A112" s="110"/>
      <c r="B112" s="110"/>
      <c r="C112" s="111"/>
      <c r="D112" s="112"/>
      <c r="E112" s="79" t="str">
        <f t="shared" si="30"/>
        <v>Total developer services costs - WWN - opex</v>
      </c>
      <c r="F112" s="79" t="str">
        <f t="shared" si="30"/>
        <v>sum</v>
      </c>
      <c r="G112" s="79">
        <f t="shared" si="30"/>
        <v>0</v>
      </c>
      <c r="H112" s="79">
        <f t="shared" si="30"/>
        <v>0</v>
      </c>
      <c r="I112" s="79">
        <f t="shared" si="30"/>
        <v>0</v>
      </c>
      <c r="J112" s="79">
        <f t="shared" si="30"/>
        <v>0</v>
      </c>
      <c r="K112" s="79"/>
      <c r="L112" s="79" t="str">
        <f t="shared" si="22"/>
        <v>WWN OPEX</v>
      </c>
      <c r="M112" s="79" t="str">
        <f t="shared" si="22"/>
        <v>£m</v>
      </c>
      <c r="N112" s="79"/>
      <c r="O112" s="196"/>
      <c r="P112" s="196"/>
      <c r="Q112" s="198">
        <f>SUMIF($L$84:$L110,$L112,Q$84:Q110)</f>
        <v>0</v>
      </c>
      <c r="R112" s="198">
        <f>SUMIF($L$84:$L110,$L112,R$84:R110)</f>
        <v>0</v>
      </c>
      <c r="S112" s="198">
        <f>SUMIF($L$84:$L110,$L112,S$84:S110)</f>
        <v>0</v>
      </c>
      <c r="T112" s="198">
        <f>SUMIF($L$84:$L110,$L112,T$84:T110)</f>
        <v>0</v>
      </c>
      <c r="U112" s="198">
        <f>SUMIF($L$84:$L110,$L112,U$84:U110)</f>
        <v>0</v>
      </c>
      <c r="V112" s="101"/>
      <c r="W112" s="101"/>
      <c r="X112" s="101"/>
      <c r="Y112" s="191"/>
      <c r="Z112" s="191"/>
      <c r="AA112" s="191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</row>
    <row r="113" spans="1:37" outlineLevel="1">
      <c r="A113" s="110"/>
      <c r="B113" s="110"/>
      <c r="C113" s="111"/>
      <c r="D113" s="112"/>
      <c r="E113" s="79" t="str">
        <f t="shared" si="30"/>
        <v>Total developer services costs - WWN - totex</v>
      </c>
      <c r="F113" s="79" t="str">
        <f t="shared" si="30"/>
        <v>sum</v>
      </c>
      <c r="G113" s="79">
        <f t="shared" si="30"/>
        <v>0</v>
      </c>
      <c r="H113" s="79">
        <f t="shared" si="30"/>
        <v>0</v>
      </c>
      <c r="I113" s="79">
        <f t="shared" si="30"/>
        <v>0</v>
      </c>
      <c r="J113" s="79">
        <f t="shared" si="30"/>
        <v>0</v>
      </c>
      <c r="K113" s="79"/>
      <c r="L113" s="79" t="str">
        <f t="shared" si="22"/>
        <v>WWN TOTEX</v>
      </c>
      <c r="M113" s="79" t="str">
        <f t="shared" si="22"/>
        <v>£m</v>
      </c>
      <c r="N113" s="79"/>
      <c r="O113" s="196"/>
      <c r="P113" s="196"/>
      <c r="Q113" s="198">
        <f>SUMIF($L$84:$L111,$L113,Q$84:Q111)</f>
        <v>0</v>
      </c>
      <c r="R113" s="198">
        <f>SUMIF($L$84:$L111,$L113,R$84:R111)</f>
        <v>0</v>
      </c>
      <c r="S113" s="198">
        <f>SUMIF($L$84:$L111,$L113,S$84:S111)</f>
        <v>0</v>
      </c>
      <c r="T113" s="198">
        <f>SUMIF($L$84:$L111,$L113,T$84:T111)</f>
        <v>0</v>
      </c>
      <c r="U113" s="198">
        <f>SUMIF($L$84:$L111,$L113,U$84:U111)</f>
        <v>0</v>
      </c>
      <c r="V113" s="101"/>
      <c r="W113" s="101"/>
      <c r="X113" s="101"/>
      <c r="Y113" s="191"/>
      <c r="Z113" s="191"/>
      <c r="AA113" s="191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</row>
    <row r="114" spans="1:37" customFormat="1" outlineLevel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79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</row>
    <row r="115" spans="1:37" outlineLevel="1">
      <c r="A115" s="110"/>
      <c r="B115" s="110"/>
      <c r="C115" s="111"/>
      <c r="D115" s="112"/>
      <c r="E115" s="79" t="str">
        <f t="shared" ref="E115:J126" si="33">E46</f>
        <v>s185 diversions - WN - capex</v>
      </c>
      <c r="F115" s="79" t="str">
        <f t="shared" si="33"/>
        <v>CW11_023TOT_PR24</v>
      </c>
      <c r="G115" s="79">
        <f t="shared" si="33"/>
        <v>0</v>
      </c>
      <c r="H115" s="79">
        <f t="shared" si="33"/>
        <v>0</v>
      </c>
      <c r="I115" s="79">
        <f t="shared" si="33"/>
        <v>0</v>
      </c>
      <c r="J115" s="79">
        <f t="shared" si="33"/>
        <v>0</v>
      </c>
      <c r="K115" s="79"/>
      <c r="L115" s="79" t="str">
        <f t="shared" ref="L115:M126" si="34">L46</f>
        <v>WN CAPEX</v>
      </c>
      <c r="M115" s="79" t="str">
        <f t="shared" si="34"/>
        <v>£m</v>
      </c>
      <c r="N115" s="79"/>
      <c r="O115" s="196"/>
      <c r="P115" s="196"/>
      <c r="Q115" s="197"/>
      <c r="R115" s="197"/>
      <c r="S115" s="197"/>
      <c r="T115" s="197"/>
      <c r="U115" s="197"/>
      <c r="V115" s="101"/>
      <c r="W115" s="101"/>
      <c r="X115" s="101"/>
      <c r="Y115" s="191"/>
      <c r="Z115" s="191"/>
      <c r="AA115" s="191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</row>
    <row r="116" spans="1:37" outlineLevel="1">
      <c r="A116" s="110"/>
      <c r="B116" s="110"/>
      <c r="C116" s="111"/>
      <c r="D116" s="112"/>
      <c r="E116" s="79" t="str">
        <f t="shared" si="33"/>
        <v>s185 diversions - WN - opex</v>
      </c>
      <c r="F116" s="79" t="str">
        <f t="shared" si="33"/>
        <v>CW11_008TOT_PR24</v>
      </c>
      <c r="G116" s="79">
        <f t="shared" si="33"/>
        <v>0</v>
      </c>
      <c r="H116" s="79">
        <f t="shared" si="33"/>
        <v>0</v>
      </c>
      <c r="I116" s="79">
        <f t="shared" si="33"/>
        <v>0</v>
      </c>
      <c r="J116" s="79">
        <f t="shared" si="33"/>
        <v>0</v>
      </c>
      <c r="K116" s="79"/>
      <c r="L116" s="79" t="str">
        <f t="shared" si="34"/>
        <v>WN OPEX</v>
      </c>
      <c r="M116" s="79" t="str">
        <f t="shared" si="34"/>
        <v>£m</v>
      </c>
      <c r="N116" s="79"/>
      <c r="O116" s="196"/>
      <c r="P116" s="196"/>
      <c r="Q116" s="197"/>
      <c r="R116" s="197"/>
      <c r="S116" s="197"/>
      <c r="T116" s="197"/>
      <c r="U116" s="197"/>
      <c r="V116" s="101"/>
      <c r="W116" s="101"/>
      <c r="X116" s="101"/>
      <c r="Y116" s="191"/>
      <c r="Z116" s="191"/>
      <c r="AA116" s="191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</row>
    <row r="117" spans="1:37" outlineLevel="1">
      <c r="A117" s="110"/>
      <c r="B117" s="110"/>
      <c r="C117" s="111"/>
      <c r="D117" s="112"/>
      <c r="E117" s="79" t="str">
        <f t="shared" si="33"/>
        <v>s185 diversions - WN - totex</v>
      </c>
      <c r="F117" s="79" t="str">
        <f t="shared" si="33"/>
        <v>sum</v>
      </c>
      <c r="G117" s="79">
        <f t="shared" si="33"/>
        <v>0</v>
      </c>
      <c r="H117" s="79">
        <f t="shared" si="33"/>
        <v>0</v>
      </c>
      <c r="I117" s="79">
        <f t="shared" si="33"/>
        <v>0</v>
      </c>
      <c r="J117" s="79">
        <f t="shared" si="33"/>
        <v>0</v>
      </c>
      <c r="K117" s="79"/>
      <c r="L117" s="79" t="str">
        <f t="shared" si="34"/>
        <v>WN TOTEX</v>
      </c>
      <c r="M117" s="79" t="str">
        <f t="shared" si="34"/>
        <v>£m</v>
      </c>
      <c r="N117" s="79"/>
      <c r="O117" s="196"/>
      <c r="P117" s="196"/>
      <c r="Q117" s="198">
        <f t="shared" ref="Q117:U117" si="35">SUM(Q115:Q116)</f>
        <v>0</v>
      </c>
      <c r="R117" s="198">
        <f t="shared" si="35"/>
        <v>0</v>
      </c>
      <c r="S117" s="198">
        <f t="shared" si="35"/>
        <v>0</v>
      </c>
      <c r="T117" s="198">
        <f t="shared" si="35"/>
        <v>0</v>
      </c>
      <c r="U117" s="198">
        <f t="shared" si="35"/>
        <v>0</v>
      </c>
      <c r="V117" s="101"/>
      <c r="W117" s="101"/>
      <c r="X117" s="101"/>
      <c r="Y117" s="191"/>
      <c r="Z117" s="191"/>
      <c r="AA117" s="191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</row>
    <row r="118" spans="1:37" outlineLevel="1">
      <c r="A118" s="110"/>
      <c r="B118" s="110"/>
      <c r="C118" s="111"/>
      <c r="D118" s="112"/>
      <c r="E118" s="79" t="str">
        <f t="shared" si="33"/>
        <v>NRSWA diversions - WN - capex</v>
      </c>
      <c r="F118" s="79" t="str">
        <f t="shared" si="33"/>
        <v>CW11_024TOT_PR24</v>
      </c>
      <c r="G118" s="79">
        <f t="shared" si="33"/>
        <v>0</v>
      </c>
      <c r="H118" s="79">
        <f t="shared" si="33"/>
        <v>0</v>
      </c>
      <c r="I118" s="79">
        <f t="shared" si="33"/>
        <v>0</v>
      </c>
      <c r="J118" s="79">
        <f t="shared" si="33"/>
        <v>0</v>
      </c>
      <c r="K118" s="79"/>
      <c r="L118" s="79" t="str">
        <f t="shared" si="34"/>
        <v>WN CAPEX</v>
      </c>
      <c r="M118" s="79" t="str">
        <f t="shared" si="34"/>
        <v>£m</v>
      </c>
      <c r="N118" s="79"/>
      <c r="O118" s="196"/>
      <c r="P118" s="196"/>
      <c r="Q118" s="197"/>
      <c r="R118" s="197"/>
      <c r="S118" s="197"/>
      <c r="T118" s="197"/>
      <c r="U118" s="197"/>
      <c r="V118" s="101"/>
      <c r="W118" s="101"/>
      <c r="X118" s="101"/>
      <c r="Y118" s="191"/>
      <c r="Z118" s="191"/>
      <c r="AA118" s="191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</row>
    <row r="119" spans="1:37" outlineLevel="1">
      <c r="A119" s="110"/>
      <c r="B119" s="110"/>
      <c r="C119" s="111"/>
      <c r="D119" s="112"/>
      <c r="E119" s="79" t="str">
        <f t="shared" si="33"/>
        <v>NRSWA diversions - WN - opex</v>
      </c>
      <c r="F119" s="79" t="str">
        <f t="shared" si="33"/>
        <v>CW11_009TOT_PR24</v>
      </c>
      <c r="G119" s="79">
        <f t="shared" si="33"/>
        <v>0</v>
      </c>
      <c r="H119" s="79">
        <f t="shared" si="33"/>
        <v>0</v>
      </c>
      <c r="I119" s="79">
        <f t="shared" si="33"/>
        <v>0</v>
      </c>
      <c r="J119" s="79">
        <f t="shared" si="33"/>
        <v>0</v>
      </c>
      <c r="K119" s="79"/>
      <c r="L119" s="79" t="str">
        <f t="shared" si="34"/>
        <v>WN OPEX</v>
      </c>
      <c r="M119" s="79" t="str">
        <f t="shared" si="34"/>
        <v>£m</v>
      </c>
      <c r="N119" s="79"/>
      <c r="O119" s="196"/>
      <c r="P119" s="196"/>
      <c r="Q119" s="197"/>
      <c r="R119" s="197"/>
      <c r="S119" s="197"/>
      <c r="T119" s="197"/>
      <c r="U119" s="197"/>
      <c r="V119" s="101"/>
      <c r="W119" s="101"/>
      <c r="X119" s="101"/>
      <c r="Y119" s="191"/>
      <c r="Z119" s="191"/>
      <c r="AA119" s="191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</row>
    <row r="120" spans="1:37" outlineLevel="1">
      <c r="A120" s="110"/>
      <c r="B120" s="110"/>
      <c r="C120" s="111"/>
      <c r="D120" s="112"/>
      <c r="E120" s="79" t="str">
        <f t="shared" si="33"/>
        <v>NRSWA diversions - WN - totex</v>
      </c>
      <c r="F120" s="79" t="str">
        <f t="shared" si="33"/>
        <v>sum</v>
      </c>
      <c r="G120" s="79">
        <f t="shared" si="33"/>
        <v>0</v>
      </c>
      <c r="H120" s="79">
        <f t="shared" si="33"/>
        <v>0</v>
      </c>
      <c r="I120" s="79">
        <f t="shared" si="33"/>
        <v>0</v>
      </c>
      <c r="J120" s="79">
        <f t="shared" si="33"/>
        <v>0</v>
      </c>
      <c r="K120" s="79"/>
      <c r="L120" s="79" t="str">
        <f t="shared" si="34"/>
        <v>WN TOTEX</v>
      </c>
      <c r="M120" s="79" t="str">
        <f t="shared" si="34"/>
        <v>£m</v>
      </c>
      <c r="N120" s="79"/>
      <c r="O120" s="196"/>
      <c r="P120" s="196"/>
      <c r="Q120" s="198">
        <f t="shared" ref="Q120:U120" si="36">SUM(Q118:Q119)</f>
        <v>0</v>
      </c>
      <c r="R120" s="198">
        <f t="shared" si="36"/>
        <v>0</v>
      </c>
      <c r="S120" s="198">
        <f t="shared" si="36"/>
        <v>0</v>
      </c>
      <c r="T120" s="198">
        <f t="shared" si="36"/>
        <v>0</v>
      </c>
      <c r="U120" s="198">
        <f t="shared" si="36"/>
        <v>0</v>
      </c>
      <c r="V120" s="101"/>
      <c r="W120" s="101"/>
      <c r="X120" s="101"/>
      <c r="Y120" s="191"/>
      <c r="Z120" s="191"/>
      <c r="AA120" s="191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</row>
    <row r="121" spans="1:37" outlineLevel="1">
      <c r="A121" s="110"/>
      <c r="B121" s="110"/>
      <c r="C121" s="111"/>
      <c r="D121" s="112"/>
      <c r="E121" s="79" t="str">
        <f t="shared" si="33"/>
        <v>Non-s185 diversions - WN - capex</v>
      </c>
      <c r="F121" s="79" t="str">
        <f t="shared" si="33"/>
        <v>CW11_025TOT_PR24</v>
      </c>
      <c r="G121" s="79">
        <f t="shared" si="33"/>
        <v>0</v>
      </c>
      <c r="H121" s="79">
        <f t="shared" si="33"/>
        <v>0</v>
      </c>
      <c r="I121" s="79">
        <f t="shared" si="33"/>
        <v>0</v>
      </c>
      <c r="J121" s="79">
        <f t="shared" si="33"/>
        <v>0</v>
      </c>
      <c r="K121" s="79"/>
      <c r="L121" s="79" t="str">
        <f t="shared" si="34"/>
        <v>WN CAPEX</v>
      </c>
      <c r="M121" s="79" t="str">
        <f t="shared" si="34"/>
        <v>£m</v>
      </c>
      <c r="N121" s="79"/>
      <c r="O121" s="196"/>
      <c r="P121" s="196"/>
      <c r="Q121" s="197"/>
      <c r="R121" s="197"/>
      <c r="S121" s="197"/>
      <c r="T121" s="197"/>
      <c r="U121" s="197"/>
      <c r="V121" s="101"/>
      <c r="W121" s="101"/>
      <c r="X121" s="101"/>
      <c r="Y121" s="191"/>
      <c r="Z121" s="191"/>
      <c r="AA121" s="191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</row>
    <row r="122" spans="1:37" outlineLevel="1">
      <c r="A122" s="110"/>
      <c r="B122" s="110"/>
      <c r="C122" s="111"/>
      <c r="D122" s="112"/>
      <c r="E122" s="79" t="str">
        <f t="shared" si="33"/>
        <v>Non-s185 diversions - WN - opex</v>
      </c>
      <c r="F122" s="79" t="str">
        <f t="shared" si="33"/>
        <v>CW11_010TOT_PR24</v>
      </c>
      <c r="G122" s="79">
        <f t="shared" si="33"/>
        <v>0</v>
      </c>
      <c r="H122" s="79">
        <f t="shared" si="33"/>
        <v>0</v>
      </c>
      <c r="I122" s="79">
        <f t="shared" si="33"/>
        <v>0</v>
      </c>
      <c r="J122" s="79">
        <f t="shared" si="33"/>
        <v>0</v>
      </c>
      <c r="K122" s="79"/>
      <c r="L122" s="79" t="str">
        <f t="shared" si="34"/>
        <v>WN OPEX</v>
      </c>
      <c r="M122" s="79" t="str">
        <f t="shared" si="34"/>
        <v>£m</v>
      </c>
      <c r="N122" s="79"/>
      <c r="O122" s="196"/>
      <c r="P122" s="196"/>
      <c r="Q122" s="197"/>
      <c r="R122" s="197"/>
      <c r="S122" s="197"/>
      <c r="T122" s="197"/>
      <c r="U122" s="197"/>
      <c r="V122" s="101"/>
      <c r="W122" s="101"/>
      <c r="X122" s="101"/>
      <c r="Y122" s="191"/>
      <c r="Z122" s="191"/>
      <c r="AA122" s="191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</row>
    <row r="123" spans="1:37" outlineLevel="1">
      <c r="A123" s="110"/>
      <c r="B123" s="110"/>
      <c r="C123" s="111"/>
      <c r="D123" s="112"/>
      <c r="E123" s="79" t="str">
        <f t="shared" si="33"/>
        <v>Non-s185 diversions - WN - totex</v>
      </c>
      <c r="F123" s="79" t="str">
        <f t="shared" si="33"/>
        <v>sum</v>
      </c>
      <c r="G123" s="79">
        <f t="shared" si="33"/>
        <v>0</v>
      </c>
      <c r="H123" s="79">
        <f t="shared" si="33"/>
        <v>0</v>
      </c>
      <c r="I123" s="79">
        <f t="shared" si="33"/>
        <v>0</v>
      </c>
      <c r="J123" s="79">
        <f t="shared" si="33"/>
        <v>0</v>
      </c>
      <c r="K123" s="79"/>
      <c r="L123" s="79" t="str">
        <f t="shared" si="34"/>
        <v>WN TOTEX</v>
      </c>
      <c r="M123" s="79" t="str">
        <f t="shared" si="34"/>
        <v>£m</v>
      </c>
      <c r="N123" s="79"/>
      <c r="O123" s="196"/>
      <c r="P123" s="196"/>
      <c r="Q123" s="198">
        <f t="shared" ref="Q123:U123" si="37">SUM(Q121:Q122)</f>
        <v>0</v>
      </c>
      <c r="R123" s="198">
        <f t="shared" si="37"/>
        <v>0</v>
      </c>
      <c r="S123" s="198">
        <f t="shared" si="37"/>
        <v>0</v>
      </c>
      <c r="T123" s="198">
        <f t="shared" si="37"/>
        <v>0</v>
      </c>
      <c r="U123" s="198">
        <f t="shared" si="37"/>
        <v>0</v>
      </c>
      <c r="V123" s="101"/>
      <c r="W123" s="101"/>
      <c r="X123" s="101"/>
      <c r="Y123" s="191"/>
      <c r="Z123" s="191"/>
      <c r="AA123" s="191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</row>
    <row r="124" spans="1:37" outlineLevel="1">
      <c r="A124" s="110"/>
      <c r="B124" s="110"/>
      <c r="C124" s="111"/>
      <c r="D124" s="112"/>
      <c r="E124" s="79" t="str">
        <f t="shared" si="33"/>
        <v>Total diversions - WN - capex</v>
      </c>
      <c r="F124" s="79" t="str">
        <f t="shared" si="33"/>
        <v>sum</v>
      </c>
      <c r="G124" s="79">
        <f t="shared" si="33"/>
        <v>0</v>
      </c>
      <c r="H124" s="79">
        <f t="shared" si="33"/>
        <v>0</v>
      </c>
      <c r="I124" s="79">
        <f t="shared" si="33"/>
        <v>0</v>
      </c>
      <c r="J124" s="79">
        <f t="shared" si="33"/>
        <v>0</v>
      </c>
      <c r="K124" s="79"/>
      <c r="L124" s="79" t="str">
        <f t="shared" si="34"/>
        <v>WN CAPEX</v>
      </c>
      <c r="M124" s="79" t="str">
        <f t="shared" si="34"/>
        <v>£m</v>
      </c>
      <c r="N124" s="79"/>
      <c r="O124" s="196"/>
      <c r="P124" s="196"/>
      <c r="Q124" s="198">
        <f>SUMIF($L$115:$L123,$L124,Q$115:Q123)</f>
        <v>0</v>
      </c>
      <c r="R124" s="198">
        <f>SUMIF($L$115:$L123,$L124,R$115:R123)</f>
        <v>0</v>
      </c>
      <c r="S124" s="198">
        <f>SUMIF($L$115:$L123,$L124,S$115:S123)</f>
        <v>0</v>
      </c>
      <c r="T124" s="198">
        <f>SUMIF($L$115:$L123,$L124,T$115:T123)</f>
        <v>0</v>
      </c>
      <c r="U124" s="198">
        <f>SUMIF($L$115:$L123,$L124,U$115:U123)</f>
        <v>0</v>
      </c>
      <c r="V124" s="101"/>
      <c r="W124" s="101"/>
      <c r="X124" s="101"/>
      <c r="Y124" s="191"/>
      <c r="Z124" s="191"/>
      <c r="AA124" s="191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</row>
    <row r="125" spans="1:37" outlineLevel="1">
      <c r="A125" s="110"/>
      <c r="B125" s="110"/>
      <c r="C125" s="111"/>
      <c r="D125" s="112"/>
      <c r="E125" s="79" t="str">
        <f t="shared" si="33"/>
        <v>Total diversions - WN - opex</v>
      </c>
      <c r="F125" s="79" t="str">
        <f t="shared" si="33"/>
        <v>sum</v>
      </c>
      <c r="G125" s="79">
        <f t="shared" si="33"/>
        <v>0</v>
      </c>
      <c r="H125" s="79">
        <f t="shared" si="33"/>
        <v>0</v>
      </c>
      <c r="I125" s="79">
        <f t="shared" si="33"/>
        <v>0</v>
      </c>
      <c r="J125" s="79">
        <f t="shared" si="33"/>
        <v>0</v>
      </c>
      <c r="K125" s="79"/>
      <c r="L125" s="79" t="str">
        <f t="shared" si="34"/>
        <v>WN OPEX</v>
      </c>
      <c r="M125" s="79" t="str">
        <f t="shared" si="34"/>
        <v>£m</v>
      </c>
      <c r="N125" s="79"/>
      <c r="O125" s="196"/>
      <c r="P125" s="196"/>
      <c r="Q125" s="198">
        <f>SUMIF($L$115:$L124,$L125,Q$115:Q124)</f>
        <v>0</v>
      </c>
      <c r="R125" s="198">
        <f>SUMIF($L$115:$L124,$L125,R$115:R124)</f>
        <v>0</v>
      </c>
      <c r="S125" s="198">
        <f>SUMIF($L$115:$L124,$L125,S$115:S124)</f>
        <v>0</v>
      </c>
      <c r="T125" s="198">
        <f>SUMIF($L$115:$L124,$L125,T$115:T124)</f>
        <v>0</v>
      </c>
      <c r="U125" s="198">
        <f>SUMIF($L$115:$L124,$L125,U$115:U124)</f>
        <v>0</v>
      </c>
      <c r="V125" s="101"/>
      <c r="W125" s="101"/>
      <c r="X125" s="101"/>
      <c r="Y125" s="191"/>
      <c r="Z125" s="191"/>
      <c r="AA125" s="191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</row>
    <row r="126" spans="1:37" outlineLevel="1">
      <c r="A126" s="110"/>
      <c r="B126" s="110"/>
      <c r="C126" s="111"/>
      <c r="D126" s="112"/>
      <c r="E126" s="79" t="str">
        <f t="shared" si="33"/>
        <v>Total diversions - WN - totex</v>
      </c>
      <c r="F126" s="79" t="str">
        <f t="shared" si="33"/>
        <v>sum</v>
      </c>
      <c r="G126" s="79">
        <f t="shared" si="33"/>
        <v>0</v>
      </c>
      <c r="H126" s="79">
        <f t="shared" si="33"/>
        <v>0</v>
      </c>
      <c r="I126" s="79">
        <f t="shared" si="33"/>
        <v>0</v>
      </c>
      <c r="J126" s="79">
        <f t="shared" si="33"/>
        <v>0</v>
      </c>
      <c r="K126" s="79"/>
      <c r="L126" s="79" t="str">
        <f t="shared" si="34"/>
        <v>WN TOTEX</v>
      </c>
      <c r="M126" s="79" t="str">
        <f t="shared" si="34"/>
        <v>£m</v>
      </c>
      <c r="N126" s="79"/>
      <c r="O126" s="196"/>
      <c r="P126" s="196"/>
      <c r="Q126" s="198">
        <f>SUMIF($L$115:$L125,$L126,Q$115:Q125)</f>
        <v>0</v>
      </c>
      <c r="R126" s="198">
        <f>SUMIF($L$115:$L125,$L126,R$115:R125)</f>
        <v>0</v>
      </c>
      <c r="S126" s="198">
        <f>SUMIF($L$115:$L125,$L126,S$115:S125)</f>
        <v>0</v>
      </c>
      <c r="T126" s="198">
        <f>SUMIF($L$115:$L125,$L126,T$115:T125)</f>
        <v>0</v>
      </c>
      <c r="U126" s="198">
        <f>SUMIF($L$115:$L125,$L126,U$115:U125)</f>
        <v>0</v>
      </c>
      <c r="V126" s="101"/>
      <c r="W126" s="101"/>
      <c r="X126" s="101"/>
      <c r="Y126" s="191"/>
      <c r="Z126" s="191"/>
      <c r="AA126" s="191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</row>
    <row r="127" spans="1:37" customFormat="1" outlineLevel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79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</row>
    <row r="128" spans="1:37" outlineLevel="1">
      <c r="A128" s="110"/>
      <c r="B128" s="110"/>
      <c r="C128" s="111"/>
      <c r="D128" s="112"/>
      <c r="E128" s="79" t="str">
        <f t="shared" ref="E128:J139" si="38">E59</f>
        <v>s185 diversions - WWN - capex</v>
      </c>
      <c r="F128" s="79" t="str">
        <f t="shared" si="38"/>
        <v>CWW11_025TOT_PR24</v>
      </c>
      <c r="G128" s="79">
        <f t="shared" si="38"/>
        <v>0</v>
      </c>
      <c r="H128" s="79">
        <f t="shared" si="38"/>
        <v>0</v>
      </c>
      <c r="I128" s="79">
        <f t="shared" si="38"/>
        <v>0</v>
      </c>
      <c r="J128" s="79">
        <f t="shared" si="38"/>
        <v>0</v>
      </c>
      <c r="K128" s="79"/>
      <c r="L128" s="79" t="str">
        <f t="shared" ref="L128:M139" si="39">L59</f>
        <v>WWN CAPEX</v>
      </c>
      <c r="M128" s="79" t="str">
        <f t="shared" si="39"/>
        <v>£m</v>
      </c>
      <c r="N128" s="79"/>
      <c r="O128" s="196"/>
      <c r="P128" s="196"/>
      <c r="Q128" s="197"/>
      <c r="R128" s="197"/>
      <c r="S128" s="197"/>
      <c r="T128" s="197"/>
      <c r="U128" s="197"/>
      <c r="V128" s="101"/>
      <c r="W128" s="101"/>
      <c r="X128" s="101"/>
      <c r="Y128" s="191"/>
      <c r="Z128" s="191"/>
      <c r="AA128" s="191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</row>
    <row r="129" spans="1:37" outlineLevel="1">
      <c r="A129" s="110"/>
      <c r="B129" s="110"/>
      <c r="C129" s="111"/>
      <c r="D129" s="112"/>
      <c r="E129" s="79" t="str">
        <f t="shared" si="38"/>
        <v>s185 diversions - WWN - opex</v>
      </c>
      <c r="F129" s="79" t="str">
        <f t="shared" si="38"/>
        <v>CWW11_012TOT_PR24</v>
      </c>
      <c r="G129" s="79">
        <f t="shared" si="38"/>
        <v>0</v>
      </c>
      <c r="H129" s="79">
        <f t="shared" si="38"/>
        <v>0</v>
      </c>
      <c r="I129" s="79">
        <f t="shared" si="38"/>
        <v>0</v>
      </c>
      <c r="J129" s="79">
        <f t="shared" si="38"/>
        <v>0</v>
      </c>
      <c r="K129" s="79"/>
      <c r="L129" s="79" t="str">
        <f t="shared" si="39"/>
        <v>WWN OPEX</v>
      </c>
      <c r="M129" s="79" t="str">
        <f t="shared" si="39"/>
        <v>£m</v>
      </c>
      <c r="N129" s="79"/>
      <c r="O129" s="196"/>
      <c r="P129" s="196"/>
      <c r="Q129" s="197"/>
      <c r="R129" s="197"/>
      <c r="S129" s="197"/>
      <c r="T129" s="197"/>
      <c r="U129" s="197"/>
      <c r="V129" s="101"/>
      <c r="W129" s="101"/>
      <c r="X129" s="101"/>
      <c r="Y129" s="191"/>
      <c r="Z129" s="191"/>
      <c r="AA129" s="191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</row>
    <row r="130" spans="1:37" outlineLevel="1">
      <c r="A130" s="110"/>
      <c r="B130" s="110"/>
      <c r="C130" s="111"/>
      <c r="D130" s="112"/>
      <c r="E130" s="79" t="str">
        <f t="shared" si="38"/>
        <v>s185 diversions - WWN - totex</v>
      </c>
      <c r="F130" s="79" t="str">
        <f t="shared" si="38"/>
        <v>sum</v>
      </c>
      <c r="G130" s="79">
        <f t="shared" si="38"/>
        <v>0</v>
      </c>
      <c r="H130" s="79">
        <f t="shared" si="38"/>
        <v>0</v>
      </c>
      <c r="I130" s="79">
        <f t="shared" si="38"/>
        <v>0</v>
      </c>
      <c r="J130" s="79">
        <f t="shared" si="38"/>
        <v>0</v>
      </c>
      <c r="K130" s="79"/>
      <c r="L130" s="79" t="str">
        <f t="shared" si="39"/>
        <v>WWN TOTEX</v>
      </c>
      <c r="M130" s="79" t="str">
        <f t="shared" si="39"/>
        <v>£m</v>
      </c>
      <c r="N130" s="79"/>
      <c r="O130" s="196"/>
      <c r="P130" s="196"/>
      <c r="Q130" s="198">
        <f>SUM(Q128:Q129)</f>
        <v>0</v>
      </c>
      <c r="R130" s="198">
        <f t="shared" ref="R130:U130" si="40">SUM(R128:R129)</f>
        <v>0</v>
      </c>
      <c r="S130" s="198">
        <f t="shared" si="40"/>
        <v>0</v>
      </c>
      <c r="T130" s="198">
        <f t="shared" si="40"/>
        <v>0</v>
      </c>
      <c r="U130" s="198">
        <f t="shared" si="40"/>
        <v>0</v>
      </c>
      <c r="V130" s="101"/>
      <c r="W130" s="101"/>
      <c r="X130" s="101"/>
      <c r="Y130" s="191"/>
      <c r="Z130" s="191"/>
      <c r="AA130" s="191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</row>
    <row r="131" spans="1:37" outlineLevel="1">
      <c r="A131" s="110"/>
      <c r="B131" s="110"/>
      <c r="C131" s="111"/>
      <c r="D131" s="112"/>
      <c r="E131" s="79" t="str">
        <f t="shared" si="38"/>
        <v>NRSWA diversions - WWN - capex</v>
      </c>
      <c r="F131" s="79" t="str">
        <f t="shared" si="38"/>
        <v>CWW11_018TOT_PR24</v>
      </c>
      <c r="G131" s="79">
        <f t="shared" si="38"/>
        <v>0</v>
      </c>
      <c r="H131" s="79">
        <f t="shared" si="38"/>
        <v>0</v>
      </c>
      <c r="I131" s="79">
        <f t="shared" si="38"/>
        <v>0</v>
      </c>
      <c r="J131" s="79">
        <f t="shared" si="38"/>
        <v>0</v>
      </c>
      <c r="K131" s="79"/>
      <c r="L131" s="79" t="str">
        <f t="shared" si="39"/>
        <v>WWN CAPEX</v>
      </c>
      <c r="M131" s="79" t="str">
        <f t="shared" si="39"/>
        <v>£m</v>
      </c>
      <c r="N131" s="79"/>
      <c r="O131" s="196"/>
      <c r="P131" s="196"/>
      <c r="Q131" s="197"/>
      <c r="R131" s="197"/>
      <c r="S131" s="197"/>
      <c r="T131" s="197"/>
      <c r="U131" s="197"/>
      <c r="V131" s="101"/>
      <c r="W131" s="101"/>
      <c r="X131" s="101"/>
      <c r="Y131" s="191"/>
      <c r="Z131" s="191"/>
      <c r="AA131" s="191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</row>
    <row r="132" spans="1:37" outlineLevel="1">
      <c r="A132" s="110"/>
      <c r="B132" s="110"/>
      <c r="C132" s="111"/>
      <c r="D132" s="112"/>
      <c r="E132" s="79" t="str">
        <f t="shared" si="38"/>
        <v>NRSWA diversions - WWN - opex</v>
      </c>
      <c r="F132" s="79" t="str">
        <f t="shared" si="38"/>
        <v>CWW11_005TOT_PR24</v>
      </c>
      <c r="G132" s="79">
        <f t="shared" si="38"/>
        <v>0</v>
      </c>
      <c r="H132" s="79">
        <f t="shared" si="38"/>
        <v>0</v>
      </c>
      <c r="I132" s="79">
        <f t="shared" si="38"/>
        <v>0</v>
      </c>
      <c r="J132" s="79">
        <f t="shared" si="38"/>
        <v>0</v>
      </c>
      <c r="K132" s="79"/>
      <c r="L132" s="79" t="str">
        <f t="shared" si="39"/>
        <v>WWN OPEX</v>
      </c>
      <c r="M132" s="79" t="str">
        <f t="shared" si="39"/>
        <v>£m</v>
      </c>
      <c r="N132" s="79"/>
      <c r="O132" s="196"/>
      <c r="P132" s="196"/>
      <c r="Q132" s="197"/>
      <c r="R132" s="197"/>
      <c r="S132" s="197"/>
      <c r="T132" s="197"/>
      <c r="U132" s="197"/>
      <c r="V132" s="101"/>
      <c r="W132" s="101"/>
      <c r="X132" s="101"/>
      <c r="Y132" s="191"/>
      <c r="Z132" s="191"/>
      <c r="AA132" s="191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</row>
    <row r="133" spans="1:37" outlineLevel="1">
      <c r="A133" s="110"/>
      <c r="B133" s="110"/>
      <c r="C133" s="111"/>
      <c r="D133" s="112"/>
      <c r="E133" s="79" t="str">
        <f t="shared" si="38"/>
        <v>NRSWA diversions - WWN - totex</v>
      </c>
      <c r="F133" s="79" t="str">
        <f t="shared" si="38"/>
        <v>sum</v>
      </c>
      <c r="G133" s="79">
        <f t="shared" si="38"/>
        <v>0</v>
      </c>
      <c r="H133" s="79">
        <f t="shared" si="38"/>
        <v>0</v>
      </c>
      <c r="I133" s="79">
        <f t="shared" si="38"/>
        <v>0</v>
      </c>
      <c r="J133" s="79">
        <f t="shared" si="38"/>
        <v>0</v>
      </c>
      <c r="K133" s="79"/>
      <c r="L133" s="79" t="str">
        <f t="shared" si="39"/>
        <v>WWN TOTEX</v>
      </c>
      <c r="M133" s="79" t="str">
        <f t="shared" si="39"/>
        <v>£m</v>
      </c>
      <c r="N133" s="79"/>
      <c r="O133" s="196"/>
      <c r="P133" s="196"/>
      <c r="Q133" s="198">
        <f t="shared" ref="Q133:U133" si="41">SUM(Q131:Q132)</f>
        <v>0</v>
      </c>
      <c r="R133" s="198">
        <f t="shared" si="41"/>
        <v>0</v>
      </c>
      <c r="S133" s="198">
        <f t="shared" si="41"/>
        <v>0</v>
      </c>
      <c r="T133" s="198">
        <f t="shared" si="41"/>
        <v>0</v>
      </c>
      <c r="U133" s="198">
        <f t="shared" si="41"/>
        <v>0</v>
      </c>
      <c r="V133" s="101"/>
      <c r="W133" s="101"/>
      <c r="X133" s="101"/>
      <c r="Y133" s="191"/>
      <c r="Z133" s="191"/>
      <c r="AA133" s="191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</row>
    <row r="134" spans="1:37" outlineLevel="1">
      <c r="A134" s="110"/>
      <c r="B134" s="110"/>
      <c r="C134" s="111"/>
      <c r="D134" s="112"/>
      <c r="E134" s="79" t="str">
        <f t="shared" si="38"/>
        <v>Non-s185 diversions - WWN - capex</v>
      </c>
      <c r="F134" s="79" t="str">
        <f t="shared" si="38"/>
        <v>CWW11_019TOT_PR24</v>
      </c>
      <c r="G134" s="79">
        <f t="shared" si="38"/>
        <v>0</v>
      </c>
      <c r="H134" s="79">
        <f t="shared" si="38"/>
        <v>0</v>
      </c>
      <c r="I134" s="79">
        <f t="shared" si="38"/>
        <v>0</v>
      </c>
      <c r="J134" s="79">
        <f t="shared" si="38"/>
        <v>0</v>
      </c>
      <c r="K134" s="79"/>
      <c r="L134" s="79" t="str">
        <f t="shared" si="39"/>
        <v>WWN CAPEX</v>
      </c>
      <c r="M134" s="79" t="str">
        <f t="shared" si="39"/>
        <v>£m</v>
      </c>
      <c r="N134" s="79"/>
      <c r="O134" s="196"/>
      <c r="P134" s="196"/>
      <c r="Q134" s="197"/>
      <c r="R134" s="197"/>
      <c r="S134" s="197"/>
      <c r="T134" s="197"/>
      <c r="U134" s="197"/>
      <c r="V134" s="101"/>
      <c r="W134" s="101"/>
      <c r="X134" s="101"/>
      <c r="Y134" s="191"/>
      <c r="Z134" s="191"/>
      <c r="AA134" s="191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</row>
    <row r="135" spans="1:37" outlineLevel="1">
      <c r="A135" s="110"/>
      <c r="B135" s="110"/>
      <c r="C135" s="111"/>
      <c r="D135" s="112"/>
      <c r="E135" s="79" t="str">
        <f t="shared" si="38"/>
        <v>Non-s185 diversions - WWN - opex</v>
      </c>
      <c r="F135" s="79" t="str">
        <f t="shared" si="38"/>
        <v>CWW11_006TOT_PR24</v>
      </c>
      <c r="G135" s="79">
        <f t="shared" si="38"/>
        <v>0</v>
      </c>
      <c r="H135" s="79">
        <f t="shared" si="38"/>
        <v>0</v>
      </c>
      <c r="I135" s="79">
        <f t="shared" si="38"/>
        <v>0</v>
      </c>
      <c r="J135" s="79">
        <f t="shared" si="38"/>
        <v>0</v>
      </c>
      <c r="K135" s="79"/>
      <c r="L135" s="79" t="str">
        <f t="shared" si="39"/>
        <v>WWN OPEX</v>
      </c>
      <c r="M135" s="79" t="str">
        <f t="shared" si="39"/>
        <v>£m</v>
      </c>
      <c r="N135" s="79"/>
      <c r="O135" s="196"/>
      <c r="P135" s="196"/>
      <c r="Q135" s="197"/>
      <c r="R135" s="197"/>
      <c r="S135" s="197"/>
      <c r="T135" s="197"/>
      <c r="U135" s="197"/>
      <c r="V135" s="101"/>
      <c r="W135" s="101"/>
      <c r="X135" s="101"/>
      <c r="Y135" s="191"/>
      <c r="Z135" s="191"/>
      <c r="AA135" s="191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</row>
    <row r="136" spans="1:37" outlineLevel="1">
      <c r="A136" s="110"/>
      <c r="B136" s="110"/>
      <c r="C136" s="111"/>
      <c r="D136" s="112"/>
      <c r="E136" s="79" t="str">
        <f t="shared" si="38"/>
        <v>Non-s185 diversions - WWN - totex</v>
      </c>
      <c r="F136" s="79" t="str">
        <f t="shared" si="38"/>
        <v>sum</v>
      </c>
      <c r="G136" s="79">
        <f t="shared" si="38"/>
        <v>0</v>
      </c>
      <c r="H136" s="79">
        <f t="shared" si="38"/>
        <v>0</v>
      </c>
      <c r="I136" s="79">
        <f t="shared" si="38"/>
        <v>0</v>
      </c>
      <c r="J136" s="79">
        <f t="shared" si="38"/>
        <v>0</v>
      </c>
      <c r="K136" s="79"/>
      <c r="L136" s="79" t="str">
        <f t="shared" si="39"/>
        <v>WWN TOTEX</v>
      </c>
      <c r="M136" s="79" t="str">
        <f t="shared" si="39"/>
        <v>£m</v>
      </c>
      <c r="N136" s="79"/>
      <c r="O136" s="196"/>
      <c r="P136" s="196"/>
      <c r="Q136" s="198">
        <f t="shared" ref="Q136:U136" si="42">SUM(Q134:Q135)</f>
        <v>0</v>
      </c>
      <c r="R136" s="198">
        <f t="shared" si="42"/>
        <v>0</v>
      </c>
      <c r="S136" s="198">
        <f t="shared" si="42"/>
        <v>0</v>
      </c>
      <c r="T136" s="198">
        <f t="shared" si="42"/>
        <v>0</v>
      </c>
      <c r="U136" s="198">
        <f t="shared" si="42"/>
        <v>0</v>
      </c>
      <c r="V136" s="101"/>
      <c r="W136" s="101"/>
      <c r="X136" s="101"/>
      <c r="Y136" s="191"/>
      <c r="Z136" s="191"/>
      <c r="AA136" s="191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</row>
    <row r="137" spans="1:37" outlineLevel="1">
      <c r="A137" s="110"/>
      <c r="B137" s="110"/>
      <c r="C137" s="111"/>
      <c r="D137" s="112"/>
      <c r="E137" s="79" t="str">
        <f t="shared" si="38"/>
        <v>Total diversions - WWN - capex</v>
      </c>
      <c r="F137" s="79" t="str">
        <f t="shared" si="38"/>
        <v>sum</v>
      </c>
      <c r="G137" s="79">
        <f t="shared" si="38"/>
        <v>0</v>
      </c>
      <c r="H137" s="79">
        <f t="shared" si="38"/>
        <v>0</v>
      </c>
      <c r="I137" s="79">
        <f t="shared" si="38"/>
        <v>0</v>
      </c>
      <c r="J137" s="79">
        <f t="shared" si="38"/>
        <v>0</v>
      </c>
      <c r="K137" s="79"/>
      <c r="L137" s="79" t="str">
        <f t="shared" si="39"/>
        <v>WWN CAPEX</v>
      </c>
      <c r="M137" s="79" t="str">
        <f t="shared" si="39"/>
        <v>£m</v>
      </c>
      <c r="N137" s="79"/>
      <c r="O137" s="196"/>
      <c r="P137" s="196"/>
      <c r="Q137" s="198">
        <f>SUMIF($L$128:$L136,$L137,Q$128:Q136)</f>
        <v>0</v>
      </c>
      <c r="R137" s="198">
        <f>SUMIF($L$128:$L136,$L137,R$128:R136)</f>
        <v>0</v>
      </c>
      <c r="S137" s="198">
        <f>SUMIF($L$128:$L136,$L137,S$128:S136)</f>
        <v>0</v>
      </c>
      <c r="T137" s="198">
        <f>SUMIF($L$128:$L136,$L137,T$128:T136)</f>
        <v>0</v>
      </c>
      <c r="U137" s="198">
        <f>SUMIF($L$128:$L136,$L137,U$128:U136)</f>
        <v>0</v>
      </c>
      <c r="V137" s="101"/>
      <c r="W137" s="101"/>
      <c r="X137" s="101"/>
      <c r="Y137" s="191"/>
      <c r="Z137" s="191"/>
      <c r="AA137" s="191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</row>
    <row r="138" spans="1:37" outlineLevel="1">
      <c r="A138" s="110"/>
      <c r="B138" s="110"/>
      <c r="C138" s="111"/>
      <c r="D138" s="112"/>
      <c r="E138" s="79" t="str">
        <f t="shared" si="38"/>
        <v>Total diversions - WWN - opex</v>
      </c>
      <c r="F138" s="79" t="str">
        <f t="shared" si="38"/>
        <v>sum</v>
      </c>
      <c r="G138" s="79">
        <f t="shared" si="38"/>
        <v>0</v>
      </c>
      <c r="H138" s="79">
        <f t="shared" si="38"/>
        <v>0</v>
      </c>
      <c r="I138" s="79">
        <f t="shared" si="38"/>
        <v>0</v>
      </c>
      <c r="J138" s="79">
        <f t="shared" si="38"/>
        <v>0</v>
      </c>
      <c r="K138" s="79"/>
      <c r="L138" s="79" t="str">
        <f t="shared" si="39"/>
        <v>WWN OPEX</v>
      </c>
      <c r="M138" s="79" t="str">
        <f t="shared" si="39"/>
        <v>£m</v>
      </c>
      <c r="N138" s="79"/>
      <c r="O138" s="196"/>
      <c r="P138" s="196"/>
      <c r="Q138" s="198">
        <f>SUMIF($L$128:$L137,$L138,Q$128:Q137)</f>
        <v>0</v>
      </c>
      <c r="R138" s="198">
        <f>SUMIF($L$128:$L137,$L138,R$128:R137)</f>
        <v>0</v>
      </c>
      <c r="S138" s="198">
        <f>SUMIF($L$128:$L137,$L138,S$128:S137)</f>
        <v>0</v>
      </c>
      <c r="T138" s="198">
        <f>SUMIF($L$128:$L137,$L138,T$128:T137)</f>
        <v>0</v>
      </c>
      <c r="U138" s="198">
        <f>SUMIF($L$128:$L137,$L138,U$128:U137)</f>
        <v>0</v>
      </c>
      <c r="V138" s="101"/>
      <c r="W138" s="101"/>
      <c r="X138" s="101"/>
      <c r="Y138" s="191"/>
      <c r="Z138" s="191"/>
      <c r="AA138" s="191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</row>
    <row r="139" spans="1:37" outlineLevel="1">
      <c r="A139" s="110"/>
      <c r="B139" s="110"/>
      <c r="C139" s="111"/>
      <c r="D139" s="112"/>
      <c r="E139" s="79" t="str">
        <f t="shared" si="38"/>
        <v>Total diversions - WWN - totex</v>
      </c>
      <c r="F139" s="79" t="str">
        <f t="shared" si="38"/>
        <v>sum</v>
      </c>
      <c r="G139" s="79">
        <f t="shared" si="38"/>
        <v>0</v>
      </c>
      <c r="H139" s="79">
        <f t="shared" si="38"/>
        <v>0</v>
      </c>
      <c r="I139" s="79">
        <f t="shared" si="38"/>
        <v>0</v>
      </c>
      <c r="J139" s="79">
        <f t="shared" si="38"/>
        <v>0</v>
      </c>
      <c r="K139" s="79"/>
      <c r="L139" s="79" t="str">
        <f t="shared" si="39"/>
        <v>WWN TOTEX</v>
      </c>
      <c r="M139" s="79" t="str">
        <f t="shared" si="39"/>
        <v>£m</v>
      </c>
      <c r="N139" s="79"/>
      <c r="O139" s="196"/>
      <c r="P139" s="196"/>
      <c r="Q139" s="198">
        <f>SUMIF($L$128:$L138,$L139,Q$128:Q138)</f>
        <v>0</v>
      </c>
      <c r="R139" s="198">
        <f>SUMIF($L$128:$L138,$L139,R$128:R138)</f>
        <v>0</v>
      </c>
      <c r="S139" s="198">
        <f>SUMIF($L$128:$L138,$L139,S$128:S138)</f>
        <v>0</v>
      </c>
      <c r="T139" s="198">
        <f>SUMIF($L$128:$L138,$L139,T$128:T138)</f>
        <v>0</v>
      </c>
      <c r="U139" s="198">
        <f>SUMIF($L$128:$L138,$L139,U$128:U138)</f>
        <v>0</v>
      </c>
      <c r="V139" s="101"/>
      <c r="W139" s="101"/>
      <c r="X139" s="101"/>
      <c r="Y139" s="191"/>
      <c r="Z139" s="191"/>
      <c r="AA139" s="191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</row>
    <row r="140" spans="1:37" customFormat="1" outlineLevel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79"/>
      <c r="O140" s="200"/>
      <c r="P140" s="200"/>
      <c r="Q140" s="200"/>
      <c r="R140" s="200"/>
      <c r="S140" s="200"/>
      <c r="T140" s="200"/>
      <c r="U140" s="200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</row>
    <row r="141" spans="1:37" outlineLevel="1">
      <c r="A141" s="110"/>
      <c r="B141" s="110"/>
      <c r="C141" s="111"/>
      <c r="D141" s="112"/>
      <c r="E141" s="79" t="s">
        <v>927</v>
      </c>
      <c r="F141" s="120"/>
      <c r="G141" s="120"/>
      <c r="H141" s="120"/>
      <c r="I141" s="120"/>
      <c r="J141" s="120"/>
      <c r="K141" s="120"/>
      <c r="L141" s="120"/>
      <c r="M141" s="157" t="s">
        <v>31</v>
      </c>
      <c r="N141" s="79"/>
      <c r="O141" s="196"/>
      <c r="P141" s="196"/>
      <c r="Q141" s="203">
        <f>SUM(Q126)+SUM(Q110)+SUM(Q139)+Q113</f>
        <v>0</v>
      </c>
      <c r="R141" s="203">
        <f t="shared" ref="R141:U141" si="43">SUM(R126)+SUM(R110)+SUM(R139)+R113</f>
        <v>0</v>
      </c>
      <c r="S141" s="203">
        <f t="shared" si="43"/>
        <v>0</v>
      </c>
      <c r="T141" s="203">
        <f t="shared" si="43"/>
        <v>0</v>
      </c>
      <c r="U141" s="203">
        <f t="shared" si="43"/>
        <v>0</v>
      </c>
      <c r="V141" s="101"/>
      <c r="W141" s="101"/>
      <c r="X141" s="101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</row>
    <row r="142" spans="1:37" outlineLevel="1">
      <c r="A142" s="110"/>
      <c r="B142" s="110"/>
      <c r="C142" s="111"/>
      <c r="D142" s="112"/>
      <c r="E142" s="79"/>
      <c r="F142" s="79"/>
      <c r="G142" s="79"/>
      <c r="H142" s="79"/>
      <c r="I142" s="79"/>
      <c r="J142" s="79"/>
      <c r="K142" s="79"/>
      <c r="L142" s="79"/>
      <c r="M142" s="157"/>
      <c r="N142" s="79"/>
      <c r="O142" s="120"/>
      <c r="P142" s="120"/>
      <c r="Q142" s="157"/>
      <c r="R142" s="157"/>
      <c r="S142" s="157"/>
      <c r="T142" s="157"/>
      <c r="U142" s="157"/>
      <c r="V142" s="101"/>
      <c r="W142" s="79"/>
      <c r="X142" s="79"/>
      <c r="Y142" s="157"/>
      <c r="Z142" s="157"/>
      <c r="AA142" s="157"/>
      <c r="AB142" s="157"/>
      <c r="AC142" s="195"/>
      <c r="AD142" s="195"/>
      <c r="AE142" s="157"/>
      <c r="AF142" s="157"/>
      <c r="AG142" s="157"/>
      <c r="AH142" s="157"/>
      <c r="AI142" s="157"/>
      <c r="AJ142" s="157"/>
      <c r="AK142" s="157"/>
    </row>
    <row r="143" spans="1:37">
      <c r="A143" s="110"/>
      <c r="B143" s="110"/>
      <c r="C143" s="111"/>
      <c r="D143" s="157"/>
      <c r="E143" s="79"/>
      <c r="F143" s="157"/>
      <c r="G143" s="157"/>
      <c r="H143" s="157"/>
      <c r="I143" s="157"/>
      <c r="J143" s="157"/>
      <c r="K143" s="157"/>
      <c r="L143" s="157"/>
      <c r="M143" s="157"/>
      <c r="N143" s="79"/>
      <c r="O143" s="120"/>
      <c r="P143" s="120"/>
      <c r="Q143" s="157"/>
      <c r="R143" s="157"/>
      <c r="S143" s="157"/>
      <c r="T143" s="157"/>
      <c r="U143" s="157"/>
      <c r="V143" s="101"/>
      <c r="W143" s="79"/>
      <c r="X143" s="79"/>
      <c r="Y143" s="182"/>
      <c r="Z143" s="182">
        <f t="shared" ref="Q143:AA144" si="44">Z$2</f>
        <v>0</v>
      </c>
      <c r="AA143" s="182">
        <f t="shared" si="44"/>
        <v>0</v>
      </c>
      <c r="AB143" s="157"/>
      <c r="AC143" s="182"/>
      <c r="AD143" s="182"/>
      <c r="AE143" s="157"/>
      <c r="AF143" s="157"/>
      <c r="AG143" s="157"/>
      <c r="AH143" s="157"/>
      <c r="AI143" s="157"/>
      <c r="AJ143" s="157"/>
      <c r="AK143" s="157"/>
    </row>
    <row r="144" spans="1:37">
      <c r="A144" s="110"/>
      <c r="B144" s="110"/>
      <c r="C144" s="111"/>
      <c r="D144" s="157"/>
      <c r="E144" s="79"/>
      <c r="F144" s="157"/>
      <c r="G144" s="157"/>
      <c r="H144" s="157"/>
      <c r="I144" s="157"/>
      <c r="J144" s="157"/>
      <c r="K144" s="157"/>
      <c r="L144" s="157"/>
      <c r="M144" s="157"/>
      <c r="N144" s="79"/>
      <c r="O144" s="120"/>
      <c r="P144" s="120"/>
      <c r="Q144" s="182">
        <f t="shared" si="44"/>
        <v>46112</v>
      </c>
      <c r="R144" s="182">
        <f t="shared" si="44"/>
        <v>46477</v>
      </c>
      <c r="S144" s="182">
        <f t="shared" si="44"/>
        <v>46843</v>
      </c>
      <c r="T144" s="182">
        <f t="shared" si="44"/>
        <v>47208</v>
      </c>
      <c r="U144" s="182">
        <f t="shared" si="44"/>
        <v>47573</v>
      </c>
      <c r="V144" s="101"/>
      <c r="W144" s="79"/>
      <c r="X144" s="79"/>
      <c r="Y144" s="182"/>
      <c r="Z144" s="182"/>
      <c r="AA144" s="182"/>
      <c r="AB144" s="157"/>
      <c r="AC144" s="182"/>
      <c r="AD144" s="182"/>
      <c r="AE144" s="157"/>
      <c r="AF144" s="157"/>
      <c r="AG144" s="157"/>
      <c r="AH144" s="157"/>
      <c r="AI144" s="157"/>
      <c r="AJ144" s="157"/>
      <c r="AK144" s="157"/>
    </row>
    <row r="145" spans="1:37">
      <c r="A145" s="110"/>
      <c r="B145" s="110"/>
      <c r="C145" s="111"/>
      <c r="D145" s="76" t="str">
        <f>D9</f>
        <v>Developer services and diversions costs</v>
      </c>
      <c r="E145" s="79"/>
      <c r="F145" s="79"/>
      <c r="G145" s="79"/>
      <c r="H145" s="79"/>
      <c r="I145" s="79"/>
      <c r="J145" s="79"/>
      <c r="K145" s="79"/>
      <c r="L145" s="79"/>
      <c r="M145" s="157"/>
      <c r="N145" s="79"/>
      <c r="O145" s="120"/>
      <c r="P145" s="120"/>
      <c r="Q145" s="157"/>
      <c r="R145" s="157"/>
      <c r="S145" s="157"/>
      <c r="T145" s="157"/>
      <c r="U145" s="157"/>
      <c r="V145" s="101"/>
      <c r="W145" s="79"/>
      <c r="X145" s="79"/>
      <c r="Y145" s="182"/>
      <c r="Z145" s="182"/>
      <c r="AA145" s="182"/>
      <c r="AB145" s="157"/>
      <c r="AC145" s="182"/>
      <c r="AD145" s="182"/>
      <c r="AE145" s="157"/>
      <c r="AF145" s="157"/>
      <c r="AG145" s="157"/>
      <c r="AH145" s="157"/>
      <c r="AI145" s="157"/>
      <c r="AJ145" s="157"/>
      <c r="AK145" s="157"/>
    </row>
    <row r="146" spans="1:37">
      <c r="A146" s="110"/>
      <c r="B146" s="110"/>
      <c r="C146" s="111"/>
      <c r="D146" s="112"/>
      <c r="E146" s="96" t="s">
        <v>924</v>
      </c>
      <c r="F146" s="79"/>
      <c r="G146" s="79"/>
      <c r="H146" s="79"/>
      <c r="I146" s="79"/>
      <c r="J146" s="79"/>
      <c r="K146" s="79"/>
      <c r="L146" s="79"/>
      <c r="M146" s="157"/>
      <c r="N146" s="79"/>
      <c r="O146" s="120"/>
      <c r="P146" s="120"/>
      <c r="Q146" s="79"/>
      <c r="R146" s="79"/>
      <c r="S146" s="79"/>
      <c r="T146" s="79"/>
      <c r="U146" s="79"/>
      <c r="V146" s="101"/>
      <c r="W146" s="79"/>
      <c r="X146" s="79"/>
      <c r="Y146" s="79"/>
      <c r="Z146" s="79"/>
      <c r="AA146" s="79"/>
      <c r="AB146" s="157"/>
      <c r="AC146" s="79"/>
      <c r="AD146" s="79"/>
      <c r="AE146" s="157"/>
      <c r="AF146" s="157"/>
      <c r="AG146" s="157"/>
      <c r="AH146" s="157"/>
      <c r="AI146" s="157"/>
      <c r="AJ146" s="157"/>
      <c r="AK146" s="157"/>
    </row>
    <row r="147" spans="1:37" outlineLevel="1">
      <c r="A147" s="110"/>
      <c r="B147" s="110"/>
      <c r="C147" s="111"/>
      <c r="D147" s="112"/>
      <c r="E147" s="79"/>
      <c r="F147" s="79"/>
      <c r="G147" s="79"/>
      <c r="H147" s="79"/>
      <c r="I147" s="79"/>
      <c r="J147" s="79"/>
      <c r="K147" s="79"/>
      <c r="L147" s="79"/>
      <c r="M147" s="157"/>
      <c r="N147" s="79"/>
      <c r="O147" s="120"/>
      <c r="P147" s="120"/>
      <c r="Q147" s="79"/>
      <c r="R147" s="79"/>
      <c r="S147" s="79"/>
      <c r="T147" s="79"/>
      <c r="U147" s="79"/>
      <c r="V147" s="101"/>
      <c r="W147" s="187"/>
      <c r="X147" s="187"/>
      <c r="Y147" s="79"/>
      <c r="Z147" s="79"/>
      <c r="AA147" s="79"/>
      <c r="AB147" s="157"/>
      <c r="AC147" s="79"/>
      <c r="AD147" s="79"/>
      <c r="AE147" s="157"/>
      <c r="AF147" s="157"/>
      <c r="AG147" s="157"/>
      <c r="AH147" s="157"/>
      <c r="AI147" s="157"/>
      <c r="AJ147" s="157"/>
      <c r="AK147" s="157"/>
    </row>
    <row r="148" spans="1:37" outlineLevel="1">
      <c r="A148" s="110"/>
      <c r="B148" s="110"/>
      <c r="C148" s="111"/>
      <c r="D148" s="112"/>
      <c r="E148" s="188" t="s">
        <v>916</v>
      </c>
      <c r="F148" s="79"/>
      <c r="G148" s="79"/>
      <c r="H148" s="79"/>
      <c r="I148" s="79"/>
      <c r="J148" s="79"/>
      <c r="K148" s="79"/>
      <c r="L148" s="79"/>
      <c r="M148" s="157"/>
      <c r="N148" s="79"/>
      <c r="O148" s="120"/>
      <c r="P148" s="120"/>
      <c r="Q148" s="120"/>
      <c r="R148" s="120"/>
      <c r="S148" s="120"/>
      <c r="T148" s="120"/>
      <c r="U148" s="120"/>
      <c r="V148" s="101"/>
      <c r="W148" s="79"/>
      <c r="X148" s="79"/>
      <c r="Y148" s="120"/>
      <c r="Z148" s="120"/>
      <c r="AA148" s="120"/>
      <c r="AB148" s="157"/>
      <c r="AC148" s="120"/>
      <c r="AD148" s="120"/>
      <c r="AE148" s="157"/>
      <c r="AF148" s="157"/>
      <c r="AG148" s="157"/>
      <c r="AH148" s="157"/>
      <c r="AI148" s="157"/>
      <c r="AJ148" s="157"/>
      <c r="AK148" s="157"/>
    </row>
    <row r="149" spans="1:37" outlineLevel="1">
      <c r="A149" s="110"/>
      <c r="B149" s="110"/>
      <c r="C149" s="111"/>
      <c r="D149" s="112"/>
      <c r="E149" s="189">
        <f>InpC!$H$21</f>
        <v>45016</v>
      </c>
      <c r="F149" s="79"/>
      <c r="G149" s="79"/>
      <c r="H149" s="79"/>
      <c r="I149" s="79"/>
      <c r="J149" s="79"/>
      <c r="K149" s="79"/>
      <c r="L149" s="79"/>
      <c r="M149" s="157"/>
      <c r="N149" s="79"/>
      <c r="O149" s="120"/>
      <c r="P149" s="120"/>
      <c r="Q149" s="120"/>
      <c r="R149" s="120"/>
      <c r="S149" s="120"/>
      <c r="T149" s="120"/>
      <c r="U149" s="120"/>
      <c r="V149" s="101"/>
      <c r="W149" s="120"/>
      <c r="X149" s="120"/>
      <c r="Y149" s="120"/>
      <c r="Z149" s="120"/>
      <c r="AA149" s="120"/>
      <c r="AB149" s="157"/>
      <c r="AC149" s="120"/>
      <c r="AD149" s="120"/>
      <c r="AE149" s="157"/>
      <c r="AF149" s="157"/>
      <c r="AG149" s="157"/>
      <c r="AH149" s="157"/>
      <c r="AI149" s="157"/>
      <c r="AJ149" s="157"/>
      <c r="AK149" s="157"/>
    </row>
    <row r="150" spans="1:37" outlineLevel="1">
      <c r="A150" s="110"/>
      <c r="B150" s="110"/>
      <c r="C150" s="111"/>
      <c r="D150" s="112"/>
      <c r="E150" s="189"/>
      <c r="F150" s="79"/>
      <c r="G150" s="79"/>
      <c r="H150" s="79"/>
      <c r="I150" s="79"/>
      <c r="J150" s="79"/>
      <c r="K150" s="79"/>
      <c r="L150" s="79"/>
      <c r="M150" s="157"/>
      <c r="N150" s="79"/>
      <c r="O150" s="120"/>
      <c r="P150" s="120"/>
      <c r="Q150" s="120"/>
      <c r="R150" s="120"/>
      <c r="S150" s="120"/>
      <c r="T150" s="120"/>
      <c r="U150" s="120"/>
      <c r="V150" s="101"/>
      <c r="W150" s="120"/>
      <c r="X150" s="120"/>
      <c r="Y150" s="120"/>
      <c r="Z150" s="120"/>
      <c r="AA150" s="120"/>
      <c r="AB150" s="157"/>
      <c r="AC150" s="120"/>
      <c r="AD150" s="120"/>
      <c r="AE150" s="157"/>
      <c r="AF150" s="157"/>
      <c r="AG150" s="157"/>
      <c r="AH150" s="157"/>
      <c r="AI150" s="157"/>
      <c r="AJ150" s="157"/>
      <c r="AK150" s="157"/>
    </row>
    <row r="151" spans="1:37" outlineLevel="1">
      <c r="A151" s="110"/>
      <c r="B151" s="110"/>
      <c r="C151" s="111"/>
      <c r="D151" s="112"/>
      <c r="E151" s="79" t="str">
        <f t="shared" ref="E151:J160" si="45">E15</f>
        <v>New connections - WN - capex</v>
      </c>
      <c r="F151" s="79" t="str">
        <f t="shared" si="45"/>
        <v>DS2E_003C_PR24</v>
      </c>
      <c r="G151" s="79" t="str">
        <f t="shared" si="45"/>
        <v>DS2E_005C_PR24</v>
      </c>
      <c r="H151" s="79" t="str">
        <f t="shared" si="45"/>
        <v>DS2W_001_C_PR24</v>
      </c>
      <c r="I151" s="79" t="str">
        <f t="shared" si="45"/>
        <v>DS2W_003_C_PR24</v>
      </c>
      <c r="J151" s="79">
        <f t="shared" si="45"/>
        <v>0</v>
      </c>
      <c r="K151" s="79"/>
      <c r="L151" s="79" t="str">
        <f t="shared" ref="L151:M180" si="46">L15</f>
        <v>WN CAPEX</v>
      </c>
      <c r="M151" s="79" t="str">
        <f t="shared" si="46"/>
        <v>£m</v>
      </c>
      <c r="N151" s="79"/>
      <c r="O151" s="120"/>
      <c r="P151" s="120"/>
      <c r="Q151" s="191">
        <f t="shared" ref="Q151:U152" si="47">IF(ISBLANK(Q84),Q15,Q84)</f>
        <v>2.5659999999999998</v>
      </c>
      <c r="R151" s="191">
        <f t="shared" si="47"/>
        <v>2.3980000000000001</v>
      </c>
      <c r="S151" s="191">
        <f t="shared" si="47"/>
        <v>2.3980000000000001</v>
      </c>
      <c r="T151" s="191">
        <f t="shared" si="47"/>
        <v>2.3140000000000001</v>
      </c>
      <c r="U151" s="191">
        <f t="shared" si="47"/>
        <v>2.4540000000000002</v>
      </c>
      <c r="V151" s="101"/>
      <c r="W151" s="190">
        <f>SUM(Q151:U151)</f>
        <v>12.13</v>
      </c>
      <c r="X151" s="190">
        <f t="shared" ref="X151:X180" si="48">AVERAGE(Q151:U151)</f>
        <v>2.4260000000000002</v>
      </c>
      <c r="Y151" s="191"/>
      <c r="Z151" s="191"/>
      <c r="AA151" s="191"/>
      <c r="AB151" s="157"/>
      <c r="AC151" s="191"/>
      <c r="AD151" s="191"/>
      <c r="AE151" s="157"/>
      <c r="AF151" s="157"/>
      <c r="AG151" s="157"/>
      <c r="AH151" s="157"/>
      <c r="AI151" s="157"/>
      <c r="AJ151" s="157"/>
      <c r="AK151" s="157"/>
    </row>
    <row r="152" spans="1:37" outlineLevel="1">
      <c r="A152" s="110"/>
      <c r="B152" s="110"/>
      <c r="C152" s="111"/>
      <c r="D152" s="112"/>
      <c r="E152" s="79" t="str">
        <f t="shared" si="45"/>
        <v>New connections - WN - opex</v>
      </c>
      <c r="F152" s="79" t="str">
        <f t="shared" si="45"/>
        <v>DS2E_003O_PR24</v>
      </c>
      <c r="G152" s="79" t="str">
        <f t="shared" si="45"/>
        <v>DS2E_005O_PR24</v>
      </c>
      <c r="H152" s="79" t="str">
        <f t="shared" si="45"/>
        <v>DS2W_001_O_PR24</v>
      </c>
      <c r="I152" s="79" t="str">
        <f t="shared" si="45"/>
        <v>DS2W_003_O_PR24</v>
      </c>
      <c r="J152" s="79">
        <f t="shared" si="45"/>
        <v>0</v>
      </c>
      <c r="K152" s="79"/>
      <c r="L152" s="79" t="str">
        <f t="shared" si="46"/>
        <v>WN OPEX</v>
      </c>
      <c r="M152" s="79" t="str">
        <f t="shared" si="46"/>
        <v>£m</v>
      </c>
      <c r="N152" s="79"/>
      <c r="O152" s="120"/>
      <c r="P152" s="120"/>
      <c r="Q152" s="191">
        <f t="shared" si="47"/>
        <v>0</v>
      </c>
      <c r="R152" s="191">
        <f t="shared" si="47"/>
        <v>0</v>
      </c>
      <c r="S152" s="191">
        <f t="shared" si="47"/>
        <v>0</v>
      </c>
      <c r="T152" s="191">
        <f t="shared" si="47"/>
        <v>0</v>
      </c>
      <c r="U152" s="191">
        <f t="shared" si="47"/>
        <v>0</v>
      </c>
      <c r="V152" s="101"/>
      <c r="W152" s="190">
        <f t="shared" ref="W152:W208" si="49">SUM(Q152:U152)</f>
        <v>0</v>
      </c>
      <c r="X152" s="190">
        <f t="shared" si="48"/>
        <v>0</v>
      </c>
      <c r="Y152" s="191"/>
      <c r="Z152" s="191"/>
      <c r="AA152" s="191"/>
      <c r="AB152" s="157"/>
      <c r="AC152" s="191"/>
      <c r="AD152" s="191"/>
      <c r="AE152" s="157"/>
      <c r="AF152" s="157"/>
      <c r="AG152" s="157"/>
      <c r="AH152" s="157"/>
      <c r="AI152" s="157"/>
      <c r="AJ152" s="157"/>
      <c r="AK152" s="157"/>
    </row>
    <row r="153" spans="1:37" outlineLevel="1">
      <c r="A153" s="110"/>
      <c r="B153" s="110"/>
      <c r="C153" s="111"/>
      <c r="D153" s="112"/>
      <c r="E153" s="79" t="str">
        <f t="shared" si="45"/>
        <v>New connections - WN - totex</v>
      </c>
      <c r="F153" s="79" t="str">
        <f t="shared" si="45"/>
        <v>sum</v>
      </c>
      <c r="G153" s="79">
        <f t="shared" si="45"/>
        <v>0</v>
      </c>
      <c r="H153" s="79">
        <f t="shared" si="45"/>
        <v>0</v>
      </c>
      <c r="I153" s="79">
        <f t="shared" si="45"/>
        <v>0</v>
      </c>
      <c r="J153" s="79">
        <f t="shared" si="45"/>
        <v>0</v>
      </c>
      <c r="K153" s="79"/>
      <c r="L153" s="79" t="str">
        <f t="shared" si="46"/>
        <v>WN TOTEX</v>
      </c>
      <c r="M153" s="79" t="str">
        <f t="shared" si="46"/>
        <v>£m</v>
      </c>
      <c r="N153" s="79"/>
      <c r="O153" s="120"/>
      <c r="P153" s="120"/>
      <c r="Q153" s="192">
        <f>SUM(Q151:Q152)</f>
        <v>2.5659999999999998</v>
      </c>
      <c r="R153" s="192">
        <f t="shared" ref="R153:U153" si="50">SUM(R151:R152)</f>
        <v>2.3980000000000001</v>
      </c>
      <c r="S153" s="192">
        <f t="shared" si="50"/>
        <v>2.3980000000000001</v>
      </c>
      <c r="T153" s="192">
        <f t="shared" si="50"/>
        <v>2.3140000000000001</v>
      </c>
      <c r="U153" s="192">
        <f t="shared" si="50"/>
        <v>2.4540000000000002</v>
      </c>
      <c r="V153" s="101"/>
      <c r="W153" s="192">
        <f t="shared" si="49"/>
        <v>12.13</v>
      </c>
      <c r="X153" s="192">
        <f t="shared" si="48"/>
        <v>2.4260000000000002</v>
      </c>
      <c r="Y153" s="191"/>
      <c r="Z153" s="191"/>
      <c r="AA153" s="191"/>
      <c r="AB153" s="157"/>
      <c r="AC153" s="191"/>
      <c r="AD153" s="191"/>
      <c r="AE153" s="157"/>
      <c r="AF153" s="157"/>
      <c r="AG153" s="157"/>
      <c r="AH153" s="157"/>
      <c r="AI153" s="157"/>
      <c r="AJ153" s="157"/>
      <c r="AK153" s="157"/>
    </row>
    <row r="154" spans="1:37" outlineLevel="1">
      <c r="A154" s="110"/>
      <c r="B154" s="110"/>
      <c r="C154" s="111"/>
      <c r="D154" s="112"/>
      <c r="E154" s="79" t="str">
        <f t="shared" si="45"/>
        <v>New connections - WWN - capex</v>
      </c>
      <c r="F154" s="79" t="str">
        <f t="shared" si="45"/>
        <v>DS3_003TOT_PR24</v>
      </c>
      <c r="G154" s="79">
        <f t="shared" si="45"/>
        <v>0</v>
      </c>
      <c r="H154" s="79">
        <f t="shared" si="45"/>
        <v>0</v>
      </c>
      <c r="I154" s="79">
        <f t="shared" si="45"/>
        <v>0</v>
      </c>
      <c r="J154" s="79">
        <f t="shared" si="45"/>
        <v>0</v>
      </c>
      <c r="K154" s="79"/>
      <c r="L154" s="79" t="str">
        <f t="shared" si="46"/>
        <v>WWN CAPEX</v>
      </c>
      <c r="M154" s="79" t="str">
        <f t="shared" si="46"/>
        <v>£m</v>
      </c>
      <c r="N154" s="79"/>
      <c r="O154" s="120"/>
      <c r="P154" s="120"/>
      <c r="Q154" s="191">
        <f t="shared" ref="Q154:U155" si="51">IF(ISBLANK(Q87),Q18,Q87)</f>
        <v>0</v>
      </c>
      <c r="R154" s="191">
        <f t="shared" si="51"/>
        <v>0</v>
      </c>
      <c r="S154" s="191">
        <f t="shared" si="51"/>
        <v>0</v>
      </c>
      <c r="T154" s="191">
        <f t="shared" si="51"/>
        <v>0</v>
      </c>
      <c r="U154" s="191">
        <f t="shared" si="51"/>
        <v>0</v>
      </c>
      <c r="V154" s="101"/>
      <c r="W154" s="190">
        <f t="shared" si="49"/>
        <v>0</v>
      </c>
      <c r="X154" s="190">
        <f t="shared" si="48"/>
        <v>0</v>
      </c>
      <c r="Y154" s="191"/>
      <c r="Z154" s="191"/>
      <c r="AA154" s="191"/>
      <c r="AB154" s="157"/>
      <c r="AC154" s="191"/>
      <c r="AD154" s="191"/>
      <c r="AE154" s="157"/>
      <c r="AF154" s="157"/>
      <c r="AG154" s="157"/>
      <c r="AH154" s="157"/>
      <c r="AI154" s="157"/>
      <c r="AJ154" s="157"/>
      <c r="AK154" s="157"/>
    </row>
    <row r="155" spans="1:37" outlineLevel="1">
      <c r="A155" s="110"/>
      <c r="B155" s="110"/>
      <c r="C155" s="111"/>
      <c r="D155" s="112"/>
      <c r="E155" s="79" t="str">
        <f t="shared" si="45"/>
        <v>New connections - WWN - opex</v>
      </c>
      <c r="F155" s="79" t="str">
        <f t="shared" si="45"/>
        <v>DS3_007TOT_PR24</v>
      </c>
      <c r="G155" s="79">
        <f t="shared" si="45"/>
        <v>0</v>
      </c>
      <c r="H155" s="79">
        <f t="shared" si="45"/>
        <v>0</v>
      </c>
      <c r="I155" s="79">
        <f t="shared" si="45"/>
        <v>0</v>
      </c>
      <c r="J155" s="79">
        <f t="shared" si="45"/>
        <v>0</v>
      </c>
      <c r="K155" s="79"/>
      <c r="L155" s="79" t="str">
        <f t="shared" si="46"/>
        <v>WWN OPEX</v>
      </c>
      <c r="M155" s="79" t="str">
        <f t="shared" si="46"/>
        <v>£m</v>
      </c>
      <c r="N155" s="79"/>
      <c r="O155" s="120"/>
      <c r="P155" s="120"/>
      <c r="Q155" s="191">
        <f t="shared" si="51"/>
        <v>0</v>
      </c>
      <c r="R155" s="191">
        <f t="shared" si="51"/>
        <v>0</v>
      </c>
      <c r="S155" s="191">
        <f t="shared" si="51"/>
        <v>0</v>
      </c>
      <c r="T155" s="191">
        <f t="shared" si="51"/>
        <v>0</v>
      </c>
      <c r="U155" s="191">
        <f t="shared" si="51"/>
        <v>0</v>
      </c>
      <c r="V155" s="101"/>
      <c r="W155" s="190">
        <f t="shared" si="49"/>
        <v>0</v>
      </c>
      <c r="X155" s="190">
        <f t="shared" si="48"/>
        <v>0</v>
      </c>
      <c r="Y155" s="191"/>
      <c r="Z155" s="191"/>
      <c r="AA155" s="191"/>
      <c r="AB155" s="157"/>
      <c r="AC155" s="191"/>
      <c r="AD155" s="191"/>
      <c r="AE155" s="157"/>
      <c r="AF155" s="157"/>
      <c r="AG155" s="157"/>
      <c r="AH155" s="157"/>
      <c r="AI155" s="157"/>
      <c r="AJ155" s="157"/>
      <c r="AK155" s="157"/>
    </row>
    <row r="156" spans="1:37" outlineLevel="1">
      <c r="A156" s="110"/>
      <c r="B156" s="110"/>
      <c r="C156" s="111"/>
      <c r="D156" s="112"/>
      <c r="E156" s="79" t="str">
        <f t="shared" si="45"/>
        <v>New connections - WWN - totex</v>
      </c>
      <c r="F156" s="79" t="str">
        <f t="shared" si="45"/>
        <v>sum</v>
      </c>
      <c r="G156" s="79">
        <f t="shared" si="45"/>
        <v>0</v>
      </c>
      <c r="H156" s="79">
        <f t="shared" si="45"/>
        <v>0</v>
      </c>
      <c r="I156" s="79">
        <f t="shared" si="45"/>
        <v>0</v>
      </c>
      <c r="J156" s="79">
        <f t="shared" si="45"/>
        <v>0</v>
      </c>
      <c r="K156" s="79"/>
      <c r="L156" s="79" t="str">
        <f t="shared" si="46"/>
        <v>WWN TOTEX</v>
      </c>
      <c r="M156" s="79" t="str">
        <f t="shared" si="46"/>
        <v>£m</v>
      </c>
      <c r="N156" s="79"/>
      <c r="O156" s="120"/>
      <c r="P156" s="120"/>
      <c r="Q156" s="192">
        <f t="shared" ref="Q156:U156" si="52">SUM(Q154:Q155)</f>
        <v>0</v>
      </c>
      <c r="R156" s="192">
        <f t="shared" si="52"/>
        <v>0</v>
      </c>
      <c r="S156" s="192">
        <f t="shared" si="52"/>
        <v>0</v>
      </c>
      <c r="T156" s="192">
        <f t="shared" si="52"/>
        <v>0</v>
      </c>
      <c r="U156" s="192">
        <f t="shared" si="52"/>
        <v>0</v>
      </c>
      <c r="V156" s="101"/>
      <c r="W156" s="192">
        <f t="shared" si="49"/>
        <v>0</v>
      </c>
      <c r="X156" s="192">
        <f t="shared" si="48"/>
        <v>0</v>
      </c>
      <c r="Y156" s="191"/>
      <c r="Z156" s="191"/>
      <c r="AA156" s="191"/>
      <c r="AB156" s="157"/>
      <c r="AC156" s="191"/>
      <c r="AD156" s="191"/>
      <c r="AE156" s="157"/>
      <c r="AF156" s="157"/>
      <c r="AG156" s="157"/>
      <c r="AH156" s="157"/>
      <c r="AI156" s="157"/>
      <c r="AJ156" s="157"/>
      <c r="AK156" s="157"/>
    </row>
    <row r="157" spans="1:37" outlineLevel="1">
      <c r="A157" s="110"/>
      <c r="B157" s="110"/>
      <c r="C157" s="111"/>
      <c r="D157" s="112"/>
      <c r="E157" s="79" t="str">
        <f t="shared" si="45"/>
        <v>Requisitioned mains - WN - capex</v>
      </c>
      <c r="F157" s="79" t="str">
        <f t="shared" si="45"/>
        <v>DS2E_006C_PR24</v>
      </c>
      <c r="G157" s="79" t="str">
        <f t="shared" si="45"/>
        <v>DS2W_004_C_PR24</v>
      </c>
      <c r="H157" s="79">
        <f t="shared" si="45"/>
        <v>0</v>
      </c>
      <c r="I157" s="79">
        <f t="shared" si="45"/>
        <v>0</v>
      </c>
      <c r="J157" s="79">
        <f t="shared" si="45"/>
        <v>0</v>
      </c>
      <c r="K157" s="79"/>
      <c r="L157" s="79" t="str">
        <f t="shared" si="46"/>
        <v>WN CAPEX</v>
      </c>
      <c r="M157" s="79" t="str">
        <f t="shared" si="46"/>
        <v>£m</v>
      </c>
      <c r="N157" s="79"/>
      <c r="O157" s="120"/>
      <c r="P157" s="120"/>
      <c r="Q157" s="191">
        <f t="shared" ref="Q157:U158" si="53">IF(ISBLANK(Q90),Q21,Q90)</f>
        <v>1.17</v>
      </c>
      <c r="R157" s="191">
        <f t="shared" si="53"/>
        <v>0.91400000000000003</v>
      </c>
      <c r="S157" s="191">
        <f t="shared" si="53"/>
        <v>0.91400000000000003</v>
      </c>
      <c r="T157" s="191">
        <f t="shared" si="53"/>
        <v>0.88200000000000001</v>
      </c>
      <c r="U157" s="191">
        <f t="shared" si="53"/>
        <v>0.91400000000000003</v>
      </c>
      <c r="V157" s="101"/>
      <c r="W157" s="190">
        <f t="shared" si="49"/>
        <v>4.7940000000000005</v>
      </c>
      <c r="X157" s="190">
        <f t="shared" si="48"/>
        <v>0.9588000000000001</v>
      </c>
      <c r="Y157" s="191"/>
      <c r="Z157" s="191"/>
      <c r="AA157" s="191"/>
      <c r="AB157" s="157"/>
      <c r="AC157" s="191"/>
      <c r="AD157" s="191"/>
      <c r="AE157" s="157"/>
      <c r="AF157" s="157"/>
      <c r="AG157" s="157"/>
      <c r="AH157" s="157"/>
      <c r="AI157" s="157"/>
      <c r="AJ157" s="157"/>
      <c r="AK157" s="157"/>
    </row>
    <row r="158" spans="1:37" outlineLevel="1">
      <c r="A158" s="110"/>
      <c r="B158" s="110"/>
      <c r="C158" s="111"/>
      <c r="D158" s="112"/>
      <c r="E158" s="79" t="str">
        <f t="shared" si="45"/>
        <v>Requisitioned mains - WN - opex</v>
      </c>
      <c r="F158" s="79" t="str">
        <f t="shared" si="45"/>
        <v>DS2E_006O_PR24</v>
      </c>
      <c r="G158" s="79" t="str">
        <f t="shared" si="45"/>
        <v>DS2W_004_O_PR24</v>
      </c>
      <c r="H158" s="79">
        <f t="shared" si="45"/>
        <v>0</v>
      </c>
      <c r="I158" s="79">
        <f t="shared" si="45"/>
        <v>0</v>
      </c>
      <c r="J158" s="79">
        <f t="shared" si="45"/>
        <v>0</v>
      </c>
      <c r="K158" s="79"/>
      <c r="L158" s="79" t="str">
        <f t="shared" si="46"/>
        <v>WN OPEX</v>
      </c>
      <c r="M158" s="79" t="str">
        <f t="shared" si="46"/>
        <v>£m</v>
      </c>
      <c r="N158" s="79"/>
      <c r="O158" s="120"/>
      <c r="P158" s="120"/>
      <c r="Q158" s="191">
        <f t="shared" si="53"/>
        <v>0</v>
      </c>
      <c r="R158" s="191">
        <f t="shared" si="53"/>
        <v>0</v>
      </c>
      <c r="S158" s="191">
        <f t="shared" si="53"/>
        <v>0</v>
      </c>
      <c r="T158" s="191">
        <f t="shared" si="53"/>
        <v>0</v>
      </c>
      <c r="U158" s="191">
        <f t="shared" si="53"/>
        <v>0</v>
      </c>
      <c r="V158" s="101"/>
      <c r="W158" s="190">
        <f t="shared" si="49"/>
        <v>0</v>
      </c>
      <c r="X158" s="190">
        <f t="shared" si="48"/>
        <v>0</v>
      </c>
      <c r="Y158" s="191"/>
      <c r="Z158" s="191"/>
      <c r="AA158" s="191"/>
      <c r="AB158" s="157"/>
      <c r="AC158" s="191"/>
      <c r="AD158" s="191"/>
      <c r="AE158" s="157"/>
      <c r="AF158" s="157"/>
      <c r="AG158" s="157"/>
      <c r="AH158" s="157"/>
      <c r="AI158" s="157"/>
      <c r="AJ158" s="157"/>
      <c r="AK158" s="157"/>
    </row>
    <row r="159" spans="1:37" outlineLevel="1">
      <c r="A159" s="110"/>
      <c r="B159" s="110"/>
      <c r="C159" s="111"/>
      <c r="D159" s="112"/>
      <c r="E159" s="79" t="str">
        <f t="shared" si="45"/>
        <v>Requisitioned mains - WN - totex</v>
      </c>
      <c r="F159" s="79" t="str">
        <f t="shared" si="45"/>
        <v>sum</v>
      </c>
      <c r="G159" s="79">
        <f t="shared" si="45"/>
        <v>0</v>
      </c>
      <c r="H159" s="79">
        <f t="shared" si="45"/>
        <v>0</v>
      </c>
      <c r="I159" s="79">
        <f t="shared" si="45"/>
        <v>0</v>
      </c>
      <c r="J159" s="79">
        <f t="shared" si="45"/>
        <v>0</v>
      </c>
      <c r="K159" s="79"/>
      <c r="L159" s="79" t="str">
        <f t="shared" si="46"/>
        <v>WN TOTEX</v>
      </c>
      <c r="M159" s="79" t="str">
        <f t="shared" si="46"/>
        <v>£m</v>
      </c>
      <c r="N159" s="79"/>
      <c r="O159" s="120"/>
      <c r="P159" s="120"/>
      <c r="Q159" s="192">
        <f t="shared" ref="Q159:U159" si="54">SUM(Q157:Q158)</f>
        <v>1.17</v>
      </c>
      <c r="R159" s="192">
        <f t="shared" si="54"/>
        <v>0.91400000000000003</v>
      </c>
      <c r="S159" s="192">
        <f t="shared" si="54"/>
        <v>0.91400000000000003</v>
      </c>
      <c r="T159" s="192">
        <f t="shared" si="54"/>
        <v>0.88200000000000001</v>
      </c>
      <c r="U159" s="192">
        <f t="shared" si="54"/>
        <v>0.91400000000000003</v>
      </c>
      <c r="V159" s="101"/>
      <c r="W159" s="192">
        <f t="shared" si="49"/>
        <v>4.7940000000000005</v>
      </c>
      <c r="X159" s="192">
        <f t="shared" si="48"/>
        <v>0.9588000000000001</v>
      </c>
      <c r="Y159" s="191"/>
      <c r="Z159" s="191"/>
      <c r="AA159" s="191"/>
      <c r="AB159" s="157"/>
      <c r="AC159" s="191"/>
      <c r="AD159" s="191"/>
      <c r="AE159" s="157"/>
      <c r="AF159" s="157"/>
      <c r="AG159" s="157"/>
      <c r="AH159" s="157"/>
      <c r="AI159" s="157"/>
      <c r="AJ159" s="157"/>
      <c r="AK159" s="157"/>
    </row>
    <row r="160" spans="1:37" outlineLevel="1">
      <c r="A160" s="110"/>
      <c r="B160" s="110"/>
      <c r="C160" s="111"/>
      <c r="D160" s="112"/>
      <c r="E160" s="79" t="str">
        <f t="shared" si="45"/>
        <v>Requisitioned mains - WWN - capex</v>
      </c>
      <c r="F160" s="79" t="str">
        <f t="shared" si="45"/>
        <v>DS3_004TOT_PR24</v>
      </c>
      <c r="G160" s="79">
        <f t="shared" si="45"/>
        <v>0</v>
      </c>
      <c r="H160" s="79">
        <f t="shared" si="45"/>
        <v>0</v>
      </c>
      <c r="I160" s="79">
        <f t="shared" si="45"/>
        <v>0</v>
      </c>
      <c r="J160" s="79">
        <f t="shared" si="45"/>
        <v>0</v>
      </c>
      <c r="K160" s="79"/>
      <c r="L160" s="79" t="str">
        <f t="shared" si="46"/>
        <v>WWN CAPEX</v>
      </c>
      <c r="M160" s="79" t="str">
        <f t="shared" si="46"/>
        <v>£m</v>
      </c>
      <c r="N160" s="79"/>
      <c r="O160" s="120"/>
      <c r="P160" s="120"/>
      <c r="Q160" s="191">
        <f t="shared" ref="Q160:U161" si="55">IF(ISBLANK(Q93),Q24,Q93)</f>
        <v>0</v>
      </c>
      <c r="R160" s="191">
        <f t="shared" si="55"/>
        <v>0</v>
      </c>
      <c r="S160" s="191">
        <f t="shared" si="55"/>
        <v>0</v>
      </c>
      <c r="T160" s="191">
        <f t="shared" si="55"/>
        <v>0</v>
      </c>
      <c r="U160" s="191">
        <f t="shared" si="55"/>
        <v>0</v>
      </c>
      <c r="V160" s="101"/>
      <c r="W160" s="190">
        <f t="shared" si="49"/>
        <v>0</v>
      </c>
      <c r="X160" s="190">
        <f t="shared" si="48"/>
        <v>0</v>
      </c>
      <c r="Y160" s="191"/>
      <c r="Z160" s="191"/>
      <c r="AA160" s="191"/>
      <c r="AB160" s="157"/>
      <c r="AC160" s="191"/>
      <c r="AD160" s="191"/>
      <c r="AE160" s="157"/>
      <c r="AF160" s="157"/>
      <c r="AG160" s="157"/>
      <c r="AH160" s="157"/>
      <c r="AI160" s="157"/>
      <c r="AJ160" s="157"/>
      <c r="AK160" s="157"/>
    </row>
    <row r="161" spans="1:37" outlineLevel="1">
      <c r="A161" s="110"/>
      <c r="B161" s="110"/>
      <c r="C161" s="111"/>
      <c r="D161" s="112"/>
      <c r="E161" s="79" t="str">
        <f t="shared" ref="E161:J170" si="56">E25</f>
        <v>Requisitioned mains - WWN - opex</v>
      </c>
      <c r="F161" s="79" t="str">
        <f t="shared" si="56"/>
        <v>DS3_008TOT_PR24</v>
      </c>
      <c r="G161" s="79">
        <f t="shared" si="56"/>
        <v>0</v>
      </c>
      <c r="H161" s="79">
        <f t="shared" si="56"/>
        <v>0</v>
      </c>
      <c r="I161" s="79">
        <f t="shared" si="56"/>
        <v>0</v>
      </c>
      <c r="J161" s="79">
        <f t="shared" si="56"/>
        <v>0</v>
      </c>
      <c r="K161" s="79"/>
      <c r="L161" s="79" t="str">
        <f t="shared" si="46"/>
        <v>WWN OPEX</v>
      </c>
      <c r="M161" s="79" t="str">
        <f t="shared" si="46"/>
        <v>£m</v>
      </c>
      <c r="N161" s="79"/>
      <c r="O161" s="120"/>
      <c r="P161" s="120"/>
      <c r="Q161" s="191">
        <f t="shared" si="55"/>
        <v>0</v>
      </c>
      <c r="R161" s="191">
        <f t="shared" si="55"/>
        <v>0</v>
      </c>
      <c r="S161" s="191">
        <f t="shared" si="55"/>
        <v>0</v>
      </c>
      <c r="T161" s="191">
        <f t="shared" si="55"/>
        <v>0</v>
      </c>
      <c r="U161" s="191">
        <f t="shared" si="55"/>
        <v>0</v>
      </c>
      <c r="V161" s="101"/>
      <c r="W161" s="190">
        <f t="shared" si="49"/>
        <v>0</v>
      </c>
      <c r="X161" s="190">
        <f t="shared" si="48"/>
        <v>0</v>
      </c>
      <c r="Y161" s="191"/>
      <c r="Z161" s="191"/>
      <c r="AA161" s="191"/>
      <c r="AB161" s="157"/>
      <c r="AC161" s="191"/>
      <c r="AD161" s="191"/>
      <c r="AE161" s="157"/>
      <c r="AF161" s="157"/>
      <c r="AG161" s="157"/>
      <c r="AH161" s="157"/>
      <c r="AI161" s="157"/>
      <c r="AJ161" s="157"/>
      <c r="AK161" s="157"/>
    </row>
    <row r="162" spans="1:37" outlineLevel="1">
      <c r="A162" s="110"/>
      <c r="B162" s="110"/>
      <c r="C162" s="111"/>
      <c r="D162" s="112"/>
      <c r="E162" s="79" t="str">
        <f t="shared" si="56"/>
        <v>Requisitioned mains - WWN - totex</v>
      </c>
      <c r="F162" s="79" t="str">
        <f t="shared" si="56"/>
        <v>sum</v>
      </c>
      <c r="G162" s="79">
        <f t="shared" si="56"/>
        <v>0</v>
      </c>
      <c r="H162" s="79">
        <f t="shared" si="56"/>
        <v>0</v>
      </c>
      <c r="I162" s="79">
        <f t="shared" si="56"/>
        <v>0</v>
      </c>
      <c r="J162" s="79">
        <f t="shared" si="56"/>
        <v>0</v>
      </c>
      <c r="K162" s="79"/>
      <c r="L162" s="79" t="str">
        <f t="shared" si="46"/>
        <v>WWN TOTEX</v>
      </c>
      <c r="M162" s="79" t="str">
        <f t="shared" si="46"/>
        <v>£m</v>
      </c>
      <c r="N162" s="79"/>
      <c r="O162" s="120"/>
      <c r="P162" s="120"/>
      <c r="Q162" s="192">
        <f t="shared" ref="Q162:U162" si="57">SUM(Q160:Q161)</f>
        <v>0</v>
      </c>
      <c r="R162" s="192">
        <f t="shared" si="57"/>
        <v>0</v>
      </c>
      <c r="S162" s="192">
        <f t="shared" si="57"/>
        <v>0</v>
      </c>
      <c r="T162" s="192">
        <f t="shared" si="57"/>
        <v>0</v>
      </c>
      <c r="U162" s="192">
        <f t="shared" si="57"/>
        <v>0</v>
      </c>
      <c r="V162" s="101"/>
      <c r="W162" s="192">
        <f t="shared" si="49"/>
        <v>0</v>
      </c>
      <c r="X162" s="192">
        <f t="shared" si="48"/>
        <v>0</v>
      </c>
      <c r="Y162" s="191"/>
      <c r="Z162" s="191"/>
      <c r="AA162" s="191"/>
      <c r="AB162" s="157"/>
      <c r="AC162" s="191"/>
      <c r="AD162" s="191"/>
      <c r="AE162" s="157"/>
      <c r="AF162" s="157"/>
      <c r="AG162" s="157"/>
      <c r="AH162" s="157"/>
      <c r="AI162" s="157"/>
      <c r="AJ162" s="157"/>
      <c r="AK162" s="157"/>
    </row>
    <row r="163" spans="1:37" outlineLevel="1">
      <c r="A163" s="110"/>
      <c r="B163" s="110"/>
      <c r="C163" s="111"/>
      <c r="D163" s="112"/>
      <c r="E163" s="79" t="str">
        <f t="shared" si="56"/>
        <v>Asset payments - WN - capex</v>
      </c>
      <c r="F163" s="79" t="str">
        <f t="shared" si="56"/>
        <v>DS2E_002C_PR24</v>
      </c>
      <c r="G163" s="79" t="str">
        <f t="shared" si="56"/>
        <v>DS2W_007_C_PR24</v>
      </c>
      <c r="H163" s="79">
        <f t="shared" si="56"/>
        <v>0</v>
      </c>
      <c r="I163" s="79">
        <f t="shared" si="56"/>
        <v>0</v>
      </c>
      <c r="J163" s="79">
        <f t="shared" si="56"/>
        <v>0</v>
      </c>
      <c r="K163" s="79"/>
      <c r="L163" s="79" t="str">
        <f t="shared" si="46"/>
        <v>WN CAPEX</v>
      </c>
      <c r="M163" s="79" t="str">
        <f t="shared" si="46"/>
        <v>£m</v>
      </c>
      <c r="N163" s="79"/>
      <c r="O163" s="120"/>
      <c r="P163" s="120"/>
      <c r="Q163" s="191">
        <f t="shared" ref="Q163:U164" si="58">IF(ISBLANK(Q96),Q27,Q96)</f>
        <v>0</v>
      </c>
      <c r="R163" s="191">
        <f t="shared" si="58"/>
        <v>0</v>
      </c>
      <c r="S163" s="191">
        <f t="shared" si="58"/>
        <v>0</v>
      </c>
      <c r="T163" s="191">
        <f t="shared" si="58"/>
        <v>0</v>
      </c>
      <c r="U163" s="191">
        <f t="shared" si="58"/>
        <v>0</v>
      </c>
      <c r="V163" s="101"/>
      <c r="W163" s="190">
        <f t="shared" si="49"/>
        <v>0</v>
      </c>
      <c r="X163" s="190">
        <f t="shared" si="48"/>
        <v>0</v>
      </c>
      <c r="Y163" s="191"/>
      <c r="Z163" s="191"/>
      <c r="AA163" s="191"/>
      <c r="AB163" s="157"/>
      <c r="AC163" s="191"/>
      <c r="AD163" s="191"/>
      <c r="AE163" s="157"/>
      <c r="AF163" s="157"/>
      <c r="AG163" s="157"/>
      <c r="AH163" s="157"/>
      <c r="AI163" s="157"/>
      <c r="AJ163" s="157"/>
      <c r="AK163" s="157"/>
    </row>
    <row r="164" spans="1:37" outlineLevel="1">
      <c r="A164" s="110"/>
      <c r="B164" s="110"/>
      <c r="C164" s="111"/>
      <c r="D164" s="112"/>
      <c r="E164" s="79" t="str">
        <f t="shared" si="56"/>
        <v>Asset payments - WN - opex</v>
      </c>
      <c r="F164" s="79" t="str">
        <f t="shared" si="56"/>
        <v>DS2E_002O_PR24</v>
      </c>
      <c r="G164" s="79" t="str">
        <f t="shared" si="56"/>
        <v>DS2W_007_O_PR24</v>
      </c>
      <c r="H164" s="79">
        <f t="shared" si="56"/>
        <v>0</v>
      </c>
      <c r="I164" s="79">
        <f t="shared" si="56"/>
        <v>0</v>
      </c>
      <c r="J164" s="79">
        <f t="shared" si="56"/>
        <v>0</v>
      </c>
      <c r="K164" s="79"/>
      <c r="L164" s="79" t="str">
        <f t="shared" si="46"/>
        <v>WN OPEX</v>
      </c>
      <c r="M164" s="79" t="str">
        <f t="shared" si="46"/>
        <v>£m</v>
      </c>
      <c r="N164" s="79"/>
      <c r="O164" s="120"/>
      <c r="P164" s="120"/>
      <c r="Q164" s="191">
        <f t="shared" si="58"/>
        <v>0</v>
      </c>
      <c r="R164" s="191">
        <f t="shared" si="58"/>
        <v>0</v>
      </c>
      <c r="S164" s="191">
        <f t="shared" si="58"/>
        <v>0</v>
      </c>
      <c r="T164" s="191">
        <f t="shared" si="58"/>
        <v>0</v>
      </c>
      <c r="U164" s="191">
        <f t="shared" si="58"/>
        <v>0</v>
      </c>
      <c r="V164" s="101"/>
      <c r="W164" s="190">
        <f t="shared" si="49"/>
        <v>0</v>
      </c>
      <c r="X164" s="190">
        <f t="shared" si="48"/>
        <v>0</v>
      </c>
      <c r="Y164" s="191"/>
      <c r="Z164" s="191"/>
      <c r="AA164" s="191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</row>
    <row r="165" spans="1:37" outlineLevel="1">
      <c r="A165" s="110"/>
      <c r="B165" s="110"/>
      <c r="C165" s="111"/>
      <c r="D165" s="112"/>
      <c r="E165" s="79" t="str">
        <f t="shared" si="56"/>
        <v>Asset payments - WN - totex</v>
      </c>
      <c r="F165" s="79" t="str">
        <f t="shared" si="56"/>
        <v>sum</v>
      </c>
      <c r="G165" s="79">
        <f t="shared" si="56"/>
        <v>0</v>
      </c>
      <c r="H165" s="79">
        <f t="shared" si="56"/>
        <v>0</v>
      </c>
      <c r="I165" s="79">
        <f t="shared" si="56"/>
        <v>0</v>
      </c>
      <c r="J165" s="79">
        <f t="shared" si="56"/>
        <v>0</v>
      </c>
      <c r="K165" s="79"/>
      <c r="L165" s="79" t="str">
        <f t="shared" si="46"/>
        <v>WN TOTEX</v>
      </c>
      <c r="M165" s="79" t="str">
        <f t="shared" si="46"/>
        <v>£m</v>
      </c>
      <c r="N165" s="79"/>
      <c r="O165" s="120"/>
      <c r="P165" s="120"/>
      <c r="Q165" s="192">
        <f t="shared" ref="Q165:U165" si="59">SUM(Q163:Q164)</f>
        <v>0</v>
      </c>
      <c r="R165" s="192">
        <f t="shared" si="59"/>
        <v>0</v>
      </c>
      <c r="S165" s="192">
        <f t="shared" si="59"/>
        <v>0</v>
      </c>
      <c r="T165" s="192">
        <f t="shared" si="59"/>
        <v>0</v>
      </c>
      <c r="U165" s="192">
        <f t="shared" si="59"/>
        <v>0</v>
      </c>
      <c r="V165" s="101"/>
      <c r="W165" s="192">
        <f t="shared" si="49"/>
        <v>0</v>
      </c>
      <c r="X165" s="192">
        <f t="shared" si="48"/>
        <v>0</v>
      </c>
      <c r="Y165" s="191"/>
      <c r="Z165" s="191"/>
      <c r="AA165" s="191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</row>
    <row r="166" spans="1:37" outlineLevel="1">
      <c r="A166" s="110"/>
      <c r="B166" s="110"/>
      <c r="C166" s="111"/>
      <c r="D166" s="112"/>
      <c r="E166" s="79" t="str">
        <f t="shared" si="56"/>
        <v>Asset payments - WWN - capex</v>
      </c>
      <c r="F166" s="79" t="str">
        <f t="shared" si="56"/>
        <v>DS3_014TOT_PR24</v>
      </c>
      <c r="G166" s="79">
        <f t="shared" si="56"/>
        <v>0</v>
      </c>
      <c r="H166" s="79">
        <f t="shared" si="56"/>
        <v>0</v>
      </c>
      <c r="I166" s="79">
        <f t="shared" si="56"/>
        <v>0</v>
      </c>
      <c r="J166" s="79">
        <f t="shared" si="56"/>
        <v>0</v>
      </c>
      <c r="K166" s="79"/>
      <c r="L166" s="79" t="str">
        <f t="shared" si="46"/>
        <v>WWN CAPEX</v>
      </c>
      <c r="M166" s="79" t="str">
        <f t="shared" si="46"/>
        <v>£m</v>
      </c>
      <c r="N166" s="79"/>
      <c r="O166" s="120"/>
      <c r="P166" s="120"/>
      <c r="Q166" s="191">
        <f t="shared" ref="Q166:U167" si="60">IF(ISBLANK(Q99),Q30,Q99)</f>
        <v>0</v>
      </c>
      <c r="R166" s="191">
        <f t="shared" si="60"/>
        <v>0</v>
      </c>
      <c r="S166" s="191">
        <f t="shared" si="60"/>
        <v>0</v>
      </c>
      <c r="T166" s="191">
        <f t="shared" si="60"/>
        <v>0</v>
      </c>
      <c r="U166" s="191">
        <f t="shared" si="60"/>
        <v>0</v>
      </c>
      <c r="V166" s="101"/>
      <c r="W166" s="190">
        <f t="shared" si="49"/>
        <v>0</v>
      </c>
      <c r="X166" s="190">
        <f t="shared" si="48"/>
        <v>0</v>
      </c>
      <c r="Y166" s="191"/>
      <c r="Z166" s="191"/>
      <c r="AA166" s="191"/>
      <c r="AB166" s="157"/>
      <c r="AC166" s="157"/>
      <c r="AD166" s="157"/>
      <c r="AE166" s="157"/>
      <c r="AF166" s="157"/>
      <c r="AG166" s="157"/>
      <c r="AH166" s="157"/>
      <c r="AI166" s="157"/>
      <c r="AJ166" s="157"/>
      <c r="AK166" s="157"/>
    </row>
    <row r="167" spans="1:37" outlineLevel="1">
      <c r="A167" s="110"/>
      <c r="B167" s="110"/>
      <c r="C167" s="111"/>
      <c r="D167" s="112"/>
      <c r="E167" s="79" t="str">
        <f t="shared" si="56"/>
        <v>Asset payments - WWN - opex</v>
      </c>
      <c r="F167" s="79" t="str">
        <f t="shared" si="56"/>
        <v>DS3_015TOT_PR24</v>
      </c>
      <c r="G167" s="79">
        <f t="shared" si="56"/>
        <v>0</v>
      </c>
      <c r="H167" s="79">
        <f t="shared" si="56"/>
        <v>0</v>
      </c>
      <c r="I167" s="79">
        <f t="shared" si="56"/>
        <v>0</v>
      </c>
      <c r="J167" s="79">
        <f t="shared" si="56"/>
        <v>0</v>
      </c>
      <c r="K167" s="79"/>
      <c r="L167" s="79" t="str">
        <f t="shared" si="46"/>
        <v>WWN OPEX</v>
      </c>
      <c r="M167" s="79" t="str">
        <f t="shared" si="46"/>
        <v>£m</v>
      </c>
      <c r="N167" s="79"/>
      <c r="O167" s="120"/>
      <c r="P167" s="120"/>
      <c r="Q167" s="191">
        <f t="shared" si="60"/>
        <v>0</v>
      </c>
      <c r="R167" s="191">
        <f t="shared" si="60"/>
        <v>0</v>
      </c>
      <c r="S167" s="191">
        <f t="shared" si="60"/>
        <v>0</v>
      </c>
      <c r="T167" s="191">
        <f t="shared" si="60"/>
        <v>0</v>
      </c>
      <c r="U167" s="191">
        <f t="shared" si="60"/>
        <v>0</v>
      </c>
      <c r="V167" s="101"/>
      <c r="W167" s="190">
        <f t="shared" si="49"/>
        <v>0</v>
      </c>
      <c r="X167" s="190">
        <f t="shared" si="48"/>
        <v>0</v>
      </c>
      <c r="Y167" s="191"/>
      <c r="Z167" s="191"/>
      <c r="AA167" s="191"/>
      <c r="AB167" s="157"/>
      <c r="AC167" s="157"/>
      <c r="AD167" s="157"/>
      <c r="AE167" s="157"/>
      <c r="AF167" s="157"/>
      <c r="AG167" s="157"/>
      <c r="AH167" s="157"/>
      <c r="AI167" s="157"/>
      <c r="AJ167" s="157"/>
      <c r="AK167" s="157"/>
    </row>
    <row r="168" spans="1:37" outlineLevel="1">
      <c r="A168" s="110"/>
      <c r="B168" s="110"/>
      <c r="C168" s="111"/>
      <c r="D168" s="112"/>
      <c r="E168" s="79" t="str">
        <f t="shared" si="56"/>
        <v>Asset payments - WWN - totex</v>
      </c>
      <c r="F168" s="79" t="str">
        <f t="shared" si="56"/>
        <v>sum</v>
      </c>
      <c r="G168" s="79">
        <f t="shared" si="56"/>
        <v>0</v>
      </c>
      <c r="H168" s="79">
        <f t="shared" si="56"/>
        <v>0</v>
      </c>
      <c r="I168" s="79">
        <f t="shared" si="56"/>
        <v>0</v>
      </c>
      <c r="J168" s="79">
        <f t="shared" si="56"/>
        <v>0</v>
      </c>
      <c r="K168" s="79"/>
      <c r="L168" s="79" t="str">
        <f t="shared" si="46"/>
        <v>WWN TOTEX</v>
      </c>
      <c r="M168" s="79" t="str">
        <f t="shared" si="46"/>
        <v>£m</v>
      </c>
      <c r="N168" s="79"/>
      <c r="O168" s="120"/>
      <c r="P168" s="120"/>
      <c r="Q168" s="192">
        <f t="shared" ref="Q168:U168" si="61">SUM(Q166:Q167)</f>
        <v>0</v>
      </c>
      <c r="R168" s="192">
        <f t="shared" si="61"/>
        <v>0</v>
      </c>
      <c r="S168" s="192">
        <f t="shared" si="61"/>
        <v>0</v>
      </c>
      <c r="T168" s="192">
        <f t="shared" si="61"/>
        <v>0</v>
      </c>
      <c r="U168" s="192">
        <f t="shared" si="61"/>
        <v>0</v>
      </c>
      <c r="V168" s="101"/>
      <c r="W168" s="192">
        <f t="shared" si="49"/>
        <v>0</v>
      </c>
      <c r="X168" s="192">
        <f t="shared" si="48"/>
        <v>0</v>
      </c>
      <c r="Y168" s="191"/>
      <c r="Z168" s="191"/>
      <c r="AA168" s="191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</row>
    <row r="169" spans="1:37" outlineLevel="1">
      <c r="A169" s="110"/>
      <c r="B169" s="110"/>
      <c r="C169" s="111"/>
      <c r="D169" s="112"/>
      <c r="E169" s="79" t="str">
        <f t="shared" si="56"/>
        <v>Other site-specific activities - WN - capex</v>
      </c>
      <c r="F169" s="79" t="str">
        <f t="shared" si="56"/>
        <v>DS2E_004C_PR24</v>
      </c>
      <c r="G169" s="79" t="str">
        <f t="shared" si="56"/>
        <v>DS2E_007C_PR24</v>
      </c>
      <c r="H169" s="79" t="str">
        <f t="shared" si="56"/>
        <v>DS2W_002_C_PR24</v>
      </c>
      <c r="I169" s="79" t="str">
        <f t="shared" si="56"/>
        <v>DS2W_005_C_PR24</v>
      </c>
      <c r="J169" s="79">
        <f t="shared" si="56"/>
        <v>0</v>
      </c>
      <c r="K169" s="79"/>
      <c r="L169" s="79" t="str">
        <f t="shared" si="46"/>
        <v>WN CAPEX</v>
      </c>
      <c r="M169" s="79" t="str">
        <f t="shared" si="46"/>
        <v>£m</v>
      </c>
      <c r="N169" s="79"/>
      <c r="O169" s="120"/>
      <c r="P169" s="120"/>
      <c r="Q169" s="191">
        <f t="shared" ref="Q169:U170" si="62">IF(ISBLANK(Q102),Q33,Q102)</f>
        <v>0</v>
      </c>
      <c r="R169" s="191">
        <f t="shared" si="62"/>
        <v>0</v>
      </c>
      <c r="S169" s="191">
        <f t="shared" si="62"/>
        <v>0</v>
      </c>
      <c r="T169" s="191">
        <f t="shared" si="62"/>
        <v>0</v>
      </c>
      <c r="U169" s="191">
        <f t="shared" si="62"/>
        <v>0</v>
      </c>
      <c r="V169" s="101"/>
      <c r="W169" s="190">
        <f t="shared" si="49"/>
        <v>0</v>
      </c>
      <c r="X169" s="190">
        <f t="shared" si="48"/>
        <v>0</v>
      </c>
      <c r="Y169" s="191"/>
      <c r="Z169" s="191"/>
      <c r="AA169" s="191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</row>
    <row r="170" spans="1:37" outlineLevel="1">
      <c r="A170" s="110"/>
      <c r="B170" s="110"/>
      <c r="C170" s="111"/>
      <c r="D170" s="112"/>
      <c r="E170" s="79" t="str">
        <f t="shared" si="56"/>
        <v>Other site-specific activities - WN - opex</v>
      </c>
      <c r="F170" s="79" t="str">
        <f t="shared" si="56"/>
        <v>DS2E_004O_PR24</v>
      </c>
      <c r="G170" s="79" t="str">
        <f t="shared" si="56"/>
        <v>DS2E_007O_PR24</v>
      </c>
      <c r="H170" s="79" t="str">
        <f t="shared" si="56"/>
        <v>DS2W_002_O_PR24</v>
      </c>
      <c r="I170" s="79" t="str">
        <f t="shared" si="56"/>
        <v>DS2W_005_O_PR24</v>
      </c>
      <c r="J170" s="79">
        <f t="shared" si="56"/>
        <v>0</v>
      </c>
      <c r="K170" s="79"/>
      <c r="L170" s="79" t="str">
        <f t="shared" si="46"/>
        <v>WN OPEX</v>
      </c>
      <c r="M170" s="79" t="str">
        <f t="shared" si="46"/>
        <v>£m</v>
      </c>
      <c r="N170" s="79"/>
      <c r="O170" s="120"/>
      <c r="P170" s="120"/>
      <c r="Q170" s="191">
        <f t="shared" si="62"/>
        <v>0</v>
      </c>
      <c r="R170" s="191">
        <f t="shared" si="62"/>
        <v>0</v>
      </c>
      <c r="S170" s="191">
        <f t="shared" si="62"/>
        <v>0</v>
      </c>
      <c r="T170" s="191">
        <f t="shared" si="62"/>
        <v>0</v>
      </c>
      <c r="U170" s="191">
        <f t="shared" si="62"/>
        <v>0</v>
      </c>
      <c r="V170" s="101"/>
      <c r="W170" s="190">
        <f t="shared" si="49"/>
        <v>0</v>
      </c>
      <c r="X170" s="190">
        <f t="shared" si="48"/>
        <v>0</v>
      </c>
      <c r="Y170" s="191"/>
      <c r="Z170" s="191"/>
      <c r="AA170" s="191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</row>
    <row r="171" spans="1:37" outlineLevel="1">
      <c r="A171" s="110"/>
      <c r="B171" s="110"/>
      <c r="C171" s="111"/>
      <c r="D171" s="112"/>
      <c r="E171" s="79" t="str">
        <f t="shared" ref="E171:J180" si="63">E35</f>
        <v>Other site-specific activities - WN - totex</v>
      </c>
      <c r="F171" s="79" t="str">
        <f t="shared" si="63"/>
        <v>sum</v>
      </c>
      <c r="G171" s="79">
        <f t="shared" si="63"/>
        <v>0</v>
      </c>
      <c r="H171" s="79">
        <f t="shared" si="63"/>
        <v>0</v>
      </c>
      <c r="I171" s="79">
        <f t="shared" si="63"/>
        <v>0</v>
      </c>
      <c r="J171" s="79">
        <f t="shared" si="63"/>
        <v>0</v>
      </c>
      <c r="K171" s="79"/>
      <c r="L171" s="79" t="str">
        <f t="shared" si="46"/>
        <v>WN TOTEX</v>
      </c>
      <c r="M171" s="79" t="str">
        <f t="shared" si="46"/>
        <v>£m</v>
      </c>
      <c r="N171" s="79"/>
      <c r="O171" s="120"/>
      <c r="P171" s="120"/>
      <c r="Q171" s="192">
        <f t="shared" ref="Q171:U171" si="64">SUM(Q169:Q170)</f>
        <v>0</v>
      </c>
      <c r="R171" s="192">
        <f t="shared" si="64"/>
        <v>0</v>
      </c>
      <c r="S171" s="192">
        <f t="shared" si="64"/>
        <v>0</v>
      </c>
      <c r="T171" s="192">
        <f t="shared" si="64"/>
        <v>0</v>
      </c>
      <c r="U171" s="192">
        <f t="shared" si="64"/>
        <v>0</v>
      </c>
      <c r="V171" s="101"/>
      <c r="W171" s="192">
        <f t="shared" si="49"/>
        <v>0</v>
      </c>
      <c r="X171" s="192">
        <f t="shared" si="48"/>
        <v>0</v>
      </c>
      <c r="Y171" s="191"/>
      <c r="Z171" s="191"/>
      <c r="AA171" s="191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</row>
    <row r="172" spans="1:37" outlineLevel="1">
      <c r="A172" s="110"/>
      <c r="B172" s="110"/>
      <c r="C172" s="111"/>
      <c r="D172" s="112"/>
      <c r="E172" s="79" t="str">
        <f t="shared" si="63"/>
        <v>Other site-specific activities - WWN - capex</v>
      </c>
      <c r="F172" s="79" t="str">
        <f t="shared" si="63"/>
        <v>DS3_005TOT_PR24</v>
      </c>
      <c r="G172" s="79">
        <f t="shared" si="63"/>
        <v>0</v>
      </c>
      <c r="H172" s="79">
        <f t="shared" si="63"/>
        <v>0</v>
      </c>
      <c r="I172" s="79">
        <f t="shared" si="63"/>
        <v>0</v>
      </c>
      <c r="J172" s="79">
        <f t="shared" si="63"/>
        <v>0</v>
      </c>
      <c r="K172" s="79"/>
      <c r="L172" s="79" t="str">
        <f t="shared" si="46"/>
        <v>WWN CAPEX</v>
      </c>
      <c r="M172" s="79" t="str">
        <f t="shared" si="46"/>
        <v>£m</v>
      </c>
      <c r="N172" s="79"/>
      <c r="O172" s="120"/>
      <c r="P172" s="120"/>
      <c r="Q172" s="191">
        <f t="shared" ref="Q172:U173" si="65">IF(ISBLANK(Q105),Q36,Q105)</f>
        <v>0</v>
      </c>
      <c r="R172" s="191">
        <f t="shared" si="65"/>
        <v>0</v>
      </c>
      <c r="S172" s="191">
        <f t="shared" si="65"/>
        <v>0</v>
      </c>
      <c r="T172" s="191">
        <f t="shared" si="65"/>
        <v>0</v>
      </c>
      <c r="U172" s="191">
        <f t="shared" si="65"/>
        <v>0</v>
      </c>
      <c r="V172" s="101"/>
      <c r="W172" s="190">
        <f t="shared" si="49"/>
        <v>0</v>
      </c>
      <c r="X172" s="190">
        <f t="shared" si="48"/>
        <v>0</v>
      </c>
      <c r="Y172" s="191"/>
      <c r="Z172" s="191"/>
      <c r="AA172" s="191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</row>
    <row r="173" spans="1:37" outlineLevel="1">
      <c r="A173" s="110"/>
      <c r="B173" s="110"/>
      <c r="C173" s="111"/>
      <c r="D173" s="112"/>
      <c r="E173" s="79" t="str">
        <f t="shared" si="63"/>
        <v>Other site-specific activities - WWN - opex</v>
      </c>
      <c r="F173" s="79" t="str">
        <f t="shared" si="63"/>
        <v>DS3_009TOT_PR24</v>
      </c>
      <c r="G173" s="79">
        <f t="shared" si="63"/>
        <v>0</v>
      </c>
      <c r="H173" s="79">
        <f t="shared" si="63"/>
        <v>0</v>
      </c>
      <c r="I173" s="79">
        <f t="shared" si="63"/>
        <v>0</v>
      </c>
      <c r="J173" s="79">
        <f t="shared" si="63"/>
        <v>0</v>
      </c>
      <c r="K173" s="79"/>
      <c r="L173" s="79" t="str">
        <f t="shared" si="46"/>
        <v>WWN OPEX</v>
      </c>
      <c r="M173" s="79" t="str">
        <f t="shared" si="46"/>
        <v>£m</v>
      </c>
      <c r="N173" s="79"/>
      <c r="O173" s="120"/>
      <c r="P173" s="120"/>
      <c r="Q173" s="191">
        <f t="shared" si="65"/>
        <v>0</v>
      </c>
      <c r="R173" s="191">
        <f t="shared" si="65"/>
        <v>0</v>
      </c>
      <c r="S173" s="191">
        <f t="shared" si="65"/>
        <v>0</v>
      </c>
      <c r="T173" s="191">
        <f t="shared" si="65"/>
        <v>0</v>
      </c>
      <c r="U173" s="191">
        <f t="shared" si="65"/>
        <v>0</v>
      </c>
      <c r="V173" s="101"/>
      <c r="W173" s="190">
        <f t="shared" si="49"/>
        <v>0</v>
      </c>
      <c r="X173" s="190">
        <f t="shared" si="48"/>
        <v>0</v>
      </c>
      <c r="Y173" s="191"/>
      <c r="Z173" s="191"/>
      <c r="AA173" s="191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</row>
    <row r="174" spans="1:37" outlineLevel="1">
      <c r="A174" s="110"/>
      <c r="B174" s="110"/>
      <c r="C174" s="111"/>
      <c r="D174" s="112"/>
      <c r="E174" s="79" t="str">
        <f t="shared" si="63"/>
        <v>Other site-specific activities - WWN - totex</v>
      </c>
      <c r="F174" s="79" t="str">
        <f t="shared" si="63"/>
        <v>sum</v>
      </c>
      <c r="G174" s="79">
        <f t="shared" si="63"/>
        <v>0</v>
      </c>
      <c r="H174" s="79">
        <f t="shared" si="63"/>
        <v>0</v>
      </c>
      <c r="I174" s="79">
        <f t="shared" si="63"/>
        <v>0</v>
      </c>
      <c r="J174" s="79">
        <f t="shared" si="63"/>
        <v>0</v>
      </c>
      <c r="K174" s="79"/>
      <c r="L174" s="79" t="str">
        <f t="shared" si="46"/>
        <v>WWN TOTEX</v>
      </c>
      <c r="M174" s="79" t="str">
        <f t="shared" si="46"/>
        <v>£m</v>
      </c>
      <c r="N174" s="79"/>
      <c r="O174" s="120"/>
      <c r="P174" s="120"/>
      <c r="Q174" s="192">
        <f t="shared" ref="Q174:U174" si="66">SUM(Q172:Q173)</f>
        <v>0</v>
      </c>
      <c r="R174" s="192">
        <f t="shared" si="66"/>
        <v>0</v>
      </c>
      <c r="S174" s="192">
        <f t="shared" si="66"/>
        <v>0</v>
      </c>
      <c r="T174" s="192">
        <f t="shared" si="66"/>
        <v>0</v>
      </c>
      <c r="U174" s="192">
        <f t="shared" si="66"/>
        <v>0</v>
      </c>
      <c r="V174" s="101"/>
      <c r="W174" s="192">
        <f t="shared" si="49"/>
        <v>0</v>
      </c>
      <c r="X174" s="192">
        <f t="shared" si="48"/>
        <v>0</v>
      </c>
      <c r="Y174" s="191"/>
      <c r="Z174" s="191"/>
      <c r="AA174" s="191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</row>
    <row r="175" spans="1:37" outlineLevel="1">
      <c r="A175" s="110"/>
      <c r="B175" s="110"/>
      <c r="C175" s="111"/>
      <c r="D175" s="112"/>
      <c r="E175" s="79" t="str">
        <f t="shared" si="63"/>
        <v>Total developer services costs - WN - capex</v>
      </c>
      <c r="F175" s="79" t="str">
        <f t="shared" si="63"/>
        <v>sum</v>
      </c>
      <c r="G175" s="79">
        <f t="shared" si="63"/>
        <v>0</v>
      </c>
      <c r="H175" s="79">
        <f t="shared" si="63"/>
        <v>0</v>
      </c>
      <c r="I175" s="79">
        <f t="shared" si="63"/>
        <v>0</v>
      </c>
      <c r="J175" s="79">
        <f t="shared" si="63"/>
        <v>0</v>
      </c>
      <c r="K175" s="79"/>
      <c r="L175" s="79" t="str">
        <f t="shared" si="46"/>
        <v>WN CAPEX</v>
      </c>
      <c r="M175" s="79" t="str">
        <f t="shared" si="46"/>
        <v>£m</v>
      </c>
      <c r="N175" s="79"/>
      <c r="O175" s="120"/>
      <c r="P175" s="120"/>
      <c r="Q175" s="192">
        <f>SUMIF($L$151:$L174,$L175,Q$151:Q174)</f>
        <v>3.7359999999999998</v>
      </c>
      <c r="R175" s="192">
        <f>SUMIF($L$151:$L174,$L175,R$151:R174)</f>
        <v>3.3120000000000003</v>
      </c>
      <c r="S175" s="192">
        <f>SUMIF($L$151:$L174,$L175,S$151:S174)</f>
        <v>3.3120000000000003</v>
      </c>
      <c r="T175" s="192">
        <f>SUMIF($L$151:$L174,$L175,T$151:T174)</f>
        <v>3.1960000000000002</v>
      </c>
      <c r="U175" s="192">
        <f>SUMIF($L$151:$L174,$L175,U$151:U174)</f>
        <v>3.3680000000000003</v>
      </c>
      <c r="V175" s="101"/>
      <c r="W175" s="192">
        <f t="shared" si="49"/>
        <v>16.923999999999999</v>
      </c>
      <c r="X175" s="192">
        <f t="shared" si="48"/>
        <v>3.3847999999999998</v>
      </c>
      <c r="Y175" s="191"/>
      <c r="Z175" s="191"/>
      <c r="AA175" s="191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</row>
    <row r="176" spans="1:37" outlineLevel="1">
      <c r="A176" s="110"/>
      <c r="B176" s="110"/>
      <c r="C176" s="111"/>
      <c r="D176" s="112"/>
      <c r="E176" s="79" t="str">
        <f t="shared" si="63"/>
        <v>Total developer services costs - WN - opex</v>
      </c>
      <c r="F176" s="79" t="str">
        <f t="shared" si="63"/>
        <v>sum</v>
      </c>
      <c r="G176" s="79">
        <f t="shared" si="63"/>
        <v>0</v>
      </c>
      <c r="H176" s="79">
        <f t="shared" si="63"/>
        <v>0</v>
      </c>
      <c r="I176" s="79">
        <f t="shared" si="63"/>
        <v>0</v>
      </c>
      <c r="J176" s="79">
        <f t="shared" si="63"/>
        <v>0</v>
      </c>
      <c r="K176" s="79"/>
      <c r="L176" s="79" t="str">
        <f t="shared" si="46"/>
        <v>WN OPEX</v>
      </c>
      <c r="M176" s="79" t="str">
        <f t="shared" si="46"/>
        <v>£m</v>
      </c>
      <c r="N176" s="79"/>
      <c r="O176" s="120"/>
      <c r="P176" s="120"/>
      <c r="Q176" s="192">
        <f>SUMIF($L$151:$L175,$L176,Q$151:Q175)</f>
        <v>0</v>
      </c>
      <c r="R176" s="192">
        <f>SUMIF($L$151:$L175,$L176,R$151:R175)</f>
        <v>0</v>
      </c>
      <c r="S176" s="192">
        <f>SUMIF($L$151:$L175,$L176,S$151:S175)</f>
        <v>0</v>
      </c>
      <c r="T176" s="192">
        <f>SUMIF($L$151:$L175,$L176,T$151:T175)</f>
        <v>0</v>
      </c>
      <c r="U176" s="192">
        <f>SUMIF($L$151:$L175,$L176,U$151:U175)</f>
        <v>0</v>
      </c>
      <c r="V176" s="101"/>
      <c r="W176" s="192">
        <f t="shared" si="49"/>
        <v>0</v>
      </c>
      <c r="X176" s="192">
        <f t="shared" si="48"/>
        <v>0</v>
      </c>
      <c r="Y176" s="191"/>
      <c r="Z176" s="191"/>
      <c r="AA176" s="191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</row>
    <row r="177" spans="1:37" outlineLevel="1">
      <c r="A177" s="110"/>
      <c r="B177" s="110"/>
      <c r="C177" s="111"/>
      <c r="D177" s="112"/>
      <c r="E177" s="79" t="str">
        <f t="shared" si="63"/>
        <v>Total developer services costs - WN - totex</v>
      </c>
      <c r="F177" s="79" t="str">
        <f t="shared" si="63"/>
        <v>sum</v>
      </c>
      <c r="G177" s="79">
        <f t="shared" si="63"/>
        <v>0</v>
      </c>
      <c r="H177" s="79">
        <f t="shared" si="63"/>
        <v>0</v>
      </c>
      <c r="I177" s="79">
        <f t="shared" si="63"/>
        <v>0</v>
      </c>
      <c r="J177" s="79">
        <f t="shared" si="63"/>
        <v>0</v>
      </c>
      <c r="K177" s="79"/>
      <c r="L177" s="79" t="str">
        <f t="shared" si="46"/>
        <v>WN TOTEX</v>
      </c>
      <c r="M177" s="79" t="str">
        <f t="shared" si="46"/>
        <v>£m</v>
      </c>
      <c r="N177" s="79"/>
      <c r="O177" s="120"/>
      <c r="P177" s="120"/>
      <c r="Q177" s="192">
        <f>SUMIF($L$151:$L176,$L177,Q$151:Q176)</f>
        <v>3.7359999999999998</v>
      </c>
      <c r="R177" s="192">
        <f>SUMIF($L$151:$L176,$L177,R$151:R176)</f>
        <v>3.3120000000000003</v>
      </c>
      <c r="S177" s="192">
        <f>SUMIF($L$151:$L176,$L177,S$151:S176)</f>
        <v>3.3120000000000003</v>
      </c>
      <c r="T177" s="192">
        <f>SUMIF($L$151:$L176,$L177,T$151:T176)</f>
        <v>3.1960000000000002</v>
      </c>
      <c r="U177" s="192">
        <f>SUMIF($L$151:$L176,$L177,U$151:U176)</f>
        <v>3.3680000000000003</v>
      </c>
      <c r="V177" s="101"/>
      <c r="W177" s="192">
        <f t="shared" si="49"/>
        <v>16.923999999999999</v>
      </c>
      <c r="X177" s="192">
        <f t="shared" si="48"/>
        <v>3.3847999999999998</v>
      </c>
      <c r="Y177" s="191"/>
      <c r="Z177" s="191"/>
      <c r="AA177" s="191"/>
      <c r="AB177" s="157"/>
      <c r="AC177" s="157"/>
      <c r="AD177" s="157"/>
      <c r="AE177" s="157"/>
      <c r="AF177" s="157"/>
      <c r="AG177" s="157"/>
      <c r="AH177" s="157"/>
      <c r="AI177" s="157"/>
      <c r="AJ177" s="157"/>
      <c r="AK177" s="157"/>
    </row>
    <row r="178" spans="1:37" outlineLevel="1">
      <c r="A178" s="110"/>
      <c r="B178" s="110"/>
      <c r="C178" s="111"/>
      <c r="D178" s="112"/>
      <c r="E178" s="79" t="str">
        <f t="shared" si="63"/>
        <v>Total developer services costs - WWN - capex</v>
      </c>
      <c r="F178" s="79" t="str">
        <f t="shared" si="63"/>
        <v>sum</v>
      </c>
      <c r="G178" s="79">
        <f t="shared" si="63"/>
        <v>0</v>
      </c>
      <c r="H178" s="79">
        <f t="shared" si="63"/>
        <v>0</v>
      </c>
      <c r="I178" s="79">
        <f t="shared" si="63"/>
        <v>0</v>
      </c>
      <c r="J178" s="79">
        <f t="shared" si="63"/>
        <v>0</v>
      </c>
      <c r="K178" s="79"/>
      <c r="L178" s="79" t="str">
        <f t="shared" si="46"/>
        <v>WWN CAPEX</v>
      </c>
      <c r="M178" s="79" t="str">
        <f t="shared" si="46"/>
        <v>£m</v>
      </c>
      <c r="N178" s="79"/>
      <c r="O178" s="120"/>
      <c r="P178" s="120"/>
      <c r="Q178" s="192">
        <f>SUMIF($L$151:$L177,$L178,Q$151:Q177)</f>
        <v>0</v>
      </c>
      <c r="R178" s="192">
        <f>SUMIF($L$151:$L177,$L178,R$151:R177)</f>
        <v>0</v>
      </c>
      <c r="S178" s="192">
        <f>SUMIF($L$151:$L177,$L178,S$151:S177)</f>
        <v>0</v>
      </c>
      <c r="T178" s="192">
        <f>SUMIF($L$151:$L177,$L178,T$151:T177)</f>
        <v>0</v>
      </c>
      <c r="U178" s="192">
        <f>SUMIF($L$151:$L177,$L178,U$151:U177)</f>
        <v>0</v>
      </c>
      <c r="V178" s="101"/>
      <c r="W178" s="192">
        <f t="shared" si="49"/>
        <v>0</v>
      </c>
      <c r="X178" s="192">
        <f t="shared" si="48"/>
        <v>0</v>
      </c>
      <c r="Y178" s="191"/>
      <c r="Z178" s="191"/>
      <c r="AA178" s="191"/>
      <c r="AB178" s="157"/>
      <c r="AC178" s="157"/>
      <c r="AD178" s="157"/>
      <c r="AE178" s="157"/>
      <c r="AF178" s="157"/>
      <c r="AG178" s="157"/>
      <c r="AH178" s="157"/>
      <c r="AI178" s="157"/>
      <c r="AJ178" s="157"/>
      <c r="AK178" s="157"/>
    </row>
    <row r="179" spans="1:37" outlineLevel="1">
      <c r="A179" s="110"/>
      <c r="B179" s="110"/>
      <c r="C179" s="111"/>
      <c r="D179" s="112"/>
      <c r="E179" s="79" t="str">
        <f t="shared" si="63"/>
        <v>Total developer services costs - WWN - opex</v>
      </c>
      <c r="F179" s="79" t="str">
        <f t="shared" si="63"/>
        <v>sum</v>
      </c>
      <c r="G179" s="79">
        <f t="shared" si="63"/>
        <v>0</v>
      </c>
      <c r="H179" s="79">
        <f t="shared" si="63"/>
        <v>0</v>
      </c>
      <c r="I179" s="79">
        <f t="shared" si="63"/>
        <v>0</v>
      </c>
      <c r="J179" s="79">
        <f t="shared" si="63"/>
        <v>0</v>
      </c>
      <c r="K179" s="79"/>
      <c r="L179" s="79" t="str">
        <f t="shared" si="46"/>
        <v>WWN OPEX</v>
      </c>
      <c r="M179" s="79" t="str">
        <f t="shared" si="46"/>
        <v>£m</v>
      </c>
      <c r="N179" s="79"/>
      <c r="O179" s="120"/>
      <c r="P179" s="120"/>
      <c r="Q179" s="192">
        <f>SUMIF($L$151:$L178,$L179,Q$151:Q178)</f>
        <v>0</v>
      </c>
      <c r="R179" s="192">
        <f>SUMIF($L$151:$L178,$L179,R$151:R178)</f>
        <v>0</v>
      </c>
      <c r="S179" s="192">
        <f>SUMIF($L$151:$L178,$L179,S$151:S178)</f>
        <v>0</v>
      </c>
      <c r="T179" s="192">
        <f>SUMIF($L$151:$L178,$L179,T$151:T178)</f>
        <v>0</v>
      </c>
      <c r="U179" s="192">
        <f>SUMIF($L$151:$L178,$L179,U$151:U178)</f>
        <v>0</v>
      </c>
      <c r="V179" s="101"/>
      <c r="W179" s="192">
        <f t="shared" si="49"/>
        <v>0</v>
      </c>
      <c r="X179" s="192">
        <f t="shared" si="48"/>
        <v>0</v>
      </c>
      <c r="Y179" s="191"/>
      <c r="Z179" s="191"/>
      <c r="AA179" s="191"/>
      <c r="AB179" s="157"/>
      <c r="AC179" s="157"/>
      <c r="AD179" s="157"/>
      <c r="AE179" s="157"/>
      <c r="AF179" s="157"/>
      <c r="AG179" s="157"/>
      <c r="AH179" s="157"/>
      <c r="AI179" s="157"/>
      <c r="AJ179" s="157"/>
      <c r="AK179" s="157"/>
    </row>
    <row r="180" spans="1:37" outlineLevel="1">
      <c r="A180" s="110"/>
      <c r="B180" s="110"/>
      <c r="C180" s="111"/>
      <c r="D180" s="112"/>
      <c r="E180" s="79" t="str">
        <f t="shared" si="63"/>
        <v>Total developer services costs - WWN - totex</v>
      </c>
      <c r="F180" s="79" t="str">
        <f t="shared" si="63"/>
        <v>sum</v>
      </c>
      <c r="G180" s="79">
        <f t="shared" si="63"/>
        <v>0</v>
      </c>
      <c r="H180" s="79">
        <f t="shared" si="63"/>
        <v>0</v>
      </c>
      <c r="I180" s="79">
        <f t="shared" si="63"/>
        <v>0</v>
      </c>
      <c r="J180" s="79">
        <f t="shared" si="63"/>
        <v>0</v>
      </c>
      <c r="K180" s="79"/>
      <c r="L180" s="79" t="str">
        <f t="shared" si="46"/>
        <v>WWN TOTEX</v>
      </c>
      <c r="M180" s="79" t="str">
        <f t="shared" si="46"/>
        <v>£m</v>
      </c>
      <c r="N180" s="79"/>
      <c r="O180" s="120"/>
      <c r="P180" s="120"/>
      <c r="Q180" s="192">
        <f>SUMIF($L$151:$L179,$L180,Q$151:Q179)</f>
        <v>0</v>
      </c>
      <c r="R180" s="192">
        <f>SUMIF($L$151:$L179,$L180,R$151:R179)</f>
        <v>0</v>
      </c>
      <c r="S180" s="192">
        <f>SUMIF($L$151:$L179,$L180,S$151:S179)</f>
        <v>0</v>
      </c>
      <c r="T180" s="192">
        <f>SUMIF($L$151:$L179,$L180,T$151:T179)</f>
        <v>0</v>
      </c>
      <c r="U180" s="192">
        <f>SUMIF($L$151:$L179,$L180,U$151:U179)</f>
        <v>0</v>
      </c>
      <c r="V180" s="101"/>
      <c r="W180" s="192">
        <f t="shared" si="49"/>
        <v>0</v>
      </c>
      <c r="X180" s="192">
        <f t="shared" si="48"/>
        <v>0</v>
      </c>
      <c r="Y180" s="191"/>
      <c r="Z180" s="191"/>
      <c r="AA180" s="191"/>
      <c r="AB180" s="157"/>
      <c r="AC180" s="157"/>
      <c r="AD180" s="157"/>
      <c r="AE180" s="157"/>
      <c r="AF180" s="157"/>
      <c r="AG180" s="157"/>
      <c r="AH180" s="157"/>
      <c r="AI180" s="157"/>
      <c r="AJ180" s="157"/>
      <c r="AK180" s="157"/>
    </row>
    <row r="181" spans="1:37" customFormat="1" outlineLevel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79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</row>
    <row r="182" spans="1:37" outlineLevel="1">
      <c r="A182" s="110"/>
      <c r="B182" s="110"/>
      <c r="C182" s="111"/>
      <c r="D182" s="112"/>
      <c r="E182" s="79" t="str">
        <f t="shared" ref="E182:J193" si="67">E46</f>
        <v>s185 diversions - WN - capex</v>
      </c>
      <c r="F182" s="79" t="str">
        <f t="shared" si="67"/>
        <v>CW11_023TOT_PR24</v>
      </c>
      <c r="G182" s="79">
        <f t="shared" si="67"/>
        <v>0</v>
      </c>
      <c r="H182" s="79">
        <f t="shared" si="67"/>
        <v>0</v>
      </c>
      <c r="I182" s="79">
        <f t="shared" si="67"/>
        <v>0</v>
      </c>
      <c r="J182" s="79">
        <f t="shared" si="67"/>
        <v>0</v>
      </c>
      <c r="K182" s="79"/>
      <c r="L182" s="79" t="str">
        <f t="shared" ref="L182:M193" si="68">L46</f>
        <v>WN CAPEX</v>
      </c>
      <c r="M182" s="79" t="str">
        <f t="shared" si="68"/>
        <v>£m</v>
      </c>
      <c r="N182" s="79"/>
      <c r="O182" s="120"/>
      <c r="P182" s="120"/>
      <c r="Q182" s="191">
        <f t="shared" ref="Q182:U183" si="69">IF(ISBLANK(Q115),Q46,Q115)</f>
        <v>0</v>
      </c>
      <c r="R182" s="191">
        <f t="shared" si="69"/>
        <v>0</v>
      </c>
      <c r="S182" s="191">
        <f t="shared" si="69"/>
        <v>0</v>
      </c>
      <c r="T182" s="191">
        <f t="shared" si="69"/>
        <v>0</v>
      </c>
      <c r="U182" s="191">
        <f t="shared" si="69"/>
        <v>0</v>
      </c>
      <c r="V182" s="101"/>
      <c r="W182" s="190">
        <f t="shared" si="49"/>
        <v>0</v>
      </c>
      <c r="X182" s="190">
        <f t="shared" ref="X182:X193" si="70">AVERAGE(Q182:U182)</f>
        <v>0</v>
      </c>
      <c r="Y182" s="191"/>
      <c r="Z182" s="191"/>
      <c r="AA182" s="191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</row>
    <row r="183" spans="1:37" outlineLevel="1">
      <c r="A183" s="110"/>
      <c r="B183" s="110"/>
      <c r="C183" s="111"/>
      <c r="D183" s="112"/>
      <c r="E183" s="79" t="str">
        <f t="shared" si="67"/>
        <v>s185 diversions - WN - opex</v>
      </c>
      <c r="F183" s="79" t="str">
        <f t="shared" si="67"/>
        <v>CW11_008TOT_PR24</v>
      </c>
      <c r="G183" s="79">
        <f t="shared" si="67"/>
        <v>0</v>
      </c>
      <c r="H183" s="79">
        <f t="shared" si="67"/>
        <v>0</v>
      </c>
      <c r="I183" s="79">
        <f t="shared" si="67"/>
        <v>0</v>
      </c>
      <c r="J183" s="79">
        <f t="shared" si="67"/>
        <v>0</v>
      </c>
      <c r="K183" s="79"/>
      <c r="L183" s="79" t="str">
        <f t="shared" si="68"/>
        <v>WN OPEX</v>
      </c>
      <c r="M183" s="79" t="str">
        <f t="shared" si="68"/>
        <v>£m</v>
      </c>
      <c r="N183" s="79"/>
      <c r="O183" s="120"/>
      <c r="P183" s="120"/>
      <c r="Q183" s="191">
        <f t="shared" si="69"/>
        <v>0.13100000000000001</v>
      </c>
      <c r="R183" s="191">
        <f t="shared" si="69"/>
        <v>0.125</v>
      </c>
      <c r="S183" s="191">
        <f t="shared" si="69"/>
        <v>0.125</v>
      </c>
      <c r="T183" s="191">
        <f t="shared" si="69"/>
        <v>0.123</v>
      </c>
      <c r="U183" s="191">
        <f t="shared" si="69"/>
        <v>0.125</v>
      </c>
      <c r="V183" s="101"/>
      <c r="W183" s="190">
        <f t="shared" si="49"/>
        <v>0.629</v>
      </c>
      <c r="X183" s="190">
        <f t="shared" si="70"/>
        <v>0.1258</v>
      </c>
      <c r="Y183" s="191"/>
      <c r="Z183" s="191"/>
      <c r="AA183" s="191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</row>
    <row r="184" spans="1:37" outlineLevel="1">
      <c r="A184" s="110"/>
      <c r="B184" s="110"/>
      <c r="C184" s="111"/>
      <c r="D184" s="112"/>
      <c r="E184" s="79" t="str">
        <f t="shared" si="67"/>
        <v>s185 diversions - WN - totex</v>
      </c>
      <c r="F184" s="79" t="str">
        <f t="shared" si="67"/>
        <v>sum</v>
      </c>
      <c r="G184" s="79">
        <f t="shared" si="67"/>
        <v>0</v>
      </c>
      <c r="H184" s="79">
        <f t="shared" si="67"/>
        <v>0</v>
      </c>
      <c r="I184" s="79">
        <f t="shared" si="67"/>
        <v>0</v>
      </c>
      <c r="J184" s="79">
        <f t="shared" si="67"/>
        <v>0</v>
      </c>
      <c r="K184" s="79"/>
      <c r="L184" s="79" t="str">
        <f t="shared" si="68"/>
        <v>WN TOTEX</v>
      </c>
      <c r="M184" s="79" t="str">
        <f t="shared" si="68"/>
        <v>£m</v>
      </c>
      <c r="N184" s="79"/>
      <c r="O184" s="120"/>
      <c r="P184" s="120"/>
      <c r="Q184" s="192">
        <f t="shared" ref="Q184:U184" si="71">SUM(Q182:Q183)</f>
        <v>0.13100000000000001</v>
      </c>
      <c r="R184" s="192">
        <f t="shared" si="71"/>
        <v>0.125</v>
      </c>
      <c r="S184" s="192">
        <f t="shared" si="71"/>
        <v>0.125</v>
      </c>
      <c r="T184" s="192">
        <f t="shared" si="71"/>
        <v>0.123</v>
      </c>
      <c r="U184" s="192">
        <f t="shared" si="71"/>
        <v>0.125</v>
      </c>
      <c r="V184" s="101"/>
      <c r="W184" s="192">
        <f t="shared" si="49"/>
        <v>0.629</v>
      </c>
      <c r="X184" s="192">
        <f t="shared" si="70"/>
        <v>0.1258</v>
      </c>
      <c r="Y184" s="191"/>
      <c r="Z184" s="191"/>
      <c r="AA184" s="191"/>
      <c r="AB184" s="157"/>
      <c r="AC184" s="157"/>
      <c r="AD184" s="157"/>
      <c r="AE184" s="157"/>
      <c r="AF184" s="157"/>
      <c r="AG184" s="157"/>
      <c r="AH184" s="157"/>
      <c r="AI184" s="157"/>
      <c r="AJ184" s="157"/>
      <c r="AK184" s="157"/>
    </row>
    <row r="185" spans="1:37" outlineLevel="1">
      <c r="A185" s="110"/>
      <c r="B185" s="110"/>
      <c r="C185" s="111"/>
      <c r="D185" s="112"/>
      <c r="E185" s="79" t="str">
        <f t="shared" si="67"/>
        <v>NRSWA diversions - WN - capex</v>
      </c>
      <c r="F185" s="79" t="str">
        <f t="shared" si="67"/>
        <v>CW11_024TOT_PR24</v>
      </c>
      <c r="G185" s="79">
        <f t="shared" si="67"/>
        <v>0</v>
      </c>
      <c r="H185" s="79">
        <f t="shared" si="67"/>
        <v>0</v>
      </c>
      <c r="I185" s="79">
        <f t="shared" si="67"/>
        <v>0</v>
      </c>
      <c r="J185" s="79">
        <f t="shared" si="67"/>
        <v>0</v>
      </c>
      <c r="K185" s="79"/>
      <c r="L185" s="79" t="str">
        <f t="shared" si="68"/>
        <v>WN CAPEX</v>
      </c>
      <c r="M185" s="79" t="str">
        <f t="shared" si="68"/>
        <v>£m</v>
      </c>
      <c r="N185" s="79"/>
      <c r="O185" s="120"/>
      <c r="P185" s="120"/>
      <c r="Q185" s="191">
        <f t="shared" ref="Q185:U186" si="72">IF(ISBLANK(Q118),Q49,Q118)</f>
        <v>0</v>
      </c>
      <c r="R185" s="191">
        <f t="shared" si="72"/>
        <v>0</v>
      </c>
      <c r="S185" s="191">
        <f t="shared" si="72"/>
        <v>0</v>
      </c>
      <c r="T185" s="191">
        <f t="shared" si="72"/>
        <v>0</v>
      </c>
      <c r="U185" s="191">
        <f t="shared" si="72"/>
        <v>0</v>
      </c>
      <c r="V185" s="101"/>
      <c r="W185" s="190">
        <f t="shared" si="49"/>
        <v>0</v>
      </c>
      <c r="X185" s="190">
        <f t="shared" si="70"/>
        <v>0</v>
      </c>
      <c r="Y185" s="191"/>
      <c r="Z185" s="191"/>
      <c r="AA185" s="191"/>
      <c r="AB185" s="157"/>
      <c r="AC185" s="157"/>
      <c r="AD185" s="157"/>
      <c r="AE185" s="157"/>
      <c r="AF185" s="157"/>
      <c r="AG185" s="157"/>
      <c r="AH185" s="157"/>
      <c r="AI185" s="157"/>
      <c r="AJ185" s="157"/>
      <c r="AK185" s="157"/>
    </row>
    <row r="186" spans="1:37" outlineLevel="1">
      <c r="A186" s="110"/>
      <c r="B186" s="110"/>
      <c r="C186" s="111"/>
      <c r="D186" s="112"/>
      <c r="E186" s="79" t="str">
        <f t="shared" si="67"/>
        <v>NRSWA diversions - WN - opex</v>
      </c>
      <c r="F186" s="79" t="str">
        <f t="shared" si="67"/>
        <v>CW11_009TOT_PR24</v>
      </c>
      <c r="G186" s="79">
        <f t="shared" si="67"/>
        <v>0</v>
      </c>
      <c r="H186" s="79">
        <f t="shared" si="67"/>
        <v>0</v>
      </c>
      <c r="I186" s="79">
        <f t="shared" si="67"/>
        <v>0</v>
      </c>
      <c r="J186" s="79">
        <f t="shared" si="67"/>
        <v>0</v>
      </c>
      <c r="K186" s="79"/>
      <c r="L186" s="79" t="str">
        <f t="shared" si="68"/>
        <v>WN OPEX</v>
      </c>
      <c r="M186" s="79" t="str">
        <f t="shared" si="68"/>
        <v>£m</v>
      </c>
      <c r="N186" s="79"/>
      <c r="O186" s="120"/>
      <c r="P186" s="120"/>
      <c r="Q186" s="191">
        <f t="shared" si="72"/>
        <v>9.5000000000000001E-2</v>
      </c>
      <c r="R186" s="191">
        <f t="shared" si="72"/>
        <v>9.0999999999999998E-2</v>
      </c>
      <c r="S186" s="191">
        <f t="shared" si="72"/>
        <v>9.0999999999999998E-2</v>
      </c>
      <c r="T186" s="191">
        <f t="shared" si="72"/>
        <v>0.09</v>
      </c>
      <c r="U186" s="191">
        <f t="shared" si="72"/>
        <v>9.0999999999999998E-2</v>
      </c>
      <c r="V186" s="101"/>
      <c r="W186" s="190">
        <f t="shared" si="49"/>
        <v>0.45799999999999996</v>
      </c>
      <c r="X186" s="190">
        <f t="shared" si="70"/>
        <v>9.1599999999999987E-2</v>
      </c>
      <c r="Y186" s="191"/>
      <c r="Z186" s="191"/>
      <c r="AA186" s="191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</row>
    <row r="187" spans="1:37" outlineLevel="1">
      <c r="A187" s="110"/>
      <c r="B187" s="110"/>
      <c r="C187" s="111"/>
      <c r="D187" s="112"/>
      <c r="E187" s="79" t="str">
        <f t="shared" si="67"/>
        <v>NRSWA diversions - WN - totex</v>
      </c>
      <c r="F187" s="79" t="str">
        <f t="shared" si="67"/>
        <v>sum</v>
      </c>
      <c r="G187" s="79">
        <f t="shared" si="67"/>
        <v>0</v>
      </c>
      <c r="H187" s="79">
        <f t="shared" si="67"/>
        <v>0</v>
      </c>
      <c r="I187" s="79">
        <f t="shared" si="67"/>
        <v>0</v>
      </c>
      <c r="J187" s="79">
        <f t="shared" si="67"/>
        <v>0</v>
      </c>
      <c r="K187" s="79"/>
      <c r="L187" s="79" t="str">
        <f t="shared" si="68"/>
        <v>WN TOTEX</v>
      </c>
      <c r="M187" s="79" t="str">
        <f t="shared" si="68"/>
        <v>£m</v>
      </c>
      <c r="N187" s="79"/>
      <c r="O187" s="120"/>
      <c r="P187" s="120"/>
      <c r="Q187" s="192">
        <f t="shared" ref="Q187:U187" si="73">SUM(Q185:Q186)</f>
        <v>9.5000000000000001E-2</v>
      </c>
      <c r="R187" s="192">
        <f t="shared" si="73"/>
        <v>9.0999999999999998E-2</v>
      </c>
      <c r="S187" s="192">
        <f t="shared" si="73"/>
        <v>9.0999999999999998E-2</v>
      </c>
      <c r="T187" s="192">
        <f t="shared" si="73"/>
        <v>0.09</v>
      </c>
      <c r="U187" s="192">
        <f t="shared" si="73"/>
        <v>9.0999999999999998E-2</v>
      </c>
      <c r="V187" s="101"/>
      <c r="W187" s="192">
        <f t="shared" si="49"/>
        <v>0.45799999999999996</v>
      </c>
      <c r="X187" s="192">
        <f t="shared" si="70"/>
        <v>9.1599999999999987E-2</v>
      </c>
      <c r="Y187" s="191"/>
      <c r="Z187" s="191"/>
      <c r="AA187" s="191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</row>
    <row r="188" spans="1:37" outlineLevel="1">
      <c r="A188" s="110"/>
      <c r="B188" s="110"/>
      <c r="C188" s="111"/>
      <c r="D188" s="112"/>
      <c r="E188" s="79" t="str">
        <f t="shared" si="67"/>
        <v>Non-s185 diversions - WN - capex</v>
      </c>
      <c r="F188" s="79" t="str">
        <f t="shared" si="67"/>
        <v>CW11_025TOT_PR24</v>
      </c>
      <c r="G188" s="79">
        <f t="shared" si="67"/>
        <v>0</v>
      </c>
      <c r="H188" s="79">
        <f t="shared" si="67"/>
        <v>0</v>
      </c>
      <c r="I188" s="79">
        <f t="shared" si="67"/>
        <v>0</v>
      </c>
      <c r="J188" s="79">
        <f t="shared" si="67"/>
        <v>0</v>
      </c>
      <c r="K188" s="79"/>
      <c r="L188" s="79" t="str">
        <f t="shared" si="68"/>
        <v>WN CAPEX</v>
      </c>
      <c r="M188" s="79" t="str">
        <f t="shared" si="68"/>
        <v>£m</v>
      </c>
      <c r="N188" s="79"/>
      <c r="O188" s="120"/>
      <c r="P188" s="120"/>
      <c r="Q188" s="191">
        <f t="shared" ref="Q188:U189" si="74">IF(ISBLANK(Q121),Q52,Q121)</f>
        <v>0</v>
      </c>
      <c r="R188" s="191">
        <f t="shared" si="74"/>
        <v>0</v>
      </c>
      <c r="S188" s="191">
        <f t="shared" si="74"/>
        <v>0</v>
      </c>
      <c r="T188" s="191">
        <f t="shared" si="74"/>
        <v>0</v>
      </c>
      <c r="U188" s="191">
        <f t="shared" si="74"/>
        <v>0</v>
      </c>
      <c r="V188" s="101"/>
      <c r="W188" s="190">
        <f t="shared" si="49"/>
        <v>0</v>
      </c>
      <c r="X188" s="190">
        <f t="shared" si="70"/>
        <v>0</v>
      </c>
      <c r="Y188" s="191"/>
      <c r="Z188" s="191"/>
      <c r="AA188" s="191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</row>
    <row r="189" spans="1:37" outlineLevel="1">
      <c r="A189" s="110"/>
      <c r="B189" s="110"/>
      <c r="C189" s="111"/>
      <c r="D189" s="112"/>
      <c r="E189" s="79" t="str">
        <f t="shared" si="67"/>
        <v>Non-s185 diversions - WN - opex</v>
      </c>
      <c r="F189" s="79" t="str">
        <f t="shared" si="67"/>
        <v>CW11_010TOT_PR24</v>
      </c>
      <c r="G189" s="79">
        <f t="shared" si="67"/>
        <v>0</v>
      </c>
      <c r="H189" s="79">
        <f t="shared" si="67"/>
        <v>0</v>
      </c>
      <c r="I189" s="79">
        <f t="shared" si="67"/>
        <v>0</v>
      </c>
      <c r="J189" s="79">
        <f t="shared" si="67"/>
        <v>0</v>
      </c>
      <c r="K189" s="79"/>
      <c r="L189" s="79" t="str">
        <f t="shared" si="68"/>
        <v>WN OPEX</v>
      </c>
      <c r="M189" s="79" t="str">
        <f t="shared" si="68"/>
        <v>£m</v>
      </c>
      <c r="N189" s="79"/>
      <c r="O189" s="120"/>
      <c r="P189" s="120"/>
      <c r="Q189" s="191">
        <f t="shared" si="74"/>
        <v>0</v>
      </c>
      <c r="R189" s="191">
        <f t="shared" si="74"/>
        <v>0</v>
      </c>
      <c r="S189" s="191">
        <f t="shared" si="74"/>
        <v>0</v>
      </c>
      <c r="T189" s="191">
        <f t="shared" si="74"/>
        <v>0</v>
      </c>
      <c r="U189" s="191">
        <f t="shared" si="74"/>
        <v>0</v>
      </c>
      <c r="V189" s="101"/>
      <c r="W189" s="190">
        <f t="shared" si="49"/>
        <v>0</v>
      </c>
      <c r="X189" s="190">
        <f t="shared" si="70"/>
        <v>0</v>
      </c>
      <c r="Y189" s="191"/>
      <c r="Z189" s="191"/>
      <c r="AA189" s="191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</row>
    <row r="190" spans="1:37" outlineLevel="1">
      <c r="A190" s="110"/>
      <c r="B190" s="110"/>
      <c r="C190" s="111"/>
      <c r="D190" s="112"/>
      <c r="E190" s="79" t="str">
        <f t="shared" si="67"/>
        <v>Non-s185 diversions - WN - totex</v>
      </c>
      <c r="F190" s="79" t="str">
        <f t="shared" si="67"/>
        <v>sum</v>
      </c>
      <c r="G190" s="79">
        <f t="shared" si="67"/>
        <v>0</v>
      </c>
      <c r="H190" s="79">
        <f t="shared" si="67"/>
        <v>0</v>
      </c>
      <c r="I190" s="79">
        <f t="shared" si="67"/>
        <v>0</v>
      </c>
      <c r="J190" s="79">
        <f t="shared" si="67"/>
        <v>0</v>
      </c>
      <c r="K190" s="79"/>
      <c r="L190" s="79" t="str">
        <f t="shared" si="68"/>
        <v>WN TOTEX</v>
      </c>
      <c r="M190" s="79" t="str">
        <f t="shared" si="68"/>
        <v>£m</v>
      </c>
      <c r="N190" s="79"/>
      <c r="O190" s="120"/>
      <c r="P190" s="120"/>
      <c r="Q190" s="192">
        <f t="shared" ref="Q190:U190" si="75">SUM(Q188:Q189)</f>
        <v>0</v>
      </c>
      <c r="R190" s="192">
        <f t="shared" si="75"/>
        <v>0</v>
      </c>
      <c r="S190" s="192">
        <f t="shared" si="75"/>
        <v>0</v>
      </c>
      <c r="T190" s="192">
        <f t="shared" si="75"/>
        <v>0</v>
      </c>
      <c r="U190" s="192">
        <f t="shared" si="75"/>
        <v>0</v>
      </c>
      <c r="V190" s="101"/>
      <c r="W190" s="192">
        <f t="shared" si="49"/>
        <v>0</v>
      </c>
      <c r="X190" s="192">
        <f t="shared" si="70"/>
        <v>0</v>
      </c>
      <c r="Y190" s="191"/>
      <c r="Z190" s="191"/>
      <c r="AA190" s="191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</row>
    <row r="191" spans="1:37" outlineLevel="1">
      <c r="A191" s="110"/>
      <c r="B191" s="110"/>
      <c r="C191" s="111"/>
      <c r="D191" s="112"/>
      <c r="E191" s="79" t="str">
        <f t="shared" si="67"/>
        <v>Total diversions - WN - capex</v>
      </c>
      <c r="F191" s="79" t="str">
        <f t="shared" si="67"/>
        <v>sum</v>
      </c>
      <c r="G191" s="79">
        <f t="shared" si="67"/>
        <v>0</v>
      </c>
      <c r="H191" s="79">
        <f t="shared" si="67"/>
        <v>0</v>
      </c>
      <c r="I191" s="79">
        <f t="shared" si="67"/>
        <v>0</v>
      </c>
      <c r="J191" s="79">
        <f t="shared" si="67"/>
        <v>0</v>
      </c>
      <c r="K191" s="79"/>
      <c r="L191" s="79" t="str">
        <f t="shared" si="68"/>
        <v>WN CAPEX</v>
      </c>
      <c r="M191" s="79" t="str">
        <f t="shared" si="68"/>
        <v>£m</v>
      </c>
      <c r="N191" s="79"/>
      <c r="O191" s="120"/>
      <c r="P191" s="120"/>
      <c r="Q191" s="192">
        <f>SUMIF($L$182:$L190,$L191,Q$182:Q190)</f>
        <v>0</v>
      </c>
      <c r="R191" s="192">
        <f>SUMIF($L$182:$L190,$L191,R$182:R190)</f>
        <v>0</v>
      </c>
      <c r="S191" s="192">
        <f>SUMIF($L$182:$L190,$L191,S$182:S190)</f>
        <v>0</v>
      </c>
      <c r="T191" s="192">
        <f>SUMIF($L$182:$L190,$L191,T$182:T190)</f>
        <v>0</v>
      </c>
      <c r="U191" s="192">
        <f>SUMIF($L$182:$L190,$L191,U$182:U190)</f>
        <v>0</v>
      </c>
      <c r="V191" s="101"/>
      <c r="W191" s="192">
        <f t="shared" si="49"/>
        <v>0</v>
      </c>
      <c r="X191" s="192">
        <f t="shared" si="70"/>
        <v>0</v>
      </c>
      <c r="Y191" s="191"/>
      <c r="Z191" s="191"/>
      <c r="AA191" s="191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</row>
    <row r="192" spans="1:37" outlineLevel="1">
      <c r="A192" s="110"/>
      <c r="B192" s="110"/>
      <c r="C192" s="111"/>
      <c r="D192" s="112"/>
      <c r="E192" s="79" t="str">
        <f t="shared" si="67"/>
        <v>Total diversions - WN - opex</v>
      </c>
      <c r="F192" s="79" t="str">
        <f t="shared" si="67"/>
        <v>sum</v>
      </c>
      <c r="G192" s="79">
        <f t="shared" si="67"/>
        <v>0</v>
      </c>
      <c r="H192" s="79">
        <f t="shared" si="67"/>
        <v>0</v>
      </c>
      <c r="I192" s="79">
        <f t="shared" si="67"/>
        <v>0</v>
      </c>
      <c r="J192" s="79">
        <f t="shared" si="67"/>
        <v>0</v>
      </c>
      <c r="K192" s="79"/>
      <c r="L192" s="79" t="str">
        <f t="shared" si="68"/>
        <v>WN OPEX</v>
      </c>
      <c r="M192" s="79" t="str">
        <f t="shared" si="68"/>
        <v>£m</v>
      </c>
      <c r="N192" s="79"/>
      <c r="O192" s="120"/>
      <c r="P192" s="120"/>
      <c r="Q192" s="192">
        <f>SUMIF($L$182:$L191,$L192,Q$182:Q191)</f>
        <v>0.22600000000000001</v>
      </c>
      <c r="R192" s="192">
        <f>SUMIF($L$182:$L191,$L192,R$182:R191)</f>
        <v>0.216</v>
      </c>
      <c r="S192" s="192">
        <f>SUMIF($L$182:$L191,$L192,S$182:S191)</f>
        <v>0.216</v>
      </c>
      <c r="T192" s="192">
        <f>SUMIF($L$182:$L191,$L192,T$182:T191)</f>
        <v>0.21299999999999999</v>
      </c>
      <c r="U192" s="192">
        <f>SUMIF($L$182:$L191,$L192,U$182:U191)</f>
        <v>0.216</v>
      </c>
      <c r="V192" s="101"/>
      <c r="W192" s="192">
        <f t="shared" si="49"/>
        <v>1.087</v>
      </c>
      <c r="X192" s="192">
        <f t="shared" si="70"/>
        <v>0.21739999999999998</v>
      </c>
      <c r="Y192" s="191"/>
      <c r="Z192" s="191"/>
      <c r="AA192" s="191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</row>
    <row r="193" spans="1:37" outlineLevel="1">
      <c r="A193" s="110"/>
      <c r="B193" s="110"/>
      <c r="C193" s="111"/>
      <c r="D193" s="112"/>
      <c r="E193" s="79" t="str">
        <f t="shared" si="67"/>
        <v>Total diversions - WN - totex</v>
      </c>
      <c r="F193" s="79" t="str">
        <f t="shared" si="67"/>
        <v>sum</v>
      </c>
      <c r="G193" s="79">
        <f t="shared" si="67"/>
        <v>0</v>
      </c>
      <c r="H193" s="79">
        <f t="shared" si="67"/>
        <v>0</v>
      </c>
      <c r="I193" s="79">
        <f t="shared" si="67"/>
        <v>0</v>
      </c>
      <c r="J193" s="79">
        <f t="shared" si="67"/>
        <v>0</v>
      </c>
      <c r="K193" s="79"/>
      <c r="L193" s="79" t="str">
        <f t="shared" si="68"/>
        <v>WN TOTEX</v>
      </c>
      <c r="M193" s="79" t="str">
        <f t="shared" si="68"/>
        <v>£m</v>
      </c>
      <c r="N193" s="79"/>
      <c r="O193" s="120"/>
      <c r="P193" s="120"/>
      <c r="Q193" s="192">
        <f>SUMIF($L$182:$L192,$L193,Q$182:Q192)</f>
        <v>0.22600000000000001</v>
      </c>
      <c r="R193" s="192">
        <f>SUMIF($L$182:$L192,$L193,R$182:R192)</f>
        <v>0.216</v>
      </c>
      <c r="S193" s="192">
        <f>SUMIF($L$182:$L192,$L193,S$182:S192)</f>
        <v>0.216</v>
      </c>
      <c r="T193" s="192">
        <f>SUMIF($L$182:$L192,$L193,T$182:T192)</f>
        <v>0.21299999999999999</v>
      </c>
      <c r="U193" s="192">
        <f>SUMIF($L$182:$L192,$L193,U$182:U192)</f>
        <v>0.216</v>
      </c>
      <c r="V193" s="101"/>
      <c r="W193" s="192">
        <f t="shared" si="49"/>
        <v>1.087</v>
      </c>
      <c r="X193" s="192">
        <f t="shared" si="70"/>
        <v>0.21739999999999998</v>
      </c>
      <c r="Y193" s="191"/>
      <c r="Z193" s="191"/>
      <c r="AA193" s="191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</row>
    <row r="194" spans="1:37" customFormat="1" outlineLevel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79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</row>
    <row r="195" spans="1:37" outlineLevel="1">
      <c r="A195" s="110"/>
      <c r="B195" s="110"/>
      <c r="C195" s="111"/>
      <c r="D195" s="112"/>
      <c r="E195" s="79" t="str">
        <f t="shared" ref="E195:J206" si="76">E59</f>
        <v>s185 diversions - WWN - capex</v>
      </c>
      <c r="F195" s="79" t="str">
        <f t="shared" si="76"/>
        <v>CWW11_025TOT_PR24</v>
      </c>
      <c r="G195" s="79">
        <f t="shared" si="76"/>
        <v>0</v>
      </c>
      <c r="H195" s="79">
        <f t="shared" si="76"/>
        <v>0</v>
      </c>
      <c r="I195" s="79">
        <f t="shared" si="76"/>
        <v>0</v>
      </c>
      <c r="J195" s="79">
        <f t="shared" si="76"/>
        <v>0</v>
      </c>
      <c r="K195" s="79"/>
      <c r="L195" s="79" t="str">
        <f t="shared" ref="L195:M206" si="77">L59</f>
        <v>WWN CAPEX</v>
      </c>
      <c r="M195" s="79" t="str">
        <f t="shared" si="77"/>
        <v>£m</v>
      </c>
      <c r="N195" s="79"/>
      <c r="O195" s="120"/>
      <c r="P195" s="120"/>
      <c r="Q195" s="191">
        <f t="shared" ref="Q195:U196" si="78">IF(ISBLANK(Q128),Q59,Q128)</f>
        <v>0</v>
      </c>
      <c r="R195" s="191">
        <f t="shared" si="78"/>
        <v>0</v>
      </c>
      <c r="S195" s="191">
        <f t="shared" si="78"/>
        <v>0</v>
      </c>
      <c r="T195" s="191">
        <f t="shared" si="78"/>
        <v>0</v>
      </c>
      <c r="U195" s="191">
        <f t="shared" si="78"/>
        <v>0</v>
      </c>
      <c r="V195" s="101"/>
      <c r="W195" s="190">
        <f t="shared" si="49"/>
        <v>0</v>
      </c>
      <c r="X195" s="190">
        <f t="shared" ref="X195:X206" si="79">AVERAGE(Q195:U195)</f>
        <v>0</v>
      </c>
      <c r="Y195" s="191"/>
      <c r="Z195" s="191"/>
      <c r="AA195" s="191"/>
      <c r="AB195" s="157"/>
      <c r="AC195" s="157"/>
      <c r="AD195" s="157"/>
      <c r="AE195" s="157"/>
      <c r="AF195" s="157"/>
      <c r="AG195" s="157"/>
      <c r="AH195" s="157"/>
      <c r="AI195" s="157"/>
      <c r="AJ195" s="157"/>
      <c r="AK195" s="157"/>
    </row>
    <row r="196" spans="1:37" outlineLevel="1">
      <c r="A196" s="110"/>
      <c r="B196" s="110"/>
      <c r="C196" s="111"/>
      <c r="D196" s="112"/>
      <c r="E196" s="79" t="str">
        <f t="shared" si="76"/>
        <v>s185 diversions - WWN - opex</v>
      </c>
      <c r="F196" s="79" t="str">
        <f t="shared" si="76"/>
        <v>CWW11_012TOT_PR24</v>
      </c>
      <c r="G196" s="79">
        <f t="shared" si="76"/>
        <v>0</v>
      </c>
      <c r="H196" s="79">
        <f t="shared" si="76"/>
        <v>0</v>
      </c>
      <c r="I196" s="79">
        <f t="shared" si="76"/>
        <v>0</v>
      </c>
      <c r="J196" s="79">
        <f t="shared" si="76"/>
        <v>0</v>
      </c>
      <c r="K196" s="79"/>
      <c r="L196" s="79" t="str">
        <f t="shared" si="77"/>
        <v>WWN OPEX</v>
      </c>
      <c r="M196" s="79" t="str">
        <f t="shared" si="77"/>
        <v>£m</v>
      </c>
      <c r="N196" s="79"/>
      <c r="O196" s="120"/>
      <c r="P196" s="120"/>
      <c r="Q196" s="191">
        <f t="shared" si="78"/>
        <v>0</v>
      </c>
      <c r="R196" s="191">
        <f t="shared" si="78"/>
        <v>0</v>
      </c>
      <c r="S196" s="191">
        <f t="shared" si="78"/>
        <v>0</v>
      </c>
      <c r="T196" s="191">
        <f t="shared" si="78"/>
        <v>0</v>
      </c>
      <c r="U196" s="191">
        <f t="shared" si="78"/>
        <v>0</v>
      </c>
      <c r="V196" s="101"/>
      <c r="W196" s="190">
        <f t="shared" si="49"/>
        <v>0</v>
      </c>
      <c r="X196" s="190">
        <f t="shared" si="79"/>
        <v>0</v>
      </c>
      <c r="Y196" s="191"/>
      <c r="Z196" s="191"/>
      <c r="AA196" s="191"/>
      <c r="AB196" s="157"/>
      <c r="AC196" s="157"/>
      <c r="AD196" s="157"/>
      <c r="AE196" s="157"/>
      <c r="AF196" s="157"/>
      <c r="AG196" s="157"/>
      <c r="AH196" s="157"/>
      <c r="AI196" s="157"/>
      <c r="AJ196" s="157"/>
      <c r="AK196" s="157"/>
    </row>
    <row r="197" spans="1:37" outlineLevel="1">
      <c r="A197" s="110"/>
      <c r="B197" s="110"/>
      <c r="C197" s="111"/>
      <c r="D197" s="112"/>
      <c r="E197" s="79" t="str">
        <f t="shared" si="76"/>
        <v>s185 diversions - WWN - totex</v>
      </c>
      <c r="F197" s="79" t="str">
        <f t="shared" si="76"/>
        <v>sum</v>
      </c>
      <c r="G197" s="79">
        <f t="shared" si="76"/>
        <v>0</v>
      </c>
      <c r="H197" s="79">
        <f t="shared" si="76"/>
        <v>0</v>
      </c>
      <c r="I197" s="79">
        <f t="shared" si="76"/>
        <v>0</v>
      </c>
      <c r="J197" s="79">
        <f t="shared" si="76"/>
        <v>0</v>
      </c>
      <c r="K197" s="79"/>
      <c r="L197" s="79" t="str">
        <f t="shared" si="77"/>
        <v>WWN TOTEX</v>
      </c>
      <c r="M197" s="79" t="str">
        <f t="shared" si="77"/>
        <v>£m</v>
      </c>
      <c r="N197" s="79"/>
      <c r="O197" s="120"/>
      <c r="P197" s="120"/>
      <c r="Q197" s="192">
        <f t="shared" ref="Q197:U197" si="80">SUM(Q195:Q196)</f>
        <v>0</v>
      </c>
      <c r="R197" s="192">
        <f t="shared" si="80"/>
        <v>0</v>
      </c>
      <c r="S197" s="192">
        <f t="shared" si="80"/>
        <v>0</v>
      </c>
      <c r="T197" s="192">
        <f t="shared" si="80"/>
        <v>0</v>
      </c>
      <c r="U197" s="192">
        <f t="shared" si="80"/>
        <v>0</v>
      </c>
      <c r="V197" s="101"/>
      <c r="W197" s="192">
        <f t="shared" si="49"/>
        <v>0</v>
      </c>
      <c r="X197" s="192">
        <f t="shared" si="79"/>
        <v>0</v>
      </c>
      <c r="Y197" s="191"/>
      <c r="Z197" s="191"/>
      <c r="AA197" s="191"/>
      <c r="AB197" s="157"/>
      <c r="AC197" s="157"/>
      <c r="AD197" s="157"/>
      <c r="AE197" s="157"/>
      <c r="AF197" s="157"/>
      <c r="AG197" s="157"/>
      <c r="AH197" s="157"/>
      <c r="AI197" s="157"/>
      <c r="AJ197" s="157"/>
      <c r="AK197" s="157"/>
    </row>
    <row r="198" spans="1:37" outlineLevel="1">
      <c r="A198" s="110"/>
      <c r="B198" s="110"/>
      <c r="C198" s="111"/>
      <c r="D198" s="112"/>
      <c r="E198" s="79" t="str">
        <f t="shared" si="76"/>
        <v>NRSWA diversions - WWN - capex</v>
      </c>
      <c r="F198" s="79" t="str">
        <f t="shared" si="76"/>
        <v>CWW11_018TOT_PR24</v>
      </c>
      <c r="G198" s="79">
        <f t="shared" si="76"/>
        <v>0</v>
      </c>
      <c r="H198" s="79">
        <f t="shared" si="76"/>
        <v>0</v>
      </c>
      <c r="I198" s="79">
        <f t="shared" si="76"/>
        <v>0</v>
      </c>
      <c r="J198" s="79">
        <f t="shared" si="76"/>
        <v>0</v>
      </c>
      <c r="K198" s="79"/>
      <c r="L198" s="79" t="str">
        <f t="shared" si="77"/>
        <v>WWN CAPEX</v>
      </c>
      <c r="M198" s="79" t="str">
        <f t="shared" si="77"/>
        <v>£m</v>
      </c>
      <c r="N198" s="79"/>
      <c r="O198" s="120"/>
      <c r="P198" s="120"/>
      <c r="Q198" s="191">
        <f t="shared" ref="Q198:U199" si="81">IF(ISBLANK(Q131),Q62,Q131)</f>
        <v>0</v>
      </c>
      <c r="R198" s="191">
        <f t="shared" si="81"/>
        <v>0</v>
      </c>
      <c r="S198" s="191">
        <f t="shared" si="81"/>
        <v>0</v>
      </c>
      <c r="T198" s="191">
        <f t="shared" si="81"/>
        <v>0</v>
      </c>
      <c r="U198" s="191">
        <f t="shared" si="81"/>
        <v>0</v>
      </c>
      <c r="V198" s="101"/>
      <c r="W198" s="190">
        <f t="shared" si="49"/>
        <v>0</v>
      </c>
      <c r="X198" s="190">
        <f t="shared" si="79"/>
        <v>0</v>
      </c>
      <c r="Y198" s="191"/>
      <c r="Z198" s="191"/>
      <c r="AA198" s="191"/>
      <c r="AB198" s="157"/>
      <c r="AC198" s="157"/>
      <c r="AD198" s="157"/>
      <c r="AE198" s="157"/>
      <c r="AF198" s="157"/>
      <c r="AG198" s="157"/>
      <c r="AH198" s="157"/>
      <c r="AI198" s="157"/>
      <c r="AJ198" s="157"/>
      <c r="AK198" s="157"/>
    </row>
    <row r="199" spans="1:37" outlineLevel="1">
      <c r="A199" s="110"/>
      <c r="B199" s="110"/>
      <c r="C199" s="111"/>
      <c r="D199" s="112"/>
      <c r="E199" s="79" t="str">
        <f t="shared" si="76"/>
        <v>NRSWA diversions - WWN - opex</v>
      </c>
      <c r="F199" s="79" t="str">
        <f t="shared" si="76"/>
        <v>CWW11_005TOT_PR24</v>
      </c>
      <c r="G199" s="79">
        <f t="shared" si="76"/>
        <v>0</v>
      </c>
      <c r="H199" s="79">
        <f t="shared" si="76"/>
        <v>0</v>
      </c>
      <c r="I199" s="79">
        <f t="shared" si="76"/>
        <v>0</v>
      </c>
      <c r="J199" s="79">
        <f t="shared" si="76"/>
        <v>0</v>
      </c>
      <c r="K199" s="79"/>
      <c r="L199" s="79" t="str">
        <f t="shared" si="77"/>
        <v>WWN OPEX</v>
      </c>
      <c r="M199" s="79" t="str">
        <f t="shared" si="77"/>
        <v>£m</v>
      </c>
      <c r="N199" s="79"/>
      <c r="O199" s="120"/>
      <c r="P199" s="120"/>
      <c r="Q199" s="191">
        <f t="shared" si="81"/>
        <v>0</v>
      </c>
      <c r="R199" s="191">
        <f t="shared" si="81"/>
        <v>0</v>
      </c>
      <c r="S199" s="191">
        <f t="shared" si="81"/>
        <v>0</v>
      </c>
      <c r="T199" s="191">
        <f t="shared" si="81"/>
        <v>0</v>
      </c>
      <c r="U199" s="191">
        <f t="shared" si="81"/>
        <v>0</v>
      </c>
      <c r="V199" s="101"/>
      <c r="W199" s="190">
        <f t="shared" si="49"/>
        <v>0</v>
      </c>
      <c r="X199" s="190">
        <f t="shared" si="79"/>
        <v>0</v>
      </c>
      <c r="Y199" s="191"/>
      <c r="Z199" s="191"/>
      <c r="AA199" s="191"/>
      <c r="AB199" s="157"/>
      <c r="AC199" s="157"/>
      <c r="AD199" s="157"/>
      <c r="AE199" s="157"/>
      <c r="AF199" s="157"/>
      <c r="AG199" s="157"/>
      <c r="AH199" s="157"/>
      <c r="AI199" s="157"/>
      <c r="AJ199" s="157"/>
      <c r="AK199" s="157"/>
    </row>
    <row r="200" spans="1:37" outlineLevel="1">
      <c r="A200" s="110"/>
      <c r="B200" s="110"/>
      <c r="C200" s="111"/>
      <c r="D200" s="112"/>
      <c r="E200" s="79" t="str">
        <f t="shared" si="76"/>
        <v>NRSWA diversions - WWN - totex</v>
      </c>
      <c r="F200" s="79" t="str">
        <f t="shared" si="76"/>
        <v>sum</v>
      </c>
      <c r="G200" s="79">
        <f t="shared" si="76"/>
        <v>0</v>
      </c>
      <c r="H200" s="79">
        <f t="shared" si="76"/>
        <v>0</v>
      </c>
      <c r="I200" s="79">
        <f t="shared" si="76"/>
        <v>0</v>
      </c>
      <c r="J200" s="79">
        <f t="shared" si="76"/>
        <v>0</v>
      </c>
      <c r="K200" s="79"/>
      <c r="L200" s="79" t="str">
        <f t="shared" si="77"/>
        <v>WWN TOTEX</v>
      </c>
      <c r="M200" s="79" t="str">
        <f t="shared" si="77"/>
        <v>£m</v>
      </c>
      <c r="N200" s="79"/>
      <c r="O200" s="120"/>
      <c r="P200" s="120"/>
      <c r="Q200" s="192">
        <f t="shared" ref="Q200:U200" si="82">SUM(Q198:Q199)</f>
        <v>0</v>
      </c>
      <c r="R200" s="192">
        <f t="shared" si="82"/>
        <v>0</v>
      </c>
      <c r="S200" s="192">
        <f t="shared" si="82"/>
        <v>0</v>
      </c>
      <c r="T200" s="192">
        <f t="shared" si="82"/>
        <v>0</v>
      </c>
      <c r="U200" s="192">
        <f t="shared" si="82"/>
        <v>0</v>
      </c>
      <c r="V200" s="101"/>
      <c r="W200" s="192">
        <f t="shared" si="49"/>
        <v>0</v>
      </c>
      <c r="X200" s="192">
        <f t="shared" si="79"/>
        <v>0</v>
      </c>
      <c r="Y200" s="191"/>
      <c r="Z200" s="191"/>
      <c r="AA200" s="191"/>
      <c r="AB200" s="157"/>
      <c r="AC200" s="157"/>
      <c r="AD200" s="157"/>
      <c r="AE200" s="157"/>
      <c r="AF200" s="157"/>
      <c r="AG200" s="157"/>
      <c r="AH200" s="157"/>
      <c r="AI200" s="157"/>
      <c r="AJ200" s="157"/>
      <c r="AK200" s="157"/>
    </row>
    <row r="201" spans="1:37" outlineLevel="1">
      <c r="A201" s="110"/>
      <c r="B201" s="110"/>
      <c r="C201" s="111"/>
      <c r="D201" s="112"/>
      <c r="E201" s="79" t="str">
        <f t="shared" si="76"/>
        <v>Non-s185 diversions - WWN - capex</v>
      </c>
      <c r="F201" s="79" t="str">
        <f t="shared" si="76"/>
        <v>CWW11_019TOT_PR24</v>
      </c>
      <c r="G201" s="79">
        <f t="shared" si="76"/>
        <v>0</v>
      </c>
      <c r="H201" s="79">
        <f t="shared" si="76"/>
        <v>0</v>
      </c>
      <c r="I201" s="79">
        <f t="shared" si="76"/>
        <v>0</v>
      </c>
      <c r="J201" s="79">
        <f t="shared" si="76"/>
        <v>0</v>
      </c>
      <c r="K201" s="79"/>
      <c r="L201" s="79" t="str">
        <f t="shared" si="77"/>
        <v>WWN CAPEX</v>
      </c>
      <c r="M201" s="79" t="str">
        <f t="shared" si="77"/>
        <v>£m</v>
      </c>
      <c r="N201" s="79"/>
      <c r="O201" s="120"/>
      <c r="P201" s="120"/>
      <c r="Q201" s="191">
        <f t="shared" ref="Q201:U202" si="83">IF(ISBLANK(Q134),Q65,Q134)</f>
        <v>0</v>
      </c>
      <c r="R201" s="191">
        <f t="shared" si="83"/>
        <v>0</v>
      </c>
      <c r="S201" s="191">
        <f t="shared" si="83"/>
        <v>0</v>
      </c>
      <c r="T201" s="191">
        <f t="shared" si="83"/>
        <v>0</v>
      </c>
      <c r="U201" s="191">
        <f t="shared" si="83"/>
        <v>0</v>
      </c>
      <c r="V201" s="101"/>
      <c r="W201" s="190">
        <f t="shared" si="49"/>
        <v>0</v>
      </c>
      <c r="X201" s="190">
        <f t="shared" si="79"/>
        <v>0</v>
      </c>
      <c r="Y201" s="191"/>
      <c r="Z201" s="191"/>
      <c r="AA201" s="191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</row>
    <row r="202" spans="1:37" outlineLevel="1">
      <c r="A202" s="110"/>
      <c r="B202" s="110"/>
      <c r="C202" s="111"/>
      <c r="D202" s="112"/>
      <c r="E202" s="79" t="str">
        <f t="shared" si="76"/>
        <v>Non-s185 diversions - WWN - opex</v>
      </c>
      <c r="F202" s="79" t="str">
        <f t="shared" si="76"/>
        <v>CWW11_006TOT_PR24</v>
      </c>
      <c r="G202" s="79">
        <f t="shared" si="76"/>
        <v>0</v>
      </c>
      <c r="H202" s="79">
        <f t="shared" si="76"/>
        <v>0</v>
      </c>
      <c r="I202" s="79">
        <f t="shared" si="76"/>
        <v>0</v>
      </c>
      <c r="J202" s="79">
        <f t="shared" si="76"/>
        <v>0</v>
      </c>
      <c r="K202" s="79"/>
      <c r="L202" s="79" t="str">
        <f t="shared" si="77"/>
        <v>WWN OPEX</v>
      </c>
      <c r="M202" s="79" t="str">
        <f t="shared" si="77"/>
        <v>£m</v>
      </c>
      <c r="N202" s="79"/>
      <c r="O202" s="120"/>
      <c r="P202" s="120"/>
      <c r="Q202" s="191">
        <f t="shared" si="83"/>
        <v>0</v>
      </c>
      <c r="R202" s="191">
        <f t="shared" si="83"/>
        <v>0</v>
      </c>
      <c r="S202" s="191">
        <f t="shared" si="83"/>
        <v>0</v>
      </c>
      <c r="T202" s="191">
        <f t="shared" si="83"/>
        <v>0</v>
      </c>
      <c r="U202" s="191">
        <f t="shared" si="83"/>
        <v>0</v>
      </c>
      <c r="V202" s="101"/>
      <c r="W202" s="190">
        <f t="shared" si="49"/>
        <v>0</v>
      </c>
      <c r="X202" s="190">
        <f t="shared" si="79"/>
        <v>0</v>
      </c>
      <c r="Y202" s="191"/>
      <c r="Z202" s="191"/>
      <c r="AA202" s="191"/>
      <c r="AB202" s="157"/>
      <c r="AC202" s="157"/>
      <c r="AD202" s="157"/>
      <c r="AE202" s="157"/>
      <c r="AF202" s="157"/>
      <c r="AG202" s="157"/>
      <c r="AH202" s="157"/>
      <c r="AI202" s="157"/>
      <c r="AJ202" s="157"/>
      <c r="AK202" s="157"/>
    </row>
    <row r="203" spans="1:37" outlineLevel="1">
      <c r="A203" s="110"/>
      <c r="B203" s="110"/>
      <c r="C203" s="111"/>
      <c r="D203" s="112"/>
      <c r="E203" s="79" t="str">
        <f t="shared" si="76"/>
        <v>Non-s185 diversions - WWN - totex</v>
      </c>
      <c r="F203" s="79" t="str">
        <f t="shared" si="76"/>
        <v>sum</v>
      </c>
      <c r="G203" s="79">
        <f t="shared" si="76"/>
        <v>0</v>
      </c>
      <c r="H203" s="79">
        <f t="shared" si="76"/>
        <v>0</v>
      </c>
      <c r="I203" s="79">
        <f t="shared" si="76"/>
        <v>0</v>
      </c>
      <c r="J203" s="79">
        <f t="shared" si="76"/>
        <v>0</v>
      </c>
      <c r="K203" s="79"/>
      <c r="L203" s="79" t="str">
        <f t="shared" si="77"/>
        <v>WWN TOTEX</v>
      </c>
      <c r="M203" s="79" t="str">
        <f t="shared" si="77"/>
        <v>£m</v>
      </c>
      <c r="N203" s="79"/>
      <c r="O203" s="120"/>
      <c r="P203" s="120"/>
      <c r="Q203" s="192">
        <f t="shared" ref="Q203:U203" si="84">SUM(Q201:Q202)</f>
        <v>0</v>
      </c>
      <c r="R203" s="192">
        <f t="shared" si="84"/>
        <v>0</v>
      </c>
      <c r="S203" s="192">
        <f t="shared" si="84"/>
        <v>0</v>
      </c>
      <c r="T203" s="192">
        <f t="shared" si="84"/>
        <v>0</v>
      </c>
      <c r="U203" s="192">
        <f t="shared" si="84"/>
        <v>0</v>
      </c>
      <c r="V203" s="101"/>
      <c r="W203" s="192">
        <f t="shared" si="49"/>
        <v>0</v>
      </c>
      <c r="X203" s="192">
        <f t="shared" si="79"/>
        <v>0</v>
      </c>
      <c r="Y203" s="191"/>
      <c r="Z203" s="191"/>
      <c r="AA203" s="191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</row>
    <row r="204" spans="1:37" outlineLevel="1">
      <c r="A204" s="110"/>
      <c r="B204" s="110"/>
      <c r="C204" s="111"/>
      <c r="D204" s="112"/>
      <c r="E204" s="79" t="str">
        <f t="shared" si="76"/>
        <v>Total diversions - WWN - capex</v>
      </c>
      <c r="F204" s="79" t="str">
        <f t="shared" si="76"/>
        <v>sum</v>
      </c>
      <c r="G204" s="79">
        <f t="shared" si="76"/>
        <v>0</v>
      </c>
      <c r="H204" s="79">
        <f t="shared" si="76"/>
        <v>0</v>
      </c>
      <c r="I204" s="79">
        <f t="shared" si="76"/>
        <v>0</v>
      </c>
      <c r="J204" s="79">
        <f t="shared" si="76"/>
        <v>0</v>
      </c>
      <c r="K204" s="79"/>
      <c r="L204" s="79" t="str">
        <f t="shared" si="77"/>
        <v>WWN CAPEX</v>
      </c>
      <c r="M204" s="79" t="str">
        <f t="shared" si="77"/>
        <v>£m</v>
      </c>
      <c r="N204" s="79"/>
      <c r="O204" s="120"/>
      <c r="P204" s="120"/>
      <c r="Q204" s="192">
        <f>SUMIF($L$195:$L203,$L204,Q$195:Q203)</f>
        <v>0</v>
      </c>
      <c r="R204" s="192">
        <f>SUMIF($L$195:$L203,$L204,R$195:R203)</f>
        <v>0</v>
      </c>
      <c r="S204" s="192">
        <f>SUMIF($L$195:$L203,$L204,S$195:S203)</f>
        <v>0</v>
      </c>
      <c r="T204" s="192">
        <f>SUMIF($L$195:$L203,$L204,T$195:T203)</f>
        <v>0</v>
      </c>
      <c r="U204" s="192">
        <f>SUMIF($L$195:$L203,$L204,U$195:U203)</f>
        <v>0</v>
      </c>
      <c r="V204" s="101"/>
      <c r="W204" s="192">
        <f t="shared" si="49"/>
        <v>0</v>
      </c>
      <c r="X204" s="192">
        <f t="shared" si="79"/>
        <v>0</v>
      </c>
      <c r="Y204" s="191"/>
      <c r="Z204" s="191"/>
      <c r="AA204" s="191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</row>
    <row r="205" spans="1:37" outlineLevel="1">
      <c r="A205" s="110"/>
      <c r="B205" s="110"/>
      <c r="C205" s="111"/>
      <c r="D205" s="112"/>
      <c r="E205" s="79" t="str">
        <f t="shared" si="76"/>
        <v>Total diversions - WWN - opex</v>
      </c>
      <c r="F205" s="79" t="str">
        <f t="shared" si="76"/>
        <v>sum</v>
      </c>
      <c r="G205" s="79">
        <f t="shared" si="76"/>
        <v>0</v>
      </c>
      <c r="H205" s="79">
        <f t="shared" si="76"/>
        <v>0</v>
      </c>
      <c r="I205" s="79">
        <f t="shared" si="76"/>
        <v>0</v>
      </c>
      <c r="J205" s="79">
        <f t="shared" si="76"/>
        <v>0</v>
      </c>
      <c r="K205" s="79"/>
      <c r="L205" s="79" t="str">
        <f t="shared" si="77"/>
        <v>WWN OPEX</v>
      </c>
      <c r="M205" s="79" t="str">
        <f t="shared" si="77"/>
        <v>£m</v>
      </c>
      <c r="N205" s="79"/>
      <c r="O205" s="120"/>
      <c r="P205" s="120"/>
      <c r="Q205" s="192">
        <f>SUMIF($L$195:$L204,$L205,Q$195:Q204)</f>
        <v>0</v>
      </c>
      <c r="R205" s="192">
        <f>SUMIF($L$195:$L204,$L205,R$195:R204)</f>
        <v>0</v>
      </c>
      <c r="S205" s="192">
        <f>SUMIF($L$195:$L204,$L205,S$195:S204)</f>
        <v>0</v>
      </c>
      <c r="T205" s="192">
        <f>SUMIF($L$195:$L204,$L205,T$195:T204)</f>
        <v>0</v>
      </c>
      <c r="U205" s="192">
        <f>SUMIF($L$195:$L204,$L205,U$195:U204)</f>
        <v>0</v>
      </c>
      <c r="V205" s="101"/>
      <c r="W205" s="192">
        <f t="shared" si="49"/>
        <v>0</v>
      </c>
      <c r="X205" s="192">
        <f t="shared" si="79"/>
        <v>0</v>
      </c>
      <c r="Y205" s="191"/>
      <c r="Z205" s="191"/>
      <c r="AA205" s="191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</row>
    <row r="206" spans="1:37" outlineLevel="1">
      <c r="A206" s="110"/>
      <c r="B206" s="110"/>
      <c r="C206" s="111"/>
      <c r="D206" s="112"/>
      <c r="E206" s="79" t="str">
        <f t="shared" si="76"/>
        <v>Total diversions - WWN - totex</v>
      </c>
      <c r="F206" s="79" t="str">
        <f t="shared" si="76"/>
        <v>sum</v>
      </c>
      <c r="G206" s="79">
        <f t="shared" si="76"/>
        <v>0</v>
      </c>
      <c r="H206" s="79">
        <f t="shared" si="76"/>
        <v>0</v>
      </c>
      <c r="I206" s="79">
        <f t="shared" si="76"/>
        <v>0</v>
      </c>
      <c r="J206" s="79">
        <f t="shared" si="76"/>
        <v>0</v>
      </c>
      <c r="K206" s="79"/>
      <c r="L206" s="79" t="str">
        <f t="shared" si="77"/>
        <v>WWN TOTEX</v>
      </c>
      <c r="M206" s="79" t="str">
        <f t="shared" si="77"/>
        <v>£m</v>
      </c>
      <c r="N206" s="79"/>
      <c r="O206" s="120"/>
      <c r="P206" s="120"/>
      <c r="Q206" s="192">
        <f>SUMIF($L$195:$L205,$L206,Q$195:Q205)</f>
        <v>0</v>
      </c>
      <c r="R206" s="192">
        <f>SUMIF($L$195:$L205,$L206,R$195:R205)</f>
        <v>0</v>
      </c>
      <c r="S206" s="192">
        <f>SUMIF($L$195:$L205,$L206,S$195:S205)</f>
        <v>0</v>
      </c>
      <c r="T206" s="192">
        <f>SUMIF($L$195:$L205,$L206,T$195:T205)</f>
        <v>0</v>
      </c>
      <c r="U206" s="192">
        <f>SUMIF($L$195:$L205,$L206,U$195:U205)</f>
        <v>0</v>
      </c>
      <c r="V206" s="101"/>
      <c r="W206" s="192">
        <f t="shared" si="49"/>
        <v>0</v>
      </c>
      <c r="X206" s="192">
        <f t="shared" si="79"/>
        <v>0</v>
      </c>
      <c r="Y206" s="191"/>
      <c r="Z206" s="191"/>
      <c r="AA206" s="191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</row>
    <row r="207" spans="1:37" outlineLevel="1">
      <c r="A207" s="110"/>
      <c r="B207" s="110"/>
      <c r="C207" s="111"/>
      <c r="D207" s="112"/>
      <c r="E207" s="79"/>
      <c r="F207" s="79"/>
      <c r="G207" s="79"/>
      <c r="H207" s="79"/>
      <c r="I207" s="79"/>
      <c r="J207" s="79"/>
      <c r="K207" s="79"/>
      <c r="L207" s="79"/>
      <c r="M207" s="157"/>
      <c r="N207" s="79"/>
      <c r="O207" s="120"/>
      <c r="P207" s="120"/>
      <c r="Q207" s="192"/>
      <c r="R207" s="192"/>
      <c r="S207" s="192"/>
      <c r="T207" s="192"/>
      <c r="U207" s="192"/>
      <c r="V207" s="101"/>
      <c r="W207" s="192"/>
      <c r="X207" s="192"/>
      <c r="Y207" s="191"/>
      <c r="Z207" s="191"/>
      <c r="AA207" s="191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</row>
    <row r="208" spans="1:37" outlineLevel="1">
      <c r="A208" s="110"/>
      <c r="B208" s="110"/>
      <c r="C208" s="111"/>
      <c r="D208" s="112"/>
      <c r="E208" s="79" t="s">
        <v>927</v>
      </c>
      <c r="F208" s="120" t="s">
        <v>704</v>
      </c>
      <c r="G208" s="120"/>
      <c r="H208" s="120"/>
      <c r="I208" s="120"/>
      <c r="J208" s="120"/>
      <c r="K208" s="120"/>
      <c r="L208" s="120"/>
      <c r="M208" s="157" t="s">
        <v>31</v>
      </c>
      <c r="N208" s="79"/>
      <c r="O208" s="120"/>
      <c r="P208" s="120"/>
      <c r="Q208" s="201">
        <f t="shared" ref="Q208:U208" si="85">SUM(Q193)+SUM(Q177)+SUM(Q206)+Q180</f>
        <v>3.9619999999999997</v>
      </c>
      <c r="R208" s="201">
        <f t="shared" si="85"/>
        <v>3.5280000000000005</v>
      </c>
      <c r="S208" s="201">
        <f t="shared" si="85"/>
        <v>3.5280000000000005</v>
      </c>
      <c r="T208" s="201">
        <f t="shared" si="85"/>
        <v>3.4090000000000003</v>
      </c>
      <c r="U208" s="201">
        <f t="shared" si="85"/>
        <v>3.5840000000000005</v>
      </c>
      <c r="V208" s="101"/>
      <c r="W208" s="201">
        <f t="shared" si="49"/>
        <v>18.011000000000003</v>
      </c>
      <c r="X208" s="201">
        <f t="shared" ref="X208" si="86">AVERAGE(Q208:U208)</f>
        <v>3.6022000000000007</v>
      </c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</row>
    <row r="209" spans="1:37" outlineLevel="1">
      <c r="A209" s="110"/>
      <c r="B209" s="110"/>
      <c r="C209" s="111"/>
      <c r="D209" s="112"/>
      <c r="E209" s="79"/>
      <c r="F209" s="79"/>
      <c r="G209" s="79"/>
      <c r="H209" s="79"/>
      <c r="I209" s="79"/>
      <c r="J209" s="79"/>
      <c r="K209" s="79"/>
      <c r="L209" s="79"/>
      <c r="M209" s="157"/>
      <c r="N209" s="79"/>
      <c r="O209" s="120"/>
      <c r="P209" s="120"/>
      <c r="Q209" s="157"/>
      <c r="R209" s="157"/>
      <c r="S209" s="157"/>
      <c r="T209" s="157"/>
      <c r="U209" s="157"/>
      <c r="V209" s="101"/>
      <c r="W209" s="157"/>
      <c r="X209" s="157"/>
      <c r="Y209" s="157"/>
      <c r="Z209" s="157"/>
      <c r="AA209" s="157"/>
      <c r="AB209" s="157"/>
      <c r="AC209" s="195"/>
      <c r="AD209" s="195"/>
      <c r="AE209" s="157"/>
      <c r="AF209" s="157"/>
      <c r="AG209" s="157"/>
      <c r="AH209" s="157"/>
      <c r="AI209" s="157"/>
      <c r="AJ209" s="157"/>
      <c r="AK209" s="157"/>
    </row>
    <row r="210" spans="1:37" outlineLevel="1">
      <c r="A210" s="110"/>
      <c r="B210" s="110"/>
      <c r="C210" s="111"/>
      <c r="D210" s="112"/>
      <c r="E210" s="79"/>
      <c r="F210" s="79"/>
      <c r="G210" s="79"/>
      <c r="H210" s="79"/>
      <c r="I210" s="79"/>
      <c r="J210" s="79"/>
      <c r="K210" s="79"/>
      <c r="L210" s="79"/>
      <c r="M210" s="157"/>
      <c r="N210" s="79"/>
      <c r="O210" s="120"/>
      <c r="P210" s="120"/>
      <c r="Q210" s="79"/>
      <c r="R210" s="79"/>
      <c r="S210" s="79"/>
      <c r="T210" s="79"/>
      <c r="U210" s="79"/>
      <c r="V210" s="101"/>
      <c r="W210" s="79"/>
      <c r="X210" s="79"/>
      <c r="Y210" s="79"/>
      <c r="Z210" s="79"/>
      <c r="AA210" s="79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</row>
  </sheetData>
  <conditionalFormatting sqref="A15:M44 O15:U44 W15:XFD44 A46:M57 O46:U57 W46:XFD57 A59:M72 O59:U72 W59:XFD72 A84:M113 O84:U113 Y84:XFD113 A115:M126 O115:U126 Y115:XFD126 A128:M141 O128:U141 Y128:XFD141">
    <cfRule type="expression" dxfId="649" priority="9">
      <formula>ISNUMBER(SEARCH("sum", $F15))</formula>
    </cfRule>
  </conditionalFormatting>
  <conditionalFormatting sqref="A151:M180 O151:U180 W151:XFD180 A182:M193 O182:U193 W182:XFD193 A195:M208 O195:U208 W195:XFD208">
    <cfRule type="expression" dxfId="648" priority="1">
      <formula>ISNUMBER(SEARCH("sum", $F151))</formula>
    </cfRule>
    <cfRule type="expression" dxfId="647" priority="2">
      <formula>ISNUMBER(SEARCH("totex", $E151))</formula>
    </cfRule>
  </conditionalFormatting>
  <conditionalFormatting sqref="N1:N2 N75 Q75:U75">
    <cfRule type="cellIs" dxfId="646" priority="27" stopIfTrue="1" operator="notEqual">
      <formula>0</formula>
    </cfRule>
    <cfRule type="cellIs" dxfId="645" priority="28" stopIfTrue="1" operator="equal">
      <formula>""</formula>
    </cfRule>
    <cfRule type="cellIs" dxfId="644" priority="29" stopIfTrue="1" operator="notEqual">
      <formula>0</formula>
    </cfRule>
    <cfRule type="cellIs" dxfId="643" priority="30" stopIfTrue="1" operator="equal">
      <formula>""</formula>
    </cfRule>
  </conditionalFormatting>
  <conditionalFormatting sqref="N75">
    <cfRule type="cellIs" dxfId="642" priority="31" stopIfTrue="1" operator="notEqual">
      <formula>0</formula>
    </cfRule>
    <cfRule type="cellIs" dxfId="641" priority="32" stopIfTrue="1" operator="equal">
      <formula>""</formula>
    </cfRule>
    <cfRule type="cellIs" dxfId="640" priority="33" stopIfTrue="1" operator="notEqual">
      <formula>0</formula>
    </cfRule>
    <cfRule type="cellIs" dxfId="639" priority="34" stopIfTrue="1" operator="equal">
      <formula>""</formula>
    </cfRule>
  </conditionalFormatting>
  <conditionalFormatting sqref="Q3:U3">
    <cfRule type="cellIs" dxfId="638" priority="35" operator="equal">
      <formula>"PPA ext."</formula>
    </cfRule>
    <cfRule type="cellIs" dxfId="637" priority="36" operator="equal">
      <formula>"Delay"</formula>
    </cfRule>
    <cfRule type="cellIs" dxfId="636" priority="37" operator="equal">
      <formula>"Fin Close"</formula>
    </cfRule>
    <cfRule type="cellIs" dxfId="635" priority="38" stopIfTrue="1" operator="equal">
      <formula>"Construction"</formula>
    </cfRule>
    <cfRule type="cellIs" dxfId="634" priority="39" stopIfTrue="1" operator="equal">
      <formula>"Operations"</formula>
    </cfRule>
  </conditionalFormatting>
  <conditionalFormatting sqref="Q151:U152 Q154:U155 Q157:U158 Q160:U161 Q163:U164 Q166:U167 Q169:U170 Q172:U173 Q182:U183 Q185:U186 Q188:U189 Q195:U196 Q198:U199 Q201:U202">
    <cfRule type="expression" dxfId="633" priority="24">
      <formula>(Q151&lt;&gt;Q15)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E8638-AA59-4963-9972-84F98878E414}">
  <sheetPr codeName="Sheet22">
    <tabColor theme="4"/>
    <outlinePr summaryBelow="0" summaryRight="0"/>
  </sheetPr>
  <dimension ref="A1:AK210"/>
  <sheetViews>
    <sheetView showGridLines="0" defaultGridColor="0" colorId="22" zoomScale="80" zoomScaleNormal="80" workbookViewId="0">
      <pane xSplit="15" ySplit="4" topLeftCell="P175" activePane="bottomRight" state="frozen"/>
      <selection pane="bottomRight" activeCell="Q201" sqref="Q201"/>
      <selection pane="bottomLeft" activeCell="R28" sqref="R28"/>
      <selection pane="topRight" activeCell="R28" sqref="R28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41.42578125" style="7" customWidth="1" collapsed="1"/>
    <col min="6" max="6" width="20.5703125" style="7" hidden="1" customWidth="1" outlineLevel="1"/>
    <col min="7" max="10" width="18.5703125" style="7" hidden="1" customWidth="1" outlineLevel="1"/>
    <col min="11" max="11" width="4.5703125" style="7" hidden="1" customWidth="1" outlineLevel="1"/>
    <col min="12" max="12" width="12.85546875" style="7" hidden="1" customWidth="1" outlineLevel="1"/>
    <col min="13" max="13" width="11.7109375" style="22" customWidth="1"/>
    <col min="14" max="14" width="3.85546875" style="7" customWidth="1"/>
    <col min="15" max="16" width="2.7109375" style="17" customWidth="1"/>
    <col min="17" max="21" width="9.85546875" style="7" bestFit="1" customWidth="1"/>
    <col min="22" max="22" width="5.42578125" customWidth="1"/>
    <col min="23" max="23" width="6.85546875" style="7" bestFit="1" customWidth="1"/>
    <col min="24" max="24" width="9.42578125" style="7" bestFit="1" customWidth="1"/>
    <col min="25" max="25" width="4.28515625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32" width="0" style="23" hidden="1" customWidth="1"/>
    <col min="33" max="34" width="14.42578125" style="23" hidden="1" customWidth="1"/>
    <col min="35" max="35" width="11.7109375" style="23" hidden="1" customWidth="1"/>
    <col min="36" max="37" width="14.42578125" style="23" hidden="1" customWidth="1"/>
    <col min="38" max="16384" width="11.7109375" style="23" hidden="1"/>
  </cols>
  <sheetData>
    <row r="1" spans="1:37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X75</f>
        <v>0</v>
      </c>
      <c r="O1" s="120"/>
      <c r="P1" s="120"/>
      <c r="Q1" s="79"/>
      <c r="R1" s="79"/>
      <c r="S1" s="79"/>
      <c r="T1" s="79"/>
      <c r="U1" s="79"/>
      <c r="V1" s="101"/>
      <c r="W1" s="79"/>
      <c r="X1" s="79"/>
      <c r="Y1" s="79"/>
      <c r="Z1" s="79"/>
      <c r="AA1" s="79"/>
      <c r="AB1" s="157"/>
      <c r="AC1" s="79"/>
      <c r="AD1" s="79"/>
      <c r="AE1" s="157"/>
      <c r="AF1" s="157"/>
      <c r="AG1" s="157"/>
      <c r="AH1" s="157"/>
      <c r="AI1" s="157"/>
      <c r="AJ1" s="157"/>
      <c r="AK1" s="157"/>
    </row>
    <row r="2" spans="1:37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82"/>
      <c r="X2" s="182"/>
      <c r="Y2" s="101"/>
      <c r="Z2" s="101"/>
      <c r="AA2" s="101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1:37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79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  <c r="AE4" s="157"/>
      <c r="AF4" s="157"/>
      <c r="AG4" s="157"/>
      <c r="AH4" s="157"/>
      <c r="AI4" s="157"/>
      <c r="AJ4" s="157"/>
      <c r="AK4" s="157"/>
    </row>
    <row r="5" spans="1:37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79"/>
      <c r="X5" s="79"/>
      <c r="Y5" s="79"/>
      <c r="Z5" s="79"/>
      <c r="AA5" s="79"/>
      <c r="AB5" s="157"/>
      <c r="AC5" s="79"/>
      <c r="AD5" s="79"/>
      <c r="AE5" s="157"/>
      <c r="AF5" s="157"/>
      <c r="AG5" s="157"/>
      <c r="AH5" s="157"/>
      <c r="AI5" s="157"/>
      <c r="AJ5" s="157"/>
      <c r="AK5" s="157"/>
    </row>
    <row r="6" spans="1:37">
      <c r="A6" s="110"/>
      <c r="B6" s="110"/>
      <c r="C6" s="111"/>
      <c r="D6" s="112"/>
      <c r="E6" s="251" t="str">
        <f>InpC!E49</f>
        <v>Developer services and diversions costs</v>
      </c>
      <c r="F6" s="120" t="str">
        <f>INDEX(InpC!$G$46:$G$50,MATCH(E6,InpC!E46:E50,0))</f>
        <v>DSDC</v>
      </c>
      <c r="G6" s="120">
        <f>INDEX(InpC!$F$46:$F$50,MATCH(DSDC_SWB!F6,InpC!$G$46:$G$50,0))</f>
        <v>99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79"/>
      <c r="X6" s="79"/>
      <c r="Y6" s="79"/>
      <c r="Z6" s="79"/>
      <c r="AA6" s="79"/>
      <c r="AB6" s="157"/>
      <c r="AC6" s="79"/>
      <c r="AD6" s="79"/>
      <c r="AE6" s="157"/>
      <c r="AF6" s="157"/>
      <c r="AG6" s="157"/>
      <c r="AH6" s="157"/>
      <c r="AI6" s="157"/>
      <c r="AJ6" s="157"/>
      <c r="AK6" s="157"/>
    </row>
    <row r="7" spans="1:37">
      <c r="A7" s="110"/>
      <c r="B7" s="110"/>
      <c r="C7" s="111"/>
      <c r="D7" s="112"/>
      <c r="E7" s="79"/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79"/>
      <c r="X7" s="79"/>
      <c r="Y7" s="79"/>
      <c r="Z7" s="79"/>
      <c r="AA7" s="79"/>
      <c r="AB7" s="157"/>
      <c r="AC7" s="79"/>
      <c r="AD7" s="79"/>
      <c r="AE7" s="157"/>
      <c r="AF7" s="157"/>
      <c r="AG7" s="157"/>
      <c r="AH7" s="157"/>
      <c r="AI7" s="157"/>
      <c r="AJ7" s="157"/>
      <c r="AK7" s="157"/>
    </row>
    <row r="8" spans="1:37">
      <c r="A8" s="110"/>
      <c r="B8" s="110"/>
      <c r="C8" s="111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79"/>
      <c r="O8" s="120"/>
      <c r="P8" s="120"/>
      <c r="Q8" s="182">
        <f t="shared" ref="Q8:AA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182"/>
      <c r="X8" s="182"/>
      <c r="Y8" s="182"/>
      <c r="Z8" s="182">
        <f t="shared" si="0"/>
        <v>0</v>
      </c>
      <c r="AA8" s="182">
        <f t="shared" si="0"/>
        <v>0</v>
      </c>
      <c r="AB8" s="157"/>
      <c r="AC8" s="182"/>
      <c r="AD8" s="182"/>
      <c r="AE8" s="157"/>
      <c r="AF8" s="157"/>
      <c r="AG8" s="157"/>
      <c r="AH8" s="157"/>
      <c r="AI8" s="157"/>
      <c r="AJ8" s="157"/>
      <c r="AK8" s="157"/>
    </row>
    <row r="9" spans="1:37">
      <c r="A9" s="110"/>
      <c r="B9" s="110"/>
      <c r="C9" s="111"/>
      <c r="D9" s="76" t="str">
        <f>E6</f>
        <v>Developer services and diversions costs</v>
      </c>
      <c r="E9" s="79"/>
      <c r="F9" s="79"/>
      <c r="G9" s="79"/>
      <c r="H9" s="79"/>
      <c r="I9" s="79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182"/>
      <c r="X9" s="182"/>
      <c r="Y9" s="182"/>
      <c r="Z9" s="182"/>
      <c r="AA9" s="182"/>
      <c r="AB9" s="157"/>
      <c r="AC9" s="182"/>
      <c r="AD9" s="182"/>
      <c r="AE9" s="157"/>
      <c r="AF9" s="157"/>
      <c r="AG9" s="157"/>
      <c r="AH9" s="157"/>
      <c r="AI9" s="157"/>
      <c r="AJ9" s="157"/>
      <c r="AK9" s="157"/>
    </row>
    <row r="10" spans="1:37">
      <c r="A10" s="110"/>
      <c r="B10" s="110"/>
      <c r="C10" s="111"/>
      <c r="D10" s="112"/>
      <c r="E10" s="96" t="s">
        <v>921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79"/>
      <c r="R10" s="79"/>
      <c r="S10" s="79"/>
      <c r="T10" s="79"/>
      <c r="U10" s="79"/>
      <c r="V10" s="101"/>
      <c r="W10" s="79"/>
      <c r="X10" s="79"/>
      <c r="Y10" s="79"/>
      <c r="Z10" s="79"/>
      <c r="AA10" s="79"/>
      <c r="AB10" s="157"/>
      <c r="AC10" s="79"/>
      <c r="AD10" s="79"/>
      <c r="AE10" s="157"/>
      <c r="AF10" s="157"/>
      <c r="AG10" s="157"/>
      <c r="AH10" s="157"/>
      <c r="AI10" s="157"/>
      <c r="AJ10" s="157"/>
      <c r="AK10" s="157"/>
    </row>
    <row r="11" spans="1:37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187"/>
      <c r="O11" s="120"/>
      <c r="P11" s="120"/>
      <c r="Q11" s="79"/>
      <c r="R11" s="79"/>
      <c r="S11" s="79"/>
      <c r="T11" s="79"/>
      <c r="U11" s="79"/>
      <c r="V11" s="101"/>
      <c r="W11" s="79"/>
      <c r="X11" s="79"/>
      <c r="Y11" s="79"/>
      <c r="Z11" s="79"/>
      <c r="AA11" s="79"/>
      <c r="AB11" s="157"/>
      <c r="AC11" s="79"/>
      <c r="AD11" s="79"/>
      <c r="AE11" s="157"/>
      <c r="AF11" s="157"/>
      <c r="AG11" s="157"/>
      <c r="AH11" s="157"/>
      <c r="AI11" s="157"/>
      <c r="AJ11" s="157"/>
      <c r="AK11" s="157"/>
    </row>
    <row r="12" spans="1:37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120"/>
      <c r="X12" s="120"/>
      <c r="Y12" s="120"/>
      <c r="Z12" s="120"/>
      <c r="AA12" s="120"/>
      <c r="AB12" s="157"/>
      <c r="AC12" s="120"/>
      <c r="AD12" s="120"/>
      <c r="AE12" s="157"/>
      <c r="AF12" s="157"/>
      <c r="AG12" s="157"/>
      <c r="AH12" s="157"/>
      <c r="AI12" s="157"/>
      <c r="AJ12" s="157"/>
      <c r="AK12" s="157"/>
    </row>
    <row r="13" spans="1:37" outlineLevel="1">
      <c r="A13" s="110"/>
      <c r="B13" s="110"/>
      <c r="C13" s="111"/>
      <c r="D13" s="112"/>
      <c r="E13" s="189">
        <f>InpC!$H$21</f>
        <v>45016</v>
      </c>
      <c r="F13" s="79"/>
      <c r="G13" s="79"/>
      <c r="H13" s="79"/>
      <c r="I13" s="79"/>
      <c r="J13" s="79"/>
      <c r="K13" s="79"/>
      <c r="L13" s="79"/>
      <c r="M13" s="157"/>
      <c r="N13" s="120"/>
      <c r="O13" s="120"/>
      <c r="P13" s="120"/>
      <c r="Q13" s="120"/>
      <c r="R13" s="120"/>
      <c r="S13" s="120"/>
      <c r="T13" s="120"/>
      <c r="U13" s="120"/>
      <c r="V13" s="101"/>
      <c r="W13" s="120"/>
      <c r="X13" s="120"/>
      <c r="Y13" s="120"/>
      <c r="Z13" s="120"/>
      <c r="AA13" s="120"/>
      <c r="AB13" s="157"/>
      <c r="AC13" s="120"/>
      <c r="AD13" s="120"/>
      <c r="AE13" s="157"/>
      <c r="AF13" s="157"/>
      <c r="AG13" s="157"/>
      <c r="AH13" s="157"/>
      <c r="AI13" s="157"/>
      <c r="AJ13" s="157"/>
      <c r="AK13" s="157"/>
    </row>
    <row r="14" spans="1:37" outlineLevel="1">
      <c r="A14" s="110"/>
      <c r="B14" s="110"/>
      <c r="C14" s="111"/>
      <c r="D14" s="112"/>
      <c r="E14" s="189"/>
      <c r="F14" s="79"/>
      <c r="G14" s="79"/>
      <c r="H14" s="79"/>
      <c r="I14" s="79"/>
      <c r="J14" s="79"/>
      <c r="K14" s="79"/>
      <c r="L14" s="79"/>
      <c r="M14" s="157"/>
      <c r="N14" s="120"/>
      <c r="O14" s="120"/>
      <c r="P14" s="120"/>
      <c r="Q14" s="120"/>
      <c r="R14" s="120"/>
      <c r="S14" s="120"/>
      <c r="T14" s="120"/>
      <c r="U14" s="120"/>
      <c r="V14" s="101"/>
      <c r="W14" s="120"/>
      <c r="X14" s="120"/>
      <c r="Y14" s="120"/>
      <c r="Z14" s="120"/>
      <c r="AA14" s="120"/>
      <c r="AB14" s="157"/>
      <c r="AC14" s="120"/>
      <c r="AD14" s="120"/>
      <c r="AE14" s="157"/>
      <c r="AF14" s="157"/>
      <c r="AG14" s="157"/>
      <c r="AH14" s="157"/>
      <c r="AI14" s="157"/>
      <c r="AJ14" s="157"/>
      <c r="AK14" s="157"/>
    </row>
    <row r="15" spans="1:37" s="22" customFormat="1" outlineLevel="1">
      <c r="A15" s="82"/>
      <c r="B15" s="82"/>
      <c r="C15" s="111"/>
      <c r="D15" s="112"/>
      <c r="E15" s="120" t="str">
        <f>INDEX(InpC!$E$56:$E$261,MATCH($K15,InpC!$F$56:$F$261,0))</f>
        <v>New connections - WN - capex</v>
      </c>
      <c r="F15" s="120" t="str">
        <f>INDEX(InpC!H$56:H$261,MATCH($K15,InpC!$F$56:$F$261,0))</f>
        <v>DS2E_003C_PR24</v>
      </c>
      <c r="G15" s="120" t="str">
        <f>INDEX(InpC!I$56:I$261,MATCH($K15,InpC!$F$56:$F$261,0))</f>
        <v>DS2E_005C_PR24</v>
      </c>
      <c r="H15" s="120" t="str">
        <f>INDEX(InpC!J$56:J$261,MATCH($K15,InpC!$F$56:$F$261,0))</f>
        <v>DS2W_001_C_PR24</v>
      </c>
      <c r="I15" s="120" t="str">
        <f>INDEX(InpC!K$56:K$261,MATCH($K15,InpC!$F$56:$F$261,0))</f>
        <v>DS2W_003_C_PR24</v>
      </c>
      <c r="J15" s="120">
        <f>INDEX(InpC!L$56:L$261,MATCH($K15,InpC!$F$56:$F$261,0))</f>
        <v>0</v>
      </c>
      <c r="K15" s="120">
        <f>G6</f>
        <v>99</v>
      </c>
      <c r="L15" s="120" t="str">
        <f>INDEX(InpC!M$56:M$261,MATCH($K15,InpC!$F$56:$F$261,0))</f>
        <v>WN CAPEX</v>
      </c>
      <c r="M15" s="157" t="s">
        <v>31</v>
      </c>
      <c r="N15" s="157"/>
      <c r="O15" s="120"/>
      <c r="P15" s="120"/>
      <c r="Q15" s="190">
        <f>SUMIF(Inp_PR24_SWB!$E$5:$E$177,DSDC_SWB!$G15,Inp_PR24_SWB!H$5:H$177)+SUMIF(Inp_PR24_SWB!$E$5:$E$177,DSDC_SWB!$H15,Inp_PR24_SWB!H$5:H$177)+SUMIF(Inp_PR24_SWB!$E$5:$E$177,DSDC_SWB!$I15,Inp_PR24_SWB!H$5:H$177)+SUMIF(Inp_PR24_SWB!$E$5:$E$177,DSDC_SWB!$J15,Inp_PR24_SWB!H$5:H$177)+SUMIF(Inp_PR24_SWB!$E$5:$E$177,DSDC_SWB!$F15,Inp_PR24_SWB!H$5:H$177)</f>
        <v>4.5060000000000002</v>
      </c>
      <c r="R15" s="190">
        <f>SUMIF(Inp_PR24_SWB!$E$5:$E$177,DSDC_SWB!$G15,Inp_PR24_SWB!I$5:I$177)+SUMIF(Inp_PR24_SWB!$E$5:$E$177,DSDC_SWB!$H15,Inp_PR24_SWB!I$5:I$177)+SUMIF(Inp_PR24_SWB!$E$5:$E$177,DSDC_SWB!$I15,Inp_PR24_SWB!I$5:I$177)+SUMIF(Inp_PR24_SWB!$E$5:$E$177,DSDC_SWB!$J15,Inp_PR24_SWB!I$5:I$177)+SUMIF(Inp_PR24_SWB!$E$5:$E$177,DSDC_SWB!$F15,Inp_PR24_SWB!I$5:I$177)</f>
        <v>4.4909999999999997</v>
      </c>
      <c r="S15" s="190">
        <f>SUMIF(Inp_PR24_SWB!$E$5:$E$177,DSDC_SWB!$G15,Inp_PR24_SWB!J$5:J$177)+SUMIF(Inp_PR24_SWB!$E$5:$E$177,DSDC_SWB!$H15,Inp_PR24_SWB!J$5:J$177)+SUMIF(Inp_PR24_SWB!$E$5:$E$177,DSDC_SWB!$I15,Inp_PR24_SWB!J$5:J$177)+SUMIF(Inp_PR24_SWB!$E$5:$E$177,DSDC_SWB!$J15,Inp_PR24_SWB!J$5:J$177)+SUMIF(Inp_PR24_SWB!$E$5:$E$177,DSDC_SWB!$F15,Inp_PR24_SWB!J$5:J$177)</f>
        <v>4.6139999999999999</v>
      </c>
      <c r="T15" s="190">
        <f>SUMIF(Inp_PR24_SWB!$E$5:$E$177,DSDC_SWB!$G15,Inp_PR24_SWB!K$5:K$177)+SUMIF(Inp_PR24_SWB!$E$5:$E$177,DSDC_SWB!$H15,Inp_PR24_SWB!K$5:K$177)+SUMIF(Inp_PR24_SWB!$E$5:$E$177,DSDC_SWB!$I15,Inp_PR24_SWB!K$5:K$177)+SUMIF(Inp_PR24_SWB!$E$5:$E$177,DSDC_SWB!$J15,Inp_PR24_SWB!K$5:K$177)+SUMIF(Inp_PR24_SWB!$E$5:$E$177,DSDC_SWB!$F15,Inp_PR24_SWB!K$5:K$177)</f>
        <v>4.415</v>
      </c>
      <c r="U15" s="190">
        <f>SUMIF(Inp_PR24_SWB!$E$5:$E$177,DSDC_SWB!$G15,Inp_PR24_SWB!L$5:L$177)+SUMIF(Inp_PR24_SWB!$E$5:$E$177,DSDC_SWB!$H15,Inp_PR24_SWB!L$5:L$177)+SUMIF(Inp_PR24_SWB!$E$5:$E$177,DSDC_SWB!$I15,Inp_PR24_SWB!L$5:L$177)+SUMIF(Inp_PR24_SWB!$E$5:$E$177,DSDC_SWB!$J15,Inp_PR24_SWB!L$5:L$177)+SUMIF(Inp_PR24_SWB!$E$5:$E$177,DSDC_SWB!$F15,Inp_PR24_SWB!L$5:L$177)</f>
        <v>4.1779999999999999</v>
      </c>
      <c r="V15" s="101"/>
      <c r="W15" s="190">
        <f>SUM(Q15:U15)</f>
        <v>22.204000000000001</v>
      </c>
      <c r="X15" s="190">
        <f>AVERAGE(Q15:U15)</f>
        <v>4.4408000000000003</v>
      </c>
      <c r="Y15" s="191"/>
      <c r="Z15" s="191"/>
      <c r="AA15" s="191"/>
      <c r="AB15" s="157"/>
      <c r="AC15" s="191"/>
      <c r="AD15" s="191"/>
      <c r="AE15" s="157"/>
      <c r="AF15" s="157"/>
      <c r="AG15" s="157"/>
      <c r="AH15" s="157"/>
      <c r="AI15" s="157"/>
      <c r="AJ15" s="157"/>
      <c r="AK15" s="157"/>
    </row>
    <row r="16" spans="1:37" s="22" customFormat="1" outlineLevel="1">
      <c r="A16" s="82"/>
      <c r="B16" s="82"/>
      <c r="C16" s="111"/>
      <c r="D16" s="112"/>
      <c r="E16" s="120" t="str">
        <f>INDEX(InpC!$E$56:$E$261,MATCH($K16,InpC!$F$56:$F$261,0))</f>
        <v>New connections - WN - opex</v>
      </c>
      <c r="F16" s="120" t="str">
        <f>INDEX(InpC!H$56:H$261,MATCH($K16,InpC!$F$56:$F$261,0))</f>
        <v>DS2E_003O_PR24</v>
      </c>
      <c r="G16" s="120" t="str">
        <f>INDEX(InpC!I$56:I$261,MATCH($K16,InpC!$F$56:$F$261,0))</f>
        <v>DS2E_005O_PR24</v>
      </c>
      <c r="H16" s="120" t="str">
        <f>INDEX(InpC!J$56:J$261,MATCH($K16,InpC!$F$56:$F$261,0))</f>
        <v>DS2W_001_O_PR24</v>
      </c>
      <c r="I16" s="120" t="str">
        <f>INDEX(InpC!K$56:K$261,MATCH($K16,InpC!$F$56:$F$261,0))</f>
        <v>DS2W_003_O_PR24</v>
      </c>
      <c r="J16" s="120">
        <f>INDEX(InpC!L$56:L$261,MATCH($K16,InpC!$F$56:$F$261,0))</f>
        <v>0</v>
      </c>
      <c r="K16" s="79">
        <f>K15+1</f>
        <v>100</v>
      </c>
      <c r="L16" s="120" t="str">
        <f>INDEX(InpC!M$56:M$261,MATCH($K16,InpC!$F$56:$F$261,0))</f>
        <v>WN OPEX</v>
      </c>
      <c r="M16" s="157" t="s">
        <v>31</v>
      </c>
      <c r="N16" s="157"/>
      <c r="O16" s="120"/>
      <c r="P16" s="120"/>
      <c r="Q16" s="190">
        <f>SUMIF(Inp_PR24_SWB!$E$5:$E$177,DSDC_SWB!$G16,Inp_PR24_SWB!H$5:H$177)+SUMIF(Inp_PR24_SWB!$E$5:$E$177,DSDC_SWB!$H16,Inp_PR24_SWB!H$5:H$177)+SUMIF(Inp_PR24_SWB!$E$5:$E$177,DSDC_SWB!$I16,Inp_PR24_SWB!H$5:H$177)+SUMIF(Inp_PR24_SWB!$E$5:$E$177,DSDC_SWB!$J16,Inp_PR24_SWB!H$5:H$177)+SUMIF(Inp_PR24_SWB!$E$5:$E$177,DSDC_SWB!$F16,Inp_PR24_SWB!H$5:H$177)</f>
        <v>0.51</v>
      </c>
      <c r="R16" s="190">
        <f>SUMIF(Inp_PR24_SWB!$E$5:$E$177,DSDC_SWB!$G16,Inp_PR24_SWB!I$5:I$177)+SUMIF(Inp_PR24_SWB!$E$5:$E$177,DSDC_SWB!$H16,Inp_PR24_SWB!I$5:I$177)+SUMIF(Inp_PR24_SWB!$E$5:$E$177,DSDC_SWB!$I16,Inp_PR24_SWB!I$5:I$177)+SUMIF(Inp_PR24_SWB!$E$5:$E$177,DSDC_SWB!$J16,Inp_PR24_SWB!I$5:I$177)+SUMIF(Inp_PR24_SWB!$E$5:$E$177,DSDC_SWB!$F16,Inp_PR24_SWB!I$5:I$177)</f>
        <v>0.51</v>
      </c>
      <c r="S16" s="190">
        <f>SUMIF(Inp_PR24_SWB!$E$5:$E$177,DSDC_SWB!$G16,Inp_PR24_SWB!J$5:J$177)+SUMIF(Inp_PR24_SWB!$E$5:$E$177,DSDC_SWB!$H16,Inp_PR24_SWB!J$5:J$177)+SUMIF(Inp_PR24_SWB!$E$5:$E$177,DSDC_SWB!$I16,Inp_PR24_SWB!J$5:J$177)+SUMIF(Inp_PR24_SWB!$E$5:$E$177,DSDC_SWB!$J16,Inp_PR24_SWB!J$5:J$177)+SUMIF(Inp_PR24_SWB!$E$5:$E$177,DSDC_SWB!$F16,Inp_PR24_SWB!J$5:J$177)</f>
        <v>0.51</v>
      </c>
      <c r="T16" s="190">
        <f>SUMIF(Inp_PR24_SWB!$E$5:$E$177,DSDC_SWB!$G16,Inp_PR24_SWB!K$5:K$177)+SUMIF(Inp_PR24_SWB!$E$5:$E$177,DSDC_SWB!$H16,Inp_PR24_SWB!K$5:K$177)+SUMIF(Inp_PR24_SWB!$E$5:$E$177,DSDC_SWB!$I16,Inp_PR24_SWB!K$5:K$177)+SUMIF(Inp_PR24_SWB!$E$5:$E$177,DSDC_SWB!$J16,Inp_PR24_SWB!K$5:K$177)+SUMIF(Inp_PR24_SWB!$E$5:$E$177,DSDC_SWB!$F16,Inp_PR24_SWB!K$5:K$177)</f>
        <v>0.51</v>
      </c>
      <c r="U16" s="190">
        <f>SUMIF(Inp_PR24_SWB!$E$5:$E$177,DSDC_SWB!$G16,Inp_PR24_SWB!L$5:L$177)+SUMIF(Inp_PR24_SWB!$E$5:$E$177,DSDC_SWB!$H16,Inp_PR24_SWB!L$5:L$177)+SUMIF(Inp_PR24_SWB!$E$5:$E$177,DSDC_SWB!$I16,Inp_PR24_SWB!L$5:L$177)+SUMIF(Inp_PR24_SWB!$E$5:$E$177,DSDC_SWB!$J16,Inp_PR24_SWB!L$5:L$177)+SUMIF(Inp_PR24_SWB!$E$5:$E$177,DSDC_SWB!$F16,Inp_PR24_SWB!L$5:L$177)</f>
        <v>0.51</v>
      </c>
      <c r="V16" s="101"/>
      <c r="W16" s="190">
        <f t="shared" ref="W16:W72" si="1">SUM(Q16:U16)</f>
        <v>2.5499999999999998</v>
      </c>
      <c r="X16" s="190">
        <f t="shared" ref="X16:X72" si="2">AVERAGE(Q16:U16)</f>
        <v>0.51</v>
      </c>
      <c r="Y16" s="191"/>
      <c r="Z16" s="191"/>
      <c r="AA16" s="191"/>
      <c r="AB16" s="157"/>
      <c r="AC16" s="191"/>
      <c r="AD16" s="191"/>
      <c r="AE16" s="157"/>
      <c r="AF16" s="157"/>
      <c r="AG16" s="157"/>
      <c r="AH16" s="157"/>
      <c r="AI16" s="157"/>
      <c r="AJ16" s="157"/>
      <c r="AK16" s="157"/>
    </row>
    <row r="17" spans="1:37" s="22" customFormat="1" outlineLevel="1">
      <c r="A17" s="82"/>
      <c r="B17" s="82"/>
      <c r="C17" s="111"/>
      <c r="D17" s="112"/>
      <c r="E17" s="120" t="str">
        <f>INDEX(InpC!$E$56:$E$261,MATCH($K17,InpC!$F$56:$F$261,0))</f>
        <v>New connections - WN - totex</v>
      </c>
      <c r="F17" s="120" t="str">
        <f>INDEX(InpC!H$56:H$261,MATCH($K17,InpC!$F$56:$F$261,0))</f>
        <v>sum</v>
      </c>
      <c r="G17" s="120">
        <f>INDEX(InpC!I$56:I$261,MATCH($K17,InpC!$F$56:$F$261,0))</f>
        <v>0</v>
      </c>
      <c r="H17" s="120">
        <f>INDEX(InpC!J$56:J$261,MATCH($K17,InpC!$F$56:$F$261,0))</f>
        <v>0</v>
      </c>
      <c r="I17" s="120">
        <f>INDEX(InpC!K$56:K$261,MATCH($K17,InpC!$F$56:$F$261,0))</f>
        <v>0</v>
      </c>
      <c r="J17" s="120">
        <f>INDEX(InpC!L$56:L$261,MATCH($K17,InpC!$F$56:$F$261,0))</f>
        <v>0</v>
      </c>
      <c r="K17" s="79">
        <f t="shared" ref="K17:K38" si="3">K16+1</f>
        <v>101</v>
      </c>
      <c r="L17" s="120" t="str">
        <f>INDEX(InpC!M$56:M$261,MATCH($K17,InpC!$F$56:$F$261,0))</f>
        <v>WN TOTEX</v>
      </c>
      <c r="M17" s="157" t="s">
        <v>31</v>
      </c>
      <c r="N17" s="157"/>
      <c r="O17" s="120"/>
      <c r="P17" s="120"/>
      <c r="Q17" s="192">
        <f>SUM(Q15:Q16)</f>
        <v>5.016</v>
      </c>
      <c r="R17" s="192">
        <f t="shared" ref="R17:U17" si="4">SUM(R15:R16)</f>
        <v>5.0009999999999994</v>
      </c>
      <c r="S17" s="192">
        <f t="shared" si="4"/>
        <v>5.1239999999999997</v>
      </c>
      <c r="T17" s="192">
        <f t="shared" si="4"/>
        <v>4.9249999999999998</v>
      </c>
      <c r="U17" s="192">
        <f t="shared" si="4"/>
        <v>4.6879999999999997</v>
      </c>
      <c r="V17" s="101"/>
      <c r="W17" s="192">
        <f t="shared" si="1"/>
        <v>24.753999999999998</v>
      </c>
      <c r="X17" s="192">
        <f t="shared" si="2"/>
        <v>4.9507999999999992</v>
      </c>
      <c r="Y17" s="191"/>
      <c r="Z17" s="191"/>
      <c r="AA17" s="191"/>
      <c r="AB17" s="157"/>
      <c r="AC17" s="191"/>
      <c r="AD17" s="191"/>
      <c r="AE17" s="157"/>
      <c r="AF17" s="157"/>
      <c r="AG17" s="157"/>
      <c r="AH17" s="157"/>
      <c r="AI17" s="157"/>
      <c r="AJ17" s="157"/>
      <c r="AK17" s="157"/>
    </row>
    <row r="18" spans="1:37" s="22" customFormat="1" outlineLevel="1">
      <c r="A18" s="82"/>
      <c r="B18" s="82"/>
      <c r="C18" s="111"/>
      <c r="D18" s="112"/>
      <c r="E18" s="120" t="str">
        <f>INDEX(InpC!$E$56:$E$261,MATCH($K18,InpC!$F$56:$F$261,0))</f>
        <v>New connections - WWN - capex</v>
      </c>
      <c r="F18" s="120" t="str">
        <f>INDEX(InpC!H$56:H$261,MATCH($K18,InpC!$F$56:$F$261,0))</f>
        <v>DS3_003TOT_PR24</v>
      </c>
      <c r="G18" s="120">
        <f>INDEX(InpC!I$56:I$261,MATCH($K18,InpC!$F$56:$F$261,0))</f>
        <v>0</v>
      </c>
      <c r="H18" s="120">
        <f>INDEX(InpC!J$56:J$261,MATCH($K18,InpC!$F$56:$F$261,0))</f>
        <v>0</v>
      </c>
      <c r="I18" s="120">
        <f>INDEX(InpC!K$56:K$261,MATCH($K18,InpC!$F$56:$F$261,0))</f>
        <v>0</v>
      </c>
      <c r="J18" s="120">
        <f>INDEX(InpC!L$56:L$261,MATCH($K18,InpC!$F$56:$F$261,0))</f>
        <v>0</v>
      </c>
      <c r="K18" s="79">
        <f t="shared" si="3"/>
        <v>102</v>
      </c>
      <c r="L18" s="120" t="str">
        <f>INDEX(InpC!M$56:M$261,MATCH($K18,InpC!$F$56:$F$261,0))</f>
        <v>WWN CAPEX</v>
      </c>
      <c r="M18" s="157" t="s">
        <v>31</v>
      </c>
      <c r="N18" s="157"/>
      <c r="O18" s="120"/>
      <c r="P18" s="120"/>
      <c r="Q18" s="190">
        <f>SUMIF(Inp_PR24_SWB!$E$5:$E$177,DSDC_SWB!$G18,Inp_PR24_SWB!H$5:H$177)+SUMIF(Inp_PR24_SWB!$E$5:$E$177,DSDC_SWB!$H18,Inp_PR24_SWB!H$5:H$177)+SUMIF(Inp_PR24_SWB!$E$5:$E$177,DSDC_SWB!$I18,Inp_PR24_SWB!H$5:H$177)+SUMIF(Inp_PR24_SWB!$E$5:$E$177,DSDC_SWB!$J18,Inp_PR24_SWB!H$5:H$177)+SUMIF(Inp_PR24_SWB!$E$5:$E$177,DSDC_SWB!$F18,Inp_PR24_SWB!H$5:H$177)</f>
        <v>0</v>
      </c>
      <c r="R18" s="190">
        <f>SUMIF(Inp_PR24_SWB!$E$5:$E$177,DSDC_SWB!$G18,Inp_PR24_SWB!I$5:I$177)+SUMIF(Inp_PR24_SWB!$E$5:$E$177,DSDC_SWB!$H18,Inp_PR24_SWB!I$5:I$177)+SUMIF(Inp_PR24_SWB!$E$5:$E$177,DSDC_SWB!$I18,Inp_PR24_SWB!I$5:I$177)+SUMIF(Inp_PR24_SWB!$E$5:$E$177,DSDC_SWB!$J18,Inp_PR24_SWB!I$5:I$177)+SUMIF(Inp_PR24_SWB!$E$5:$E$177,DSDC_SWB!$F18,Inp_PR24_SWB!I$5:I$177)</f>
        <v>0</v>
      </c>
      <c r="S18" s="190">
        <f>SUMIF(Inp_PR24_SWB!$E$5:$E$177,DSDC_SWB!$G18,Inp_PR24_SWB!J$5:J$177)+SUMIF(Inp_PR24_SWB!$E$5:$E$177,DSDC_SWB!$H18,Inp_PR24_SWB!J$5:J$177)+SUMIF(Inp_PR24_SWB!$E$5:$E$177,DSDC_SWB!$I18,Inp_PR24_SWB!J$5:J$177)+SUMIF(Inp_PR24_SWB!$E$5:$E$177,DSDC_SWB!$J18,Inp_PR24_SWB!J$5:J$177)+SUMIF(Inp_PR24_SWB!$E$5:$E$177,DSDC_SWB!$F18,Inp_PR24_SWB!J$5:J$177)</f>
        <v>0</v>
      </c>
      <c r="T18" s="190">
        <f>SUMIF(Inp_PR24_SWB!$E$5:$E$177,DSDC_SWB!$G18,Inp_PR24_SWB!K$5:K$177)+SUMIF(Inp_PR24_SWB!$E$5:$E$177,DSDC_SWB!$H18,Inp_PR24_SWB!K$5:K$177)+SUMIF(Inp_PR24_SWB!$E$5:$E$177,DSDC_SWB!$I18,Inp_PR24_SWB!K$5:K$177)+SUMIF(Inp_PR24_SWB!$E$5:$E$177,DSDC_SWB!$J18,Inp_PR24_SWB!K$5:K$177)+SUMIF(Inp_PR24_SWB!$E$5:$E$177,DSDC_SWB!$F18,Inp_PR24_SWB!K$5:K$177)</f>
        <v>0</v>
      </c>
      <c r="U18" s="190">
        <f>SUMIF(Inp_PR24_SWB!$E$5:$E$177,DSDC_SWB!$G18,Inp_PR24_SWB!L$5:L$177)+SUMIF(Inp_PR24_SWB!$E$5:$E$177,DSDC_SWB!$H18,Inp_PR24_SWB!L$5:L$177)+SUMIF(Inp_PR24_SWB!$E$5:$E$177,DSDC_SWB!$I18,Inp_PR24_SWB!L$5:L$177)+SUMIF(Inp_PR24_SWB!$E$5:$E$177,DSDC_SWB!$J18,Inp_PR24_SWB!L$5:L$177)+SUMIF(Inp_PR24_SWB!$E$5:$E$177,DSDC_SWB!$F18,Inp_PR24_SWB!L$5:L$177)</f>
        <v>0</v>
      </c>
      <c r="V18" s="101"/>
      <c r="W18" s="190">
        <f t="shared" si="1"/>
        <v>0</v>
      </c>
      <c r="X18" s="190">
        <f t="shared" si="2"/>
        <v>0</v>
      </c>
      <c r="Y18" s="191"/>
      <c r="Z18" s="191"/>
      <c r="AA18" s="191"/>
      <c r="AB18" s="157"/>
      <c r="AC18" s="191"/>
      <c r="AD18" s="191"/>
      <c r="AE18" s="157"/>
      <c r="AF18" s="157"/>
      <c r="AG18" s="157"/>
      <c r="AH18" s="157"/>
      <c r="AI18" s="157"/>
      <c r="AJ18" s="157"/>
      <c r="AK18" s="157"/>
    </row>
    <row r="19" spans="1:37" s="22" customFormat="1" outlineLevel="1">
      <c r="A19" s="82"/>
      <c r="B19" s="82"/>
      <c r="C19" s="111"/>
      <c r="D19" s="112"/>
      <c r="E19" s="120" t="str">
        <f>INDEX(InpC!$E$56:$E$261,MATCH($K19,InpC!$F$56:$F$261,0))</f>
        <v>New connections - WWN - opex</v>
      </c>
      <c r="F19" s="120" t="str">
        <f>INDEX(InpC!H$56:H$261,MATCH($K19,InpC!$F$56:$F$261,0))</f>
        <v>DS3_007TOT_PR24</v>
      </c>
      <c r="G19" s="120">
        <f>INDEX(InpC!I$56:I$261,MATCH($K19,InpC!$F$56:$F$261,0))</f>
        <v>0</v>
      </c>
      <c r="H19" s="120">
        <f>INDEX(InpC!J$56:J$261,MATCH($K19,InpC!$F$56:$F$261,0))</f>
        <v>0</v>
      </c>
      <c r="I19" s="120">
        <f>INDEX(InpC!K$56:K$261,MATCH($K19,InpC!$F$56:$F$261,0))</f>
        <v>0</v>
      </c>
      <c r="J19" s="120">
        <f>INDEX(InpC!L$56:L$261,MATCH($K19,InpC!$F$56:$F$261,0))</f>
        <v>0</v>
      </c>
      <c r="K19" s="79">
        <f t="shared" si="3"/>
        <v>103</v>
      </c>
      <c r="L19" s="120" t="str">
        <f>INDEX(InpC!M$56:M$261,MATCH($K19,InpC!$F$56:$F$261,0))</f>
        <v>WWN OPEX</v>
      </c>
      <c r="M19" s="157" t="s">
        <v>31</v>
      </c>
      <c r="N19" s="157"/>
      <c r="O19" s="120"/>
      <c r="P19" s="120"/>
      <c r="Q19" s="190">
        <f>SUMIF(Inp_PR24_SWB!$E$5:$E$177,DSDC_SWB!$G19,Inp_PR24_SWB!H$5:H$177)+SUMIF(Inp_PR24_SWB!$E$5:$E$177,DSDC_SWB!$H19,Inp_PR24_SWB!H$5:H$177)+SUMIF(Inp_PR24_SWB!$E$5:$E$177,DSDC_SWB!$I19,Inp_PR24_SWB!H$5:H$177)+SUMIF(Inp_PR24_SWB!$E$5:$E$177,DSDC_SWB!$J19,Inp_PR24_SWB!H$5:H$177)+SUMIF(Inp_PR24_SWB!$E$5:$E$177,DSDC_SWB!$F19,Inp_PR24_SWB!H$5:H$177)</f>
        <v>2.9000000000000001E-2</v>
      </c>
      <c r="R19" s="190">
        <f>SUMIF(Inp_PR24_SWB!$E$5:$E$177,DSDC_SWB!$G19,Inp_PR24_SWB!I$5:I$177)+SUMIF(Inp_PR24_SWB!$E$5:$E$177,DSDC_SWB!$H19,Inp_PR24_SWB!I$5:I$177)+SUMIF(Inp_PR24_SWB!$E$5:$E$177,DSDC_SWB!$I19,Inp_PR24_SWB!I$5:I$177)+SUMIF(Inp_PR24_SWB!$E$5:$E$177,DSDC_SWB!$J19,Inp_PR24_SWB!I$5:I$177)+SUMIF(Inp_PR24_SWB!$E$5:$E$177,DSDC_SWB!$F19,Inp_PR24_SWB!I$5:I$177)</f>
        <v>2.9000000000000001E-2</v>
      </c>
      <c r="S19" s="190">
        <f>SUMIF(Inp_PR24_SWB!$E$5:$E$177,DSDC_SWB!$G19,Inp_PR24_SWB!J$5:J$177)+SUMIF(Inp_PR24_SWB!$E$5:$E$177,DSDC_SWB!$H19,Inp_PR24_SWB!J$5:J$177)+SUMIF(Inp_PR24_SWB!$E$5:$E$177,DSDC_SWB!$I19,Inp_PR24_SWB!J$5:J$177)+SUMIF(Inp_PR24_SWB!$E$5:$E$177,DSDC_SWB!$J19,Inp_PR24_SWB!J$5:J$177)+SUMIF(Inp_PR24_SWB!$E$5:$E$177,DSDC_SWB!$F19,Inp_PR24_SWB!J$5:J$177)</f>
        <v>2.9000000000000001E-2</v>
      </c>
      <c r="T19" s="190">
        <f>SUMIF(Inp_PR24_SWB!$E$5:$E$177,DSDC_SWB!$G19,Inp_PR24_SWB!K$5:K$177)+SUMIF(Inp_PR24_SWB!$E$5:$E$177,DSDC_SWB!$H19,Inp_PR24_SWB!K$5:K$177)+SUMIF(Inp_PR24_SWB!$E$5:$E$177,DSDC_SWB!$I19,Inp_PR24_SWB!K$5:K$177)+SUMIF(Inp_PR24_SWB!$E$5:$E$177,DSDC_SWB!$J19,Inp_PR24_SWB!K$5:K$177)+SUMIF(Inp_PR24_SWB!$E$5:$E$177,DSDC_SWB!$F19,Inp_PR24_SWB!K$5:K$177)</f>
        <v>2.9000000000000001E-2</v>
      </c>
      <c r="U19" s="190">
        <f>SUMIF(Inp_PR24_SWB!$E$5:$E$177,DSDC_SWB!$G19,Inp_PR24_SWB!L$5:L$177)+SUMIF(Inp_PR24_SWB!$E$5:$E$177,DSDC_SWB!$H19,Inp_PR24_SWB!L$5:L$177)+SUMIF(Inp_PR24_SWB!$E$5:$E$177,DSDC_SWB!$I19,Inp_PR24_SWB!L$5:L$177)+SUMIF(Inp_PR24_SWB!$E$5:$E$177,DSDC_SWB!$J19,Inp_PR24_SWB!L$5:L$177)+SUMIF(Inp_PR24_SWB!$E$5:$E$177,DSDC_SWB!$F19,Inp_PR24_SWB!L$5:L$177)</f>
        <v>2.9000000000000001E-2</v>
      </c>
      <c r="V19" s="101"/>
      <c r="W19" s="190">
        <f t="shared" si="1"/>
        <v>0.14500000000000002</v>
      </c>
      <c r="X19" s="190">
        <f t="shared" si="2"/>
        <v>2.9000000000000005E-2</v>
      </c>
      <c r="Y19" s="191"/>
      <c r="Z19" s="191"/>
      <c r="AA19" s="191"/>
      <c r="AB19" s="157"/>
      <c r="AC19" s="191"/>
      <c r="AD19" s="191"/>
      <c r="AE19" s="157"/>
      <c r="AF19" s="157"/>
      <c r="AG19" s="157"/>
      <c r="AH19" s="157"/>
      <c r="AI19" s="157"/>
      <c r="AJ19" s="157"/>
      <c r="AK19" s="157"/>
    </row>
    <row r="20" spans="1:37" s="22" customFormat="1" outlineLevel="1">
      <c r="A20" s="82"/>
      <c r="B20" s="82"/>
      <c r="C20" s="111"/>
      <c r="D20" s="112"/>
      <c r="E20" s="120" t="str">
        <f>INDEX(InpC!$E$56:$E$261,MATCH($K20,InpC!$F$56:$F$261,0))</f>
        <v>New connections - WWN - totex</v>
      </c>
      <c r="F20" s="120" t="str">
        <f>INDEX(InpC!H$56:H$261,MATCH($K20,InpC!$F$56:$F$261,0))</f>
        <v>sum</v>
      </c>
      <c r="G20" s="120">
        <f>INDEX(InpC!I$56:I$261,MATCH($K20,InpC!$F$56:$F$261,0))</f>
        <v>0</v>
      </c>
      <c r="H20" s="120">
        <f>INDEX(InpC!J$56:J$261,MATCH($K20,InpC!$F$56:$F$261,0))</f>
        <v>0</v>
      </c>
      <c r="I20" s="120">
        <f>INDEX(InpC!K$56:K$261,MATCH($K20,InpC!$F$56:$F$261,0))</f>
        <v>0</v>
      </c>
      <c r="J20" s="120">
        <f>INDEX(InpC!L$56:L$261,MATCH($K20,InpC!$F$56:$F$261,0))</f>
        <v>0</v>
      </c>
      <c r="K20" s="79">
        <f t="shared" si="3"/>
        <v>104</v>
      </c>
      <c r="L20" s="120" t="str">
        <f>INDEX(InpC!M$56:M$261,MATCH($K20,InpC!$F$56:$F$261,0))</f>
        <v>WWN TOTEX</v>
      </c>
      <c r="M20" s="157" t="s">
        <v>31</v>
      </c>
      <c r="N20" s="157"/>
      <c r="O20" s="120"/>
      <c r="P20" s="120"/>
      <c r="Q20" s="192">
        <f t="shared" ref="Q20:U20" si="5">SUM(Q18:Q19)</f>
        <v>2.9000000000000001E-2</v>
      </c>
      <c r="R20" s="192">
        <f t="shared" si="5"/>
        <v>2.9000000000000001E-2</v>
      </c>
      <c r="S20" s="192">
        <f t="shared" si="5"/>
        <v>2.9000000000000001E-2</v>
      </c>
      <c r="T20" s="192">
        <f t="shared" si="5"/>
        <v>2.9000000000000001E-2</v>
      </c>
      <c r="U20" s="192">
        <f t="shared" si="5"/>
        <v>2.9000000000000001E-2</v>
      </c>
      <c r="V20" s="101"/>
      <c r="W20" s="192">
        <f t="shared" si="1"/>
        <v>0.14500000000000002</v>
      </c>
      <c r="X20" s="192">
        <f t="shared" si="2"/>
        <v>2.9000000000000005E-2</v>
      </c>
      <c r="Y20" s="191"/>
      <c r="Z20" s="191"/>
      <c r="AA20" s="191"/>
      <c r="AB20" s="157"/>
      <c r="AC20" s="191"/>
      <c r="AD20" s="191"/>
      <c r="AE20" s="157"/>
      <c r="AF20" s="157"/>
      <c r="AG20" s="157"/>
      <c r="AH20" s="157"/>
      <c r="AI20" s="157"/>
      <c r="AJ20" s="157"/>
      <c r="AK20" s="157"/>
    </row>
    <row r="21" spans="1:37" s="22" customFormat="1" outlineLevel="1">
      <c r="A21" s="82"/>
      <c r="B21" s="82"/>
      <c r="C21" s="111"/>
      <c r="D21" s="112"/>
      <c r="E21" s="120" t="str">
        <f>INDEX(InpC!$E$56:$E$261,MATCH($K21,InpC!$F$56:$F$261,0))</f>
        <v>Requisitioned mains - WN - capex</v>
      </c>
      <c r="F21" s="120" t="str">
        <f>INDEX(InpC!H$56:H$261,MATCH($K21,InpC!$F$56:$F$261,0))</f>
        <v>DS2E_006C_PR24</v>
      </c>
      <c r="G21" s="120" t="str">
        <f>INDEX(InpC!I$56:I$261,MATCH($K21,InpC!$F$56:$F$261,0))</f>
        <v>DS2W_004_C_PR24</v>
      </c>
      <c r="H21" s="120">
        <f>INDEX(InpC!J$56:J$261,MATCH($K21,InpC!$F$56:$F$261,0))</f>
        <v>0</v>
      </c>
      <c r="I21" s="120">
        <f>INDEX(InpC!K$56:K$261,MATCH($K21,InpC!$F$56:$F$261,0))</f>
        <v>0</v>
      </c>
      <c r="J21" s="120">
        <f>INDEX(InpC!L$56:L$261,MATCH($K21,InpC!$F$56:$F$261,0))</f>
        <v>0</v>
      </c>
      <c r="K21" s="79">
        <f t="shared" si="3"/>
        <v>105</v>
      </c>
      <c r="L21" s="120" t="str">
        <f>INDEX(InpC!M$56:M$261,MATCH($K21,InpC!$F$56:$F$261,0))</f>
        <v>WN CAPEX</v>
      </c>
      <c r="M21" s="157" t="s">
        <v>31</v>
      </c>
      <c r="N21" s="157"/>
      <c r="O21" s="120"/>
      <c r="P21" s="120"/>
      <c r="Q21" s="190">
        <f>SUMIF(Inp_PR24_SWB!$E$5:$E$177,DSDC_SWB!$G21,Inp_PR24_SWB!H$5:H$177)+SUMIF(Inp_PR24_SWB!$E$5:$E$177,DSDC_SWB!$H21,Inp_PR24_SWB!H$5:H$177)+SUMIF(Inp_PR24_SWB!$E$5:$E$177,DSDC_SWB!$I21,Inp_PR24_SWB!H$5:H$177)+SUMIF(Inp_PR24_SWB!$E$5:$E$177,DSDC_SWB!$J21,Inp_PR24_SWB!H$5:H$177)+SUMIF(Inp_PR24_SWB!$E$5:$E$177,DSDC_SWB!$F21,Inp_PR24_SWB!H$5:H$177)</f>
        <v>3.5590000000000002</v>
      </c>
      <c r="R21" s="190">
        <f>SUMIF(Inp_PR24_SWB!$E$5:$E$177,DSDC_SWB!$G21,Inp_PR24_SWB!I$5:I$177)+SUMIF(Inp_PR24_SWB!$E$5:$E$177,DSDC_SWB!$H21,Inp_PR24_SWB!I$5:I$177)+SUMIF(Inp_PR24_SWB!$E$5:$E$177,DSDC_SWB!$I21,Inp_PR24_SWB!I$5:I$177)+SUMIF(Inp_PR24_SWB!$E$5:$E$177,DSDC_SWB!$J21,Inp_PR24_SWB!I$5:I$177)+SUMIF(Inp_PR24_SWB!$E$5:$E$177,DSDC_SWB!$F21,Inp_PR24_SWB!I$5:I$177)</f>
        <v>3.5710000000000002</v>
      </c>
      <c r="S21" s="190">
        <f>SUMIF(Inp_PR24_SWB!$E$5:$E$177,DSDC_SWB!$G21,Inp_PR24_SWB!J$5:J$177)+SUMIF(Inp_PR24_SWB!$E$5:$E$177,DSDC_SWB!$H21,Inp_PR24_SWB!J$5:J$177)+SUMIF(Inp_PR24_SWB!$E$5:$E$177,DSDC_SWB!$I21,Inp_PR24_SWB!J$5:J$177)+SUMIF(Inp_PR24_SWB!$E$5:$E$177,DSDC_SWB!$J21,Inp_PR24_SWB!J$5:J$177)+SUMIF(Inp_PR24_SWB!$E$5:$E$177,DSDC_SWB!$F21,Inp_PR24_SWB!J$5:J$177)</f>
        <v>3.5710000000000002</v>
      </c>
      <c r="T21" s="190">
        <f>SUMIF(Inp_PR24_SWB!$E$5:$E$177,DSDC_SWB!$G21,Inp_PR24_SWB!K$5:K$177)+SUMIF(Inp_PR24_SWB!$E$5:$E$177,DSDC_SWB!$H21,Inp_PR24_SWB!K$5:K$177)+SUMIF(Inp_PR24_SWB!$E$5:$E$177,DSDC_SWB!$I21,Inp_PR24_SWB!K$5:K$177)+SUMIF(Inp_PR24_SWB!$E$5:$E$177,DSDC_SWB!$J21,Inp_PR24_SWB!K$5:K$177)+SUMIF(Inp_PR24_SWB!$E$5:$E$177,DSDC_SWB!$F21,Inp_PR24_SWB!K$5:K$177)</f>
        <v>3.5710000000000002</v>
      </c>
      <c r="U21" s="190">
        <f>SUMIF(Inp_PR24_SWB!$E$5:$E$177,DSDC_SWB!$G21,Inp_PR24_SWB!L$5:L$177)+SUMIF(Inp_PR24_SWB!$E$5:$E$177,DSDC_SWB!$H21,Inp_PR24_SWB!L$5:L$177)+SUMIF(Inp_PR24_SWB!$E$5:$E$177,DSDC_SWB!$I21,Inp_PR24_SWB!L$5:L$177)+SUMIF(Inp_PR24_SWB!$E$5:$E$177,DSDC_SWB!$J21,Inp_PR24_SWB!L$5:L$177)+SUMIF(Inp_PR24_SWB!$E$5:$E$177,DSDC_SWB!$F21,Inp_PR24_SWB!L$5:L$177)</f>
        <v>3.5710000000000002</v>
      </c>
      <c r="V21" s="101"/>
      <c r="W21" s="190">
        <f t="shared" si="1"/>
        <v>17.843</v>
      </c>
      <c r="X21" s="190">
        <f t="shared" si="2"/>
        <v>3.5686</v>
      </c>
      <c r="Y21" s="191"/>
      <c r="Z21" s="191"/>
      <c r="AA21" s="191"/>
      <c r="AB21" s="157"/>
      <c r="AC21" s="191"/>
      <c r="AD21" s="191"/>
      <c r="AE21" s="157"/>
      <c r="AF21" s="157"/>
      <c r="AG21" s="157"/>
      <c r="AH21" s="157"/>
      <c r="AI21" s="157"/>
      <c r="AJ21" s="157"/>
      <c r="AK21" s="157"/>
    </row>
    <row r="22" spans="1:37" s="22" customFormat="1" outlineLevel="1">
      <c r="A22" s="82"/>
      <c r="B22" s="82"/>
      <c r="C22" s="111"/>
      <c r="D22" s="112"/>
      <c r="E22" s="120" t="str">
        <f>INDEX(InpC!$E$56:$E$261,MATCH($K22,InpC!$F$56:$F$261,0))</f>
        <v>Requisitioned mains - WN - opex</v>
      </c>
      <c r="F22" s="120" t="str">
        <f>INDEX(InpC!H$56:H$261,MATCH($K22,InpC!$F$56:$F$261,0))</f>
        <v>DS2E_006O_PR24</v>
      </c>
      <c r="G22" s="120" t="str">
        <f>INDEX(InpC!I$56:I$261,MATCH($K22,InpC!$F$56:$F$261,0))</f>
        <v>DS2W_004_O_PR24</v>
      </c>
      <c r="H22" s="120">
        <f>INDEX(InpC!J$56:J$261,MATCH($K22,InpC!$F$56:$F$261,0))</f>
        <v>0</v>
      </c>
      <c r="I22" s="120">
        <f>INDEX(InpC!K$56:K$261,MATCH($K22,InpC!$F$56:$F$261,0))</f>
        <v>0</v>
      </c>
      <c r="J22" s="120">
        <f>INDEX(InpC!L$56:L$261,MATCH($K22,InpC!$F$56:$F$261,0))</f>
        <v>0</v>
      </c>
      <c r="K22" s="79">
        <f t="shared" si="3"/>
        <v>106</v>
      </c>
      <c r="L22" s="120" t="str">
        <f>INDEX(InpC!M$56:M$261,MATCH($K22,InpC!$F$56:$F$261,0))</f>
        <v>WN OPEX</v>
      </c>
      <c r="M22" s="157" t="s">
        <v>31</v>
      </c>
      <c r="N22" s="157"/>
      <c r="O22" s="120"/>
      <c r="P22" s="120"/>
      <c r="Q22" s="190">
        <f>SUMIF(Inp_PR24_SWB!$E$5:$E$177,DSDC_SWB!$G22,Inp_PR24_SWB!H$5:H$177)+SUMIF(Inp_PR24_SWB!$E$5:$E$177,DSDC_SWB!$H22,Inp_PR24_SWB!H$5:H$177)+SUMIF(Inp_PR24_SWB!$E$5:$E$177,DSDC_SWB!$I22,Inp_PR24_SWB!H$5:H$177)+SUMIF(Inp_PR24_SWB!$E$5:$E$177,DSDC_SWB!$J22,Inp_PR24_SWB!H$5:H$177)+SUMIF(Inp_PR24_SWB!$E$5:$E$177,DSDC_SWB!$F22,Inp_PR24_SWB!H$5:H$177)</f>
        <v>0</v>
      </c>
      <c r="R22" s="190">
        <f>SUMIF(Inp_PR24_SWB!$E$5:$E$177,DSDC_SWB!$G22,Inp_PR24_SWB!I$5:I$177)+SUMIF(Inp_PR24_SWB!$E$5:$E$177,DSDC_SWB!$H22,Inp_PR24_SWB!I$5:I$177)+SUMIF(Inp_PR24_SWB!$E$5:$E$177,DSDC_SWB!$I22,Inp_PR24_SWB!I$5:I$177)+SUMIF(Inp_PR24_SWB!$E$5:$E$177,DSDC_SWB!$J22,Inp_PR24_SWB!I$5:I$177)+SUMIF(Inp_PR24_SWB!$E$5:$E$177,DSDC_SWB!$F22,Inp_PR24_SWB!I$5:I$177)</f>
        <v>0</v>
      </c>
      <c r="S22" s="190">
        <f>SUMIF(Inp_PR24_SWB!$E$5:$E$177,DSDC_SWB!$G22,Inp_PR24_SWB!J$5:J$177)+SUMIF(Inp_PR24_SWB!$E$5:$E$177,DSDC_SWB!$H22,Inp_PR24_SWB!J$5:J$177)+SUMIF(Inp_PR24_SWB!$E$5:$E$177,DSDC_SWB!$I22,Inp_PR24_SWB!J$5:J$177)+SUMIF(Inp_PR24_SWB!$E$5:$E$177,DSDC_SWB!$J22,Inp_PR24_SWB!J$5:J$177)+SUMIF(Inp_PR24_SWB!$E$5:$E$177,DSDC_SWB!$F22,Inp_PR24_SWB!J$5:J$177)</f>
        <v>0</v>
      </c>
      <c r="T22" s="190">
        <f>SUMIF(Inp_PR24_SWB!$E$5:$E$177,DSDC_SWB!$G22,Inp_PR24_SWB!K$5:K$177)+SUMIF(Inp_PR24_SWB!$E$5:$E$177,DSDC_SWB!$H22,Inp_PR24_SWB!K$5:K$177)+SUMIF(Inp_PR24_SWB!$E$5:$E$177,DSDC_SWB!$I22,Inp_PR24_SWB!K$5:K$177)+SUMIF(Inp_PR24_SWB!$E$5:$E$177,DSDC_SWB!$J22,Inp_PR24_SWB!K$5:K$177)+SUMIF(Inp_PR24_SWB!$E$5:$E$177,DSDC_SWB!$F22,Inp_PR24_SWB!K$5:K$177)</f>
        <v>0</v>
      </c>
      <c r="U22" s="190">
        <f>SUMIF(Inp_PR24_SWB!$E$5:$E$177,DSDC_SWB!$G22,Inp_PR24_SWB!L$5:L$177)+SUMIF(Inp_PR24_SWB!$E$5:$E$177,DSDC_SWB!$H22,Inp_PR24_SWB!L$5:L$177)+SUMIF(Inp_PR24_SWB!$E$5:$E$177,DSDC_SWB!$I22,Inp_PR24_SWB!L$5:L$177)+SUMIF(Inp_PR24_SWB!$E$5:$E$177,DSDC_SWB!$J22,Inp_PR24_SWB!L$5:L$177)+SUMIF(Inp_PR24_SWB!$E$5:$E$177,DSDC_SWB!$F22,Inp_PR24_SWB!L$5:L$177)</f>
        <v>0</v>
      </c>
      <c r="V22" s="101"/>
      <c r="W22" s="190">
        <f t="shared" si="1"/>
        <v>0</v>
      </c>
      <c r="X22" s="190">
        <f t="shared" si="2"/>
        <v>0</v>
      </c>
      <c r="Y22" s="191"/>
      <c r="Z22" s="191"/>
      <c r="AA22" s="191"/>
      <c r="AB22" s="157"/>
      <c r="AC22" s="191"/>
      <c r="AD22" s="191"/>
      <c r="AE22" s="157"/>
      <c r="AF22" s="157"/>
      <c r="AG22" s="157"/>
      <c r="AH22" s="157"/>
      <c r="AI22" s="157"/>
      <c r="AJ22" s="157"/>
      <c r="AK22" s="157"/>
    </row>
    <row r="23" spans="1:37" s="22" customFormat="1" outlineLevel="1">
      <c r="A23" s="82"/>
      <c r="B23" s="82"/>
      <c r="C23" s="111"/>
      <c r="D23" s="112"/>
      <c r="E23" s="120" t="str">
        <f>INDEX(InpC!$E$56:$E$261,MATCH($K23,InpC!$F$56:$F$261,0))</f>
        <v>Requisitioned mains - WN - totex</v>
      </c>
      <c r="F23" s="120" t="str">
        <f>INDEX(InpC!H$56:H$261,MATCH($K23,InpC!$F$56:$F$261,0))</f>
        <v>sum</v>
      </c>
      <c r="G23" s="120">
        <f>INDEX(InpC!I$56:I$261,MATCH($K23,InpC!$F$56:$F$261,0))</f>
        <v>0</v>
      </c>
      <c r="H23" s="120">
        <f>INDEX(InpC!J$56:J$261,MATCH($K23,InpC!$F$56:$F$261,0))</f>
        <v>0</v>
      </c>
      <c r="I23" s="120">
        <f>INDEX(InpC!K$56:K$261,MATCH($K23,InpC!$F$56:$F$261,0))</f>
        <v>0</v>
      </c>
      <c r="J23" s="120">
        <f>INDEX(InpC!L$56:L$261,MATCH($K23,InpC!$F$56:$F$261,0))</f>
        <v>0</v>
      </c>
      <c r="K23" s="79">
        <f t="shared" si="3"/>
        <v>107</v>
      </c>
      <c r="L23" s="120" t="str">
        <f>INDEX(InpC!M$56:M$261,MATCH($K23,InpC!$F$56:$F$261,0))</f>
        <v>WN TOTEX</v>
      </c>
      <c r="M23" s="157" t="s">
        <v>31</v>
      </c>
      <c r="N23" s="157"/>
      <c r="O23" s="120"/>
      <c r="P23" s="120"/>
      <c r="Q23" s="192">
        <f t="shared" ref="Q23:U23" si="6">SUM(Q21:Q22)</f>
        <v>3.5590000000000002</v>
      </c>
      <c r="R23" s="192">
        <f t="shared" si="6"/>
        <v>3.5710000000000002</v>
      </c>
      <c r="S23" s="192">
        <f t="shared" si="6"/>
        <v>3.5710000000000002</v>
      </c>
      <c r="T23" s="192">
        <f t="shared" si="6"/>
        <v>3.5710000000000002</v>
      </c>
      <c r="U23" s="192">
        <f t="shared" si="6"/>
        <v>3.5710000000000002</v>
      </c>
      <c r="V23" s="101"/>
      <c r="W23" s="192">
        <f t="shared" si="1"/>
        <v>17.843</v>
      </c>
      <c r="X23" s="192">
        <f t="shared" si="2"/>
        <v>3.5686</v>
      </c>
      <c r="Y23" s="191"/>
      <c r="Z23" s="191"/>
      <c r="AA23" s="191"/>
      <c r="AB23" s="157"/>
      <c r="AC23" s="191"/>
      <c r="AD23" s="191"/>
      <c r="AE23" s="157"/>
      <c r="AF23" s="157"/>
      <c r="AG23" s="157"/>
      <c r="AH23" s="157"/>
      <c r="AI23" s="157"/>
      <c r="AJ23" s="157"/>
      <c r="AK23" s="157"/>
    </row>
    <row r="24" spans="1:37" s="22" customFormat="1" outlineLevel="1">
      <c r="A24" s="82"/>
      <c r="B24" s="82"/>
      <c r="C24" s="111"/>
      <c r="D24" s="112"/>
      <c r="E24" s="120" t="str">
        <f>INDEX(InpC!$E$56:$E$261,MATCH($K24,InpC!$F$56:$F$261,0))</f>
        <v>Requisitioned mains - WWN - capex</v>
      </c>
      <c r="F24" s="120" t="str">
        <f>INDEX(InpC!H$56:H$261,MATCH($K24,InpC!$F$56:$F$261,0))</f>
        <v>DS3_004TOT_PR24</v>
      </c>
      <c r="G24" s="120">
        <f>INDEX(InpC!I$56:I$261,MATCH($K24,InpC!$F$56:$F$261,0))</f>
        <v>0</v>
      </c>
      <c r="H24" s="120">
        <f>INDEX(InpC!J$56:J$261,MATCH($K24,InpC!$F$56:$F$261,0))</f>
        <v>0</v>
      </c>
      <c r="I24" s="120">
        <f>INDEX(InpC!K$56:K$261,MATCH($K24,InpC!$F$56:$F$261,0))</f>
        <v>0</v>
      </c>
      <c r="J24" s="120">
        <f>INDEX(InpC!L$56:L$261,MATCH($K24,InpC!$F$56:$F$261,0))</f>
        <v>0</v>
      </c>
      <c r="K24" s="79">
        <f t="shared" si="3"/>
        <v>108</v>
      </c>
      <c r="L24" s="120" t="str">
        <f>INDEX(InpC!M$56:M$261,MATCH($K24,InpC!$F$56:$F$261,0))</f>
        <v>WWN CAPEX</v>
      </c>
      <c r="M24" s="157" t="s">
        <v>31</v>
      </c>
      <c r="N24" s="157"/>
      <c r="O24" s="120"/>
      <c r="P24" s="120"/>
      <c r="Q24" s="190">
        <f>SUMIF(Inp_PR24_SWB!$E$5:$E$177,DSDC_SWB!$G24,Inp_PR24_SWB!H$5:H$177)+SUMIF(Inp_PR24_SWB!$E$5:$E$177,DSDC_SWB!$H24,Inp_PR24_SWB!H$5:H$177)+SUMIF(Inp_PR24_SWB!$E$5:$E$177,DSDC_SWB!$I24,Inp_PR24_SWB!H$5:H$177)+SUMIF(Inp_PR24_SWB!$E$5:$E$177,DSDC_SWB!$J24,Inp_PR24_SWB!H$5:H$177)+SUMIF(Inp_PR24_SWB!$E$5:$E$177,DSDC_SWB!$F24,Inp_PR24_SWB!H$5:H$177)</f>
        <v>4.2320000000000002</v>
      </c>
      <c r="R24" s="190">
        <f>SUMIF(Inp_PR24_SWB!$E$5:$E$177,DSDC_SWB!$G24,Inp_PR24_SWB!I$5:I$177)+SUMIF(Inp_PR24_SWB!$E$5:$E$177,DSDC_SWB!$H24,Inp_PR24_SWB!I$5:I$177)+SUMIF(Inp_PR24_SWB!$E$5:$E$177,DSDC_SWB!$I24,Inp_PR24_SWB!I$5:I$177)+SUMIF(Inp_PR24_SWB!$E$5:$E$177,DSDC_SWB!$J24,Inp_PR24_SWB!I$5:I$177)+SUMIF(Inp_PR24_SWB!$E$5:$E$177,DSDC_SWB!$F24,Inp_PR24_SWB!I$5:I$177)</f>
        <v>4.2320000000000002</v>
      </c>
      <c r="S24" s="190">
        <f>SUMIF(Inp_PR24_SWB!$E$5:$E$177,DSDC_SWB!$G24,Inp_PR24_SWB!J$5:J$177)+SUMIF(Inp_PR24_SWB!$E$5:$E$177,DSDC_SWB!$H24,Inp_PR24_SWB!J$5:J$177)+SUMIF(Inp_PR24_SWB!$E$5:$E$177,DSDC_SWB!$I24,Inp_PR24_SWB!J$5:J$177)+SUMIF(Inp_PR24_SWB!$E$5:$E$177,DSDC_SWB!$J24,Inp_PR24_SWB!J$5:J$177)+SUMIF(Inp_PR24_SWB!$E$5:$E$177,DSDC_SWB!$F24,Inp_PR24_SWB!J$5:J$177)</f>
        <v>4.2320000000000002</v>
      </c>
      <c r="T24" s="190">
        <f>SUMIF(Inp_PR24_SWB!$E$5:$E$177,DSDC_SWB!$G24,Inp_PR24_SWB!K$5:K$177)+SUMIF(Inp_PR24_SWB!$E$5:$E$177,DSDC_SWB!$H24,Inp_PR24_SWB!K$5:K$177)+SUMIF(Inp_PR24_SWB!$E$5:$E$177,DSDC_SWB!$I24,Inp_PR24_SWB!K$5:K$177)+SUMIF(Inp_PR24_SWB!$E$5:$E$177,DSDC_SWB!$J24,Inp_PR24_SWB!K$5:K$177)+SUMIF(Inp_PR24_SWB!$E$5:$E$177,DSDC_SWB!$F24,Inp_PR24_SWB!K$5:K$177)</f>
        <v>4.2320000000000002</v>
      </c>
      <c r="U24" s="190">
        <f>SUMIF(Inp_PR24_SWB!$E$5:$E$177,DSDC_SWB!$G24,Inp_PR24_SWB!L$5:L$177)+SUMIF(Inp_PR24_SWB!$E$5:$E$177,DSDC_SWB!$H24,Inp_PR24_SWB!L$5:L$177)+SUMIF(Inp_PR24_SWB!$E$5:$E$177,DSDC_SWB!$I24,Inp_PR24_SWB!L$5:L$177)+SUMIF(Inp_PR24_SWB!$E$5:$E$177,DSDC_SWB!$J24,Inp_PR24_SWB!L$5:L$177)+SUMIF(Inp_PR24_SWB!$E$5:$E$177,DSDC_SWB!$F24,Inp_PR24_SWB!L$5:L$177)</f>
        <v>4.2320000000000002</v>
      </c>
      <c r="V24" s="101"/>
      <c r="W24" s="190">
        <f t="shared" si="1"/>
        <v>21.16</v>
      </c>
      <c r="X24" s="190">
        <f t="shared" si="2"/>
        <v>4.2320000000000002</v>
      </c>
      <c r="Y24" s="191"/>
      <c r="Z24" s="191"/>
      <c r="AA24" s="191"/>
      <c r="AB24" s="157"/>
      <c r="AC24" s="191"/>
      <c r="AD24" s="191"/>
      <c r="AE24" s="157"/>
      <c r="AF24" s="157"/>
      <c r="AG24" s="157"/>
      <c r="AH24" s="157"/>
      <c r="AI24" s="157"/>
      <c r="AJ24" s="157"/>
      <c r="AK24" s="157"/>
    </row>
    <row r="25" spans="1:37" s="22" customFormat="1" outlineLevel="1">
      <c r="A25" s="82"/>
      <c r="B25" s="82"/>
      <c r="C25" s="111"/>
      <c r="D25" s="112"/>
      <c r="E25" s="120" t="str">
        <f>INDEX(InpC!$E$56:$E$261,MATCH($K25,InpC!$F$56:$F$261,0))</f>
        <v>Requisitioned mains - WWN - opex</v>
      </c>
      <c r="F25" s="120" t="str">
        <f>INDEX(InpC!H$56:H$261,MATCH($K25,InpC!$F$56:$F$261,0))</f>
        <v>DS3_008TOT_PR24</v>
      </c>
      <c r="G25" s="120">
        <f>INDEX(InpC!I$56:I$261,MATCH($K25,InpC!$F$56:$F$261,0))</f>
        <v>0</v>
      </c>
      <c r="H25" s="120">
        <f>INDEX(InpC!J$56:J$261,MATCH($K25,InpC!$F$56:$F$261,0))</f>
        <v>0</v>
      </c>
      <c r="I25" s="120">
        <f>INDEX(InpC!K$56:K$261,MATCH($K25,InpC!$F$56:$F$261,0))</f>
        <v>0</v>
      </c>
      <c r="J25" s="120">
        <f>INDEX(InpC!L$56:L$261,MATCH($K25,InpC!$F$56:$F$261,0))</f>
        <v>0</v>
      </c>
      <c r="K25" s="79">
        <f t="shared" si="3"/>
        <v>109</v>
      </c>
      <c r="L25" s="120" t="str">
        <f>INDEX(InpC!M$56:M$261,MATCH($K25,InpC!$F$56:$F$261,0))</f>
        <v>WWN OPEX</v>
      </c>
      <c r="M25" s="157" t="s">
        <v>31</v>
      </c>
      <c r="N25" s="157"/>
      <c r="O25" s="120"/>
      <c r="P25" s="120"/>
      <c r="Q25" s="190">
        <f>SUMIF(Inp_PR24_SWB!$E$5:$E$177,DSDC_SWB!$G25,Inp_PR24_SWB!H$5:H$177)+SUMIF(Inp_PR24_SWB!$E$5:$E$177,DSDC_SWB!$H25,Inp_PR24_SWB!H$5:H$177)+SUMIF(Inp_PR24_SWB!$E$5:$E$177,DSDC_SWB!$I25,Inp_PR24_SWB!H$5:H$177)+SUMIF(Inp_PR24_SWB!$E$5:$E$177,DSDC_SWB!$J25,Inp_PR24_SWB!H$5:H$177)+SUMIF(Inp_PR24_SWB!$E$5:$E$177,DSDC_SWB!$F25,Inp_PR24_SWB!H$5:H$177)</f>
        <v>0</v>
      </c>
      <c r="R25" s="190">
        <f>SUMIF(Inp_PR24_SWB!$E$5:$E$177,DSDC_SWB!$G25,Inp_PR24_SWB!I$5:I$177)+SUMIF(Inp_PR24_SWB!$E$5:$E$177,DSDC_SWB!$H25,Inp_PR24_SWB!I$5:I$177)+SUMIF(Inp_PR24_SWB!$E$5:$E$177,DSDC_SWB!$I25,Inp_PR24_SWB!I$5:I$177)+SUMIF(Inp_PR24_SWB!$E$5:$E$177,DSDC_SWB!$J25,Inp_PR24_SWB!I$5:I$177)+SUMIF(Inp_PR24_SWB!$E$5:$E$177,DSDC_SWB!$F25,Inp_PR24_SWB!I$5:I$177)</f>
        <v>0</v>
      </c>
      <c r="S25" s="190">
        <f>SUMIF(Inp_PR24_SWB!$E$5:$E$177,DSDC_SWB!$G25,Inp_PR24_SWB!J$5:J$177)+SUMIF(Inp_PR24_SWB!$E$5:$E$177,DSDC_SWB!$H25,Inp_PR24_SWB!J$5:J$177)+SUMIF(Inp_PR24_SWB!$E$5:$E$177,DSDC_SWB!$I25,Inp_PR24_SWB!J$5:J$177)+SUMIF(Inp_PR24_SWB!$E$5:$E$177,DSDC_SWB!$J25,Inp_PR24_SWB!J$5:J$177)+SUMIF(Inp_PR24_SWB!$E$5:$E$177,DSDC_SWB!$F25,Inp_PR24_SWB!J$5:J$177)</f>
        <v>0</v>
      </c>
      <c r="T25" s="190">
        <f>SUMIF(Inp_PR24_SWB!$E$5:$E$177,DSDC_SWB!$G25,Inp_PR24_SWB!K$5:K$177)+SUMIF(Inp_PR24_SWB!$E$5:$E$177,DSDC_SWB!$H25,Inp_PR24_SWB!K$5:K$177)+SUMIF(Inp_PR24_SWB!$E$5:$E$177,DSDC_SWB!$I25,Inp_PR24_SWB!K$5:K$177)+SUMIF(Inp_PR24_SWB!$E$5:$E$177,DSDC_SWB!$J25,Inp_PR24_SWB!K$5:K$177)+SUMIF(Inp_PR24_SWB!$E$5:$E$177,DSDC_SWB!$F25,Inp_PR24_SWB!K$5:K$177)</f>
        <v>0</v>
      </c>
      <c r="U25" s="190">
        <f>SUMIF(Inp_PR24_SWB!$E$5:$E$177,DSDC_SWB!$G25,Inp_PR24_SWB!L$5:L$177)+SUMIF(Inp_PR24_SWB!$E$5:$E$177,DSDC_SWB!$H25,Inp_PR24_SWB!L$5:L$177)+SUMIF(Inp_PR24_SWB!$E$5:$E$177,DSDC_SWB!$I25,Inp_PR24_SWB!L$5:L$177)+SUMIF(Inp_PR24_SWB!$E$5:$E$177,DSDC_SWB!$J25,Inp_PR24_SWB!L$5:L$177)+SUMIF(Inp_PR24_SWB!$E$5:$E$177,DSDC_SWB!$F25,Inp_PR24_SWB!L$5:L$177)</f>
        <v>0</v>
      </c>
      <c r="V25" s="101"/>
      <c r="W25" s="190">
        <f t="shared" si="1"/>
        <v>0</v>
      </c>
      <c r="X25" s="190">
        <f t="shared" si="2"/>
        <v>0</v>
      </c>
      <c r="Y25" s="191"/>
      <c r="Z25" s="191"/>
      <c r="AA25" s="191"/>
      <c r="AB25" s="157"/>
      <c r="AC25" s="191"/>
      <c r="AD25" s="191"/>
      <c r="AE25" s="157"/>
      <c r="AF25" s="157"/>
      <c r="AG25" s="157"/>
      <c r="AH25" s="157"/>
      <c r="AI25" s="157"/>
      <c r="AJ25" s="157"/>
      <c r="AK25" s="157"/>
    </row>
    <row r="26" spans="1:37" s="22" customFormat="1" outlineLevel="1">
      <c r="A26" s="82"/>
      <c r="B26" s="82"/>
      <c r="C26" s="111"/>
      <c r="D26" s="112"/>
      <c r="E26" s="120" t="str">
        <f>INDEX(InpC!$E$56:$E$261,MATCH($K26,InpC!$F$56:$F$261,0))</f>
        <v>Requisitioned mains - WWN - totex</v>
      </c>
      <c r="F26" s="120" t="str">
        <f>INDEX(InpC!H$56:H$261,MATCH($K26,InpC!$F$56:$F$261,0))</f>
        <v>sum</v>
      </c>
      <c r="G26" s="120">
        <f>INDEX(InpC!I$56:I$261,MATCH($K26,InpC!$F$56:$F$261,0))</f>
        <v>0</v>
      </c>
      <c r="H26" s="120">
        <f>INDEX(InpC!J$56:J$261,MATCH($K26,InpC!$F$56:$F$261,0))</f>
        <v>0</v>
      </c>
      <c r="I26" s="120">
        <f>INDEX(InpC!K$56:K$261,MATCH($K26,InpC!$F$56:$F$261,0))</f>
        <v>0</v>
      </c>
      <c r="J26" s="120">
        <f>INDEX(InpC!L$56:L$261,MATCH($K26,InpC!$F$56:$F$261,0))</f>
        <v>0</v>
      </c>
      <c r="K26" s="79">
        <f t="shared" si="3"/>
        <v>110</v>
      </c>
      <c r="L26" s="120" t="str">
        <f>INDEX(InpC!M$56:M$261,MATCH($K26,InpC!$F$56:$F$261,0))</f>
        <v>WWN TOTEX</v>
      </c>
      <c r="M26" s="157" t="s">
        <v>31</v>
      </c>
      <c r="N26" s="157"/>
      <c r="O26" s="120"/>
      <c r="P26" s="120"/>
      <c r="Q26" s="192">
        <f t="shared" ref="Q26:U26" si="7">SUM(Q24:Q25)</f>
        <v>4.2320000000000002</v>
      </c>
      <c r="R26" s="192">
        <f t="shared" si="7"/>
        <v>4.2320000000000002</v>
      </c>
      <c r="S26" s="192">
        <f t="shared" si="7"/>
        <v>4.2320000000000002</v>
      </c>
      <c r="T26" s="192">
        <f t="shared" si="7"/>
        <v>4.2320000000000002</v>
      </c>
      <c r="U26" s="192">
        <f t="shared" si="7"/>
        <v>4.2320000000000002</v>
      </c>
      <c r="V26" s="101"/>
      <c r="W26" s="192">
        <f t="shared" si="1"/>
        <v>21.16</v>
      </c>
      <c r="X26" s="192">
        <f t="shared" si="2"/>
        <v>4.2320000000000002</v>
      </c>
      <c r="Y26" s="191"/>
      <c r="Z26" s="191"/>
      <c r="AA26" s="191"/>
      <c r="AB26" s="157"/>
      <c r="AC26" s="191"/>
      <c r="AD26" s="191"/>
      <c r="AE26" s="157"/>
      <c r="AF26" s="157"/>
      <c r="AG26" s="157"/>
      <c r="AH26" s="157"/>
      <c r="AI26" s="157"/>
      <c r="AJ26" s="157"/>
      <c r="AK26" s="157"/>
    </row>
    <row r="27" spans="1:37" s="22" customFormat="1" outlineLevel="1">
      <c r="A27" s="82"/>
      <c r="B27" s="82"/>
      <c r="C27" s="111"/>
      <c r="D27" s="112"/>
      <c r="E27" s="120" t="str">
        <f>INDEX(InpC!$E$56:$E$261,MATCH($K27,InpC!$F$56:$F$261,0))</f>
        <v>Asset payments - WN - capex</v>
      </c>
      <c r="F27" s="120" t="str">
        <f>INDEX(InpC!H$56:H$261,MATCH($K27,InpC!$F$56:$F$261,0))</f>
        <v>DS2E_002C_PR24</v>
      </c>
      <c r="G27" s="120" t="str">
        <f>INDEX(InpC!I$56:I$261,MATCH($K27,InpC!$F$56:$F$261,0))</f>
        <v>DS2W_007_C_PR24</v>
      </c>
      <c r="H27" s="120">
        <f>INDEX(InpC!J$56:J$261,MATCH($K27,InpC!$F$56:$F$261,0))</f>
        <v>0</v>
      </c>
      <c r="I27" s="120">
        <f>INDEX(InpC!K$56:K$261,MATCH($K27,InpC!$F$56:$F$261,0))</f>
        <v>0</v>
      </c>
      <c r="J27" s="120">
        <f>INDEX(InpC!L$56:L$261,MATCH($K27,InpC!$F$56:$F$261,0))</f>
        <v>0</v>
      </c>
      <c r="K27" s="79">
        <f t="shared" si="3"/>
        <v>111</v>
      </c>
      <c r="L27" s="120" t="str">
        <f>INDEX(InpC!M$56:M$261,MATCH($K27,InpC!$F$56:$F$261,0))</f>
        <v>WN CAPEX</v>
      </c>
      <c r="M27" s="157" t="s">
        <v>31</v>
      </c>
      <c r="N27" s="157"/>
      <c r="O27" s="120"/>
      <c r="P27" s="120"/>
      <c r="Q27" s="190">
        <f>SUMIF(Inp_PR24_SWB!$E$5:$E$177,DSDC_SWB!$G27,Inp_PR24_SWB!H$5:H$177)+SUMIF(Inp_PR24_SWB!$E$5:$E$177,DSDC_SWB!$H27,Inp_PR24_SWB!H$5:H$177)+SUMIF(Inp_PR24_SWB!$E$5:$E$177,DSDC_SWB!$I27,Inp_PR24_SWB!H$5:H$177)+SUMIF(Inp_PR24_SWB!$E$5:$E$177,DSDC_SWB!$J27,Inp_PR24_SWB!H$5:H$177)+SUMIF(Inp_PR24_SWB!$E$5:$E$177,DSDC_SWB!$F27,Inp_PR24_SWB!H$5:H$177)</f>
        <v>0</v>
      </c>
      <c r="R27" s="190">
        <f>SUMIF(Inp_PR24_SWB!$E$5:$E$177,DSDC_SWB!$G27,Inp_PR24_SWB!I$5:I$177)+SUMIF(Inp_PR24_SWB!$E$5:$E$177,DSDC_SWB!$H27,Inp_PR24_SWB!I$5:I$177)+SUMIF(Inp_PR24_SWB!$E$5:$E$177,DSDC_SWB!$I27,Inp_PR24_SWB!I$5:I$177)+SUMIF(Inp_PR24_SWB!$E$5:$E$177,DSDC_SWB!$J27,Inp_PR24_SWB!I$5:I$177)+SUMIF(Inp_PR24_SWB!$E$5:$E$177,DSDC_SWB!$F27,Inp_PR24_SWB!I$5:I$177)</f>
        <v>0</v>
      </c>
      <c r="S27" s="190">
        <f>SUMIF(Inp_PR24_SWB!$E$5:$E$177,DSDC_SWB!$G27,Inp_PR24_SWB!J$5:J$177)+SUMIF(Inp_PR24_SWB!$E$5:$E$177,DSDC_SWB!$H27,Inp_PR24_SWB!J$5:J$177)+SUMIF(Inp_PR24_SWB!$E$5:$E$177,DSDC_SWB!$I27,Inp_PR24_SWB!J$5:J$177)+SUMIF(Inp_PR24_SWB!$E$5:$E$177,DSDC_SWB!$J27,Inp_PR24_SWB!J$5:J$177)+SUMIF(Inp_PR24_SWB!$E$5:$E$177,DSDC_SWB!$F27,Inp_PR24_SWB!J$5:J$177)</f>
        <v>0</v>
      </c>
      <c r="T27" s="190">
        <f>SUMIF(Inp_PR24_SWB!$E$5:$E$177,DSDC_SWB!$G27,Inp_PR24_SWB!K$5:K$177)+SUMIF(Inp_PR24_SWB!$E$5:$E$177,DSDC_SWB!$H27,Inp_PR24_SWB!K$5:K$177)+SUMIF(Inp_PR24_SWB!$E$5:$E$177,DSDC_SWB!$I27,Inp_PR24_SWB!K$5:K$177)+SUMIF(Inp_PR24_SWB!$E$5:$E$177,DSDC_SWB!$J27,Inp_PR24_SWB!K$5:K$177)+SUMIF(Inp_PR24_SWB!$E$5:$E$177,DSDC_SWB!$F27,Inp_PR24_SWB!K$5:K$177)</f>
        <v>0</v>
      </c>
      <c r="U27" s="190">
        <f>SUMIF(Inp_PR24_SWB!$E$5:$E$177,DSDC_SWB!$G27,Inp_PR24_SWB!L$5:L$177)+SUMIF(Inp_PR24_SWB!$E$5:$E$177,DSDC_SWB!$H27,Inp_PR24_SWB!L$5:L$177)+SUMIF(Inp_PR24_SWB!$E$5:$E$177,DSDC_SWB!$I27,Inp_PR24_SWB!L$5:L$177)+SUMIF(Inp_PR24_SWB!$E$5:$E$177,DSDC_SWB!$J27,Inp_PR24_SWB!L$5:L$177)+SUMIF(Inp_PR24_SWB!$E$5:$E$177,DSDC_SWB!$F27,Inp_PR24_SWB!L$5:L$177)</f>
        <v>0</v>
      </c>
      <c r="V27" s="101"/>
      <c r="W27" s="190">
        <f t="shared" si="1"/>
        <v>0</v>
      </c>
      <c r="X27" s="190">
        <f t="shared" si="2"/>
        <v>0</v>
      </c>
      <c r="Y27" s="191"/>
      <c r="Z27" s="191"/>
      <c r="AA27" s="191"/>
      <c r="AB27" s="157"/>
      <c r="AC27" s="191"/>
      <c r="AD27" s="191"/>
      <c r="AE27" s="157"/>
      <c r="AF27" s="157"/>
      <c r="AG27" s="157"/>
      <c r="AH27" s="157"/>
      <c r="AI27" s="157"/>
      <c r="AJ27" s="157"/>
      <c r="AK27" s="157"/>
    </row>
    <row r="28" spans="1:37" s="22" customFormat="1" outlineLevel="1">
      <c r="A28" s="82"/>
      <c r="B28" s="82"/>
      <c r="C28" s="111"/>
      <c r="D28" s="112"/>
      <c r="E28" s="120" t="str">
        <f>INDEX(InpC!$E$56:$E$261,MATCH($K28,InpC!$F$56:$F$261,0))</f>
        <v>Asset payments - WN - opex</v>
      </c>
      <c r="F28" s="120" t="str">
        <f>INDEX(InpC!H$56:H$261,MATCH($K28,InpC!$F$56:$F$261,0))</f>
        <v>DS2E_002O_PR24</v>
      </c>
      <c r="G28" s="120" t="str">
        <f>INDEX(InpC!I$56:I$261,MATCH($K28,InpC!$F$56:$F$261,0))</f>
        <v>DS2W_007_O_PR24</v>
      </c>
      <c r="H28" s="120">
        <f>INDEX(InpC!J$56:J$261,MATCH($K28,InpC!$F$56:$F$261,0))</f>
        <v>0</v>
      </c>
      <c r="I28" s="120">
        <f>INDEX(InpC!K$56:K$261,MATCH($K28,InpC!$F$56:$F$261,0))</f>
        <v>0</v>
      </c>
      <c r="J28" s="120">
        <f>INDEX(InpC!L$56:L$261,MATCH($K28,InpC!$F$56:$F$261,0))</f>
        <v>0</v>
      </c>
      <c r="K28" s="79">
        <f t="shared" si="3"/>
        <v>112</v>
      </c>
      <c r="L28" s="120" t="str">
        <f>INDEX(InpC!M$56:M$261,MATCH($K28,InpC!$F$56:$F$261,0))</f>
        <v>WN OPEX</v>
      </c>
      <c r="M28" s="157" t="s">
        <v>31</v>
      </c>
      <c r="N28" s="157"/>
      <c r="O28" s="120"/>
      <c r="P28" s="120"/>
      <c r="Q28" s="190">
        <f>SUMIF(Inp_PR24_SWB!$E$5:$E$177,DSDC_SWB!$G28,Inp_PR24_SWB!H$5:H$177)+SUMIF(Inp_PR24_SWB!$E$5:$E$177,DSDC_SWB!$H28,Inp_PR24_SWB!H$5:H$177)+SUMIF(Inp_PR24_SWB!$E$5:$E$177,DSDC_SWB!$I28,Inp_PR24_SWB!H$5:H$177)+SUMIF(Inp_PR24_SWB!$E$5:$E$177,DSDC_SWB!$J28,Inp_PR24_SWB!H$5:H$177)+SUMIF(Inp_PR24_SWB!$E$5:$E$177,DSDC_SWB!$F28,Inp_PR24_SWB!H$5:H$177)</f>
        <v>0</v>
      </c>
      <c r="R28" s="190">
        <f>SUMIF(Inp_PR24_SWB!$E$5:$E$177,DSDC_SWB!$G28,Inp_PR24_SWB!I$5:I$177)+SUMIF(Inp_PR24_SWB!$E$5:$E$177,DSDC_SWB!$H28,Inp_PR24_SWB!I$5:I$177)+SUMIF(Inp_PR24_SWB!$E$5:$E$177,DSDC_SWB!$I28,Inp_PR24_SWB!I$5:I$177)+SUMIF(Inp_PR24_SWB!$E$5:$E$177,DSDC_SWB!$J28,Inp_PR24_SWB!I$5:I$177)+SUMIF(Inp_PR24_SWB!$E$5:$E$177,DSDC_SWB!$F28,Inp_PR24_SWB!I$5:I$177)</f>
        <v>0</v>
      </c>
      <c r="S28" s="190">
        <f>SUMIF(Inp_PR24_SWB!$E$5:$E$177,DSDC_SWB!$G28,Inp_PR24_SWB!J$5:J$177)+SUMIF(Inp_PR24_SWB!$E$5:$E$177,DSDC_SWB!$H28,Inp_PR24_SWB!J$5:J$177)+SUMIF(Inp_PR24_SWB!$E$5:$E$177,DSDC_SWB!$I28,Inp_PR24_SWB!J$5:J$177)+SUMIF(Inp_PR24_SWB!$E$5:$E$177,DSDC_SWB!$J28,Inp_PR24_SWB!J$5:J$177)+SUMIF(Inp_PR24_SWB!$E$5:$E$177,DSDC_SWB!$F28,Inp_PR24_SWB!J$5:J$177)</f>
        <v>0</v>
      </c>
      <c r="T28" s="190">
        <f>SUMIF(Inp_PR24_SWB!$E$5:$E$177,DSDC_SWB!$G28,Inp_PR24_SWB!K$5:K$177)+SUMIF(Inp_PR24_SWB!$E$5:$E$177,DSDC_SWB!$H28,Inp_PR24_SWB!K$5:K$177)+SUMIF(Inp_PR24_SWB!$E$5:$E$177,DSDC_SWB!$I28,Inp_PR24_SWB!K$5:K$177)+SUMIF(Inp_PR24_SWB!$E$5:$E$177,DSDC_SWB!$J28,Inp_PR24_SWB!K$5:K$177)+SUMIF(Inp_PR24_SWB!$E$5:$E$177,DSDC_SWB!$F28,Inp_PR24_SWB!K$5:K$177)</f>
        <v>0</v>
      </c>
      <c r="U28" s="190">
        <f>SUMIF(Inp_PR24_SWB!$E$5:$E$177,DSDC_SWB!$G28,Inp_PR24_SWB!L$5:L$177)+SUMIF(Inp_PR24_SWB!$E$5:$E$177,DSDC_SWB!$H28,Inp_PR24_SWB!L$5:L$177)+SUMIF(Inp_PR24_SWB!$E$5:$E$177,DSDC_SWB!$I28,Inp_PR24_SWB!L$5:L$177)+SUMIF(Inp_PR24_SWB!$E$5:$E$177,DSDC_SWB!$J28,Inp_PR24_SWB!L$5:L$177)+SUMIF(Inp_PR24_SWB!$E$5:$E$177,DSDC_SWB!$F28,Inp_PR24_SWB!L$5:L$177)</f>
        <v>0</v>
      </c>
      <c r="V28" s="101"/>
      <c r="W28" s="190">
        <f t="shared" si="1"/>
        <v>0</v>
      </c>
      <c r="X28" s="190">
        <f t="shared" si="2"/>
        <v>0</v>
      </c>
      <c r="Y28" s="191"/>
      <c r="Z28" s="191"/>
      <c r="AA28" s="191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</row>
    <row r="29" spans="1:37" s="22" customFormat="1" outlineLevel="1">
      <c r="A29" s="82"/>
      <c r="B29" s="82"/>
      <c r="C29" s="111"/>
      <c r="D29" s="112"/>
      <c r="E29" s="120" t="str">
        <f>INDEX(InpC!$E$56:$E$261,MATCH($K29,InpC!$F$56:$F$261,0))</f>
        <v>Asset payments - WN - totex</v>
      </c>
      <c r="F29" s="120" t="str">
        <f>INDEX(InpC!H$56:H$261,MATCH($K29,InpC!$F$56:$F$261,0))</f>
        <v>sum</v>
      </c>
      <c r="G29" s="120">
        <f>INDEX(InpC!I$56:I$261,MATCH($K29,InpC!$F$56:$F$261,0))</f>
        <v>0</v>
      </c>
      <c r="H29" s="120">
        <f>INDEX(InpC!J$56:J$261,MATCH($K29,InpC!$F$56:$F$261,0))</f>
        <v>0</v>
      </c>
      <c r="I29" s="120">
        <f>INDEX(InpC!K$56:K$261,MATCH($K29,InpC!$F$56:$F$261,0))</f>
        <v>0</v>
      </c>
      <c r="J29" s="120">
        <f>INDEX(InpC!L$56:L$261,MATCH($K29,InpC!$F$56:$F$261,0))</f>
        <v>0</v>
      </c>
      <c r="K29" s="79">
        <f t="shared" si="3"/>
        <v>113</v>
      </c>
      <c r="L29" s="120" t="str">
        <f>INDEX(InpC!M$56:M$261,MATCH($K29,InpC!$F$56:$F$261,0))</f>
        <v>WN TOTEX</v>
      </c>
      <c r="M29" s="157" t="s">
        <v>31</v>
      </c>
      <c r="N29" s="157"/>
      <c r="O29" s="120"/>
      <c r="P29" s="120"/>
      <c r="Q29" s="192">
        <f t="shared" ref="Q29:U29" si="8">SUM(Q27:Q28)</f>
        <v>0</v>
      </c>
      <c r="R29" s="192">
        <f t="shared" si="8"/>
        <v>0</v>
      </c>
      <c r="S29" s="192">
        <f t="shared" si="8"/>
        <v>0</v>
      </c>
      <c r="T29" s="192">
        <f t="shared" si="8"/>
        <v>0</v>
      </c>
      <c r="U29" s="192">
        <f t="shared" si="8"/>
        <v>0</v>
      </c>
      <c r="V29" s="101"/>
      <c r="W29" s="192">
        <f t="shared" si="1"/>
        <v>0</v>
      </c>
      <c r="X29" s="192">
        <f t="shared" si="2"/>
        <v>0</v>
      </c>
      <c r="Y29" s="191"/>
      <c r="Z29" s="191"/>
      <c r="AA29" s="191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</row>
    <row r="30" spans="1:37" s="22" customFormat="1" outlineLevel="1">
      <c r="A30" s="82"/>
      <c r="B30" s="82"/>
      <c r="C30" s="111"/>
      <c r="D30" s="112"/>
      <c r="E30" s="120" t="str">
        <f>INDEX(InpC!$E$56:$E$261,MATCH($K30,InpC!$F$56:$F$261,0))</f>
        <v>Asset payments - WWN - capex</v>
      </c>
      <c r="F30" s="120" t="str">
        <f>INDEX(InpC!H$56:H$261,MATCH($K30,InpC!$F$56:$F$261,0))</f>
        <v>DS3_014TOT_PR24</v>
      </c>
      <c r="G30" s="120">
        <f>INDEX(InpC!I$56:I$261,MATCH($K30,InpC!$F$56:$F$261,0))</f>
        <v>0</v>
      </c>
      <c r="H30" s="120">
        <f>INDEX(InpC!J$56:J$261,MATCH($K30,InpC!$F$56:$F$261,0))</f>
        <v>0</v>
      </c>
      <c r="I30" s="120">
        <f>INDEX(InpC!K$56:K$261,MATCH($K30,InpC!$F$56:$F$261,0))</f>
        <v>0</v>
      </c>
      <c r="J30" s="120">
        <f>INDEX(InpC!L$56:L$261,MATCH($K30,InpC!$F$56:$F$261,0))</f>
        <v>0</v>
      </c>
      <c r="K30" s="79">
        <f t="shared" si="3"/>
        <v>114</v>
      </c>
      <c r="L30" s="120" t="str">
        <f>INDEX(InpC!M$56:M$261,MATCH($K30,InpC!$F$56:$F$261,0))</f>
        <v>WWN CAPEX</v>
      </c>
      <c r="M30" s="157" t="s">
        <v>31</v>
      </c>
      <c r="N30" s="157"/>
      <c r="O30" s="120"/>
      <c r="P30" s="120"/>
      <c r="Q30" s="190">
        <f>SUMIF(Inp_PR24_SWB!$E$5:$E$177,DSDC_SWB!$G30,Inp_PR24_SWB!H$5:H$177)+SUMIF(Inp_PR24_SWB!$E$5:$E$177,DSDC_SWB!$H30,Inp_PR24_SWB!H$5:H$177)+SUMIF(Inp_PR24_SWB!$E$5:$E$177,DSDC_SWB!$I30,Inp_PR24_SWB!H$5:H$177)+SUMIF(Inp_PR24_SWB!$E$5:$E$177,DSDC_SWB!$J30,Inp_PR24_SWB!H$5:H$177)+SUMIF(Inp_PR24_SWB!$E$5:$E$177,DSDC_SWB!$F30,Inp_PR24_SWB!H$5:H$177)</f>
        <v>0</v>
      </c>
      <c r="R30" s="190">
        <f>SUMIF(Inp_PR24_SWB!$E$5:$E$177,DSDC_SWB!$G30,Inp_PR24_SWB!I$5:I$177)+SUMIF(Inp_PR24_SWB!$E$5:$E$177,DSDC_SWB!$H30,Inp_PR24_SWB!I$5:I$177)+SUMIF(Inp_PR24_SWB!$E$5:$E$177,DSDC_SWB!$I30,Inp_PR24_SWB!I$5:I$177)+SUMIF(Inp_PR24_SWB!$E$5:$E$177,DSDC_SWB!$J30,Inp_PR24_SWB!I$5:I$177)+SUMIF(Inp_PR24_SWB!$E$5:$E$177,DSDC_SWB!$F30,Inp_PR24_SWB!I$5:I$177)</f>
        <v>0</v>
      </c>
      <c r="S30" s="190">
        <f>SUMIF(Inp_PR24_SWB!$E$5:$E$177,DSDC_SWB!$G30,Inp_PR24_SWB!J$5:J$177)+SUMIF(Inp_PR24_SWB!$E$5:$E$177,DSDC_SWB!$H30,Inp_PR24_SWB!J$5:J$177)+SUMIF(Inp_PR24_SWB!$E$5:$E$177,DSDC_SWB!$I30,Inp_PR24_SWB!J$5:J$177)+SUMIF(Inp_PR24_SWB!$E$5:$E$177,DSDC_SWB!$J30,Inp_PR24_SWB!J$5:J$177)+SUMIF(Inp_PR24_SWB!$E$5:$E$177,DSDC_SWB!$F30,Inp_PR24_SWB!J$5:J$177)</f>
        <v>0</v>
      </c>
      <c r="T30" s="190">
        <f>SUMIF(Inp_PR24_SWB!$E$5:$E$177,DSDC_SWB!$G30,Inp_PR24_SWB!K$5:K$177)+SUMIF(Inp_PR24_SWB!$E$5:$E$177,DSDC_SWB!$H30,Inp_PR24_SWB!K$5:K$177)+SUMIF(Inp_PR24_SWB!$E$5:$E$177,DSDC_SWB!$I30,Inp_PR24_SWB!K$5:K$177)+SUMIF(Inp_PR24_SWB!$E$5:$E$177,DSDC_SWB!$J30,Inp_PR24_SWB!K$5:K$177)+SUMIF(Inp_PR24_SWB!$E$5:$E$177,DSDC_SWB!$F30,Inp_PR24_SWB!K$5:K$177)</f>
        <v>0</v>
      </c>
      <c r="U30" s="190">
        <f>SUMIF(Inp_PR24_SWB!$E$5:$E$177,DSDC_SWB!$G30,Inp_PR24_SWB!L$5:L$177)+SUMIF(Inp_PR24_SWB!$E$5:$E$177,DSDC_SWB!$H30,Inp_PR24_SWB!L$5:L$177)+SUMIF(Inp_PR24_SWB!$E$5:$E$177,DSDC_SWB!$I30,Inp_PR24_SWB!L$5:L$177)+SUMIF(Inp_PR24_SWB!$E$5:$E$177,DSDC_SWB!$J30,Inp_PR24_SWB!L$5:L$177)+SUMIF(Inp_PR24_SWB!$E$5:$E$177,DSDC_SWB!$F30,Inp_PR24_SWB!L$5:L$177)</f>
        <v>0</v>
      </c>
      <c r="V30" s="101"/>
      <c r="W30" s="190">
        <f t="shared" si="1"/>
        <v>0</v>
      </c>
      <c r="X30" s="190">
        <f t="shared" si="2"/>
        <v>0</v>
      </c>
      <c r="Y30" s="191"/>
      <c r="Z30" s="191"/>
      <c r="AA30" s="191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</row>
    <row r="31" spans="1:37" s="22" customFormat="1" outlineLevel="1">
      <c r="A31" s="82"/>
      <c r="B31" s="82"/>
      <c r="C31" s="111"/>
      <c r="D31" s="112"/>
      <c r="E31" s="120" t="str">
        <f>INDEX(InpC!$E$56:$E$261,MATCH($K31,InpC!$F$56:$F$261,0))</f>
        <v>Asset payments - WWN - opex</v>
      </c>
      <c r="F31" s="120" t="str">
        <f>INDEX(InpC!H$56:H$261,MATCH($K31,InpC!$F$56:$F$261,0))</f>
        <v>DS3_015TOT_PR24</v>
      </c>
      <c r="G31" s="120">
        <f>INDEX(InpC!I$56:I$261,MATCH($K31,InpC!$F$56:$F$261,0))</f>
        <v>0</v>
      </c>
      <c r="H31" s="120">
        <f>INDEX(InpC!J$56:J$261,MATCH($K31,InpC!$F$56:$F$261,0))</f>
        <v>0</v>
      </c>
      <c r="I31" s="120">
        <f>INDEX(InpC!K$56:K$261,MATCH($K31,InpC!$F$56:$F$261,0))</f>
        <v>0</v>
      </c>
      <c r="J31" s="120">
        <f>INDEX(InpC!L$56:L$261,MATCH($K31,InpC!$F$56:$F$261,0))</f>
        <v>0</v>
      </c>
      <c r="K31" s="79">
        <f t="shared" si="3"/>
        <v>115</v>
      </c>
      <c r="L31" s="120" t="str">
        <f>INDEX(InpC!M$56:M$261,MATCH($K31,InpC!$F$56:$F$261,0))</f>
        <v>WWN OPEX</v>
      </c>
      <c r="M31" s="157" t="s">
        <v>31</v>
      </c>
      <c r="N31" s="157"/>
      <c r="O31" s="120"/>
      <c r="P31" s="120"/>
      <c r="Q31" s="190">
        <f>SUMIF(Inp_PR24_SWB!$E$5:$E$177,DSDC_SWB!$G31,Inp_PR24_SWB!H$5:H$177)+SUMIF(Inp_PR24_SWB!$E$5:$E$177,DSDC_SWB!$H31,Inp_PR24_SWB!H$5:H$177)+SUMIF(Inp_PR24_SWB!$E$5:$E$177,DSDC_SWB!$I31,Inp_PR24_SWB!H$5:H$177)+SUMIF(Inp_PR24_SWB!$E$5:$E$177,DSDC_SWB!$J31,Inp_PR24_SWB!H$5:H$177)+SUMIF(Inp_PR24_SWB!$E$5:$E$177,DSDC_SWB!$F31,Inp_PR24_SWB!H$5:H$177)</f>
        <v>0</v>
      </c>
      <c r="R31" s="190">
        <f>SUMIF(Inp_PR24_SWB!$E$5:$E$177,DSDC_SWB!$G31,Inp_PR24_SWB!I$5:I$177)+SUMIF(Inp_PR24_SWB!$E$5:$E$177,DSDC_SWB!$H31,Inp_PR24_SWB!I$5:I$177)+SUMIF(Inp_PR24_SWB!$E$5:$E$177,DSDC_SWB!$I31,Inp_PR24_SWB!I$5:I$177)+SUMIF(Inp_PR24_SWB!$E$5:$E$177,DSDC_SWB!$J31,Inp_PR24_SWB!I$5:I$177)+SUMIF(Inp_PR24_SWB!$E$5:$E$177,DSDC_SWB!$F31,Inp_PR24_SWB!I$5:I$177)</f>
        <v>0</v>
      </c>
      <c r="S31" s="190">
        <f>SUMIF(Inp_PR24_SWB!$E$5:$E$177,DSDC_SWB!$G31,Inp_PR24_SWB!J$5:J$177)+SUMIF(Inp_PR24_SWB!$E$5:$E$177,DSDC_SWB!$H31,Inp_PR24_SWB!J$5:J$177)+SUMIF(Inp_PR24_SWB!$E$5:$E$177,DSDC_SWB!$I31,Inp_PR24_SWB!J$5:J$177)+SUMIF(Inp_PR24_SWB!$E$5:$E$177,DSDC_SWB!$J31,Inp_PR24_SWB!J$5:J$177)+SUMIF(Inp_PR24_SWB!$E$5:$E$177,DSDC_SWB!$F31,Inp_PR24_SWB!J$5:J$177)</f>
        <v>0</v>
      </c>
      <c r="T31" s="190">
        <f>SUMIF(Inp_PR24_SWB!$E$5:$E$177,DSDC_SWB!$G31,Inp_PR24_SWB!K$5:K$177)+SUMIF(Inp_PR24_SWB!$E$5:$E$177,DSDC_SWB!$H31,Inp_PR24_SWB!K$5:K$177)+SUMIF(Inp_PR24_SWB!$E$5:$E$177,DSDC_SWB!$I31,Inp_PR24_SWB!K$5:K$177)+SUMIF(Inp_PR24_SWB!$E$5:$E$177,DSDC_SWB!$J31,Inp_PR24_SWB!K$5:K$177)+SUMIF(Inp_PR24_SWB!$E$5:$E$177,DSDC_SWB!$F31,Inp_PR24_SWB!K$5:K$177)</f>
        <v>0</v>
      </c>
      <c r="U31" s="190">
        <f>SUMIF(Inp_PR24_SWB!$E$5:$E$177,DSDC_SWB!$G31,Inp_PR24_SWB!L$5:L$177)+SUMIF(Inp_PR24_SWB!$E$5:$E$177,DSDC_SWB!$H31,Inp_PR24_SWB!L$5:L$177)+SUMIF(Inp_PR24_SWB!$E$5:$E$177,DSDC_SWB!$I31,Inp_PR24_SWB!L$5:L$177)+SUMIF(Inp_PR24_SWB!$E$5:$E$177,DSDC_SWB!$J31,Inp_PR24_SWB!L$5:L$177)+SUMIF(Inp_PR24_SWB!$E$5:$E$177,DSDC_SWB!$F31,Inp_PR24_SWB!L$5:L$177)</f>
        <v>0</v>
      </c>
      <c r="V31" s="101"/>
      <c r="W31" s="190">
        <f t="shared" si="1"/>
        <v>0</v>
      </c>
      <c r="X31" s="190">
        <f t="shared" si="2"/>
        <v>0</v>
      </c>
      <c r="Y31" s="191"/>
      <c r="Z31" s="191"/>
      <c r="AA31" s="191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</row>
    <row r="32" spans="1:37" s="22" customFormat="1" outlineLevel="1">
      <c r="A32" s="82"/>
      <c r="B32" s="82"/>
      <c r="C32" s="111"/>
      <c r="D32" s="112"/>
      <c r="E32" s="120" t="str">
        <f>INDEX(InpC!$E$56:$E$261,MATCH($K32,InpC!$F$56:$F$261,0))</f>
        <v>Asset payments - WWN - totex</v>
      </c>
      <c r="F32" s="120" t="str">
        <f>INDEX(InpC!H$56:H$261,MATCH($K32,InpC!$F$56:$F$261,0))</f>
        <v>sum</v>
      </c>
      <c r="G32" s="120">
        <f>INDEX(InpC!I$56:I$261,MATCH($K32,InpC!$F$56:$F$261,0))</f>
        <v>0</v>
      </c>
      <c r="H32" s="120">
        <f>INDEX(InpC!J$56:J$261,MATCH($K32,InpC!$F$56:$F$261,0))</f>
        <v>0</v>
      </c>
      <c r="I32" s="120">
        <f>INDEX(InpC!K$56:K$261,MATCH($K32,InpC!$F$56:$F$261,0))</f>
        <v>0</v>
      </c>
      <c r="J32" s="120">
        <f>INDEX(InpC!L$56:L$261,MATCH($K32,InpC!$F$56:$F$261,0))</f>
        <v>0</v>
      </c>
      <c r="K32" s="79">
        <f t="shared" si="3"/>
        <v>116</v>
      </c>
      <c r="L32" s="120" t="str">
        <f>INDEX(InpC!M$56:M$261,MATCH($K32,InpC!$F$56:$F$261,0))</f>
        <v>WWN TOTEX</v>
      </c>
      <c r="M32" s="157" t="s">
        <v>31</v>
      </c>
      <c r="N32" s="157"/>
      <c r="O32" s="120"/>
      <c r="P32" s="120"/>
      <c r="Q32" s="192">
        <f t="shared" ref="Q32:U32" si="9">SUM(Q30:Q31)</f>
        <v>0</v>
      </c>
      <c r="R32" s="192">
        <f t="shared" si="9"/>
        <v>0</v>
      </c>
      <c r="S32" s="192">
        <f t="shared" si="9"/>
        <v>0</v>
      </c>
      <c r="T32" s="192">
        <f t="shared" si="9"/>
        <v>0</v>
      </c>
      <c r="U32" s="192">
        <f t="shared" si="9"/>
        <v>0</v>
      </c>
      <c r="V32" s="101"/>
      <c r="W32" s="192">
        <f t="shared" si="1"/>
        <v>0</v>
      </c>
      <c r="X32" s="192">
        <f t="shared" si="2"/>
        <v>0</v>
      </c>
      <c r="Y32" s="191"/>
      <c r="Z32" s="191"/>
      <c r="AA32" s="191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</row>
    <row r="33" spans="1:37" s="22" customFormat="1" outlineLevel="1">
      <c r="A33" s="82"/>
      <c r="B33" s="82"/>
      <c r="C33" s="111"/>
      <c r="D33" s="112"/>
      <c r="E33" s="120" t="str">
        <f>INDEX(InpC!$E$56:$E$261,MATCH($K33,InpC!$F$56:$F$261,0))</f>
        <v>Other site-specific activities - WN - capex</v>
      </c>
      <c r="F33" s="120" t="str">
        <f>INDEX(InpC!H$56:H$261,MATCH($K33,InpC!$F$56:$F$261,0))</f>
        <v>DS2E_004C_PR24</v>
      </c>
      <c r="G33" s="120" t="str">
        <f>INDEX(InpC!I$56:I$261,MATCH($K33,InpC!$F$56:$F$261,0))</f>
        <v>DS2E_007C_PR24</v>
      </c>
      <c r="H33" s="120" t="str">
        <f>INDEX(InpC!J$56:J$261,MATCH($K33,InpC!$F$56:$F$261,0))</f>
        <v>DS2W_002_C_PR24</v>
      </c>
      <c r="I33" s="120" t="str">
        <f>INDEX(InpC!K$56:K$261,MATCH($K33,InpC!$F$56:$F$261,0))</f>
        <v>DS2W_005_C_PR24</v>
      </c>
      <c r="J33" s="120">
        <f>INDEX(InpC!L$56:L$261,MATCH($K33,InpC!$F$56:$F$261,0))</f>
        <v>0</v>
      </c>
      <c r="K33" s="79">
        <f t="shared" si="3"/>
        <v>117</v>
      </c>
      <c r="L33" s="120" t="str">
        <f>INDEX(InpC!M$56:M$261,MATCH($K33,InpC!$F$56:$F$261,0))</f>
        <v>WN CAPEX</v>
      </c>
      <c r="M33" s="157" t="s">
        <v>31</v>
      </c>
      <c r="N33" s="157"/>
      <c r="O33" s="120"/>
      <c r="P33" s="120"/>
      <c r="Q33" s="190">
        <f>SUMIF(Inp_PR24_SWB!$E$5:$E$177,DSDC_SWB!$G33,Inp_PR24_SWB!H$5:H$177)+SUMIF(Inp_PR24_SWB!$E$5:$E$177,DSDC_SWB!$H33,Inp_PR24_SWB!H$5:H$177)+SUMIF(Inp_PR24_SWB!$E$5:$E$177,DSDC_SWB!$I33,Inp_PR24_SWB!H$5:H$177)+SUMIF(Inp_PR24_SWB!$E$5:$E$177,DSDC_SWB!$J33,Inp_PR24_SWB!H$5:H$177)+SUMIF(Inp_PR24_SWB!$E$5:$E$177,DSDC_SWB!$F33,Inp_PR24_SWB!H$5:H$177)</f>
        <v>0</v>
      </c>
      <c r="R33" s="190">
        <f>SUMIF(Inp_PR24_SWB!$E$5:$E$177,DSDC_SWB!$G33,Inp_PR24_SWB!I$5:I$177)+SUMIF(Inp_PR24_SWB!$E$5:$E$177,DSDC_SWB!$H33,Inp_PR24_SWB!I$5:I$177)+SUMIF(Inp_PR24_SWB!$E$5:$E$177,DSDC_SWB!$I33,Inp_PR24_SWB!I$5:I$177)+SUMIF(Inp_PR24_SWB!$E$5:$E$177,DSDC_SWB!$J33,Inp_PR24_SWB!I$5:I$177)+SUMIF(Inp_PR24_SWB!$E$5:$E$177,DSDC_SWB!$F33,Inp_PR24_SWB!I$5:I$177)</f>
        <v>0</v>
      </c>
      <c r="S33" s="190">
        <f>SUMIF(Inp_PR24_SWB!$E$5:$E$177,DSDC_SWB!$G33,Inp_PR24_SWB!J$5:J$177)+SUMIF(Inp_PR24_SWB!$E$5:$E$177,DSDC_SWB!$H33,Inp_PR24_SWB!J$5:J$177)+SUMIF(Inp_PR24_SWB!$E$5:$E$177,DSDC_SWB!$I33,Inp_PR24_SWB!J$5:J$177)+SUMIF(Inp_PR24_SWB!$E$5:$E$177,DSDC_SWB!$J33,Inp_PR24_SWB!J$5:J$177)+SUMIF(Inp_PR24_SWB!$E$5:$E$177,DSDC_SWB!$F33,Inp_PR24_SWB!J$5:J$177)</f>
        <v>0</v>
      </c>
      <c r="T33" s="190">
        <f>SUMIF(Inp_PR24_SWB!$E$5:$E$177,DSDC_SWB!$G33,Inp_PR24_SWB!K$5:K$177)+SUMIF(Inp_PR24_SWB!$E$5:$E$177,DSDC_SWB!$H33,Inp_PR24_SWB!K$5:K$177)+SUMIF(Inp_PR24_SWB!$E$5:$E$177,DSDC_SWB!$I33,Inp_PR24_SWB!K$5:K$177)+SUMIF(Inp_PR24_SWB!$E$5:$E$177,DSDC_SWB!$J33,Inp_PR24_SWB!K$5:K$177)+SUMIF(Inp_PR24_SWB!$E$5:$E$177,DSDC_SWB!$F33,Inp_PR24_SWB!K$5:K$177)</f>
        <v>0</v>
      </c>
      <c r="U33" s="190">
        <f>SUMIF(Inp_PR24_SWB!$E$5:$E$177,DSDC_SWB!$G33,Inp_PR24_SWB!L$5:L$177)+SUMIF(Inp_PR24_SWB!$E$5:$E$177,DSDC_SWB!$H33,Inp_PR24_SWB!L$5:L$177)+SUMIF(Inp_PR24_SWB!$E$5:$E$177,DSDC_SWB!$I33,Inp_PR24_SWB!L$5:L$177)+SUMIF(Inp_PR24_SWB!$E$5:$E$177,DSDC_SWB!$J33,Inp_PR24_SWB!L$5:L$177)+SUMIF(Inp_PR24_SWB!$E$5:$E$177,DSDC_SWB!$F33,Inp_PR24_SWB!L$5:L$177)</f>
        <v>0</v>
      </c>
      <c r="V33" s="101"/>
      <c r="W33" s="190">
        <f t="shared" si="1"/>
        <v>0</v>
      </c>
      <c r="X33" s="190">
        <f t="shared" si="2"/>
        <v>0</v>
      </c>
      <c r="Y33" s="191"/>
      <c r="Z33" s="191"/>
      <c r="AA33" s="191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</row>
    <row r="34" spans="1:37" s="22" customFormat="1" outlineLevel="1">
      <c r="A34" s="82"/>
      <c r="B34" s="82"/>
      <c r="C34" s="111"/>
      <c r="D34" s="112"/>
      <c r="E34" s="120" t="str">
        <f>INDEX(InpC!$E$56:$E$261,MATCH($K34,InpC!$F$56:$F$261,0))</f>
        <v>Other site-specific activities - WN - opex</v>
      </c>
      <c r="F34" s="120" t="str">
        <f>INDEX(InpC!H$56:H$261,MATCH($K34,InpC!$F$56:$F$261,0))</f>
        <v>DS2E_004O_PR24</v>
      </c>
      <c r="G34" s="120" t="str">
        <f>INDEX(InpC!I$56:I$261,MATCH($K34,InpC!$F$56:$F$261,0))</f>
        <v>DS2E_007O_PR24</v>
      </c>
      <c r="H34" s="120" t="str">
        <f>INDEX(InpC!J$56:J$261,MATCH($K34,InpC!$F$56:$F$261,0))</f>
        <v>DS2W_002_O_PR24</v>
      </c>
      <c r="I34" s="120" t="str">
        <f>INDEX(InpC!K$56:K$261,MATCH($K34,InpC!$F$56:$F$261,0))</f>
        <v>DS2W_005_O_PR24</v>
      </c>
      <c r="J34" s="120">
        <f>INDEX(InpC!L$56:L$261,MATCH($K34,InpC!$F$56:$F$261,0))</f>
        <v>0</v>
      </c>
      <c r="K34" s="79">
        <f t="shared" si="3"/>
        <v>118</v>
      </c>
      <c r="L34" s="120" t="str">
        <f>INDEX(InpC!M$56:M$261,MATCH($K34,InpC!$F$56:$F$261,0))</f>
        <v>WN OPEX</v>
      </c>
      <c r="M34" s="157" t="s">
        <v>31</v>
      </c>
      <c r="N34" s="157"/>
      <c r="O34" s="120"/>
      <c r="P34" s="120"/>
      <c r="Q34" s="190">
        <f>SUMIF(Inp_PR24_SWB!$E$5:$E$177,DSDC_SWB!$G34,Inp_PR24_SWB!H$5:H$177)+SUMIF(Inp_PR24_SWB!$E$5:$E$177,DSDC_SWB!$H34,Inp_PR24_SWB!H$5:H$177)+SUMIF(Inp_PR24_SWB!$E$5:$E$177,DSDC_SWB!$I34,Inp_PR24_SWB!H$5:H$177)+SUMIF(Inp_PR24_SWB!$E$5:$E$177,DSDC_SWB!$J34,Inp_PR24_SWB!H$5:H$177)+SUMIF(Inp_PR24_SWB!$E$5:$E$177,DSDC_SWB!$F34,Inp_PR24_SWB!H$5:H$177)</f>
        <v>0</v>
      </c>
      <c r="R34" s="190">
        <f>SUMIF(Inp_PR24_SWB!$E$5:$E$177,DSDC_SWB!$G34,Inp_PR24_SWB!I$5:I$177)+SUMIF(Inp_PR24_SWB!$E$5:$E$177,DSDC_SWB!$H34,Inp_PR24_SWB!I$5:I$177)+SUMIF(Inp_PR24_SWB!$E$5:$E$177,DSDC_SWB!$I34,Inp_PR24_SWB!I$5:I$177)+SUMIF(Inp_PR24_SWB!$E$5:$E$177,DSDC_SWB!$J34,Inp_PR24_SWB!I$5:I$177)+SUMIF(Inp_PR24_SWB!$E$5:$E$177,DSDC_SWB!$F34,Inp_PR24_SWB!I$5:I$177)</f>
        <v>0</v>
      </c>
      <c r="S34" s="190">
        <f>SUMIF(Inp_PR24_SWB!$E$5:$E$177,DSDC_SWB!$G34,Inp_PR24_SWB!J$5:J$177)+SUMIF(Inp_PR24_SWB!$E$5:$E$177,DSDC_SWB!$H34,Inp_PR24_SWB!J$5:J$177)+SUMIF(Inp_PR24_SWB!$E$5:$E$177,DSDC_SWB!$I34,Inp_PR24_SWB!J$5:J$177)+SUMIF(Inp_PR24_SWB!$E$5:$E$177,DSDC_SWB!$J34,Inp_PR24_SWB!J$5:J$177)+SUMIF(Inp_PR24_SWB!$E$5:$E$177,DSDC_SWB!$F34,Inp_PR24_SWB!J$5:J$177)</f>
        <v>0</v>
      </c>
      <c r="T34" s="190">
        <f>SUMIF(Inp_PR24_SWB!$E$5:$E$177,DSDC_SWB!$G34,Inp_PR24_SWB!K$5:K$177)+SUMIF(Inp_PR24_SWB!$E$5:$E$177,DSDC_SWB!$H34,Inp_PR24_SWB!K$5:K$177)+SUMIF(Inp_PR24_SWB!$E$5:$E$177,DSDC_SWB!$I34,Inp_PR24_SWB!K$5:K$177)+SUMIF(Inp_PR24_SWB!$E$5:$E$177,DSDC_SWB!$J34,Inp_PR24_SWB!K$5:K$177)+SUMIF(Inp_PR24_SWB!$E$5:$E$177,DSDC_SWB!$F34,Inp_PR24_SWB!K$5:K$177)</f>
        <v>0</v>
      </c>
      <c r="U34" s="190">
        <f>SUMIF(Inp_PR24_SWB!$E$5:$E$177,DSDC_SWB!$G34,Inp_PR24_SWB!L$5:L$177)+SUMIF(Inp_PR24_SWB!$E$5:$E$177,DSDC_SWB!$H34,Inp_PR24_SWB!L$5:L$177)+SUMIF(Inp_PR24_SWB!$E$5:$E$177,DSDC_SWB!$I34,Inp_PR24_SWB!L$5:L$177)+SUMIF(Inp_PR24_SWB!$E$5:$E$177,DSDC_SWB!$J34,Inp_PR24_SWB!L$5:L$177)+SUMIF(Inp_PR24_SWB!$E$5:$E$177,DSDC_SWB!$F34,Inp_PR24_SWB!L$5:L$177)</f>
        <v>0</v>
      </c>
      <c r="V34" s="101"/>
      <c r="W34" s="190">
        <f t="shared" si="1"/>
        <v>0</v>
      </c>
      <c r="X34" s="190">
        <f t="shared" si="2"/>
        <v>0</v>
      </c>
      <c r="Y34" s="191"/>
      <c r="Z34" s="191"/>
      <c r="AA34" s="191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</row>
    <row r="35" spans="1:37" s="22" customFormat="1" outlineLevel="1">
      <c r="A35" s="82"/>
      <c r="B35" s="82"/>
      <c r="C35" s="111"/>
      <c r="D35" s="112"/>
      <c r="E35" s="120" t="str">
        <f>INDEX(InpC!$E$56:$E$261,MATCH($K35,InpC!$F$56:$F$261,0))</f>
        <v>Other site-specific activities - WN - totex</v>
      </c>
      <c r="F35" s="120" t="str">
        <f>INDEX(InpC!H$56:H$261,MATCH($K35,InpC!$F$56:$F$261,0))</f>
        <v>sum</v>
      </c>
      <c r="G35" s="120">
        <f>INDEX(InpC!I$56:I$261,MATCH($K35,InpC!$F$56:$F$261,0))</f>
        <v>0</v>
      </c>
      <c r="H35" s="120">
        <f>INDEX(InpC!J$56:J$261,MATCH($K35,InpC!$F$56:$F$261,0))</f>
        <v>0</v>
      </c>
      <c r="I35" s="120">
        <f>INDEX(InpC!K$56:K$261,MATCH($K35,InpC!$F$56:$F$261,0))</f>
        <v>0</v>
      </c>
      <c r="J35" s="120">
        <f>INDEX(InpC!L$56:L$261,MATCH($K35,InpC!$F$56:$F$261,0))</f>
        <v>0</v>
      </c>
      <c r="K35" s="79">
        <f t="shared" si="3"/>
        <v>119</v>
      </c>
      <c r="L35" s="120" t="str">
        <f>INDEX(InpC!M$56:M$261,MATCH($K35,InpC!$F$56:$F$261,0))</f>
        <v>WN TOTEX</v>
      </c>
      <c r="M35" s="157" t="s">
        <v>31</v>
      </c>
      <c r="N35" s="157"/>
      <c r="O35" s="120"/>
      <c r="P35" s="120"/>
      <c r="Q35" s="192">
        <f t="shared" ref="Q35:U35" si="10">SUM(Q33:Q34)</f>
        <v>0</v>
      </c>
      <c r="R35" s="192">
        <f t="shared" si="10"/>
        <v>0</v>
      </c>
      <c r="S35" s="192">
        <f t="shared" si="10"/>
        <v>0</v>
      </c>
      <c r="T35" s="192">
        <f t="shared" si="10"/>
        <v>0</v>
      </c>
      <c r="U35" s="192">
        <f t="shared" si="10"/>
        <v>0</v>
      </c>
      <c r="V35" s="101"/>
      <c r="W35" s="192">
        <f t="shared" si="1"/>
        <v>0</v>
      </c>
      <c r="X35" s="192">
        <f t="shared" si="2"/>
        <v>0</v>
      </c>
      <c r="Y35" s="191"/>
      <c r="Z35" s="191"/>
      <c r="AA35" s="191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</row>
    <row r="36" spans="1:37" s="22" customFormat="1" outlineLevel="1">
      <c r="A36" s="82"/>
      <c r="B36" s="82"/>
      <c r="C36" s="111"/>
      <c r="D36" s="112"/>
      <c r="E36" s="120" t="str">
        <f>INDEX(InpC!$E$56:$E$261,MATCH($K36,InpC!$F$56:$F$261,0))</f>
        <v>Other site-specific activities - WWN - capex</v>
      </c>
      <c r="F36" s="120" t="str">
        <f>INDEX(InpC!H$56:H$261,MATCH($K36,InpC!$F$56:$F$261,0))</f>
        <v>DS3_005TOT_PR24</v>
      </c>
      <c r="G36" s="120">
        <f>INDEX(InpC!I$56:I$261,MATCH($K36,InpC!$F$56:$F$261,0))</f>
        <v>0</v>
      </c>
      <c r="H36" s="120">
        <f>INDEX(InpC!J$56:J$261,MATCH($K36,InpC!$F$56:$F$261,0))</f>
        <v>0</v>
      </c>
      <c r="I36" s="120">
        <f>INDEX(InpC!K$56:K$261,MATCH($K36,InpC!$F$56:$F$261,0))</f>
        <v>0</v>
      </c>
      <c r="J36" s="120">
        <f>INDEX(InpC!L$56:L$261,MATCH($K36,InpC!$F$56:$F$261,0))</f>
        <v>0</v>
      </c>
      <c r="K36" s="79">
        <f t="shared" si="3"/>
        <v>120</v>
      </c>
      <c r="L36" s="120" t="str">
        <f>INDEX(InpC!M$56:M$261,MATCH($K36,InpC!$F$56:$F$261,0))</f>
        <v>WWN CAPEX</v>
      </c>
      <c r="M36" s="157" t="s">
        <v>31</v>
      </c>
      <c r="N36" s="157"/>
      <c r="O36" s="120"/>
      <c r="P36" s="120"/>
      <c r="Q36" s="190">
        <f>SUMIF(Inp_PR24_SWB!$E$5:$E$177,DSDC_SWB!$G36,Inp_PR24_SWB!H$5:H$177)+SUMIF(Inp_PR24_SWB!$E$5:$E$177,DSDC_SWB!$H36,Inp_PR24_SWB!H$5:H$177)+SUMIF(Inp_PR24_SWB!$E$5:$E$177,DSDC_SWB!$I36,Inp_PR24_SWB!H$5:H$177)+SUMIF(Inp_PR24_SWB!$E$5:$E$177,DSDC_SWB!$J36,Inp_PR24_SWB!H$5:H$177)+SUMIF(Inp_PR24_SWB!$E$5:$E$177,DSDC_SWB!$F36,Inp_PR24_SWB!H$5:H$177)</f>
        <v>0</v>
      </c>
      <c r="R36" s="190">
        <f>SUMIF(Inp_PR24_SWB!$E$5:$E$177,DSDC_SWB!$G36,Inp_PR24_SWB!I$5:I$177)+SUMIF(Inp_PR24_SWB!$E$5:$E$177,DSDC_SWB!$H36,Inp_PR24_SWB!I$5:I$177)+SUMIF(Inp_PR24_SWB!$E$5:$E$177,DSDC_SWB!$I36,Inp_PR24_SWB!I$5:I$177)+SUMIF(Inp_PR24_SWB!$E$5:$E$177,DSDC_SWB!$J36,Inp_PR24_SWB!I$5:I$177)+SUMIF(Inp_PR24_SWB!$E$5:$E$177,DSDC_SWB!$F36,Inp_PR24_SWB!I$5:I$177)</f>
        <v>0</v>
      </c>
      <c r="S36" s="190">
        <f>SUMIF(Inp_PR24_SWB!$E$5:$E$177,DSDC_SWB!$G36,Inp_PR24_SWB!J$5:J$177)+SUMIF(Inp_PR24_SWB!$E$5:$E$177,DSDC_SWB!$H36,Inp_PR24_SWB!J$5:J$177)+SUMIF(Inp_PR24_SWB!$E$5:$E$177,DSDC_SWB!$I36,Inp_PR24_SWB!J$5:J$177)+SUMIF(Inp_PR24_SWB!$E$5:$E$177,DSDC_SWB!$J36,Inp_PR24_SWB!J$5:J$177)+SUMIF(Inp_PR24_SWB!$E$5:$E$177,DSDC_SWB!$F36,Inp_PR24_SWB!J$5:J$177)</f>
        <v>0</v>
      </c>
      <c r="T36" s="190">
        <f>SUMIF(Inp_PR24_SWB!$E$5:$E$177,DSDC_SWB!$G36,Inp_PR24_SWB!K$5:K$177)+SUMIF(Inp_PR24_SWB!$E$5:$E$177,DSDC_SWB!$H36,Inp_PR24_SWB!K$5:K$177)+SUMIF(Inp_PR24_SWB!$E$5:$E$177,DSDC_SWB!$I36,Inp_PR24_SWB!K$5:K$177)+SUMIF(Inp_PR24_SWB!$E$5:$E$177,DSDC_SWB!$J36,Inp_PR24_SWB!K$5:K$177)+SUMIF(Inp_PR24_SWB!$E$5:$E$177,DSDC_SWB!$F36,Inp_PR24_SWB!K$5:K$177)</f>
        <v>0</v>
      </c>
      <c r="U36" s="190">
        <f>SUMIF(Inp_PR24_SWB!$E$5:$E$177,DSDC_SWB!$G36,Inp_PR24_SWB!L$5:L$177)+SUMIF(Inp_PR24_SWB!$E$5:$E$177,DSDC_SWB!$H36,Inp_PR24_SWB!L$5:L$177)+SUMIF(Inp_PR24_SWB!$E$5:$E$177,DSDC_SWB!$I36,Inp_PR24_SWB!L$5:L$177)+SUMIF(Inp_PR24_SWB!$E$5:$E$177,DSDC_SWB!$J36,Inp_PR24_SWB!L$5:L$177)+SUMIF(Inp_PR24_SWB!$E$5:$E$177,DSDC_SWB!$F36,Inp_PR24_SWB!L$5:L$177)</f>
        <v>0</v>
      </c>
      <c r="V36" s="101"/>
      <c r="W36" s="190">
        <f t="shared" si="1"/>
        <v>0</v>
      </c>
      <c r="X36" s="190">
        <f t="shared" si="2"/>
        <v>0</v>
      </c>
      <c r="Y36" s="191"/>
      <c r="Z36" s="191"/>
      <c r="AA36" s="191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</row>
    <row r="37" spans="1:37" s="22" customFormat="1" outlineLevel="1">
      <c r="A37" s="82"/>
      <c r="B37" s="82"/>
      <c r="C37" s="111"/>
      <c r="D37" s="112"/>
      <c r="E37" s="120" t="str">
        <f>INDEX(InpC!$E$56:$E$261,MATCH($K37,InpC!$F$56:$F$261,0))</f>
        <v>Other site-specific activities - WWN - opex</v>
      </c>
      <c r="F37" s="120" t="str">
        <f>INDEX(InpC!H$56:H$261,MATCH($K37,InpC!$F$56:$F$261,0))</f>
        <v>DS3_009TOT_PR24</v>
      </c>
      <c r="G37" s="120">
        <f>INDEX(InpC!I$56:I$261,MATCH($K37,InpC!$F$56:$F$261,0))</f>
        <v>0</v>
      </c>
      <c r="H37" s="120">
        <f>INDEX(InpC!J$56:J$261,MATCH($K37,InpC!$F$56:$F$261,0))</f>
        <v>0</v>
      </c>
      <c r="I37" s="120">
        <f>INDEX(InpC!K$56:K$261,MATCH($K37,InpC!$F$56:$F$261,0))</f>
        <v>0</v>
      </c>
      <c r="J37" s="120">
        <f>INDEX(InpC!L$56:L$261,MATCH($K37,InpC!$F$56:$F$261,0))</f>
        <v>0</v>
      </c>
      <c r="K37" s="79">
        <f t="shared" si="3"/>
        <v>121</v>
      </c>
      <c r="L37" s="120" t="str">
        <f>INDEX(InpC!M$56:M$261,MATCH($K37,InpC!$F$56:$F$261,0))</f>
        <v>WWN OPEX</v>
      </c>
      <c r="M37" s="157" t="s">
        <v>31</v>
      </c>
      <c r="N37" s="157"/>
      <c r="O37" s="120"/>
      <c r="P37" s="120"/>
      <c r="Q37" s="190">
        <f>SUMIF(Inp_PR24_SWB!$E$5:$E$177,DSDC_SWB!$G37,Inp_PR24_SWB!H$5:H$177)+SUMIF(Inp_PR24_SWB!$E$5:$E$177,DSDC_SWB!$H37,Inp_PR24_SWB!H$5:H$177)+SUMIF(Inp_PR24_SWB!$E$5:$E$177,DSDC_SWB!$I37,Inp_PR24_SWB!H$5:H$177)+SUMIF(Inp_PR24_SWB!$E$5:$E$177,DSDC_SWB!$J37,Inp_PR24_SWB!H$5:H$177)+SUMIF(Inp_PR24_SWB!$E$5:$E$177,DSDC_SWB!$F37,Inp_PR24_SWB!H$5:H$177)</f>
        <v>0</v>
      </c>
      <c r="R37" s="190">
        <f>SUMIF(Inp_PR24_SWB!$E$5:$E$177,DSDC_SWB!$G37,Inp_PR24_SWB!I$5:I$177)+SUMIF(Inp_PR24_SWB!$E$5:$E$177,DSDC_SWB!$H37,Inp_PR24_SWB!I$5:I$177)+SUMIF(Inp_PR24_SWB!$E$5:$E$177,DSDC_SWB!$I37,Inp_PR24_SWB!I$5:I$177)+SUMIF(Inp_PR24_SWB!$E$5:$E$177,DSDC_SWB!$J37,Inp_PR24_SWB!I$5:I$177)+SUMIF(Inp_PR24_SWB!$E$5:$E$177,DSDC_SWB!$F37,Inp_PR24_SWB!I$5:I$177)</f>
        <v>0</v>
      </c>
      <c r="S37" s="190">
        <f>SUMIF(Inp_PR24_SWB!$E$5:$E$177,DSDC_SWB!$G37,Inp_PR24_SWB!J$5:J$177)+SUMIF(Inp_PR24_SWB!$E$5:$E$177,DSDC_SWB!$H37,Inp_PR24_SWB!J$5:J$177)+SUMIF(Inp_PR24_SWB!$E$5:$E$177,DSDC_SWB!$I37,Inp_PR24_SWB!J$5:J$177)+SUMIF(Inp_PR24_SWB!$E$5:$E$177,DSDC_SWB!$J37,Inp_PR24_SWB!J$5:J$177)+SUMIF(Inp_PR24_SWB!$E$5:$E$177,DSDC_SWB!$F37,Inp_PR24_SWB!J$5:J$177)</f>
        <v>0</v>
      </c>
      <c r="T37" s="190">
        <f>SUMIF(Inp_PR24_SWB!$E$5:$E$177,DSDC_SWB!$G37,Inp_PR24_SWB!K$5:K$177)+SUMIF(Inp_PR24_SWB!$E$5:$E$177,DSDC_SWB!$H37,Inp_PR24_SWB!K$5:K$177)+SUMIF(Inp_PR24_SWB!$E$5:$E$177,DSDC_SWB!$I37,Inp_PR24_SWB!K$5:K$177)+SUMIF(Inp_PR24_SWB!$E$5:$E$177,DSDC_SWB!$J37,Inp_PR24_SWB!K$5:K$177)+SUMIF(Inp_PR24_SWB!$E$5:$E$177,DSDC_SWB!$F37,Inp_PR24_SWB!K$5:K$177)</f>
        <v>0</v>
      </c>
      <c r="U37" s="190">
        <f>SUMIF(Inp_PR24_SWB!$E$5:$E$177,DSDC_SWB!$G37,Inp_PR24_SWB!L$5:L$177)+SUMIF(Inp_PR24_SWB!$E$5:$E$177,DSDC_SWB!$H37,Inp_PR24_SWB!L$5:L$177)+SUMIF(Inp_PR24_SWB!$E$5:$E$177,DSDC_SWB!$I37,Inp_PR24_SWB!L$5:L$177)+SUMIF(Inp_PR24_SWB!$E$5:$E$177,DSDC_SWB!$J37,Inp_PR24_SWB!L$5:L$177)+SUMIF(Inp_PR24_SWB!$E$5:$E$177,DSDC_SWB!$F37,Inp_PR24_SWB!L$5:L$177)</f>
        <v>0</v>
      </c>
      <c r="V37" s="101"/>
      <c r="W37" s="190">
        <f t="shared" si="1"/>
        <v>0</v>
      </c>
      <c r="X37" s="190">
        <f t="shared" si="2"/>
        <v>0</v>
      </c>
      <c r="Y37" s="191"/>
      <c r="Z37" s="191"/>
      <c r="AA37" s="191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</row>
    <row r="38" spans="1:37" s="22" customFormat="1" outlineLevel="1">
      <c r="A38" s="82"/>
      <c r="B38" s="82"/>
      <c r="C38" s="111"/>
      <c r="D38" s="112"/>
      <c r="E38" s="120" t="str">
        <f>INDEX(InpC!$E$56:$E$261,MATCH($K38,InpC!$F$56:$F$261,0))</f>
        <v>Other site-specific activities - WWN - totex</v>
      </c>
      <c r="F38" s="120" t="str">
        <f>INDEX(InpC!H$56:H$261,MATCH($K38,InpC!$F$56:$F$261,0))</f>
        <v>sum</v>
      </c>
      <c r="G38" s="120">
        <f>INDEX(InpC!I$56:I$261,MATCH($K38,InpC!$F$56:$F$261,0))</f>
        <v>0</v>
      </c>
      <c r="H38" s="120">
        <f>INDEX(InpC!J$56:J$261,MATCH($K38,InpC!$F$56:$F$261,0))</f>
        <v>0</v>
      </c>
      <c r="I38" s="120">
        <f>INDEX(InpC!K$56:K$261,MATCH($K38,InpC!$F$56:$F$261,0))</f>
        <v>0</v>
      </c>
      <c r="J38" s="120">
        <f>INDEX(InpC!L$56:L$261,MATCH($K38,InpC!$F$56:$F$261,0))</f>
        <v>0</v>
      </c>
      <c r="K38" s="79">
        <f t="shared" si="3"/>
        <v>122</v>
      </c>
      <c r="L38" s="120" t="str">
        <f>INDEX(InpC!M$56:M$261,MATCH($K38,InpC!$F$56:$F$261,0))</f>
        <v>WWN TOTEX</v>
      </c>
      <c r="M38" s="157" t="s">
        <v>31</v>
      </c>
      <c r="N38" s="157"/>
      <c r="O38" s="120"/>
      <c r="P38" s="120"/>
      <c r="Q38" s="192">
        <f t="shared" ref="Q38:U38" si="11">SUM(Q36:Q37)</f>
        <v>0</v>
      </c>
      <c r="R38" s="192">
        <f t="shared" si="11"/>
        <v>0</v>
      </c>
      <c r="S38" s="192">
        <f t="shared" si="11"/>
        <v>0</v>
      </c>
      <c r="T38" s="192">
        <f t="shared" si="11"/>
        <v>0</v>
      </c>
      <c r="U38" s="192">
        <f t="shared" si="11"/>
        <v>0</v>
      </c>
      <c r="V38" s="101"/>
      <c r="W38" s="192">
        <f t="shared" si="1"/>
        <v>0</v>
      </c>
      <c r="X38" s="192">
        <f t="shared" si="2"/>
        <v>0</v>
      </c>
      <c r="Y38" s="191"/>
      <c r="Z38" s="191"/>
      <c r="AA38" s="191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</row>
    <row r="39" spans="1:37" s="22" customFormat="1" outlineLevel="1">
      <c r="A39" s="82"/>
      <c r="B39" s="82"/>
      <c r="C39" s="111"/>
      <c r="D39" s="112"/>
      <c r="E39" s="120" t="str">
        <f>INDEX(InpC!$E$56:$E$261,MATCH($K39,InpC!$F$56:$F$261,0))</f>
        <v>Total developer services costs - WN - capex</v>
      </c>
      <c r="F39" s="120" t="str">
        <f>INDEX(InpC!H$56:H$261,MATCH($K39,InpC!$F$56:$F$261,0))</f>
        <v>sum</v>
      </c>
      <c r="G39" s="120">
        <f>INDEX(InpC!I$56:I$261,MATCH($K39,InpC!$F$56:$F$261,0))</f>
        <v>0</v>
      </c>
      <c r="H39" s="120">
        <f>INDEX(InpC!J$56:J$261,MATCH($K39,InpC!$F$56:$F$261,0))</f>
        <v>0</v>
      </c>
      <c r="I39" s="120">
        <f>INDEX(InpC!K$56:K$261,MATCH($K39,InpC!$F$56:$F$261,0))</f>
        <v>0</v>
      </c>
      <c r="J39" s="120">
        <f>INDEX(InpC!L$56:L$261,MATCH($K39,InpC!$F$56:$F$261,0))</f>
        <v>0</v>
      </c>
      <c r="K39" s="79">
        <f>K38+1</f>
        <v>123</v>
      </c>
      <c r="L39" s="120" t="str">
        <f>INDEX(InpC!M$56:M$261,MATCH($K39,InpC!$F$56:$F$261,0))</f>
        <v>WN CAPEX</v>
      </c>
      <c r="M39" s="157" t="s">
        <v>31</v>
      </c>
      <c r="N39" s="157"/>
      <c r="O39" s="120"/>
      <c r="P39" s="120"/>
      <c r="Q39" s="192">
        <f>SUMIF($L$15:$L38,$L39,Q$15:Q38)</f>
        <v>8.0650000000000013</v>
      </c>
      <c r="R39" s="192">
        <f>SUMIF($L$15:$L38,$L39,R$15:R38)</f>
        <v>8.0619999999999994</v>
      </c>
      <c r="S39" s="192">
        <f>SUMIF($L$15:$L38,$L39,S$15:S38)</f>
        <v>8.1850000000000005</v>
      </c>
      <c r="T39" s="192">
        <f>SUMIF($L$15:$L38,$L39,T$15:T38)</f>
        <v>7.9860000000000007</v>
      </c>
      <c r="U39" s="192">
        <f>SUMIF($L$15:$L38,$L39,U$15:U38)</f>
        <v>7.7490000000000006</v>
      </c>
      <c r="V39" s="101"/>
      <c r="W39" s="192">
        <f t="shared" si="1"/>
        <v>40.047000000000004</v>
      </c>
      <c r="X39" s="192">
        <f t="shared" si="2"/>
        <v>8.0094000000000012</v>
      </c>
      <c r="Y39" s="191"/>
      <c r="Z39" s="191"/>
      <c r="AA39" s="191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</row>
    <row r="40" spans="1:37" s="22" customFormat="1" outlineLevel="1">
      <c r="A40" s="82"/>
      <c r="B40" s="82"/>
      <c r="C40" s="111"/>
      <c r="D40" s="112"/>
      <c r="E40" s="120" t="str">
        <f>INDEX(InpC!$E$56:$E$261,MATCH($K40,InpC!$F$56:$F$261,0))</f>
        <v>Total developer services costs - WN - opex</v>
      </c>
      <c r="F40" s="120" t="str">
        <f>INDEX(InpC!H$56:H$261,MATCH($K40,InpC!$F$56:$F$261,0))</f>
        <v>sum</v>
      </c>
      <c r="G40" s="120">
        <f>INDEX(InpC!I$56:I$261,MATCH($K40,InpC!$F$56:$F$261,0))</f>
        <v>0</v>
      </c>
      <c r="H40" s="120">
        <f>INDEX(InpC!J$56:J$261,MATCH($K40,InpC!$F$56:$F$261,0))</f>
        <v>0</v>
      </c>
      <c r="I40" s="120">
        <f>INDEX(InpC!K$56:K$261,MATCH($K40,InpC!$F$56:$F$261,0))</f>
        <v>0</v>
      </c>
      <c r="J40" s="120">
        <f>INDEX(InpC!L$56:L$261,MATCH($K40,InpC!$F$56:$F$261,0))</f>
        <v>0</v>
      </c>
      <c r="K40" s="79">
        <f t="shared" ref="K40:K70" si="12">K39+1</f>
        <v>124</v>
      </c>
      <c r="L40" s="120" t="str">
        <f>INDEX(InpC!M$56:M$261,MATCH($K40,InpC!$F$56:$F$261,0))</f>
        <v>WN OPEX</v>
      </c>
      <c r="M40" s="157" t="s">
        <v>31</v>
      </c>
      <c r="N40" s="157"/>
      <c r="O40" s="120"/>
      <c r="P40" s="120"/>
      <c r="Q40" s="192">
        <f>SUMIF($L$15:$L39,$L40,Q$15:Q39)</f>
        <v>0.51</v>
      </c>
      <c r="R40" s="192">
        <f>SUMIF($L$15:$L39,$L40,R$15:R39)</f>
        <v>0.51</v>
      </c>
      <c r="S40" s="192">
        <f>SUMIF($L$15:$L39,$L40,S$15:S39)</f>
        <v>0.51</v>
      </c>
      <c r="T40" s="192">
        <f>SUMIF($L$15:$L39,$L40,T$15:T39)</f>
        <v>0.51</v>
      </c>
      <c r="U40" s="192">
        <f>SUMIF($L$15:$L39,$L40,U$15:U39)</f>
        <v>0.51</v>
      </c>
      <c r="V40" s="101"/>
      <c r="W40" s="192">
        <f t="shared" si="1"/>
        <v>2.5499999999999998</v>
      </c>
      <c r="X40" s="192">
        <f t="shared" si="2"/>
        <v>0.51</v>
      </c>
      <c r="Y40" s="191"/>
      <c r="Z40" s="191"/>
      <c r="AA40" s="191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</row>
    <row r="41" spans="1:37" s="22" customFormat="1" outlineLevel="1">
      <c r="A41" s="82"/>
      <c r="B41" s="82"/>
      <c r="C41" s="111"/>
      <c r="D41" s="112"/>
      <c r="E41" s="120" t="str">
        <f>INDEX(InpC!$E$56:$E$261,MATCH($K41,InpC!$F$56:$F$261,0))</f>
        <v>Total developer services costs - WN - totex</v>
      </c>
      <c r="F41" s="120" t="str">
        <f>INDEX(InpC!H$56:H$261,MATCH($K41,InpC!$F$56:$F$261,0))</f>
        <v>sum</v>
      </c>
      <c r="G41" s="120">
        <f>INDEX(InpC!I$56:I$261,MATCH($K41,InpC!$F$56:$F$261,0))</f>
        <v>0</v>
      </c>
      <c r="H41" s="120">
        <f>INDEX(InpC!J$56:J$261,MATCH($K41,InpC!$F$56:$F$261,0))</f>
        <v>0</v>
      </c>
      <c r="I41" s="120">
        <f>INDEX(InpC!K$56:K$261,MATCH($K41,InpC!$F$56:$F$261,0))</f>
        <v>0</v>
      </c>
      <c r="J41" s="120">
        <f>INDEX(InpC!L$56:L$261,MATCH($K41,InpC!$F$56:$F$261,0))</f>
        <v>0</v>
      </c>
      <c r="K41" s="79">
        <f t="shared" si="12"/>
        <v>125</v>
      </c>
      <c r="L41" s="120" t="str">
        <f>INDEX(InpC!M$56:M$261,MATCH($K41,InpC!$F$56:$F$261,0))</f>
        <v>WN TOTEX</v>
      </c>
      <c r="M41" s="157" t="s">
        <v>31</v>
      </c>
      <c r="N41" s="157"/>
      <c r="O41" s="120"/>
      <c r="P41" s="120"/>
      <c r="Q41" s="192">
        <f>SUMIF($L$15:$L40,$L41,Q$15:Q40)</f>
        <v>8.5749999999999993</v>
      </c>
      <c r="R41" s="192">
        <f>SUMIF($L$15:$L40,$L41,R$15:R40)</f>
        <v>8.5719999999999992</v>
      </c>
      <c r="S41" s="192">
        <f>SUMIF($L$15:$L40,$L41,S$15:S40)</f>
        <v>8.6950000000000003</v>
      </c>
      <c r="T41" s="192">
        <f>SUMIF($L$15:$L40,$L41,T$15:T40)</f>
        <v>8.4960000000000004</v>
      </c>
      <c r="U41" s="192">
        <f>SUMIF($L$15:$L40,$L41,U$15:U40)</f>
        <v>8.2590000000000003</v>
      </c>
      <c r="V41" s="101"/>
      <c r="W41" s="192">
        <f t="shared" si="1"/>
        <v>42.597000000000001</v>
      </c>
      <c r="X41" s="192">
        <f t="shared" si="2"/>
        <v>8.519400000000001</v>
      </c>
      <c r="Y41" s="191"/>
      <c r="Z41" s="191"/>
      <c r="AA41" s="191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</row>
    <row r="42" spans="1:37" s="22" customFormat="1" outlineLevel="1">
      <c r="A42" s="82"/>
      <c r="B42" s="82"/>
      <c r="C42" s="111"/>
      <c r="D42" s="112"/>
      <c r="E42" s="120" t="str">
        <f>INDEX(InpC!$E$56:$E$261,MATCH($K42,InpC!$F$56:$F$261,0))</f>
        <v>Total developer services costs - WWN - capex</v>
      </c>
      <c r="F42" s="120" t="str">
        <f>INDEX(InpC!H$56:H$261,MATCH($K42,InpC!$F$56:$F$261,0))</f>
        <v>sum</v>
      </c>
      <c r="G42" s="120">
        <f>INDEX(InpC!I$56:I$261,MATCH($K42,InpC!$F$56:$F$261,0))</f>
        <v>0</v>
      </c>
      <c r="H42" s="120">
        <f>INDEX(InpC!J$56:J$261,MATCH($K42,InpC!$F$56:$F$261,0))</f>
        <v>0</v>
      </c>
      <c r="I42" s="120">
        <f>INDEX(InpC!K$56:K$261,MATCH($K42,InpC!$F$56:$F$261,0))</f>
        <v>0</v>
      </c>
      <c r="J42" s="120">
        <f>INDEX(InpC!L$56:L$261,MATCH($K42,InpC!$F$56:$F$261,0))</f>
        <v>0</v>
      </c>
      <c r="K42" s="79">
        <f t="shared" si="12"/>
        <v>126</v>
      </c>
      <c r="L42" s="120" t="str">
        <f>INDEX(InpC!M$56:M$261,MATCH($K42,InpC!$F$56:$F$261,0))</f>
        <v>WWN CAPEX</v>
      </c>
      <c r="M42" s="157" t="s">
        <v>31</v>
      </c>
      <c r="N42" s="157"/>
      <c r="O42" s="120"/>
      <c r="P42" s="120"/>
      <c r="Q42" s="192">
        <f>SUMIF($L$15:$L41,$L42,Q$15:Q41)</f>
        <v>4.2320000000000002</v>
      </c>
      <c r="R42" s="192">
        <f>SUMIF($L$15:$L41,$L42,R$15:R41)</f>
        <v>4.2320000000000002</v>
      </c>
      <c r="S42" s="192">
        <f>SUMIF($L$15:$L41,$L42,S$15:S41)</f>
        <v>4.2320000000000002</v>
      </c>
      <c r="T42" s="192">
        <f>SUMIF($L$15:$L41,$L42,T$15:T41)</f>
        <v>4.2320000000000002</v>
      </c>
      <c r="U42" s="192">
        <f>SUMIF($L$15:$L41,$L42,U$15:U41)</f>
        <v>4.2320000000000002</v>
      </c>
      <c r="V42" s="101"/>
      <c r="W42" s="192">
        <f t="shared" si="1"/>
        <v>21.16</v>
      </c>
      <c r="X42" s="192">
        <f t="shared" si="2"/>
        <v>4.2320000000000002</v>
      </c>
      <c r="Y42" s="191"/>
      <c r="Z42" s="191"/>
      <c r="AA42" s="191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</row>
    <row r="43" spans="1:37" s="22" customFormat="1" outlineLevel="1">
      <c r="A43" s="82"/>
      <c r="B43" s="82"/>
      <c r="C43" s="111"/>
      <c r="D43" s="112"/>
      <c r="E43" s="120" t="str">
        <f>INDEX(InpC!$E$56:$E$261,MATCH($K43,InpC!$F$56:$F$261,0))</f>
        <v>Total developer services costs - WWN - opex</v>
      </c>
      <c r="F43" s="120" t="str">
        <f>INDEX(InpC!H$56:H$261,MATCH($K43,InpC!$F$56:$F$261,0))</f>
        <v>sum</v>
      </c>
      <c r="G43" s="120">
        <f>INDEX(InpC!I$56:I$261,MATCH($K43,InpC!$F$56:$F$261,0))</f>
        <v>0</v>
      </c>
      <c r="H43" s="120">
        <f>INDEX(InpC!J$56:J$261,MATCH($K43,InpC!$F$56:$F$261,0))</f>
        <v>0</v>
      </c>
      <c r="I43" s="120">
        <f>INDEX(InpC!K$56:K$261,MATCH($K43,InpC!$F$56:$F$261,0))</f>
        <v>0</v>
      </c>
      <c r="J43" s="120">
        <f>INDEX(InpC!L$56:L$261,MATCH($K43,InpC!$F$56:$F$261,0))</f>
        <v>0</v>
      </c>
      <c r="K43" s="79">
        <f t="shared" si="12"/>
        <v>127</v>
      </c>
      <c r="L43" s="120" t="str">
        <f>INDEX(InpC!M$56:M$261,MATCH($K43,InpC!$F$56:$F$261,0))</f>
        <v>WWN OPEX</v>
      </c>
      <c r="M43" s="157" t="s">
        <v>31</v>
      </c>
      <c r="N43" s="157"/>
      <c r="O43" s="120"/>
      <c r="P43" s="120"/>
      <c r="Q43" s="192">
        <f>SUMIF($L$15:$L42,$L43,Q$15:Q42)</f>
        <v>2.9000000000000001E-2</v>
      </c>
      <c r="R43" s="192">
        <f>SUMIF($L$15:$L42,$L43,R$15:R42)</f>
        <v>2.9000000000000001E-2</v>
      </c>
      <c r="S43" s="192">
        <f>SUMIF($L$15:$L42,$L43,S$15:S42)</f>
        <v>2.9000000000000001E-2</v>
      </c>
      <c r="T43" s="192">
        <f>SUMIF($L$15:$L42,$L43,T$15:T42)</f>
        <v>2.9000000000000001E-2</v>
      </c>
      <c r="U43" s="192">
        <f>SUMIF($L$15:$L42,$L43,U$15:U42)</f>
        <v>2.9000000000000001E-2</v>
      </c>
      <c r="V43" s="101"/>
      <c r="W43" s="192">
        <f t="shared" si="1"/>
        <v>0.14500000000000002</v>
      </c>
      <c r="X43" s="192">
        <f t="shared" si="2"/>
        <v>2.9000000000000005E-2</v>
      </c>
      <c r="Y43" s="191"/>
      <c r="Z43" s="191"/>
      <c r="AA43" s="191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</row>
    <row r="44" spans="1:37" s="22" customFormat="1" outlineLevel="1">
      <c r="A44" s="82"/>
      <c r="B44" s="82"/>
      <c r="C44" s="111"/>
      <c r="D44" s="112"/>
      <c r="E44" s="120" t="str">
        <f>INDEX(InpC!$E$56:$E$261,MATCH($K44,InpC!$F$56:$F$261,0))</f>
        <v>Total developer services costs - WWN - totex</v>
      </c>
      <c r="F44" s="120" t="str">
        <f>INDEX(InpC!H$56:H$261,MATCH($K44,InpC!$F$56:$F$261,0))</f>
        <v>sum</v>
      </c>
      <c r="G44" s="120">
        <f>INDEX(InpC!I$56:I$261,MATCH($K44,InpC!$F$56:$F$261,0))</f>
        <v>0</v>
      </c>
      <c r="H44" s="120">
        <f>INDEX(InpC!J$56:J$261,MATCH($K44,InpC!$F$56:$F$261,0))</f>
        <v>0</v>
      </c>
      <c r="I44" s="120">
        <f>INDEX(InpC!K$56:K$261,MATCH($K44,InpC!$F$56:$F$261,0))</f>
        <v>0</v>
      </c>
      <c r="J44" s="120">
        <f>INDEX(InpC!L$56:L$261,MATCH($K44,InpC!$F$56:$F$261,0))</f>
        <v>0</v>
      </c>
      <c r="K44" s="79">
        <f t="shared" si="12"/>
        <v>128</v>
      </c>
      <c r="L44" s="120" t="str">
        <f>INDEX(InpC!M$56:M$261,MATCH($K44,InpC!$F$56:$F$261,0))</f>
        <v>WWN TOTEX</v>
      </c>
      <c r="M44" s="157" t="s">
        <v>31</v>
      </c>
      <c r="N44" s="157"/>
      <c r="O44" s="120"/>
      <c r="P44" s="120"/>
      <c r="Q44" s="192">
        <f>SUMIF($L$15:$L43,$L44,Q$15:Q43)</f>
        <v>4.2610000000000001</v>
      </c>
      <c r="R44" s="192">
        <f>SUMIF($L$15:$L43,$L44,R$15:R43)</f>
        <v>4.2610000000000001</v>
      </c>
      <c r="S44" s="192">
        <f>SUMIF($L$15:$L43,$L44,S$15:S43)</f>
        <v>4.2610000000000001</v>
      </c>
      <c r="T44" s="192">
        <f>SUMIF($L$15:$L43,$L44,T$15:T43)</f>
        <v>4.2610000000000001</v>
      </c>
      <c r="U44" s="192">
        <f>SUMIF($L$15:$L43,$L44,U$15:U43)</f>
        <v>4.2610000000000001</v>
      </c>
      <c r="V44" s="101"/>
      <c r="W44" s="192">
        <f t="shared" si="1"/>
        <v>21.305</v>
      </c>
      <c r="X44" s="192">
        <f t="shared" si="2"/>
        <v>4.2610000000000001</v>
      </c>
      <c r="Y44" s="191"/>
      <c r="Z44" s="191"/>
      <c r="AA44" s="191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</row>
    <row r="45" spans="1:37" customFormat="1" outlineLevel="1">
      <c r="A45" s="101"/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79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</row>
    <row r="46" spans="1:37" s="22" customFormat="1" outlineLevel="1">
      <c r="A46" s="82"/>
      <c r="B46" s="82"/>
      <c r="C46" s="111"/>
      <c r="D46" s="112"/>
      <c r="E46" s="120" t="str">
        <f>INDEX(InpC!$E$56:$E$261,MATCH($K46,InpC!$F$56:$F$261,0))</f>
        <v>s185 diversions - WN - capex</v>
      </c>
      <c r="F46" s="120" t="str">
        <f>INDEX(InpC!H$56:H$261,MATCH($K46,InpC!$F$56:$F$261,0))</f>
        <v>CW11_023TOT_PR24</v>
      </c>
      <c r="G46" s="120">
        <f>INDEX(InpC!I$56:I$261,MATCH($K46,InpC!$F$56:$F$261,0))</f>
        <v>0</v>
      </c>
      <c r="H46" s="120">
        <f>INDEX(InpC!J$56:J$261,MATCH($K46,InpC!$F$56:$F$261,0))</f>
        <v>0</v>
      </c>
      <c r="I46" s="120">
        <f>INDEX(InpC!K$56:K$261,MATCH($K46,InpC!$F$56:$F$261,0))</f>
        <v>0</v>
      </c>
      <c r="J46" s="120">
        <f>INDEX(InpC!L$56:L$261,MATCH($K46,InpC!$F$56:$F$261,0))</f>
        <v>0</v>
      </c>
      <c r="K46" s="79">
        <f>K44+1</f>
        <v>129</v>
      </c>
      <c r="L46" s="120" t="str">
        <f>INDEX(InpC!M$56:M$261,MATCH($K46,InpC!$F$56:$F$261,0))</f>
        <v>WN CAPEX</v>
      </c>
      <c r="M46" s="157" t="s">
        <v>31</v>
      </c>
      <c r="N46" s="157"/>
      <c r="O46" s="120"/>
      <c r="P46" s="120"/>
      <c r="Q46" s="190">
        <f>SUMIF(Inp_PR24_SWB!$E$5:$E$177,DSDC_SWB!$G46,Inp_PR24_SWB!H$5:H$177)+SUMIF(Inp_PR24_SWB!$E$5:$E$177,DSDC_SWB!$H46,Inp_PR24_SWB!H$5:H$177)+SUMIF(Inp_PR24_SWB!$E$5:$E$177,DSDC_SWB!$I46,Inp_PR24_SWB!H$5:H$177)+SUMIF(Inp_PR24_SWB!$E$5:$E$177,DSDC_SWB!$J46,Inp_PR24_SWB!H$5:H$177)+SUMIF(Inp_PR24_SWB!$E$5:$E$177,DSDC_SWB!$F46,Inp_PR24_SWB!H$5:H$177)</f>
        <v>0</v>
      </c>
      <c r="R46" s="190">
        <f>SUMIF(Inp_PR24_SWB!$E$5:$E$177,DSDC_SWB!$G46,Inp_PR24_SWB!I$5:I$177)+SUMIF(Inp_PR24_SWB!$E$5:$E$177,DSDC_SWB!$H46,Inp_PR24_SWB!I$5:I$177)+SUMIF(Inp_PR24_SWB!$E$5:$E$177,DSDC_SWB!$I46,Inp_PR24_SWB!I$5:I$177)+SUMIF(Inp_PR24_SWB!$E$5:$E$177,DSDC_SWB!$J46,Inp_PR24_SWB!I$5:I$177)+SUMIF(Inp_PR24_SWB!$E$5:$E$177,DSDC_SWB!$F46,Inp_PR24_SWB!I$5:I$177)</f>
        <v>0</v>
      </c>
      <c r="S46" s="190">
        <f>SUMIF(Inp_PR24_SWB!$E$5:$E$177,DSDC_SWB!$G46,Inp_PR24_SWB!J$5:J$177)+SUMIF(Inp_PR24_SWB!$E$5:$E$177,DSDC_SWB!$H46,Inp_PR24_SWB!J$5:J$177)+SUMIF(Inp_PR24_SWB!$E$5:$E$177,DSDC_SWB!$I46,Inp_PR24_SWB!J$5:J$177)+SUMIF(Inp_PR24_SWB!$E$5:$E$177,DSDC_SWB!$J46,Inp_PR24_SWB!J$5:J$177)+SUMIF(Inp_PR24_SWB!$E$5:$E$177,DSDC_SWB!$F46,Inp_PR24_SWB!J$5:J$177)</f>
        <v>0</v>
      </c>
      <c r="T46" s="190">
        <f>SUMIF(Inp_PR24_SWB!$E$5:$E$177,DSDC_SWB!$G46,Inp_PR24_SWB!K$5:K$177)+SUMIF(Inp_PR24_SWB!$E$5:$E$177,DSDC_SWB!$H46,Inp_PR24_SWB!K$5:K$177)+SUMIF(Inp_PR24_SWB!$E$5:$E$177,DSDC_SWB!$I46,Inp_PR24_SWB!K$5:K$177)+SUMIF(Inp_PR24_SWB!$E$5:$E$177,DSDC_SWB!$J46,Inp_PR24_SWB!K$5:K$177)+SUMIF(Inp_PR24_SWB!$E$5:$E$177,DSDC_SWB!$F46,Inp_PR24_SWB!K$5:K$177)</f>
        <v>0</v>
      </c>
      <c r="U46" s="190">
        <f>SUMIF(Inp_PR24_SWB!$E$5:$E$177,DSDC_SWB!$G46,Inp_PR24_SWB!L$5:L$177)+SUMIF(Inp_PR24_SWB!$E$5:$E$177,DSDC_SWB!$H46,Inp_PR24_SWB!L$5:L$177)+SUMIF(Inp_PR24_SWB!$E$5:$E$177,DSDC_SWB!$I46,Inp_PR24_SWB!L$5:L$177)+SUMIF(Inp_PR24_SWB!$E$5:$E$177,DSDC_SWB!$J46,Inp_PR24_SWB!L$5:L$177)+SUMIF(Inp_PR24_SWB!$E$5:$E$177,DSDC_SWB!$F46,Inp_PR24_SWB!L$5:L$177)</f>
        <v>0</v>
      </c>
      <c r="V46" s="101"/>
      <c r="W46" s="190">
        <f t="shared" si="1"/>
        <v>0</v>
      </c>
      <c r="X46" s="190">
        <f t="shared" si="2"/>
        <v>0</v>
      </c>
      <c r="Y46" s="191"/>
      <c r="Z46" s="191"/>
      <c r="AA46" s="191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</row>
    <row r="47" spans="1:37" s="22" customFormat="1" outlineLevel="1">
      <c r="A47" s="82"/>
      <c r="B47" s="82"/>
      <c r="C47" s="111"/>
      <c r="D47" s="112"/>
      <c r="E47" s="120" t="str">
        <f>INDEX(InpC!$E$56:$E$261,MATCH($K47,InpC!$F$56:$F$261,0))</f>
        <v>s185 diversions - WN - opex</v>
      </c>
      <c r="F47" s="120" t="str">
        <f>INDEX(InpC!H$56:H$261,MATCH($K47,InpC!$F$56:$F$261,0))</f>
        <v>CW11_008TOT_PR24</v>
      </c>
      <c r="G47" s="120">
        <f>INDEX(InpC!I$56:I$261,MATCH($K47,InpC!$F$56:$F$261,0))</f>
        <v>0</v>
      </c>
      <c r="H47" s="120">
        <f>INDEX(InpC!J$56:J$261,MATCH($K47,InpC!$F$56:$F$261,0))</f>
        <v>0</v>
      </c>
      <c r="I47" s="120">
        <f>INDEX(InpC!K$56:K$261,MATCH($K47,InpC!$F$56:$F$261,0))</f>
        <v>0</v>
      </c>
      <c r="J47" s="120">
        <f>INDEX(InpC!L$56:L$261,MATCH($K47,InpC!$F$56:$F$261,0))</f>
        <v>0</v>
      </c>
      <c r="K47" s="79">
        <f t="shared" si="12"/>
        <v>130</v>
      </c>
      <c r="L47" s="120" t="str">
        <f>INDEX(InpC!M$56:M$261,MATCH($K47,InpC!$F$56:$F$261,0))</f>
        <v>WN OPEX</v>
      </c>
      <c r="M47" s="157" t="s">
        <v>31</v>
      </c>
      <c r="N47" s="157"/>
      <c r="O47" s="120"/>
      <c r="P47" s="120"/>
      <c r="Q47" s="190">
        <f>SUMIF(Inp_PR24_SWB!$E$5:$E$177,DSDC_SWB!$G47,Inp_PR24_SWB!H$5:H$177)+SUMIF(Inp_PR24_SWB!$E$5:$E$177,DSDC_SWB!$H47,Inp_PR24_SWB!H$5:H$177)+SUMIF(Inp_PR24_SWB!$E$5:$E$177,DSDC_SWB!$I47,Inp_PR24_SWB!H$5:H$177)+SUMIF(Inp_PR24_SWB!$E$5:$E$177,DSDC_SWB!$J47,Inp_PR24_SWB!H$5:H$177)+SUMIF(Inp_PR24_SWB!$E$5:$E$177,DSDC_SWB!$F47,Inp_PR24_SWB!H$5:H$177)</f>
        <v>1.005347873846528</v>
      </c>
      <c r="R47" s="190">
        <f>SUMIF(Inp_PR24_SWB!$E$5:$E$177,DSDC_SWB!$G47,Inp_PR24_SWB!I$5:I$177)+SUMIF(Inp_PR24_SWB!$E$5:$E$177,DSDC_SWB!$H47,Inp_PR24_SWB!I$5:I$177)+SUMIF(Inp_PR24_SWB!$E$5:$E$177,DSDC_SWB!$I47,Inp_PR24_SWB!I$5:I$177)+SUMIF(Inp_PR24_SWB!$E$5:$E$177,DSDC_SWB!$J47,Inp_PR24_SWB!I$5:I$177)+SUMIF(Inp_PR24_SWB!$E$5:$E$177,DSDC_SWB!$F47,Inp_PR24_SWB!I$5:I$177)</f>
        <v>1.0055119975004769</v>
      </c>
      <c r="S47" s="190">
        <f>SUMIF(Inp_PR24_SWB!$E$5:$E$177,DSDC_SWB!$G47,Inp_PR24_SWB!J$5:J$177)+SUMIF(Inp_PR24_SWB!$E$5:$E$177,DSDC_SWB!$H47,Inp_PR24_SWB!J$5:J$177)+SUMIF(Inp_PR24_SWB!$E$5:$E$177,DSDC_SWB!$I47,Inp_PR24_SWB!J$5:J$177)+SUMIF(Inp_PR24_SWB!$E$5:$E$177,DSDC_SWB!$J47,Inp_PR24_SWB!J$5:J$177)+SUMIF(Inp_PR24_SWB!$E$5:$E$177,DSDC_SWB!$F47,Inp_PR24_SWB!J$5:J$177)</f>
        <v>1.0055119975004769</v>
      </c>
      <c r="T47" s="190">
        <f>SUMIF(Inp_PR24_SWB!$E$5:$E$177,DSDC_SWB!$G47,Inp_PR24_SWB!K$5:K$177)+SUMIF(Inp_PR24_SWB!$E$5:$E$177,DSDC_SWB!$H47,Inp_PR24_SWB!K$5:K$177)+SUMIF(Inp_PR24_SWB!$E$5:$E$177,DSDC_SWB!$I47,Inp_PR24_SWB!K$5:K$177)+SUMIF(Inp_PR24_SWB!$E$5:$E$177,DSDC_SWB!$J47,Inp_PR24_SWB!K$5:K$177)+SUMIF(Inp_PR24_SWB!$E$5:$E$177,DSDC_SWB!$F47,Inp_PR24_SWB!K$5:K$177)</f>
        <v>1.0055119975004769</v>
      </c>
      <c r="U47" s="190">
        <f>SUMIF(Inp_PR24_SWB!$E$5:$E$177,DSDC_SWB!$G47,Inp_PR24_SWB!L$5:L$177)+SUMIF(Inp_PR24_SWB!$E$5:$E$177,DSDC_SWB!$H47,Inp_PR24_SWB!L$5:L$177)+SUMIF(Inp_PR24_SWB!$E$5:$E$177,DSDC_SWB!$I47,Inp_PR24_SWB!L$5:L$177)+SUMIF(Inp_PR24_SWB!$E$5:$E$177,DSDC_SWB!$J47,Inp_PR24_SWB!L$5:L$177)+SUMIF(Inp_PR24_SWB!$E$5:$E$177,DSDC_SWB!$F47,Inp_PR24_SWB!L$5:L$177)</f>
        <v>1.0055119975004769</v>
      </c>
      <c r="V47" s="101"/>
      <c r="W47" s="190">
        <f t="shared" si="1"/>
        <v>5.0273958638484366</v>
      </c>
      <c r="X47" s="190">
        <f t="shared" si="2"/>
        <v>1.0054791727696872</v>
      </c>
      <c r="Y47" s="191"/>
      <c r="Z47" s="191"/>
      <c r="AA47" s="191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</row>
    <row r="48" spans="1:37" s="22" customFormat="1" outlineLevel="1">
      <c r="A48" s="82"/>
      <c r="B48" s="82"/>
      <c r="C48" s="111"/>
      <c r="D48" s="112"/>
      <c r="E48" s="120" t="str">
        <f>INDEX(InpC!$E$56:$E$261,MATCH($K48,InpC!$F$56:$F$261,0))</f>
        <v>s185 diversions - WN - totex</v>
      </c>
      <c r="F48" s="120" t="str">
        <f>INDEX(InpC!H$56:H$261,MATCH($K48,InpC!$F$56:$F$261,0))</f>
        <v>sum</v>
      </c>
      <c r="G48" s="120">
        <f>INDEX(InpC!I$56:I$261,MATCH($K48,InpC!$F$56:$F$261,0))</f>
        <v>0</v>
      </c>
      <c r="H48" s="120">
        <f>INDEX(InpC!J$56:J$261,MATCH($K48,InpC!$F$56:$F$261,0))</f>
        <v>0</v>
      </c>
      <c r="I48" s="120">
        <f>INDEX(InpC!K$56:K$261,MATCH($K48,InpC!$F$56:$F$261,0))</f>
        <v>0</v>
      </c>
      <c r="J48" s="120">
        <f>INDEX(InpC!L$56:L$261,MATCH($K48,InpC!$F$56:$F$261,0))</f>
        <v>0</v>
      </c>
      <c r="K48" s="79">
        <f t="shared" si="12"/>
        <v>131</v>
      </c>
      <c r="L48" s="120" t="str">
        <f>INDEX(InpC!M$56:M$261,MATCH($K48,InpC!$F$56:$F$261,0))</f>
        <v>WN TOTEX</v>
      </c>
      <c r="M48" s="157" t="s">
        <v>31</v>
      </c>
      <c r="N48" s="157"/>
      <c r="O48" s="120"/>
      <c r="P48" s="120"/>
      <c r="Q48" s="192">
        <f t="shared" ref="Q48:U48" si="13">SUM(Q46:Q47)</f>
        <v>1.005347873846528</v>
      </c>
      <c r="R48" s="192">
        <f t="shared" si="13"/>
        <v>1.0055119975004769</v>
      </c>
      <c r="S48" s="192">
        <f t="shared" si="13"/>
        <v>1.0055119975004769</v>
      </c>
      <c r="T48" s="192">
        <f t="shared" si="13"/>
        <v>1.0055119975004769</v>
      </c>
      <c r="U48" s="192">
        <f t="shared" si="13"/>
        <v>1.0055119975004769</v>
      </c>
      <c r="V48" s="101"/>
      <c r="W48" s="192">
        <f t="shared" si="1"/>
        <v>5.0273958638484366</v>
      </c>
      <c r="X48" s="192">
        <f t="shared" si="2"/>
        <v>1.0054791727696872</v>
      </c>
      <c r="Y48" s="191"/>
      <c r="Z48" s="191"/>
      <c r="AA48" s="191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</row>
    <row r="49" spans="1:37" s="22" customFormat="1" outlineLevel="1">
      <c r="A49" s="82"/>
      <c r="B49" s="82"/>
      <c r="C49" s="111"/>
      <c r="D49" s="112"/>
      <c r="E49" s="120" t="str">
        <f>INDEX(InpC!$E$56:$E$261,MATCH($K49,InpC!$F$56:$F$261,0))</f>
        <v>NRSWA diversions - WN - capex</v>
      </c>
      <c r="F49" s="120" t="str">
        <f>INDEX(InpC!H$56:H$261,MATCH($K49,InpC!$F$56:$F$261,0))</f>
        <v>CW11_024TOT_PR24</v>
      </c>
      <c r="G49" s="120">
        <f>INDEX(InpC!I$56:I$261,MATCH($K49,InpC!$F$56:$F$261,0))</f>
        <v>0</v>
      </c>
      <c r="H49" s="120">
        <f>INDEX(InpC!J$56:J$261,MATCH($K49,InpC!$F$56:$F$261,0))</f>
        <v>0</v>
      </c>
      <c r="I49" s="120">
        <f>INDEX(InpC!K$56:K$261,MATCH($K49,InpC!$F$56:$F$261,0))</f>
        <v>0</v>
      </c>
      <c r="J49" s="120">
        <f>INDEX(InpC!L$56:L$261,MATCH($K49,InpC!$F$56:$F$261,0))</f>
        <v>0</v>
      </c>
      <c r="K49" s="79">
        <f t="shared" si="12"/>
        <v>132</v>
      </c>
      <c r="L49" s="120" t="str">
        <f>INDEX(InpC!M$56:M$261,MATCH($K49,InpC!$F$56:$F$261,0))</f>
        <v>WN CAPEX</v>
      </c>
      <c r="M49" s="157" t="s">
        <v>31</v>
      </c>
      <c r="N49" s="157"/>
      <c r="O49" s="120"/>
      <c r="P49" s="120"/>
      <c r="Q49" s="190">
        <f>SUMIF(Inp_PR24_SWB!$E$5:$E$177,DSDC_SWB!$G49,Inp_PR24_SWB!H$5:H$177)+SUMIF(Inp_PR24_SWB!$E$5:$E$177,DSDC_SWB!$H49,Inp_PR24_SWB!H$5:H$177)+SUMIF(Inp_PR24_SWB!$E$5:$E$177,DSDC_SWB!$I49,Inp_PR24_SWB!H$5:H$177)+SUMIF(Inp_PR24_SWB!$E$5:$E$177,DSDC_SWB!$J49,Inp_PR24_SWB!H$5:H$177)+SUMIF(Inp_PR24_SWB!$E$5:$E$177,DSDC_SWB!$F49,Inp_PR24_SWB!H$5:H$177)</f>
        <v>0</v>
      </c>
      <c r="R49" s="190">
        <f>SUMIF(Inp_PR24_SWB!$E$5:$E$177,DSDC_SWB!$G49,Inp_PR24_SWB!I$5:I$177)+SUMIF(Inp_PR24_SWB!$E$5:$E$177,DSDC_SWB!$H49,Inp_PR24_SWB!I$5:I$177)+SUMIF(Inp_PR24_SWB!$E$5:$E$177,DSDC_SWB!$I49,Inp_PR24_SWB!I$5:I$177)+SUMIF(Inp_PR24_SWB!$E$5:$E$177,DSDC_SWB!$J49,Inp_PR24_SWB!I$5:I$177)+SUMIF(Inp_PR24_SWB!$E$5:$E$177,DSDC_SWB!$F49,Inp_PR24_SWB!I$5:I$177)</f>
        <v>0</v>
      </c>
      <c r="S49" s="190">
        <f>SUMIF(Inp_PR24_SWB!$E$5:$E$177,DSDC_SWB!$G49,Inp_PR24_SWB!J$5:J$177)+SUMIF(Inp_PR24_SWB!$E$5:$E$177,DSDC_SWB!$H49,Inp_PR24_SWB!J$5:J$177)+SUMIF(Inp_PR24_SWB!$E$5:$E$177,DSDC_SWB!$I49,Inp_PR24_SWB!J$5:J$177)+SUMIF(Inp_PR24_SWB!$E$5:$E$177,DSDC_SWB!$J49,Inp_PR24_SWB!J$5:J$177)+SUMIF(Inp_PR24_SWB!$E$5:$E$177,DSDC_SWB!$F49,Inp_PR24_SWB!J$5:J$177)</f>
        <v>0</v>
      </c>
      <c r="T49" s="190">
        <f>SUMIF(Inp_PR24_SWB!$E$5:$E$177,DSDC_SWB!$G49,Inp_PR24_SWB!K$5:K$177)+SUMIF(Inp_PR24_SWB!$E$5:$E$177,DSDC_SWB!$H49,Inp_PR24_SWB!K$5:K$177)+SUMIF(Inp_PR24_SWB!$E$5:$E$177,DSDC_SWB!$I49,Inp_PR24_SWB!K$5:K$177)+SUMIF(Inp_PR24_SWB!$E$5:$E$177,DSDC_SWB!$J49,Inp_PR24_SWB!K$5:K$177)+SUMIF(Inp_PR24_SWB!$E$5:$E$177,DSDC_SWB!$F49,Inp_PR24_SWB!K$5:K$177)</f>
        <v>0</v>
      </c>
      <c r="U49" s="190">
        <f>SUMIF(Inp_PR24_SWB!$E$5:$E$177,DSDC_SWB!$G49,Inp_PR24_SWB!L$5:L$177)+SUMIF(Inp_PR24_SWB!$E$5:$E$177,DSDC_SWB!$H49,Inp_PR24_SWB!L$5:L$177)+SUMIF(Inp_PR24_SWB!$E$5:$E$177,DSDC_SWB!$I49,Inp_PR24_SWB!L$5:L$177)+SUMIF(Inp_PR24_SWB!$E$5:$E$177,DSDC_SWB!$J49,Inp_PR24_SWB!L$5:L$177)+SUMIF(Inp_PR24_SWB!$E$5:$E$177,DSDC_SWB!$F49,Inp_PR24_SWB!L$5:L$177)</f>
        <v>0</v>
      </c>
      <c r="V49" s="101"/>
      <c r="W49" s="190">
        <f t="shared" si="1"/>
        <v>0</v>
      </c>
      <c r="X49" s="190">
        <f t="shared" si="2"/>
        <v>0</v>
      </c>
      <c r="Y49" s="191"/>
      <c r="Z49" s="191"/>
      <c r="AA49" s="191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</row>
    <row r="50" spans="1:37" s="22" customFormat="1" outlineLevel="1">
      <c r="A50" s="82"/>
      <c r="B50" s="82"/>
      <c r="C50" s="111"/>
      <c r="D50" s="112"/>
      <c r="E50" s="120" t="str">
        <f>INDEX(InpC!$E$56:$E$261,MATCH($K50,InpC!$F$56:$F$261,0))</f>
        <v>NRSWA diversions - WN - opex</v>
      </c>
      <c r="F50" s="120" t="str">
        <f>INDEX(InpC!H$56:H$261,MATCH($K50,InpC!$F$56:$F$261,0))</f>
        <v>CW11_009TOT_PR24</v>
      </c>
      <c r="G50" s="120">
        <f>INDEX(InpC!I$56:I$261,MATCH($K50,InpC!$F$56:$F$261,0))</f>
        <v>0</v>
      </c>
      <c r="H50" s="120">
        <f>INDEX(InpC!J$56:J$261,MATCH($K50,InpC!$F$56:$F$261,0))</f>
        <v>0</v>
      </c>
      <c r="I50" s="120">
        <f>INDEX(InpC!K$56:K$261,MATCH($K50,InpC!$F$56:$F$261,0))</f>
        <v>0</v>
      </c>
      <c r="J50" s="120">
        <f>INDEX(InpC!L$56:L$261,MATCH($K50,InpC!$F$56:$F$261,0))</f>
        <v>0</v>
      </c>
      <c r="K50" s="79">
        <f t="shared" si="12"/>
        <v>133</v>
      </c>
      <c r="L50" s="120" t="str">
        <f>INDEX(InpC!M$56:M$261,MATCH($K50,InpC!$F$56:$F$261,0))</f>
        <v>WN OPEX</v>
      </c>
      <c r="M50" s="157" t="s">
        <v>31</v>
      </c>
      <c r="N50" s="157"/>
      <c r="O50" s="120"/>
      <c r="P50" s="120"/>
      <c r="Q50" s="190">
        <f>SUMIF(Inp_PR24_SWB!$E$5:$E$177,DSDC_SWB!$G50,Inp_PR24_SWB!H$5:H$177)+SUMIF(Inp_PR24_SWB!$E$5:$E$177,DSDC_SWB!$H50,Inp_PR24_SWB!H$5:H$177)+SUMIF(Inp_PR24_SWB!$E$5:$E$177,DSDC_SWB!$I50,Inp_PR24_SWB!H$5:H$177)+SUMIF(Inp_PR24_SWB!$E$5:$E$177,DSDC_SWB!$J50,Inp_PR24_SWB!H$5:H$177)+SUMIF(Inp_PR24_SWB!$E$5:$E$177,DSDC_SWB!$F50,Inp_PR24_SWB!H$5:H$177)</f>
        <v>0.17741433067879911</v>
      </c>
      <c r="R50" s="190">
        <f>SUMIF(Inp_PR24_SWB!$E$5:$E$177,DSDC_SWB!$G50,Inp_PR24_SWB!I$5:I$177)+SUMIF(Inp_PR24_SWB!$E$5:$E$177,DSDC_SWB!$H50,Inp_PR24_SWB!I$5:I$177)+SUMIF(Inp_PR24_SWB!$E$5:$E$177,DSDC_SWB!$I50,Inp_PR24_SWB!I$5:I$177)+SUMIF(Inp_PR24_SWB!$E$5:$E$177,DSDC_SWB!$J50,Inp_PR24_SWB!I$5:I$177)+SUMIF(Inp_PR24_SWB!$E$5:$E$177,DSDC_SWB!$F50,Inp_PR24_SWB!I$5:I$177)</f>
        <v>0.17744329367655479</v>
      </c>
      <c r="S50" s="190">
        <f>SUMIF(Inp_PR24_SWB!$E$5:$E$177,DSDC_SWB!$G50,Inp_PR24_SWB!J$5:J$177)+SUMIF(Inp_PR24_SWB!$E$5:$E$177,DSDC_SWB!$H50,Inp_PR24_SWB!J$5:J$177)+SUMIF(Inp_PR24_SWB!$E$5:$E$177,DSDC_SWB!$I50,Inp_PR24_SWB!J$5:J$177)+SUMIF(Inp_PR24_SWB!$E$5:$E$177,DSDC_SWB!$J50,Inp_PR24_SWB!J$5:J$177)+SUMIF(Inp_PR24_SWB!$E$5:$E$177,DSDC_SWB!$F50,Inp_PR24_SWB!J$5:J$177)</f>
        <v>0.17744329367655479</v>
      </c>
      <c r="T50" s="190">
        <f>SUMIF(Inp_PR24_SWB!$E$5:$E$177,DSDC_SWB!$G50,Inp_PR24_SWB!K$5:K$177)+SUMIF(Inp_PR24_SWB!$E$5:$E$177,DSDC_SWB!$H50,Inp_PR24_SWB!K$5:K$177)+SUMIF(Inp_PR24_SWB!$E$5:$E$177,DSDC_SWB!$I50,Inp_PR24_SWB!K$5:K$177)+SUMIF(Inp_PR24_SWB!$E$5:$E$177,DSDC_SWB!$J50,Inp_PR24_SWB!K$5:K$177)+SUMIF(Inp_PR24_SWB!$E$5:$E$177,DSDC_SWB!$F50,Inp_PR24_SWB!K$5:K$177)</f>
        <v>0.17744329367655479</v>
      </c>
      <c r="U50" s="190">
        <f>SUMIF(Inp_PR24_SWB!$E$5:$E$177,DSDC_SWB!$G50,Inp_PR24_SWB!L$5:L$177)+SUMIF(Inp_PR24_SWB!$E$5:$E$177,DSDC_SWB!$H50,Inp_PR24_SWB!L$5:L$177)+SUMIF(Inp_PR24_SWB!$E$5:$E$177,DSDC_SWB!$I50,Inp_PR24_SWB!L$5:L$177)+SUMIF(Inp_PR24_SWB!$E$5:$E$177,DSDC_SWB!$J50,Inp_PR24_SWB!L$5:L$177)+SUMIF(Inp_PR24_SWB!$E$5:$E$177,DSDC_SWB!$F50,Inp_PR24_SWB!L$5:L$177)</f>
        <v>0.17744329367655479</v>
      </c>
      <c r="V50" s="101"/>
      <c r="W50" s="190">
        <f t="shared" si="1"/>
        <v>0.88718750538501823</v>
      </c>
      <c r="X50" s="190">
        <f t="shared" si="2"/>
        <v>0.17743750107700365</v>
      </c>
      <c r="Y50" s="191"/>
      <c r="Z50" s="191"/>
      <c r="AA50" s="191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</row>
    <row r="51" spans="1:37" s="22" customFormat="1" outlineLevel="1">
      <c r="A51" s="82"/>
      <c r="B51" s="82"/>
      <c r="C51" s="111"/>
      <c r="D51" s="112"/>
      <c r="E51" s="120" t="str">
        <f>INDEX(InpC!$E$56:$E$261,MATCH($K51,InpC!$F$56:$F$261,0))</f>
        <v>NRSWA diversions - WN - totex</v>
      </c>
      <c r="F51" s="120" t="str">
        <f>INDEX(InpC!H$56:H$261,MATCH($K51,InpC!$F$56:$F$261,0))</f>
        <v>sum</v>
      </c>
      <c r="G51" s="120">
        <f>INDEX(InpC!I$56:I$261,MATCH($K51,InpC!$F$56:$F$261,0))</f>
        <v>0</v>
      </c>
      <c r="H51" s="120">
        <f>INDEX(InpC!J$56:J$261,MATCH($K51,InpC!$F$56:$F$261,0))</f>
        <v>0</v>
      </c>
      <c r="I51" s="120">
        <f>INDEX(InpC!K$56:K$261,MATCH($K51,InpC!$F$56:$F$261,0))</f>
        <v>0</v>
      </c>
      <c r="J51" s="120">
        <f>INDEX(InpC!L$56:L$261,MATCH($K51,InpC!$F$56:$F$261,0))</f>
        <v>0</v>
      </c>
      <c r="K51" s="79">
        <f t="shared" si="12"/>
        <v>134</v>
      </c>
      <c r="L51" s="120" t="str">
        <f>INDEX(InpC!M$56:M$261,MATCH($K51,InpC!$F$56:$F$261,0))</f>
        <v>WN TOTEX</v>
      </c>
      <c r="M51" s="157" t="s">
        <v>31</v>
      </c>
      <c r="N51" s="157"/>
      <c r="O51" s="120"/>
      <c r="P51" s="120"/>
      <c r="Q51" s="192">
        <f t="shared" ref="Q51:U51" si="14">SUM(Q49:Q50)</f>
        <v>0.17741433067879911</v>
      </c>
      <c r="R51" s="192">
        <f t="shared" si="14"/>
        <v>0.17744329367655479</v>
      </c>
      <c r="S51" s="192">
        <f t="shared" si="14"/>
        <v>0.17744329367655479</v>
      </c>
      <c r="T51" s="192">
        <f t="shared" si="14"/>
        <v>0.17744329367655479</v>
      </c>
      <c r="U51" s="192">
        <f t="shared" si="14"/>
        <v>0.17744329367655479</v>
      </c>
      <c r="V51" s="101"/>
      <c r="W51" s="192">
        <f t="shared" si="1"/>
        <v>0.88718750538501823</v>
      </c>
      <c r="X51" s="192">
        <f t="shared" si="2"/>
        <v>0.17743750107700365</v>
      </c>
      <c r="Y51" s="191"/>
      <c r="Z51" s="191"/>
      <c r="AA51" s="191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</row>
    <row r="52" spans="1:37" s="22" customFormat="1" outlineLevel="1">
      <c r="A52" s="82"/>
      <c r="B52" s="82"/>
      <c r="C52" s="111"/>
      <c r="D52" s="112"/>
      <c r="E52" s="120" t="str">
        <f>INDEX(InpC!$E$56:$E$261,MATCH($K52,InpC!$F$56:$F$261,0))</f>
        <v>Non-s185 diversions - WN - capex</v>
      </c>
      <c r="F52" s="120" t="str">
        <f>INDEX(InpC!H$56:H$261,MATCH($K52,InpC!$F$56:$F$261,0))</f>
        <v>CW11_025TOT_PR24</v>
      </c>
      <c r="G52" s="120">
        <f>INDEX(InpC!I$56:I$261,MATCH($K52,InpC!$F$56:$F$261,0))</f>
        <v>0</v>
      </c>
      <c r="H52" s="120">
        <f>INDEX(InpC!J$56:J$261,MATCH($K52,InpC!$F$56:$F$261,0))</f>
        <v>0</v>
      </c>
      <c r="I52" s="120">
        <f>INDEX(InpC!K$56:K$261,MATCH($K52,InpC!$F$56:$F$261,0))</f>
        <v>0</v>
      </c>
      <c r="J52" s="120">
        <f>INDEX(InpC!L$56:L$261,MATCH($K52,InpC!$F$56:$F$261,0))</f>
        <v>0</v>
      </c>
      <c r="K52" s="79">
        <f t="shared" si="12"/>
        <v>135</v>
      </c>
      <c r="L52" s="120" t="str">
        <f>INDEX(InpC!M$56:M$261,MATCH($K52,InpC!$F$56:$F$261,0))</f>
        <v>WN CAPEX</v>
      </c>
      <c r="M52" s="157" t="s">
        <v>31</v>
      </c>
      <c r="N52" s="157"/>
      <c r="O52" s="120"/>
      <c r="P52" s="120"/>
      <c r="Q52" s="190">
        <f>SUMIF(Inp_PR24_SWB!$E$5:$E$177,DSDC_SWB!$G52,Inp_PR24_SWB!H$5:H$177)+SUMIF(Inp_PR24_SWB!$E$5:$E$177,DSDC_SWB!$H52,Inp_PR24_SWB!H$5:H$177)+SUMIF(Inp_PR24_SWB!$E$5:$E$177,DSDC_SWB!$I52,Inp_PR24_SWB!H$5:H$177)+SUMIF(Inp_PR24_SWB!$E$5:$E$177,DSDC_SWB!$J52,Inp_PR24_SWB!H$5:H$177)+SUMIF(Inp_PR24_SWB!$E$5:$E$177,DSDC_SWB!$F52,Inp_PR24_SWB!H$5:H$177)</f>
        <v>0</v>
      </c>
      <c r="R52" s="190">
        <f>SUMIF(Inp_PR24_SWB!$E$5:$E$177,DSDC_SWB!$G52,Inp_PR24_SWB!I$5:I$177)+SUMIF(Inp_PR24_SWB!$E$5:$E$177,DSDC_SWB!$H52,Inp_PR24_SWB!I$5:I$177)+SUMIF(Inp_PR24_SWB!$E$5:$E$177,DSDC_SWB!$I52,Inp_PR24_SWB!I$5:I$177)+SUMIF(Inp_PR24_SWB!$E$5:$E$177,DSDC_SWB!$J52,Inp_PR24_SWB!I$5:I$177)+SUMIF(Inp_PR24_SWB!$E$5:$E$177,DSDC_SWB!$F52,Inp_PR24_SWB!I$5:I$177)</f>
        <v>0</v>
      </c>
      <c r="S52" s="190">
        <f>SUMIF(Inp_PR24_SWB!$E$5:$E$177,DSDC_SWB!$G52,Inp_PR24_SWB!J$5:J$177)+SUMIF(Inp_PR24_SWB!$E$5:$E$177,DSDC_SWB!$H52,Inp_PR24_SWB!J$5:J$177)+SUMIF(Inp_PR24_SWB!$E$5:$E$177,DSDC_SWB!$I52,Inp_PR24_SWB!J$5:J$177)+SUMIF(Inp_PR24_SWB!$E$5:$E$177,DSDC_SWB!$J52,Inp_PR24_SWB!J$5:J$177)+SUMIF(Inp_PR24_SWB!$E$5:$E$177,DSDC_SWB!$F52,Inp_PR24_SWB!J$5:J$177)</f>
        <v>0</v>
      </c>
      <c r="T52" s="190">
        <f>SUMIF(Inp_PR24_SWB!$E$5:$E$177,DSDC_SWB!$G52,Inp_PR24_SWB!K$5:K$177)+SUMIF(Inp_PR24_SWB!$E$5:$E$177,DSDC_SWB!$H52,Inp_PR24_SWB!K$5:K$177)+SUMIF(Inp_PR24_SWB!$E$5:$E$177,DSDC_SWB!$I52,Inp_PR24_SWB!K$5:K$177)+SUMIF(Inp_PR24_SWB!$E$5:$E$177,DSDC_SWB!$J52,Inp_PR24_SWB!K$5:K$177)+SUMIF(Inp_PR24_SWB!$E$5:$E$177,DSDC_SWB!$F52,Inp_PR24_SWB!K$5:K$177)</f>
        <v>0</v>
      </c>
      <c r="U52" s="190">
        <f>SUMIF(Inp_PR24_SWB!$E$5:$E$177,DSDC_SWB!$G52,Inp_PR24_SWB!L$5:L$177)+SUMIF(Inp_PR24_SWB!$E$5:$E$177,DSDC_SWB!$H52,Inp_PR24_SWB!L$5:L$177)+SUMIF(Inp_PR24_SWB!$E$5:$E$177,DSDC_SWB!$I52,Inp_PR24_SWB!L$5:L$177)+SUMIF(Inp_PR24_SWB!$E$5:$E$177,DSDC_SWB!$J52,Inp_PR24_SWB!L$5:L$177)+SUMIF(Inp_PR24_SWB!$E$5:$E$177,DSDC_SWB!$F52,Inp_PR24_SWB!L$5:L$177)</f>
        <v>0</v>
      </c>
      <c r="V52" s="101"/>
      <c r="W52" s="190">
        <f t="shared" si="1"/>
        <v>0</v>
      </c>
      <c r="X52" s="190">
        <f t="shared" si="2"/>
        <v>0</v>
      </c>
      <c r="Y52" s="191"/>
      <c r="Z52" s="191"/>
      <c r="AA52" s="191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</row>
    <row r="53" spans="1:37" s="22" customFormat="1" outlineLevel="1">
      <c r="A53" s="82"/>
      <c r="B53" s="82"/>
      <c r="C53" s="111"/>
      <c r="D53" s="112"/>
      <c r="E53" s="120" t="str">
        <f>INDEX(InpC!$E$56:$E$261,MATCH($K53,InpC!$F$56:$F$261,0))</f>
        <v>Non-s185 diversions - WN - opex</v>
      </c>
      <c r="F53" s="120" t="str">
        <f>INDEX(InpC!H$56:H$261,MATCH($K53,InpC!$F$56:$F$261,0))</f>
        <v>CW11_010TOT_PR24</v>
      </c>
      <c r="G53" s="120">
        <f>INDEX(InpC!I$56:I$261,MATCH($K53,InpC!$F$56:$F$261,0))</f>
        <v>0</v>
      </c>
      <c r="H53" s="120">
        <f>INDEX(InpC!J$56:J$261,MATCH($K53,InpC!$F$56:$F$261,0))</f>
        <v>0</v>
      </c>
      <c r="I53" s="120">
        <f>INDEX(InpC!K$56:K$261,MATCH($K53,InpC!$F$56:$F$261,0))</f>
        <v>0</v>
      </c>
      <c r="J53" s="120">
        <f>INDEX(InpC!L$56:L$261,MATCH($K53,InpC!$F$56:$F$261,0))</f>
        <v>0</v>
      </c>
      <c r="K53" s="79">
        <f t="shared" si="12"/>
        <v>136</v>
      </c>
      <c r="L53" s="120" t="str">
        <f>INDEX(InpC!M$56:M$261,MATCH($K53,InpC!$F$56:$F$261,0))</f>
        <v>WN OPEX</v>
      </c>
      <c r="M53" s="157" t="s">
        <v>31</v>
      </c>
      <c r="N53" s="157"/>
      <c r="O53" s="120"/>
      <c r="P53" s="120"/>
      <c r="Q53" s="190">
        <f>SUMIF(Inp_PR24_SWB!$E$5:$E$177,DSDC_SWB!$G53,Inp_PR24_SWB!H$5:H$177)+SUMIF(Inp_PR24_SWB!$E$5:$E$177,DSDC_SWB!$H53,Inp_PR24_SWB!H$5:H$177)+SUMIF(Inp_PR24_SWB!$E$5:$E$177,DSDC_SWB!$I53,Inp_PR24_SWB!H$5:H$177)+SUMIF(Inp_PR24_SWB!$E$5:$E$177,DSDC_SWB!$J53,Inp_PR24_SWB!H$5:H$177)+SUMIF(Inp_PR24_SWB!$E$5:$E$177,DSDC_SWB!$F53,Inp_PR24_SWB!H$5:H$177)</f>
        <v>0</v>
      </c>
      <c r="R53" s="190">
        <f>SUMIF(Inp_PR24_SWB!$E$5:$E$177,DSDC_SWB!$G53,Inp_PR24_SWB!I$5:I$177)+SUMIF(Inp_PR24_SWB!$E$5:$E$177,DSDC_SWB!$H53,Inp_PR24_SWB!I$5:I$177)+SUMIF(Inp_PR24_SWB!$E$5:$E$177,DSDC_SWB!$I53,Inp_PR24_SWB!I$5:I$177)+SUMIF(Inp_PR24_SWB!$E$5:$E$177,DSDC_SWB!$J53,Inp_PR24_SWB!I$5:I$177)+SUMIF(Inp_PR24_SWB!$E$5:$E$177,DSDC_SWB!$F53,Inp_PR24_SWB!I$5:I$177)</f>
        <v>0</v>
      </c>
      <c r="S53" s="190">
        <f>SUMIF(Inp_PR24_SWB!$E$5:$E$177,DSDC_SWB!$G53,Inp_PR24_SWB!J$5:J$177)+SUMIF(Inp_PR24_SWB!$E$5:$E$177,DSDC_SWB!$H53,Inp_PR24_SWB!J$5:J$177)+SUMIF(Inp_PR24_SWB!$E$5:$E$177,DSDC_SWB!$I53,Inp_PR24_SWB!J$5:J$177)+SUMIF(Inp_PR24_SWB!$E$5:$E$177,DSDC_SWB!$J53,Inp_PR24_SWB!J$5:J$177)+SUMIF(Inp_PR24_SWB!$E$5:$E$177,DSDC_SWB!$F53,Inp_PR24_SWB!J$5:J$177)</f>
        <v>0</v>
      </c>
      <c r="T53" s="190">
        <f>SUMIF(Inp_PR24_SWB!$E$5:$E$177,DSDC_SWB!$G53,Inp_PR24_SWB!K$5:K$177)+SUMIF(Inp_PR24_SWB!$E$5:$E$177,DSDC_SWB!$H53,Inp_PR24_SWB!K$5:K$177)+SUMIF(Inp_PR24_SWB!$E$5:$E$177,DSDC_SWB!$I53,Inp_PR24_SWB!K$5:K$177)+SUMIF(Inp_PR24_SWB!$E$5:$E$177,DSDC_SWB!$J53,Inp_PR24_SWB!K$5:K$177)+SUMIF(Inp_PR24_SWB!$E$5:$E$177,DSDC_SWB!$F53,Inp_PR24_SWB!K$5:K$177)</f>
        <v>0</v>
      </c>
      <c r="U53" s="190">
        <f>SUMIF(Inp_PR24_SWB!$E$5:$E$177,DSDC_SWB!$G53,Inp_PR24_SWB!L$5:L$177)+SUMIF(Inp_PR24_SWB!$E$5:$E$177,DSDC_SWB!$H53,Inp_PR24_SWB!L$5:L$177)+SUMIF(Inp_PR24_SWB!$E$5:$E$177,DSDC_SWB!$I53,Inp_PR24_SWB!L$5:L$177)+SUMIF(Inp_PR24_SWB!$E$5:$E$177,DSDC_SWB!$J53,Inp_PR24_SWB!L$5:L$177)+SUMIF(Inp_PR24_SWB!$E$5:$E$177,DSDC_SWB!$F53,Inp_PR24_SWB!L$5:L$177)</f>
        <v>0</v>
      </c>
      <c r="V53" s="101"/>
      <c r="W53" s="190">
        <f t="shared" si="1"/>
        <v>0</v>
      </c>
      <c r="X53" s="190">
        <f t="shared" si="2"/>
        <v>0</v>
      </c>
      <c r="Y53" s="191"/>
      <c r="Z53" s="191"/>
      <c r="AA53" s="191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</row>
    <row r="54" spans="1:37" s="22" customFormat="1" outlineLevel="1">
      <c r="A54" s="82"/>
      <c r="B54" s="82"/>
      <c r="C54" s="111"/>
      <c r="D54" s="112"/>
      <c r="E54" s="120" t="str">
        <f>INDEX(InpC!$E$56:$E$261,MATCH($K54,InpC!$F$56:$F$261,0))</f>
        <v>Non-s185 diversions - WN - totex</v>
      </c>
      <c r="F54" s="120" t="str">
        <f>INDEX(InpC!H$56:H$261,MATCH($K54,InpC!$F$56:$F$261,0))</f>
        <v>sum</v>
      </c>
      <c r="G54" s="120">
        <f>INDEX(InpC!I$56:I$261,MATCH($K54,InpC!$F$56:$F$261,0))</f>
        <v>0</v>
      </c>
      <c r="H54" s="120">
        <f>INDEX(InpC!J$56:J$261,MATCH($K54,InpC!$F$56:$F$261,0))</f>
        <v>0</v>
      </c>
      <c r="I54" s="120">
        <f>INDEX(InpC!K$56:K$261,MATCH($K54,InpC!$F$56:$F$261,0))</f>
        <v>0</v>
      </c>
      <c r="J54" s="120">
        <f>INDEX(InpC!L$56:L$261,MATCH($K54,InpC!$F$56:$F$261,0))</f>
        <v>0</v>
      </c>
      <c r="K54" s="79">
        <f t="shared" si="12"/>
        <v>137</v>
      </c>
      <c r="L54" s="120" t="str">
        <f>INDEX(InpC!M$56:M$261,MATCH($K54,InpC!$F$56:$F$261,0))</f>
        <v>WN TOTEX</v>
      </c>
      <c r="M54" s="157" t="s">
        <v>31</v>
      </c>
      <c r="N54" s="157"/>
      <c r="O54" s="120"/>
      <c r="P54" s="120"/>
      <c r="Q54" s="192">
        <f t="shared" ref="Q54:U54" si="15">SUM(Q52:Q53)</f>
        <v>0</v>
      </c>
      <c r="R54" s="192">
        <f t="shared" si="15"/>
        <v>0</v>
      </c>
      <c r="S54" s="192">
        <f t="shared" si="15"/>
        <v>0</v>
      </c>
      <c r="T54" s="192">
        <f t="shared" si="15"/>
        <v>0</v>
      </c>
      <c r="U54" s="192">
        <f t="shared" si="15"/>
        <v>0</v>
      </c>
      <c r="V54" s="101"/>
      <c r="W54" s="192">
        <f t="shared" si="1"/>
        <v>0</v>
      </c>
      <c r="X54" s="192">
        <f t="shared" si="2"/>
        <v>0</v>
      </c>
      <c r="Y54" s="191"/>
      <c r="Z54" s="191"/>
      <c r="AA54" s="191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</row>
    <row r="55" spans="1:37" s="22" customFormat="1" outlineLevel="1">
      <c r="A55" s="82"/>
      <c r="B55" s="82"/>
      <c r="C55" s="111"/>
      <c r="D55" s="112"/>
      <c r="E55" s="120" t="str">
        <f>INDEX(InpC!$E$56:$E$261,MATCH($K55,InpC!$F$56:$F$261,0))</f>
        <v>Total diversions - WN - capex</v>
      </c>
      <c r="F55" s="120" t="str">
        <f>INDEX(InpC!H$56:H$261,MATCH($K55,InpC!$F$56:$F$261,0))</f>
        <v>sum</v>
      </c>
      <c r="G55" s="120">
        <f>INDEX(InpC!I$56:I$261,MATCH($K55,InpC!$F$56:$F$261,0))</f>
        <v>0</v>
      </c>
      <c r="H55" s="120">
        <f>INDEX(InpC!J$56:J$261,MATCH($K55,InpC!$F$56:$F$261,0))</f>
        <v>0</v>
      </c>
      <c r="I55" s="120">
        <f>INDEX(InpC!K$56:K$261,MATCH($K55,InpC!$F$56:$F$261,0))</f>
        <v>0</v>
      </c>
      <c r="J55" s="120">
        <f>INDEX(InpC!L$56:L$261,MATCH($K55,InpC!$F$56:$F$261,0))</f>
        <v>0</v>
      </c>
      <c r="K55" s="79">
        <f t="shared" si="12"/>
        <v>138</v>
      </c>
      <c r="L55" s="120" t="str">
        <f>INDEX(InpC!M$56:M$261,MATCH($K55,InpC!$F$56:$F$261,0))</f>
        <v>WN CAPEX</v>
      </c>
      <c r="M55" s="157" t="s">
        <v>31</v>
      </c>
      <c r="N55" s="157"/>
      <c r="O55" s="120"/>
      <c r="P55" s="120"/>
      <c r="Q55" s="192">
        <f>SUMIF($L$46:$L54,$L55,Q$46:Q54)</f>
        <v>0</v>
      </c>
      <c r="R55" s="192">
        <f>SUMIF($L$46:$L54,$L55,R$46:R54)</f>
        <v>0</v>
      </c>
      <c r="S55" s="192">
        <f>SUMIF($L$46:$L54,$L55,S$46:S54)</f>
        <v>0</v>
      </c>
      <c r="T55" s="192">
        <f>SUMIF($L$46:$L54,$L55,T$46:T54)</f>
        <v>0</v>
      </c>
      <c r="U55" s="192">
        <f>SUMIF($L$46:$L54,$L55,U$46:U54)</f>
        <v>0</v>
      </c>
      <c r="V55" s="101"/>
      <c r="W55" s="192">
        <f t="shared" si="1"/>
        <v>0</v>
      </c>
      <c r="X55" s="192">
        <f t="shared" si="2"/>
        <v>0</v>
      </c>
      <c r="Y55" s="191"/>
      <c r="Z55" s="191"/>
      <c r="AA55" s="191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</row>
    <row r="56" spans="1:37" s="22" customFormat="1" outlineLevel="1">
      <c r="A56" s="82"/>
      <c r="B56" s="82"/>
      <c r="C56" s="111"/>
      <c r="D56" s="112"/>
      <c r="E56" s="120" t="str">
        <f>INDEX(InpC!$E$56:$E$261,MATCH($K56,InpC!$F$56:$F$261,0))</f>
        <v>Total diversions - WN - opex</v>
      </c>
      <c r="F56" s="120" t="str">
        <f>INDEX(InpC!H$56:H$261,MATCH($K56,InpC!$F$56:$F$261,0))</f>
        <v>sum</v>
      </c>
      <c r="G56" s="120">
        <f>INDEX(InpC!I$56:I$261,MATCH($K56,InpC!$F$56:$F$261,0))</f>
        <v>0</v>
      </c>
      <c r="H56" s="120">
        <f>INDEX(InpC!J$56:J$261,MATCH($K56,InpC!$F$56:$F$261,0))</f>
        <v>0</v>
      </c>
      <c r="I56" s="120">
        <f>INDEX(InpC!K$56:K$261,MATCH($K56,InpC!$F$56:$F$261,0))</f>
        <v>0</v>
      </c>
      <c r="J56" s="120">
        <f>INDEX(InpC!L$56:L$261,MATCH($K56,InpC!$F$56:$F$261,0))</f>
        <v>0</v>
      </c>
      <c r="K56" s="79">
        <f t="shared" si="12"/>
        <v>139</v>
      </c>
      <c r="L56" s="120" t="str">
        <f>INDEX(InpC!M$56:M$261,MATCH($K56,InpC!$F$56:$F$261,0))</f>
        <v>WN OPEX</v>
      </c>
      <c r="M56" s="157" t="s">
        <v>31</v>
      </c>
      <c r="N56" s="157"/>
      <c r="O56" s="120"/>
      <c r="P56" s="120"/>
      <c r="Q56" s="192">
        <f>SUMIF($L$46:$L55,$L56,Q$46:Q55)</f>
        <v>1.1827622045253272</v>
      </c>
      <c r="R56" s="192">
        <f>SUMIF($L$46:$L55,$L56,R$46:R55)</f>
        <v>1.1829552911770318</v>
      </c>
      <c r="S56" s="192">
        <f>SUMIF($L$46:$L55,$L56,S$46:S55)</f>
        <v>1.1829552911770318</v>
      </c>
      <c r="T56" s="192">
        <f>SUMIF($L$46:$L55,$L56,T$46:T55)</f>
        <v>1.1829552911770318</v>
      </c>
      <c r="U56" s="192">
        <f>SUMIF($L$46:$L55,$L56,U$46:U55)</f>
        <v>1.1829552911770318</v>
      </c>
      <c r="V56" s="101"/>
      <c r="W56" s="192">
        <f t="shared" si="1"/>
        <v>5.914583369233454</v>
      </c>
      <c r="X56" s="192">
        <f t="shared" si="2"/>
        <v>1.1829166738466907</v>
      </c>
      <c r="Y56" s="191"/>
      <c r="Z56" s="191"/>
      <c r="AA56" s="191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</row>
    <row r="57" spans="1:37" s="22" customFormat="1" outlineLevel="1">
      <c r="A57" s="82"/>
      <c r="B57" s="82"/>
      <c r="C57" s="111"/>
      <c r="D57" s="112"/>
      <c r="E57" s="120" t="str">
        <f>INDEX(InpC!$E$56:$E$261,MATCH($K57,InpC!$F$56:$F$261,0))</f>
        <v>Total diversions - WN - totex</v>
      </c>
      <c r="F57" s="120" t="str">
        <f>INDEX(InpC!H$56:H$261,MATCH($K57,InpC!$F$56:$F$261,0))</f>
        <v>sum</v>
      </c>
      <c r="G57" s="120">
        <f>INDEX(InpC!I$56:I$261,MATCH($K57,InpC!$F$56:$F$261,0))</f>
        <v>0</v>
      </c>
      <c r="H57" s="120">
        <f>INDEX(InpC!J$56:J$261,MATCH($K57,InpC!$F$56:$F$261,0))</f>
        <v>0</v>
      </c>
      <c r="I57" s="120">
        <f>INDEX(InpC!K$56:K$261,MATCH($K57,InpC!$F$56:$F$261,0))</f>
        <v>0</v>
      </c>
      <c r="J57" s="120">
        <f>INDEX(InpC!L$56:L$261,MATCH($K57,InpC!$F$56:$F$261,0))</f>
        <v>0</v>
      </c>
      <c r="K57" s="79">
        <f t="shared" si="12"/>
        <v>140</v>
      </c>
      <c r="L57" s="120" t="str">
        <f>INDEX(InpC!M$56:M$261,MATCH($K57,InpC!$F$56:$F$261,0))</f>
        <v>WN TOTEX</v>
      </c>
      <c r="M57" s="157" t="s">
        <v>31</v>
      </c>
      <c r="N57" s="157"/>
      <c r="O57" s="120"/>
      <c r="P57" s="120"/>
      <c r="Q57" s="192">
        <f>SUMIF($L$46:$L56,$L57,Q$46:Q56)</f>
        <v>1.1827622045253272</v>
      </c>
      <c r="R57" s="192">
        <f>SUMIF($L$46:$L56,$L57,R$46:R56)</f>
        <v>1.1829552911770318</v>
      </c>
      <c r="S57" s="192">
        <f>SUMIF($L$46:$L56,$L57,S$46:S56)</f>
        <v>1.1829552911770318</v>
      </c>
      <c r="T57" s="192">
        <f>SUMIF($L$46:$L56,$L57,T$46:T56)</f>
        <v>1.1829552911770318</v>
      </c>
      <c r="U57" s="192">
        <f>SUMIF($L$46:$L56,$L57,U$46:U56)</f>
        <v>1.1829552911770318</v>
      </c>
      <c r="V57" s="101"/>
      <c r="W57" s="192">
        <f t="shared" si="1"/>
        <v>5.914583369233454</v>
      </c>
      <c r="X57" s="192">
        <f t="shared" si="2"/>
        <v>1.1829166738466907</v>
      </c>
      <c r="Y57" s="191"/>
      <c r="Z57" s="191"/>
      <c r="AA57" s="191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</row>
    <row r="58" spans="1:37" customFormat="1" outlineLevel="1">
      <c r="A58" s="101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79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1"/>
      <c r="AK58" s="101"/>
    </row>
    <row r="59" spans="1:37" s="22" customFormat="1" outlineLevel="1">
      <c r="A59" s="82"/>
      <c r="B59" s="82"/>
      <c r="C59" s="111"/>
      <c r="D59" s="112"/>
      <c r="E59" s="120" t="str">
        <f>INDEX(InpC!$E$56:$E$261,MATCH($K59,InpC!$F$56:$F$261,0))</f>
        <v>s185 diversions - WWN - capex</v>
      </c>
      <c r="F59" s="120" t="str">
        <f>INDEX(InpC!H$56:H$261,MATCH($K59,InpC!$F$56:$F$261,0))</f>
        <v>CWW11_025TOT_PR24</v>
      </c>
      <c r="G59" s="120">
        <f>INDEX(InpC!I$56:I$261,MATCH($K59,InpC!$F$56:$F$261,0))</f>
        <v>0</v>
      </c>
      <c r="H59" s="120">
        <f>INDEX(InpC!J$56:J$261,MATCH($K59,InpC!$F$56:$F$261,0))</f>
        <v>0</v>
      </c>
      <c r="I59" s="120">
        <f>INDEX(InpC!K$56:K$261,MATCH($K59,InpC!$F$56:$F$261,0))</f>
        <v>0</v>
      </c>
      <c r="J59" s="120">
        <f>INDEX(InpC!L$56:L$261,MATCH($K59,InpC!$F$56:$F$261,0))</f>
        <v>0</v>
      </c>
      <c r="K59" s="79">
        <f>K57+1</f>
        <v>141</v>
      </c>
      <c r="L59" s="120" t="str">
        <f>INDEX(InpC!M$56:M$261,MATCH($K59,InpC!$F$56:$F$261,0))</f>
        <v>WWN CAPEX</v>
      </c>
      <c r="M59" s="157" t="s">
        <v>31</v>
      </c>
      <c r="N59" s="157"/>
      <c r="O59" s="120"/>
      <c r="P59" s="120"/>
      <c r="Q59" s="190">
        <f>SUMIF(Inp_PR24_SWB!$E$5:$E$177,DSDC_SWB!$G59,Inp_PR24_SWB!H$5:H$177)+SUMIF(Inp_PR24_SWB!$E$5:$E$177,DSDC_SWB!$H59,Inp_PR24_SWB!H$5:H$177)+SUMIF(Inp_PR24_SWB!$E$5:$E$177,DSDC_SWB!$I59,Inp_PR24_SWB!H$5:H$177)+SUMIF(Inp_PR24_SWB!$E$5:$E$177,DSDC_SWB!$J59,Inp_PR24_SWB!H$5:H$177)+SUMIF(Inp_PR24_SWB!$E$5:$E$177,DSDC_SWB!$F59,Inp_PR24_SWB!H$5:H$177)</f>
        <v>0</v>
      </c>
      <c r="R59" s="190">
        <f>SUMIF(Inp_PR24_SWB!$E$5:$E$177,DSDC_SWB!$G59,Inp_PR24_SWB!I$5:I$177)+SUMIF(Inp_PR24_SWB!$E$5:$E$177,DSDC_SWB!$H59,Inp_PR24_SWB!I$5:I$177)+SUMIF(Inp_PR24_SWB!$E$5:$E$177,DSDC_SWB!$I59,Inp_PR24_SWB!I$5:I$177)+SUMIF(Inp_PR24_SWB!$E$5:$E$177,DSDC_SWB!$J59,Inp_PR24_SWB!I$5:I$177)+SUMIF(Inp_PR24_SWB!$E$5:$E$177,DSDC_SWB!$F59,Inp_PR24_SWB!I$5:I$177)</f>
        <v>0</v>
      </c>
      <c r="S59" s="190">
        <f>SUMIF(Inp_PR24_SWB!$E$5:$E$177,DSDC_SWB!$G59,Inp_PR24_SWB!J$5:J$177)+SUMIF(Inp_PR24_SWB!$E$5:$E$177,DSDC_SWB!$H59,Inp_PR24_SWB!J$5:J$177)+SUMIF(Inp_PR24_SWB!$E$5:$E$177,DSDC_SWB!$I59,Inp_PR24_SWB!J$5:J$177)+SUMIF(Inp_PR24_SWB!$E$5:$E$177,DSDC_SWB!$J59,Inp_PR24_SWB!J$5:J$177)+SUMIF(Inp_PR24_SWB!$E$5:$E$177,DSDC_SWB!$F59,Inp_PR24_SWB!J$5:J$177)</f>
        <v>0</v>
      </c>
      <c r="T59" s="190">
        <f>SUMIF(Inp_PR24_SWB!$E$5:$E$177,DSDC_SWB!$G59,Inp_PR24_SWB!K$5:K$177)+SUMIF(Inp_PR24_SWB!$E$5:$E$177,DSDC_SWB!$H59,Inp_PR24_SWB!K$5:K$177)+SUMIF(Inp_PR24_SWB!$E$5:$E$177,DSDC_SWB!$I59,Inp_PR24_SWB!K$5:K$177)+SUMIF(Inp_PR24_SWB!$E$5:$E$177,DSDC_SWB!$J59,Inp_PR24_SWB!K$5:K$177)+SUMIF(Inp_PR24_SWB!$E$5:$E$177,DSDC_SWB!$F59,Inp_PR24_SWB!K$5:K$177)</f>
        <v>0</v>
      </c>
      <c r="U59" s="190">
        <f>SUMIF(Inp_PR24_SWB!$E$5:$E$177,DSDC_SWB!$G59,Inp_PR24_SWB!L$5:L$177)+SUMIF(Inp_PR24_SWB!$E$5:$E$177,DSDC_SWB!$H59,Inp_PR24_SWB!L$5:L$177)+SUMIF(Inp_PR24_SWB!$E$5:$E$177,DSDC_SWB!$I59,Inp_PR24_SWB!L$5:L$177)+SUMIF(Inp_PR24_SWB!$E$5:$E$177,DSDC_SWB!$J59,Inp_PR24_SWB!L$5:L$177)+SUMIF(Inp_PR24_SWB!$E$5:$E$177,DSDC_SWB!$F59,Inp_PR24_SWB!L$5:L$177)</f>
        <v>0</v>
      </c>
      <c r="V59" s="101"/>
      <c r="W59" s="190">
        <f t="shared" si="1"/>
        <v>0</v>
      </c>
      <c r="X59" s="190">
        <f t="shared" si="2"/>
        <v>0</v>
      </c>
      <c r="Y59" s="191"/>
      <c r="Z59" s="191"/>
      <c r="AA59" s="191"/>
      <c r="AB59" s="157"/>
      <c r="AC59" s="157"/>
      <c r="AD59" s="157"/>
      <c r="AE59" s="157"/>
      <c r="AF59" s="157"/>
      <c r="AG59" s="157"/>
      <c r="AH59" s="157"/>
      <c r="AI59" s="157"/>
      <c r="AJ59" s="157"/>
      <c r="AK59" s="157"/>
    </row>
    <row r="60" spans="1:37" s="22" customFormat="1" outlineLevel="1">
      <c r="A60" s="82"/>
      <c r="B60" s="82"/>
      <c r="C60" s="111"/>
      <c r="D60" s="112"/>
      <c r="E60" s="120" t="str">
        <f>INDEX(InpC!$E$56:$E$261,MATCH($K60,InpC!$F$56:$F$261,0))</f>
        <v>s185 diversions - WWN - opex</v>
      </c>
      <c r="F60" s="120" t="str">
        <f>INDEX(InpC!H$56:H$261,MATCH($K60,InpC!$F$56:$F$261,0))</f>
        <v>CWW11_012TOT_PR24</v>
      </c>
      <c r="G60" s="120">
        <f>INDEX(InpC!I$56:I$261,MATCH($K60,InpC!$F$56:$F$261,0))</f>
        <v>0</v>
      </c>
      <c r="H60" s="120">
        <f>INDEX(InpC!J$56:J$261,MATCH($K60,InpC!$F$56:$F$261,0))</f>
        <v>0</v>
      </c>
      <c r="I60" s="120">
        <f>INDEX(InpC!K$56:K$261,MATCH($K60,InpC!$F$56:$F$261,0))</f>
        <v>0</v>
      </c>
      <c r="J60" s="120">
        <f>INDEX(InpC!L$56:L$261,MATCH($K60,InpC!$F$56:$F$261,0))</f>
        <v>0</v>
      </c>
      <c r="K60" s="79">
        <f t="shared" si="12"/>
        <v>142</v>
      </c>
      <c r="L60" s="120" t="str">
        <f>INDEX(InpC!M$56:M$261,MATCH($K60,InpC!$F$56:$F$261,0))</f>
        <v>WWN OPEX</v>
      </c>
      <c r="M60" s="157" t="s">
        <v>31</v>
      </c>
      <c r="N60" s="157"/>
      <c r="O60" s="120"/>
      <c r="P60" s="120"/>
      <c r="Q60" s="190">
        <f>SUMIF(Inp_PR24_SWB!$E$5:$E$177,DSDC_SWB!$G60,Inp_PR24_SWB!H$5:H$177)+SUMIF(Inp_PR24_SWB!$E$5:$E$177,DSDC_SWB!$H60,Inp_PR24_SWB!H$5:H$177)+SUMIF(Inp_PR24_SWB!$E$5:$E$177,DSDC_SWB!$I60,Inp_PR24_SWB!H$5:H$177)+SUMIF(Inp_PR24_SWB!$E$5:$E$177,DSDC_SWB!$J60,Inp_PR24_SWB!H$5:H$177)+SUMIF(Inp_PR24_SWB!$E$5:$E$177,DSDC_SWB!$F60,Inp_PR24_SWB!H$5:H$177)</f>
        <v>0.106</v>
      </c>
      <c r="R60" s="190">
        <f>SUMIF(Inp_PR24_SWB!$E$5:$E$177,DSDC_SWB!$G60,Inp_PR24_SWB!I$5:I$177)+SUMIF(Inp_PR24_SWB!$E$5:$E$177,DSDC_SWB!$H60,Inp_PR24_SWB!I$5:I$177)+SUMIF(Inp_PR24_SWB!$E$5:$E$177,DSDC_SWB!$I60,Inp_PR24_SWB!I$5:I$177)+SUMIF(Inp_PR24_SWB!$E$5:$E$177,DSDC_SWB!$J60,Inp_PR24_SWB!I$5:I$177)+SUMIF(Inp_PR24_SWB!$E$5:$E$177,DSDC_SWB!$F60,Inp_PR24_SWB!I$5:I$177)</f>
        <v>0.106</v>
      </c>
      <c r="S60" s="190">
        <f>SUMIF(Inp_PR24_SWB!$E$5:$E$177,DSDC_SWB!$G60,Inp_PR24_SWB!J$5:J$177)+SUMIF(Inp_PR24_SWB!$E$5:$E$177,DSDC_SWB!$H60,Inp_PR24_SWB!J$5:J$177)+SUMIF(Inp_PR24_SWB!$E$5:$E$177,DSDC_SWB!$I60,Inp_PR24_SWB!J$5:J$177)+SUMIF(Inp_PR24_SWB!$E$5:$E$177,DSDC_SWB!$J60,Inp_PR24_SWB!J$5:J$177)+SUMIF(Inp_PR24_SWB!$E$5:$E$177,DSDC_SWB!$F60,Inp_PR24_SWB!J$5:J$177)</f>
        <v>0.106</v>
      </c>
      <c r="T60" s="190">
        <f>SUMIF(Inp_PR24_SWB!$E$5:$E$177,DSDC_SWB!$G60,Inp_PR24_SWB!K$5:K$177)+SUMIF(Inp_PR24_SWB!$E$5:$E$177,DSDC_SWB!$H60,Inp_PR24_SWB!K$5:K$177)+SUMIF(Inp_PR24_SWB!$E$5:$E$177,DSDC_SWB!$I60,Inp_PR24_SWB!K$5:K$177)+SUMIF(Inp_PR24_SWB!$E$5:$E$177,DSDC_SWB!$J60,Inp_PR24_SWB!K$5:K$177)+SUMIF(Inp_PR24_SWB!$E$5:$E$177,DSDC_SWB!$F60,Inp_PR24_SWB!K$5:K$177)</f>
        <v>0.106</v>
      </c>
      <c r="U60" s="190">
        <f>SUMIF(Inp_PR24_SWB!$E$5:$E$177,DSDC_SWB!$G60,Inp_PR24_SWB!L$5:L$177)+SUMIF(Inp_PR24_SWB!$E$5:$E$177,DSDC_SWB!$H60,Inp_PR24_SWB!L$5:L$177)+SUMIF(Inp_PR24_SWB!$E$5:$E$177,DSDC_SWB!$I60,Inp_PR24_SWB!L$5:L$177)+SUMIF(Inp_PR24_SWB!$E$5:$E$177,DSDC_SWB!$J60,Inp_PR24_SWB!L$5:L$177)+SUMIF(Inp_PR24_SWB!$E$5:$E$177,DSDC_SWB!$F60,Inp_PR24_SWB!L$5:L$177)</f>
        <v>0.106</v>
      </c>
      <c r="V60" s="101"/>
      <c r="W60" s="190">
        <f t="shared" si="1"/>
        <v>0.53</v>
      </c>
      <c r="X60" s="190">
        <f t="shared" si="2"/>
        <v>0.10600000000000001</v>
      </c>
      <c r="Y60" s="191"/>
      <c r="Z60" s="191"/>
      <c r="AA60" s="191"/>
      <c r="AB60" s="157"/>
      <c r="AC60" s="157"/>
      <c r="AD60" s="157"/>
      <c r="AE60" s="157"/>
      <c r="AF60" s="157"/>
      <c r="AG60" s="157"/>
      <c r="AH60" s="157"/>
      <c r="AI60" s="157"/>
      <c r="AJ60" s="157"/>
      <c r="AK60" s="157"/>
    </row>
    <row r="61" spans="1:37" s="22" customFormat="1" outlineLevel="1">
      <c r="A61" s="82"/>
      <c r="B61" s="82"/>
      <c r="C61" s="111"/>
      <c r="D61" s="112"/>
      <c r="E61" s="120" t="str">
        <f>INDEX(InpC!$E$56:$E$261,MATCH($K61,InpC!$F$56:$F$261,0))</f>
        <v>s185 diversions - WWN - totex</v>
      </c>
      <c r="F61" s="120" t="str">
        <f>INDEX(InpC!H$56:H$261,MATCH($K61,InpC!$F$56:$F$261,0))</f>
        <v>sum</v>
      </c>
      <c r="G61" s="120">
        <f>INDEX(InpC!I$56:I$261,MATCH($K61,InpC!$F$56:$F$261,0))</f>
        <v>0</v>
      </c>
      <c r="H61" s="120">
        <f>INDEX(InpC!J$56:J$261,MATCH($K61,InpC!$F$56:$F$261,0))</f>
        <v>0</v>
      </c>
      <c r="I61" s="120">
        <f>INDEX(InpC!K$56:K$261,MATCH($K61,InpC!$F$56:$F$261,0))</f>
        <v>0</v>
      </c>
      <c r="J61" s="120">
        <f>INDEX(InpC!L$56:L$261,MATCH($K61,InpC!$F$56:$F$261,0))</f>
        <v>0</v>
      </c>
      <c r="K61" s="79">
        <f t="shared" si="12"/>
        <v>143</v>
      </c>
      <c r="L61" s="120" t="str">
        <f>INDEX(InpC!M$56:M$261,MATCH($K61,InpC!$F$56:$F$261,0))</f>
        <v>WWN TOTEX</v>
      </c>
      <c r="M61" s="157" t="s">
        <v>31</v>
      </c>
      <c r="N61" s="157"/>
      <c r="O61" s="120"/>
      <c r="P61" s="120"/>
      <c r="Q61" s="192">
        <f>SUM(Q59:Q60)</f>
        <v>0.106</v>
      </c>
      <c r="R61" s="192">
        <f t="shared" ref="R61:U61" si="16">SUM(R59:R60)</f>
        <v>0.106</v>
      </c>
      <c r="S61" s="192">
        <f t="shared" si="16"/>
        <v>0.106</v>
      </c>
      <c r="T61" s="192">
        <f t="shared" si="16"/>
        <v>0.106</v>
      </c>
      <c r="U61" s="192">
        <f t="shared" si="16"/>
        <v>0.106</v>
      </c>
      <c r="V61" s="101"/>
      <c r="W61" s="192">
        <f t="shared" si="1"/>
        <v>0.53</v>
      </c>
      <c r="X61" s="192">
        <f t="shared" si="2"/>
        <v>0.10600000000000001</v>
      </c>
      <c r="Y61" s="191"/>
      <c r="Z61" s="191"/>
      <c r="AA61" s="191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</row>
    <row r="62" spans="1:37" s="22" customFormat="1" outlineLevel="1">
      <c r="A62" s="82"/>
      <c r="B62" s="82"/>
      <c r="C62" s="111"/>
      <c r="D62" s="112"/>
      <c r="E62" s="120" t="str">
        <f>INDEX(InpC!$E$56:$E$261,MATCH($K62,InpC!$F$56:$F$261,0))</f>
        <v>NRSWA diversions - WWN - capex</v>
      </c>
      <c r="F62" s="120" t="str">
        <f>INDEX(InpC!H$56:H$261,MATCH($K62,InpC!$F$56:$F$261,0))</f>
        <v>CWW11_018TOT_PR24</v>
      </c>
      <c r="G62" s="120">
        <f>INDEX(InpC!I$56:I$261,MATCH($K62,InpC!$F$56:$F$261,0))</f>
        <v>0</v>
      </c>
      <c r="H62" s="120">
        <f>INDEX(InpC!J$56:J$261,MATCH($K62,InpC!$F$56:$F$261,0))</f>
        <v>0</v>
      </c>
      <c r="I62" s="120">
        <f>INDEX(InpC!K$56:K$261,MATCH($K62,InpC!$F$56:$F$261,0))</f>
        <v>0</v>
      </c>
      <c r="J62" s="120">
        <f>INDEX(InpC!L$56:L$261,MATCH($K62,InpC!$F$56:$F$261,0))</f>
        <v>0</v>
      </c>
      <c r="K62" s="79">
        <f t="shared" si="12"/>
        <v>144</v>
      </c>
      <c r="L62" s="120" t="str">
        <f>INDEX(InpC!M$56:M$261,MATCH($K62,InpC!$F$56:$F$261,0))</f>
        <v>WWN CAPEX</v>
      </c>
      <c r="M62" s="157" t="s">
        <v>31</v>
      </c>
      <c r="N62" s="157"/>
      <c r="O62" s="120"/>
      <c r="P62" s="120"/>
      <c r="Q62" s="190">
        <f>SUMIF(Inp_PR24_SWB!$E$5:$E$177,DSDC_SWB!$G62,Inp_PR24_SWB!H$5:H$177)+SUMIF(Inp_PR24_SWB!$E$5:$E$177,DSDC_SWB!$H62,Inp_PR24_SWB!H$5:H$177)+SUMIF(Inp_PR24_SWB!$E$5:$E$177,DSDC_SWB!$I62,Inp_PR24_SWB!H$5:H$177)+SUMIF(Inp_PR24_SWB!$E$5:$E$177,DSDC_SWB!$J62,Inp_PR24_SWB!H$5:H$177)+SUMIF(Inp_PR24_SWB!$E$5:$E$177,DSDC_SWB!$F62,Inp_PR24_SWB!H$5:H$177)</f>
        <v>0</v>
      </c>
      <c r="R62" s="190">
        <f>SUMIF(Inp_PR24_SWB!$E$5:$E$177,DSDC_SWB!$G62,Inp_PR24_SWB!I$5:I$177)+SUMIF(Inp_PR24_SWB!$E$5:$E$177,DSDC_SWB!$H62,Inp_PR24_SWB!I$5:I$177)+SUMIF(Inp_PR24_SWB!$E$5:$E$177,DSDC_SWB!$I62,Inp_PR24_SWB!I$5:I$177)+SUMIF(Inp_PR24_SWB!$E$5:$E$177,DSDC_SWB!$J62,Inp_PR24_SWB!I$5:I$177)+SUMIF(Inp_PR24_SWB!$E$5:$E$177,DSDC_SWB!$F62,Inp_PR24_SWB!I$5:I$177)</f>
        <v>0</v>
      </c>
      <c r="S62" s="190">
        <f>SUMIF(Inp_PR24_SWB!$E$5:$E$177,DSDC_SWB!$G62,Inp_PR24_SWB!J$5:J$177)+SUMIF(Inp_PR24_SWB!$E$5:$E$177,DSDC_SWB!$H62,Inp_PR24_SWB!J$5:J$177)+SUMIF(Inp_PR24_SWB!$E$5:$E$177,DSDC_SWB!$I62,Inp_PR24_SWB!J$5:J$177)+SUMIF(Inp_PR24_SWB!$E$5:$E$177,DSDC_SWB!$J62,Inp_PR24_SWB!J$5:J$177)+SUMIF(Inp_PR24_SWB!$E$5:$E$177,DSDC_SWB!$F62,Inp_PR24_SWB!J$5:J$177)</f>
        <v>0</v>
      </c>
      <c r="T62" s="190">
        <f>SUMIF(Inp_PR24_SWB!$E$5:$E$177,DSDC_SWB!$G62,Inp_PR24_SWB!K$5:K$177)+SUMIF(Inp_PR24_SWB!$E$5:$E$177,DSDC_SWB!$H62,Inp_PR24_SWB!K$5:K$177)+SUMIF(Inp_PR24_SWB!$E$5:$E$177,DSDC_SWB!$I62,Inp_PR24_SWB!K$5:K$177)+SUMIF(Inp_PR24_SWB!$E$5:$E$177,DSDC_SWB!$J62,Inp_PR24_SWB!K$5:K$177)+SUMIF(Inp_PR24_SWB!$E$5:$E$177,DSDC_SWB!$F62,Inp_PR24_SWB!K$5:K$177)</f>
        <v>0</v>
      </c>
      <c r="U62" s="190">
        <f>SUMIF(Inp_PR24_SWB!$E$5:$E$177,DSDC_SWB!$G62,Inp_PR24_SWB!L$5:L$177)+SUMIF(Inp_PR24_SWB!$E$5:$E$177,DSDC_SWB!$H62,Inp_PR24_SWB!L$5:L$177)+SUMIF(Inp_PR24_SWB!$E$5:$E$177,DSDC_SWB!$I62,Inp_PR24_SWB!L$5:L$177)+SUMIF(Inp_PR24_SWB!$E$5:$E$177,DSDC_SWB!$J62,Inp_PR24_SWB!L$5:L$177)+SUMIF(Inp_PR24_SWB!$E$5:$E$177,DSDC_SWB!$F62,Inp_PR24_SWB!L$5:L$177)</f>
        <v>0</v>
      </c>
      <c r="V62" s="101"/>
      <c r="W62" s="190">
        <f t="shared" si="1"/>
        <v>0</v>
      </c>
      <c r="X62" s="190">
        <f t="shared" si="2"/>
        <v>0</v>
      </c>
      <c r="Y62" s="191"/>
      <c r="Z62" s="191"/>
      <c r="AA62" s="191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</row>
    <row r="63" spans="1:37" s="22" customFormat="1" outlineLevel="1">
      <c r="A63" s="82"/>
      <c r="B63" s="82"/>
      <c r="C63" s="111"/>
      <c r="D63" s="112"/>
      <c r="E63" s="120" t="str">
        <f>INDEX(InpC!$E$56:$E$261,MATCH($K63,InpC!$F$56:$F$261,0))</f>
        <v>NRSWA diversions - WWN - opex</v>
      </c>
      <c r="F63" s="120" t="str">
        <f>INDEX(InpC!H$56:H$261,MATCH($K63,InpC!$F$56:$F$261,0))</f>
        <v>CWW11_005TOT_PR24</v>
      </c>
      <c r="G63" s="120">
        <f>INDEX(InpC!I$56:I$261,MATCH($K63,InpC!$F$56:$F$261,0))</f>
        <v>0</v>
      </c>
      <c r="H63" s="120">
        <f>INDEX(InpC!J$56:J$261,MATCH($K63,InpC!$F$56:$F$261,0))</f>
        <v>0</v>
      </c>
      <c r="I63" s="120">
        <f>INDEX(InpC!K$56:K$261,MATCH($K63,InpC!$F$56:$F$261,0))</f>
        <v>0</v>
      </c>
      <c r="J63" s="120">
        <f>INDEX(InpC!L$56:L$261,MATCH($K63,InpC!$F$56:$F$261,0))</f>
        <v>0</v>
      </c>
      <c r="K63" s="79">
        <f t="shared" si="12"/>
        <v>145</v>
      </c>
      <c r="L63" s="120" t="str">
        <f>INDEX(InpC!M$56:M$261,MATCH($K63,InpC!$F$56:$F$261,0))</f>
        <v>WWN OPEX</v>
      </c>
      <c r="M63" s="157" t="s">
        <v>31</v>
      </c>
      <c r="N63" s="157"/>
      <c r="O63" s="120"/>
      <c r="P63" s="120"/>
      <c r="Q63" s="190">
        <f>SUMIF(Inp_PR24_SWB!$E$5:$E$177,DSDC_SWB!$G63,Inp_PR24_SWB!H$5:H$177)+SUMIF(Inp_PR24_SWB!$E$5:$E$177,DSDC_SWB!$H63,Inp_PR24_SWB!H$5:H$177)+SUMIF(Inp_PR24_SWB!$E$5:$E$177,DSDC_SWB!$I63,Inp_PR24_SWB!H$5:H$177)+SUMIF(Inp_PR24_SWB!$E$5:$E$177,DSDC_SWB!$J63,Inp_PR24_SWB!H$5:H$177)+SUMIF(Inp_PR24_SWB!$E$5:$E$177,DSDC_SWB!$F63,Inp_PR24_SWB!H$5:H$177)</f>
        <v>0.13300000000000001</v>
      </c>
      <c r="R63" s="190">
        <f>SUMIF(Inp_PR24_SWB!$E$5:$E$177,DSDC_SWB!$G63,Inp_PR24_SWB!I$5:I$177)+SUMIF(Inp_PR24_SWB!$E$5:$E$177,DSDC_SWB!$H63,Inp_PR24_SWB!I$5:I$177)+SUMIF(Inp_PR24_SWB!$E$5:$E$177,DSDC_SWB!$I63,Inp_PR24_SWB!I$5:I$177)+SUMIF(Inp_PR24_SWB!$E$5:$E$177,DSDC_SWB!$J63,Inp_PR24_SWB!I$5:I$177)+SUMIF(Inp_PR24_SWB!$E$5:$E$177,DSDC_SWB!$F63,Inp_PR24_SWB!I$5:I$177)</f>
        <v>0.13300000000000001</v>
      </c>
      <c r="S63" s="190">
        <f>SUMIF(Inp_PR24_SWB!$E$5:$E$177,DSDC_SWB!$G63,Inp_PR24_SWB!J$5:J$177)+SUMIF(Inp_PR24_SWB!$E$5:$E$177,DSDC_SWB!$H63,Inp_PR24_SWB!J$5:J$177)+SUMIF(Inp_PR24_SWB!$E$5:$E$177,DSDC_SWB!$I63,Inp_PR24_SWB!J$5:J$177)+SUMIF(Inp_PR24_SWB!$E$5:$E$177,DSDC_SWB!$J63,Inp_PR24_SWB!J$5:J$177)+SUMIF(Inp_PR24_SWB!$E$5:$E$177,DSDC_SWB!$F63,Inp_PR24_SWB!J$5:J$177)</f>
        <v>0.13300000000000001</v>
      </c>
      <c r="T63" s="190">
        <f>SUMIF(Inp_PR24_SWB!$E$5:$E$177,DSDC_SWB!$G63,Inp_PR24_SWB!K$5:K$177)+SUMIF(Inp_PR24_SWB!$E$5:$E$177,DSDC_SWB!$H63,Inp_PR24_SWB!K$5:K$177)+SUMIF(Inp_PR24_SWB!$E$5:$E$177,DSDC_SWB!$I63,Inp_PR24_SWB!K$5:K$177)+SUMIF(Inp_PR24_SWB!$E$5:$E$177,DSDC_SWB!$J63,Inp_PR24_SWB!K$5:K$177)+SUMIF(Inp_PR24_SWB!$E$5:$E$177,DSDC_SWB!$F63,Inp_PR24_SWB!K$5:K$177)</f>
        <v>0.13300000000000001</v>
      </c>
      <c r="U63" s="190">
        <f>SUMIF(Inp_PR24_SWB!$E$5:$E$177,DSDC_SWB!$G63,Inp_PR24_SWB!L$5:L$177)+SUMIF(Inp_PR24_SWB!$E$5:$E$177,DSDC_SWB!$H63,Inp_PR24_SWB!L$5:L$177)+SUMIF(Inp_PR24_SWB!$E$5:$E$177,DSDC_SWB!$I63,Inp_PR24_SWB!L$5:L$177)+SUMIF(Inp_PR24_SWB!$E$5:$E$177,DSDC_SWB!$J63,Inp_PR24_SWB!L$5:L$177)+SUMIF(Inp_PR24_SWB!$E$5:$E$177,DSDC_SWB!$F63,Inp_PR24_SWB!L$5:L$177)</f>
        <v>0.13300000000000001</v>
      </c>
      <c r="V63" s="101"/>
      <c r="W63" s="190">
        <f t="shared" si="1"/>
        <v>0.66500000000000004</v>
      </c>
      <c r="X63" s="190">
        <f t="shared" si="2"/>
        <v>0.13300000000000001</v>
      </c>
      <c r="Y63" s="191"/>
      <c r="Z63" s="191"/>
      <c r="AA63" s="191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</row>
    <row r="64" spans="1:37" s="22" customFormat="1" outlineLevel="1">
      <c r="A64" s="82"/>
      <c r="B64" s="82"/>
      <c r="C64" s="111"/>
      <c r="D64" s="112"/>
      <c r="E64" s="120" t="str">
        <f>INDEX(InpC!$E$56:$E$261,MATCH($K64,InpC!$F$56:$F$261,0))</f>
        <v>NRSWA diversions - WWN - totex</v>
      </c>
      <c r="F64" s="120" t="str">
        <f>INDEX(InpC!H$56:H$261,MATCH($K64,InpC!$F$56:$F$261,0))</f>
        <v>sum</v>
      </c>
      <c r="G64" s="120">
        <f>INDEX(InpC!I$56:I$261,MATCH($K64,InpC!$F$56:$F$261,0))</f>
        <v>0</v>
      </c>
      <c r="H64" s="120">
        <f>INDEX(InpC!J$56:J$261,MATCH($K64,InpC!$F$56:$F$261,0))</f>
        <v>0</v>
      </c>
      <c r="I64" s="120">
        <f>INDEX(InpC!K$56:K$261,MATCH($K64,InpC!$F$56:$F$261,0))</f>
        <v>0</v>
      </c>
      <c r="J64" s="120">
        <f>INDEX(InpC!L$56:L$261,MATCH($K64,InpC!$F$56:$F$261,0))</f>
        <v>0</v>
      </c>
      <c r="K64" s="79">
        <f t="shared" si="12"/>
        <v>146</v>
      </c>
      <c r="L64" s="120" t="str">
        <f>INDEX(InpC!M$56:M$261,MATCH($K64,InpC!$F$56:$F$261,0))</f>
        <v>WWN TOTEX</v>
      </c>
      <c r="M64" s="157" t="s">
        <v>31</v>
      </c>
      <c r="N64" s="157"/>
      <c r="O64" s="120"/>
      <c r="P64" s="120"/>
      <c r="Q64" s="192">
        <f t="shared" ref="Q64:U64" si="17">SUM(Q62:Q63)</f>
        <v>0.13300000000000001</v>
      </c>
      <c r="R64" s="192">
        <f t="shared" si="17"/>
        <v>0.13300000000000001</v>
      </c>
      <c r="S64" s="192">
        <f t="shared" si="17"/>
        <v>0.13300000000000001</v>
      </c>
      <c r="T64" s="192">
        <f t="shared" si="17"/>
        <v>0.13300000000000001</v>
      </c>
      <c r="U64" s="192">
        <f t="shared" si="17"/>
        <v>0.13300000000000001</v>
      </c>
      <c r="V64" s="101"/>
      <c r="W64" s="192">
        <f t="shared" si="1"/>
        <v>0.66500000000000004</v>
      </c>
      <c r="X64" s="192">
        <f t="shared" si="2"/>
        <v>0.13300000000000001</v>
      </c>
      <c r="Y64" s="191"/>
      <c r="Z64" s="191"/>
      <c r="AA64" s="191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</row>
    <row r="65" spans="1:37" s="22" customFormat="1" outlineLevel="1">
      <c r="A65" s="82"/>
      <c r="B65" s="82"/>
      <c r="C65" s="111"/>
      <c r="D65" s="112"/>
      <c r="E65" s="120" t="str">
        <f>INDEX(InpC!$E$56:$E$261,MATCH($K65,InpC!$F$56:$F$261,0))</f>
        <v>Non-s185 diversions - WWN - capex</v>
      </c>
      <c r="F65" s="120" t="str">
        <f>INDEX(InpC!H$56:H$261,MATCH($K65,InpC!$F$56:$F$261,0))</f>
        <v>CWW11_019TOT_PR24</v>
      </c>
      <c r="G65" s="120">
        <f>INDEX(InpC!I$56:I$261,MATCH($K65,InpC!$F$56:$F$261,0))</f>
        <v>0</v>
      </c>
      <c r="H65" s="120">
        <f>INDEX(InpC!J$56:J$261,MATCH($K65,InpC!$F$56:$F$261,0))</f>
        <v>0</v>
      </c>
      <c r="I65" s="120">
        <f>INDEX(InpC!K$56:K$261,MATCH($K65,InpC!$F$56:$F$261,0))</f>
        <v>0</v>
      </c>
      <c r="J65" s="120">
        <f>INDEX(InpC!L$56:L$261,MATCH($K65,InpC!$F$56:$F$261,0))</f>
        <v>0</v>
      </c>
      <c r="K65" s="79">
        <f t="shared" si="12"/>
        <v>147</v>
      </c>
      <c r="L65" s="120" t="str">
        <f>INDEX(InpC!M$56:M$261,MATCH($K65,InpC!$F$56:$F$261,0))</f>
        <v>WWN CAPEX</v>
      </c>
      <c r="M65" s="157" t="s">
        <v>31</v>
      </c>
      <c r="N65" s="157"/>
      <c r="O65" s="120"/>
      <c r="P65" s="120"/>
      <c r="Q65" s="190">
        <f>SUMIF(Inp_PR24_SWB!$E$5:$E$177,DSDC_SWB!$G65,Inp_PR24_SWB!H$5:H$177)+SUMIF(Inp_PR24_SWB!$E$5:$E$177,DSDC_SWB!$H65,Inp_PR24_SWB!H$5:H$177)+SUMIF(Inp_PR24_SWB!$E$5:$E$177,DSDC_SWB!$I65,Inp_PR24_SWB!H$5:H$177)+SUMIF(Inp_PR24_SWB!$E$5:$E$177,DSDC_SWB!$J65,Inp_PR24_SWB!H$5:H$177)+SUMIF(Inp_PR24_SWB!$E$5:$E$177,DSDC_SWB!$F65,Inp_PR24_SWB!H$5:H$177)</f>
        <v>0</v>
      </c>
      <c r="R65" s="190">
        <f>SUMIF(Inp_PR24_SWB!$E$5:$E$177,DSDC_SWB!$G65,Inp_PR24_SWB!I$5:I$177)+SUMIF(Inp_PR24_SWB!$E$5:$E$177,DSDC_SWB!$H65,Inp_PR24_SWB!I$5:I$177)+SUMIF(Inp_PR24_SWB!$E$5:$E$177,DSDC_SWB!$I65,Inp_PR24_SWB!I$5:I$177)+SUMIF(Inp_PR24_SWB!$E$5:$E$177,DSDC_SWB!$J65,Inp_PR24_SWB!I$5:I$177)+SUMIF(Inp_PR24_SWB!$E$5:$E$177,DSDC_SWB!$F65,Inp_PR24_SWB!I$5:I$177)</f>
        <v>0</v>
      </c>
      <c r="S65" s="190">
        <f>SUMIF(Inp_PR24_SWB!$E$5:$E$177,DSDC_SWB!$G65,Inp_PR24_SWB!J$5:J$177)+SUMIF(Inp_PR24_SWB!$E$5:$E$177,DSDC_SWB!$H65,Inp_PR24_SWB!J$5:J$177)+SUMIF(Inp_PR24_SWB!$E$5:$E$177,DSDC_SWB!$I65,Inp_PR24_SWB!J$5:J$177)+SUMIF(Inp_PR24_SWB!$E$5:$E$177,DSDC_SWB!$J65,Inp_PR24_SWB!J$5:J$177)+SUMIF(Inp_PR24_SWB!$E$5:$E$177,DSDC_SWB!$F65,Inp_PR24_SWB!J$5:J$177)</f>
        <v>0</v>
      </c>
      <c r="T65" s="190">
        <f>SUMIF(Inp_PR24_SWB!$E$5:$E$177,DSDC_SWB!$G65,Inp_PR24_SWB!K$5:K$177)+SUMIF(Inp_PR24_SWB!$E$5:$E$177,DSDC_SWB!$H65,Inp_PR24_SWB!K$5:K$177)+SUMIF(Inp_PR24_SWB!$E$5:$E$177,DSDC_SWB!$I65,Inp_PR24_SWB!K$5:K$177)+SUMIF(Inp_PR24_SWB!$E$5:$E$177,DSDC_SWB!$J65,Inp_PR24_SWB!K$5:K$177)+SUMIF(Inp_PR24_SWB!$E$5:$E$177,DSDC_SWB!$F65,Inp_PR24_SWB!K$5:K$177)</f>
        <v>0</v>
      </c>
      <c r="U65" s="190">
        <f>SUMIF(Inp_PR24_SWB!$E$5:$E$177,DSDC_SWB!$G65,Inp_PR24_SWB!L$5:L$177)+SUMIF(Inp_PR24_SWB!$E$5:$E$177,DSDC_SWB!$H65,Inp_PR24_SWB!L$5:L$177)+SUMIF(Inp_PR24_SWB!$E$5:$E$177,DSDC_SWB!$I65,Inp_PR24_SWB!L$5:L$177)+SUMIF(Inp_PR24_SWB!$E$5:$E$177,DSDC_SWB!$J65,Inp_PR24_SWB!L$5:L$177)+SUMIF(Inp_PR24_SWB!$E$5:$E$177,DSDC_SWB!$F65,Inp_PR24_SWB!L$5:L$177)</f>
        <v>0</v>
      </c>
      <c r="V65" s="101"/>
      <c r="W65" s="190">
        <f t="shared" si="1"/>
        <v>0</v>
      </c>
      <c r="X65" s="190">
        <f t="shared" si="2"/>
        <v>0</v>
      </c>
      <c r="Y65" s="191"/>
      <c r="Z65" s="191"/>
      <c r="AA65" s="191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</row>
    <row r="66" spans="1:37" s="22" customFormat="1" outlineLevel="1">
      <c r="A66" s="82"/>
      <c r="B66" s="82"/>
      <c r="C66" s="111"/>
      <c r="D66" s="112"/>
      <c r="E66" s="120" t="str">
        <f>INDEX(InpC!$E$56:$E$261,MATCH($K66,InpC!$F$56:$F$261,0))</f>
        <v>Non-s185 diversions - WWN - opex</v>
      </c>
      <c r="F66" s="120" t="str">
        <f>INDEX(InpC!H$56:H$261,MATCH($K66,InpC!$F$56:$F$261,0))</f>
        <v>CWW11_006TOT_PR24</v>
      </c>
      <c r="G66" s="120">
        <f>INDEX(InpC!I$56:I$261,MATCH($K66,InpC!$F$56:$F$261,0))</f>
        <v>0</v>
      </c>
      <c r="H66" s="120">
        <f>INDEX(InpC!J$56:J$261,MATCH($K66,InpC!$F$56:$F$261,0))</f>
        <v>0</v>
      </c>
      <c r="I66" s="120">
        <f>INDEX(InpC!K$56:K$261,MATCH($K66,InpC!$F$56:$F$261,0))</f>
        <v>0</v>
      </c>
      <c r="J66" s="120">
        <f>INDEX(InpC!L$56:L$261,MATCH($K66,InpC!$F$56:$F$261,0))</f>
        <v>0</v>
      </c>
      <c r="K66" s="79">
        <f t="shared" si="12"/>
        <v>148</v>
      </c>
      <c r="L66" s="120" t="str">
        <f>INDEX(InpC!M$56:M$261,MATCH($K66,InpC!$F$56:$F$261,0))</f>
        <v>WWN OPEX</v>
      </c>
      <c r="M66" s="157" t="s">
        <v>31</v>
      </c>
      <c r="N66" s="157"/>
      <c r="O66" s="120"/>
      <c r="P66" s="120"/>
      <c r="Q66" s="190">
        <f>SUMIF(Inp_PR24_SWB!$E$5:$E$177,DSDC_SWB!$G66,Inp_PR24_SWB!H$5:H$177)+SUMIF(Inp_PR24_SWB!$E$5:$E$177,DSDC_SWB!$H66,Inp_PR24_SWB!H$5:H$177)+SUMIF(Inp_PR24_SWB!$E$5:$E$177,DSDC_SWB!$I66,Inp_PR24_SWB!H$5:H$177)+SUMIF(Inp_PR24_SWB!$E$5:$E$177,DSDC_SWB!$J66,Inp_PR24_SWB!H$5:H$177)+SUMIF(Inp_PR24_SWB!$E$5:$E$177,DSDC_SWB!$F66,Inp_PR24_SWB!H$5:H$177)</f>
        <v>0</v>
      </c>
      <c r="R66" s="190">
        <f>SUMIF(Inp_PR24_SWB!$E$5:$E$177,DSDC_SWB!$G66,Inp_PR24_SWB!I$5:I$177)+SUMIF(Inp_PR24_SWB!$E$5:$E$177,DSDC_SWB!$H66,Inp_PR24_SWB!I$5:I$177)+SUMIF(Inp_PR24_SWB!$E$5:$E$177,DSDC_SWB!$I66,Inp_PR24_SWB!I$5:I$177)+SUMIF(Inp_PR24_SWB!$E$5:$E$177,DSDC_SWB!$J66,Inp_PR24_SWB!I$5:I$177)+SUMIF(Inp_PR24_SWB!$E$5:$E$177,DSDC_SWB!$F66,Inp_PR24_SWB!I$5:I$177)</f>
        <v>0</v>
      </c>
      <c r="S66" s="190">
        <f>SUMIF(Inp_PR24_SWB!$E$5:$E$177,DSDC_SWB!$G66,Inp_PR24_SWB!J$5:J$177)+SUMIF(Inp_PR24_SWB!$E$5:$E$177,DSDC_SWB!$H66,Inp_PR24_SWB!J$5:J$177)+SUMIF(Inp_PR24_SWB!$E$5:$E$177,DSDC_SWB!$I66,Inp_PR24_SWB!J$5:J$177)+SUMIF(Inp_PR24_SWB!$E$5:$E$177,DSDC_SWB!$J66,Inp_PR24_SWB!J$5:J$177)+SUMIF(Inp_PR24_SWB!$E$5:$E$177,DSDC_SWB!$F66,Inp_PR24_SWB!J$5:J$177)</f>
        <v>0</v>
      </c>
      <c r="T66" s="190">
        <f>SUMIF(Inp_PR24_SWB!$E$5:$E$177,DSDC_SWB!$G66,Inp_PR24_SWB!K$5:K$177)+SUMIF(Inp_PR24_SWB!$E$5:$E$177,DSDC_SWB!$H66,Inp_PR24_SWB!K$5:K$177)+SUMIF(Inp_PR24_SWB!$E$5:$E$177,DSDC_SWB!$I66,Inp_PR24_SWB!K$5:K$177)+SUMIF(Inp_PR24_SWB!$E$5:$E$177,DSDC_SWB!$J66,Inp_PR24_SWB!K$5:K$177)+SUMIF(Inp_PR24_SWB!$E$5:$E$177,DSDC_SWB!$F66,Inp_PR24_SWB!K$5:K$177)</f>
        <v>0</v>
      </c>
      <c r="U66" s="190">
        <f>SUMIF(Inp_PR24_SWB!$E$5:$E$177,DSDC_SWB!$G66,Inp_PR24_SWB!L$5:L$177)+SUMIF(Inp_PR24_SWB!$E$5:$E$177,DSDC_SWB!$H66,Inp_PR24_SWB!L$5:L$177)+SUMIF(Inp_PR24_SWB!$E$5:$E$177,DSDC_SWB!$I66,Inp_PR24_SWB!L$5:L$177)+SUMIF(Inp_PR24_SWB!$E$5:$E$177,DSDC_SWB!$J66,Inp_PR24_SWB!L$5:L$177)+SUMIF(Inp_PR24_SWB!$E$5:$E$177,DSDC_SWB!$F66,Inp_PR24_SWB!L$5:L$177)</f>
        <v>0</v>
      </c>
      <c r="V66" s="101"/>
      <c r="W66" s="190">
        <f t="shared" si="1"/>
        <v>0</v>
      </c>
      <c r="X66" s="190">
        <f t="shared" si="2"/>
        <v>0</v>
      </c>
      <c r="Y66" s="191"/>
      <c r="Z66" s="191"/>
      <c r="AA66" s="191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</row>
    <row r="67" spans="1:37" s="22" customFormat="1" outlineLevel="1">
      <c r="A67" s="82"/>
      <c r="B67" s="82"/>
      <c r="C67" s="111"/>
      <c r="D67" s="112"/>
      <c r="E67" s="120" t="str">
        <f>INDEX(InpC!$E$56:$E$261,MATCH($K67,InpC!$F$56:$F$261,0))</f>
        <v>Non-s185 diversions - WWN - totex</v>
      </c>
      <c r="F67" s="120" t="str">
        <f>INDEX(InpC!H$56:H$261,MATCH($K67,InpC!$F$56:$F$261,0))</f>
        <v>sum</v>
      </c>
      <c r="G67" s="120">
        <f>INDEX(InpC!I$56:I$261,MATCH($K67,InpC!$F$56:$F$261,0))</f>
        <v>0</v>
      </c>
      <c r="H67" s="120">
        <f>INDEX(InpC!J$56:J$261,MATCH($K67,InpC!$F$56:$F$261,0))</f>
        <v>0</v>
      </c>
      <c r="I67" s="120">
        <f>INDEX(InpC!K$56:K$261,MATCH($K67,InpC!$F$56:$F$261,0))</f>
        <v>0</v>
      </c>
      <c r="J67" s="120">
        <f>INDEX(InpC!L$56:L$261,MATCH($K67,InpC!$F$56:$F$261,0))</f>
        <v>0</v>
      </c>
      <c r="K67" s="79">
        <f t="shared" si="12"/>
        <v>149</v>
      </c>
      <c r="L67" s="120" t="str">
        <f>INDEX(InpC!M$56:M$261,MATCH($K67,InpC!$F$56:$F$261,0))</f>
        <v>WWN TOTEX</v>
      </c>
      <c r="M67" s="157" t="s">
        <v>31</v>
      </c>
      <c r="N67" s="157"/>
      <c r="O67" s="120"/>
      <c r="P67" s="120"/>
      <c r="Q67" s="192">
        <f t="shared" ref="Q67:U67" si="18">SUM(Q65:Q66)</f>
        <v>0</v>
      </c>
      <c r="R67" s="192">
        <f t="shared" si="18"/>
        <v>0</v>
      </c>
      <c r="S67" s="192">
        <f t="shared" si="18"/>
        <v>0</v>
      </c>
      <c r="T67" s="192">
        <f t="shared" si="18"/>
        <v>0</v>
      </c>
      <c r="U67" s="192">
        <f t="shared" si="18"/>
        <v>0</v>
      </c>
      <c r="V67" s="101"/>
      <c r="W67" s="192">
        <f t="shared" si="1"/>
        <v>0</v>
      </c>
      <c r="X67" s="192">
        <f t="shared" si="2"/>
        <v>0</v>
      </c>
      <c r="Y67" s="191"/>
      <c r="Z67" s="191"/>
      <c r="AA67" s="191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</row>
    <row r="68" spans="1:37" s="22" customFormat="1" outlineLevel="1">
      <c r="A68" s="82"/>
      <c r="B68" s="82"/>
      <c r="C68" s="111"/>
      <c r="D68" s="112"/>
      <c r="E68" s="120" t="str">
        <f>INDEX(InpC!$E$56:$E$261,MATCH($K68,InpC!$F$56:$F$261,0))</f>
        <v>Total diversions - WWN - capex</v>
      </c>
      <c r="F68" s="120" t="str">
        <f>INDEX(InpC!H$56:H$261,MATCH($K68,InpC!$F$56:$F$261,0))</f>
        <v>sum</v>
      </c>
      <c r="G68" s="120">
        <f>INDEX(InpC!I$56:I$261,MATCH($K68,InpC!$F$56:$F$261,0))</f>
        <v>0</v>
      </c>
      <c r="H68" s="120">
        <f>INDEX(InpC!J$56:J$261,MATCH($K68,InpC!$F$56:$F$261,0))</f>
        <v>0</v>
      </c>
      <c r="I68" s="120">
        <f>INDEX(InpC!K$56:K$261,MATCH($K68,InpC!$F$56:$F$261,0))</f>
        <v>0</v>
      </c>
      <c r="J68" s="120">
        <f>INDEX(InpC!L$56:L$261,MATCH($K68,InpC!$F$56:$F$261,0))</f>
        <v>0</v>
      </c>
      <c r="K68" s="79">
        <f t="shared" si="12"/>
        <v>150</v>
      </c>
      <c r="L68" s="120" t="str">
        <f>INDEX(InpC!M$56:M$261,MATCH($K68,InpC!$F$56:$F$261,0))</f>
        <v>WWN CAPEX</v>
      </c>
      <c r="M68" s="157" t="s">
        <v>31</v>
      </c>
      <c r="N68" s="157"/>
      <c r="O68" s="120"/>
      <c r="P68" s="120"/>
      <c r="Q68" s="192">
        <f>SUMIF($L$59:$L67,$L68,Q$59:Q67)</f>
        <v>0</v>
      </c>
      <c r="R68" s="192">
        <f>SUMIF($L$59:$L67,$L68,R$59:R67)</f>
        <v>0</v>
      </c>
      <c r="S68" s="192">
        <f>SUMIF($L$59:$L67,$L68,S$59:S67)</f>
        <v>0</v>
      </c>
      <c r="T68" s="192">
        <f>SUMIF($L$59:$L67,$L68,T$59:T67)</f>
        <v>0</v>
      </c>
      <c r="U68" s="192">
        <f>SUMIF($L$59:$L67,$L68,U$59:U67)</f>
        <v>0</v>
      </c>
      <c r="V68" s="101"/>
      <c r="W68" s="192">
        <f t="shared" si="1"/>
        <v>0</v>
      </c>
      <c r="X68" s="192">
        <f t="shared" si="2"/>
        <v>0</v>
      </c>
      <c r="Y68" s="191"/>
      <c r="Z68" s="191"/>
      <c r="AA68" s="191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</row>
    <row r="69" spans="1:37" s="22" customFormat="1" outlineLevel="1">
      <c r="A69" s="82"/>
      <c r="B69" s="82"/>
      <c r="C69" s="111"/>
      <c r="D69" s="112"/>
      <c r="E69" s="120" t="str">
        <f>INDEX(InpC!$E$56:$E$261,MATCH($K69,InpC!$F$56:$F$261,0))</f>
        <v>Total diversions - WWN - opex</v>
      </c>
      <c r="F69" s="120" t="str">
        <f>INDEX(InpC!H$56:H$261,MATCH($K69,InpC!$F$56:$F$261,0))</f>
        <v>sum</v>
      </c>
      <c r="G69" s="120">
        <f>INDEX(InpC!I$56:I$261,MATCH($K69,InpC!$F$56:$F$261,0))</f>
        <v>0</v>
      </c>
      <c r="H69" s="120">
        <f>INDEX(InpC!J$56:J$261,MATCH($K69,InpC!$F$56:$F$261,0))</f>
        <v>0</v>
      </c>
      <c r="I69" s="120">
        <f>INDEX(InpC!K$56:K$261,MATCH($K69,InpC!$F$56:$F$261,0))</f>
        <v>0</v>
      </c>
      <c r="J69" s="120">
        <f>INDEX(InpC!L$56:L$261,MATCH($K69,InpC!$F$56:$F$261,0))</f>
        <v>0</v>
      </c>
      <c r="K69" s="79">
        <f t="shared" si="12"/>
        <v>151</v>
      </c>
      <c r="L69" s="120" t="str">
        <f>INDEX(InpC!M$56:M$261,MATCH($K69,InpC!$F$56:$F$261,0))</f>
        <v>WWN OPEX</v>
      </c>
      <c r="M69" s="157" t="s">
        <v>31</v>
      </c>
      <c r="N69" s="157"/>
      <c r="O69" s="120"/>
      <c r="P69" s="120"/>
      <c r="Q69" s="192">
        <f>SUMIF($L$59:$L68,$L69,Q$59:Q68)</f>
        <v>0.23899999999999999</v>
      </c>
      <c r="R69" s="192">
        <f>SUMIF($L$59:$L68,$L69,R$59:R68)</f>
        <v>0.23899999999999999</v>
      </c>
      <c r="S69" s="192">
        <f>SUMIF($L$59:$L68,$L69,S$59:S68)</f>
        <v>0.23899999999999999</v>
      </c>
      <c r="T69" s="192">
        <f>SUMIF($L$59:$L68,$L69,T$59:T68)</f>
        <v>0.23899999999999999</v>
      </c>
      <c r="U69" s="192">
        <f>SUMIF($L$59:$L68,$L69,U$59:U68)</f>
        <v>0.23899999999999999</v>
      </c>
      <c r="V69" s="101"/>
      <c r="W69" s="192">
        <f t="shared" si="1"/>
        <v>1.1949999999999998</v>
      </c>
      <c r="X69" s="192">
        <f t="shared" si="2"/>
        <v>0.23899999999999996</v>
      </c>
      <c r="Y69" s="191"/>
      <c r="Z69" s="191"/>
      <c r="AA69" s="191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</row>
    <row r="70" spans="1:37" s="22" customFormat="1" outlineLevel="1">
      <c r="A70" s="82"/>
      <c r="B70" s="82"/>
      <c r="C70" s="111"/>
      <c r="D70" s="112"/>
      <c r="E70" s="120" t="str">
        <f>INDEX(InpC!$E$56:$E$261,MATCH($K70,InpC!$F$56:$F$261,0))</f>
        <v>Total diversions - WWN - totex</v>
      </c>
      <c r="F70" s="120" t="str">
        <f>INDEX(InpC!H$56:H$261,MATCH($K70,InpC!$F$56:$F$261,0))</f>
        <v>sum</v>
      </c>
      <c r="G70" s="120">
        <f>INDEX(InpC!I$56:I$261,MATCH($K70,InpC!$F$56:$F$261,0))</f>
        <v>0</v>
      </c>
      <c r="H70" s="120">
        <f>INDEX(InpC!J$56:J$261,MATCH($K70,InpC!$F$56:$F$261,0))</f>
        <v>0</v>
      </c>
      <c r="I70" s="120">
        <f>INDEX(InpC!K$56:K$261,MATCH($K70,InpC!$F$56:$F$261,0))</f>
        <v>0</v>
      </c>
      <c r="J70" s="120">
        <f>INDEX(InpC!L$56:L$261,MATCH($K70,InpC!$F$56:$F$261,0))</f>
        <v>0</v>
      </c>
      <c r="K70" s="79">
        <f t="shared" si="12"/>
        <v>152</v>
      </c>
      <c r="L70" s="120" t="str">
        <f>INDEX(InpC!M$56:M$261,MATCH($K70,InpC!$F$56:$F$261,0))</f>
        <v>WWN TOTEX</v>
      </c>
      <c r="M70" s="157" t="s">
        <v>31</v>
      </c>
      <c r="N70" s="157"/>
      <c r="O70" s="120"/>
      <c r="P70" s="120"/>
      <c r="Q70" s="192">
        <f>SUMIF($L$59:$L69,$L70,Q$59:Q69)</f>
        <v>0.23899999999999999</v>
      </c>
      <c r="R70" s="192">
        <f>SUMIF($L$59:$L69,$L70,R$59:R69)</f>
        <v>0.23899999999999999</v>
      </c>
      <c r="S70" s="192">
        <f>SUMIF($L$59:$L69,$L70,S$59:S69)</f>
        <v>0.23899999999999999</v>
      </c>
      <c r="T70" s="192">
        <f>SUMIF($L$59:$L69,$L70,T$59:T69)</f>
        <v>0.23899999999999999</v>
      </c>
      <c r="U70" s="192">
        <f>SUMIF($L$59:$L69,$L70,U$59:U69)</f>
        <v>0.23899999999999999</v>
      </c>
      <c r="V70" s="101"/>
      <c r="W70" s="192">
        <f t="shared" si="1"/>
        <v>1.1949999999999998</v>
      </c>
      <c r="X70" s="192">
        <f t="shared" si="2"/>
        <v>0.23899999999999996</v>
      </c>
      <c r="Y70" s="191"/>
      <c r="Z70" s="191"/>
      <c r="AA70" s="191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</row>
    <row r="71" spans="1:37" customFormat="1" outlineLevel="1">
      <c r="A71" s="101"/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79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1"/>
      <c r="AH71" s="101"/>
      <c r="AI71" s="101"/>
      <c r="AJ71" s="101"/>
      <c r="AK71" s="101"/>
    </row>
    <row r="72" spans="1:37" outlineLevel="1">
      <c r="A72" s="110"/>
      <c r="B72" s="110"/>
      <c r="C72" s="111"/>
      <c r="D72" s="112"/>
      <c r="E72" s="79" t="s">
        <v>927</v>
      </c>
      <c r="F72" s="120" t="s">
        <v>704</v>
      </c>
      <c r="G72" s="120"/>
      <c r="H72" s="120"/>
      <c r="I72" s="120"/>
      <c r="J72" s="120"/>
      <c r="K72" s="120"/>
      <c r="L72" s="120"/>
      <c r="M72" s="157" t="s">
        <v>31</v>
      </c>
      <c r="N72" s="79"/>
      <c r="O72" s="120"/>
      <c r="P72" s="120"/>
      <c r="Q72" s="201">
        <f>SUM(Q57)+SUM(Q41)+SUM(Q70)+Q44</f>
        <v>14.257762204525328</v>
      </c>
      <c r="R72" s="201">
        <f t="shared" ref="R72:U72" si="19">SUM(R57)+SUM(R41)+SUM(R70)+R44</f>
        <v>14.254955291177033</v>
      </c>
      <c r="S72" s="201">
        <f t="shared" si="19"/>
        <v>14.377955291177035</v>
      </c>
      <c r="T72" s="201">
        <f t="shared" si="19"/>
        <v>14.178955291177033</v>
      </c>
      <c r="U72" s="201">
        <f t="shared" si="19"/>
        <v>13.941955291177035</v>
      </c>
      <c r="V72" s="101"/>
      <c r="W72" s="201">
        <f t="shared" si="1"/>
        <v>71.011583369233463</v>
      </c>
      <c r="X72" s="201">
        <f t="shared" si="2"/>
        <v>14.202316673846692</v>
      </c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</row>
    <row r="73" spans="1:37" outlineLevel="1">
      <c r="A73" s="110"/>
      <c r="B73" s="110"/>
      <c r="C73" s="111"/>
      <c r="D73" s="112"/>
      <c r="E73" s="79"/>
      <c r="F73" s="120"/>
      <c r="G73" s="120"/>
      <c r="H73" s="120"/>
      <c r="I73" s="120"/>
      <c r="J73" s="120"/>
      <c r="K73" s="120"/>
      <c r="L73" s="120"/>
      <c r="M73" s="157"/>
      <c r="N73" s="79"/>
      <c r="O73" s="120"/>
      <c r="P73" s="120"/>
      <c r="Q73" s="157"/>
      <c r="R73" s="157"/>
      <c r="S73" s="157"/>
      <c r="T73" s="157"/>
      <c r="U73" s="157"/>
      <c r="V73" s="101"/>
      <c r="W73" s="79"/>
      <c r="X73" s="79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</row>
    <row r="74" spans="1:37" outlineLevel="1">
      <c r="A74" s="110"/>
      <c r="B74" s="110"/>
      <c r="C74" s="111"/>
      <c r="D74" s="112"/>
      <c r="E74" s="120" t="str">
        <f>INDEX(Inp_PR24_BRL!$B$200:$B$406,MATCH(DSDC_SWB!$F$6,Inp_PR24_BRL!$C$200:$C$406,0))</f>
        <v>DSDC - Total from all input match codes</v>
      </c>
      <c r="F74" s="79"/>
      <c r="G74" s="79"/>
      <c r="H74" s="79"/>
      <c r="I74" s="79"/>
      <c r="J74" s="79"/>
      <c r="K74" s="79"/>
      <c r="L74" s="79"/>
      <c r="M74" s="157"/>
      <c r="N74" s="79"/>
      <c r="O74" s="120"/>
      <c r="P74" s="120"/>
      <c r="Q74" s="190">
        <f>INDEX(Inp_PR24_SWB!H$200:H$406,MATCH(DSDC_SWB!$F$6,Inp_PR24_SWB!$C$200:$C$406,0))</f>
        <v>14.257762204525324</v>
      </c>
      <c r="R74" s="190">
        <f>INDEX(Inp_PR24_SWB!I$200:I$406,MATCH(DSDC_SWB!$F$6,Inp_PR24_SWB!$C$200:$C$406,0))</f>
        <v>14.25495529117703</v>
      </c>
      <c r="S74" s="190">
        <f>INDEX(Inp_PR24_SWB!J$200:J$406,MATCH(DSDC_SWB!$F$6,Inp_PR24_SWB!$C$200:$C$406,0))</f>
        <v>14.377955291177031</v>
      </c>
      <c r="T74" s="190">
        <f>INDEX(Inp_PR24_SWB!K$200:K$406,MATCH(DSDC_SWB!$F$6,Inp_PR24_SWB!$C$200:$C$406,0))</f>
        <v>14.178955291177033</v>
      </c>
      <c r="U74" s="190">
        <f>INDEX(Inp_PR24_SWB!L$200:L$406,MATCH(DSDC_SWB!$F$6,Inp_PR24_SWB!$C$200:$C$406,0))</f>
        <v>13.941955291177031</v>
      </c>
      <c r="V74" s="101"/>
      <c r="W74" s="79"/>
      <c r="X74" s="79"/>
      <c r="Y74" s="157"/>
      <c r="Z74" s="157"/>
      <c r="AA74" s="157"/>
      <c r="AB74" s="157"/>
      <c r="AC74" s="195"/>
      <c r="AD74" s="195"/>
      <c r="AE74" s="157"/>
      <c r="AF74" s="157"/>
      <c r="AG74" s="157"/>
      <c r="AH74" s="157"/>
      <c r="AI74" s="157"/>
      <c r="AJ74" s="157"/>
      <c r="AK74" s="157"/>
    </row>
    <row r="75" spans="1:37" outlineLevel="1">
      <c r="A75" s="110"/>
      <c r="B75" s="110"/>
      <c r="C75" s="111"/>
      <c r="D75" s="112"/>
      <c r="E75" s="79" t="s">
        <v>923</v>
      </c>
      <c r="F75" s="79"/>
      <c r="G75" s="79"/>
      <c r="H75" s="79"/>
      <c r="I75" s="79"/>
      <c r="J75" s="79"/>
      <c r="K75" s="79"/>
      <c r="L75" s="79"/>
      <c r="M75" s="157"/>
      <c r="N75" s="166">
        <f>SUM(Q75:U75)</f>
        <v>0</v>
      </c>
      <c r="O75" s="120"/>
      <c r="P75" s="120"/>
      <c r="Q75" s="166">
        <f>IF(ABS(Q72-Q74)&gt;CHK_TOL,1,0)</f>
        <v>0</v>
      </c>
      <c r="R75" s="166">
        <f>IF(ABS(R72-R74)&gt;CHK_TOL,1,0)</f>
        <v>0</v>
      </c>
      <c r="S75" s="166">
        <f>IF(ABS(S72-S74)&gt;CHK_TOL,1,0)</f>
        <v>0</v>
      </c>
      <c r="T75" s="166">
        <f>IF(ABS(T72-T74)&gt;CHK_TOL,1,0)</f>
        <v>0</v>
      </c>
      <c r="U75" s="166">
        <f>IF(ABS(U72-U74)&gt;CHK_TOL,1,0)</f>
        <v>0</v>
      </c>
      <c r="V75" s="101"/>
      <c r="W75" s="79"/>
      <c r="X75" s="101"/>
      <c r="Y75" s="157"/>
      <c r="Z75" s="157"/>
      <c r="AA75" s="157"/>
      <c r="AB75" s="157"/>
      <c r="AC75" s="195"/>
      <c r="AD75" s="195"/>
      <c r="AE75" s="157"/>
      <c r="AF75" s="157"/>
      <c r="AG75" s="157"/>
      <c r="AH75" s="157"/>
      <c r="AI75" s="157"/>
      <c r="AJ75" s="157"/>
      <c r="AK75" s="157"/>
    </row>
    <row r="76" spans="1:37">
      <c r="A76" s="110"/>
      <c r="B76" s="110"/>
      <c r="C76" s="111"/>
      <c r="D76" s="112"/>
      <c r="E76" s="79"/>
      <c r="F76" s="79"/>
      <c r="G76" s="79"/>
      <c r="H76" s="79"/>
      <c r="I76" s="79"/>
      <c r="J76" s="79"/>
      <c r="K76" s="79"/>
      <c r="L76" s="79"/>
      <c r="M76" s="157"/>
      <c r="N76" s="79"/>
      <c r="O76" s="120"/>
      <c r="P76" s="120"/>
      <c r="Q76" s="79"/>
      <c r="R76" s="79"/>
      <c r="S76" s="79"/>
      <c r="T76" s="79"/>
      <c r="U76" s="79"/>
      <c r="V76" s="101"/>
      <c r="W76" s="79"/>
      <c r="X76" s="79"/>
      <c r="Y76" s="79"/>
      <c r="Z76" s="79"/>
      <c r="AA76" s="79"/>
      <c r="AB76" s="157"/>
      <c r="AC76" s="79"/>
      <c r="AD76" s="79"/>
      <c r="AE76" s="157"/>
      <c r="AF76" s="157"/>
      <c r="AG76" s="157"/>
      <c r="AH76" s="157"/>
      <c r="AI76" s="157"/>
      <c r="AJ76" s="157"/>
      <c r="AK76" s="157"/>
    </row>
    <row r="77" spans="1:37">
      <c r="A77" s="110"/>
      <c r="B77" s="110"/>
      <c r="C77" s="111"/>
      <c r="D77" s="157"/>
      <c r="E77" s="79"/>
      <c r="F77" s="157"/>
      <c r="G77" s="157"/>
      <c r="H77" s="157"/>
      <c r="I77" s="157"/>
      <c r="J77" s="157"/>
      <c r="K77" s="157"/>
      <c r="L77" s="157"/>
      <c r="M77" s="157"/>
      <c r="N77" s="79"/>
      <c r="O77" s="120"/>
      <c r="P77" s="120"/>
      <c r="Q77" s="182">
        <f t="shared" ref="Q77:AA77" si="20">Q$2</f>
        <v>46112</v>
      </c>
      <c r="R77" s="182">
        <f t="shared" si="20"/>
        <v>46477</v>
      </c>
      <c r="S77" s="182">
        <f t="shared" si="20"/>
        <v>46843</v>
      </c>
      <c r="T77" s="182">
        <f t="shared" si="20"/>
        <v>47208</v>
      </c>
      <c r="U77" s="182">
        <f t="shared" si="20"/>
        <v>47573</v>
      </c>
      <c r="V77" s="101"/>
      <c r="W77" s="79"/>
      <c r="X77" s="79"/>
      <c r="Y77" s="182"/>
      <c r="Z77" s="182">
        <f t="shared" si="20"/>
        <v>0</v>
      </c>
      <c r="AA77" s="182">
        <f t="shared" si="20"/>
        <v>0</v>
      </c>
      <c r="AB77" s="157"/>
      <c r="AC77" s="182"/>
      <c r="AD77" s="182"/>
      <c r="AE77" s="157"/>
      <c r="AF77" s="157"/>
      <c r="AG77" s="157"/>
      <c r="AH77" s="157"/>
      <c r="AI77" s="157"/>
      <c r="AJ77" s="157"/>
      <c r="AK77" s="157"/>
    </row>
    <row r="78" spans="1:37">
      <c r="A78" s="110"/>
      <c r="B78" s="110"/>
      <c r="C78" s="111"/>
      <c r="D78" s="76" t="str">
        <f>D9</f>
        <v>Developer services and diversions costs</v>
      </c>
      <c r="E78" s="79"/>
      <c r="F78" s="79"/>
      <c r="G78" s="79"/>
      <c r="H78" s="79"/>
      <c r="I78" s="79"/>
      <c r="J78" s="79"/>
      <c r="K78" s="79"/>
      <c r="L78" s="79"/>
      <c r="M78" s="157"/>
      <c r="N78" s="79"/>
      <c r="O78" s="120"/>
      <c r="P78" s="120"/>
      <c r="Q78" s="182"/>
      <c r="R78" s="182"/>
      <c r="S78" s="182"/>
      <c r="T78" s="182"/>
      <c r="U78" s="182"/>
      <c r="V78" s="101"/>
      <c r="W78" s="79"/>
      <c r="X78" s="79"/>
      <c r="Y78" s="182"/>
      <c r="Z78" s="182"/>
      <c r="AA78" s="182"/>
      <c r="AB78" s="157"/>
      <c r="AC78" s="182"/>
      <c r="AD78" s="182"/>
      <c r="AE78" s="157"/>
      <c r="AF78" s="157"/>
      <c r="AG78" s="157"/>
      <c r="AH78" s="157"/>
      <c r="AI78" s="157"/>
      <c r="AJ78" s="157"/>
      <c r="AK78" s="157"/>
    </row>
    <row r="79" spans="1:37">
      <c r="A79" s="110"/>
      <c r="B79" s="110"/>
      <c r="C79" s="111"/>
      <c r="D79" s="112"/>
      <c r="E79" s="96" t="s">
        <v>921</v>
      </c>
      <c r="F79" s="79"/>
      <c r="G79" s="79"/>
      <c r="H79" s="79"/>
      <c r="I79" s="79"/>
      <c r="J79" s="79"/>
      <c r="K79" s="79"/>
      <c r="L79" s="79"/>
      <c r="M79" s="157"/>
      <c r="N79" s="79"/>
      <c r="O79" s="120"/>
      <c r="P79" s="120"/>
      <c r="Q79" s="79"/>
      <c r="R79" s="79"/>
      <c r="S79" s="79"/>
      <c r="T79" s="79"/>
      <c r="U79" s="79"/>
      <c r="V79" s="101"/>
      <c r="W79" s="79"/>
      <c r="X79" s="79"/>
      <c r="Y79" s="79"/>
      <c r="Z79" s="79"/>
      <c r="AA79" s="79"/>
      <c r="AB79" s="157"/>
      <c r="AC79" s="79"/>
      <c r="AD79" s="79"/>
      <c r="AE79" s="157"/>
      <c r="AF79" s="157"/>
      <c r="AG79" s="157"/>
      <c r="AH79" s="157"/>
      <c r="AI79" s="157"/>
      <c r="AJ79" s="157"/>
      <c r="AK79" s="157"/>
    </row>
    <row r="80" spans="1:37" outlineLevel="1">
      <c r="A80" s="110"/>
      <c r="B80" s="110"/>
      <c r="C80" s="111"/>
      <c r="D80" s="112"/>
      <c r="E80" s="79"/>
      <c r="F80" s="79"/>
      <c r="G80" s="79"/>
      <c r="H80" s="79"/>
      <c r="I80" s="79"/>
      <c r="J80" s="79"/>
      <c r="K80" s="79"/>
      <c r="L80" s="79"/>
      <c r="M80" s="157"/>
      <c r="N80" s="79"/>
      <c r="O80" s="120"/>
      <c r="P80" s="120"/>
      <c r="Q80" s="79"/>
      <c r="R80" s="79"/>
      <c r="S80" s="79"/>
      <c r="T80" s="79"/>
      <c r="U80" s="79"/>
      <c r="V80" s="101"/>
      <c r="W80" s="187"/>
      <c r="X80" s="187"/>
      <c r="Y80" s="79"/>
      <c r="Z80" s="79"/>
      <c r="AA80" s="79"/>
      <c r="AB80" s="157"/>
      <c r="AC80" s="79"/>
      <c r="AD80" s="79"/>
      <c r="AE80" s="157"/>
      <c r="AF80" s="157"/>
      <c r="AG80" s="157"/>
      <c r="AH80" s="157"/>
      <c r="AI80" s="157"/>
      <c r="AJ80" s="157"/>
      <c r="AK80" s="157"/>
    </row>
    <row r="81" spans="1:37" outlineLevel="1">
      <c r="A81" s="110"/>
      <c r="B81" s="110"/>
      <c r="C81" s="111"/>
      <c r="D81" s="112"/>
      <c r="E81" s="188" t="s">
        <v>916</v>
      </c>
      <c r="F81" s="79"/>
      <c r="G81" s="79"/>
      <c r="H81" s="79"/>
      <c r="I81" s="79"/>
      <c r="J81" s="79"/>
      <c r="K81" s="79"/>
      <c r="L81" s="79"/>
      <c r="M81" s="157"/>
      <c r="N81" s="79"/>
      <c r="O81" s="120"/>
      <c r="P81" s="120"/>
      <c r="Q81" s="120"/>
      <c r="R81" s="120"/>
      <c r="S81" s="120"/>
      <c r="T81" s="120"/>
      <c r="U81" s="120"/>
      <c r="V81" s="101"/>
      <c r="W81" s="79"/>
      <c r="X81" s="79"/>
      <c r="Y81" s="120"/>
      <c r="Z81" s="120"/>
      <c r="AA81" s="120"/>
      <c r="AB81" s="157"/>
      <c r="AC81" s="120"/>
      <c r="AD81" s="120"/>
      <c r="AE81" s="157"/>
      <c r="AF81" s="157"/>
      <c r="AG81" s="157"/>
      <c r="AH81" s="157"/>
      <c r="AI81" s="157"/>
      <c r="AJ81" s="157"/>
      <c r="AK81" s="157"/>
    </row>
    <row r="82" spans="1:37" outlineLevel="1">
      <c r="A82" s="110"/>
      <c r="B82" s="110"/>
      <c r="C82" s="111"/>
      <c r="D82" s="112"/>
      <c r="E82" s="189">
        <f>InpC!$H$21</f>
        <v>45016</v>
      </c>
      <c r="F82" s="79"/>
      <c r="G82" s="79"/>
      <c r="H82" s="79"/>
      <c r="I82" s="79"/>
      <c r="J82" s="79"/>
      <c r="K82" s="79"/>
      <c r="L82" s="79"/>
      <c r="M82" s="157"/>
      <c r="N82" s="79"/>
      <c r="O82" s="120"/>
      <c r="P82" s="120"/>
      <c r="Q82" s="120"/>
      <c r="R82" s="120"/>
      <c r="S82" s="120"/>
      <c r="T82" s="120"/>
      <c r="U82" s="120"/>
      <c r="V82" s="101"/>
      <c r="W82" s="120"/>
      <c r="X82" s="120"/>
      <c r="Y82" s="120"/>
      <c r="Z82" s="120"/>
      <c r="AA82" s="120"/>
      <c r="AB82" s="157"/>
      <c r="AC82" s="120"/>
      <c r="AD82" s="120"/>
      <c r="AE82" s="157"/>
      <c r="AF82" s="157"/>
      <c r="AG82" s="157"/>
      <c r="AH82" s="157"/>
      <c r="AI82" s="157"/>
      <c r="AJ82" s="157"/>
      <c r="AK82" s="157"/>
    </row>
    <row r="83" spans="1:37" outlineLevel="1">
      <c r="A83" s="110"/>
      <c r="B83" s="110"/>
      <c r="C83" s="111"/>
      <c r="D83" s="112"/>
      <c r="E83" s="189"/>
      <c r="F83" s="79"/>
      <c r="G83" s="79"/>
      <c r="H83" s="79"/>
      <c r="I83" s="79"/>
      <c r="J83" s="79"/>
      <c r="K83" s="79"/>
      <c r="L83" s="79"/>
      <c r="M83" s="157"/>
      <c r="N83" s="79"/>
      <c r="O83" s="120"/>
      <c r="P83" s="120"/>
      <c r="Q83" s="120"/>
      <c r="R83" s="120"/>
      <c r="S83" s="120"/>
      <c r="T83" s="120"/>
      <c r="U83" s="120"/>
      <c r="V83" s="101"/>
      <c r="W83" s="120"/>
      <c r="X83" s="120"/>
      <c r="Y83" s="120"/>
      <c r="Z83" s="120"/>
      <c r="AA83" s="120"/>
      <c r="AB83" s="157"/>
      <c r="AC83" s="120"/>
      <c r="AD83" s="120"/>
      <c r="AE83" s="157"/>
      <c r="AF83" s="157"/>
      <c r="AG83" s="157"/>
      <c r="AH83" s="157"/>
      <c r="AI83" s="157"/>
      <c r="AJ83" s="157"/>
      <c r="AK83" s="157"/>
    </row>
    <row r="84" spans="1:37" outlineLevel="1">
      <c r="A84" s="110"/>
      <c r="B84" s="110"/>
      <c r="C84" s="111"/>
      <c r="D84" s="112"/>
      <c r="E84" s="79" t="str">
        <f t="shared" ref="E84:J99" si="21">E15</f>
        <v>New connections - WN - capex</v>
      </c>
      <c r="F84" s="79" t="str">
        <f t="shared" si="21"/>
        <v>DS2E_003C_PR24</v>
      </c>
      <c r="G84" s="79" t="str">
        <f t="shared" si="21"/>
        <v>DS2E_005C_PR24</v>
      </c>
      <c r="H84" s="79" t="str">
        <f t="shared" si="21"/>
        <v>DS2W_001_C_PR24</v>
      </c>
      <c r="I84" s="79" t="str">
        <f t="shared" si="21"/>
        <v>DS2W_003_C_PR24</v>
      </c>
      <c r="J84" s="79">
        <f t="shared" si="21"/>
        <v>0</v>
      </c>
      <c r="K84" s="79"/>
      <c r="L84" s="79" t="str">
        <f t="shared" ref="L84:M99" si="22">L15</f>
        <v>WN CAPEX</v>
      </c>
      <c r="M84" s="79" t="str">
        <f t="shared" si="22"/>
        <v>£m</v>
      </c>
      <c r="N84" s="79"/>
      <c r="O84" s="196"/>
      <c r="P84" s="196"/>
      <c r="Q84" s="197"/>
      <c r="R84" s="197"/>
      <c r="S84" s="197"/>
      <c r="T84" s="197"/>
      <c r="U84" s="197"/>
      <c r="V84" s="101"/>
      <c r="W84" s="101"/>
      <c r="X84" s="101"/>
      <c r="Y84" s="191"/>
      <c r="Z84" s="191"/>
      <c r="AA84" s="191"/>
      <c r="AB84" s="157"/>
      <c r="AC84" s="191"/>
      <c r="AD84" s="191"/>
      <c r="AE84" s="157"/>
      <c r="AF84" s="157"/>
      <c r="AG84" s="157"/>
      <c r="AH84" s="157"/>
      <c r="AI84" s="157"/>
      <c r="AJ84" s="157"/>
      <c r="AK84" s="157"/>
    </row>
    <row r="85" spans="1:37" outlineLevel="1">
      <c r="A85" s="110"/>
      <c r="B85" s="110"/>
      <c r="C85" s="111"/>
      <c r="D85" s="112"/>
      <c r="E85" s="79" t="str">
        <f t="shared" si="21"/>
        <v>New connections - WN - opex</v>
      </c>
      <c r="F85" s="79" t="str">
        <f t="shared" si="21"/>
        <v>DS2E_003O_PR24</v>
      </c>
      <c r="G85" s="79" t="str">
        <f t="shared" si="21"/>
        <v>DS2E_005O_PR24</v>
      </c>
      <c r="H85" s="79" t="str">
        <f t="shared" si="21"/>
        <v>DS2W_001_O_PR24</v>
      </c>
      <c r="I85" s="79" t="str">
        <f t="shared" si="21"/>
        <v>DS2W_003_O_PR24</v>
      </c>
      <c r="J85" s="79">
        <f t="shared" si="21"/>
        <v>0</v>
      </c>
      <c r="K85" s="79"/>
      <c r="L85" s="79" t="str">
        <f t="shared" si="22"/>
        <v>WN OPEX</v>
      </c>
      <c r="M85" s="79" t="str">
        <f t="shared" si="22"/>
        <v>£m</v>
      </c>
      <c r="N85" s="79"/>
      <c r="O85" s="196"/>
      <c r="P85" s="196"/>
      <c r="Q85" s="197"/>
      <c r="R85" s="197"/>
      <c r="S85" s="197"/>
      <c r="T85" s="197"/>
      <c r="U85" s="197"/>
      <c r="V85" s="101"/>
      <c r="W85" s="101"/>
      <c r="X85" s="101"/>
      <c r="Y85" s="191"/>
      <c r="Z85" s="191"/>
      <c r="AA85" s="191"/>
      <c r="AB85" s="157"/>
      <c r="AC85" s="191"/>
      <c r="AD85" s="191"/>
      <c r="AE85" s="157"/>
      <c r="AF85" s="157"/>
      <c r="AG85" s="157"/>
      <c r="AH85" s="157"/>
      <c r="AI85" s="157"/>
      <c r="AJ85" s="157"/>
      <c r="AK85" s="157"/>
    </row>
    <row r="86" spans="1:37" outlineLevel="1">
      <c r="A86" s="110"/>
      <c r="B86" s="110"/>
      <c r="C86" s="111"/>
      <c r="D86" s="112"/>
      <c r="E86" s="79" t="str">
        <f t="shared" si="21"/>
        <v>New connections - WN - totex</v>
      </c>
      <c r="F86" s="79" t="str">
        <f t="shared" si="21"/>
        <v>sum</v>
      </c>
      <c r="G86" s="79">
        <f t="shared" si="21"/>
        <v>0</v>
      </c>
      <c r="H86" s="79">
        <f t="shared" si="21"/>
        <v>0</v>
      </c>
      <c r="I86" s="79">
        <f t="shared" si="21"/>
        <v>0</v>
      </c>
      <c r="J86" s="79">
        <f t="shared" si="21"/>
        <v>0</v>
      </c>
      <c r="K86" s="79"/>
      <c r="L86" s="79" t="str">
        <f t="shared" si="22"/>
        <v>WN TOTEX</v>
      </c>
      <c r="M86" s="79" t="str">
        <f t="shared" si="22"/>
        <v>£m</v>
      </c>
      <c r="N86" s="79"/>
      <c r="O86" s="196"/>
      <c r="P86" s="196"/>
      <c r="Q86" s="198">
        <f>SUM(Q84:Q85)</f>
        <v>0</v>
      </c>
      <c r="R86" s="198">
        <f t="shared" ref="R86:U86" si="23">SUM(R84:R85)</f>
        <v>0</v>
      </c>
      <c r="S86" s="198">
        <f t="shared" si="23"/>
        <v>0</v>
      </c>
      <c r="T86" s="198">
        <f t="shared" si="23"/>
        <v>0</v>
      </c>
      <c r="U86" s="198">
        <f t="shared" si="23"/>
        <v>0</v>
      </c>
      <c r="V86" s="101"/>
      <c r="W86" s="101"/>
      <c r="X86" s="101"/>
      <c r="Y86" s="191"/>
      <c r="Z86" s="191"/>
      <c r="AA86" s="191"/>
      <c r="AB86" s="157"/>
      <c r="AC86" s="191"/>
      <c r="AD86" s="191"/>
      <c r="AE86" s="157"/>
      <c r="AF86" s="157"/>
      <c r="AG86" s="157"/>
      <c r="AH86" s="157"/>
      <c r="AI86" s="157"/>
      <c r="AJ86" s="157"/>
      <c r="AK86" s="157"/>
    </row>
    <row r="87" spans="1:37" outlineLevel="1">
      <c r="A87" s="110"/>
      <c r="B87" s="110"/>
      <c r="C87" s="111"/>
      <c r="D87" s="112"/>
      <c r="E87" s="79" t="str">
        <f t="shared" si="21"/>
        <v>New connections - WWN - capex</v>
      </c>
      <c r="F87" s="79" t="str">
        <f t="shared" si="21"/>
        <v>DS3_003TOT_PR24</v>
      </c>
      <c r="G87" s="79">
        <f t="shared" si="21"/>
        <v>0</v>
      </c>
      <c r="H87" s="79">
        <f t="shared" si="21"/>
        <v>0</v>
      </c>
      <c r="I87" s="79">
        <f t="shared" si="21"/>
        <v>0</v>
      </c>
      <c r="J87" s="79">
        <f t="shared" si="21"/>
        <v>0</v>
      </c>
      <c r="K87" s="79"/>
      <c r="L87" s="79" t="str">
        <f t="shared" si="22"/>
        <v>WWN CAPEX</v>
      </c>
      <c r="M87" s="79" t="str">
        <f t="shared" si="22"/>
        <v>£m</v>
      </c>
      <c r="N87" s="79"/>
      <c r="O87" s="196"/>
      <c r="P87" s="196"/>
      <c r="Q87" s="197"/>
      <c r="R87" s="197"/>
      <c r="S87" s="197"/>
      <c r="T87" s="197"/>
      <c r="U87" s="197"/>
      <c r="V87" s="101"/>
      <c r="W87" s="101"/>
      <c r="X87" s="101"/>
      <c r="Y87" s="191"/>
      <c r="Z87" s="191"/>
      <c r="AA87" s="191"/>
      <c r="AB87" s="157"/>
      <c r="AC87" s="191"/>
      <c r="AD87" s="191"/>
      <c r="AE87" s="157"/>
      <c r="AF87" s="157"/>
      <c r="AG87" s="157"/>
      <c r="AH87" s="157"/>
      <c r="AI87" s="157"/>
      <c r="AJ87" s="157"/>
      <c r="AK87" s="157"/>
    </row>
    <row r="88" spans="1:37" outlineLevel="1">
      <c r="A88" s="110"/>
      <c r="B88" s="110"/>
      <c r="C88" s="111"/>
      <c r="D88" s="112"/>
      <c r="E88" s="79" t="str">
        <f t="shared" si="21"/>
        <v>New connections - WWN - opex</v>
      </c>
      <c r="F88" s="79" t="str">
        <f t="shared" si="21"/>
        <v>DS3_007TOT_PR24</v>
      </c>
      <c r="G88" s="79">
        <f t="shared" si="21"/>
        <v>0</v>
      </c>
      <c r="H88" s="79">
        <f t="shared" si="21"/>
        <v>0</v>
      </c>
      <c r="I88" s="79">
        <f t="shared" si="21"/>
        <v>0</v>
      </c>
      <c r="J88" s="79">
        <f t="shared" si="21"/>
        <v>0</v>
      </c>
      <c r="K88" s="79"/>
      <c r="L88" s="79" t="str">
        <f t="shared" si="22"/>
        <v>WWN OPEX</v>
      </c>
      <c r="M88" s="79" t="str">
        <f t="shared" si="22"/>
        <v>£m</v>
      </c>
      <c r="N88" s="79"/>
      <c r="O88" s="196"/>
      <c r="P88" s="196"/>
      <c r="Q88" s="197"/>
      <c r="R88" s="197"/>
      <c r="S88" s="197"/>
      <c r="T88" s="197"/>
      <c r="U88" s="197"/>
      <c r="V88" s="101"/>
      <c r="W88" s="101"/>
      <c r="X88" s="101"/>
      <c r="Y88" s="191"/>
      <c r="Z88" s="191"/>
      <c r="AA88" s="191"/>
      <c r="AB88" s="157"/>
      <c r="AC88" s="191"/>
      <c r="AD88" s="191"/>
      <c r="AE88" s="157"/>
      <c r="AF88" s="157"/>
      <c r="AG88" s="157"/>
      <c r="AH88" s="157"/>
      <c r="AI88" s="157"/>
      <c r="AJ88" s="157"/>
      <c r="AK88" s="157"/>
    </row>
    <row r="89" spans="1:37" outlineLevel="1">
      <c r="A89" s="110"/>
      <c r="B89" s="110"/>
      <c r="C89" s="111"/>
      <c r="D89" s="112"/>
      <c r="E89" s="79" t="str">
        <f t="shared" si="21"/>
        <v>New connections - WWN - totex</v>
      </c>
      <c r="F89" s="79" t="str">
        <f t="shared" si="21"/>
        <v>sum</v>
      </c>
      <c r="G89" s="79">
        <f t="shared" si="21"/>
        <v>0</v>
      </c>
      <c r="H89" s="79">
        <f t="shared" si="21"/>
        <v>0</v>
      </c>
      <c r="I89" s="79">
        <f t="shared" si="21"/>
        <v>0</v>
      </c>
      <c r="J89" s="79">
        <f t="shared" si="21"/>
        <v>0</v>
      </c>
      <c r="K89" s="79"/>
      <c r="L89" s="79" t="str">
        <f t="shared" si="22"/>
        <v>WWN TOTEX</v>
      </c>
      <c r="M89" s="79" t="str">
        <f t="shared" si="22"/>
        <v>£m</v>
      </c>
      <c r="N89" s="79"/>
      <c r="O89" s="196"/>
      <c r="P89" s="196"/>
      <c r="Q89" s="198">
        <f t="shared" ref="Q89:U89" si="24">SUM(Q87:Q88)</f>
        <v>0</v>
      </c>
      <c r="R89" s="198">
        <f t="shared" si="24"/>
        <v>0</v>
      </c>
      <c r="S89" s="198">
        <f t="shared" si="24"/>
        <v>0</v>
      </c>
      <c r="T89" s="198">
        <f t="shared" si="24"/>
        <v>0</v>
      </c>
      <c r="U89" s="198">
        <f t="shared" si="24"/>
        <v>0</v>
      </c>
      <c r="V89" s="101"/>
      <c r="W89" s="101"/>
      <c r="X89" s="101"/>
      <c r="Y89" s="191"/>
      <c r="Z89" s="191"/>
      <c r="AA89" s="191"/>
      <c r="AB89" s="157"/>
      <c r="AC89" s="191"/>
      <c r="AD89" s="191"/>
      <c r="AE89" s="157"/>
      <c r="AF89" s="157"/>
      <c r="AG89" s="157"/>
      <c r="AH89" s="157"/>
      <c r="AI89" s="157"/>
      <c r="AJ89" s="157"/>
      <c r="AK89" s="157"/>
    </row>
    <row r="90" spans="1:37" outlineLevel="1">
      <c r="A90" s="110"/>
      <c r="B90" s="110"/>
      <c r="C90" s="111"/>
      <c r="D90" s="112"/>
      <c r="E90" s="79" t="str">
        <f t="shared" si="21"/>
        <v>Requisitioned mains - WN - capex</v>
      </c>
      <c r="F90" s="79" t="str">
        <f t="shared" si="21"/>
        <v>DS2E_006C_PR24</v>
      </c>
      <c r="G90" s="79" t="str">
        <f t="shared" si="21"/>
        <v>DS2W_004_C_PR24</v>
      </c>
      <c r="H90" s="79">
        <f t="shared" si="21"/>
        <v>0</v>
      </c>
      <c r="I90" s="79">
        <f t="shared" si="21"/>
        <v>0</v>
      </c>
      <c r="J90" s="79">
        <f t="shared" si="21"/>
        <v>0</v>
      </c>
      <c r="K90" s="79"/>
      <c r="L90" s="79" t="str">
        <f t="shared" si="22"/>
        <v>WN CAPEX</v>
      </c>
      <c r="M90" s="79" t="str">
        <f t="shared" si="22"/>
        <v>£m</v>
      </c>
      <c r="N90" s="79"/>
      <c r="O90" s="196"/>
      <c r="P90" s="196"/>
      <c r="Q90" s="197"/>
      <c r="R90" s="197"/>
      <c r="S90" s="197"/>
      <c r="T90" s="197"/>
      <c r="U90" s="197"/>
      <c r="V90" s="101"/>
      <c r="W90" s="101"/>
      <c r="X90" s="101"/>
      <c r="Y90" s="191"/>
      <c r="Z90" s="191"/>
      <c r="AA90" s="191"/>
      <c r="AB90" s="157"/>
      <c r="AC90" s="191"/>
      <c r="AD90" s="191"/>
      <c r="AE90" s="157"/>
      <c r="AF90" s="157"/>
      <c r="AG90" s="157"/>
      <c r="AH90" s="157"/>
      <c r="AI90" s="157"/>
      <c r="AJ90" s="157"/>
      <c r="AK90" s="157"/>
    </row>
    <row r="91" spans="1:37" outlineLevel="1">
      <c r="A91" s="110"/>
      <c r="B91" s="110"/>
      <c r="C91" s="111"/>
      <c r="D91" s="112"/>
      <c r="E91" s="79" t="str">
        <f t="shared" si="21"/>
        <v>Requisitioned mains - WN - opex</v>
      </c>
      <c r="F91" s="79" t="str">
        <f t="shared" si="21"/>
        <v>DS2E_006O_PR24</v>
      </c>
      <c r="G91" s="79" t="str">
        <f t="shared" si="21"/>
        <v>DS2W_004_O_PR24</v>
      </c>
      <c r="H91" s="79">
        <f t="shared" si="21"/>
        <v>0</v>
      </c>
      <c r="I91" s="79">
        <f t="shared" si="21"/>
        <v>0</v>
      </c>
      <c r="J91" s="79">
        <f t="shared" si="21"/>
        <v>0</v>
      </c>
      <c r="K91" s="79"/>
      <c r="L91" s="79" t="str">
        <f t="shared" si="22"/>
        <v>WN OPEX</v>
      </c>
      <c r="M91" s="79" t="str">
        <f t="shared" si="22"/>
        <v>£m</v>
      </c>
      <c r="N91" s="79"/>
      <c r="O91" s="196"/>
      <c r="P91" s="196"/>
      <c r="Q91" s="197"/>
      <c r="R91" s="197"/>
      <c r="S91" s="197"/>
      <c r="T91" s="197"/>
      <c r="U91" s="197"/>
      <c r="V91" s="101"/>
      <c r="W91" s="101"/>
      <c r="X91" s="101"/>
      <c r="Y91" s="191"/>
      <c r="Z91" s="191"/>
      <c r="AA91" s="191"/>
      <c r="AB91" s="157"/>
      <c r="AC91" s="191"/>
      <c r="AD91" s="191"/>
      <c r="AE91" s="157"/>
      <c r="AF91" s="157"/>
      <c r="AG91" s="157"/>
      <c r="AH91" s="157"/>
      <c r="AI91" s="157"/>
      <c r="AJ91" s="157"/>
      <c r="AK91" s="157"/>
    </row>
    <row r="92" spans="1:37" outlineLevel="1">
      <c r="A92" s="110"/>
      <c r="B92" s="110"/>
      <c r="C92" s="111"/>
      <c r="D92" s="112"/>
      <c r="E92" s="79" t="str">
        <f t="shared" si="21"/>
        <v>Requisitioned mains - WN - totex</v>
      </c>
      <c r="F92" s="79" t="str">
        <f t="shared" si="21"/>
        <v>sum</v>
      </c>
      <c r="G92" s="79">
        <f t="shared" si="21"/>
        <v>0</v>
      </c>
      <c r="H92" s="79">
        <f t="shared" si="21"/>
        <v>0</v>
      </c>
      <c r="I92" s="79">
        <f t="shared" si="21"/>
        <v>0</v>
      </c>
      <c r="J92" s="79">
        <f t="shared" si="21"/>
        <v>0</v>
      </c>
      <c r="K92" s="79"/>
      <c r="L92" s="79" t="str">
        <f t="shared" si="22"/>
        <v>WN TOTEX</v>
      </c>
      <c r="M92" s="79" t="str">
        <f t="shared" si="22"/>
        <v>£m</v>
      </c>
      <c r="N92" s="79"/>
      <c r="O92" s="196"/>
      <c r="P92" s="196"/>
      <c r="Q92" s="198">
        <f t="shared" ref="Q92:U92" si="25">SUM(Q90:Q91)</f>
        <v>0</v>
      </c>
      <c r="R92" s="198">
        <f t="shared" si="25"/>
        <v>0</v>
      </c>
      <c r="S92" s="198">
        <f t="shared" si="25"/>
        <v>0</v>
      </c>
      <c r="T92" s="198">
        <f t="shared" si="25"/>
        <v>0</v>
      </c>
      <c r="U92" s="198">
        <f t="shared" si="25"/>
        <v>0</v>
      </c>
      <c r="V92" s="101"/>
      <c r="W92" s="101"/>
      <c r="X92" s="101"/>
      <c r="Y92" s="191"/>
      <c r="Z92" s="191"/>
      <c r="AA92" s="191"/>
      <c r="AB92" s="157"/>
      <c r="AC92" s="191"/>
      <c r="AD92" s="191"/>
      <c r="AE92" s="157"/>
      <c r="AF92" s="157"/>
      <c r="AG92" s="157"/>
      <c r="AH92" s="157"/>
      <c r="AI92" s="157"/>
      <c r="AJ92" s="157"/>
      <c r="AK92" s="157"/>
    </row>
    <row r="93" spans="1:37" outlineLevel="1">
      <c r="A93" s="110"/>
      <c r="B93" s="110"/>
      <c r="C93" s="111"/>
      <c r="D93" s="112"/>
      <c r="E93" s="79" t="str">
        <f t="shared" si="21"/>
        <v>Requisitioned mains - WWN - capex</v>
      </c>
      <c r="F93" s="79" t="str">
        <f t="shared" si="21"/>
        <v>DS3_004TOT_PR24</v>
      </c>
      <c r="G93" s="79">
        <f t="shared" si="21"/>
        <v>0</v>
      </c>
      <c r="H93" s="79">
        <f t="shared" si="21"/>
        <v>0</v>
      </c>
      <c r="I93" s="79">
        <f t="shared" si="21"/>
        <v>0</v>
      </c>
      <c r="J93" s="79">
        <f t="shared" si="21"/>
        <v>0</v>
      </c>
      <c r="K93" s="79"/>
      <c r="L93" s="79" t="str">
        <f t="shared" si="22"/>
        <v>WWN CAPEX</v>
      </c>
      <c r="M93" s="79" t="str">
        <f t="shared" si="22"/>
        <v>£m</v>
      </c>
      <c r="N93" s="79"/>
      <c r="O93" s="196"/>
      <c r="P93" s="196"/>
      <c r="Q93" s="197"/>
      <c r="R93" s="197"/>
      <c r="S93" s="197"/>
      <c r="T93" s="197"/>
      <c r="U93" s="197"/>
      <c r="V93" s="101"/>
      <c r="W93" s="101"/>
      <c r="X93" s="101"/>
      <c r="Y93" s="191"/>
      <c r="Z93" s="191"/>
      <c r="AA93" s="191"/>
      <c r="AB93" s="157"/>
      <c r="AC93" s="191"/>
      <c r="AD93" s="191"/>
      <c r="AE93" s="157"/>
      <c r="AF93" s="157"/>
      <c r="AG93" s="157"/>
      <c r="AH93" s="157"/>
      <c r="AI93" s="157"/>
      <c r="AJ93" s="157"/>
      <c r="AK93" s="157"/>
    </row>
    <row r="94" spans="1:37" outlineLevel="1">
      <c r="A94" s="110"/>
      <c r="B94" s="110"/>
      <c r="C94" s="111"/>
      <c r="D94" s="112"/>
      <c r="E94" s="79" t="str">
        <f t="shared" si="21"/>
        <v>Requisitioned mains - WWN - opex</v>
      </c>
      <c r="F94" s="79" t="str">
        <f t="shared" si="21"/>
        <v>DS3_008TOT_PR24</v>
      </c>
      <c r="G94" s="79">
        <f t="shared" si="21"/>
        <v>0</v>
      </c>
      <c r="H94" s="79">
        <f t="shared" si="21"/>
        <v>0</v>
      </c>
      <c r="I94" s="79">
        <f t="shared" si="21"/>
        <v>0</v>
      </c>
      <c r="J94" s="79">
        <f t="shared" si="21"/>
        <v>0</v>
      </c>
      <c r="K94" s="79"/>
      <c r="L94" s="79" t="str">
        <f t="shared" si="22"/>
        <v>WWN OPEX</v>
      </c>
      <c r="M94" s="79" t="str">
        <f t="shared" si="22"/>
        <v>£m</v>
      </c>
      <c r="N94" s="79"/>
      <c r="O94" s="196"/>
      <c r="P94" s="196"/>
      <c r="Q94" s="197"/>
      <c r="R94" s="197"/>
      <c r="S94" s="197"/>
      <c r="T94" s="197"/>
      <c r="U94" s="197"/>
      <c r="V94" s="101"/>
      <c r="W94" s="101"/>
      <c r="X94" s="101"/>
      <c r="Y94" s="191"/>
      <c r="Z94" s="191"/>
      <c r="AA94" s="191"/>
      <c r="AB94" s="157"/>
      <c r="AC94" s="191"/>
      <c r="AD94" s="191"/>
      <c r="AE94" s="157"/>
      <c r="AF94" s="157"/>
      <c r="AG94" s="157"/>
      <c r="AH94" s="157"/>
      <c r="AI94" s="157"/>
      <c r="AJ94" s="157"/>
      <c r="AK94" s="157"/>
    </row>
    <row r="95" spans="1:37" outlineLevel="1">
      <c r="A95" s="110"/>
      <c r="B95" s="110"/>
      <c r="C95" s="111"/>
      <c r="D95" s="112"/>
      <c r="E95" s="79" t="str">
        <f t="shared" si="21"/>
        <v>Requisitioned mains - WWN - totex</v>
      </c>
      <c r="F95" s="79" t="str">
        <f t="shared" si="21"/>
        <v>sum</v>
      </c>
      <c r="G95" s="79">
        <f t="shared" si="21"/>
        <v>0</v>
      </c>
      <c r="H95" s="79">
        <f t="shared" si="21"/>
        <v>0</v>
      </c>
      <c r="I95" s="79">
        <f t="shared" si="21"/>
        <v>0</v>
      </c>
      <c r="J95" s="79">
        <f t="shared" si="21"/>
        <v>0</v>
      </c>
      <c r="K95" s="79"/>
      <c r="L95" s="79" t="str">
        <f t="shared" si="22"/>
        <v>WWN TOTEX</v>
      </c>
      <c r="M95" s="79" t="str">
        <f t="shared" si="22"/>
        <v>£m</v>
      </c>
      <c r="N95" s="79"/>
      <c r="O95" s="196"/>
      <c r="P95" s="196"/>
      <c r="Q95" s="198">
        <f t="shared" ref="Q95:U95" si="26">SUM(Q93:Q94)</f>
        <v>0</v>
      </c>
      <c r="R95" s="198">
        <f t="shared" si="26"/>
        <v>0</v>
      </c>
      <c r="S95" s="198">
        <f t="shared" si="26"/>
        <v>0</v>
      </c>
      <c r="T95" s="198">
        <f t="shared" si="26"/>
        <v>0</v>
      </c>
      <c r="U95" s="198">
        <f t="shared" si="26"/>
        <v>0</v>
      </c>
      <c r="V95" s="101"/>
      <c r="W95" s="101"/>
      <c r="X95" s="101"/>
      <c r="Y95" s="191"/>
      <c r="Z95" s="191"/>
      <c r="AA95" s="191"/>
      <c r="AB95" s="157"/>
      <c r="AC95" s="191"/>
      <c r="AD95" s="191"/>
      <c r="AE95" s="157"/>
      <c r="AF95" s="157"/>
      <c r="AG95" s="157"/>
      <c r="AH95" s="157"/>
      <c r="AI95" s="157"/>
      <c r="AJ95" s="157"/>
      <c r="AK95" s="157"/>
    </row>
    <row r="96" spans="1:37" outlineLevel="1">
      <c r="A96" s="110"/>
      <c r="B96" s="110"/>
      <c r="C96" s="111"/>
      <c r="D96" s="112"/>
      <c r="E96" s="79" t="str">
        <f t="shared" si="21"/>
        <v>Asset payments - WN - capex</v>
      </c>
      <c r="F96" s="79" t="str">
        <f t="shared" si="21"/>
        <v>DS2E_002C_PR24</v>
      </c>
      <c r="G96" s="79" t="str">
        <f t="shared" si="21"/>
        <v>DS2W_007_C_PR24</v>
      </c>
      <c r="H96" s="79">
        <f t="shared" si="21"/>
        <v>0</v>
      </c>
      <c r="I96" s="79">
        <f t="shared" si="21"/>
        <v>0</v>
      </c>
      <c r="J96" s="79">
        <f t="shared" si="21"/>
        <v>0</v>
      </c>
      <c r="K96" s="79"/>
      <c r="L96" s="79" t="str">
        <f t="shared" si="22"/>
        <v>WN CAPEX</v>
      </c>
      <c r="M96" s="79" t="str">
        <f t="shared" si="22"/>
        <v>£m</v>
      </c>
      <c r="N96" s="79"/>
      <c r="O96" s="196"/>
      <c r="P96" s="196"/>
      <c r="Q96" s="197"/>
      <c r="R96" s="197"/>
      <c r="S96" s="197"/>
      <c r="T96" s="197"/>
      <c r="U96" s="197"/>
      <c r="V96" s="101"/>
      <c r="W96" s="101"/>
      <c r="X96" s="101"/>
      <c r="Y96" s="191"/>
      <c r="Z96" s="191"/>
      <c r="AA96" s="191"/>
      <c r="AB96" s="157"/>
      <c r="AC96" s="191"/>
      <c r="AD96" s="191"/>
      <c r="AE96" s="157"/>
      <c r="AF96" s="157"/>
      <c r="AG96" s="157"/>
      <c r="AH96" s="157"/>
      <c r="AI96" s="157"/>
      <c r="AJ96" s="157"/>
      <c r="AK96" s="157"/>
    </row>
    <row r="97" spans="1:37" outlineLevel="1">
      <c r="A97" s="110"/>
      <c r="B97" s="110"/>
      <c r="C97" s="111"/>
      <c r="D97" s="112"/>
      <c r="E97" s="79" t="str">
        <f t="shared" si="21"/>
        <v>Asset payments - WN - opex</v>
      </c>
      <c r="F97" s="79" t="str">
        <f t="shared" si="21"/>
        <v>DS2E_002O_PR24</v>
      </c>
      <c r="G97" s="79" t="str">
        <f t="shared" si="21"/>
        <v>DS2W_007_O_PR24</v>
      </c>
      <c r="H97" s="79">
        <f t="shared" si="21"/>
        <v>0</v>
      </c>
      <c r="I97" s="79">
        <f t="shared" si="21"/>
        <v>0</v>
      </c>
      <c r="J97" s="79">
        <f t="shared" si="21"/>
        <v>0</v>
      </c>
      <c r="K97" s="79"/>
      <c r="L97" s="79" t="str">
        <f t="shared" si="22"/>
        <v>WN OPEX</v>
      </c>
      <c r="M97" s="79" t="str">
        <f t="shared" si="22"/>
        <v>£m</v>
      </c>
      <c r="N97" s="79"/>
      <c r="O97" s="196"/>
      <c r="P97" s="196"/>
      <c r="Q97" s="197"/>
      <c r="R97" s="197"/>
      <c r="S97" s="197"/>
      <c r="T97" s="197"/>
      <c r="U97" s="197"/>
      <c r="V97" s="101"/>
      <c r="W97" s="101"/>
      <c r="X97" s="101"/>
      <c r="Y97" s="191"/>
      <c r="Z97" s="191"/>
      <c r="AA97" s="191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</row>
    <row r="98" spans="1:37" outlineLevel="1">
      <c r="A98" s="110"/>
      <c r="B98" s="110"/>
      <c r="C98" s="111"/>
      <c r="D98" s="112"/>
      <c r="E98" s="79" t="str">
        <f t="shared" si="21"/>
        <v>Asset payments - WN - totex</v>
      </c>
      <c r="F98" s="79" t="str">
        <f t="shared" si="21"/>
        <v>sum</v>
      </c>
      <c r="G98" s="79">
        <f t="shared" si="21"/>
        <v>0</v>
      </c>
      <c r="H98" s="79">
        <f t="shared" si="21"/>
        <v>0</v>
      </c>
      <c r="I98" s="79">
        <f t="shared" si="21"/>
        <v>0</v>
      </c>
      <c r="J98" s="79">
        <f t="shared" si="21"/>
        <v>0</v>
      </c>
      <c r="K98" s="79"/>
      <c r="L98" s="79" t="str">
        <f t="shared" si="22"/>
        <v>WN TOTEX</v>
      </c>
      <c r="M98" s="79" t="str">
        <f t="shared" si="22"/>
        <v>£m</v>
      </c>
      <c r="N98" s="79"/>
      <c r="O98" s="196"/>
      <c r="P98" s="196"/>
      <c r="Q98" s="198">
        <f t="shared" ref="Q98:U98" si="27">SUM(Q96:Q97)</f>
        <v>0</v>
      </c>
      <c r="R98" s="198">
        <f t="shared" si="27"/>
        <v>0</v>
      </c>
      <c r="S98" s="198">
        <f t="shared" si="27"/>
        <v>0</v>
      </c>
      <c r="T98" s="198">
        <f t="shared" si="27"/>
        <v>0</v>
      </c>
      <c r="U98" s="198">
        <f t="shared" si="27"/>
        <v>0</v>
      </c>
      <c r="V98" s="101"/>
      <c r="W98" s="101"/>
      <c r="X98" s="101"/>
      <c r="Y98" s="191"/>
      <c r="Z98" s="191"/>
      <c r="AA98" s="191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</row>
    <row r="99" spans="1:37" outlineLevel="1">
      <c r="A99" s="110"/>
      <c r="B99" s="110"/>
      <c r="C99" s="111"/>
      <c r="D99" s="112"/>
      <c r="E99" s="79" t="str">
        <f t="shared" si="21"/>
        <v>Asset payments - WWN - capex</v>
      </c>
      <c r="F99" s="79" t="str">
        <f t="shared" si="21"/>
        <v>DS3_014TOT_PR24</v>
      </c>
      <c r="G99" s="79">
        <f t="shared" si="21"/>
        <v>0</v>
      </c>
      <c r="H99" s="79">
        <f t="shared" si="21"/>
        <v>0</v>
      </c>
      <c r="I99" s="79">
        <f t="shared" si="21"/>
        <v>0</v>
      </c>
      <c r="J99" s="79">
        <f t="shared" si="21"/>
        <v>0</v>
      </c>
      <c r="K99" s="79"/>
      <c r="L99" s="79" t="str">
        <f t="shared" si="22"/>
        <v>WWN CAPEX</v>
      </c>
      <c r="M99" s="79" t="str">
        <f t="shared" si="22"/>
        <v>£m</v>
      </c>
      <c r="N99" s="79"/>
      <c r="O99" s="196"/>
      <c r="P99" s="196"/>
      <c r="Q99" s="197"/>
      <c r="R99" s="197"/>
      <c r="S99" s="197"/>
      <c r="T99" s="197"/>
      <c r="U99" s="197"/>
      <c r="V99" s="101"/>
      <c r="W99" s="101"/>
      <c r="X99" s="101"/>
      <c r="Y99" s="191"/>
      <c r="Z99" s="191"/>
      <c r="AA99" s="191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</row>
    <row r="100" spans="1:37" outlineLevel="1">
      <c r="A100" s="110"/>
      <c r="B100" s="110"/>
      <c r="C100" s="111"/>
      <c r="D100" s="112"/>
      <c r="E100" s="79" t="str">
        <f t="shared" ref="E100:J113" si="28">E31</f>
        <v>Asset payments - WWN - opex</v>
      </c>
      <c r="F100" s="79" t="str">
        <f t="shared" si="28"/>
        <v>DS3_015TOT_PR24</v>
      </c>
      <c r="G100" s="79">
        <f t="shared" si="28"/>
        <v>0</v>
      </c>
      <c r="H100" s="79">
        <f t="shared" si="28"/>
        <v>0</v>
      </c>
      <c r="I100" s="79">
        <f t="shared" si="28"/>
        <v>0</v>
      </c>
      <c r="J100" s="79">
        <f t="shared" si="28"/>
        <v>0</v>
      </c>
      <c r="K100" s="79"/>
      <c r="L100" s="79" t="str">
        <f t="shared" ref="L100:M113" si="29">L31</f>
        <v>WWN OPEX</v>
      </c>
      <c r="M100" s="79" t="str">
        <f t="shared" si="29"/>
        <v>£m</v>
      </c>
      <c r="N100" s="79"/>
      <c r="O100" s="196"/>
      <c r="P100" s="196"/>
      <c r="Q100" s="197"/>
      <c r="R100" s="197"/>
      <c r="S100" s="197"/>
      <c r="T100" s="197"/>
      <c r="U100" s="197"/>
      <c r="V100" s="101"/>
      <c r="W100" s="101"/>
      <c r="X100" s="101"/>
      <c r="Y100" s="191"/>
      <c r="Z100" s="191"/>
      <c r="AA100" s="191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</row>
    <row r="101" spans="1:37" outlineLevel="1">
      <c r="A101" s="110"/>
      <c r="B101" s="110"/>
      <c r="C101" s="111"/>
      <c r="D101" s="112"/>
      <c r="E101" s="79" t="str">
        <f t="shared" si="28"/>
        <v>Asset payments - WWN - totex</v>
      </c>
      <c r="F101" s="79" t="str">
        <f t="shared" si="28"/>
        <v>sum</v>
      </c>
      <c r="G101" s="79">
        <f t="shared" si="28"/>
        <v>0</v>
      </c>
      <c r="H101" s="79">
        <f t="shared" si="28"/>
        <v>0</v>
      </c>
      <c r="I101" s="79">
        <f t="shared" si="28"/>
        <v>0</v>
      </c>
      <c r="J101" s="79">
        <f t="shared" si="28"/>
        <v>0</v>
      </c>
      <c r="K101" s="79"/>
      <c r="L101" s="79" t="str">
        <f t="shared" si="29"/>
        <v>WWN TOTEX</v>
      </c>
      <c r="M101" s="79" t="str">
        <f t="shared" si="29"/>
        <v>£m</v>
      </c>
      <c r="N101" s="79"/>
      <c r="O101" s="196"/>
      <c r="P101" s="196"/>
      <c r="Q101" s="198">
        <f t="shared" ref="Q101:U101" si="30">SUM(Q99:Q100)</f>
        <v>0</v>
      </c>
      <c r="R101" s="198">
        <f t="shared" si="30"/>
        <v>0</v>
      </c>
      <c r="S101" s="198">
        <f t="shared" si="30"/>
        <v>0</v>
      </c>
      <c r="T101" s="198">
        <f t="shared" si="30"/>
        <v>0</v>
      </c>
      <c r="U101" s="198">
        <f t="shared" si="30"/>
        <v>0</v>
      </c>
      <c r="V101" s="101"/>
      <c r="W101" s="101"/>
      <c r="X101" s="101"/>
      <c r="Y101" s="191"/>
      <c r="Z101" s="191"/>
      <c r="AA101" s="191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</row>
    <row r="102" spans="1:37" outlineLevel="1">
      <c r="A102" s="110"/>
      <c r="B102" s="110"/>
      <c r="C102" s="111"/>
      <c r="D102" s="112"/>
      <c r="E102" s="79" t="str">
        <f t="shared" si="28"/>
        <v>Other site-specific activities - WN - capex</v>
      </c>
      <c r="F102" s="79" t="str">
        <f t="shared" si="28"/>
        <v>DS2E_004C_PR24</v>
      </c>
      <c r="G102" s="79" t="str">
        <f t="shared" si="28"/>
        <v>DS2E_007C_PR24</v>
      </c>
      <c r="H102" s="79" t="str">
        <f t="shared" si="28"/>
        <v>DS2W_002_C_PR24</v>
      </c>
      <c r="I102" s="79" t="str">
        <f t="shared" si="28"/>
        <v>DS2W_005_C_PR24</v>
      </c>
      <c r="J102" s="79">
        <f t="shared" si="28"/>
        <v>0</v>
      </c>
      <c r="K102" s="79"/>
      <c r="L102" s="79" t="str">
        <f t="shared" si="29"/>
        <v>WN CAPEX</v>
      </c>
      <c r="M102" s="79" t="str">
        <f t="shared" si="29"/>
        <v>£m</v>
      </c>
      <c r="N102" s="79"/>
      <c r="O102" s="196"/>
      <c r="P102" s="196"/>
      <c r="Q102" s="197"/>
      <c r="R102" s="197"/>
      <c r="S102" s="197"/>
      <c r="T102" s="197"/>
      <c r="U102" s="197"/>
      <c r="V102" s="101"/>
      <c r="W102" s="101"/>
      <c r="X102" s="101"/>
      <c r="Y102" s="191"/>
      <c r="Z102" s="191"/>
      <c r="AA102" s="191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</row>
    <row r="103" spans="1:37" outlineLevel="1">
      <c r="A103" s="110"/>
      <c r="B103" s="110"/>
      <c r="C103" s="111"/>
      <c r="D103" s="112"/>
      <c r="E103" s="79" t="str">
        <f t="shared" si="28"/>
        <v>Other site-specific activities - WN - opex</v>
      </c>
      <c r="F103" s="79" t="str">
        <f t="shared" si="28"/>
        <v>DS2E_004O_PR24</v>
      </c>
      <c r="G103" s="79" t="str">
        <f t="shared" si="28"/>
        <v>DS2E_007O_PR24</v>
      </c>
      <c r="H103" s="79" t="str">
        <f t="shared" si="28"/>
        <v>DS2W_002_O_PR24</v>
      </c>
      <c r="I103" s="79" t="str">
        <f t="shared" si="28"/>
        <v>DS2W_005_O_PR24</v>
      </c>
      <c r="J103" s="79">
        <f t="shared" si="28"/>
        <v>0</v>
      </c>
      <c r="K103" s="79"/>
      <c r="L103" s="79" t="str">
        <f t="shared" si="29"/>
        <v>WN OPEX</v>
      </c>
      <c r="M103" s="79" t="str">
        <f t="shared" si="29"/>
        <v>£m</v>
      </c>
      <c r="N103" s="79"/>
      <c r="O103" s="196"/>
      <c r="P103" s="196"/>
      <c r="Q103" s="197"/>
      <c r="R103" s="197"/>
      <c r="S103" s="197"/>
      <c r="T103" s="197"/>
      <c r="U103" s="197"/>
      <c r="V103" s="101"/>
      <c r="W103" s="101"/>
      <c r="X103" s="101"/>
      <c r="Y103" s="191"/>
      <c r="Z103" s="191"/>
      <c r="AA103" s="191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</row>
    <row r="104" spans="1:37" outlineLevel="1">
      <c r="A104" s="110"/>
      <c r="B104" s="110"/>
      <c r="C104" s="111"/>
      <c r="D104" s="112"/>
      <c r="E104" s="79" t="str">
        <f t="shared" si="28"/>
        <v>Other site-specific activities - WN - totex</v>
      </c>
      <c r="F104" s="79" t="str">
        <f t="shared" si="28"/>
        <v>sum</v>
      </c>
      <c r="G104" s="79">
        <f t="shared" si="28"/>
        <v>0</v>
      </c>
      <c r="H104" s="79">
        <f t="shared" si="28"/>
        <v>0</v>
      </c>
      <c r="I104" s="79">
        <f t="shared" si="28"/>
        <v>0</v>
      </c>
      <c r="J104" s="79">
        <f t="shared" si="28"/>
        <v>0</v>
      </c>
      <c r="K104" s="79"/>
      <c r="L104" s="79" t="str">
        <f t="shared" si="29"/>
        <v>WN TOTEX</v>
      </c>
      <c r="M104" s="79" t="str">
        <f t="shared" si="29"/>
        <v>£m</v>
      </c>
      <c r="N104" s="79"/>
      <c r="O104" s="196"/>
      <c r="P104" s="196"/>
      <c r="Q104" s="198">
        <f t="shared" ref="Q104:U104" si="31">SUM(Q102:Q103)</f>
        <v>0</v>
      </c>
      <c r="R104" s="198">
        <f t="shared" si="31"/>
        <v>0</v>
      </c>
      <c r="S104" s="198">
        <f t="shared" si="31"/>
        <v>0</v>
      </c>
      <c r="T104" s="198">
        <f t="shared" si="31"/>
        <v>0</v>
      </c>
      <c r="U104" s="198">
        <f t="shared" si="31"/>
        <v>0</v>
      </c>
      <c r="V104" s="101"/>
      <c r="W104" s="101"/>
      <c r="X104" s="101"/>
      <c r="Y104" s="191"/>
      <c r="Z104" s="191"/>
      <c r="AA104" s="191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</row>
    <row r="105" spans="1:37" outlineLevel="1">
      <c r="A105" s="110"/>
      <c r="B105" s="110"/>
      <c r="C105" s="111"/>
      <c r="D105" s="112"/>
      <c r="E105" s="79" t="str">
        <f t="shared" si="28"/>
        <v>Other site-specific activities - WWN - capex</v>
      </c>
      <c r="F105" s="79" t="str">
        <f t="shared" si="28"/>
        <v>DS3_005TOT_PR24</v>
      </c>
      <c r="G105" s="79">
        <f t="shared" si="28"/>
        <v>0</v>
      </c>
      <c r="H105" s="79">
        <f t="shared" si="28"/>
        <v>0</v>
      </c>
      <c r="I105" s="79">
        <f t="shared" si="28"/>
        <v>0</v>
      </c>
      <c r="J105" s="79">
        <f t="shared" si="28"/>
        <v>0</v>
      </c>
      <c r="K105" s="79"/>
      <c r="L105" s="79" t="str">
        <f t="shared" si="29"/>
        <v>WWN CAPEX</v>
      </c>
      <c r="M105" s="79" t="str">
        <f t="shared" si="29"/>
        <v>£m</v>
      </c>
      <c r="N105" s="79"/>
      <c r="O105" s="196"/>
      <c r="P105" s="196"/>
      <c r="Q105" s="197"/>
      <c r="R105" s="197"/>
      <c r="S105" s="197"/>
      <c r="T105" s="197"/>
      <c r="U105" s="197"/>
      <c r="V105" s="101"/>
      <c r="W105" s="101"/>
      <c r="X105" s="101"/>
      <c r="Y105" s="191"/>
      <c r="Z105" s="191"/>
      <c r="AA105" s="191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</row>
    <row r="106" spans="1:37" outlineLevel="1">
      <c r="A106" s="110"/>
      <c r="B106" s="110"/>
      <c r="C106" s="111"/>
      <c r="D106" s="112"/>
      <c r="E106" s="79" t="str">
        <f t="shared" si="28"/>
        <v>Other site-specific activities - WWN - opex</v>
      </c>
      <c r="F106" s="79" t="str">
        <f t="shared" si="28"/>
        <v>DS3_009TOT_PR24</v>
      </c>
      <c r="G106" s="79">
        <f t="shared" si="28"/>
        <v>0</v>
      </c>
      <c r="H106" s="79">
        <f t="shared" si="28"/>
        <v>0</v>
      </c>
      <c r="I106" s="79">
        <f t="shared" si="28"/>
        <v>0</v>
      </c>
      <c r="J106" s="79">
        <f t="shared" si="28"/>
        <v>0</v>
      </c>
      <c r="K106" s="79"/>
      <c r="L106" s="79" t="str">
        <f t="shared" si="29"/>
        <v>WWN OPEX</v>
      </c>
      <c r="M106" s="79" t="str">
        <f t="shared" si="29"/>
        <v>£m</v>
      </c>
      <c r="N106" s="79"/>
      <c r="O106" s="196"/>
      <c r="P106" s="196"/>
      <c r="Q106" s="197"/>
      <c r="R106" s="197"/>
      <c r="S106" s="197"/>
      <c r="T106" s="197"/>
      <c r="U106" s="197"/>
      <c r="V106" s="101"/>
      <c r="W106" s="101"/>
      <c r="X106" s="101"/>
      <c r="Y106" s="191"/>
      <c r="Z106" s="191"/>
      <c r="AA106" s="191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</row>
    <row r="107" spans="1:37" outlineLevel="1">
      <c r="A107" s="110"/>
      <c r="B107" s="110"/>
      <c r="C107" s="111"/>
      <c r="D107" s="112"/>
      <c r="E107" s="79" t="str">
        <f t="shared" si="28"/>
        <v>Other site-specific activities - WWN - totex</v>
      </c>
      <c r="F107" s="79" t="str">
        <f t="shared" si="28"/>
        <v>sum</v>
      </c>
      <c r="G107" s="79">
        <f t="shared" si="28"/>
        <v>0</v>
      </c>
      <c r="H107" s="79">
        <f t="shared" si="28"/>
        <v>0</v>
      </c>
      <c r="I107" s="79">
        <f t="shared" si="28"/>
        <v>0</v>
      </c>
      <c r="J107" s="79">
        <f t="shared" si="28"/>
        <v>0</v>
      </c>
      <c r="K107" s="79"/>
      <c r="L107" s="79" t="str">
        <f t="shared" si="29"/>
        <v>WWN TOTEX</v>
      </c>
      <c r="M107" s="79" t="str">
        <f t="shared" si="29"/>
        <v>£m</v>
      </c>
      <c r="N107" s="79"/>
      <c r="O107" s="196"/>
      <c r="P107" s="196"/>
      <c r="Q107" s="198">
        <f t="shared" ref="Q107:U107" si="32">SUM(Q105:Q106)</f>
        <v>0</v>
      </c>
      <c r="R107" s="198">
        <f t="shared" si="32"/>
        <v>0</v>
      </c>
      <c r="S107" s="198">
        <f t="shared" si="32"/>
        <v>0</v>
      </c>
      <c r="T107" s="198">
        <f t="shared" si="32"/>
        <v>0</v>
      </c>
      <c r="U107" s="198">
        <f t="shared" si="32"/>
        <v>0</v>
      </c>
      <c r="V107" s="101"/>
      <c r="W107" s="101"/>
      <c r="X107" s="101"/>
      <c r="Y107" s="191"/>
      <c r="Z107" s="191"/>
      <c r="AA107" s="191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</row>
    <row r="108" spans="1:37" outlineLevel="1">
      <c r="A108" s="110"/>
      <c r="B108" s="110"/>
      <c r="C108" s="111"/>
      <c r="D108" s="112"/>
      <c r="E108" s="79" t="str">
        <f t="shared" si="28"/>
        <v>Total developer services costs - WN - capex</v>
      </c>
      <c r="F108" s="79" t="str">
        <f t="shared" si="28"/>
        <v>sum</v>
      </c>
      <c r="G108" s="79">
        <f t="shared" si="28"/>
        <v>0</v>
      </c>
      <c r="H108" s="79">
        <f t="shared" si="28"/>
        <v>0</v>
      </c>
      <c r="I108" s="79">
        <f t="shared" si="28"/>
        <v>0</v>
      </c>
      <c r="J108" s="79">
        <f t="shared" si="28"/>
        <v>0</v>
      </c>
      <c r="K108" s="79"/>
      <c r="L108" s="79" t="str">
        <f t="shared" si="29"/>
        <v>WN CAPEX</v>
      </c>
      <c r="M108" s="79" t="str">
        <f t="shared" si="29"/>
        <v>£m</v>
      </c>
      <c r="N108" s="79"/>
      <c r="O108" s="196"/>
      <c r="P108" s="196"/>
      <c r="Q108" s="198">
        <f>SUMIF($L$84:$L107,$L108,Q$84:Q107)</f>
        <v>0</v>
      </c>
      <c r="R108" s="198">
        <f>SUMIF($L$84:$L107,$L108,R$84:R107)</f>
        <v>0</v>
      </c>
      <c r="S108" s="198">
        <f>SUMIF($L$84:$L107,$L108,S$84:S107)</f>
        <v>0</v>
      </c>
      <c r="T108" s="198">
        <f>SUMIF($L$84:$L107,$L108,T$84:T107)</f>
        <v>0</v>
      </c>
      <c r="U108" s="198">
        <f>SUMIF($L$84:$L107,$L108,U$84:U107)</f>
        <v>0</v>
      </c>
      <c r="V108" s="101"/>
      <c r="W108" s="101"/>
      <c r="X108" s="101"/>
      <c r="Y108" s="191"/>
      <c r="Z108" s="191"/>
      <c r="AA108" s="191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</row>
    <row r="109" spans="1:37" outlineLevel="1">
      <c r="A109" s="110"/>
      <c r="B109" s="110"/>
      <c r="C109" s="111"/>
      <c r="D109" s="112"/>
      <c r="E109" s="79" t="str">
        <f t="shared" si="28"/>
        <v>Total developer services costs - WN - opex</v>
      </c>
      <c r="F109" s="79" t="str">
        <f t="shared" si="28"/>
        <v>sum</v>
      </c>
      <c r="G109" s="79">
        <f t="shared" si="28"/>
        <v>0</v>
      </c>
      <c r="H109" s="79">
        <f t="shared" si="28"/>
        <v>0</v>
      </c>
      <c r="I109" s="79">
        <f t="shared" si="28"/>
        <v>0</v>
      </c>
      <c r="J109" s="79">
        <f t="shared" si="28"/>
        <v>0</v>
      </c>
      <c r="K109" s="79"/>
      <c r="L109" s="79" t="str">
        <f t="shared" si="29"/>
        <v>WN OPEX</v>
      </c>
      <c r="M109" s="79" t="str">
        <f t="shared" si="29"/>
        <v>£m</v>
      </c>
      <c r="N109" s="79"/>
      <c r="O109" s="196"/>
      <c r="P109" s="196"/>
      <c r="Q109" s="198">
        <f>SUMIF($L$84:$L107,$L109,Q$84:Q107)</f>
        <v>0</v>
      </c>
      <c r="R109" s="198">
        <f>SUMIF($L$84:$L107,$L109,R$84:R107)</f>
        <v>0</v>
      </c>
      <c r="S109" s="198">
        <f>SUMIF($L$84:$L107,$L109,S$84:S107)</f>
        <v>0</v>
      </c>
      <c r="T109" s="198">
        <f>SUMIF($L$84:$L107,$L109,T$84:T107)</f>
        <v>0</v>
      </c>
      <c r="U109" s="198">
        <f>SUMIF($L$84:$L107,$L109,U$84:U107)</f>
        <v>0</v>
      </c>
      <c r="V109" s="101"/>
      <c r="W109" s="101"/>
      <c r="X109" s="101"/>
      <c r="Y109" s="191"/>
      <c r="Z109" s="191"/>
      <c r="AA109" s="191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</row>
    <row r="110" spans="1:37" outlineLevel="1">
      <c r="A110" s="110"/>
      <c r="B110" s="110"/>
      <c r="C110" s="111"/>
      <c r="D110" s="112"/>
      <c r="E110" s="79" t="str">
        <f t="shared" si="28"/>
        <v>Total developer services costs - WN - totex</v>
      </c>
      <c r="F110" s="79" t="str">
        <f t="shared" si="28"/>
        <v>sum</v>
      </c>
      <c r="G110" s="79">
        <f t="shared" si="28"/>
        <v>0</v>
      </c>
      <c r="H110" s="79">
        <f t="shared" si="28"/>
        <v>0</v>
      </c>
      <c r="I110" s="79">
        <f t="shared" si="28"/>
        <v>0</v>
      </c>
      <c r="J110" s="79">
        <f t="shared" si="28"/>
        <v>0</v>
      </c>
      <c r="K110" s="79"/>
      <c r="L110" s="79" t="str">
        <f t="shared" si="29"/>
        <v>WN TOTEX</v>
      </c>
      <c r="M110" s="79" t="str">
        <f t="shared" si="29"/>
        <v>£m</v>
      </c>
      <c r="N110" s="79"/>
      <c r="O110" s="196"/>
      <c r="P110" s="196"/>
      <c r="Q110" s="198">
        <f>SUMIF($L$84:$L108,$L110,Q$84:Q108)</f>
        <v>0</v>
      </c>
      <c r="R110" s="198">
        <f>SUMIF($L$84:$L108,$L110,R$84:R108)</f>
        <v>0</v>
      </c>
      <c r="S110" s="198">
        <f>SUMIF($L$84:$L108,$L110,S$84:S108)</f>
        <v>0</v>
      </c>
      <c r="T110" s="198">
        <f>SUMIF($L$84:$L108,$L110,T$84:T108)</f>
        <v>0</v>
      </c>
      <c r="U110" s="198">
        <f>SUMIF($L$84:$L108,$L110,U$84:U108)</f>
        <v>0</v>
      </c>
      <c r="V110" s="101"/>
      <c r="W110" s="101"/>
      <c r="X110" s="101"/>
      <c r="Y110" s="191"/>
      <c r="Z110" s="191"/>
      <c r="AA110" s="191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</row>
    <row r="111" spans="1:37" outlineLevel="1">
      <c r="A111" s="110"/>
      <c r="B111" s="110"/>
      <c r="C111" s="111"/>
      <c r="D111" s="112"/>
      <c r="E111" s="79" t="str">
        <f t="shared" si="28"/>
        <v>Total developer services costs - WWN - capex</v>
      </c>
      <c r="F111" s="79" t="str">
        <f t="shared" si="28"/>
        <v>sum</v>
      </c>
      <c r="G111" s="79">
        <f t="shared" si="28"/>
        <v>0</v>
      </c>
      <c r="H111" s="79">
        <f t="shared" si="28"/>
        <v>0</v>
      </c>
      <c r="I111" s="79">
        <f t="shared" si="28"/>
        <v>0</v>
      </c>
      <c r="J111" s="79">
        <f t="shared" si="28"/>
        <v>0</v>
      </c>
      <c r="K111" s="79"/>
      <c r="L111" s="79" t="str">
        <f t="shared" si="29"/>
        <v>WWN CAPEX</v>
      </c>
      <c r="M111" s="79" t="str">
        <f t="shared" si="29"/>
        <v>£m</v>
      </c>
      <c r="N111" s="79"/>
      <c r="O111" s="196"/>
      <c r="P111" s="196"/>
      <c r="Q111" s="198">
        <f>SUMIF($L$84:$L109,$L111,Q$84:Q109)</f>
        <v>0</v>
      </c>
      <c r="R111" s="198">
        <f>SUMIF($L$84:$L109,$L111,R$84:R109)</f>
        <v>0</v>
      </c>
      <c r="S111" s="198">
        <f>SUMIF($L$84:$L109,$L111,S$84:S109)</f>
        <v>0</v>
      </c>
      <c r="T111" s="198">
        <f>SUMIF($L$84:$L109,$L111,T$84:T109)</f>
        <v>0</v>
      </c>
      <c r="U111" s="198">
        <f>SUMIF($L$84:$L109,$L111,U$84:U109)</f>
        <v>0</v>
      </c>
      <c r="V111" s="101"/>
      <c r="W111" s="101"/>
      <c r="X111" s="101"/>
      <c r="Y111" s="191"/>
      <c r="Z111" s="191"/>
      <c r="AA111" s="191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</row>
    <row r="112" spans="1:37" outlineLevel="1">
      <c r="A112" s="110"/>
      <c r="B112" s="110"/>
      <c r="C112" s="111"/>
      <c r="D112" s="112"/>
      <c r="E112" s="79" t="str">
        <f t="shared" si="28"/>
        <v>Total developer services costs - WWN - opex</v>
      </c>
      <c r="F112" s="79" t="str">
        <f t="shared" si="28"/>
        <v>sum</v>
      </c>
      <c r="G112" s="79">
        <f t="shared" si="28"/>
        <v>0</v>
      </c>
      <c r="H112" s="79">
        <f t="shared" si="28"/>
        <v>0</v>
      </c>
      <c r="I112" s="79">
        <f t="shared" si="28"/>
        <v>0</v>
      </c>
      <c r="J112" s="79">
        <f t="shared" si="28"/>
        <v>0</v>
      </c>
      <c r="K112" s="79"/>
      <c r="L112" s="79" t="str">
        <f t="shared" si="29"/>
        <v>WWN OPEX</v>
      </c>
      <c r="M112" s="79" t="str">
        <f t="shared" si="29"/>
        <v>£m</v>
      </c>
      <c r="N112" s="79"/>
      <c r="O112" s="196"/>
      <c r="P112" s="196"/>
      <c r="Q112" s="198">
        <f>SUMIF($L$84:$L110,$L112,Q$84:Q110)</f>
        <v>0</v>
      </c>
      <c r="R112" s="198">
        <f>SUMIF($L$84:$L110,$L112,R$84:R110)</f>
        <v>0</v>
      </c>
      <c r="S112" s="198">
        <f>SUMIF($L$84:$L110,$L112,S$84:S110)</f>
        <v>0</v>
      </c>
      <c r="T112" s="198">
        <f>SUMIF($L$84:$L110,$L112,T$84:T110)</f>
        <v>0</v>
      </c>
      <c r="U112" s="198">
        <f>SUMIF($L$84:$L110,$L112,U$84:U110)</f>
        <v>0</v>
      </c>
      <c r="V112" s="101"/>
      <c r="W112" s="101"/>
      <c r="X112" s="101"/>
      <c r="Y112" s="191"/>
      <c r="Z112" s="191"/>
      <c r="AA112" s="191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</row>
    <row r="113" spans="1:37" outlineLevel="1">
      <c r="A113" s="110"/>
      <c r="B113" s="110"/>
      <c r="C113" s="111"/>
      <c r="D113" s="112"/>
      <c r="E113" s="79" t="str">
        <f t="shared" si="28"/>
        <v>Total developer services costs - WWN - totex</v>
      </c>
      <c r="F113" s="79" t="str">
        <f t="shared" si="28"/>
        <v>sum</v>
      </c>
      <c r="G113" s="79">
        <f t="shared" si="28"/>
        <v>0</v>
      </c>
      <c r="H113" s="79">
        <f t="shared" si="28"/>
        <v>0</v>
      </c>
      <c r="I113" s="79">
        <f t="shared" si="28"/>
        <v>0</v>
      </c>
      <c r="J113" s="79">
        <f t="shared" si="28"/>
        <v>0</v>
      </c>
      <c r="K113" s="79"/>
      <c r="L113" s="79" t="str">
        <f t="shared" si="29"/>
        <v>WWN TOTEX</v>
      </c>
      <c r="M113" s="79" t="str">
        <f t="shared" si="29"/>
        <v>£m</v>
      </c>
      <c r="N113" s="79"/>
      <c r="O113" s="196"/>
      <c r="P113" s="196"/>
      <c r="Q113" s="198">
        <f>SUMIF($L$84:$L111,$L113,Q$84:Q111)</f>
        <v>0</v>
      </c>
      <c r="R113" s="198">
        <f>SUMIF($L$84:$L111,$L113,R$84:R111)</f>
        <v>0</v>
      </c>
      <c r="S113" s="198">
        <f>SUMIF($L$84:$L111,$L113,S$84:S111)</f>
        <v>0</v>
      </c>
      <c r="T113" s="198">
        <f>SUMIF($L$84:$L111,$L113,T$84:T111)</f>
        <v>0</v>
      </c>
      <c r="U113" s="198">
        <f>SUMIF($L$84:$L111,$L113,U$84:U111)</f>
        <v>0</v>
      </c>
      <c r="V113" s="101"/>
      <c r="W113" s="101"/>
      <c r="X113" s="101"/>
      <c r="Y113" s="191"/>
      <c r="Z113" s="191"/>
      <c r="AA113" s="191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</row>
    <row r="114" spans="1:37" customFormat="1" outlineLevel="1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79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1"/>
      <c r="AD114" s="101"/>
      <c r="AE114" s="101"/>
      <c r="AF114" s="101"/>
      <c r="AG114" s="101"/>
      <c r="AH114" s="101"/>
      <c r="AI114" s="101"/>
      <c r="AJ114" s="101"/>
      <c r="AK114" s="101"/>
    </row>
    <row r="115" spans="1:37" outlineLevel="1">
      <c r="A115" s="110"/>
      <c r="B115" s="110"/>
      <c r="C115" s="111"/>
      <c r="D115" s="112"/>
      <c r="E115" s="79" t="str">
        <f t="shared" ref="E115:J126" si="33">E46</f>
        <v>s185 diversions - WN - capex</v>
      </c>
      <c r="F115" s="79" t="str">
        <f t="shared" si="33"/>
        <v>CW11_023TOT_PR24</v>
      </c>
      <c r="G115" s="79">
        <f t="shared" si="33"/>
        <v>0</v>
      </c>
      <c r="H115" s="79">
        <f t="shared" si="33"/>
        <v>0</v>
      </c>
      <c r="I115" s="79">
        <f t="shared" si="33"/>
        <v>0</v>
      </c>
      <c r="J115" s="79">
        <f t="shared" si="33"/>
        <v>0</v>
      </c>
      <c r="K115" s="79"/>
      <c r="L115" s="79" t="str">
        <f t="shared" ref="L115:M126" si="34">L46</f>
        <v>WN CAPEX</v>
      </c>
      <c r="M115" s="79" t="str">
        <f t="shared" si="34"/>
        <v>£m</v>
      </c>
      <c r="N115" s="79"/>
      <c r="O115" s="196"/>
      <c r="P115" s="196"/>
      <c r="Q115" s="197"/>
      <c r="R115" s="197"/>
      <c r="S115" s="197"/>
      <c r="T115" s="197"/>
      <c r="U115" s="197"/>
      <c r="V115" s="101"/>
      <c r="W115" s="101"/>
      <c r="X115" s="101"/>
      <c r="Y115" s="191"/>
      <c r="Z115" s="191"/>
      <c r="AA115" s="191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</row>
    <row r="116" spans="1:37" outlineLevel="1">
      <c r="A116" s="110"/>
      <c r="B116" s="110"/>
      <c r="C116" s="111"/>
      <c r="D116" s="112"/>
      <c r="E116" s="79" t="str">
        <f t="shared" si="33"/>
        <v>s185 diversions - WN - opex</v>
      </c>
      <c r="F116" s="79" t="str">
        <f t="shared" si="33"/>
        <v>CW11_008TOT_PR24</v>
      </c>
      <c r="G116" s="79">
        <f t="shared" si="33"/>
        <v>0</v>
      </c>
      <c r="H116" s="79">
        <f t="shared" si="33"/>
        <v>0</v>
      </c>
      <c r="I116" s="79">
        <f t="shared" si="33"/>
        <v>0</v>
      </c>
      <c r="J116" s="79">
        <f t="shared" si="33"/>
        <v>0</v>
      </c>
      <c r="K116" s="79"/>
      <c r="L116" s="79" t="str">
        <f t="shared" si="34"/>
        <v>WN OPEX</v>
      </c>
      <c r="M116" s="79" t="str">
        <f t="shared" si="34"/>
        <v>£m</v>
      </c>
      <c r="N116" s="79"/>
      <c r="O116" s="196"/>
      <c r="P116" s="196"/>
      <c r="Q116" s="197"/>
      <c r="R116" s="197"/>
      <c r="S116" s="197"/>
      <c r="T116" s="197"/>
      <c r="U116" s="197"/>
      <c r="V116" s="101"/>
      <c r="W116" s="101"/>
      <c r="X116" s="101"/>
      <c r="Y116" s="191"/>
      <c r="Z116" s="191"/>
      <c r="AA116" s="191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</row>
    <row r="117" spans="1:37" outlineLevel="1">
      <c r="A117" s="110"/>
      <c r="B117" s="110"/>
      <c r="C117" s="111"/>
      <c r="D117" s="112"/>
      <c r="E117" s="79" t="str">
        <f t="shared" si="33"/>
        <v>s185 diversions - WN - totex</v>
      </c>
      <c r="F117" s="79" t="str">
        <f t="shared" si="33"/>
        <v>sum</v>
      </c>
      <c r="G117" s="79">
        <f t="shared" si="33"/>
        <v>0</v>
      </c>
      <c r="H117" s="79">
        <f t="shared" si="33"/>
        <v>0</v>
      </c>
      <c r="I117" s="79">
        <f t="shared" si="33"/>
        <v>0</v>
      </c>
      <c r="J117" s="79">
        <f t="shared" si="33"/>
        <v>0</v>
      </c>
      <c r="K117" s="79"/>
      <c r="L117" s="79" t="str">
        <f t="shared" si="34"/>
        <v>WN TOTEX</v>
      </c>
      <c r="M117" s="79" t="str">
        <f t="shared" si="34"/>
        <v>£m</v>
      </c>
      <c r="N117" s="79"/>
      <c r="O117" s="196"/>
      <c r="P117" s="196"/>
      <c r="Q117" s="198">
        <f t="shared" ref="Q117:U117" si="35">SUM(Q115:Q116)</f>
        <v>0</v>
      </c>
      <c r="R117" s="198">
        <f t="shared" si="35"/>
        <v>0</v>
      </c>
      <c r="S117" s="198">
        <f t="shared" si="35"/>
        <v>0</v>
      </c>
      <c r="T117" s="198">
        <f t="shared" si="35"/>
        <v>0</v>
      </c>
      <c r="U117" s="198">
        <f t="shared" si="35"/>
        <v>0</v>
      </c>
      <c r="V117" s="101"/>
      <c r="W117" s="101"/>
      <c r="X117" s="101"/>
      <c r="Y117" s="191"/>
      <c r="Z117" s="191"/>
      <c r="AA117" s="191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</row>
    <row r="118" spans="1:37" outlineLevel="1">
      <c r="A118" s="110"/>
      <c r="B118" s="110"/>
      <c r="C118" s="111"/>
      <c r="D118" s="112"/>
      <c r="E118" s="79" t="str">
        <f t="shared" si="33"/>
        <v>NRSWA diversions - WN - capex</v>
      </c>
      <c r="F118" s="79" t="str">
        <f t="shared" si="33"/>
        <v>CW11_024TOT_PR24</v>
      </c>
      <c r="G118" s="79">
        <f t="shared" si="33"/>
        <v>0</v>
      </c>
      <c r="H118" s="79">
        <f t="shared" si="33"/>
        <v>0</v>
      </c>
      <c r="I118" s="79">
        <f t="shared" si="33"/>
        <v>0</v>
      </c>
      <c r="J118" s="79">
        <f t="shared" si="33"/>
        <v>0</v>
      </c>
      <c r="K118" s="79"/>
      <c r="L118" s="79" t="str">
        <f t="shared" si="34"/>
        <v>WN CAPEX</v>
      </c>
      <c r="M118" s="79" t="str">
        <f t="shared" si="34"/>
        <v>£m</v>
      </c>
      <c r="N118" s="79"/>
      <c r="O118" s="196"/>
      <c r="P118" s="196"/>
      <c r="Q118" s="197"/>
      <c r="R118" s="197"/>
      <c r="S118" s="197"/>
      <c r="T118" s="197"/>
      <c r="U118" s="197"/>
      <c r="V118" s="101"/>
      <c r="W118" s="101"/>
      <c r="X118" s="101"/>
      <c r="Y118" s="191"/>
      <c r="Z118" s="191"/>
      <c r="AA118" s="191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</row>
    <row r="119" spans="1:37" outlineLevel="1">
      <c r="A119" s="110"/>
      <c r="B119" s="110"/>
      <c r="C119" s="111"/>
      <c r="D119" s="112"/>
      <c r="E119" s="79" t="str">
        <f t="shared" si="33"/>
        <v>NRSWA diversions - WN - opex</v>
      </c>
      <c r="F119" s="79" t="str">
        <f t="shared" si="33"/>
        <v>CW11_009TOT_PR24</v>
      </c>
      <c r="G119" s="79">
        <f t="shared" si="33"/>
        <v>0</v>
      </c>
      <c r="H119" s="79">
        <f t="shared" si="33"/>
        <v>0</v>
      </c>
      <c r="I119" s="79">
        <f t="shared" si="33"/>
        <v>0</v>
      </c>
      <c r="J119" s="79">
        <f t="shared" si="33"/>
        <v>0</v>
      </c>
      <c r="K119" s="79"/>
      <c r="L119" s="79" t="str">
        <f t="shared" si="34"/>
        <v>WN OPEX</v>
      </c>
      <c r="M119" s="79" t="str">
        <f t="shared" si="34"/>
        <v>£m</v>
      </c>
      <c r="N119" s="79"/>
      <c r="O119" s="196"/>
      <c r="P119" s="196"/>
      <c r="Q119" s="197"/>
      <c r="R119" s="197"/>
      <c r="S119" s="197"/>
      <c r="T119" s="197"/>
      <c r="U119" s="197"/>
      <c r="V119" s="101"/>
      <c r="W119" s="101"/>
      <c r="X119" s="101"/>
      <c r="Y119" s="191"/>
      <c r="Z119" s="191"/>
      <c r="AA119" s="191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</row>
    <row r="120" spans="1:37" outlineLevel="1">
      <c r="A120" s="110"/>
      <c r="B120" s="110"/>
      <c r="C120" s="111"/>
      <c r="D120" s="112"/>
      <c r="E120" s="79" t="str">
        <f t="shared" si="33"/>
        <v>NRSWA diversions - WN - totex</v>
      </c>
      <c r="F120" s="79" t="str">
        <f t="shared" si="33"/>
        <v>sum</v>
      </c>
      <c r="G120" s="79">
        <f t="shared" si="33"/>
        <v>0</v>
      </c>
      <c r="H120" s="79">
        <f t="shared" si="33"/>
        <v>0</v>
      </c>
      <c r="I120" s="79">
        <f t="shared" si="33"/>
        <v>0</v>
      </c>
      <c r="J120" s="79">
        <f t="shared" si="33"/>
        <v>0</v>
      </c>
      <c r="K120" s="79"/>
      <c r="L120" s="79" t="str">
        <f t="shared" si="34"/>
        <v>WN TOTEX</v>
      </c>
      <c r="M120" s="79" t="str">
        <f t="shared" si="34"/>
        <v>£m</v>
      </c>
      <c r="N120" s="79"/>
      <c r="O120" s="196"/>
      <c r="P120" s="196"/>
      <c r="Q120" s="198">
        <f t="shared" ref="Q120:U120" si="36">SUM(Q118:Q119)</f>
        <v>0</v>
      </c>
      <c r="R120" s="198">
        <f t="shared" si="36"/>
        <v>0</v>
      </c>
      <c r="S120" s="198">
        <f t="shared" si="36"/>
        <v>0</v>
      </c>
      <c r="T120" s="198">
        <f t="shared" si="36"/>
        <v>0</v>
      </c>
      <c r="U120" s="198">
        <f t="shared" si="36"/>
        <v>0</v>
      </c>
      <c r="V120" s="101"/>
      <c r="W120" s="101"/>
      <c r="X120" s="101"/>
      <c r="Y120" s="191"/>
      <c r="Z120" s="191"/>
      <c r="AA120" s="191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</row>
    <row r="121" spans="1:37" outlineLevel="1">
      <c r="A121" s="110"/>
      <c r="B121" s="110"/>
      <c r="C121" s="111"/>
      <c r="D121" s="112"/>
      <c r="E121" s="79" t="str">
        <f t="shared" si="33"/>
        <v>Non-s185 diversions - WN - capex</v>
      </c>
      <c r="F121" s="79" t="str">
        <f t="shared" si="33"/>
        <v>CW11_025TOT_PR24</v>
      </c>
      <c r="G121" s="79">
        <f t="shared" si="33"/>
        <v>0</v>
      </c>
      <c r="H121" s="79">
        <f t="shared" si="33"/>
        <v>0</v>
      </c>
      <c r="I121" s="79">
        <f t="shared" si="33"/>
        <v>0</v>
      </c>
      <c r="J121" s="79">
        <f t="shared" si="33"/>
        <v>0</v>
      </c>
      <c r="K121" s="79"/>
      <c r="L121" s="79" t="str">
        <f t="shared" si="34"/>
        <v>WN CAPEX</v>
      </c>
      <c r="M121" s="79" t="str">
        <f t="shared" si="34"/>
        <v>£m</v>
      </c>
      <c r="N121" s="79"/>
      <c r="O121" s="196"/>
      <c r="P121" s="196"/>
      <c r="Q121" s="197"/>
      <c r="R121" s="197"/>
      <c r="S121" s="197"/>
      <c r="T121" s="197"/>
      <c r="U121" s="197"/>
      <c r="V121" s="101"/>
      <c r="W121" s="101"/>
      <c r="X121" s="101"/>
      <c r="Y121" s="191"/>
      <c r="Z121" s="191"/>
      <c r="AA121" s="191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</row>
    <row r="122" spans="1:37" outlineLevel="1">
      <c r="A122" s="110"/>
      <c r="B122" s="110"/>
      <c r="C122" s="111"/>
      <c r="D122" s="112"/>
      <c r="E122" s="79" t="str">
        <f t="shared" si="33"/>
        <v>Non-s185 diversions - WN - opex</v>
      </c>
      <c r="F122" s="79" t="str">
        <f t="shared" si="33"/>
        <v>CW11_010TOT_PR24</v>
      </c>
      <c r="G122" s="79">
        <f t="shared" si="33"/>
        <v>0</v>
      </c>
      <c r="H122" s="79">
        <f t="shared" si="33"/>
        <v>0</v>
      </c>
      <c r="I122" s="79">
        <f t="shared" si="33"/>
        <v>0</v>
      </c>
      <c r="J122" s="79">
        <f t="shared" si="33"/>
        <v>0</v>
      </c>
      <c r="K122" s="79"/>
      <c r="L122" s="79" t="str">
        <f t="shared" si="34"/>
        <v>WN OPEX</v>
      </c>
      <c r="M122" s="79" t="str">
        <f t="shared" si="34"/>
        <v>£m</v>
      </c>
      <c r="N122" s="79"/>
      <c r="O122" s="196"/>
      <c r="P122" s="196"/>
      <c r="Q122" s="197"/>
      <c r="R122" s="197"/>
      <c r="S122" s="197"/>
      <c r="T122" s="197"/>
      <c r="U122" s="197"/>
      <c r="V122" s="101"/>
      <c r="W122" s="101"/>
      <c r="X122" s="101"/>
      <c r="Y122" s="191"/>
      <c r="Z122" s="191"/>
      <c r="AA122" s="191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</row>
    <row r="123" spans="1:37" outlineLevel="1">
      <c r="A123" s="110"/>
      <c r="B123" s="110"/>
      <c r="C123" s="111"/>
      <c r="D123" s="112"/>
      <c r="E123" s="79" t="str">
        <f t="shared" si="33"/>
        <v>Non-s185 diversions - WN - totex</v>
      </c>
      <c r="F123" s="79" t="str">
        <f t="shared" si="33"/>
        <v>sum</v>
      </c>
      <c r="G123" s="79">
        <f t="shared" si="33"/>
        <v>0</v>
      </c>
      <c r="H123" s="79">
        <f t="shared" si="33"/>
        <v>0</v>
      </c>
      <c r="I123" s="79">
        <f t="shared" si="33"/>
        <v>0</v>
      </c>
      <c r="J123" s="79">
        <f t="shared" si="33"/>
        <v>0</v>
      </c>
      <c r="K123" s="79"/>
      <c r="L123" s="79" t="str">
        <f t="shared" si="34"/>
        <v>WN TOTEX</v>
      </c>
      <c r="M123" s="79" t="str">
        <f t="shared" si="34"/>
        <v>£m</v>
      </c>
      <c r="N123" s="79"/>
      <c r="O123" s="196"/>
      <c r="P123" s="196"/>
      <c r="Q123" s="198">
        <f t="shared" ref="Q123:U123" si="37">SUM(Q121:Q122)</f>
        <v>0</v>
      </c>
      <c r="R123" s="198">
        <f t="shared" si="37"/>
        <v>0</v>
      </c>
      <c r="S123" s="198">
        <f t="shared" si="37"/>
        <v>0</v>
      </c>
      <c r="T123" s="198">
        <f t="shared" si="37"/>
        <v>0</v>
      </c>
      <c r="U123" s="198">
        <f t="shared" si="37"/>
        <v>0</v>
      </c>
      <c r="V123" s="101"/>
      <c r="W123" s="101"/>
      <c r="X123" s="101"/>
      <c r="Y123" s="191"/>
      <c r="Z123" s="191"/>
      <c r="AA123" s="191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</row>
    <row r="124" spans="1:37" outlineLevel="1">
      <c r="A124" s="110"/>
      <c r="B124" s="110"/>
      <c r="C124" s="111"/>
      <c r="D124" s="112"/>
      <c r="E124" s="79" t="str">
        <f t="shared" si="33"/>
        <v>Total diversions - WN - capex</v>
      </c>
      <c r="F124" s="79" t="str">
        <f t="shared" si="33"/>
        <v>sum</v>
      </c>
      <c r="G124" s="79">
        <f t="shared" si="33"/>
        <v>0</v>
      </c>
      <c r="H124" s="79">
        <f t="shared" si="33"/>
        <v>0</v>
      </c>
      <c r="I124" s="79">
        <f t="shared" si="33"/>
        <v>0</v>
      </c>
      <c r="J124" s="79">
        <f t="shared" si="33"/>
        <v>0</v>
      </c>
      <c r="K124" s="79"/>
      <c r="L124" s="79" t="str">
        <f t="shared" si="34"/>
        <v>WN CAPEX</v>
      </c>
      <c r="M124" s="79" t="str">
        <f t="shared" si="34"/>
        <v>£m</v>
      </c>
      <c r="N124" s="79"/>
      <c r="O124" s="196"/>
      <c r="P124" s="196"/>
      <c r="Q124" s="198">
        <f>SUMIF($L$115:$L123,$L124,Q$115:Q123)</f>
        <v>0</v>
      </c>
      <c r="R124" s="198">
        <f>SUMIF($L$115:$L123,$L124,R$115:R123)</f>
        <v>0</v>
      </c>
      <c r="S124" s="198">
        <f>SUMIF($L$115:$L123,$L124,S$115:S123)</f>
        <v>0</v>
      </c>
      <c r="T124" s="198">
        <f>SUMIF($L$115:$L123,$L124,T$115:T123)</f>
        <v>0</v>
      </c>
      <c r="U124" s="198">
        <f>SUMIF($L$115:$L123,$L124,U$115:U123)</f>
        <v>0</v>
      </c>
      <c r="V124" s="101"/>
      <c r="W124" s="101"/>
      <c r="X124" s="101"/>
      <c r="Y124" s="191"/>
      <c r="Z124" s="191"/>
      <c r="AA124" s="191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</row>
    <row r="125" spans="1:37" outlineLevel="1">
      <c r="A125" s="110"/>
      <c r="B125" s="110"/>
      <c r="C125" s="111"/>
      <c r="D125" s="112"/>
      <c r="E125" s="79" t="str">
        <f t="shared" si="33"/>
        <v>Total diversions - WN - opex</v>
      </c>
      <c r="F125" s="79" t="str">
        <f t="shared" si="33"/>
        <v>sum</v>
      </c>
      <c r="G125" s="79">
        <f t="shared" si="33"/>
        <v>0</v>
      </c>
      <c r="H125" s="79">
        <f t="shared" si="33"/>
        <v>0</v>
      </c>
      <c r="I125" s="79">
        <f t="shared" si="33"/>
        <v>0</v>
      </c>
      <c r="J125" s="79">
        <f t="shared" si="33"/>
        <v>0</v>
      </c>
      <c r="K125" s="79"/>
      <c r="L125" s="79" t="str">
        <f t="shared" si="34"/>
        <v>WN OPEX</v>
      </c>
      <c r="M125" s="79" t="str">
        <f t="shared" si="34"/>
        <v>£m</v>
      </c>
      <c r="N125" s="79"/>
      <c r="O125" s="196"/>
      <c r="P125" s="196"/>
      <c r="Q125" s="198">
        <f>SUMIF($L$115:$L124,$L125,Q$115:Q124)</f>
        <v>0</v>
      </c>
      <c r="R125" s="198">
        <f>SUMIF($L$115:$L124,$L125,R$115:R124)</f>
        <v>0</v>
      </c>
      <c r="S125" s="198">
        <f>SUMIF($L$115:$L124,$L125,S$115:S124)</f>
        <v>0</v>
      </c>
      <c r="T125" s="198">
        <f>SUMIF($L$115:$L124,$L125,T$115:T124)</f>
        <v>0</v>
      </c>
      <c r="U125" s="198">
        <f>SUMIF($L$115:$L124,$L125,U$115:U124)</f>
        <v>0</v>
      </c>
      <c r="V125" s="101"/>
      <c r="W125" s="101"/>
      <c r="X125" s="101"/>
      <c r="Y125" s="191"/>
      <c r="Z125" s="191"/>
      <c r="AA125" s="191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</row>
    <row r="126" spans="1:37" outlineLevel="1">
      <c r="A126" s="110"/>
      <c r="B126" s="110"/>
      <c r="C126" s="111"/>
      <c r="D126" s="112"/>
      <c r="E126" s="79" t="str">
        <f t="shared" si="33"/>
        <v>Total diversions - WN - totex</v>
      </c>
      <c r="F126" s="79" t="str">
        <f t="shared" si="33"/>
        <v>sum</v>
      </c>
      <c r="G126" s="79">
        <f t="shared" si="33"/>
        <v>0</v>
      </c>
      <c r="H126" s="79">
        <f t="shared" si="33"/>
        <v>0</v>
      </c>
      <c r="I126" s="79">
        <f t="shared" si="33"/>
        <v>0</v>
      </c>
      <c r="J126" s="79">
        <f t="shared" si="33"/>
        <v>0</v>
      </c>
      <c r="K126" s="79"/>
      <c r="L126" s="79" t="str">
        <f t="shared" si="34"/>
        <v>WN TOTEX</v>
      </c>
      <c r="M126" s="79" t="str">
        <f t="shared" si="34"/>
        <v>£m</v>
      </c>
      <c r="N126" s="79"/>
      <c r="O126" s="196"/>
      <c r="P126" s="196"/>
      <c r="Q126" s="198">
        <f>SUMIF($L$115:$L125,$L126,Q$115:Q125)</f>
        <v>0</v>
      </c>
      <c r="R126" s="198">
        <f>SUMIF($L$115:$L125,$L126,R$115:R125)</f>
        <v>0</v>
      </c>
      <c r="S126" s="198">
        <f>SUMIF($L$115:$L125,$L126,S$115:S125)</f>
        <v>0</v>
      </c>
      <c r="T126" s="198">
        <f>SUMIF($L$115:$L125,$L126,T$115:T125)</f>
        <v>0</v>
      </c>
      <c r="U126" s="198">
        <f>SUMIF($L$115:$L125,$L126,U$115:U125)</f>
        <v>0</v>
      </c>
      <c r="V126" s="101"/>
      <c r="W126" s="101"/>
      <c r="X126" s="101"/>
      <c r="Y126" s="191"/>
      <c r="Z126" s="191"/>
      <c r="AA126" s="191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</row>
    <row r="127" spans="1:37" customFormat="1" outlineLevel="1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79"/>
      <c r="O127" s="101"/>
      <c r="P127" s="101"/>
      <c r="Q127" s="101"/>
      <c r="R127" s="101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1"/>
      <c r="AD127" s="101"/>
      <c r="AE127" s="101"/>
      <c r="AF127" s="101"/>
      <c r="AG127" s="101"/>
      <c r="AH127" s="101"/>
      <c r="AI127" s="101"/>
      <c r="AJ127" s="101"/>
      <c r="AK127" s="101"/>
    </row>
    <row r="128" spans="1:37" outlineLevel="1">
      <c r="A128" s="110"/>
      <c r="B128" s="110"/>
      <c r="C128" s="111"/>
      <c r="D128" s="112"/>
      <c r="E128" s="79" t="str">
        <f t="shared" ref="E128:J139" si="38">E59</f>
        <v>s185 diversions - WWN - capex</v>
      </c>
      <c r="F128" s="79" t="str">
        <f t="shared" si="38"/>
        <v>CWW11_025TOT_PR24</v>
      </c>
      <c r="G128" s="79">
        <f t="shared" si="38"/>
        <v>0</v>
      </c>
      <c r="H128" s="79">
        <f t="shared" si="38"/>
        <v>0</v>
      </c>
      <c r="I128" s="79">
        <f t="shared" si="38"/>
        <v>0</v>
      </c>
      <c r="J128" s="79">
        <f t="shared" si="38"/>
        <v>0</v>
      </c>
      <c r="K128" s="79"/>
      <c r="L128" s="79" t="str">
        <f t="shared" ref="L128:M139" si="39">L59</f>
        <v>WWN CAPEX</v>
      </c>
      <c r="M128" s="79" t="str">
        <f t="shared" si="39"/>
        <v>£m</v>
      </c>
      <c r="N128" s="79"/>
      <c r="O128" s="196"/>
      <c r="P128" s="196"/>
      <c r="Q128" s="197"/>
      <c r="R128" s="197"/>
      <c r="S128" s="197"/>
      <c r="T128" s="197"/>
      <c r="U128" s="197"/>
      <c r="V128" s="101"/>
      <c r="W128" s="101"/>
      <c r="X128" s="101"/>
      <c r="Y128" s="191"/>
      <c r="Z128" s="191"/>
      <c r="AA128" s="191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</row>
    <row r="129" spans="1:37" outlineLevel="1">
      <c r="A129" s="110"/>
      <c r="B129" s="110"/>
      <c r="C129" s="111"/>
      <c r="D129" s="112"/>
      <c r="E129" s="79" t="str">
        <f t="shared" si="38"/>
        <v>s185 diversions - WWN - opex</v>
      </c>
      <c r="F129" s="79" t="str">
        <f t="shared" si="38"/>
        <v>CWW11_012TOT_PR24</v>
      </c>
      <c r="G129" s="79">
        <f t="shared" si="38"/>
        <v>0</v>
      </c>
      <c r="H129" s="79">
        <f t="shared" si="38"/>
        <v>0</v>
      </c>
      <c r="I129" s="79">
        <f t="shared" si="38"/>
        <v>0</v>
      </c>
      <c r="J129" s="79">
        <f t="shared" si="38"/>
        <v>0</v>
      </c>
      <c r="K129" s="79"/>
      <c r="L129" s="79" t="str">
        <f t="shared" si="39"/>
        <v>WWN OPEX</v>
      </c>
      <c r="M129" s="79" t="str">
        <f t="shared" si="39"/>
        <v>£m</v>
      </c>
      <c r="N129" s="79"/>
      <c r="O129" s="196"/>
      <c r="P129" s="196"/>
      <c r="Q129" s="197"/>
      <c r="R129" s="197"/>
      <c r="S129" s="197"/>
      <c r="T129" s="197"/>
      <c r="U129" s="197"/>
      <c r="V129" s="101"/>
      <c r="W129" s="101"/>
      <c r="X129" s="101"/>
      <c r="Y129" s="191"/>
      <c r="Z129" s="191"/>
      <c r="AA129" s="191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</row>
    <row r="130" spans="1:37" outlineLevel="1">
      <c r="A130" s="110"/>
      <c r="B130" s="110"/>
      <c r="C130" s="111"/>
      <c r="D130" s="112"/>
      <c r="E130" s="79" t="str">
        <f t="shared" si="38"/>
        <v>s185 diversions - WWN - totex</v>
      </c>
      <c r="F130" s="79" t="str">
        <f t="shared" si="38"/>
        <v>sum</v>
      </c>
      <c r="G130" s="79">
        <f t="shared" si="38"/>
        <v>0</v>
      </c>
      <c r="H130" s="79">
        <f t="shared" si="38"/>
        <v>0</v>
      </c>
      <c r="I130" s="79">
        <f t="shared" si="38"/>
        <v>0</v>
      </c>
      <c r="J130" s="79">
        <f t="shared" si="38"/>
        <v>0</v>
      </c>
      <c r="K130" s="79"/>
      <c r="L130" s="79" t="str">
        <f t="shared" si="39"/>
        <v>WWN TOTEX</v>
      </c>
      <c r="M130" s="79" t="str">
        <f t="shared" si="39"/>
        <v>£m</v>
      </c>
      <c r="N130" s="79"/>
      <c r="O130" s="196"/>
      <c r="P130" s="196"/>
      <c r="Q130" s="198">
        <f>SUM(Q128:Q129)</f>
        <v>0</v>
      </c>
      <c r="R130" s="198">
        <f t="shared" ref="R130:U130" si="40">SUM(R128:R129)</f>
        <v>0</v>
      </c>
      <c r="S130" s="198">
        <f t="shared" si="40"/>
        <v>0</v>
      </c>
      <c r="T130" s="198">
        <f t="shared" si="40"/>
        <v>0</v>
      </c>
      <c r="U130" s="198">
        <f t="shared" si="40"/>
        <v>0</v>
      </c>
      <c r="V130" s="101"/>
      <c r="W130" s="101"/>
      <c r="X130" s="101"/>
      <c r="Y130" s="191"/>
      <c r="Z130" s="191"/>
      <c r="AA130" s="191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</row>
    <row r="131" spans="1:37" outlineLevel="1">
      <c r="A131" s="110"/>
      <c r="B131" s="110"/>
      <c r="C131" s="111"/>
      <c r="D131" s="112"/>
      <c r="E131" s="79" t="str">
        <f t="shared" si="38"/>
        <v>NRSWA diversions - WWN - capex</v>
      </c>
      <c r="F131" s="79" t="str">
        <f t="shared" si="38"/>
        <v>CWW11_018TOT_PR24</v>
      </c>
      <c r="G131" s="79">
        <f t="shared" si="38"/>
        <v>0</v>
      </c>
      <c r="H131" s="79">
        <f t="shared" si="38"/>
        <v>0</v>
      </c>
      <c r="I131" s="79">
        <f t="shared" si="38"/>
        <v>0</v>
      </c>
      <c r="J131" s="79">
        <f t="shared" si="38"/>
        <v>0</v>
      </c>
      <c r="K131" s="79"/>
      <c r="L131" s="79" t="str">
        <f t="shared" si="39"/>
        <v>WWN CAPEX</v>
      </c>
      <c r="M131" s="79" t="str">
        <f t="shared" si="39"/>
        <v>£m</v>
      </c>
      <c r="N131" s="79"/>
      <c r="O131" s="196"/>
      <c r="P131" s="196"/>
      <c r="Q131" s="197"/>
      <c r="R131" s="197"/>
      <c r="S131" s="197"/>
      <c r="T131" s="197"/>
      <c r="U131" s="197"/>
      <c r="V131" s="101"/>
      <c r="W131" s="101"/>
      <c r="X131" s="101"/>
      <c r="Y131" s="191"/>
      <c r="Z131" s="191"/>
      <c r="AA131" s="191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</row>
    <row r="132" spans="1:37" outlineLevel="1">
      <c r="A132" s="110"/>
      <c r="B132" s="110"/>
      <c r="C132" s="111"/>
      <c r="D132" s="112"/>
      <c r="E132" s="79" t="str">
        <f t="shared" si="38"/>
        <v>NRSWA diversions - WWN - opex</v>
      </c>
      <c r="F132" s="79" t="str">
        <f t="shared" si="38"/>
        <v>CWW11_005TOT_PR24</v>
      </c>
      <c r="G132" s="79">
        <f t="shared" si="38"/>
        <v>0</v>
      </c>
      <c r="H132" s="79">
        <f t="shared" si="38"/>
        <v>0</v>
      </c>
      <c r="I132" s="79">
        <f t="shared" si="38"/>
        <v>0</v>
      </c>
      <c r="J132" s="79">
        <f t="shared" si="38"/>
        <v>0</v>
      </c>
      <c r="K132" s="79"/>
      <c r="L132" s="79" t="str">
        <f t="shared" si="39"/>
        <v>WWN OPEX</v>
      </c>
      <c r="M132" s="79" t="str">
        <f t="shared" si="39"/>
        <v>£m</v>
      </c>
      <c r="N132" s="79"/>
      <c r="O132" s="196"/>
      <c r="P132" s="196"/>
      <c r="Q132" s="197"/>
      <c r="R132" s="197"/>
      <c r="S132" s="197"/>
      <c r="T132" s="197"/>
      <c r="U132" s="197"/>
      <c r="V132" s="101"/>
      <c r="W132" s="101"/>
      <c r="X132" s="101"/>
      <c r="Y132" s="191"/>
      <c r="Z132" s="191"/>
      <c r="AA132" s="191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</row>
    <row r="133" spans="1:37" outlineLevel="1">
      <c r="A133" s="110"/>
      <c r="B133" s="110"/>
      <c r="C133" s="111"/>
      <c r="D133" s="112"/>
      <c r="E133" s="79" t="str">
        <f t="shared" si="38"/>
        <v>NRSWA diversions - WWN - totex</v>
      </c>
      <c r="F133" s="79" t="str">
        <f t="shared" si="38"/>
        <v>sum</v>
      </c>
      <c r="G133" s="79">
        <f t="shared" si="38"/>
        <v>0</v>
      </c>
      <c r="H133" s="79">
        <f t="shared" si="38"/>
        <v>0</v>
      </c>
      <c r="I133" s="79">
        <f t="shared" si="38"/>
        <v>0</v>
      </c>
      <c r="J133" s="79">
        <f t="shared" si="38"/>
        <v>0</v>
      </c>
      <c r="K133" s="79"/>
      <c r="L133" s="79" t="str">
        <f t="shared" si="39"/>
        <v>WWN TOTEX</v>
      </c>
      <c r="M133" s="79" t="str">
        <f t="shared" si="39"/>
        <v>£m</v>
      </c>
      <c r="N133" s="79"/>
      <c r="O133" s="196"/>
      <c r="P133" s="196"/>
      <c r="Q133" s="198">
        <f t="shared" ref="Q133:U133" si="41">SUM(Q131:Q132)</f>
        <v>0</v>
      </c>
      <c r="R133" s="198">
        <f t="shared" si="41"/>
        <v>0</v>
      </c>
      <c r="S133" s="198">
        <f t="shared" si="41"/>
        <v>0</v>
      </c>
      <c r="T133" s="198">
        <f t="shared" si="41"/>
        <v>0</v>
      </c>
      <c r="U133" s="198">
        <f t="shared" si="41"/>
        <v>0</v>
      </c>
      <c r="V133" s="101"/>
      <c r="W133" s="101"/>
      <c r="X133" s="101"/>
      <c r="Y133" s="191"/>
      <c r="Z133" s="191"/>
      <c r="AA133" s="191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</row>
    <row r="134" spans="1:37" outlineLevel="1">
      <c r="A134" s="110"/>
      <c r="B134" s="110"/>
      <c r="C134" s="111"/>
      <c r="D134" s="112"/>
      <c r="E134" s="79" t="str">
        <f t="shared" si="38"/>
        <v>Non-s185 diversions - WWN - capex</v>
      </c>
      <c r="F134" s="79" t="str">
        <f t="shared" si="38"/>
        <v>CWW11_019TOT_PR24</v>
      </c>
      <c r="G134" s="79">
        <f t="shared" si="38"/>
        <v>0</v>
      </c>
      <c r="H134" s="79">
        <f t="shared" si="38"/>
        <v>0</v>
      </c>
      <c r="I134" s="79">
        <f t="shared" si="38"/>
        <v>0</v>
      </c>
      <c r="J134" s="79">
        <f t="shared" si="38"/>
        <v>0</v>
      </c>
      <c r="K134" s="79"/>
      <c r="L134" s="79" t="str">
        <f t="shared" si="39"/>
        <v>WWN CAPEX</v>
      </c>
      <c r="M134" s="79" t="str">
        <f t="shared" si="39"/>
        <v>£m</v>
      </c>
      <c r="N134" s="79"/>
      <c r="O134" s="196"/>
      <c r="P134" s="196"/>
      <c r="Q134" s="197"/>
      <c r="R134" s="197"/>
      <c r="S134" s="197"/>
      <c r="T134" s="197"/>
      <c r="U134" s="197"/>
      <c r="V134" s="101"/>
      <c r="W134" s="101"/>
      <c r="X134" s="101"/>
      <c r="Y134" s="191"/>
      <c r="Z134" s="191"/>
      <c r="AA134" s="191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</row>
    <row r="135" spans="1:37" outlineLevel="1">
      <c r="A135" s="110"/>
      <c r="B135" s="110"/>
      <c r="C135" s="111"/>
      <c r="D135" s="112"/>
      <c r="E135" s="79" t="str">
        <f t="shared" si="38"/>
        <v>Non-s185 diversions - WWN - opex</v>
      </c>
      <c r="F135" s="79" t="str">
        <f t="shared" si="38"/>
        <v>CWW11_006TOT_PR24</v>
      </c>
      <c r="G135" s="79">
        <f t="shared" si="38"/>
        <v>0</v>
      </c>
      <c r="H135" s="79">
        <f t="shared" si="38"/>
        <v>0</v>
      </c>
      <c r="I135" s="79">
        <f t="shared" si="38"/>
        <v>0</v>
      </c>
      <c r="J135" s="79">
        <f t="shared" si="38"/>
        <v>0</v>
      </c>
      <c r="K135" s="79"/>
      <c r="L135" s="79" t="str">
        <f t="shared" si="39"/>
        <v>WWN OPEX</v>
      </c>
      <c r="M135" s="79" t="str">
        <f t="shared" si="39"/>
        <v>£m</v>
      </c>
      <c r="N135" s="79"/>
      <c r="O135" s="196"/>
      <c r="P135" s="196"/>
      <c r="Q135" s="197"/>
      <c r="R135" s="197"/>
      <c r="S135" s="197"/>
      <c r="T135" s="197"/>
      <c r="U135" s="197"/>
      <c r="V135" s="101"/>
      <c r="W135" s="101"/>
      <c r="X135" s="101"/>
      <c r="Y135" s="191"/>
      <c r="Z135" s="191"/>
      <c r="AA135" s="191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</row>
    <row r="136" spans="1:37" outlineLevel="1">
      <c r="A136" s="110"/>
      <c r="B136" s="110"/>
      <c r="C136" s="111"/>
      <c r="D136" s="112"/>
      <c r="E136" s="79" t="str">
        <f t="shared" si="38"/>
        <v>Non-s185 diversions - WWN - totex</v>
      </c>
      <c r="F136" s="79" t="str">
        <f t="shared" si="38"/>
        <v>sum</v>
      </c>
      <c r="G136" s="79">
        <f t="shared" si="38"/>
        <v>0</v>
      </c>
      <c r="H136" s="79">
        <f t="shared" si="38"/>
        <v>0</v>
      </c>
      <c r="I136" s="79">
        <f t="shared" si="38"/>
        <v>0</v>
      </c>
      <c r="J136" s="79">
        <f t="shared" si="38"/>
        <v>0</v>
      </c>
      <c r="K136" s="79"/>
      <c r="L136" s="79" t="str">
        <f t="shared" si="39"/>
        <v>WWN TOTEX</v>
      </c>
      <c r="M136" s="79" t="str">
        <f t="shared" si="39"/>
        <v>£m</v>
      </c>
      <c r="N136" s="79"/>
      <c r="O136" s="196"/>
      <c r="P136" s="196"/>
      <c r="Q136" s="198">
        <f t="shared" ref="Q136:U136" si="42">SUM(Q134:Q135)</f>
        <v>0</v>
      </c>
      <c r="R136" s="198">
        <f t="shared" si="42"/>
        <v>0</v>
      </c>
      <c r="S136" s="198">
        <f t="shared" si="42"/>
        <v>0</v>
      </c>
      <c r="T136" s="198">
        <f t="shared" si="42"/>
        <v>0</v>
      </c>
      <c r="U136" s="198">
        <f t="shared" si="42"/>
        <v>0</v>
      </c>
      <c r="V136" s="101"/>
      <c r="W136" s="101"/>
      <c r="X136" s="101"/>
      <c r="Y136" s="191"/>
      <c r="Z136" s="191"/>
      <c r="AA136" s="191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</row>
    <row r="137" spans="1:37" outlineLevel="1">
      <c r="A137" s="110"/>
      <c r="B137" s="110"/>
      <c r="C137" s="111"/>
      <c r="D137" s="112"/>
      <c r="E137" s="79" t="str">
        <f t="shared" si="38"/>
        <v>Total diversions - WWN - capex</v>
      </c>
      <c r="F137" s="79" t="str">
        <f t="shared" si="38"/>
        <v>sum</v>
      </c>
      <c r="G137" s="79">
        <f t="shared" si="38"/>
        <v>0</v>
      </c>
      <c r="H137" s="79">
        <f t="shared" si="38"/>
        <v>0</v>
      </c>
      <c r="I137" s="79">
        <f t="shared" si="38"/>
        <v>0</v>
      </c>
      <c r="J137" s="79">
        <f t="shared" si="38"/>
        <v>0</v>
      </c>
      <c r="K137" s="79"/>
      <c r="L137" s="79" t="str">
        <f t="shared" si="39"/>
        <v>WWN CAPEX</v>
      </c>
      <c r="M137" s="79" t="str">
        <f t="shared" si="39"/>
        <v>£m</v>
      </c>
      <c r="N137" s="79"/>
      <c r="O137" s="196"/>
      <c r="P137" s="196"/>
      <c r="Q137" s="198">
        <f>SUMIF($L$128:$L136,$L137,Q$128:Q136)</f>
        <v>0</v>
      </c>
      <c r="R137" s="198">
        <f>SUMIF($L$128:$L136,$L137,R$128:R136)</f>
        <v>0</v>
      </c>
      <c r="S137" s="198">
        <f>SUMIF($L$128:$L136,$L137,S$128:S136)</f>
        <v>0</v>
      </c>
      <c r="T137" s="198">
        <f>SUMIF($L$128:$L136,$L137,T$128:T136)</f>
        <v>0</v>
      </c>
      <c r="U137" s="198">
        <f>SUMIF($L$128:$L136,$L137,U$128:U136)</f>
        <v>0</v>
      </c>
      <c r="V137" s="101"/>
      <c r="W137" s="101"/>
      <c r="X137" s="101"/>
      <c r="Y137" s="191"/>
      <c r="Z137" s="191"/>
      <c r="AA137" s="191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</row>
    <row r="138" spans="1:37" outlineLevel="1">
      <c r="A138" s="110"/>
      <c r="B138" s="110"/>
      <c r="C138" s="111"/>
      <c r="D138" s="112"/>
      <c r="E138" s="79" t="str">
        <f t="shared" si="38"/>
        <v>Total diversions - WWN - opex</v>
      </c>
      <c r="F138" s="79" t="str">
        <f t="shared" si="38"/>
        <v>sum</v>
      </c>
      <c r="G138" s="79">
        <f t="shared" si="38"/>
        <v>0</v>
      </c>
      <c r="H138" s="79">
        <f t="shared" si="38"/>
        <v>0</v>
      </c>
      <c r="I138" s="79">
        <f t="shared" si="38"/>
        <v>0</v>
      </c>
      <c r="J138" s="79">
        <f t="shared" si="38"/>
        <v>0</v>
      </c>
      <c r="K138" s="79"/>
      <c r="L138" s="79" t="str">
        <f t="shared" si="39"/>
        <v>WWN OPEX</v>
      </c>
      <c r="M138" s="79" t="str">
        <f t="shared" si="39"/>
        <v>£m</v>
      </c>
      <c r="N138" s="79"/>
      <c r="O138" s="196"/>
      <c r="P138" s="196"/>
      <c r="Q138" s="198">
        <f>SUMIF($L$128:$L137,$L138,Q$128:Q137)</f>
        <v>0</v>
      </c>
      <c r="R138" s="198">
        <f>SUMIF($L$128:$L137,$L138,R$128:R137)</f>
        <v>0</v>
      </c>
      <c r="S138" s="198">
        <f>SUMIF($L$128:$L137,$L138,S$128:S137)</f>
        <v>0</v>
      </c>
      <c r="T138" s="198">
        <f>SUMIF($L$128:$L137,$L138,T$128:T137)</f>
        <v>0</v>
      </c>
      <c r="U138" s="198">
        <f>SUMIF($L$128:$L137,$L138,U$128:U137)</f>
        <v>0</v>
      </c>
      <c r="V138" s="101"/>
      <c r="W138" s="101"/>
      <c r="X138" s="101"/>
      <c r="Y138" s="191"/>
      <c r="Z138" s="191"/>
      <c r="AA138" s="191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</row>
    <row r="139" spans="1:37" outlineLevel="1">
      <c r="A139" s="110"/>
      <c r="B139" s="110"/>
      <c r="C139" s="111"/>
      <c r="D139" s="112"/>
      <c r="E139" s="79" t="str">
        <f t="shared" si="38"/>
        <v>Total diversions - WWN - totex</v>
      </c>
      <c r="F139" s="79" t="str">
        <f t="shared" si="38"/>
        <v>sum</v>
      </c>
      <c r="G139" s="79">
        <f t="shared" si="38"/>
        <v>0</v>
      </c>
      <c r="H139" s="79">
        <f t="shared" si="38"/>
        <v>0</v>
      </c>
      <c r="I139" s="79">
        <f t="shared" si="38"/>
        <v>0</v>
      </c>
      <c r="J139" s="79">
        <f t="shared" si="38"/>
        <v>0</v>
      </c>
      <c r="K139" s="79"/>
      <c r="L139" s="79" t="str">
        <f t="shared" si="39"/>
        <v>WWN TOTEX</v>
      </c>
      <c r="M139" s="79" t="str">
        <f t="shared" si="39"/>
        <v>£m</v>
      </c>
      <c r="N139" s="79"/>
      <c r="O139" s="196"/>
      <c r="P139" s="196"/>
      <c r="Q139" s="198">
        <f>SUMIF($L$128:$L138,$L139,Q$128:Q138)</f>
        <v>0</v>
      </c>
      <c r="R139" s="198">
        <f>SUMIF($L$128:$L138,$L139,R$128:R138)</f>
        <v>0</v>
      </c>
      <c r="S139" s="198">
        <f>SUMIF($L$128:$L138,$L139,S$128:S138)</f>
        <v>0</v>
      </c>
      <c r="T139" s="198">
        <f>SUMIF($L$128:$L138,$L139,T$128:T138)</f>
        <v>0</v>
      </c>
      <c r="U139" s="198">
        <f>SUMIF($L$128:$L138,$L139,U$128:U138)</f>
        <v>0</v>
      </c>
      <c r="V139" s="101"/>
      <c r="W139" s="101"/>
      <c r="X139" s="101"/>
      <c r="Y139" s="191"/>
      <c r="Z139" s="191"/>
      <c r="AA139" s="191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</row>
    <row r="140" spans="1:37" customFormat="1" outlineLevel="1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79"/>
      <c r="O140" s="200"/>
      <c r="P140" s="200"/>
      <c r="Q140" s="200"/>
      <c r="R140" s="200"/>
      <c r="S140" s="200"/>
      <c r="T140" s="200"/>
      <c r="U140" s="200"/>
      <c r="V140" s="101"/>
      <c r="W140" s="101"/>
      <c r="X140" s="101"/>
      <c r="Y140" s="101"/>
      <c r="Z140" s="101"/>
      <c r="AA140" s="101"/>
      <c r="AB140" s="101"/>
      <c r="AC140" s="101"/>
      <c r="AD140" s="101"/>
      <c r="AE140" s="101"/>
      <c r="AF140" s="101"/>
      <c r="AG140" s="101"/>
      <c r="AH140" s="101"/>
      <c r="AI140" s="101"/>
      <c r="AJ140" s="101"/>
      <c r="AK140" s="101"/>
    </row>
    <row r="141" spans="1:37" outlineLevel="1">
      <c r="A141" s="110"/>
      <c r="B141" s="110"/>
      <c r="C141" s="111"/>
      <c r="D141" s="112"/>
      <c r="E141" s="79" t="s">
        <v>927</v>
      </c>
      <c r="F141" s="120"/>
      <c r="G141" s="120"/>
      <c r="H141" s="120"/>
      <c r="I141" s="120"/>
      <c r="J141" s="120"/>
      <c r="K141" s="120"/>
      <c r="L141" s="120"/>
      <c r="M141" s="157" t="s">
        <v>31</v>
      </c>
      <c r="N141" s="79"/>
      <c r="O141" s="196"/>
      <c r="P141" s="196"/>
      <c r="Q141" s="203">
        <f>SUM(Q126)+SUM(Q110)+SUM(Q139)+Q113</f>
        <v>0</v>
      </c>
      <c r="R141" s="203">
        <f t="shared" ref="R141:U141" si="43">SUM(R126)+SUM(R110)+SUM(R139)+R113</f>
        <v>0</v>
      </c>
      <c r="S141" s="203">
        <f t="shared" si="43"/>
        <v>0</v>
      </c>
      <c r="T141" s="203">
        <f t="shared" si="43"/>
        <v>0</v>
      </c>
      <c r="U141" s="203">
        <f t="shared" si="43"/>
        <v>0</v>
      </c>
      <c r="V141" s="101"/>
      <c r="W141" s="101"/>
      <c r="X141" s="101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</row>
    <row r="142" spans="1:37" outlineLevel="1">
      <c r="A142" s="110"/>
      <c r="B142" s="110"/>
      <c r="C142" s="111"/>
      <c r="D142" s="112"/>
      <c r="E142" s="79"/>
      <c r="F142" s="79"/>
      <c r="G142" s="79"/>
      <c r="H142" s="79"/>
      <c r="I142" s="79"/>
      <c r="J142" s="79"/>
      <c r="K142" s="79"/>
      <c r="L142" s="79"/>
      <c r="M142" s="157"/>
      <c r="N142" s="79"/>
      <c r="O142" s="120"/>
      <c r="P142" s="120"/>
      <c r="Q142" s="157"/>
      <c r="R142" s="157"/>
      <c r="S142" s="157"/>
      <c r="T142" s="157"/>
      <c r="U142" s="157"/>
      <c r="V142" s="101"/>
      <c r="W142" s="79"/>
      <c r="X142" s="79"/>
      <c r="Y142" s="157"/>
      <c r="Z142" s="157"/>
      <c r="AA142" s="157"/>
      <c r="AB142" s="157"/>
      <c r="AC142" s="195"/>
      <c r="AD142" s="195"/>
      <c r="AE142" s="157"/>
      <c r="AF142" s="157"/>
      <c r="AG142" s="157"/>
      <c r="AH142" s="157"/>
      <c r="AI142" s="157"/>
      <c r="AJ142" s="157"/>
      <c r="AK142" s="157"/>
    </row>
    <row r="143" spans="1:37">
      <c r="A143" s="110"/>
      <c r="B143" s="110"/>
      <c r="C143" s="111"/>
      <c r="D143" s="157"/>
      <c r="E143" s="79"/>
      <c r="F143" s="157"/>
      <c r="G143" s="157"/>
      <c r="H143" s="157"/>
      <c r="I143" s="157"/>
      <c r="J143" s="157"/>
      <c r="K143" s="157"/>
      <c r="L143" s="157"/>
      <c r="M143" s="157"/>
      <c r="N143" s="79"/>
      <c r="O143" s="120"/>
      <c r="P143" s="120"/>
      <c r="Q143" s="157"/>
      <c r="R143" s="157"/>
      <c r="S143" s="157"/>
      <c r="T143" s="157"/>
      <c r="U143" s="157"/>
      <c r="V143" s="101"/>
      <c r="W143" s="79"/>
      <c r="X143" s="79"/>
      <c r="Y143" s="182"/>
      <c r="Z143" s="182">
        <f t="shared" ref="Z143:AA143" si="44">Z$2</f>
        <v>0</v>
      </c>
      <c r="AA143" s="182">
        <f t="shared" si="44"/>
        <v>0</v>
      </c>
      <c r="AB143" s="157"/>
      <c r="AC143" s="182"/>
      <c r="AD143" s="182"/>
      <c r="AE143" s="157"/>
      <c r="AF143" s="157"/>
      <c r="AG143" s="157"/>
      <c r="AH143" s="157"/>
      <c r="AI143" s="157"/>
      <c r="AJ143" s="157"/>
      <c r="AK143" s="157"/>
    </row>
    <row r="144" spans="1:37">
      <c r="A144" s="110"/>
      <c r="B144" s="110"/>
      <c r="C144" s="111"/>
      <c r="D144" s="157"/>
      <c r="E144" s="79"/>
      <c r="F144" s="157"/>
      <c r="G144" s="157"/>
      <c r="H144" s="157"/>
      <c r="I144" s="157"/>
      <c r="J144" s="157"/>
      <c r="K144" s="157"/>
      <c r="L144" s="157"/>
      <c r="M144" s="157"/>
      <c r="N144" s="79"/>
      <c r="O144" s="120"/>
      <c r="P144" s="120"/>
      <c r="Q144" s="182">
        <f t="shared" ref="Q144:U144" si="45">Q$2</f>
        <v>46112</v>
      </c>
      <c r="R144" s="182">
        <f t="shared" si="45"/>
        <v>46477</v>
      </c>
      <c r="S144" s="182">
        <f t="shared" si="45"/>
        <v>46843</v>
      </c>
      <c r="T144" s="182">
        <f t="shared" si="45"/>
        <v>47208</v>
      </c>
      <c r="U144" s="182">
        <f t="shared" si="45"/>
        <v>47573</v>
      </c>
      <c r="V144" s="101"/>
      <c r="W144" s="79"/>
      <c r="X144" s="79"/>
      <c r="Y144" s="182"/>
      <c r="Z144" s="182"/>
      <c r="AA144" s="182"/>
      <c r="AB144" s="157"/>
      <c r="AC144" s="182"/>
      <c r="AD144" s="182"/>
      <c r="AE144" s="157"/>
      <c r="AF144" s="157"/>
      <c r="AG144" s="157"/>
      <c r="AH144" s="157"/>
      <c r="AI144" s="157"/>
      <c r="AJ144" s="157"/>
      <c r="AK144" s="157"/>
    </row>
    <row r="145" spans="1:37">
      <c r="A145" s="110"/>
      <c r="B145" s="110"/>
      <c r="C145" s="111"/>
      <c r="D145" s="76" t="str">
        <f>D9</f>
        <v>Developer services and diversions costs</v>
      </c>
      <c r="E145" s="79"/>
      <c r="F145" s="79"/>
      <c r="G145" s="79"/>
      <c r="H145" s="79"/>
      <c r="I145" s="79"/>
      <c r="J145" s="79"/>
      <c r="K145" s="79"/>
      <c r="L145" s="79"/>
      <c r="M145" s="157"/>
      <c r="N145" s="79"/>
      <c r="O145" s="120"/>
      <c r="P145" s="120"/>
      <c r="Q145" s="157"/>
      <c r="R145" s="157"/>
      <c r="S145" s="157"/>
      <c r="T145" s="157"/>
      <c r="U145" s="157"/>
      <c r="V145" s="101"/>
      <c r="W145" s="79"/>
      <c r="X145" s="79"/>
      <c r="Y145" s="182"/>
      <c r="Z145" s="182"/>
      <c r="AA145" s="182"/>
      <c r="AB145" s="157"/>
      <c r="AC145" s="182"/>
      <c r="AD145" s="182"/>
      <c r="AE145" s="157"/>
      <c r="AF145" s="157"/>
      <c r="AG145" s="157"/>
      <c r="AH145" s="157"/>
      <c r="AI145" s="157"/>
      <c r="AJ145" s="157"/>
      <c r="AK145" s="157"/>
    </row>
    <row r="146" spans="1:37">
      <c r="A146" s="110"/>
      <c r="B146" s="110"/>
      <c r="C146" s="111"/>
      <c r="D146" s="112"/>
      <c r="E146" s="96" t="s">
        <v>924</v>
      </c>
      <c r="F146" s="79"/>
      <c r="G146" s="79"/>
      <c r="H146" s="79"/>
      <c r="I146" s="79"/>
      <c r="J146" s="79"/>
      <c r="K146" s="79"/>
      <c r="L146" s="79"/>
      <c r="M146" s="157"/>
      <c r="N146" s="79"/>
      <c r="O146" s="120"/>
      <c r="P146" s="120"/>
      <c r="Q146" s="79"/>
      <c r="R146" s="79"/>
      <c r="S146" s="79"/>
      <c r="T146" s="79"/>
      <c r="U146" s="79"/>
      <c r="V146" s="101"/>
      <c r="W146" s="79"/>
      <c r="X146" s="79"/>
      <c r="Y146" s="79"/>
      <c r="Z146" s="79"/>
      <c r="AA146" s="79"/>
      <c r="AB146" s="157"/>
      <c r="AC146" s="79"/>
      <c r="AD146" s="79"/>
      <c r="AE146" s="157"/>
      <c r="AF146" s="157"/>
      <c r="AG146" s="157"/>
      <c r="AH146" s="157"/>
      <c r="AI146" s="157"/>
      <c r="AJ146" s="157"/>
      <c r="AK146" s="157"/>
    </row>
    <row r="147" spans="1:37" outlineLevel="1">
      <c r="A147" s="110"/>
      <c r="B147" s="110"/>
      <c r="C147" s="111"/>
      <c r="D147" s="112"/>
      <c r="E147" s="79"/>
      <c r="F147" s="79"/>
      <c r="G147" s="79"/>
      <c r="H147" s="79"/>
      <c r="I147" s="79"/>
      <c r="J147" s="79"/>
      <c r="K147" s="79"/>
      <c r="L147" s="79"/>
      <c r="M147" s="157"/>
      <c r="N147" s="79"/>
      <c r="O147" s="120"/>
      <c r="P147" s="120"/>
      <c r="Q147" s="79"/>
      <c r="R147" s="79"/>
      <c r="S147" s="79"/>
      <c r="T147" s="79"/>
      <c r="U147" s="79"/>
      <c r="V147" s="101"/>
      <c r="W147" s="187"/>
      <c r="X147" s="187"/>
      <c r="Y147" s="79"/>
      <c r="Z147" s="79"/>
      <c r="AA147" s="79"/>
      <c r="AB147" s="157"/>
      <c r="AC147" s="79"/>
      <c r="AD147" s="79"/>
      <c r="AE147" s="157"/>
      <c r="AF147" s="157"/>
      <c r="AG147" s="157"/>
      <c r="AH147" s="157"/>
      <c r="AI147" s="157"/>
      <c r="AJ147" s="157"/>
      <c r="AK147" s="157"/>
    </row>
    <row r="148" spans="1:37" outlineLevel="1">
      <c r="A148" s="110"/>
      <c r="B148" s="110"/>
      <c r="C148" s="111"/>
      <c r="D148" s="112"/>
      <c r="E148" s="188" t="s">
        <v>916</v>
      </c>
      <c r="F148" s="79"/>
      <c r="G148" s="79"/>
      <c r="H148" s="79"/>
      <c r="I148" s="79"/>
      <c r="J148" s="79"/>
      <c r="K148" s="79"/>
      <c r="L148" s="79"/>
      <c r="M148" s="157"/>
      <c r="N148" s="79"/>
      <c r="O148" s="120"/>
      <c r="P148" s="120"/>
      <c r="Q148" s="120"/>
      <c r="R148" s="120"/>
      <c r="S148" s="120"/>
      <c r="T148" s="120"/>
      <c r="U148" s="120"/>
      <c r="V148" s="101"/>
      <c r="W148" s="79"/>
      <c r="X148" s="79"/>
      <c r="Y148" s="120"/>
      <c r="Z148" s="120"/>
      <c r="AA148" s="120"/>
      <c r="AB148" s="157"/>
      <c r="AC148" s="120"/>
      <c r="AD148" s="120"/>
      <c r="AE148" s="157"/>
      <c r="AF148" s="157"/>
      <c r="AG148" s="157"/>
      <c r="AH148" s="157"/>
      <c r="AI148" s="157"/>
      <c r="AJ148" s="157"/>
      <c r="AK148" s="157"/>
    </row>
    <row r="149" spans="1:37" outlineLevel="1">
      <c r="A149" s="110"/>
      <c r="B149" s="110"/>
      <c r="C149" s="111"/>
      <c r="D149" s="112"/>
      <c r="E149" s="189">
        <f>InpC!$H$21</f>
        <v>45016</v>
      </c>
      <c r="F149" s="79"/>
      <c r="G149" s="79"/>
      <c r="H149" s="79"/>
      <c r="I149" s="79"/>
      <c r="J149" s="79"/>
      <c r="K149" s="79"/>
      <c r="L149" s="79"/>
      <c r="M149" s="157"/>
      <c r="N149" s="79"/>
      <c r="O149" s="120"/>
      <c r="P149" s="120"/>
      <c r="Q149" s="120"/>
      <c r="R149" s="120"/>
      <c r="S149" s="120"/>
      <c r="T149" s="120"/>
      <c r="U149" s="120"/>
      <c r="V149" s="101"/>
      <c r="W149" s="120"/>
      <c r="X149" s="120"/>
      <c r="Y149" s="120"/>
      <c r="Z149" s="120"/>
      <c r="AA149" s="120"/>
      <c r="AB149" s="157"/>
      <c r="AC149" s="120"/>
      <c r="AD149" s="120"/>
      <c r="AE149" s="157"/>
      <c r="AF149" s="157"/>
      <c r="AG149" s="157"/>
      <c r="AH149" s="157"/>
      <c r="AI149" s="157"/>
      <c r="AJ149" s="157"/>
      <c r="AK149" s="157"/>
    </row>
    <row r="150" spans="1:37" outlineLevel="1">
      <c r="A150" s="110"/>
      <c r="B150" s="110"/>
      <c r="C150" s="111"/>
      <c r="D150" s="112"/>
      <c r="E150" s="189"/>
      <c r="F150" s="79"/>
      <c r="G150" s="79"/>
      <c r="H150" s="79"/>
      <c r="I150" s="79"/>
      <c r="J150" s="79"/>
      <c r="K150" s="79"/>
      <c r="L150" s="79"/>
      <c r="M150" s="157"/>
      <c r="N150" s="79"/>
      <c r="O150" s="120"/>
      <c r="P150" s="120"/>
      <c r="Q150" s="120"/>
      <c r="R150" s="120"/>
      <c r="S150" s="120"/>
      <c r="T150" s="120"/>
      <c r="U150" s="120"/>
      <c r="V150" s="101"/>
      <c r="W150" s="120"/>
      <c r="X150" s="120"/>
      <c r="Y150" s="120"/>
      <c r="Z150" s="120"/>
      <c r="AA150" s="120"/>
      <c r="AB150" s="157"/>
      <c r="AC150" s="120"/>
      <c r="AD150" s="120"/>
      <c r="AE150" s="157"/>
      <c r="AF150" s="157"/>
      <c r="AG150" s="157"/>
      <c r="AH150" s="157"/>
      <c r="AI150" s="157"/>
      <c r="AJ150" s="157"/>
      <c r="AK150" s="157"/>
    </row>
    <row r="151" spans="1:37" outlineLevel="1">
      <c r="A151" s="110"/>
      <c r="B151" s="110"/>
      <c r="C151" s="111"/>
      <c r="D151" s="112"/>
      <c r="E151" s="79" t="str">
        <f t="shared" ref="E151:J166" si="46">E15</f>
        <v>New connections - WN - capex</v>
      </c>
      <c r="F151" s="79" t="str">
        <f t="shared" si="46"/>
        <v>DS2E_003C_PR24</v>
      </c>
      <c r="G151" s="79" t="str">
        <f t="shared" si="46"/>
        <v>DS2E_005C_PR24</v>
      </c>
      <c r="H151" s="79" t="str">
        <f t="shared" si="46"/>
        <v>DS2W_001_C_PR24</v>
      </c>
      <c r="I151" s="79" t="str">
        <f t="shared" si="46"/>
        <v>DS2W_003_C_PR24</v>
      </c>
      <c r="J151" s="79">
        <f t="shared" si="46"/>
        <v>0</v>
      </c>
      <c r="K151" s="79"/>
      <c r="L151" s="79" t="str">
        <f t="shared" ref="L151:M166" si="47">L15</f>
        <v>WN CAPEX</v>
      </c>
      <c r="M151" s="79" t="str">
        <f t="shared" si="47"/>
        <v>£m</v>
      </c>
      <c r="N151" s="79"/>
      <c r="O151" s="120"/>
      <c r="P151" s="120"/>
      <c r="Q151" s="191">
        <f t="shared" ref="Q151:U152" si="48">IF(ISBLANK(Q84),Q15,Q84)</f>
        <v>4.5060000000000002</v>
      </c>
      <c r="R151" s="191">
        <f t="shared" si="48"/>
        <v>4.4909999999999997</v>
      </c>
      <c r="S151" s="191">
        <f t="shared" si="48"/>
        <v>4.6139999999999999</v>
      </c>
      <c r="T151" s="191">
        <f t="shared" si="48"/>
        <v>4.415</v>
      </c>
      <c r="U151" s="191">
        <f t="shared" si="48"/>
        <v>4.1779999999999999</v>
      </c>
      <c r="V151" s="101"/>
      <c r="W151" s="190">
        <f>SUM(Q151:U151)</f>
        <v>22.204000000000001</v>
      </c>
      <c r="X151" s="190">
        <f t="shared" ref="X151:X180" si="49">AVERAGE(Q151:U151)</f>
        <v>4.4408000000000003</v>
      </c>
      <c r="Y151" s="191"/>
      <c r="Z151" s="191"/>
      <c r="AA151" s="191"/>
      <c r="AB151" s="157"/>
      <c r="AC151" s="191"/>
      <c r="AD151" s="191"/>
      <c r="AE151" s="157"/>
      <c r="AF151" s="157"/>
      <c r="AG151" s="157"/>
      <c r="AH151" s="157"/>
      <c r="AI151" s="157"/>
      <c r="AJ151" s="157"/>
      <c r="AK151" s="157"/>
    </row>
    <row r="152" spans="1:37" outlineLevel="1">
      <c r="A152" s="110"/>
      <c r="B152" s="110"/>
      <c r="C152" s="111"/>
      <c r="D152" s="112"/>
      <c r="E152" s="79" t="str">
        <f t="shared" si="46"/>
        <v>New connections - WN - opex</v>
      </c>
      <c r="F152" s="79" t="str">
        <f t="shared" si="46"/>
        <v>DS2E_003O_PR24</v>
      </c>
      <c r="G152" s="79" t="str">
        <f t="shared" si="46"/>
        <v>DS2E_005O_PR24</v>
      </c>
      <c r="H152" s="79" t="str">
        <f t="shared" si="46"/>
        <v>DS2W_001_O_PR24</v>
      </c>
      <c r="I152" s="79" t="str">
        <f t="shared" si="46"/>
        <v>DS2W_003_O_PR24</v>
      </c>
      <c r="J152" s="79">
        <f t="shared" si="46"/>
        <v>0</v>
      </c>
      <c r="K152" s="79"/>
      <c r="L152" s="79" t="str">
        <f t="shared" si="47"/>
        <v>WN OPEX</v>
      </c>
      <c r="M152" s="79" t="str">
        <f t="shared" si="47"/>
        <v>£m</v>
      </c>
      <c r="N152" s="79"/>
      <c r="O152" s="120"/>
      <c r="P152" s="120"/>
      <c r="Q152" s="191">
        <f t="shared" si="48"/>
        <v>0.51</v>
      </c>
      <c r="R152" s="191">
        <f t="shared" si="48"/>
        <v>0.51</v>
      </c>
      <c r="S152" s="191">
        <f t="shared" si="48"/>
        <v>0.51</v>
      </c>
      <c r="T152" s="191">
        <f t="shared" si="48"/>
        <v>0.51</v>
      </c>
      <c r="U152" s="191">
        <f t="shared" si="48"/>
        <v>0.51</v>
      </c>
      <c r="V152" s="101"/>
      <c r="W152" s="190">
        <f t="shared" ref="W152:W208" si="50">SUM(Q152:U152)</f>
        <v>2.5499999999999998</v>
      </c>
      <c r="X152" s="190">
        <f t="shared" si="49"/>
        <v>0.51</v>
      </c>
      <c r="Y152" s="191"/>
      <c r="Z152" s="191"/>
      <c r="AA152" s="191"/>
      <c r="AB152" s="157"/>
      <c r="AC152" s="191"/>
      <c r="AD152" s="191"/>
      <c r="AE152" s="157"/>
      <c r="AF152" s="157"/>
      <c r="AG152" s="157"/>
      <c r="AH152" s="157"/>
      <c r="AI152" s="157"/>
      <c r="AJ152" s="157"/>
      <c r="AK152" s="157"/>
    </row>
    <row r="153" spans="1:37" outlineLevel="1">
      <c r="A153" s="110"/>
      <c r="B153" s="110"/>
      <c r="C153" s="111"/>
      <c r="D153" s="112"/>
      <c r="E153" s="79" t="str">
        <f t="shared" si="46"/>
        <v>New connections - WN - totex</v>
      </c>
      <c r="F153" s="79" t="str">
        <f t="shared" si="46"/>
        <v>sum</v>
      </c>
      <c r="G153" s="79">
        <f t="shared" si="46"/>
        <v>0</v>
      </c>
      <c r="H153" s="79">
        <f t="shared" si="46"/>
        <v>0</v>
      </c>
      <c r="I153" s="79">
        <f t="shared" si="46"/>
        <v>0</v>
      </c>
      <c r="J153" s="79">
        <f t="shared" si="46"/>
        <v>0</v>
      </c>
      <c r="K153" s="79"/>
      <c r="L153" s="79" t="str">
        <f t="shared" si="47"/>
        <v>WN TOTEX</v>
      </c>
      <c r="M153" s="79" t="str">
        <f t="shared" si="47"/>
        <v>£m</v>
      </c>
      <c r="N153" s="79"/>
      <c r="O153" s="120"/>
      <c r="P153" s="120"/>
      <c r="Q153" s="192">
        <f>SUM(Q151:Q152)</f>
        <v>5.016</v>
      </c>
      <c r="R153" s="192">
        <f t="shared" ref="R153:U153" si="51">SUM(R151:R152)</f>
        <v>5.0009999999999994</v>
      </c>
      <c r="S153" s="192">
        <f t="shared" si="51"/>
        <v>5.1239999999999997</v>
      </c>
      <c r="T153" s="192">
        <f t="shared" si="51"/>
        <v>4.9249999999999998</v>
      </c>
      <c r="U153" s="192">
        <f t="shared" si="51"/>
        <v>4.6879999999999997</v>
      </c>
      <c r="V153" s="101"/>
      <c r="W153" s="192">
        <f t="shared" si="50"/>
        <v>24.753999999999998</v>
      </c>
      <c r="X153" s="192">
        <f t="shared" si="49"/>
        <v>4.9507999999999992</v>
      </c>
      <c r="Y153" s="191"/>
      <c r="Z153" s="191"/>
      <c r="AA153" s="191"/>
      <c r="AB153" s="157"/>
      <c r="AC153" s="191"/>
      <c r="AD153" s="191"/>
      <c r="AE153" s="157"/>
      <c r="AF153" s="157"/>
      <c r="AG153" s="157"/>
      <c r="AH153" s="157"/>
      <c r="AI153" s="157"/>
      <c r="AJ153" s="157"/>
      <c r="AK153" s="157"/>
    </row>
    <row r="154" spans="1:37" outlineLevel="1">
      <c r="A154" s="110"/>
      <c r="B154" s="110"/>
      <c r="C154" s="111"/>
      <c r="D154" s="112"/>
      <c r="E154" s="79" t="str">
        <f t="shared" si="46"/>
        <v>New connections - WWN - capex</v>
      </c>
      <c r="F154" s="79" t="str">
        <f t="shared" si="46"/>
        <v>DS3_003TOT_PR24</v>
      </c>
      <c r="G154" s="79">
        <f t="shared" si="46"/>
        <v>0</v>
      </c>
      <c r="H154" s="79">
        <f t="shared" si="46"/>
        <v>0</v>
      </c>
      <c r="I154" s="79">
        <f t="shared" si="46"/>
        <v>0</v>
      </c>
      <c r="J154" s="79">
        <f t="shared" si="46"/>
        <v>0</v>
      </c>
      <c r="K154" s="79"/>
      <c r="L154" s="79" t="str">
        <f t="shared" si="47"/>
        <v>WWN CAPEX</v>
      </c>
      <c r="M154" s="79" t="str">
        <f t="shared" si="47"/>
        <v>£m</v>
      </c>
      <c r="N154" s="79"/>
      <c r="O154" s="120"/>
      <c r="P154" s="120"/>
      <c r="Q154" s="191">
        <f t="shared" ref="Q154:U155" si="52">IF(ISBLANK(Q87),Q18,Q87)</f>
        <v>0</v>
      </c>
      <c r="R154" s="191">
        <f t="shared" si="52"/>
        <v>0</v>
      </c>
      <c r="S154" s="191">
        <f t="shared" si="52"/>
        <v>0</v>
      </c>
      <c r="T154" s="191">
        <f t="shared" si="52"/>
        <v>0</v>
      </c>
      <c r="U154" s="191">
        <f t="shared" si="52"/>
        <v>0</v>
      </c>
      <c r="V154" s="101"/>
      <c r="W154" s="190">
        <f t="shared" si="50"/>
        <v>0</v>
      </c>
      <c r="X154" s="190">
        <f t="shared" si="49"/>
        <v>0</v>
      </c>
      <c r="Y154" s="191"/>
      <c r="Z154" s="191"/>
      <c r="AA154" s="191"/>
      <c r="AB154" s="157"/>
      <c r="AC154" s="191"/>
      <c r="AD154" s="191"/>
      <c r="AE154" s="157"/>
      <c r="AF154" s="157"/>
      <c r="AG154" s="157"/>
      <c r="AH154" s="157"/>
      <c r="AI154" s="157"/>
      <c r="AJ154" s="157"/>
      <c r="AK154" s="157"/>
    </row>
    <row r="155" spans="1:37" outlineLevel="1">
      <c r="A155" s="110"/>
      <c r="B155" s="110"/>
      <c r="C155" s="111"/>
      <c r="D155" s="112"/>
      <c r="E155" s="79" t="str">
        <f t="shared" si="46"/>
        <v>New connections - WWN - opex</v>
      </c>
      <c r="F155" s="79" t="str">
        <f t="shared" si="46"/>
        <v>DS3_007TOT_PR24</v>
      </c>
      <c r="G155" s="79">
        <f t="shared" si="46"/>
        <v>0</v>
      </c>
      <c r="H155" s="79">
        <f t="shared" si="46"/>
        <v>0</v>
      </c>
      <c r="I155" s="79">
        <f t="shared" si="46"/>
        <v>0</v>
      </c>
      <c r="J155" s="79">
        <f t="shared" si="46"/>
        <v>0</v>
      </c>
      <c r="K155" s="79"/>
      <c r="L155" s="79" t="str">
        <f t="shared" si="47"/>
        <v>WWN OPEX</v>
      </c>
      <c r="M155" s="79" t="str">
        <f t="shared" si="47"/>
        <v>£m</v>
      </c>
      <c r="N155" s="79"/>
      <c r="O155" s="120"/>
      <c r="P155" s="120"/>
      <c r="Q155" s="191">
        <f t="shared" si="52"/>
        <v>2.9000000000000001E-2</v>
      </c>
      <c r="R155" s="191">
        <f t="shared" si="52"/>
        <v>2.9000000000000001E-2</v>
      </c>
      <c r="S155" s="191">
        <f t="shared" si="52"/>
        <v>2.9000000000000001E-2</v>
      </c>
      <c r="T155" s="191">
        <f t="shared" si="52"/>
        <v>2.9000000000000001E-2</v>
      </c>
      <c r="U155" s="191">
        <f t="shared" si="52"/>
        <v>2.9000000000000001E-2</v>
      </c>
      <c r="V155" s="101"/>
      <c r="W155" s="190">
        <f t="shared" si="50"/>
        <v>0.14500000000000002</v>
      </c>
      <c r="X155" s="190">
        <f t="shared" si="49"/>
        <v>2.9000000000000005E-2</v>
      </c>
      <c r="Y155" s="191"/>
      <c r="Z155" s="191"/>
      <c r="AA155" s="191"/>
      <c r="AB155" s="157"/>
      <c r="AC155" s="191"/>
      <c r="AD155" s="191"/>
      <c r="AE155" s="157"/>
      <c r="AF155" s="157"/>
      <c r="AG155" s="157"/>
      <c r="AH155" s="157"/>
      <c r="AI155" s="157"/>
      <c r="AJ155" s="157"/>
      <c r="AK155" s="157"/>
    </row>
    <row r="156" spans="1:37" outlineLevel="1">
      <c r="A156" s="110"/>
      <c r="B156" s="110"/>
      <c r="C156" s="111"/>
      <c r="D156" s="112"/>
      <c r="E156" s="79" t="str">
        <f t="shared" si="46"/>
        <v>New connections - WWN - totex</v>
      </c>
      <c r="F156" s="79" t="str">
        <f t="shared" si="46"/>
        <v>sum</v>
      </c>
      <c r="G156" s="79">
        <f t="shared" si="46"/>
        <v>0</v>
      </c>
      <c r="H156" s="79">
        <f t="shared" si="46"/>
        <v>0</v>
      </c>
      <c r="I156" s="79">
        <f t="shared" si="46"/>
        <v>0</v>
      </c>
      <c r="J156" s="79">
        <f t="shared" si="46"/>
        <v>0</v>
      </c>
      <c r="K156" s="79"/>
      <c r="L156" s="79" t="str">
        <f t="shared" si="47"/>
        <v>WWN TOTEX</v>
      </c>
      <c r="M156" s="79" t="str">
        <f t="shared" si="47"/>
        <v>£m</v>
      </c>
      <c r="N156" s="79"/>
      <c r="O156" s="120"/>
      <c r="P156" s="120"/>
      <c r="Q156" s="192">
        <f t="shared" ref="Q156:U156" si="53">SUM(Q154:Q155)</f>
        <v>2.9000000000000001E-2</v>
      </c>
      <c r="R156" s="192">
        <f t="shared" si="53"/>
        <v>2.9000000000000001E-2</v>
      </c>
      <c r="S156" s="192">
        <f t="shared" si="53"/>
        <v>2.9000000000000001E-2</v>
      </c>
      <c r="T156" s="192">
        <f t="shared" si="53"/>
        <v>2.9000000000000001E-2</v>
      </c>
      <c r="U156" s="192">
        <f t="shared" si="53"/>
        <v>2.9000000000000001E-2</v>
      </c>
      <c r="V156" s="101"/>
      <c r="W156" s="192">
        <f t="shared" si="50"/>
        <v>0.14500000000000002</v>
      </c>
      <c r="X156" s="192">
        <f t="shared" si="49"/>
        <v>2.9000000000000005E-2</v>
      </c>
      <c r="Y156" s="191"/>
      <c r="Z156" s="191"/>
      <c r="AA156" s="191"/>
      <c r="AB156" s="157"/>
      <c r="AC156" s="191"/>
      <c r="AD156" s="191"/>
      <c r="AE156" s="157"/>
      <c r="AF156" s="157"/>
      <c r="AG156" s="157"/>
      <c r="AH156" s="157"/>
      <c r="AI156" s="157"/>
      <c r="AJ156" s="157"/>
      <c r="AK156" s="157"/>
    </row>
    <row r="157" spans="1:37" outlineLevel="1">
      <c r="A157" s="110"/>
      <c r="B157" s="110"/>
      <c r="C157" s="111"/>
      <c r="D157" s="112"/>
      <c r="E157" s="79" t="str">
        <f t="shared" si="46"/>
        <v>Requisitioned mains - WN - capex</v>
      </c>
      <c r="F157" s="79" t="str">
        <f t="shared" si="46"/>
        <v>DS2E_006C_PR24</v>
      </c>
      <c r="G157" s="79" t="str">
        <f t="shared" si="46"/>
        <v>DS2W_004_C_PR24</v>
      </c>
      <c r="H157" s="79">
        <f t="shared" si="46"/>
        <v>0</v>
      </c>
      <c r="I157" s="79">
        <f t="shared" si="46"/>
        <v>0</v>
      </c>
      <c r="J157" s="79">
        <f t="shared" si="46"/>
        <v>0</v>
      </c>
      <c r="K157" s="79"/>
      <c r="L157" s="79" t="str">
        <f t="shared" si="47"/>
        <v>WN CAPEX</v>
      </c>
      <c r="M157" s="79" t="str">
        <f t="shared" si="47"/>
        <v>£m</v>
      </c>
      <c r="N157" s="79"/>
      <c r="O157" s="120"/>
      <c r="P157" s="120"/>
      <c r="Q157" s="191">
        <f t="shared" ref="Q157:U158" si="54">IF(ISBLANK(Q90),Q21,Q90)</f>
        <v>3.5590000000000002</v>
      </c>
      <c r="R157" s="191">
        <f t="shared" si="54"/>
        <v>3.5710000000000002</v>
      </c>
      <c r="S157" s="191">
        <f t="shared" si="54"/>
        <v>3.5710000000000002</v>
      </c>
      <c r="T157" s="191">
        <f t="shared" si="54"/>
        <v>3.5710000000000002</v>
      </c>
      <c r="U157" s="191">
        <f t="shared" si="54"/>
        <v>3.5710000000000002</v>
      </c>
      <c r="V157" s="101"/>
      <c r="W157" s="190">
        <f t="shared" si="50"/>
        <v>17.843</v>
      </c>
      <c r="X157" s="190">
        <f t="shared" si="49"/>
        <v>3.5686</v>
      </c>
      <c r="Y157" s="191"/>
      <c r="Z157" s="191"/>
      <c r="AA157" s="191"/>
      <c r="AB157" s="157"/>
      <c r="AC157" s="191"/>
      <c r="AD157" s="191"/>
      <c r="AE157" s="157"/>
      <c r="AF157" s="157"/>
      <c r="AG157" s="157"/>
      <c r="AH157" s="157"/>
      <c r="AI157" s="157"/>
      <c r="AJ157" s="157"/>
      <c r="AK157" s="157"/>
    </row>
    <row r="158" spans="1:37" outlineLevel="1">
      <c r="A158" s="110"/>
      <c r="B158" s="110"/>
      <c r="C158" s="111"/>
      <c r="D158" s="112"/>
      <c r="E158" s="79" t="str">
        <f t="shared" si="46"/>
        <v>Requisitioned mains - WN - opex</v>
      </c>
      <c r="F158" s="79" t="str">
        <f t="shared" si="46"/>
        <v>DS2E_006O_PR24</v>
      </c>
      <c r="G158" s="79" t="str">
        <f t="shared" si="46"/>
        <v>DS2W_004_O_PR24</v>
      </c>
      <c r="H158" s="79">
        <f t="shared" si="46"/>
        <v>0</v>
      </c>
      <c r="I158" s="79">
        <f t="shared" si="46"/>
        <v>0</v>
      </c>
      <c r="J158" s="79">
        <f t="shared" si="46"/>
        <v>0</v>
      </c>
      <c r="K158" s="79"/>
      <c r="L158" s="79" t="str">
        <f t="shared" si="47"/>
        <v>WN OPEX</v>
      </c>
      <c r="M158" s="79" t="str">
        <f t="shared" si="47"/>
        <v>£m</v>
      </c>
      <c r="N158" s="79"/>
      <c r="O158" s="120"/>
      <c r="P158" s="120"/>
      <c r="Q158" s="191">
        <f t="shared" si="54"/>
        <v>0</v>
      </c>
      <c r="R158" s="191">
        <f t="shared" si="54"/>
        <v>0</v>
      </c>
      <c r="S158" s="191">
        <f t="shared" si="54"/>
        <v>0</v>
      </c>
      <c r="T158" s="191">
        <f t="shared" si="54"/>
        <v>0</v>
      </c>
      <c r="U158" s="191">
        <f t="shared" si="54"/>
        <v>0</v>
      </c>
      <c r="V158" s="101"/>
      <c r="W158" s="190">
        <f t="shared" si="50"/>
        <v>0</v>
      </c>
      <c r="X158" s="190">
        <f t="shared" si="49"/>
        <v>0</v>
      </c>
      <c r="Y158" s="191"/>
      <c r="Z158" s="191"/>
      <c r="AA158" s="191"/>
      <c r="AB158" s="157"/>
      <c r="AC158" s="191"/>
      <c r="AD158" s="191"/>
      <c r="AE158" s="157"/>
      <c r="AF158" s="157"/>
      <c r="AG158" s="157"/>
      <c r="AH158" s="157"/>
      <c r="AI158" s="157"/>
      <c r="AJ158" s="157"/>
      <c r="AK158" s="157"/>
    </row>
    <row r="159" spans="1:37" outlineLevel="1">
      <c r="A159" s="110"/>
      <c r="B159" s="110"/>
      <c r="C159" s="111"/>
      <c r="D159" s="112"/>
      <c r="E159" s="79" t="str">
        <f t="shared" si="46"/>
        <v>Requisitioned mains - WN - totex</v>
      </c>
      <c r="F159" s="79" t="str">
        <f t="shared" si="46"/>
        <v>sum</v>
      </c>
      <c r="G159" s="79">
        <f t="shared" si="46"/>
        <v>0</v>
      </c>
      <c r="H159" s="79">
        <f t="shared" si="46"/>
        <v>0</v>
      </c>
      <c r="I159" s="79">
        <f t="shared" si="46"/>
        <v>0</v>
      </c>
      <c r="J159" s="79">
        <f t="shared" si="46"/>
        <v>0</v>
      </c>
      <c r="K159" s="79"/>
      <c r="L159" s="79" t="str">
        <f t="shared" si="47"/>
        <v>WN TOTEX</v>
      </c>
      <c r="M159" s="79" t="str">
        <f t="shared" si="47"/>
        <v>£m</v>
      </c>
      <c r="N159" s="79"/>
      <c r="O159" s="120"/>
      <c r="P159" s="120"/>
      <c r="Q159" s="192">
        <f t="shared" ref="Q159:U159" si="55">SUM(Q157:Q158)</f>
        <v>3.5590000000000002</v>
      </c>
      <c r="R159" s="192">
        <f t="shared" si="55"/>
        <v>3.5710000000000002</v>
      </c>
      <c r="S159" s="192">
        <f t="shared" si="55"/>
        <v>3.5710000000000002</v>
      </c>
      <c r="T159" s="192">
        <f t="shared" si="55"/>
        <v>3.5710000000000002</v>
      </c>
      <c r="U159" s="192">
        <f t="shared" si="55"/>
        <v>3.5710000000000002</v>
      </c>
      <c r="V159" s="101"/>
      <c r="W159" s="192">
        <f t="shared" si="50"/>
        <v>17.843</v>
      </c>
      <c r="X159" s="192">
        <f t="shared" si="49"/>
        <v>3.5686</v>
      </c>
      <c r="Y159" s="191"/>
      <c r="Z159" s="191"/>
      <c r="AA159" s="191"/>
      <c r="AB159" s="157"/>
      <c r="AC159" s="191"/>
      <c r="AD159" s="191"/>
      <c r="AE159" s="157"/>
      <c r="AF159" s="157"/>
      <c r="AG159" s="157"/>
      <c r="AH159" s="157"/>
      <c r="AI159" s="157"/>
      <c r="AJ159" s="157"/>
      <c r="AK159" s="157"/>
    </row>
    <row r="160" spans="1:37" outlineLevel="1">
      <c r="A160" s="110"/>
      <c r="B160" s="110"/>
      <c r="C160" s="111"/>
      <c r="D160" s="112"/>
      <c r="E160" s="79" t="str">
        <f t="shared" si="46"/>
        <v>Requisitioned mains - WWN - capex</v>
      </c>
      <c r="F160" s="79" t="str">
        <f t="shared" si="46"/>
        <v>DS3_004TOT_PR24</v>
      </c>
      <c r="G160" s="79">
        <f t="shared" si="46"/>
        <v>0</v>
      </c>
      <c r="H160" s="79">
        <f t="shared" si="46"/>
        <v>0</v>
      </c>
      <c r="I160" s="79">
        <f t="shared" si="46"/>
        <v>0</v>
      </c>
      <c r="J160" s="79">
        <f t="shared" si="46"/>
        <v>0</v>
      </c>
      <c r="K160" s="79"/>
      <c r="L160" s="79" t="str">
        <f t="shared" si="47"/>
        <v>WWN CAPEX</v>
      </c>
      <c r="M160" s="79" t="str">
        <f t="shared" si="47"/>
        <v>£m</v>
      </c>
      <c r="N160" s="79"/>
      <c r="O160" s="120"/>
      <c r="P160" s="120"/>
      <c r="Q160" s="191">
        <f t="shared" ref="Q160:U161" si="56">IF(ISBLANK(Q93),Q24,Q93)</f>
        <v>4.2320000000000002</v>
      </c>
      <c r="R160" s="191">
        <f t="shared" si="56"/>
        <v>4.2320000000000002</v>
      </c>
      <c r="S160" s="191">
        <f t="shared" si="56"/>
        <v>4.2320000000000002</v>
      </c>
      <c r="T160" s="191">
        <f t="shared" si="56"/>
        <v>4.2320000000000002</v>
      </c>
      <c r="U160" s="191">
        <f t="shared" si="56"/>
        <v>4.2320000000000002</v>
      </c>
      <c r="V160" s="101"/>
      <c r="W160" s="190">
        <f t="shared" si="50"/>
        <v>21.16</v>
      </c>
      <c r="X160" s="190">
        <f t="shared" si="49"/>
        <v>4.2320000000000002</v>
      </c>
      <c r="Y160" s="191"/>
      <c r="Z160" s="191"/>
      <c r="AA160" s="191"/>
      <c r="AB160" s="157"/>
      <c r="AC160" s="191"/>
      <c r="AD160" s="191"/>
      <c r="AE160" s="157"/>
      <c r="AF160" s="157"/>
      <c r="AG160" s="157"/>
      <c r="AH160" s="157"/>
      <c r="AI160" s="157"/>
      <c r="AJ160" s="157"/>
      <c r="AK160" s="157"/>
    </row>
    <row r="161" spans="1:37" outlineLevel="1">
      <c r="A161" s="110"/>
      <c r="B161" s="110"/>
      <c r="C161" s="111"/>
      <c r="D161" s="112"/>
      <c r="E161" s="79" t="str">
        <f t="shared" si="46"/>
        <v>Requisitioned mains - WWN - opex</v>
      </c>
      <c r="F161" s="79" t="str">
        <f t="shared" si="46"/>
        <v>DS3_008TOT_PR24</v>
      </c>
      <c r="G161" s="79">
        <f t="shared" si="46"/>
        <v>0</v>
      </c>
      <c r="H161" s="79">
        <f t="shared" si="46"/>
        <v>0</v>
      </c>
      <c r="I161" s="79">
        <f t="shared" si="46"/>
        <v>0</v>
      </c>
      <c r="J161" s="79">
        <f t="shared" si="46"/>
        <v>0</v>
      </c>
      <c r="K161" s="79"/>
      <c r="L161" s="79" t="str">
        <f t="shared" si="47"/>
        <v>WWN OPEX</v>
      </c>
      <c r="M161" s="79" t="str">
        <f t="shared" si="47"/>
        <v>£m</v>
      </c>
      <c r="N161" s="79"/>
      <c r="O161" s="120"/>
      <c r="P161" s="120"/>
      <c r="Q161" s="191">
        <f t="shared" si="56"/>
        <v>0</v>
      </c>
      <c r="R161" s="191">
        <f t="shared" si="56"/>
        <v>0</v>
      </c>
      <c r="S161" s="191">
        <f t="shared" si="56"/>
        <v>0</v>
      </c>
      <c r="T161" s="191">
        <f t="shared" si="56"/>
        <v>0</v>
      </c>
      <c r="U161" s="191">
        <f t="shared" si="56"/>
        <v>0</v>
      </c>
      <c r="V161" s="101"/>
      <c r="W161" s="190">
        <f t="shared" si="50"/>
        <v>0</v>
      </c>
      <c r="X161" s="190">
        <f t="shared" si="49"/>
        <v>0</v>
      </c>
      <c r="Y161" s="191"/>
      <c r="Z161" s="191"/>
      <c r="AA161" s="191"/>
      <c r="AB161" s="157"/>
      <c r="AC161" s="191"/>
      <c r="AD161" s="191"/>
      <c r="AE161" s="157"/>
      <c r="AF161" s="157"/>
      <c r="AG161" s="157"/>
      <c r="AH161" s="157"/>
      <c r="AI161" s="157"/>
      <c r="AJ161" s="157"/>
      <c r="AK161" s="157"/>
    </row>
    <row r="162" spans="1:37" outlineLevel="1">
      <c r="A162" s="110"/>
      <c r="B162" s="110"/>
      <c r="C162" s="111"/>
      <c r="D162" s="112"/>
      <c r="E162" s="79" t="str">
        <f t="shared" si="46"/>
        <v>Requisitioned mains - WWN - totex</v>
      </c>
      <c r="F162" s="79" t="str">
        <f t="shared" si="46"/>
        <v>sum</v>
      </c>
      <c r="G162" s="79">
        <f t="shared" si="46"/>
        <v>0</v>
      </c>
      <c r="H162" s="79">
        <f t="shared" si="46"/>
        <v>0</v>
      </c>
      <c r="I162" s="79">
        <f t="shared" si="46"/>
        <v>0</v>
      </c>
      <c r="J162" s="79">
        <f t="shared" si="46"/>
        <v>0</v>
      </c>
      <c r="K162" s="79"/>
      <c r="L162" s="79" t="str">
        <f t="shared" si="47"/>
        <v>WWN TOTEX</v>
      </c>
      <c r="M162" s="79" t="str">
        <f t="shared" si="47"/>
        <v>£m</v>
      </c>
      <c r="N162" s="79"/>
      <c r="O162" s="120"/>
      <c r="P162" s="120"/>
      <c r="Q162" s="192">
        <f t="shared" ref="Q162:U162" si="57">SUM(Q160:Q161)</f>
        <v>4.2320000000000002</v>
      </c>
      <c r="R162" s="192">
        <f t="shared" si="57"/>
        <v>4.2320000000000002</v>
      </c>
      <c r="S162" s="192">
        <f t="shared" si="57"/>
        <v>4.2320000000000002</v>
      </c>
      <c r="T162" s="192">
        <f t="shared" si="57"/>
        <v>4.2320000000000002</v>
      </c>
      <c r="U162" s="192">
        <f t="shared" si="57"/>
        <v>4.2320000000000002</v>
      </c>
      <c r="V162" s="101"/>
      <c r="W162" s="192">
        <f t="shared" si="50"/>
        <v>21.16</v>
      </c>
      <c r="X162" s="192">
        <f t="shared" si="49"/>
        <v>4.2320000000000002</v>
      </c>
      <c r="Y162" s="191"/>
      <c r="Z162" s="191"/>
      <c r="AA162" s="191"/>
      <c r="AB162" s="157"/>
      <c r="AC162" s="191"/>
      <c r="AD162" s="191"/>
      <c r="AE162" s="157"/>
      <c r="AF162" s="157"/>
      <c r="AG162" s="157"/>
      <c r="AH162" s="157"/>
      <c r="AI162" s="157"/>
      <c r="AJ162" s="157"/>
      <c r="AK162" s="157"/>
    </row>
    <row r="163" spans="1:37" outlineLevel="1">
      <c r="A163" s="110"/>
      <c r="B163" s="110"/>
      <c r="C163" s="111"/>
      <c r="D163" s="112"/>
      <c r="E163" s="79" t="str">
        <f t="shared" si="46"/>
        <v>Asset payments - WN - capex</v>
      </c>
      <c r="F163" s="79" t="str">
        <f t="shared" si="46"/>
        <v>DS2E_002C_PR24</v>
      </c>
      <c r="G163" s="79" t="str">
        <f t="shared" si="46"/>
        <v>DS2W_007_C_PR24</v>
      </c>
      <c r="H163" s="79">
        <f t="shared" si="46"/>
        <v>0</v>
      </c>
      <c r="I163" s="79">
        <f t="shared" si="46"/>
        <v>0</v>
      </c>
      <c r="J163" s="79">
        <f t="shared" si="46"/>
        <v>0</v>
      </c>
      <c r="K163" s="79"/>
      <c r="L163" s="79" t="str">
        <f t="shared" si="47"/>
        <v>WN CAPEX</v>
      </c>
      <c r="M163" s="79" t="str">
        <f t="shared" si="47"/>
        <v>£m</v>
      </c>
      <c r="N163" s="79"/>
      <c r="O163" s="120"/>
      <c r="P163" s="120"/>
      <c r="Q163" s="191">
        <f t="shared" ref="Q163:U164" si="58">IF(ISBLANK(Q96),Q27,Q96)</f>
        <v>0</v>
      </c>
      <c r="R163" s="191">
        <f t="shared" si="58"/>
        <v>0</v>
      </c>
      <c r="S163" s="191">
        <f t="shared" si="58"/>
        <v>0</v>
      </c>
      <c r="T163" s="191">
        <f t="shared" si="58"/>
        <v>0</v>
      </c>
      <c r="U163" s="191">
        <f t="shared" si="58"/>
        <v>0</v>
      </c>
      <c r="V163" s="101"/>
      <c r="W163" s="190">
        <f t="shared" si="50"/>
        <v>0</v>
      </c>
      <c r="X163" s="190">
        <f t="shared" si="49"/>
        <v>0</v>
      </c>
      <c r="Y163" s="191"/>
      <c r="Z163" s="191"/>
      <c r="AA163" s="191"/>
      <c r="AB163" s="157"/>
      <c r="AC163" s="191"/>
      <c r="AD163" s="191"/>
      <c r="AE163" s="157"/>
      <c r="AF163" s="157"/>
      <c r="AG163" s="157"/>
      <c r="AH163" s="157"/>
      <c r="AI163" s="157"/>
      <c r="AJ163" s="157"/>
      <c r="AK163" s="157"/>
    </row>
    <row r="164" spans="1:37" outlineLevel="1">
      <c r="A164" s="110"/>
      <c r="B164" s="110"/>
      <c r="C164" s="111"/>
      <c r="D164" s="112"/>
      <c r="E164" s="79" t="str">
        <f t="shared" si="46"/>
        <v>Asset payments - WN - opex</v>
      </c>
      <c r="F164" s="79" t="str">
        <f t="shared" si="46"/>
        <v>DS2E_002O_PR24</v>
      </c>
      <c r="G164" s="79" t="str">
        <f t="shared" si="46"/>
        <v>DS2W_007_O_PR24</v>
      </c>
      <c r="H164" s="79">
        <f t="shared" si="46"/>
        <v>0</v>
      </c>
      <c r="I164" s="79">
        <f t="shared" si="46"/>
        <v>0</v>
      </c>
      <c r="J164" s="79">
        <f t="shared" si="46"/>
        <v>0</v>
      </c>
      <c r="K164" s="79"/>
      <c r="L164" s="79" t="str">
        <f t="shared" si="47"/>
        <v>WN OPEX</v>
      </c>
      <c r="M164" s="79" t="str">
        <f t="shared" si="47"/>
        <v>£m</v>
      </c>
      <c r="N164" s="79"/>
      <c r="O164" s="120"/>
      <c r="P164" s="120"/>
      <c r="Q164" s="191">
        <f t="shared" si="58"/>
        <v>0</v>
      </c>
      <c r="R164" s="191">
        <f t="shared" si="58"/>
        <v>0</v>
      </c>
      <c r="S164" s="191">
        <f t="shared" si="58"/>
        <v>0</v>
      </c>
      <c r="T164" s="191">
        <f t="shared" si="58"/>
        <v>0</v>
      </c>
      <c r="U164" s="191">
        <f t="shared" si="58"/>
        <v>0</v>
      </c>
      <c r="V164" s="101"/>
      <c r="W164" s="190">
        <f t="shared" si="50"/>
        <v>0</v>
      </c>
      <c r="X164" s="190">
        <f t="shared" si="49"/>
        <v>0</v>
      </c>
      <c r="Y164" s="191"/>
      <c r="Z164" s="191"/>
      <c r="AA164" s="191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</row>
    <row r="165" spans="1:37" outlineLevel="1">
      <c r="A165" s="110"/>
      <c r="B165" s="110"/>
      <c r="C165" s="111"/>
      <c r="D165" s="112"/>
      <c r="E165" s="79" t="str">
        <f t="shared" si="46"/>
        <v>Asset payments - WN - totex</v>
      </c>
      <c r="F165" s="79" t="str">
        <f t="shared" si="46"/>
        <v>sum</v>
      </c>
      <c r="G165" s="79">
        <f t="shared" si="46"/>
        <v>0</v>
      </c>
      <c r="H165" s="79">
        <f t="shared" si="46"/>
        <v>0</v>
      </c>
      <c r="I165" s="79">
        <f t="shared" si="46"/>
        <v>0</v>
      </c>
      <c r="J165" s="79">
        <f t="shared" si="46"/>
        <v>0</v>
      </c>
      <c r="K165" s="79"/>
      <c r="L165" s="79" t="str">
        <f t="shared" si="47"/>
        <v>WN TOTEX</v>
      </c>
      <c r="M165" s="79" t="str">
        <f t="shared" si="47"/>
        <v>£m</v>
      </c>
      <c r="N165" s="79"/>
      <c r="O165" s="120"/>
      <c r="P165" s="120"/>
      <c r="Q165" s="192">
        <f t="shared" ref="Q165:U165" si="59">SUM(Q163:Q164)</f>
        <v>0</v>
      </c>
      <c r="R165" s="192">
        <f t="shared" si="59"/>
        <v>0</v>
      </c>
      <c r="S165" s="192">
        <f t="shared" si="59"/>
        <v>0</v>
      </c>
      <c r="T165" s="192">
        <f t="shared" si="59"/>
        <v>0</v>
      </c>
      <c r="U165" s="192">
        <f t="shared" si="59"/>
        <v>0</v>
      </c>
      <c r="V165" s="101"/>
      <c r="W165" s="192">
        <f t="shared" si="50"/>
        <v>0</v>
      </c>
      <c r="X165" s="192">
        <f t="shared" si="49"/>
        <v>0</v>
      </c>
      <c r="Y165" s="191"/>
      <c r="Z165" s="191"/>
      <c r="AA165" s="191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</row>
    <row r="166" spans="1:37" outlineLevel="1">
      <c r="A166" s="110"/>
      <c r="B166" s="110"/>
      <c r="C166" s="111"/>
      <c r="D166" s="112"/>
      <c r="E166" s="79" t="str">
        <f t="shared" si="46"/>
        <v>Asset payments - WWN - capex</v>
      </c>
      <c r="F166" s="79" t="str">
        <f t="shared" si="46"/>
        <v>DS3_014TOT_PR24</v>
      </c>
      <c r="G166" s="79">
        <f t="shared" si="46"/>
        <v>0</v>
      </c>
      <c r="H166" s="79">
        <f t="shared" si="46"/>
        <v>0</v>
      </c>
      <c r="I166" s="79">
        <f t="shared" si="46"/>
        <v>0</v>
      </c>
      <c r="J166" s="79">
        <f t="shared" si="46"/>
        <v>0</v>
      </c>
      <c r="K166" s="79"/>
      <c r="L166" s="79" t="str">
        <f t="shared" si="47"/>
        <v>WWN CAPEX</v>
      </c>
      <c r="M166" s="79" t="str">
        <f t="shared" si="47"/>
        <v>£m</v>
      </c>
      <c r="N166" s="79"/>
      <c r="O166" s="120"/>
      <c r="P166" s="120"/>
      <c r="Q166" s="191">
        <f t="shared" ref="Q166:U167" si="60">IF(ISBLANK(Q99),Q30,Q99)</f>
        <v>0</v>
      </c>
      <c r="R166" s="191">
        <f t="shared" si="60"/>
        <v>0</v>
      </c>
      <c r="S166" s="191">
        <f t="shared" si="60"/>
        <v>0</v>
      </c>
      <c r="T166" s="191">
        <f t="shared" si="60"/>
        <v>0</v>
      </c>
      <c r="U166" s="191">
        <f t="shared" si="60"/>
        <v>0</v>
      </c>
      <c r="V166" s="101"/>
      <c r="W166" s="190">
        <f t="shared" si="50"/>
        <v>0</v>
      </c>
      <c r="X166" s="190">
        <f t="shared" si="49"/>
        <v>0</v>
      </c>
      <c r="Y166" s="191"/>
      <c r="Z166" s="191"/>
      <c r="AA166" s="191"/>
      <c r="AB166" s="157"/>
      <c r="AC166" s="157"/>
      <c r="AD166" s="157"/>
      <c r="AE166" s="157"/>
      <c r="AF166" s="157"/>
      <c r="AG166" s="157"/>
      <c r="AH166" s="157"/>
      <c r="AI166" s="157"/>
      <c r="AJ166" s="157"/>
      <c r="AK166" s="157"/>
    </row>
    <row r="167" spans="1:37" outlineLevel="1">
      <c r="A167" s="110"/>
      <c r="B167" s="110"/>
      <c r="C167" s="111"/>
      <c r="D167" s="112"/>
      <c r="E167" s="79" t="str">
        <f t="shared" ref="E167:J180" si="61">E31</f>
        <v>Asset payments - WWN - opex</v>
      </c>
      <c r="F167" s="79" t="str">
        <f t="shared" si="61"/>
        <v>DS3_015TOT_PR24</v>
      </c>
      <c r="G167" s="79">
        <f t="shared" si="61"/>
        <v>0</v>
      </c>
      <c r="H167" s="79">
        <f t="shared" si="61"/>
        <v>0</v>
      </c>
      <c r="I167" s="79">
        <f t="shared" si="61"/>
        <v>0</v>
      </c>
      <c r="J167" s="79">
        <f t="shared" si="61"/>
        <v>0</v>
      </c>
      <c r="K167" s="79"/>
      <c r="L167" s="79" t="str">
        <f t="shared" ref="L167:M180" si="62">L31</f>
        <v>WWN OPEX</v>
      </c>
      <c r="M167" s="79" t="str">
        <f t="shared" si="62"/>
        <v>£m</v>
      </c>
      <c r="N167" s="79"/>
      <c r="O167" s="120"/>
      <c r="P167" s="120"/>
      <c r="Q167" s="191">
        <f t="shared" si="60"/>
        <v>0</v>
      </c>
      <c r="R167" s="191">
        <f t="shared" si="60"/>
        <v>0</v>
      </c>
      <c r="S167" s="191">
        <f t="shared" si="60"/>
        <v>0</v>
      </c>
      <c r="T167" s="191">
        <f t="shared" si="60"/>
        <v>0</v>
      </c>
      <c r="U167" s="191">
        <f t="shared" si="60"/>
        <v>0</v>
      </c>
      <c r="V167" s="101"/>
      <c r="W167" s="190">
        <f t="shared" si="50"/>
        <v>0</v>
      </c>
      <c r="X167" s="190">
        <f t="shared" si="49"/>
        <v>0</v>
      </c>
      <c r="Y167" s="191"/>
      <c r="Z167" s="191"/>
      <c r="AA167" s="191"/>
      <c r="AB167" s="157"/>
      <c r="AC167" s="157"/>
      <c r="AD167" s="157"/>
      <c r="AE167" s="157"/>
      <c r="AF167" s="157"/>
      <c r="AG167" s="157"/>
      <c r="AH167" s="157"/>
      <c r="AI167" s="157"/>
      <c r="AJ167" s="157"/>
      <c r="AK167" s="157"/>
    </row>
    <row r="168" spans="1:37" outlineLevel="1">
      <c r="A168" s="110"/>
      <c r="B168" s="110"/>
      <c r="C168" s="111"/>
      <c r="D168" s="112"/>
      <c r="E168" s="79" t="str">
        <f t="shared" si="61"/>
        <v>Asset payments - WWN - totex</v>
      </c>
      <c r="F168" s="79" t="str">
        <f t="shared" si="61"/>
        <v>sum</v>
      </c>
      <c r="G168" s="79">
        <f t="shared" si="61"/>
        <v>0</v>
      </c>
      <c r="H168" s="79">
        <f t="shared" si="61"/>
        <v>0</v>
      </c>
      <c r="I168" s="79">
        <f t="shared" si="61"/>
        <v>0</v>
      </c>
      <c r="J168" s="79">
        <f t="shared" si="61"/>
        <v>0</v>
      </c>
      <c r="K168" s="79"/>
      <c r="L168" s="79" t="str">
        <f t="shared" si="62"/>
        <v>WWN TOTEX</v>
      </c>
      <c r="M168" s="79" t="str">
        <f t="shared" si="62"/>
        <v>£m</v>
      </c>
      <c r="N168" s="79"/>
      <c r="O168" s="120"/>
      <c r="P168" s="120"/>
      <c r="Q168" s="192">
        <f t="shared" ref="Q168:U168" si="63">SUM(Q166:Q167)</f>
        <v>0</v>
      </c>
      <c r="R168" s="192">
        <f t="shared" si="63"/>
        <v>0</v>
      </c>
      <c r="S168" s="192">
        <f t="shared" si="63"/>
        <v>0</v>
      </c>
      <c r="T168" s="192">
        <f t="shared" si="63"/>
        <v>0</v>
      </c>
      <c r="U168" s="192">
        <f t="shared" si="63"/>
        <v>0</v>
      </c>
      <c r="V168" s="101"/>
      <c r="W168" s="192">
        <f t="shared" si="50"/>
        <v>0</v>
      </c>
      <c r="X168" s="192">
        <f t="shared" si="49"/>
        <v>0</v>
      </c>
      <c r="Y168" s="191"/>
      <c r="Z168" s="191"/>
      <c r="AA168" s="191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</row>
    <row r="169" spans="1:37" outlineLevel="1">
      <c r="A169" s="110"/>
      <c r="B169" s="110"/>
      <c r="C169" s="111"/>
      <c r="D169" s="112"/>
      <c r="E169" s="79" t="str">
        <f t="shared" si="61"/>
        <v>Other site-specific activities - WN - capex</v>
      </c>
      <c r="F169" s="79" t="str">
        <f t="shared" si="61"/>
        <v>DS2E_004C_PR24</v>
      </c>
      <c r="G169" s="79" t="str">
        <f t="shared" si="61"/>
        <v>DS2E_007C_PR24</v>
      </c>
      <c r="H169" s="79" t="str">
        <f t="shared" si="61"/>
        <v>DS2W_002_C_PR24</v>
      </c>
      <c r="I169" s="79" t="str">
        <f t="shared" si="61"/>
        <v>DS2W_005_C_PR24</v>
      </c>
      <c r="J169" s="79">
        <f t="shared" si="61"/>
        <v>0</v>
      </c>
      <c r="K169" s="79"/>
      <c r="L169" s="79" t="str">
        <f t="shared" si="62"/>
        <v>WN CAPEX</v>
      </c>
      <c r="M169" s="79" t="str">
        <f t="shared" si="62"/>
        <v>£m</v>
      </c>
      <c r="N169" s="79"/>
      <c r="O169" s="120"/>
      <c r="P169" s="120"/>
      <c r="Q169" s="191">
        <f t="shared" ref="Q169:U170" si="64">IF(ISBLANK(Q102),Q33,Q102)</f>
        <v>0</v>
      </c>
      <c r="R169" s="191">
        <f t="shared" si="64"/>
        <v>0</v>
      </c>
      <c r="S169" s="191">
        <f t="shared" si="64"/>
        <v>0</v>
      </c>
      <c r="T169" s="191">
        <f t="shared" si="64"/>
        <v>0</v>
      </c>
      <c r="U169" s="191">
        <f t="shared" si="64"/>
        <v>0</v>
      </c>
      <c r="V169" s="101"/>
      <c r="W169" s="190">
        <f t="shared" si="50"/>
        <v>0</v>
      </c>
      <c r="X169" s="190">
        <f t="shared" si="49"/>
        <v>0</v>
      </c>
      <c r="Y169" s="191"/>
      <c r="Z169" s="191"/>
      <c r="AA169" s="191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</row>
    <row r="170" spans="1:37" outlineLevel="1">
      <c r="A170" s="110"/>
      <c r="B170" s="110"/>
      <c r="C170" s="111"/>
      <c r="D170" s="112"/>
      <c r="E170" s="79" t="str">
        <f t="shared" si="61"/>
        <v>Other site-specific activities - WN - opex</v>
      </c>
      <c r="F170" s="79" t="str">
        <f t="shared" si="61"/>
        <v>DS2E_004O_PR24</v>
      </c>
      <c r="G170" s="79" t="str">
        <f t="shared" si="61"/>
        <v>DS2E_007O_PR24</v>
      </c>
      <c r="H170" s="79" t="str">
        <f t="shared" si="61"/>
        <v>DS2W_002_O_PR24</v>
      </c>
      <c r="I170" s="79" t="str">
        <f t="shared" si="61"/>
        <v>DS2W_005_O_PR24</v>
      </c>
      <c r="J170" s="79">
        <f t="shared" si="61"/>
        <v>0</v>
      </c>
      <c r="K170" s="79"/>
      <c r="L170" s="79" t="str">
        <f t="shared" si="62"/>
        <v>WN OPEX</v>
      </c>
      <c r="M170" s="79" t="str">
        <f t="shared" si="62"/>
        <v>£m</v>
      </c>
      <c r="N170" s="79"/>
      <c r="O170" s="120"/>
      <c r="P170" s="120"/>
      <c r="Q170" s="191">
        <f t="shared" si="64"/>
        <v>0</v>
      </c>
      <c r="R170" s="191">
        <f t="shared" si="64"/>
        <v>0</v>
      </c>
      <c r="S170" s="191">
        <f t="shared" si="64"/>
        <v>0</v>
      </c>
      <c r="T170" s="191">
        <f t="shared" si="64"/>
        <v>0</v>
      </c>
      <c r="U170" s="191">
        <f t="shared" si="64"/>
        <v>0</v>
      </c>
      <c r="V170" s="101"/>
      <c r="W170" s="190">
        <f t="shared" si="50"/>
        <v>0</v>
      </c>
      <c r="X170" s="190">
        <f t="shared" si="49"/>
        <v>0</v>
      </c>
      <c r="Y170" s="191"/>
      <c r="Z170" s="191"/>
      <c r="AA170" s="191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</row>
    <row r="171" spans="1:37" outlineLevel="1">
      <c r="A171" s="110"/>
      <c r="B171" s="110"/>
      <c r="C171" s="111"/>
      <c r="D171" s="112"/>
      <c r="E171" s="79" t="str">
        <f t="shared" si="61"/>
        <v>Other site-specific activities - WN - totex</v>
      </c>
      <c r="F171" s="79" t="str">
        <f t="shared" si="61"/>
        <v>sum</v>
      </c>
      <c r="G171" s="79">
        <f t="shared" si="61"/>
        <v>0</v>
      </c>
      <c r="H171" s="79">
        <f t="shared" si="61"/>
        <v>0</v>
      </c>
      <c r="I171" s="79">
        <f t="shared" si="61"/>
        <v>0</v>
      </c>
      <c r="J171" s="79">
        <f t="shared" si="61"/>
        <v>0</v>
      </c>
      <c r="K171" s="79"/>
      <c r="L171" s="79" t="str">
        <f t="shared" si="62"/>
        <v>WN TOTEX</v>
      </c>
      <c r="M171" s="79" t="str">
        <f t="shared" si="62"/>
        <v>£m</v>
      </c>
      <c r="N171" s="79"/>
      <c r="O171" s="120"/>
      <c r="P171" s="120"/>
      <c r="Q171" s="192">
        <f t="shared" ref="Q171:U171" si="65">SUM(Q169:Q170)</f>
        <v>0</v>
      </c>
      <c r="R171" s="192">
        <f t="shared" si="65"/>
        <v>0</v>
      </c>
      <c r="S171" s="192">
        <f t="shared" si="65"/>
        <v>0</v>
      </c>
      <c r="T171" s="192">
        <f t="shared" si="65"/>
        <v>0</v>
      </c>
      <c r="U171" s="192">
        <f t="shared" si="65"/>
        <v>0</v>
      </c>
      <c r="V171" s="101"/>
      <c r="W171" s="192">
        <f t="shared" si="50"/>
        <v>0</v>
      </c>
      <c r="X171" s="192">
        <f t="shared" si="49"/>
        <v>0</v>
      </c>
      <c r="Y171" s="191"/>
      <c r="Z171" s="191"/>
      <c r="AA171" s="191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</row>
    <row r="172" spans="1:37" outlineLevel="1">
      <c r="A172" s="110"/>
      <c r="B172" s="110"/>
      <c r="C172" s="111"/>
      <c r="D172" s="112"/>
      <c r="E172" s="79" t="str">
        <f t="shared" si="61"/>
        <v>Other site-specific activities - WWN - capex</v>
      </c>
      <c r="F172" s="79" t="str">
        <f t="shared" si="61"/>
        <v>DS3_005TOT_PR24</v>
      </c>
      <c r="G172" s="79">
        <f t="shared" si="61"/>
        <v>0</v>
      </c>
      <c r="H172" s="79">
        <f t="shared" si="61"/>
        <v>0</v>
      </c>
      <c r="I172" s="79">
        <f t="shared" si="61"/>
        <v>0</v>
      </c>
      <c r="J172" s="79">
        <f t="shared" si="61"/>
        <v>0</v>
      </c>
      <c r="K172" s="79"/>
      <c r="L172" s="79" t="str">
        <f t="shared" si="62"/>
        <v>WWN CAPEX</v>
      </c>
      <c r="M172" s="79" t="str">
        <f t="shared" si="62"/>
        <v>£m</v>
      </c>
      <c r="N172" s="79"/>
      <c r="O172" s="120"/>
      <c r="P172" s="120"/>
      <c r="Q172" s="191">
        <f t="shared" ref="Q172:U173" si="66">IF(ISBLANK(Q105),Q36,Q105)</f>
        <v>0</v>
      </c>
      <c r="R172" s="191">
        <f t="shared" si="66"/>
        <v>0</v>
      </c>
      <c r="S172" s="191">
        <f t="shared" si="66"/>
        <v>0</v>
      </c>
      <c r="T172" s="191">
        <f t="shared" si="66"/>
        <v>0</v>
      </c>
      <c r="U172" s="191">
        <f t="shared" si="66"/>
        <v>0</v>
      </c>
      <c r="V172" s="101"/>
      <c r="W172" s="190">
        <f t="shared" si="50"/>
        <v>0</v>
      </c>
      <c r="X172" s="190">
        <f t="shared" si="49"/>
        <v>0</v>
      </c>
      <c r="Y172" s="191"/>
      <c r="Z172" s="191"/>
      <c r="AA172" s="191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</row>
    <row r="173" spans="1:37" outlineLevel="1">
      <c r="A173" s="110"/>
      <c r="B173" s="110"/>
      <c r="C173" s="111"/>
      <c r="D173" s="112"/>
      <c r="E173" s="79" t="str">
        <f t="shared" si="61"/>
        <v>Other site-specific activities - WWN - opex</v>
      </c>
      <c r="F173" s="79" t="str">
        <f t="shared" si="61"/>
        <v>DS3_009TOT_PR24</v>
      </c>
      <c r="G173" s="79">
        <f t="shared" si="61"/>
        <v>0</v>
      </c>
      <c r="H173" s="79">
        <f t="shared" si="61"/>
        <v>0</v>
      </c>
      <c r="I173" s="79">
        <f t="shared" si="61"/>
        <v>0</v>
      </c>
      <c r="J173" s="79">
        <f t="shared" si="61"/>
        <v>0</v>
      </c>
      <c r="K173" s="79"/>
      <c r="L173" s="79" t="str">
        <f t="shared" si="62"/>
        <v>WWN OPEX</v>
      </c>
      <c r="M173" s="79" t="str">
        <f t="shared" si="62"/>
        <v>£m</v>
      </c>
      <c r="N173" s="79"/>
      <c r="O173" s="120"/>
      <c r="P173" s="120"/>
      <c r="Q173" s="191">
        <f t="shared" si="66"/>
        <v>0</v>
      </c>
      <c r="R173" s="191">
        <f t="shared" si="66"/>
        <v>0</v>
      </c>
      <c r="S173" s="191">
        <f t="shared" si="66"/>
        <v>0</v>
      </c>
      <c r="T173" s="191">
        <f t="shared" si="66"/>
        <v>0</v>
      </c>
      <c r="U173" s="191">
        <f t="shared" si="66"/>
        <v>0</v>
      </c>
      <c r="V173" s="101"/>
      <c r="W173" s="190">
        <f t="shared" si="50"/>
        <v>0</v>
      </c>
      <c r="X173" s="190">
        <f t="shared" si="49"/>
        <v>0</v>
      </c>
      <c r="Y173" s="191"/>
      <c r="Z173" s="191"/>
      <c r="AA173" s="191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</row>
    <row r="174" spans="1:37" outlineLevel="1">
      <c r="A174" s="110"/>
      <c r="B174" s="110"/>
      <c r="C174" s="111"/>
      <c r="D174" s="112"/>
      <c r="E174" s="79" t="str">
        <f t="shared" si="61"/>
        <v>Other site-specific activities - WWN - totex</v>
      </c>
      <c r="F174" s="79" t="str">
        <f t="shared" si="61"/>
        <v>sum</v>
      </c>
      <c r="G174" s="79">
        <f t="shared" si="61"/>
        <v>0</v>
      </c>
      <c r="H174" s="79">
        <f t="shared" si="61"/>
        <v>0</v>
      </c>
      <c r="I174" s="79">
        <f t="shared" si="61"/>
        <v>0</v>
      </c>
      <c r="J174" s="79">
        <f t="shared" si="61"/>
        <v>0</v>
      </c>
      <c r="K174" s="79"/>
      <c r="L174" s="79" t="str">
        <f t="shared" si="62"/>
        <v>WWN TOTEX</v>
      </c>
      <c r="M174" s="79" t="str">
        <f t="shared" si="62"/>
        <v>£m</v>
      </c>
      <c r="N174" s="79"/>
      <c r="O174" s="120"/>
      <c r="P174" s="120"/>
      <c r="Q174" s="192">
        <f t="shared" ref="Q174:U174" si="67">SUM(Q172:Q173)</f>
        <v>0</v>
      </c>
      <c r="R174" s="192">
        <f t="shared" si="67"/>
        <v>0</v>
      </c>
      <c r="S174" s="192">
        <f t="shared" si="67"/>
        <v>0</v>
      </c>
      <c r="T174" s="192">
        <f t="shared" si="67"/>
        <v>0</v>
      </c>
      <c r="U174" s="192">
        <f t="shared" si="67"/>
        <v>0</v>
      </c>
      <c r="V174" s="101"/>
      <c r="W174" s="192">
        <f t="shared" si="50"/>
        <v>0</v>
      </c>
      <c r="X174" s="192">
        <f t="shared" si="49"/>
        <v>0</v>
      </c>
      <c r="Y174" s="191"/>
      <c r="Z174" s="191"/>
      <c r="AA174" s="191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</row>
    <row r="175" spans="1:37" outlineLevel="1">
      <c r="A175" s="110"/>
      <c r="B175" s="110"/>
      <c r="C175" s="111"/>
      <c r="D175" s="112"/>
      <c r="E175" s="79" t="str">
        <f t="shared" si="61"/>
        <v>Total developer services costs - WN - capex</v>
      </c>
      <c r="F175" s="79" t="str">
        <f t="shared" si="61"/>
        <v>sum</v>
      </c>
      <c r="G175" s="79">
        <f t="shared" si="61"/>
        <v>0</v>
      </c>
      <c r="H175" s="79">
        <f t="shared" si="61"/>
        <v>0</v>
      </c>
      <c r="I175" s="79">
        <f t="shared" si="61"/>
        <v>0</v>
      </c>
      <c r="J175" s="79">
        <f t="shared" si="61"/>
        <v>0</v>
      </c>
      <c r="K175" s="79"/>
      <c r="L175" s="79" t="str">
        <f t="shared" si="62"/>
        <v>WN CAPEX</v>
      </c>
      <c r="M175" s="79" t="str">
        <f t="shared" si="62"/>
        <v>£m</v>
      </c>
      <c r="N175" s="79"/>
      <c r="O175" s="120"/>
      <c r="P175" s="120"/>
      <c r="Q175" s="192">
        <f>SUMIF($L$151:$L174,$L175,Q$151:Q174)</f>
        <v>8.0650000000000013</v>
      </c>
      <c r="R175" s="192">
        <f>SUMIF($L$151:$L174,$L175,R$151:R174)</f>
        <v>8.0619999999999994</v>
      </c>
      <c r="S175" s="192">
        <f>SUMIF($L$151:$L174,$L175,S$151:S174)</f>
        <v>8.1850000000000005</v>
      </c>
      <c r="T175" s="192">
        <f>SUMIF($L$151:$L174,$L175,T$151:T174)</f>
        <v>7.9860000000000007</v>
      </c>
      <c r="U175" s="192">
        <f>SUMIF($L$151:$L174,$L175,U$151:U174)</f>
        <v>7.7490000000000006</v>
      </c>
      <c r="V175" s="101"/>
      <c r="W175" s="192">
        <f t="shared" si="50"/>
        <v>40.047000000000004</v>
      </c>
      <c r="X175" s="192">
        <f t="shared" si="49"/>
        <v>8.0094000000000012</v>
      </c>
      <c r="Y175" s="191"/>
      <c r="Z175" s="191"/>
      <c r="AA175" s="191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</row>
    <row r="176" spans="1:37" outlineLevel="1">
      <c r="A176" s="110"/>
      <c r="B176" s="110"/>
      <c r="C176" s="111"/>
      <c r="D176" s="112"/>
      <c r="E176" s="79" t="str">
        <f t="shared" si="61"/>
        <v>Total developer services costs - WN - opex</v>
      </c>
      <c r="F176" s="79" t="str">
        <f t="shared" si="61"/>
        <v>sum</v>
      </c>
      <c r="G176" s="79">
        <f t="shared" si="61"/>
        <v>0</v>
      </c>
      <c r="H176" s="79">
        <f t="shared" si="61"/>
        <v>0</v>
      </c>
      <c r="I176" s="79">
        <f t="shared" si="61"/>
        <v>0</v>
      </c>
      <c r="J176" s="79">
        <f t="shared" si="61"/>
        <v>0</v>
      </c>
      <c r="K176" s="79"/>
      <c r="L176" s="79" t="str">
        <f t="shared" si="62"/>
        <v>WN OPEX</v>
      </c>
      <c r="M176" s="79" t="str">
        <f t="shared" si="62"/>
        <v>£m</v>
      </c>
      <c r="N176" s="79"/>
      <c r="O176" s="120"/>
      <c r="P176" s="120"/>
      <c r="Q176" s="192">
        <f>SUMIF($L$151:$L175,$L176,Q$151:Q175)</f>
        <v>0.51</v>
      </c>
      <c r="R176" s="192">
        <f>SUMIF($L$151:$L175,$L176,R$151:R175)</f>
        <v>0.51</v>
      </c>
      <c r="S176" s="192">
        <f>SUMIF($L$151:$L175,$L176,S$151:S175)</f>
        <v>0.51</v>
      </c>
      <c r="T176" s="192">
        <f>SUMIF($L$151:$L175,$L176,T$151:T175)</f>
        <v>0.51</v>
      </c>
      <c r="U176" s="192">
        <f>SUMIF($L$151:$L175,$L176,U$151:U175)</f>
        <v>0.51</v>
      </c>
      <c r="V176" s="101"/>
      <c r="W176" s="192">
        <f t="shared" si="50"/>
        <v>2.5499999999999998</v>
      </c>
      <c r="X176" s="192">
        <f t="shared" si="49"/>
        <v>0.51</v>
      </c>
      <c r="Y176" s="191"/>
      <c r="Z176" s="191"/>
      <c r="AA176" s="191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</row>
    <row r="177" spans="1:37" outlineLevel="1">
      <c r="A177" s="110"/>
      <c r="B177" s="110"/>
      <c r="C177" s="111"/>
      <c r="D177" s="112"/>
      <c r="E177" s="79" t="str">
        <f t="shared" si="61"/>
        <v>Total developer services costs - WN - totex</v>
      </c>
      <c r="F177" s="79" t="str">
        <f t="shared" si="61"/>
        <v>sum</v>
      </c>
      <c r="G177" s="79">
        <f t="shared" si="61"/>
        <v>0</v>
      </c>
      <c r="H177" s="79">
        <f t="shared" si="61"/>
        <v>0</v>
      </c>
      <c r="I177" s="79">
        <f t="shared" si="61"/>
        <v>0</v>
      </c>
      <c r="J177" s="79">
        <f t="shared" si="61"/>
        <v>0</v>
      </c>
      <c r="K177" s="79"/>
      <c r="L177" s="79" t="str">
        <f t="shared" si="62"/>
        <v>WN TOTEX</v>
      </c>
      <c r="M177" s="79" t="str">
        <f t="shared" si="62"/>
        <v>£m</v>
      </c>
      <c r="N177" s="79"/>
      <c r="O177" s="120"/>
      <c r="P177" s="120"/>
      <c r="Q177" s="192">
        <f>SUMIF($L$151:$L176,$L177,Q$151:Q176)</f>
        <v>8.5749999999999993</v>
      </c>
      <c r="R177" s="192">
        <f>SUMIF($L$151:$L176,$L177,R$151:R176)</f>
        <v>8.5719999999999992</v>
      </c>
      <c r="S177" s="192">
        <f>SUMIF($L$151:$L176,$L177,S$151:S176)</f>
        <v>8.6950000000000003</v>
      </c>
      <c r="T177" s="192">
        <f>SUMIF($L$151:$L176,$L177,T$151:T176)</f>
        <v>8.4960000000000004</v>
      </c>
      <c r="U177" s="192">
        <f>SUMIF($L$151:$L176,$L177,U$151:U176)</f>
        <v>8.2590000000000003</v>
      </c>
      <c r="V177" s="101"/>
      <c r="W177" s="192">
        <f t="shared" si="50"/>
        <v>42.597000000000001</v>
      </c>
      <c r="X177" s="192">
        <f t="shared" si="49"/>
        <v>8.519400000000001</v>
      </c>
      <c r="Y177" s="191"/>
      <c r="Z177" s="191"/>
      <c r="AA177" s="191"/>
      <c r="AB177" s="157"/>
      <c r="AC177" s="157"/>
      <c r="AD177" s="157"/>
      <c r="AE177" s="157"/>
      <c r="AF177" s="157"/>
      <c r="AG177" s="157"/>
      <c r="AH177" s="157"/>
      <c r="AI177" s="157"/>
      <c r="AJ177" s="157"/>
      <c r="AK177" s="157"/>
    </row>
    <row r="178" spans="1:37" outlineLevel="1">
      <c r="A178" s="110"/>
      <c r="B178" s="110"/>
      <c r="C178" s="111"/>
      <c r="D178" s="112"/>
      <c r="E178" s="79" t="str">
        <f t="shared" si="61"/>
        <v>Total developer services costs - WWN - capex</v>
      </c>
      <c r="F178" s="79" t="str">
        <f t="shared" si="61"/>
        <v>sum</v>
      </c>
      <c r="G178" s="79">
        <f t="shared" si="61"/>
        <v>0</v>
      </c>
      <c r="H178" s="79">
        <f t="shared" si="61"/>
        <v>0</v>
      </c>
      <c r="I178" s="79">
        <f t="shared" si="61"/>
        <v>0</v>
      </c>
      <c r="J178" s="79">
        <f t="shared" si="61"/>
        <v>0</v>
      </c>
      <c r="K178" s="79"/>
      <c r="L178" s="79" t="str">
        <f t="shared" si="62"/>
        <v>WWN CAPEX</v>
      </c>
      <c r="M178" s="79" t="str">
        <f t="shared" si="62"/>
        <v>£m</v>
      </c>
      <c r="N178" s="79"/>
      <c r="O178" s="120"/>
      <c r="P178" s="120"/>
      <c r="Q178" s="192">
        <f>SUMIF($L$151:$L177,$L178,Q$151:Q177)</f>
        <v>4.2320000000000002</v>
      </c>
      <c r="R178" s="192">
        <f>SUMIF($L$151:$L177,$L178,R$151:R177)</f>
        <v>4.2320000000000002</v>
      </c>
      <c r="S178" s="192">
        <f>SUMIF($L$151:$L177,$L178,S$151:S177)</f>
        <v>4.2320000000000002</v>
      </c>
      <c r="T178" s="192">
        <f>SUMIF($L$151:$L177,$L178,T$151:T177)</f>
        <v>4.2320000000000002</v>
      </c>
      <c r="U178" s="192">
        <f>SUMIF($L$151:$L177,$L178,U$151:U177)</f>
        <v>4.2320000000000002</v>
      </c>
      <c r="V178" s="101"/>
      <c r="W178" s="192">
        <f t="shared" si="50"/>
        <v>21.16</v>
      </c>
      <c r="X178" s="192">
        <f t="shared" si="49"/>
        <v>4.2320000000000002</v>
      </c>
      <c r="Y178" s="191"/>
      <c r="Z178" s="191"/>
      <c r="AA178" s="191"/>
      <c r="AB178" s="157"/>
      <c r="AC178" s="157"/>
      <c r="AD178" s="157"/>
      <c r="AE178" s="157"/>
      <c r="AF178" s="157"/>
      <c r="AG178" s="157"/>
      <c r="AH178" s="157"/>
      <c r="AI178" s="157"/>
      <c r="AJ178" s="157"/>
      <c r="AK178" s="157"/>
    </row>
    <row r="179" spans="1:37" outlineLevel="1">
      <c r="A179" s="110"/>
      <c r="B179" s="110"/>
      <c r="C179" s="111"/>
      <c r="D179" s="112"/>
      <c r="E179" s="79" t="str">
        <f t="shared" si="61"/>
        <v>Total developer services costs - WWN - opex</v>
      </c>
      <c r="F179" s="79" t="str">
        <f t="shared" si="61"/>
        <v>sum</v>
      </c>
      <c r="G179" s="79">
        <f t="shared" si="61"/>
        <v>0</v>
      </c>
      <c r="H179" s="79">
        <f t="shared" si="61"/>
        <v>0</v>
      </c>
      <c r="I179" s="79">
        <f t="shared" si="61"/>
        <v>0</v>
      </c>
      <c r="J179" s="79">
        <f t="shared" si="61"/>
        <v>0</v>
      </c>
      <c r="K179" s="79"/>
      <c r="L179" s="79" t="str">
        <f t="shared" si="62"/>
        <v>WWN OPEX</v>
      </c>
      <c r="M179" s="79" t="str">
        <f t="shared" si="62"/>
        <v>£m</v>
      </c>
      <c r="N179" s="79"/>
      <c r="O179" s="120"/>
      <c r="P179" s="120"/>
      <c r="Q179" s="192">
        <f>SUMIF($L$151:$L178,$L179,Q$151:Q178)</f>
        <v>2.9000000000000001E-2</v>
      </c>
      <c r="R179" s="192">
        <f>SUMIF($L$151:$L178,$L179,R$151:R178)</f>
        <v>2.9000000000000001E-2</v>
      </c>
      <c r="S179" s="192">
        <f>SUMIF($L$151:$L178,$L179,S$151:S178)</f>
        <v>2.9000000000000001E-2</v>
      </c>
      <c r="T179" s="192">
        <f>SUMIF($L$151:$L178,$L179,T$151:T178)</f>
        <v>2.9000000000000001E-2</v>
      </c>
      <c r="U179" s="192">
        <f>SUMIF($L$151:$L178,$L179,U$151:U178)</f>
        <v>2.9000000000000001E-2</v>
      </c>
      <c r="V179" s="101"/>
      <c r="W179" s="192">
        <f t="shared" si="50"/>
        <v>0.14500000000000002</v>
      </c>
      <c r="X179" s="192">
        <f t="shared" si="49"/>
        <v>2.9000000000000005E-2</v>
      </c>
      <c r="Y179" s="191"/>
      <c r="Z179" s="191"/>
      <c r="AA179" s="191"/>
      <c r="AB179" s="157"/>
      <c r="AC179" s="157"/>
      <c r="AD179" s="157"/>
      <c r="AE179" s="157"/>
      <c r="AF179" s="157"/>
      <c r="AG179" s="157"/>
      <c r="AH179" s="157"/>
      <c r="AI179" s="157"/>
      <c r="AJ179" s="157"/>
      <c r="AK179" s="157"/>
    </row>
    <row r="180" spans="1:37" outlineLevel="1">
      <c r="A180" s="110"/>
      <c r="B180" s="110"/>
      <c r="C180" s="111"/>
      <c r="D180" s="112"/>
      <c r="E180" s="79" t="str">
        <f t="shared" si="61"/>
        <v>Total developer services costs - WWN - totex</v>
      </c>
      <c r="F180" s="79" t="str">
        <f t="shared" si="61"/>
        <v>sum</v>
      </c>
      <c r="G180" s="79">
        <f t="shared" si="61"/>
        <v>0</v>
      </c>
      <c r="H180" s="79">
        <f t="shared" si="61"/>
        <v>0</v>
      </c>
      <c r="I180" s="79">
        <f t="shared" si="61"/>
        <v>0</v>
      </c>
      <c r="J180" s="79">
        <f t="shared" si="61"/>
        <v>0</v>
      </c>
      <c r="K180" s="79"/>
      <c r="L180" s="79" t="str">
        <f t="shared" si="62"/>
        <v>WWN TOTEX</v>
      </c>
      <c r="M180" s="79" t="str">
        <f t="shared" si="62"/>
        <v>£m</v>
      </c>
      <c r="N180" s="79"/>
      <c r="O180" s="120"/>
      <c r="P180" s="120"/>
      <c r="Q180" s="192">
        <f>SUMIF($L$151:$L179,$L180,Q$151:Q179)</f>
        <v>4.2610000000000001</v>
      </c>
      <c r="R180" s="192">
        <f>SUMIF($L$151:$L179,$L180,R$151:R179)</f>
        <v>4.2610000000000001</v>
      </c>
      <c r="S180" s="192">
        <f>SUMIF($L$151:$L179,$L180,S$151:S179)</f>
        <v>4.2610000000000001</v>
      </c>
      <c r="T180" s="192">
        <f>SUMIF($L$151:$L179,$L180,T$151:T179)</f>
        <v>4.2610000000000001</v>
      </c>
      <c r="U180" s="192">
        <f>SUMIF($L$151:$L179,$L180,U$151:U179)</f>
        <v>4.2610000000000001</v>
      </c>
      <c r="V180" s="101"/>
      <c r="W180" s="192">
        <f t="shared" si="50"/>
        <v>21.305</v>
      </c>
      <c r="X180" s="192">
        <f t="shared" si="49"/>
        <v>4.2610000000000001</v>
      </c>
      <c r="Y180" s="191"/>
      <c r="Z180" s="191"/>
      <c r="AA180" s="191"/>
      <c r="AB180" s="157"/>
      <c r="AC180" s="157"/>
      <c r="AD180" s="157"/>
      <c r="AE180" s="157"/>
      <c r="AF180" s="157"/>
      <c r="AG180" s="157"/>
      <c r="AH180" s="157"/>
      <c r="AI180" s="157"/>
      <c r="AJ180" s="157"/>
      <c r="AK180" s="157"/>
    </row>
    <row r="181" spans="1:37" customFormat="1" outlineLevel="1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79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1"/>
      <c r="AD181" s="101"/>
      <c r="AE181" s="101"/>
      <c r="AF181" s="101"/>
      <c r="AG181" s="101"/>
      <c r="AH181" s="101"/>
      <c r="AI181" s="101"/>
      <c r="AJ181" s="101"/>
      <c r="AK181" s="101"/>
    </row>
    <row r="182" spans="1:37" outlineLevel="1">
      <c r="A182" s="110"/>
      <c r="B182" s="110"/>
      <c r="C182" s="111"/>
      <c r="D182" s="112"/>
      <c r="E182" s="79" t="str">
        <f t="shared" ref="E182:J193" si="68">E46</f>
        <v>s185 diversions - WN - capex</v>
      </c>
      <c r="F182" s="79" t="str">
        <f t="shared" si="68"/>
        <v>CW11_023TOT_PR24</v>
      </c>
      <c r="G182" s="79">
        <f t="shared" si="68"/>
        <v>0</v>
      </c>
      <c r="H182" s="79">
        <f t="shared" si="68"/>
        <v>0</v>
      </c>
      <c r="I182" s="79">
        <f t="shared" si="68"/>
        <v>0</v>
      </c>
      <c r="J182" s="79">
        <f t="shared" si="68"/>
        <v>0</v>
      </c>
      <c r="K182" s="79"/>
      <c r="L182" s="79" t="str">
        <f t="shared" ref="L182:M193" si="69">L46</f>
        <v>WN CAPEX</v>
      </c>
      <c r="M182" s="79" t="str">
        <f t="shared" si="69"/>
        <v>£m</v>
      </c>
      <c r="N182" s="79"/>
      <c r="O182" s="120"/>
      <c r="P182" s="120"/>
      <c r="Q182" s="191">
        <f t="shared" ref="Q182:U183" si="70">IF(ISBLANK(Q115),Q46,Q115)</f>
        <v>0</v>
      </c>
      <c r="R182" s="191">
        <f t="shared" si="70"/>
        <v>0</v>
      </c>
      <c r="S182" s="191">
        <f t="shared" si="70"/>
        <v>0</v>
      </c>
      <c r="T182" s="191">
        <f t="shared" si="70"/>
        <v>0</v>
      </c>
      <c r="U182" s="191">
        <f t="shared" si="70"/>
        <v>0</v>
      </c>
      <c r="V182" s="101"/>
      <c r="W182" s="190">
        <f t="shared" si="50"/>
        <v>0</v>
      </c>
      <c r="X182" s="190">
        <f t="shared" ref="X182:X193" si="71">AVERAGE(Q182:U182)</f>
        <v>0</v>
      </c>
      <c r="Y182" s="191"/>
      <c r="Z182" s="191"/>
      <c r="AA182" s="191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</row>
    <row r="183" spans="1:37" outlineLevel="1">
      <c r="A183" s="110"/>
      <c r="B183" s="110"/>
      <c r="C183" s="111"/>
      <c r="D183" s="112"/>
      <c r="E183" s="79" t="str">
        <f t="shared" si="68"/>
        <v>s185 diversions - WN - opex</v>
      </c>
      <c r="F183" s="79" t="str">
        <f t="shared" si="68"/>
        <v>CW11_008TOT_PR24</v>
      </c>
      <c r="G183" s="79">
        <f t="shared" si="68"/>
        <v>0</v>
      </c>
      <c r="H183" s="79">
        <f t="shared" si="68"/>
        <v>0</v>
      </c>
      <c r="I183" s="79">
        <f t="shared" si="68"/>
        <v>0</v>
      </c>
      <c r="J183" s="79">
        <f t="shared" si="68"/>
        <v>0</v>
      </c>
      <c r="K183" s="79"/>
      <c r="L183" s="79" t="str">
        <f t="shared" si="69"/>
        <v>WN OPEX</v>
      </c>
      <c r="M183" s="79" t="str">
        <f t="shared" si="69"/>
        <v>£m</v>
      </c>
      <c r="N183" s="79"/>
      <c r="O183" s="120"/>
      <c r="P183" s="120"/>
      <c r="Q183" s="191">
        <f t="shared" si="70"/>
        <v>1.005347873846528</v>
      </c>
      <c r="R183" s="191">
        <f t="shared" si="70"/>
        <v>1.0055119975004769</v>
      </c>
      <c r="S183" s="191">
        <f t="shared" si="70"/>
        <v>1.0055119975004769</v>
      </c>
      <c r="T183" s="191">
        <f t="shared" si="70"/>
        <v>1.0055119975004769</v>
      </c>
      <c r="U183" s="191">
        <f t="shared" si="70"/>
        <v>1.0055119975004769</v>
      </c>
      <c r="V183" s="101"/>
      <c r="W183" s="190">
        <f t="shared" si="50"/>
        <v>5.0273958638484366</v>
      </c>
      <c r="X183" s="190">
        <f t="shared" si="71"/>
        <v>1.0054791727696872</v>
      </c>
      <c r="Y183" s="191"/>
      <c r="Z183" s="191"/>
      <c r="AA183" s="191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</row>
    <row r="184" spans="1:37" outlineLevel="1">
      <c r="A184" s="110"/>
      <c r="B184" s="110"/>
      <c r="C184" s="111"/>
      <c r="D184" s="112"/>
      <c r="E184" s="79" t="str">
        <f t="shared" si="68"/>
        <v>s185 diversions - WN - totex</v>
      </c>
      <c r="F184" s="79" t="str">
        <f t="shared" si="68"/>
        <v>sum</v>
      </c>
      <c r="G184" s="79">
        <f t="shared" si="68"/>
        <v>0</v>
      </c>
      <c r="H184" s="79">
        <f t="shared" si="68"/>
        <v>0</v>
      </c>
      <c r="I184" s="79">
        <f t="shared" si="68"/>
        <v>0</v>
      </c>
      <c r="J184" s="79">
        <f t="shared" si="68"/>
        <v>0</v>
      </c>
      <c r="K184" s="79"/>
      <c r="L184" s="79" t="str">
        <f t="shared" si="69"/>
        <v>WN TOTEX</v>
      </c>
      <c r="M184" s="79" t="str">
        <f t="shared" si="69"/>
        <v>£m</v>
      </c>
      <c r="N184" s="79"/>
      <c r="O184" s="120"/>
      <c r="P184" s="120"/>
      <c r="Q184" s="192">
        <f t="shared" ref="Q184:U184" si="72">SUM(Q182:Q183)</f>
        <v>1.005347873846528</v>
      </c>
      <c r="R184" s="192">
        <f t="shared" si="72"/>
        <v>1.0055119975004769</v>
      </c>
      <c r="S184" s="192">
        <f t="shared" si="72"/>
        <v>1.0055119975004769</v>
      </c>
      <c r="T184" s="192">
        <f t="shared" si="72"/>
        <v>1.0055119975004769</v>
      </c>
      <c r="U184" s="192">
        <f t="shared" si="72"/>
        <v>1.0055119975004769</v>
      </c>
      <c r="V184" s="101"/>
      <c r="W184" s="192">
        <f t="shared" si="50"/>
        <v>5.0273958638484366</v>
      </c>
      <c r="X184" s="192">
        <f t="shared" si="71"/>
        <v>1.0054791727696872</v>
      </c>
      <c r="Y184" s="191"/>
      <c r="Z184" s="191"/>
      <c r="AA184" s="191"/>
      <c r="AB184" s="157"/>
      <c r="AC184" s="157"/>
      <c r="AD184" s="157"/>
      <c r="AE184" s="157"/>
      <c r="AF184" s="157"/>
      <c r="AG184" s="157"/>
      <c r="AH184" s="157"/>
      <c r="AI184" s="157"/>
      <c r="AJ184" s="157"/>
      <c r="AK184" s="157"/>
    </row>
    <row r="185" spans="1:37" outlineLevel="1">
      <c r="A185" s="110"/>
      <c r="B185" s="110"/>
      <c r="C185" s="111"/>
      <c r="D185" s="112"/>
      <c r="E185" s="79" t="str">
        <f t="shared" si="68"/>
        <v>NRSWA diversions - WN - capex</v>
      </c>
      <c r="F185" s="79" t="str">
        <f t="shared" si="68"/>
        <v>CW11_024TOT_PR24</v>
      </c>
      <c r="G185" s="79">
        <f t="shared" si="68"/>
        <v>0</v>
      </c>
      <c r="H185" s="79">
        <f t="shared" si="68"/>
        <v>0</v>
      </c>
      <c r="I185" s="79">
        <f t="shared" si="68"/>
        <v>0</v>
      </c>
      <c r="J185" s="79">
        <f t="shared" si="68"/>
        <v>0</v>
      </c>
      <c r="K185" s="79"/>
      <c r="L185" s="79" t="str">
        <f t="shared" si="69"/>
        <v>WN CAPEX</v>
      </c>
      <c r="M185" s="79" t="str">
        <f t="shared" si="69"/>
        <v>£m</v>
      </c>
      <c r="N185" s="79"/>
      <c r="O185" s="120"/>
      <c r="P185" s="120"/>
      <c r="Q185" s="191">
        <f t="shared" ref="Q185:U186" si="73">IF(ISBLANK(Q118),Q49,Q118)</f>
        <v>0</v>
      </c>
      <c r="R185" s="191">
        <f t="shared" si="73"/>
        <v>0</v>
      </c>
      <c r="S185" s="191">
        <f t="shared" si="73"/>
        <v>0</v>
      </c>
      <c r="T185" s="191">
        <f t="shared" si="73"/>
        <v>0</v>
      </c>
      <c r="U185" s="191">
        <f t="shared" si="73"/>
        <v>0</v>
      </c>
      <c r="V185" s="101"/>
      <c r="W185" s="190">
        <f t="shared" si="50"/>
        <v>0</v>
      </c>
      <c r="X185" s="190">
        <f t="shared" si="71"/>
        <v>0</v>
      </c>
      <c r="Y185" s="191"/>
      <c r="Z185" s="191"/>
      <c r="AA185" s="191"/>
      <c r="AB185" s="157"/>
      <c r="AC185" s="157"/>
      <c r="AD185" s="157"/>
      <c r="AE185" s="157"/>
      <c r="AF185" s="157"/>
      <c r="AG185" s="157"/>
      <c r="AH185" s="157"/>
      <c r="AI185" s="157"/>
      <c r="AJ185" s="157"/>
      <c r="AK185" s="157"/>
    </row>
    <row r="186" spans="1:37" outlineLevel="1">
      <c r="A186" s="110"/>
      <c r="B186" s="110"/>
      <c r="C186" s="111"/>
      <c r="D186" s="112"/>
      <c r="E186" s="79" t="str">
        <f t="shared" si="68"/>
        <v>NRSWA diversions - WN - opex</v>
      </c>
      <c r="F186" s="79" t="str">
        <f t="shared" si="68"/>
        <v>CW11_009TOT_PR24</v>
      </c>
      <c r="G186" s="79">
        <f t="shared" si="68"/>
        <v>0</v>
      </c>
      <c r="H186" s="79">
        <f t="shared" si="68"/>
        <v>0</v>
      </c>
      <c r="I186" s="79">
        <f t="shared" si="68"/>
        <v>0</v>
      </c>
      <c r="J186" s="79">
        <f t="shared" si="68"/>
        <v>0</v>
      </c>
      <c r="K186" s="79"/>
      <c r="L186" s="79" t="str">
        <f t="shared" si="69"/>
        <v>WN OPEX</v>
      </c>
      <c r="M186" s="79" t="str">
        <f t="shared" si="69"/>
        <v>£m</v>
      </c>
      <c r="N186" s="79"/>
      <c r="O186" s="120"/>
      <c r="P186" s="120"/>
      <c r="Q186" s="191">
        <f t="shared" si="73"/>
        <v>0.17741433067879911</v>
      </c>
      <c r="R186" s="191">
        <f t="shared" si="73"/>
        <v>0.17744329367655479</v>
      </c>
      <c r="S186" s="191">
        <f t="shared" si="73"/>
        <v>0.17744329367655479</v>
      </c>
      <c r="T186" s="191">
        <f t="shared" si="73"/>
        <v>0.17744329367655479</v>
      </c>
      <c r="U186" s="191">
        <f t="shared" si="73"/>
        <v>0.17744329367655479</v>
      </c>
      <c r="V186" s="101"/>
      <c r="W186" s="190">
        <f t="shared" si="50"/>
        <v>0.88718750538501823</v>
      </c>
      <c r="X186" s="190">
        <f t="shared" si="71"/>
        <v>0.17743750107700365</v>
      </c>
      <c r="Y186" s="191"/>
      <c r="Z186" s="191"/>
      <c r="AA186" s="191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</row>
    <row r="187" spans="1:37" outlineLevel="1">
      <c r="A187" s="110"/>
      <c r="B187" s="110"/>
      <c r="C187" s="111"/>
      <c r="D187" s="112"/>
      <c r="E187" s="79" t="str">
        <f t="shared" si="68"/>
        <v>NRSWA diversions - WN - totex</v>
      </c>
      <c r="F187" s="79" t="str">
        <f t="shared" si="68"/>
        <v>sum</v>
      </c>
      <c r="G187" s="79">
        <f t="shared" si="68"/>
        <v>0</v>
      </c>
      <c r="H187" s="79">
        <f t="shared" si="68"/>
        <v>0</v>
      </c>
      <c r="I187" s="79">
        <f t="shared" si="68"/>
        <v>0</v>
      </c>
      <c r="J187" s="79">
        <f t="shared" si="68"/>
        <v>0</v>
      </c>
      <c r="K187" s="79"/>
      <c r="L187" s="79" t="str">
        <f t="shared" si="69"/>
        <v>WN TOTEX</v>
      </c>
      <c r="M187" s="79" t="str">
        <f t="shared" si="69"/>
        <v>£m</v>
      </c>
      <c r="N187" s="79"/>
      <c r="O187" s="120"/>
      <c r="P187" s="120"/>
      <c r="Q187" s="192">
        <f t="shared" ref="Q187:U187" si="74">SUM(Q185:Q186)</f>
        <v>0.17741433067879911</v>
      </c>
      <c r="R187" s="192">
        <f t="shared" si="74"/>
        <v>0.17744329367655479</v>
      </c>
      <c r="S187" s="192">
        <f t="shared" si="74"/>
        <v>0.17744329367655479</v>
      </c>
      <c r="T187" s="192">
        <f t="shared" si="74"/>
        <v>0.17744329367655479</v>
      </c>
      <c r="U187" s="192">
        <f t="shared" si="74"/>
        <v>0.17744329367655479</v>
      </c>
      <c r="V187" s="101"/>
      <c r="W187" s="192">
        <f t="shared" si="50"/>
        <v>0.88718750538501823</v>
      </c>
      <c r="X187" s="192">
        <f t="shared" si="71"/>
        <v>0.17743750107700365</v>
      </c>
      <c r="Y187" s="191"/>
      <c r="Z187" s="191"/>
      <c r="AA187" s="191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</row>
    <row r="188" spans="1:37" outlineLevel="1">
      <c r="A188" s="110"/>
      <c r="B188" s="110"/>
      <c r="C188" s="111"/>
      <c r="D188" s="112"/>
      <c r="E188" s="79" t="str">
        <f t="shared" si="68"/>
        <v>Non-s185 diversions - WN - capex</v>
      </c>
      <c r="F188" s="79" t="str">
        <f t="shared" si="68"/>
        <v>CW11_025TOT_PR24</v>
      </c>
      <c r="G188" s="79">
        <f t="shared" si="68"/>
        <v>0</v>
      </c>
      <c r="H188" s="79">
        <f t="shared" si="68"/>
        <v>0</v>
      </c>
      <c r="I188" s="79">
        <f t="shared" si="68"/>
        <v>0</v>
      </c>
      <c r="J188" s="79">
        <f t="shared" si="68"/>
        <v>0</v>
      </c>
      <c r="K188" s="79"/>
      <c r="L188" s="79" t="str">
        <f t="shared" si="69"/>
        <v>WN CAPEX</v>
      </c>
      <c r="M188" s="79" t="str">
        <f t="shared" si="69"/>
        <v>£m</v>
      </c>
      <c r="N188" s="79"/>
      <c r="O188" s="120"/>
      <c r="P188" s="120"/>
      <c r="Q188" s="191">
        <f t="shared" ref="Q188:U189" si="75">IF(ISBLANK(Q121),Q52,Q121)</f>
        <v>0</v>
      </c>
      <c r="R188" s="191">
        <f t="shared" si="75"/>
        <v>0</v>
      </c>
      <c r="S188" s="191">
        <f t="shared" si="75"/>
        <v>0</v>
      </c>
      <c r="T188" s="191">
        <f t="shared" si="75"/>
        <v>0</v>
      </c>
      <c r="U188" s="191">
        <f t="shared" si="75"/>
        <v>0</v>
      </c>
      <c r="V188" s="101"/>
      <c r="W188" s="190">
        <f t="shared" si="50"/>
        <v>0</v>
      </c>
      <c r="X188" s="190">
        <f t="shared" si="71"/>
        <v>0</v>
      </c>
      <c r="Y188" s="191"/>
      <c r="Z188" s="191"/>
      <c r="AA188" s="191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</row>
    <row r="189" spans="1:37" outlineLevel="1">
      <c r="A189" s="110"/>
      <c r="B189" s="110"/>
      <c r="C189" s="111"/>
      <c r="D189" s="112"/>
      <c r="E189" s="79" t="str">
        <f t="shared" si="68"/>
        <v>Non-s185 diversions - WN - opex</v>
      </c>
      <c r="F189" s="79" t="str">
        <f t="shared" si="68"/>
        <v>CW11_010TOT_PR24</v>
      </c>
      <c r="G189" s="79">
        <f t="shared" si="68"/>
        <v>0</v>
      </c>
      <c r="H189" s="79">
        <f t="shared" si="68"/>
        <v>0</v>
      </c>
      <c r="I189" s="79">
        <f t="shared" si="68"/>
        <v>0</v>
      </c>
      <c r="J189" s="79">
        <f t="shared" si="68"/>
        <v>0</v>
      </c>
      <c r="K189" s="79"/>
      <c r="L189" s="79" t="str">
        <f t="shared" si="69"/>
        <v>WN OPEX</v>
      </c>
      <c r="M189" s="79" t="str">
        <f t="shared" si="69"/>
        <v>£m</v>
      </c>
      <c r="N189" s="79"/>
      <c r="O189" s="120"/>
      <c r="P189" s="120"/>
      <c r="Q189" s="191">
        <f t="shared" si="75"/>
        <v>0</v>
      </c>
      <c r="R189" s="191">
        <f t="shared" si="75"/>
        <v>0</v>
      </c>
      <c r="S189" s="191">
        <f t="shared" si="75"/>
        <v>0</v>
      </c>
      <c r="T189" s="191">
        <f t="shared" si="75"/>
        <v>0</v>
      </c>
      <c r="U189" s="191">
        <f t="shared" si="75"/>
        <v>0</v>
      </c>
      <c r="V189" s="101"/>
      <c r="W189" s="190">
        <f t="shared" si="50"/>
        <v>0</v>
      </c>
      <c r="X189" s="190">
        <f t="shared" si="71"/>
        <v>0</v>
      </c>
      <c r="Y189" s="191"/>
      <c r="Z189" s="191"/>
      <c r="AA189" s="191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</row>
    <row r="190" spans="1:37" outlineLevel="1">
      <c r="A190" s="110"/>
      <c r="B190" s="110"/>
      <c r="C190" s="111"/>
      <c r="D190" s="112"/>
      <c r="E190" s="79" t="str">
        <f t="shared" si="68"/>
        <v>Non-s185 diversions - WN - totex</v>
      </c>
      <c r="F190" s="79" t="str">
        <f t="shared" si="68"/>
        <v>sum</v>
      </c>
      <c r="G190" s="79">
        <f t="shared" si="68"/>
        <v>0</v>
      </c>
      <c r="H190" s="79">
        <f t="shared" si="68"/>
        <v>0</v>
      </c>
      <c r="I190" s="79">
        <f t="shared" si="68"/>
        <v>0</v>
      </c>
      <c r="J190" s="79">
        <f t="shared" si="68"/>
        <v>0</v>
      </c>
      <c r="K190" s="79"/>
      <c r="L190" s="79" t="str">
        <f t="shared" si="69"/>
        <v>WN TOTEX</v>
      </c>
      <c r="M190" s="79" t="str">
        <f t="shared" si="69"/>
        <v>£m</v>
      </c>
      <c r="N190" s="79"/>
      <c r="O190" s="120"/>
      <c r="P190" s="120"/>
      <c r="Q190" s="192">
        <f t="shared" ref="Q190:U190" si="76">SUM(Q188:Q189)</f>
        <v>0</v>
      </c>
      <c r="R190" s="192">
        <f t="shared" si="76"/>
        <v>0</v>
      </c>
      <c r="S190" s="192">
        <f t="shared" si="76"/>
        <v>0</v>
      </c>
      <c r="T190" s="192">
        <f t="shared" si="76"/>
        <v>0</v>
      </c>
      <c r="U190" s="192">
        <f t="shared" si="76"/>
        <v>0</v>
      </c>
      <c r="V190" s="101"/>
      <c r="W190" s="192">
        <f t="shared" si="50"/>
        <v>0</v>
      </c>
      <c r="X190" s="192">
        <f t="shared" si="71"/>
        <v>0</v>
      </c>
      <c r="Y190" s="191"/>
      <c r="Z190" s="191"/>
      <c r="AA190" s="191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</row>
    <row r="191" spans="1:37" outlineLevel="1">
      <c r="A191" s="110"/>
      <c r="B191" s="110"/>
      <c r="C191" s="111"/>
      <c r="D191" s="112"/>
      <c r="E191" s="79" t="str">
        <f t="shared" si="68"/>
        <v>Total diversions - WN - capex</v>
      </c>
      <c r="F191" s="79" t="str">
        <f t="shared" si="68"/>
        <v>sum</v>
      </c>
      <c r="G191" s="79">
        <f t="shared" si="68"/>
        <v>0</v>
      </c>
      <c r="H191" s="79">
        <f t="shared" si="68"/>
        <v>0</v>
      </c>
      <c r="I191" s="79">
        <f t="shared" si="68"/>
        <v>0</v>
      </c>
      <c r="J191" s="79">
        <f t="shared" si="68"/>
        <v>0</v>
      </c>
      <c r="K191" s="79"/>
      <c r="L191" s="79" t="str">
        <f t="shared" si="69"/>
        <v>WN CAPEX</v>
      </c>
      <c r="M191" s="79" t="str">
        <f t="shared" si="69"/>
        <v>£m</v>
      </c>
      <c r="N191" s="79"/>
      <c r="O191" s="120"/>
      <c r="P191" s="120"/>
      <c r="Q191" s="192">
        <f>SUMIF($L$182:$L190,$L191,Q$182:Q190)</f>
        <v>0</v>
      </c>
      <c r="R191" s="192">
        <f>SUMIF($L$182:$L190,$L191,R$182:R190)</f>
        <v>0</v>
      </c>
      <c r="S191" s="192">
        <f>SUMIF($L$182:$L190,$L191,S$182:S190)</f>
        <v>0</v>
      </c>
      <c r="T191" s="192">
        <f>SUMIF($L$182:$L190,$L191,T$182:T190)</f>
        <v>0</v>
      </c>
      <c r="U191" s="192">
        <f>SUMIF($L$182:$L190,$L191,U$182:U190)</f>
        <v>0</v>
      </c>
      <c r="V191" s="101"/>
      <c r="W191" s="192">
        <f t="shared" si="50"/>
        <v>0</v>
      </c>
      <c r="X191" s="192">
        <f t="shared" si="71"/>
        <v>0</v>
      </c>
      <c r="Y191" s="191"/>
      <c r="Z191" s="191"/>
      <c r="AA191" s="191"/>
      <c r="AB191" s="157"/>
      <c r="AC191" s="157"/>
      <c r="AD191" s="157"/>
      <c r="AE191" s="157"/>
      <c r="AF191" s="157"/>
      <c r="AG191" s="157"/>
      <c r="AH191" s="157"/>
      <c r="AI191" s="157"/>
      <c r="AJ191" s="157"/>
      <c r="AK191" s="157"/>
    </row>
    <row r="192" spans="1:37" outlineLevel="1">
      <c r="A192" s="110"/>
      <c r="B192" s="110"/>
      <c r="C192" s="111"/>
      <c r="D192" s="112"/>
      <c r="E192" s="79" t="str">
        <f t="shared" si="68"/>
        <v>Total diversions - WN - opex</v>
      </c>
      <c r="F192" s="79" t="str">
        <f t="shared" si="68"/>
        <v>sum</v>
      </c>
      <c r="G192" s="79">
        <f t="shared" si="68"/>
        <v>0</v>
      </c>
      <c r="H192" s="79">
        <f t="shared" si="68"/>
        <v>0</v>
      </c>
      <c r="I192" s="79">
        <f t="shared" si="68"/>
        <v>0</v>
      </c>
      <c r="J192" s="79">
        <f t="shared" si="68"/>
        <v>0</v>
      </c>
      <c r="K192" s="79"/>
      <c r="L192" s="79" t="str">
        <f t="shared" si="69"/>
        <v>WN OPEX</v>
      </c>
      <c r="M192" s="79" t="str">
        <f t="shared" si="69"/>
        <v>£m</v>
      </c>
      <c r="N192" s="79"/>
      <c r="O192" s="120"/>
      <c r="P192" s="120"/>
      <c r="Q192" s="192">
        <f>SUMIF($L$182:$L191,$L192,Q$182:Q191)</f>
        <v>1.1827622045253272</v>
      </c>
      <c r="R192" s="192">
        <f>SUMIF($L$182:$L191,$L192,R$182:R191)</f>
        <v>1.1829552911770318</v>
      </c>
      <c r="S192" s="192">
        <f>SUMIF($L$182:$L191,$L192,S$182:S191)</f>
        <v>1.1829552911770318</v>
      </c>
      <c r="T192" s="192">
        <f>SUMIF($L$182:$L191,$L192,T$182:T191)</f>
        <v>1.1829552911770318</v>
      </c>
      <c r="U192" s="192">
        <f>SUMIF($L$182:$L191,$L192,U$182:U191)</f>
        <v>1.1829552911770318</v>
      </c>
      <c r="V192" s="101"/>
      <c r="W192" s="192">
        <f t="shared" si="50"/>
        <v>5.914583369233454</v>
      </c>
      <c r="X192" s="192">
        <f t="shared" si="71"/>
        <v>1.1829166738466907</v>
      </c>
      <c r="Y192" s="191"/>
      <c r="Z192" s="191"/>
      <c r="AA192" s="191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</row>
    <row r="193" spans="1:37" outlineLevel="1">
      <c r="A193" s="110"/>
      <c r="B193" s="110"/>
      <c r="C193" s="111"/>
      <c r="D193" s="112"/>
      <c r="E193" s="79" t="str">
        <f t="shared" si="68"/>
        <v>Total diversions - WN - totex</v>
      </c>
      <c r="F193" s="79" t="str">
        <f t="shared" si="68"/>
        <v>sum</v>
      </c>
      <c r="G193" s="79">
        <f t="shared" si="68"/>
        <v>0</v>
      </c>
      <c r="H193" s="79">
        <f t="shared" si="68"/>
        <v>0</v>
      </c>
      <c r="I193" s="79">
        <f t="shared" si="68"/>
        <v>0</v>
      </c>
      <c r="J193" s="79">
        <f t="shared" si="68"/>
        <v>0</v>
      </c>
      <c r="K193" s="79"/>
      <c r="L193" s="79" t="str">
        <f t="shared" si="69"/>
        <v>WN TOTEX</v>
      </c>
      <c r="M193" s="79" t="str">
        <f t="shared" si="69"/>
        <v>£m</v>
      </c>
      <c r="N193" s="79"/>
      <c r="O193" s="120"/>
      <c r="P193" s="120"/>
      <c r="Q193" s="192">
        <f>SUMIF($L$182:$L192,$L193,Q$182:Q192)</f>
        <v>1.1827622045253272</v>
      </c>
      <c r="R193" s="192">
        <f>SUMIF($L$182:$L192,$L193,R$182:R192)</f>
        <v>1.1829552911770318</v>
      </c>
      <c r="S193" s="192">
        <f>SUMIF($L$182:$L192,$L193,S$182:S192)</f>
        <v>1.1829552911770318</v>
      </c>
      <c r="T193" s="192">
        <f>SUMIF($L$182:$L192,$L193,T$182:T192)</f>
        <v>1.1829552911770318</v>
      </c>
      <c r="U193" s="192">
        <f>SUMIF($L$182:$L192,$L193,U$182:U192)</f>
        <v>1.1829552911770318</v>
      </c>
      <c r="V193" s="101"/>
      <c r="W193" s="192">
        <f t="shared" si="50"/>
        <v>5.914583369233454</v>
      </c>
      <c r="X193" s="192">
        <f t="shared" si="71"/>
        <v>1.1829166738466907</v>
      </c>
      <c r="Y193" s="191"/>
      <c r="Z193" s="191"/>
      <c r="AA193" s="191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</row>
    <row r="194" spans="1:37" customFormat="1" outlineLevel="1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79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01"/>
      <c r="AD194" s="101"/>
      <c r="AE194" s="101"/>
      <c r="AF194" s="101"/>
      <c r="AG194" s="101"/>
      <c r="AH194" s="101"/>
      <c r="AI194" s="101"/>
      <c r="AJ194" s="101"/>
      <c r="AK194" s="101"/>
    </row>
    <row r="195" spans="1:37" outlineLevel="1">
      <c r="A195" s="110"/>
      <c r="B195" s="110"/>
      <c r="C195" s="111"/>
      <c r="D195" s="112"/>
      <c r="E195" s="79" t="str">
        <f t="shared" ref="E195:J206" si="77">E59</f>
        <v>s185 diversions - WWN - capex</v>
      </c>
      <c r="F195" s="79" t="str">
        <f t="shared" si="77"/>
        <v>CWW11_025TOT_PR24</v>
      </c>
      <c r="G195" s="79">
        <f t="shared" si="77"/>
        <v>0</v>
      </c>
      <c r="H195" s="79">
        <f t="shared" si="77"/>
        <v>0</v>
      </c>
      <c r="I195" s="79">
        <f t="shared" si="77"/>
        <v>0</v>
      </c>
      <c r="J195" s="79">
        <f t="shared" si="77"/>
        <v>0</v>
      </c>
      <c r="K195" s="79"/>
      <c r="L195" s="79" t="str">
        <f t="shared" ref="L195:M206" si="78">L59</f>
        <v>WWN CAPEX</v>
      </c>
      <c r="M195" s="79" t="str">
        <f t="shared" si="78"/>
        <v>£m</v>
      </c>
      <c r="N195" s="79"/>
      <c r="O195" s="120"/>
      <c r="P195" s="120"/>
      <c r="Q195" s="191">
        <f t="shared" ref="Q195:U196" si="79">IF(ISBLANK(Q128),Q59,Q128)</f>
        <v>0</v>
      </c>
      <c r="R195" s="191">
        <f t="shared" si="79"/>
        <v>0</v>
      </c>
      <c r="S195" s="191">
        <f t="shared" si="79"/>
        <v>0</v>
      </c>
      <c r="T195" s="191">
        <f t="shared" si="79"/>
        <v>0</v>
      </c>
      <c r="U195" s="191">
        <f t="shared" si="79"/>
        <v>0</v>
      </c>
      <c r="V195" s="101"/>
      <c r="W195" s="190">
        <f t="shared" si="50"/>
        <v>0</v>
      </c>
      <c r="X195" s="190">
        <f t="shared" ref="X195:X206" si="80">AVERAGE(Q195:U195)</f>
        <v>0</v>
      </c>
      <c r="Y195" s="191"/>
      <c r="Z195" s="191"/>
      <c r="AA195" s="191"/>
      <c r="AB195" s="157"/>
      <c r="AC195" s="157"/>
      <c r="AD195" s="157"/>
      <c r="AE195" s="157"/>
      <c r="AF195" s="157"/>
      <c r="AG195" s="157"/>
      <c r="AH195" s="157"/>
      <c r="AI195" s="157"/>
      <c r="AJ195" s="157"/>
      <c r="AK195" s="157"/>
    </row>
    <row r="196" spans="1:37" outlineLevel="1">
      <c r="A196" s="110"/>
      <c r="B196" s="110"/>
      <c r="C196" s="111"/>
      <c r="D196" s="112"/>
      <c r="E196" s="79" t="str">
        <f t="shared" si="77"/>
        <v>s185 diversions - WWN - opex</v>
      </c>
      <c r="F196" s="79" t="str">
        <f t="shared" si="77"/>
        <v>CWW11_012TOT_PR24</v>
      </c>
      <c r="G196" s="79">
        <f t="shared" si="77"/>
        <v>0</v>
      </c>
      <c r="H196" s="79">
        <f t="shared" si="77"/>
        <v>0</v>
      </c>
      <c r="I196" s="79">
        <f t="shared" si="77"/>
        <v>0</v>
      </c>
      <c r="J196" s="79">
        <f t="shared" si="77"/>
        <v>0</v>
      </c>
      <c r="K196" s="79"/>
      <c r="L196" s="79" t="str">
        <f t="shared" si="78"/>
        <v>WWN OPEX</v>
      </c>
      <c r="M196" s="79" t="str">
        <f t="shared" si="78"/>
        <v>£m</v>
      </c>
      <c r="N196" s="79"/>
      <c r="O196" s="120"/>
      <c r="P196" s="120"/>
      <c r="Q196" s="191">
        <f t="shared" si="79"/>
        <v>0.106</v>
      </c>
      <c r="R196" s="191">
        <f t="shared" si="79"/>
        <v>0.106</v>
      </c>
      <c r="S196" s="191">
        <f t="shared" si="79"/>
        <v>0.106</v>
      </c>
      <c r="T196" s="191">
        <f t="shared" si="79"/>
        <v>0.106</v>
      </c>
      <c r="U196" s="191">
        <f t="shared" si="79"/>
        <v>0.106</v>
      </c>
      <c r="V196" s="101"/>
      <c r="W196" s="190">
        <f t="shared" si="50"/>
        <v>0.53</v>
      </c>
      <c r="X196" s="190">
        <f t="shared" si="80"/>
        <v>0.10600000000000001</v>
      </c>
      <c r="Y196" s="191"/>
      <c r="Z196" s="191"/>
      <c r="AA196" s="191"/>
      <c r="AB196" s="157"/>
      <c r="AC196" s="157"/>
      <c r="AD196" s="157"/>
      <c r="AE196" s="157"/>
      <c r="AF196" s="157"/>
      <c r="AG196" s="157"/>
      <c r="AH196" s="157"/>
      <c r="AI196" s="157"/>
      <c r="AJ196" s="157"/>
      <c r="AK196" s="157"/>
    </row>
    <row r="197" spans="1:37" outlineLevel="1">
      <c r="A197" s="110"/>
      <c r="B197" s="110"/>
      <c r="C197" s="111"/>
      <c r="D197" s="112"/>
      <c r="E197" s="79" t="str">
        <f t="shared" si="77"/>
        <v>s185 diversions - WWN - totex</v>
      </c>
      <c r="F197" s="79" t="str">
        <f t="shared" si="77"/>
        <v>sum</v>
      </c>
      <c r="G197" s="79">
        <f t="shared" si="77"/>
        <v>0</v>
      </c>
      <c r="H197" s="79">
        <f t="shared" si="77"/>
        <v>0</v>
      </c>
      <c r="I197" s="79">
        <f t="shared" si="77"/>
        <v>0</v>
      </c>
      <c r="J197" s="79">
        <f t="shared" si="77"/>
        <v>0</v>
      </c>
      <c r="K197" s="79"/>
      <c r="L197" s="79" t="str">
        <f t="shared" si="78"/>
        <v>WWN TOTEX</v>
      </c>
      <c r="M197" s="79" t="str">
        <f t="shared" si="78"/>
        <v>£m</v>
      </c>
      <c r="N197" s="79"/>
      <c r="O197" s="120"/>
      <c r="P197" s="120"/>
      <c r="Q197" s="192">
        <f t="shared" ref="Q197:U197" si="81">SUM(Q195:Q196)</f>
        <v>0.106</v>
      </c>
      <c r="R197" s="192">
        <f t="shared" si="81"/>
        <v>0.106</v>
      </c>
      <c r="S197" s="192">
        <f t="shared" si="81"/>
        <v>0.106</v>
      </c>
      <c r="T197" s="192">
        <f t="shared" si="81"/>
        <v>0.106</v>
      </c>
      <c r="U197" s="192">
        <f t="shared" si="81"/>
        <v>0.106</v>
      </c>
      <c r="V197" s="101"/>
      <c r="W197" s="192">
        <f t="shared" si="50"/>
        <v>0.53</v>
      </c>
      <c r="X197" s="192">
        <f t="shared" si="80"/>
        <v>0.10600000000000001</v>
      </c>
      <c r="Y197" s="191"/>
      <c r="Z197" s="191"/>
      <c r="AA197" s="191"/>
      <c r="AB197" s="157"/>
      <c r="AC197" s="157"/>
      <c r="AD197" s="157"/>
      <c r="AE197" s="157"/>
      <c r="AF197" s="157"/>
      <c r="AG197" s="157"/>
      <c r="AH197" s="157"/>
      <c r="AI197" s="157"/>
      <c r="AJ197" s="157"/>
      <c r="AK197" s="157"/>
    </row>
    <row r="198" spans="1:37" outlineLevel="1">
      <c r="A198" s="110"/>
      <c r="B198" s="110"/>
      <c r="C198" s="111"/>
      <c r="D198" s="112"/>
      <c r="E198" s="79" t="str">
        <f t="shared" si="77"/>
        <v>NRSWA diversions - WWN - capex</v>
      </c>
      <c r="F198" s="79" t="str">
        <f t="shared" si="77"/>
        <v>CWW11_018TOT_PR24</v>
      </c>
      <c r="G198" s="79">
        <f t="shared" si="77"/>
        <v>0</v>
      </c>
      <c r="H198" s="79">
        <f t="shared" si="77"/>
        <v>0</v>
      </c>
      <c r="I198" s="79">
        <f t="shared" si="77"/>
        <v>0</v>
      </c>
      <c r="J198" s="79">
        <f t="shared" si="77"/>
        <v>0</v>
      </c>
      <c r="K198" s="79"/>
      <c r="L198" s="79" t="str">
        <f t="shared" si="78"/>
        <v>WWN CAPEX</v>
      </c>
      <c r="M198" s="79" t="str">
        <f t="shared" si="78"/>
        <v>£m</v>
      </c>
      <c r="N198" s="79"/>
      <c r="O198" s="120"/>
      <c r="P198" s="120"/>
      <c r="Q198" s="191">
        <f t="shared" ref="Q198:U199" si="82">IF(ISBLANK(Q131),Q62,Q131)</f>
        <v>0</v>
      </c>
      <c r="R198" s="191">
        <f t="shared" si="82"/>
        <v>0</v>
      </c>
      <c r="S198" s="191">
        <f t="shared" si="82"/>
        <v>0</v>
      </c>
      <c r="T198" s="191">
        <f t="shared" si="82"/>
        <v>0</v>
      </c>
      <c r="U198" s="191">
        <f t="shared" si="82"/>
        <v>0</v>
      </c>
      <c r="V198" s="101"/>
      <c r="W198" s="190">
        <f t="shared" si="50"/>
        <v>0</v>
      </c>
      <c r="X198" s="190">
        <f t="shared" si="80"/>
        <v>0</v>
      </c>
      <c r="Y198" s="191"/>
      <c r="Z198" s="191"/>
      <c r="AA198" s="191"/>
      <c r="AB198" s="157"/>
      <c r="AC198" s="157"/>
      <c r="AD198" s="157"/>
      <c r="AE198" s="157"/>
      <c r="AF198" s="157"/>
      <c r="AG198" s="157"/>
      <c r="AH198" s="157"/>
      <c r="AI198" s="157"/>
      <c r="AJ198" s="157"/>
      <c r="AK198" s="157"/>
    </row>
    <row r="199" spans="1:37" outlineLevel="1">
      <c r="A199" s="110"/>
      <c r="B199" s="110"/>
      <c r="C199" s="111"/>
      <c r="D199" s="112"/>
      <c r="E199" s="79" t="str">
        <f t="shared" si="77"/>
        <v>NRSWA diversions - WWN - opex</v>
      </c>
      <c r="F199" s="79" t="str">
        <f t="shared" si="77"/>
        <v>CWW11_005TOT_PR24</v>
      </c>
      <c r="G199" s="79">
        <f t="shared" si="77"/>
        <v>0</v>
      </c>
      <c r="H199" s="79">
        <f t="shared" si="77"/>
        <v>0</v>
      </c>
      <c r="I199" s="79">
        <f t="shared" si="77"/>
        <v>0</v>
      </c>
      <c r="J199" s="79">
        <f t="shared" si="77"/>
        <v>0</v>
      </c>
      <c r="K199" s="79"/>
      <c r="L199" s="79" t="str">
        <f t="shared" si="78"/>
        <v>WWN OPEX</v>
      </c>
      <c r="M199" s="79" t="str">
        <f t="shared" si="78"/>
        <v>£m</v>
      </c>
      <c r="N199" s="79"/>
      <c r="O199" s="120"/>
      <c r="P199" s="120"/>
      <c r="Q199" s="191">
        <f t="shared" si="82"/>
        <v>0.13300000000000001</v>
      </c>
      <c r="R199" s="191">
        <f t="shared" si="82"/>
        <v>0.13300000000000001</v>
      </c>
      <c r="S199" s="191">
        <f t="shared" si="82"/>
        <v>0.13300000000000001</v>
      </c>
      <c r="T199" s="191">
        <f t="shared" si="82"/>
        <v>0.13300000000000001</v>
      </c>
      <c r="U199" s="191">
        <f t="shared" si="82"/>
        <v>0.13300000000000001</v>
      </c>
      <c r="V199" s="101"/>
      <c r="W199" s="190">
        <f t="shared" si="50"/>
        <v>0.66500000000000004</v>
      </c>
      <c r="X199" s="190">
        <f t="shared" si="80"/>
        <v>0.13300000000000001</v>
      </c>
      <c r="Y199" s="191"/>
      <c r="Z199" s="191"/>
      <c r="AA199" s="191"/>
      <c r="AB199" s="157"/>
      <c r="AC199" s="157"/>
      <c r="AD199" s="157"/>
      <c r="AE199" s="157"/>
      <c r="AF199" s="157"/>
      <c r="AG199" s="157"/>
      <c r="AH199" s="157"/>
      <c r="AI199" s="157"/>
      <c r="AJ199" s="157"/>
      <c r="AK199" s="157"/>
    </row>
    <row r="200" spans="1:37" outlineLevel="1">
      <c r="A200" s="110"/>
      <c r="B200" s="110"/>
      <c r="C200" s="111"/>
      <c r="D200" s="112"/>
      <c r="E200" s="79" t="str">
        <f t="shared" si="77"/>
        <v>NRSWA diversions - WWN - totex</v>
      </c>
      <c r="F200" s="79" t="str">
        <f t="shared" si="77"/>
        <v>sum</v>
      </c>
      <c r="G200" s="79">
        <f t="shared" si="77"/>
        <v>0</v>
      </c>
      <c r="H200" s="79">
        <f t="shared" si="77"/>
        <v>0</v>
      </c>
      <c r="I200" s="79">
        <f t="shared" si="77"/>
        <v>0</v>
      </c>
      <c r="J200" s="79">
        <f t="shared" si="77"/>
        <v>0</v>
      </c>
      <c r="K200" s="79"/>
      <c r="L200" s="79" t="str">
        <f t="shared" si="78"/>
        <v>WWN TOTEX</v>
      </c>
      <c r="M200" s="79" t="str">
        <f t="shared" si="78"/>
        <v>£m</v>
      </c>
      <c r="N200" s="79"/>
      <c r="O200" s="120"/>
      <c r="P200" s="120"/>
      <c r="Q200" s="192">
        <f t="shared" ref="Q200:U200" si="83">SUM(Q198:Q199)</f>
        <v>0.13300000000000001</v>
      </c>
      <c r="R200" s="192">
        <f t="shared" si="83"/>
        <v>0.13300000000000001</v>
      </c>
      <c r="S200" s="192">
        <f t="shared" si="83"/>
        <v>0.13300000000000001</v>
      </c>
      <c r="T200" s="192">
        <f t="shared" si="83"/>
        <v>0.13300000000000001</v>
      </c>
      <c r="U200" s="192">
        <f t="shared" si="83"/>
        <v>0.13300000000000001</v>
      </c>
      <c r="V200" s="101"/>
      <c r="W200" s="192">
        <f t="shared" si="50"/>
        <v>0.66500000000000004</v>
      </c>
      <c r="X200" s="192">
        <f t="shared" si="80"/>
        <v>0.13300000000000001</v>
      </c>
      <c r="Y200" s="191"/>
      <c r="Z200" s="191"/>
      <c r="AA200" s="191"/>
      <c r="AB200" s="157"/>
      <c r="AC200" s="157"/>
      <c r="AD200" s="157"/>
      <c r="AE200" s="157"/>
      <c r="AF200" s="157"/>
      <c r="AG200" s="157"/>
      <c r="AH200" s="157"/>
      <c r="AI200" s="157"/>
      <c r="AJ200" s="157"/>
      <c r="AK200" s="157"/>
    </row>
    <row r="201" spans="1:37" outlineLevel="1">
      <c r="A201" s="110"/>
      <c r="B201" s="110"/>
      <c r="C201" s="111"/>
      <c r="D201" s="112"/>
      <c r="E201" s="79" t="str">
        <f t="shared" si="77"/>
        <v>Non-s185 diversions - WWN - capex</v>
      </c>
      <c r="F201" s="79" t="str">
        <f t="shared" si="77"/>
        <v>CWW11_019TOT_PR24</v>
      </c>
      <c r="G201" s="79">
        <f t="shared" si="77"/>
        <v>0</v>
      </c>
      <c r="H201" s="79">
        <f t="shared" si="77"/>
        <v>0</v>
      </c>
      <c r="I201" s="79">
        <f t="shared" si="77"/>
        <v>0</v>
      </c>
      <c r="J201" s="79">
        <f t="shared" si="77"/>
        <v>0</v>
      </c>
      <c r="K201" s="79"/>
      <c r="L201" s="79" t="str">
        <f t="shared" si="78"/>
        <v>WWN CAPEX</v>
      </c>
      <c r="M201" s="79" t="str">
        <f t="shared" si="78"/>
        <v>£m</v>
      </c>
      <c r="N201" s="79"/>
      <c r="O201" s="120"/>
      <c r="P201" s="120"/>
      <c r="Q201" s="191">
        <f t="shared" ref="Q201:U202" si="84">IF(ISBLANK(Q134),Q65,Q134)</f>
        <v>0</v>
      </c>
      <c r="R201" s="191">
        <f t="shared" si="84"/>
        <v>0</v>
      </c>
      <c r="S201" s="191">
        <f t="shared" si="84"/>
        <v>0</v>
      </c>
      <c r="T201" s="191">
        <f t="shared" si="84"/>
        <v>0</v>
      </c>
      <c r="U201" s="191">
        <f t="shared" si="84"/>
        <v>0</v>
      </c>
      <c r="V201" s="101"/>
      <c r="W201" s="190">
        <f t="shared" si="50"/>
        <v>0</v>
      </c>
      <c r="X201" s="190">
        <f t="shared" si="80"/>
        <v>0</v>
      </c>
      <c r="Y201" s="191"/>
      <c r="Z201" s="191"/>
      <c r="AA201" s="191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</row>
    <row r="202" spans="1:37" outlineLevel="1">
      <c r="A202" s="110"/>
      <c r="B202" s="110"/>
      <c r="C202" s="111"/>
      <c r="D202" s="112"/>
      <c r="E202" s="79" t="str">
        <f t="shared" si="77"/>
        <v>Non-s185 diversions - WWN - opex</v>
      </c>
      <c r="F202" s="79" t="str">
        <f t="shared" si="77"/>
        <v>CWW11_006TOT_PR24</v>
      </c>
      <c r="G202" s="79">
        <f t="shared" si="77"/>
        <v>0</v>
      </c>
      <c r="H202" s="79">
        <f t="shared" si="77"/>
        <v>0</v>
      </c>
      <c r="I202" s="79">
        <f t="shared" si="77"/>
        <v>0</v>
      </c>
      <c r="J202" s="79">
        <f t="shared" si="77"/>
        <v>0</v>
      </c>
      <c r="K202" s="79"/>
      <c r="L202" s="79" t="str">
        <f t="shared" si="78"/>
        <v>WWN OPEX</v>
      </c>
      <c r="M202" s="79" t="str">
        <f t="shared" si="78"/>
        <v>£m</v>
      </c>
      <c r="N202" s="79"/>
      <c r="O202" s="120"/>
      <c r="P202" s="120"/>
      <c r="Q202" s="191">
        <f t="shared" si="84"/>
        <v>0</v>
      </c>
      <c r="R202" s="191">
        <f t="shared" si="84"/>
        <v>0</v>
      </c>
      <c r="S202" s="191">
        <f t="shared" si="84"/>
        <v>0</v>
      </c>
      <c r="T202" s="191">
        <f t="shared" si="84"/>
        <v>0</v>
      </c>
      <c r="U202" s="191">
        <f t="shared" si="84"/>
        <v>0</v>
      </c>
      <c r="V202" s="101"/>
      <c r="W202" s="190">
        <f t="shared" si="50"/>
        <v>0</v>
      </c>
      <c r="X202" s="190">
        <f t="shared" si="80"/>
        <v>0</v>
      </c>
      <c r="Y202" s="191"/>
      <c r="Z202" s="191"/>
      <c r="AA202" s="191"/>
      <c r="AB202" s="157"/>
      <c r="AC202" s="157"/>
      <c r="AD202" s="157"/>
      <c r="AE202" s="157"/>
      <c r="AF202" s="157"/>
      <c r="AG202" s="157"/>
      <c r="AH202" s="157"/>
      <c r="AI202" s="157"/>
      <c r="AJ202" s="157"/>
      <c r="AK202" s="157"/>
    </row>
    <row r="203" spans="1:37" outlineLevel="1">
      <c r="A203" s="110"/>
      <c r="B203" s="110"/>
      <c r="C203" s="111"/>
      <c r="D203" s="112"/>
      <c r="E203" s="79" t="str">
        <f t="shared" si="77"/>
        <v>Non-s185 diversions - WWN - totex</v>
      </c>
      <c r="F203" s="79" t="str">
        <f t="shared" si="77"/>
        <v>sum</v>
      </c>
      <c r="G203" s="79">
        <f t="shared" si="77"/>
        <v>0</v>
      </c>
      <c r="H203" s="79">
        <f t="shared" si="77"/>
        <v>0</v>
      </c>
      <c r="I203" s="79">
        <f t="shared" si="77"/>
        <v>0</v>
      </c>
      <c r="J203" s="79">
        <f t="shared" si="77"/>
        <v>0</v>
      </c>
      <c r="K203" s="79"/>
      <c r="L203" s="79" t="str">
        <f t="shared" si="78"/>
        <v>WWN TOTEX</v>
      </c>
      <c r="M203" s="79" t="str">
        <f t="shared" si="78"/>
        <v>£m</v>
      </c>
      <c r="N203" s="79"/>
      <c r="O203" s="120"/>
      <c r="P203" s="120"/>
      <c r="Q203" s="192">
        <f t="shared" ref="Q203:U203" si="85">SUM(Q201:Q202)</f>
        <v>0</v>
      </c>
      <c r="R203" s="192">
        <f t="shared" si="85"/>
        <v>0</v>
      </c>
      <c r="S203" s="192">
        <f t="shared" si="85"/>
        <v>0</v>
      </c>
      <c r="T203" s="192">
        <f t="shared" si="85"/>
        <v>0</v>
      </c>
      <c r="U203" s="192">
        <f t="shared" si="85"/>
        <v>0</v>
      </c>
      <c r="V203" s="101"/>
      <c r="W203" s="192">
        <f t="shared" si="50"/>
        <v>0</v>
      </c>
      <c r="X203" s="192">
        <f t="shared" si="80"/>
        <v>0</v>
      </c>
      <c r="Y203" s="191"/>
      <c r="Z203" s="191"/>
      <c r="AA203" s="191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</row>
    <row r="204" spans="1:37" outlineLevel="1">
      <c r="A204" s="110"/>
      <c r="B204" s="110"/>
      <c r="C204" s="111"/>
      <c r="D204" s="112"/>
      <c r="E204" s="79" t="str">
        <f t="shared" si="77"/>
        <v>Total diversions - WWN - capex</v>
      </c>
      <c r="F204" s="79" t="str">
        <f t="shared" si="77"/>
        <v>sum</v>
      </c>
      <c r="G204" s="79">
        <f t="shared" si="77"/>
        <v>0</v>
      </c>
      <c r="H204" s="79">
        <f t="shared" si="77"/>
        <v>0</v>
      </c>
      <c r="I204" s="79">
        <f t="shared" si="77"/>
        <v>0</v>
      </c>
      <c r="J204" s="79">
        <f t="shared" si="77"/>
        <v>0</v>
      </c>
      <c r="K204" s="79"/>
      <c r="L204" s="79" t="str">
        <f t="shared" si="78"/>
        <v>WWN CAPEX</v>
      </c>
      <c r="M204" s="79" t="str">
        <f t="shared" si="78"/>
        <v>£m</v>
      </c>
      <c r="N204" s="79"/>
      <c r="O204" s="120"/>
      <c r="P204" s="120"/>
      <c r="Q204" s="192">
        <f>SUMIF($L$195:$L203,$L204,Q$195:Q203)</f>
        <v>0</v>
      </c>
      <c r="R204" s="192">
        <f>SUMIF($L$195:$L203,$L204,R$195:R203)</f>
        <v>0</v>
      </c>
      <c r="S204" s="192">
        <f>SUMIF($L$195:$L203,$L204,S$195:S203)</f>
        <v>0</v>
      </c>
      <c r="T204" s="192">
        <f>SUMIF($L$195:$L203,$L204,T$195:T203)</f>
        <v>0</v>
      </c>
      <c r="U204" s="192">
        <f>SUMIF($L$195:$L203,$L204,U$195:U203)</f>
        <v>0</v>
      </c>
      <c r="V204" s="101"/>
      <c r="W204" s="192">
        <f t="shared" si="50"/>
        <v>0</v>
      </c>
      <c r="X204" s="192">
        <f t="shared" si="80"/>
        <v>0</v>
      </c>
      <c r="Y204" s="191"/>
      <c r="Z204" s="191"/>
      <c r="AA204" s="191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</row>
    <row r="205" spans="1:37" outlineLevel="1">
      <c r="A205" s="110"/>
      <c r="B205" s="110"/>
      <c r="C205" s="111"/>
      <c r="D205" s="112"/>
      <c r="E205" s="79" t="str">
        <f t="shared" si="77"/>
        <v>Total diversions - WWN - opex</v>
      </c>
      <c r="F205" s="79" t="str">
        <f t="shared" si="77"/>
        <v>sum</v>
      </c>
      <c r="G205" s="79">
        <f t="shared" si="77"/>
        <v>0</v>
      </c>
      <c r="H205" s="79">
        <f t="shared" si="77"/>
        <v>0</v>
      </c>
      <c r="I205" s="79">
        <f t="shared" si="77"/>
        <v>0</v>
      </c>
      <c r="J205" s="79">
        <f t="shared" si="77"/>
        <v>0</v>
      </c>
      <c r="K205" s="79"/>
      <c r="L205" s="79" t="str">
        <f t="shared" si="78"/>
        <v>WWN OPEX</v>
      </c>
      <c r="M205" s="79" t="str">
        <f t="shared" si="78"/>
        <v>£m</v>
      </c>
      <c r="N205" s="79"/>
      <c r="O205" s="120"/>
      <c r="P205" s="120"/>
      <c r="Q205" s="192">
        <f>SUMIF($L$195:$L204,$L205,Q$195:Q204)</f>
        <v>0.23899999999999999</v>
      </c>
      <c r="R205" s="192">
        <f>SUMIF($L$195:$L204,$L205,R$195:R204)</f>
        <v>0.23899999999999999</v>
      </c>
      <c r="S205" s="192">
        <f>SUMIF($L$195:$L204,$L205,S$195:S204)</f>
        <v>0.23899999999999999</v>
      </c>
      <c r="T205" s="192">
        <f>SUMIF($L$195:$L204,$L205,T$195:T204)</f>
        <v>0.23899999999999999</v>
      </c>
      <c r="U205" s="192">
        <f>SUMIF($L$195:$L204,$L205,U$195:U204)</f>
        <v>0.23899999999999999</v>
      </c>
      <c r="V205" s="101"/>
      <c r="W205" s="192">
        <f t="shared" si="50"/>
        <v>1.1949999999999998</v>
      </c>
      <c r="X205" s="192">
        <f t="shared" si="80"/>
        <v>0.23899999999999996</v>
      </c>
      <c r="Y205" s="191"/>
      <c r="Z205" s="191"/>
      <c r="AA205" s="191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</row>
    <row r="206" spans="1:37" outlineLevel="1">
      <c r="A206" s="110"/>
      <c r="B206" s="110"/>
      <c r="C206" s="111"/>
      <c r="D206" s="112"/>
      <c r="E206" s="79" t="str">
        <f t="shared" si="77"/>
        <v>Total diversions - WWN - totex</v>
      </c>
      <c r="F206" s="79" t="str">
        <f t="shared" si="77"/>
        <v>sum</v>
      </c>
      <c r="G206" s="79">
        <f t="shared" si="77"/>
        <v>0</v>
      </c>
      <c r="H206" s="79">
        <f t="shared" si="77"/>
        <v>0</v>
      </c>
      <c r="I206" s="79">
        <f t="shared" si="77"/>
        <v>0</v>
      </c>
      <c r="J206" s="79">
        <f t="shared" si="77"/>
        <v>0</v>
      </c>
      <c r="K206" s="79"/>
      <c r="L206" s="79" t="str">
        <f t="shared" si="78"/>
        <v>WWN TOTEX</v>
      </c>
      <c r="M206" s="79" t="str">
        <f t="shared" si="78"/>
        <v>£m</v>
      </c>
      <c r="N206" s="79"/>
      <c r="O206" s="120"/>
      <c r="P206" s="120"/>
      <c r="Q206" s="192">
        <f>SUMIF($L$195:$L205,$L206,Q$195:Q205)</f>
        <v>0.23899999999999999</v>
      </c>
      <c r="R206" s="192">
        <f>SUMIF($L$195:$L205,$L206,R$195:R205)</f>
        <v>0.23899999999999999</v>
      </c>
      <c r="S206" s="192">
        <f>SUMIF($L$195:$L205,$L206,S$195:S205)</f>
        <v>0.23899999999999999</v>
      </c>
      <c r="T206" s="192">
        <f>SUMIF($L$195:$L205,$L206,T$195:T205)</f>
        <v>0.23899999999999999</v>
      </c>
      <c r="U206" s="192">
        <f>SUMIF($L$195:$L205,$L206,U$195:U205)</f>
        <v>0.23899999999999999</v>
      </c>
      <c r="V206" s="101"/>
      <c r="W206" s="192">
        <f t="shared" si="50"/>
        <v>1.1949999999999998</v>
      </c>
      <c r="X206" s="192">
        <f t="shared" si="80"/>
        <v>0.23899999999999996</v>
      </c>
      <c r="Y206" s="191"/>
      <c r="Z206" s="191"/>
      <c r="AA206" s="191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</row>
    <row r="207" spans="1:37" outlineLevel="1">
      <c r="A207" s="110"/>
      <c r="B207" s="110"/>
      <c r="C207" s="111"/>
      <c r="D207" s="112"/>
      <c r="E207" s="79"/>
      <c r="F207" s="79"/>
      <c r="G207" s="79"/>
      <c r="H207" s="79"/>
      <c r="I207" s="79"/>
      <c r="J207" s="79"/>
      <c r="K207" s="79"/>
      <c r="L207" s="79"/>
      <c r="M207" s="157"/>
      <c r="N207" s="79"/>
      <c r="O207" s="120"/>
      <c r="P207" s="120"/>
      <c r="Q207" s="192"/>
      <c r="R207" s="192"/>
      <c r="S207" s="192"/>
      <c r="T207" s="192"/>
      <c r="U207" s="192"/>
      <c r="V207" s="101"/>
      <c r="W207" s="192"/>
      <c r="X207" s="192"/>
      <c r="Y207" s="191"/>
      <c r="Z207" s="191"/>
      <c r="AA207" s="191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</row>
    <row r="208" spans="1:37" outlineLevel="1">
      <c r="A208" s="110"/>
      <c r="B208" s="110"/>
      <c r="C208" s="111"/>
      <c r="D208" s="112"/>
      <c r="E208" s="79" t="s">
        <v>927</v>
      </c>
      <c r="F208" s="120" t="s">
        <v>704</v>
      </c>
      <c r="G208" s="120"/>
      <c r="H208" s="120"/>
      <c r="I208" s="120"/>
      <c r="J208" s="120"/>
      <c r="K208" s="120"/>
      <c r="L208" s="120"/>
      <c r="M208" s="157" t="s">
        <v>31</v>
      </c>
      <c r="N208" s="79"/>
      <c r="O208" s="120"/>
      <c r="P208" s="120"/>
      <c r="Q208" s="201">
        <f t="shared" ref="Q208:U208" si="86">SUM(Q193)+SUM(Q177)+SUM(Q206)+Q180</f>
        <v>14.257762204525328</v>
      </c>
      <c r="R208" s="201">
        <f t="shared" si="86"/>
        <v>14.254955291177033</v>
      </c>
      <c r="S208" s="201">
        <f t="shared" si="86"/>
        <v>14.377955291177035</v>
      </c>
      <c r="T208" s="201">
        <f t="shared" si="86"/>
        <v>14.178955291177033</v>
      </c>
      <c r="U208" s="201">
        <f t="shared" si="86"/>
        <v>13.941955291177035</v>
      </c>
      <c r="V208" s="101"/>
      <c r="W208" s="201">
        <f t="shared" si="50"/>
        <v>71.011583369233463</v>
      </c>
      <c r="X208" s="201">
        <f t="shared" ref="X208" si="87">AVERAGE(Q208:U208)</f>
        <v>14.202316673846692</v>
      </c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</row>
    <row r="209" spans="1:37" outlineLevel="1">
      <c r="A209" s="110"/>
      <c r="B209" s="110"/>
      <c r="C209" s="111"/>
      <c r="D209" s="112"/>
      <c r="E209" s="79"/>
      <c r="F209" s="79"/>
      <c r="G209" s="79"/>
      <c r="H209" s="79"/>
      <c r="I209" s="79"/>
      <c r="J209" s="79"/>
      <c r="K209" s="79"/>
      <c r="L209" s="79"/>
      <c r="M209" s="157"/>
      <c r="N209" s="79"/>
      <c r="O209" s="120"/>
      <c r="P209" s="120"/>
      <c r="Q209" s="157"/>
      <c r="R209" s="157"/>
      <c r="S209" s="157"/>
      <c r="T209" s="157"/>
      <c r="U209" s="157"/>
      <c r="V209" s="101"/>
      <c r="W209" s="157"/>
      <c r="X209" s="157"/>
      <c r="Y209" s="157"/>
      <c r="Z209" s="157"/>
      <c r="AA209" s="157"/>
      <c r="AB209" s="157"/>
      <c r="AC209" s="195"/>
      <c r="AD209" s="195"/>
      <c r="AE209" s="157"/>
      <c r="AF209" s="157"/>
      <c r="AG209" s="157"/>
      <c r="AH209" s="157"/>
      <c r="AI209" s="157"/>
      <c r="AJ209" s="157"/>
      <c r="AK209" s="157"/>
    </row>
    <row r="210" spans="1:37" outlineLevel="1">
      <c r="A210" s="110"/>
      <c r="B210" s="110"/>
      <c r="C210" s="111"/>
      <c r="D210" s="112"/>
      <c r="E210" s="79"/>
      <c r="F210" s="79"/>
      <c r="G210" s="79"/>
      <c r="H210" s="79"/>
      <c r="I210" s="79"/>
      <c r="J210" s="79"/>
      <c r="K210" s="79"/>
      <c r="L210" s="79"/>
      <c r="M210" s="157"/>
      <c r="N210" s="79"/>
      <c r="O210" s="120"/>
      <c r="P210" s="120"/>
      <c r="Q210" s="79"/>
      <c r="R210" s="79"/>
      <c r="S210" s="79"/>
      <c r="T210" s="79"/>
      <c r="U210" s="79"/>
      <c r="V210" s="101"/>
      <c r="W210" s="79"/>
      <c r="X210" s="79"/>
      <c r="Y210" s="79"/>
      <c r="Z210" s="79"/>
      <c r="AA210" s="79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</row>
  </sheetData>
  <conditionalFormatting sqref="A15:M44 O15:U44 W15:XFD44 A46:M57 O46:U57 W46:XFD57 A59:M72 O59:U72 W59:XFD72 A84:M113 O84:U113 Y84:XFD113 A115:M126 O115:U126 Y115:XFD126 A128:M141 O128:U141 Y128:XFD141">
    <cfRule type="expression" dxfId="632" priority="3">
      <formula>ISNUMBER(SEARCH("sum", $F15))</formula>
    </cfRule>
  </conditionalFormatting>
  <conditionalFormatting sqref="A151:M180 O151:U180 W151:XFD180 A182:M193 O182:U193 W182:XFD193 A195:M208 O195:U208 W195:XFD208">
    <cfRule type="expression" dxfId="631" priority="1">
      <formula>ISNUMBER(SEARCH("sum", $F151))</formula>
    </cfRule>
    <cfRule type="expression" dxfId="630" priority="2">
      <formula>ISNUMBER(SEARCH("totex", $E151))</formula>
    </cfRule>
  </conditionalFormatting>
  <conditionalFormatting sqref="N1:N2 N75 Q75:U75">
    <cfRule type="cellIs" dxfId="629" priority="5" stopIfTrue="1" operator="notEqual">
      <formula>0</formula>
    </cfRule>
    <cfRule type="cellIs" dxfId="628" priority="6" stopIfTrue="1" operator="equal">
      <formula>""</formula>
    </cfRule>
    <cfRule type="cellIs" dxfId="627" priority="7" stopIfTrue="1" operator="notEqual">
      <formula>0</formula>
    </cfRule>
    <cfRule type="cellIs" dxfId="626" priority="8" stopIfTrue="1" operator="equal">
      <formula>""</formula>
    </cfRule>
  </conditionalFormatting>
  <conditionalFormatting sqref="N75">
    <cfRule type="cellIs" dxfId="625" priority="9" stopIfTrue="1" operator="notEqual">
      <formula>0</formula>
    </cfRule>
    <cfRule type="cellIs" dxfId="624" priority="10" stopIfTrue="1" operator="equal">
      <formula>""</formula>
    </cfRule>
    <cfRule type="cellIs" dxfId="623" priority="11" stopIfTrue="1" operator="notEqual">
      <formula>0</formula>
    </cfRule>
    <cfRule type="cellIs" dxfId="622" priority="12" stopIfTrue="1" operator="equal">
      <formula>""</formula>
    </cfRule>
  </conditionalFormatting>
  <conditionalFormatting sqref="Q3:U3">
    <cfRule type="cellIs" dxfId="621" priority="13" operator="equal">
      <formula>"PPA ext."</formula>
    </cfRule>
    <cfRule type="cellIs" dxfId="620" priority="14" operator="equal">
      <formula>"Delay"</formula>
    </cfRule>
    <cfRule type="cellIs" dxfId="619" priority="15" operator="equal">
      <formula>"Fin Close"</formula>
    </cfRule>
    <cfRule type="cellIs" dxfId="618" priority="16" stopIfTrue="1" operator="equal">
      <formula>"Construction"</formula>
    </cfRule>
    <cfRule type="cellIs" dxfId="617" priority="17" stopIfTrue="1" operator="equal">
      <formula>"Operations"</formula>
    </cfRule>
  </conditionalFormatting>
  <conditionalFormatting sqref="Q151:U152 Q154:U155 Q157:U158 Q160:U161 Q163:U164 Q166:U167 Q169:U170 Q172:U173 Q182:U183 Q185:U186 Q188:U189 Q195:U196 Q198:U199 Q201:U202">
    <cfRule type="expression" dxfId="616" priority="4">
      <formula>(Q151&lt;&gt;Q15)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74441-AFB0-402F-AF9F-92CEF4C5494E}">
  <sheetPr codeName="Sheet12">
    <tabColor theme="4"/>
    <outlinePr summaryBelow="0" summaryRight="0"/>
  </sheetPr>
  <dimension ref="A1:AK165"/>
  <sheetViews>
    <sheetView showGridLines="0" defaultGridColor="0" colorId="22" zoomScale="80" zoomScaleNormal="80" workbookViewId="0">
      <pane xSplit="15" ySplit="4" topLeftCell="P125" activePane="bottomRight" state="frozen"/>
      <selection pane="bottomRight" activeCell="S28" sqref="S28"/>
      <selection pane="bottomLeft" activeCell="R28" sqref="R28"/>
      <selection pane="topRight" activeCell="R28" sqref="R28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41.42578125" style="7" customWidth="1" collapsed="1"/>
    <col min="6" max="10" width="17.85546875" style="7" hidden="1" customWidth="1" outlineLevel="1"/>
    <col min="11" max="11" width="4.7109375" style="7" hidden="1" customWidth="1" outlineLevel="1"/>
    <col min="12" max="12" width="9.28515625" style="7" hidden="1" customWidth="1" outlineLevel="1"/>
    <col min="13" max="13" width="10.42578125" style="22" customWidth="1"/>
    <col min="14" max="14" width="6.140625" style="7" bestFit="1" customWidth="1"/>
    <col min="15" max="16" width="2.7109375" style="17" customWidth="1"/>
    <col min="17" max="21" width="9.85546875" style="7" bestFit="1" customWidth="1"/>
    <col min="22" max="22" width="4.5703125" customWidth="1"/>
    <col min="23" max="23" width="6.85546875" bestFit="1" customWidth="1"/>
    <col min="24" max="24" width="9.42578125" customWidth="1"/>
    <col min="25" max="25" width="4.42578125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32" width="0" style="23" hidden="1" customWidth="1"/>
    <col min="33" max="34" width="14.42578125" style="23" hidden="1" customWidth="1"/>
    <col min="35" max="35" width="11.7109375" style="23" hidden="1" customWidth="1"/>
    <col min="36" max="37" width="14.42578125" style="23" hidden="1" customWidth="1"/>
    <col min="38" max="16384" width="11.7109375" style="23" hidden="1"/>
  </cols>
  <sheetData>
    <row r="1" spans="1:37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N60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  <c r="Y1" s="79"/>
      <c r="Z1" s="79"/>
      <c r="AA1" s="79"/>
      <c r="AB1" s="157"/>
      <c r="AC1" s="79"/>
      <c r="AD1" s="79"/>
      <c r="AE1" s="157"/>
      <c r="AF1" s="157"/>
      <c r="AG1" s="157"/>
      <c r="AH1" s="157"/>
      <c r="AI1" s="157"/>
      <c r="AJ1" s="157"/>
      <c r="AK1" s="157"/>
    </row>
    <row r="2" spans="1:37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01"/>
      <c r="X2" s="101"/>
      <c r="Y2" s="101"/>
      <c r="Z2" s="101"/>
      <c r="AA2" s="101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1:37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  <c r="AE4" s="157"/>
      <c r="AF4" s="157"/>
      <c r="AG4" s="157"/>
      <c r="AH4" s="157"/>
      <c r="AI4" s="157"/>
      <c r="AJ4" s="157"/>
      <c r="AK4" s="157"/>
    </row>
    <row r="5" spans="1:37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101"/>
      <c r="X5" s="101"/>
      <c r="Y5" s="79"/>
      <c r="Z5" s="79"/>
      <c r="AA5" s="79"/>
      <c r="AB5" s="157"/>
      <c r="AC5" s="79"/>
      <c r="AD5" s="79"/>
      <c r="AE5" s="157"/>
      <c r="AF5" s="157"/>
      <c r="AG5" s="157"/>
      <c r="AH5" s="157"/>
      <c r="AI5" s="157"/>
      <c r="AJ5" s="157"/>
      <c r="AK5" s="157"/>
    </row>
    <row r="6" spans="1:37">
      <c r="A6" s="110"/>
      <c r="B6" s="110"/>
      <c r="C6" s="111"/>
      <c r="D6" s="112"/>
      <c r="E6" s="251" t="str">
        <f>InpC!E50</f>
        <v>Third party costs</v>
      </c>
      <c r="F6" s="120" t="str">
        <f>INDEX(InpC!$G$46:$G$50,MATCH(E6,InpC!E46:E50,0))</f>
        <v>TPC</v>
      </c>
      <c r="G6" s="120">
        <f>INDEX(InpC!$F$46:$F$50,MATCH(TPC_BRL!F6,InpC!$G$46:$G$50,0))</f>
        <v>153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101"/>
      <c r="X6" s="101"/>
      <c r="Y6" s="79"/>
      <c r="Z6" s="79"/>
      <c r="AA6" s="79"/>
      <c r="AB6" s="157"/>
      <c r="AC6" s="79"/>
      <c r="AD6" s="79"/>
      <c r="AE6" s="157"/>
      <c r="AF6" s="157"/>
      <c r="AG6" s="157"/>
      <c r="AH6" s="157"/>
      <c r="AI6" s="157"/>
      <c r="AJ6" s="157"/>
      <c r="AK6" s="157"/>
    </row>
    <row r="7" spans="1:37">
      <c r="A7" s="110"/>
      <c r="B7" s="110"/>
      <c r="C7" s="111"/>
      <c r="D7" s="112"/>
      <c r="E7" s="79"/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101"/>
      <c r="X7" s="101"/>
      <c r="Y7" s="79"/>
      <c r="Z7" s="79"/>
      <c r="AA7" s="79"/>
      <c r="AB7" s="157"/>
      <c r="AC7" s="79"/>
      <c r="AD7" s="79"/>
      <c r="AE7" s="157"/>
      <c r="AF7" s="157"/>
      <c r="AG7" s="157"/>
      <c r="AH7" s="157"/>
      <c r="AI7" s="157"/>
      <c r="AJ7" s="157"/>
      <c r="AK7" s="157"/>
    </row>
    <row r="8" spans="1:37">
      <c r="A8" s="110"/>
      <c r="B8" s="110"/>
      <c r="C8" s="111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79"/>
      <c r="O8" s="120"/>
      <c r="P8" s="120"/>
      <c r="Q8" s="182">
        <f t="shared" ref="Q8:AA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101"/>
      <c r="X8" s="101"/>
      <c r="Y8" s="182"/>
      <c r="Z8" s="182">
        <f t="shared" si="0"/>
        <v>0</v>
      </c>
      <c r="AA8" s="182">
        <f t="shared" si="0"/>
        <v>0</v>
      </c>
      <c r="AB8" s="157"/>
      <c r="AC8" s="182"/>
      <c r="AD8" s="182"/>
      <c r="AE8" s="157"/>
      <c r="AF8" s="157"/>
      <c r="AG8" s="157"/>
      <c r="AH8" s="157"/>
      <c r="AI8" s="157"/>
      <c r="AJ8" s="157"/>
      <c r="AK8" s="157"/>
    </row>
    <row r="9" spans="1:37">
      <c r="A9" s="110"/>
      <c r="B9" s="110"/>
      <c r="C9" s="111"/>
      <c r="D9" s="76" t="str">
        <f>E6</f>
        <v>Third party costs</v>
      </c>
      <c r="E9" s="79"/>
      <c r="F9" s="79"/>
      <c r="G9" s="79"/>
      <c r="H9" s="79"/>
      <c r="I9" s="79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101"/>
      <c r="X9" s="101"/>
      <c r="Y9" s="182"/>
      <c r="Z9" s="182"/>
      <c r="AA9" s="182"/>
      <c r="AB9" s="157"/>
      <c r="AC9" s="182"/>
      <c r="AD9" s="182"/>
      <c r="AE9" s="157"/>
      <c r="AF9" s="157"/>
      <c r="AG9" s="157"/>
      <c r="AH9" s="157"/>
      <c r="AI9" s="157"/>
      <c r="AJ9" s="157"/>
      <c r="AK9" s="157"/>
    </row>
    <row r="10" spans="1:37">
      <c r="A10" s="110"/>
      <c r="B10" s="110"/>
      <c r="C10" s="111"/>
      <c r="D10" s="112"/>
      <c r="E10" s="96" t="s">
        <v>921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79"/>
      <c r="R10" s="79"/>
      <c r="S10" s="79"/>
      <c r="T10" s="79"/>
      <c r="U10" s="79"/>
      <c r="V10" s="101"/>
      <c r="W10" s="101"/>
      <c r="X10" s="101"/>
      <c r="Y10" s="79"/>
      <c r="Z10" s="79"/>
      <c r="AA10" s="79"/>
      <c r="AB10" s="157"/>
      <c r="AC10" s="79"/>
      <c r="AD10" s="79"/>
      <c r="AE10" s="157"/>
      <c r="AF10" s="157"/>
      <c r="AG10" s="157"/>
      <c r="AH10" s="157"/>
      <c r="AI10" s="157"/>
      <c r="AJ10" s="157"/>
      <c r="AK10" s="157"/>
    </row>
    <row r="11" spans="1:37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187"/>
      <c r="O11" s="120"/>
      <c r="P11" s="120"/>
      <c r="Q11" s="79"/>
      <c r="R11" s="79"/>
      <c r="S11" s="79"/>
      <c r="T11" s="79"/>
      <c r="U11" s="79"/>
      <c r="V11" s="101"/>
      <c r="W11" s="101"/>
      <c r="X11" s="101"/>
      <c r="Y11" s="79"/>
      <c r="Z11" s="79"/>
      <c r="AA11" s="79"/>
      <c r="AB11" s="157"/>
      <c r="AC11" s="79"/>
      <c r="AD11" s="79"/>
      <c r="AE11" s="157"/>
      <c r="AF11" s="157"/>
      <c r="AG11" s="157"/>
      <c r="AH11" s="157"/>
      <c r="AI11" s="157"/>
      <c r="AJ11" s="157"/>
      <c r="AK11" s="157"/>
    </row>
    <row r="12" spans="1:37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101"/>
      <c r="X12" s="101"/>
      <c r="Y12" s="120"/>
      <c r="Z12" s="120"/>
      <c r="AA12" s="120"/>
      <c r="AB12" s="157"/>
      <c r="AC12" s="120"/>
      <c r="AD12" s="120"/>
      <c r="AE12" s="157"/>
      <c r="AF12" s="157"/>
      <c r="AG12" s="157"/>
      <c r="AH12" s="157"/>
      <c r="AI12" s="157"/>
      <c r="AJ12" s="157"/>
      <c r="AK12" s="157"/>
    </row>
    <row r="13" spans="1:37" outlineLevel="1">
      <c r="A13" s="110"/>
      <c r="B13" s="110"/>
      <c r="C13" s="111"/>
      <c r="D13" s="112"/>
      <c r="E13" s="189">
        <f>InpC!$H$21</f>
        <v>45016</v>
      </c>
      <c r="F13" s="79"/>
      <c r="G13" s="79"/>
      <c r="H13" s="79"/>
      <c r="I13" s="79"/>
      <c r="J13" s="79"/>
      <c r="K13" s="79"/>
      <c r="L13" s="79"/>
      <c r="M13" s="157"/>
      <c r="N13" s="120"/>
      <c r="O13" s="120"/>
      <c r="P13" s="120"/>
      <c r="Q13" s="120"/>
      <c r="R13" s="120"/>
      <c r="S13" s="120"/>
      <c r="T13" s="120"/>
      <c r="U13" s="120"/>
      <c r="V13" s="101"/>
      <c r="W13" s="101"/>
      <c r="X13" s="101"/>
      <c r="Y13" s="120"/>
      <c r="Z13" s="120"/>
      <c r="AA13" s="120"/>
      <c r="AB13" s="157"/>
      <c r="AC13" s="120"/>
      <c r="AD13" s="120"/>
      <c r="AE13" s="157"/>
      <c r="AF13" s="157"/>
      <c r="AG13" s="157"/>
      <c r="AH13" s="157"/>
      <c r="AI13" s="157"/>
      <c r="AJ13" s="157"/>
      <c r="AK13" s="157"/>
    </row>
    <row r="14" spans="1:37" outlineLevel="1">
      <c r="A14" s="110"/>
      <c r="B14" s="110"/>
      <c r="C14" s="111"/>
      <c r="D14" s="112"/>
      <c r="E14" s="189"/>
      <c r="F14" s="79" t="s">
        <v>164</v>
      </c>
      <c r="G14" s="79"/>
      <c r="H14" s="79"/>
      <c r="I14" s="79"/>
      <c r="J14" s="79"/>
      <c r="K14" s="79"/>
      <c r="L14" s="79"/>
      <c r="M14" s="157"/>
      <c r="N14" s="120"/>
      <c r="O14" s="120"/>
      <c r="P14" s="120"/>
      <c r="Q14" s="120"/>
      <c r="R14" s="120"/>
      <c r="S14" s="120"/>
      <c r="T14" s="120"/>
      <c r="U14" s="120"/>
      <c r="V14" s="101"/>
      <c r="W14" s="101"/>
      <c r="X14" s="101"/>
      <c r="Y14" s="120"/>
      <c r="Z14" s="120"/>
      <c r="AA14" s="120"/>
      <c r="AB14" s="157"/>
      <c r="AC14" s="120"/>
      <c r="AD14" s="120"/>
      <c r="AE14" s="157"/>
      <c r="AF14" s="157"/>
      <c r="AG14" s="157"/>
      <c r="AH14" s="157"/>
      <c r="AI14" s="157"/>
      <c r="AJ14" s="157"/>
      <c r="AK14" s="157"/>
    </row>
    <row r="15" spans="1:37" s="22" customFormat="1" outlineLevel="1">
      <c r="A15" s="82"/>
      <c r="B15" s="82"/>
      <c r="C15" s="111"/>
      <c r="D15" s="112"/>
      <c r="E15" s="120" t="str">
        <f>INDEX(InpC!$E$56:$E$261,MATCH($K15,InpC!$F$56:$F$261,0))</f>
        <v>Non-potable water- WR - capex</v>
      </c>
      <c r="F15" s="120" t="str">
        <f>INDEX(InpC!H$56:H$261,MATCH($K15,InpC!$F$56:$F$261,0))</f>
        <v>CW11_016WR_PR24</v>
      </c>
      <c r="G15" s="120">
        <f>INDEX(InpC!I$56:I$261,MATCH($K15,InpC!$F$56:$F$261,0))</f>
        <v>0</v>
      </c>
      <c r="H15" s="120">
        <f>INDEX(InpC!J$56:J$261,MATCH($K15,InpC!$F$56:$F$261,0))</f>
        <v>0</v>
      </c>
      <c r="I15" s="120">
        <f>INDEX(InpC!K$56:K$261,MATCH($K15,InpC!$F$56:$F$261,0))</f>
        <v>0</v>
      </c>
      <c r="J15" s="120">
        <f>INDEX(InpC!L$56:L$261,MATCH($K15,InpC!$F$56:$F$261,0))</f>
        <v>0</v>
      </c>
      <c r="K15" s="120">
        <f>G6</f>
        <v>153</v>
      </c>
      <c r="L15" s="120" t="str">
        <f>INDEX(InpC!M$56:M$261,MATCH($K15,InpC!$F$56:$F$261,0))</f>
        <v>CAPEX</v>
      </c>
      <c r="M15" s="157" t="s">
        <v>31</v>
      </c>
      <c r="N15" s="157"/>
      <c r="O15" s="120"/>
      <c r="P15" s="120"/>
      <c r="Q15" s="190">
        <f>SUMIF(Inp_PR24_BRL!$E$5:$E$177,TPC_BRL!$G15,Inp_PR24_BRL!H$5:H$177)+SUMIF(Inp_PR24_BRL!$E$5:$E$177,TPC_BRL!$H15,Inp_PR24_BRL!H$5:H$177)+SUMIF(Inp_PR24_BRL!$E$5:$E$177,TPC_BRL!$I15,Inp_PR24_BRL!H$5:H$177)+SUMIF(Inp_PR24_BRL!$E$5:$E$177,TPC_BRL!$J15,Inp_PR24_BRL!H$5:H$177)+SUMIF(Inp_PR24_BRL!$E$5:$E$177,TPC_BRL!$F15,Inp_PR24_BRL!H$5:H$177)</f>
        <v>0</v>
      </c>
      <c r="R15" s="190">
        <f>SUMIF(Inp_PR24_BRL!$E$5:$E$177,TPC_BRL!$G15,Inp_PR24_BRL!I$5:I$177)+SUMIF(Inp_PR24_BRL!$E$5:$E$177,TPC_BRL!$H15,Inp_PR24_BRL!I$5:I$177)+SUMIF(Inp_PR24_BRL!$E$5:$E$177,TPC_BRL!$I15,Inp_PR24_BRL!I$5:I$177)+SUMIF(Inp_PR24_BRL!$E$5:$E$177,TPC_BRL!$J15,Inp_PR24_BRL!I$5:I$177)+SUMIF(Inp_PR24_BRL!$E$5:$E$177,TPC_BRL!$F15,Inp_PR24_BRL!I$5:I$177)</f>
        <v>0</v>
      </c>
      <c r="S15" s="190">
        <f>SUMIF(Inp_PR24_BRL!$E$5:$E$177,TPC_BRL!$G15,Inp_PR24_BRL!J$5:J$177)+SUMIF(Inp_PR24_BRL!$E$5:$E$177,TPC_BRL!$H15,Inp_PR24_BRL!J$5:J$177)+SUMIF(Inp_PR24_BRL!$E$5:$E$177,TPC_BRL!$I15,Inp_PR24_BRL!J$5:J$177)+SUMIF(Inp_PR24_BRL!$E$5:$E$177,TPC_BRL!$J15,Inp_PR24_BRL!J$5:J$177)+SUMIF(Inp_PR24_BRL!$E$5:$E$177,TPC_BRL!$F15,Inp_PR24_BRL!J$5:J$177)</f>
        <v>0</v>
      </c>
      <c r="T15" s="190">
        <f>SUMIF(Inp_PR24_BRL!$E$5:$E$177,TPC_BRL!$G15,Inp_PR24_BRL!K$5:K$177)+SUMIF(Inp_PR24_BRL!$E$5:$E$177,TPC_BRL!$H15,Inp_PR24_BRL!K$5:K$177)+SUMIF(Inp_PR24_BRL!$E$5:$E$177,TPC_BRL!$I15,Inp_PR24_BRL!K$5:K$177)+SUMIF(Inp_PR24_BRL!$E$5:$E$177,TPC_BRL!$J15,Inp_PR24_BRL!K$5:K$177)+SUMIF(Inp_PR24_BRL!$E$5:$E$177,TPC_BRL!$F15,Inp_PR24_BRL!K$5:K$177)</f>
        <v>0</v>
      </c>
      <c r="U15" s="190">
        <f>SUMIF(Inp_PR24_BRL!$E$5:$E$177,TPC_BRL!$G15,Inp_PR24_BRL!L$5:L$177)+SUMIF(Inp_PR24_BRL!$E$5:$E$177,TPC_BRL!$H15,Inp_PR24_BRL!L$5:L$177)+SUMIF(Inp_PR24_BRL!$E$5:$E$177,TPC_BRL!$I15,Inp_PR24_BRL!L$5:L$177)+SUMIF(Inp_PR24_BRL!$E$5:$E$177,TPC_BRL!$J15,Inp_PR24_BRL!L$5:L$177)+SUMIF(Inp_PR24_BRL!$E$5:$E$177,TPC_BRL!$F15,Inp_PR24_BRL!L$5:L$177)</f>
        <v>0</v>
      </c>
      <c r="V15" s="101"/>
      <c r="W15" s="190">
        <f t="shared" ref="W15:W26" si="1">SUM(Q15:U15)</f>
        <v>0</v>
      </c>
      <c r="X15" s="190">
        <f t="shared" ref="X15:X26" si="2">AVERAGE(Q15:U15)</f>
        <v>0</v>
      </c>
      <c r="Y15" s="191"/>
      <c r="Z15" s="191"/>
      <c r="AA15" s="191"/>
      <c r="AB15" s="157"/>
      <c r="AC15" s="191"/>
      <c r="AD15" s="191"/>
      <c r="AE15" s="157"/>
      <c r="AF15" s="157"/>
      <c r="AG15" s="157"/>
      <c r="AH15" s="157"/>
      <c r="AI15" s="157"/>
      <c r="AJ15" s="157"/>
      <c r="AK15" s="157"/>
    </row>
    <row r="16" spans="1:37" s="22" customFormat="1" outlineLevel="1">
      <c r="A16" s="82"/>
      <c r="B16" s="82"/>
      <c r="C16" s="111"/>
      <c r="D16" s="112"/>
      <c r="E16" s="120" t="str">
        <f>INDEX(InpC!$E$56:$E$261,MATCH($K16,InpC!$F$56:$F$261,0))</f>
        <v>Non-potable water- WR - opex</v>
      </c>
      <c r="F16" s="120" t="str">
        <f>INDEX(InpC!H$56:H$261,MATCH($K16,InpC!$F$56:$F$261,0))</f>
        <v>CW11_001WR_PR24</v>
      </c>
      <c r="G16" s="120">
        <f>INDEX(InpC!I$56:I$261,MATCH($K16,InpC!$F$56:$F$261,0))</f>
        <v>0</v>
      </c>
      <c r="H16" s="120">
        <f>INDEX(InpC!J$56:J$261,MATCH($K16,InpC!$F$56:$F$261,0))</f>
        <v>0</v>
      </c>
      <c r="I16" s="120">
        <f>INDEX(InpC!K$56:K$261,MATCH($K16,InpC!$F$56:$F$261,0))</f>
        <v>0</v>
      </c>
      <c r="J16" s="120">
        <f>INDEX(InpC!L$56:L$261,MATCH($K16,InpC!$F$56:$F$261,0))</f>
        <v>0</v>
      </c>
      <c r="K16" s="79">
        <f>K15+1</f>
        <v>154</v>
      </c>
      <c r="L16" s="120" t="str">
        <f>INDEX(InpC!M$56:M$261,MATCH($K16,InpC!$F$56:$F$261,0))</f>
        <v>OPEX</v>
      </c>
      <c r="M16" s="157" t="s">
        <v>31</v>
      </c>
      <c r="N16" s="157"/>
      <c r="O16" s="120"/>
      <c r="P16" s="120"/>
      <c r="Q16" s="190">
        <f>SUMIF(Inp_PR24_BRL!$E$5:$E$177,TPC_BRL!$G16,Inp_PR24_BRL!H$5:H$177)+SUMIF(Inp_PR24_BRL!$E$5:$E$177,TPC_BRL!$H16,Inp_PR24_BRL!H$5:H$177)+SUMIF(Inp_PR24_BRL!$E$5:$E$177,TPC_BRL!$I16,Inp_PR24_BRL!H$5:H$177)+SUMIF(Inp_PR24_BRL!$E$5:$E$177,TPC_BRL!$J16,Inp_PR24_BRL!H$5:H$177)+SUMIF(Inp_PR24_BRL!$E$5:$E$177,TPC_BRL!$F16,Inp_PR24_BRL!H$5:H$177)</f>
        <v>0</v>
      </c>
      <c r="R16" s="190">
        <f>SUMIF(Inp_PR24_BRL!$E$5:$E$177,TPC_BRL!$G16,Inp_PR24_BRL!I$5:I$177)+SUMIF(Inp_PR24_BRL!$E$5:$E$177,TPC_BRL!$H16,Inp_PR24_BRL!I$5:I$177)+SUMIF(Inp_PR24_BRL!$E$5:$E$177,TPC_BRL!$I16,Inp_PR24_BRL!I$5:I$177)+SUMIF(Inp_PR24_BRL!$E$5:$E$177,TPC_BRL!$J16,Inp_PR24_BRL!I$5:I$177)+SUMIF(Inp_PR24_BRL!$E$5:$E$177,TPC_BRL!$F16,Inp_PR24_BRL!I$5:I$177)</f>
        <v>0</v>
      </c>
      <c r="S16" s="190">
        <f>SUMIF(Inp_PR24_BRL!$E$5:$E$177,TPC_BRL!$G16,Inp_PR24_BRL!J$5:J$177)+SUMIF(Inp_PR24_BRL!$E$5:$E$177,TPC_BRL!$H16,Inp_PR24_BRL!J$5:J$177)+SUMIF(Inp_PR24_BRL!$E$5:$E$177,TPC_BRL!$I16,Inp_PR24_BRL!J$5:J$177)+SUMIF(Inp_PR24_BRL!$E$5:$E$177,TPC_BRL!$J16,Inp_PR24_BRL!J$5:J$177)+SUMIF(Inp_PR24_BRL!$E$5:$E$177,TPC_BRL!$F16,Inp_PR24_BRL!J$5:J$177)</f>
        <v>0</v>
      </c>
      <c r="T16" s="190">
        <f>SUMIF(Inp_PR24_BRL!$E$5:$E$177,TPC_BRL!$G16,Inp_PR24_BRL!K$5:K$177)+SUMIF(Inp_PR24_BRL!$E$5:$E$177,TPC_BRL!$H16,Inp_PR24_BRL!K$5:K$177)+SUMIF(Inp_PR24_BRL!$E$5:$E$177,TPC_BRL!$I16,Inp_PR24_BRL!K$5:K$177)+SUMIF(Inp_PR24_BRL!$E$5:$E$177,TPC_BRL!$J16,Inp_PR24_BRL!K$5:K$177)+SUMIF(Inp_PR24_BRL!$E$5:$E$177,TPC_BRL!$F16,Inp_PR24_BRL!K$5:K$177)</f>
        <v>0</v>
      </c>
      <c r="U16" s="190">
        <f>SUMIF(Inp_PR24_BRL!$E$5:$E$177,TPC_BRL!$G16,Inp_PR24_BRL!L$5:L$177)+SUMIF(Inp_PR24_BRL!$E$5:$E$177,TPC_BRL!$H16,Inp_PR24_BRL!L$5:L$177)+SUMIF(Inp_PR24_BRL!$E$5:$E$177,TPC_BRL!$I16,Inp_PR24_BRL!L$5:L$177)+SUMIF(Inp_PR24_BRL!$E$5:$E$177,TPC_BRL!$J16,Inp_PR24_BRL!L$5:L$177)+SUMIF(Inp_PR24_BRL!$E$5:$E$177,TPC_BRL!$F16,Inp_PR24_BRL!L$5:L$177)</f>
        <v>0</v>
      </c>
      <c r="V16" s="101"/>
      <c r="W16" s="190">
        <f t="shared" si="1"/>
        <v>0</v>
      </c>
      <c r="X16" s="190">
        <f t="shared" si="2"/>
        <v>0</v>
      </c>
      <c r="Y16" s="191"/>
      <c r="Z16" s="191"/>
      <c r="AA16" s="191"/>
      <c r="AB16" s="157"/>
      <c r="AC16" s="191"/>
      <c r="AD16" s="191"/>
      <c r="AE16" s="157"/>
      <c r="AF16" s="157"/>
      <c r="AG16" s="157"/>
      <c r="AH16" s="157"/>
      <c r="AI16" s="157"/>
      <c r="AJ16" s="157"/>
      <c r="AK16" s="157"/>
    </row>
    <row r="17" spans="1:37" s="22" customFormat="1" outlineLevel="1">
      <c r="A17" s="82"/>
      <c r="B17" s="82"/>
      <c r="C17" s="111"/>
      <c r="D17" s="112"/>
      <c r="E17" s="120" t="str">
        <f>INDEX(InpC!$E$56:$E$261,MATCH($K17,InpC!$F$56:$F$261,0))</f>
        <v>Non-potable water- WR - totex</v>
      </c>
      <c r="F17" s="120" t="str">
        <f>INDEX(InpC!H$56:H$261,MATCH($K17,InpC!$F$56:$F$261,0))</f>
        <v>sum</v>
      </c>
      <c r="G17" s="120">
        <f>INDEX(InpC!I$56:I$261,MATCH($K17,InpC!$F$56:$F$261,0))</f>
        <v>0</v>
      </c>
      <c r="H17" s="120">
        <f>INDEX(InpC!J$56:J$261,MATCH($K17,InpC!$F$56:$F$261,0))</f>
        <v>0</v>
      </c>
      <c r="I17" s="120">
        <f>INDEX(InpC!K$56:K$261,MATCH($K17,InpC!$F$56:$F$261,0))</f>
        <v>0</v>
      </c>
      <c r="J17" s="120">
        <f>INDEX(InpC!L$56:L$261,MATCH($K17,InpC!$F$56:$F$261,0))</f>
        <v>0</v>
      </c>
      <c r="K17" s="79">
        <f t="shared" ref="K17:K39" si="3">K16+1</f>
        <v>155</v>
      </c>
      <c r="L17" s="120">
        <f>INDEX(InpC!M$56:M$261,MATCH($K17,InpC!$F$56:$F$261,0))</f>
        <v>0</v>
      </c>
      <c r="M17" s="157" t="s">
        <v>31</v>
      </c>
      <c r="N17" s="157"/>
      <c r="O17" s="120"/>
      <c r="P17" s="120"/>
      <c r="Q17" s="192">
        <f>SUM(Q15:Q16)</f>
        <v>0</v>
      </c>
      <c r="R17" s="192">
        <f t="shared" ref="R17:U17" si="4">SUM(R15:R16)</f>
        <v>0</v>
      </c>
      <c r="S17" s="192">
        <f t="shared" si="4"/>
        <v>0</v>
      </c>
      <c r="T17" s="192">
        <f t="shared" si="4"/>
        <v>0</v>
      </c>
      <c r="U17" s="192">
        <f t="shared" si="4"/>
        <v>0</v>
      </c>
      <c r="V17" s="101"/>
      <c r="W17" s="192">
        <f t="shared" si="1"/>
        <v>0</v>
      </c>
      <c r="X17" s="192">
        <f t="shared" si="2"/>
        <v>0</v>
      </c>
      <c r="Y17" s="191"/>
      <c r="Z17" s="191"/>
      <c r="AA17" s="191"/>
      <c r="AB17" s="157"/>
      <c r="AC17" s="191"/>
      <c r="AD17" s="191"/>
      <c r="AE17" s="157"/>
      <c r="AF17" s="157"/>
      <c r="AG17" s="157"/>
      <c r="AH17" s="157"/>
      <c r="AI17" s="157"/>
      <c r="AJ17" s="157"/>
      <c r="AK17" s="157"/>
    </row>
    <row r="18" spans="1:37" s="22" customFormat="1" outlineLevel="1">
      <c r="A18" s="82"/>
      <c r="B18" s="82"/>
      <c r="C18" s="111"/>
      <c r="D18" s="112"/>
      <c r="E18" s="120" t="str">
        <f>INDEX(InpC!$E$56:$E$261,MATCH($K18,InpC!$F$56:$F$261,0))</f>
        <v>Bulk supplies - WR - capex</v>
      </c>
      <c r="F18" s="120" t="str">
        <f>INDEX(InpC!H$56:H$261,MATCH($K18,InpC!$F$56:$F$261,0))</f>
        <v>CW11_027WR_PR24</v>
      </c>
      <c r="G18" s="120">
        <f>INDEX(InpC!I$56:I$261,MATCH($K18,InpC!$F$56:$F$261,0))</f>
        <v>0</v>
      </c>
      <c r="H18" s="120">
        <f>INDEX(InpC!J$56:J$261,MATCH($K18,InpC!$F$56:$F$261,0))</f>
        <v>0</v>
      </c>
      <c r="I18" s="120">
        <f>INDEX(InpC!K$56:K$261,MATCH($K18,InpC!$F$56:$F$261,0))</f>
        <v>0</v>
      </c>
      <c r="J18" s="120">
        <f>INDEX(InpC!L$56:L$261,MATCH($K18,InpC!$F$56:$F$261,0))</f>
        <v>0</v>
      </c>
      <c r="K18" s="79">
        <f t="shared" si="3"/>
        <v>156</v>
      </c>
      <c r="L18" s="120" t="str">
        <f>INDEX(InpC!M$56:M$261,MATCH($K18,InpC!$F$56:$F$261,0))</f>
        <v>CAPEX</v>
      </c>
      <c r="M18" s="157" t="s">
        <v>31</v>
      </c>
      <c r="N18" s="157"/>
      <c r="O18" s="120"/>
      <c r="P18" s="120"/>
      <c r="Q18" s="190">
        <f>SUMIF(Inp_PR24_BRL!$E$5:$E$177,TPC_BRL!$G18,Inp_PR24_BRL!H$5:H$177)+SUMIF(Inp_PR24_BRL!$E$5:$E$177,TPC_BRL!$H18,Inp_PR24_BRL!H$5:H$177)+SUMIF(Inp_PR24_BRL!$E$5:$E$177,TPC_BRL!$I18,Inp_PR24_BRL!H$5:H$177)+SUMIF(Inp_PR24_BRL!$E$5:$E$177,TPC_BRL!$J18,Inp_PR24_BRL!H$5:H$177)+SUMIF(Inp_PR24_BRL!$E$5:$E$177,TPC_BRL!$F18,Inp_PR24_BRL!H$5:H$177)</f>
        <v>0</v>
      </c>
      <c r="R18" s="190">
        <f>SUMIF(Inp_PR24_BRL!$E$5:$E$177,TPC_BRL!$G18,Inp_PR24_BRL!I$5:I$177)+SUMIF(Inp_PR24_BRL!$E$5:$E$177,TPC_BRL!$H18,Inp_PR24_BRL!I$5:I$177)+SUMIF(Inp_PR24_BRL!$E$5:$E$177,TPC_BRL!$I18,Inp_PR24_BRL!I$5:I$177)+SUMIF(Inp_PR24_BRL!$E$5:$E$177,TPC_BRL!$J18,Inp_PR24_BRL!I$5:I$177)+SUMIF(Inp_PR24_BRL!$E$5:$E$177,TPC_BRL!$F18,Inp_PR24_BRL!I$5:I$177)</f>
        <v>0</v>
      </c>
      <c r="S18" s="190">
        <f>SUMIF(Inp_PR24_BRL!$E$5:$E$177,TPC_BRL!$G18,Inp_PR24_BRL!J$5:J$177)+SUMIF(Inp_PR24_BRL!$E$5:$E$177,TPC_BRL!$H18,Inp_PR24_BRL!J$5:J$177)+SUMIF(Inp_PR24_BRL!$E$5:$E$177,TPC_BRL!$I18,Inp_PR24_BRL!J$5:J$177)+SUMIF(Inp_PR24_BRL!$E$5:$E$177,TPC_BRL!$J18,Inp_PR24_BRL!J$5:J$177)+SUMIF(Inp_PR24_BRL!$E$5:$E$177,TPC_BRL!$F18,Inp_PR24_BRL!J$5:J$177)</f>
        <v>0</v>
      </c>
      <c r="T18" s="190">
        <f>SUMIF(Inp_PR24_BRL!$E$5:$E$177,TPC_BRL!$G18,Inp_PR24_BRL!K$5:K$177)+SUMIF(Inp_PR24_BRL!$E$5:$E$177,TPC_BRL!$H18,Inp_PR24_BRL!K$5:K$177)+SUMIF(Inp_PR24_BRL!$E$5:$E$177,TPC_BRL!$I18,Inp_PR24_BRL!K$5:K$177)+SUMIF(Inp_PR24_BRL!$E$5:$E$177,TPC_BRL!$J18,Inp_PR24_BRL!K$5:K$177)+SUMIF(Inp_PR24_BRL!$E$5:$E$177,TPC_BRL!$F18,Inp_PR24_BRL!K$5:K$177)</f>
        <v>0</v>
      </c>
      <c r="U18" s="190">
        <f>SUMIF(Inp_PR24_BRL!$E$5:$E$177,TPC_BRL!$G18,Inp_PR24_BRL!L$5:L$177)+SUMIF(Inp_PR24_BRL!$E$5:$E$177,TPC_BRL!$H18,Inp_PR24_BRL!L$5:L$177)+SUMIF(Inp_PR24_BRL!$E$5:$E$177,TPC_BRL!$I18,Inp_PR24_BRL!L$5:L$177)+SUMIF(Inp_PR24_BRL!$E$5:$E$177,TPC_BRL!$J18,Inp_PR24_BRL!L$5:L$177)+SUMIF(Inp_PR24_BRL!$E$5:$E$177,TPC_BRL!$F18,Inp_PR24_BRL!L$5:L$177)</f>
        <v>0</v>
      </c>
      <c r="V18" s="101"/>
      <c r="W18" s="190">
        <f t="shared" si="1"/>
        <v>0</v>
      </c>
      <c r="X18" s="190">
        <f t="shared" si="2"/>
        <v>0</v>
      </c>
      <c r="Y18" s="191"/>
      <c r="Z18" s="191"/>
      <c r="AA18" s="191"/>
      <c r="AB18" s="157"/>
      <c r="AC18" s="191"/>
      <c r="AD18" s="191"/>
      <c r="AE18" s="157"/>
      <c r="AF18" s="157"/>
      <c r="AG18" s="157"/>
      <c r="AH18" s="157"/>
      <c r="AI18" s="157"/>
      <c r="AJ18" s="157"/>
      <c r="AK18" s="157"/>
    </row>
    <row r="19" spans="1:37" s="22" customFormat="1" outlineLevel="1">
      <c r="A19" s="82"/>
      <c r="B19" s="82"/>
      <c r="C19" s="111"/>
      <c r="D19" s="112"/>
      <c r="E19" s="120" t="str">
        <f>INDEX(InpC!$E$56:$E$261,MATCH($K19,InpC!$F$56:$F$261,0))</f>
        <v>Bulk supplies - WR - opex</v>
      </c>
      <c r="F19" s="120" t="str">
        <f>INDEX(InpC!H$56:H$261,MATCH($K19,InpC!$F$56:$F$261,0))</f>
        <v>CW11_012WR_PR24</v>
      </c>
      <c r="G19" s="120">
        <f>INDEX(InpC!I$56:I$261,MATCH($K19,InpC!$F$56:$F$261,0))</f>
        <v>0</v>
      </c>
      <c r="H19" s="120">
        <f>INDEX(InpC!J$56:J$261,MATCH($K19,InpC!$F$56:$F$261,0))</f>
        <v>0</v>
      </c>
      <c r="I19" s="120">
        <f>INDEX(InpC!K$56:K$261,MATCH($K19,InpC!$F$56:$F$261,0))</f>
        <v>0</v>
      </c>
      <c r="J19" s="120">
        <f>INDEX(InpC!L$56:L$261,MATCH($K19,InpC!$F$56:$F$261,0))</f>
        <v>0</v>
      </c>
      <c r="K19" s="79">
        <f t="shared" si="3"/>
        <v>157</v>
      </c>
      <c r="L19" s="120" t="str">
        <f>INDEX(InpC!M$56:M$261,MATCH($K19,InpC!$F$56:$F$261,0))</f>
        <v>OPEX</v>
      </c>
      <c r="M19" s="157" t="s">
        <v>31</v>
      </c>
      <c r="N19" s="157"/>
      <c r="O19" s="120"/>
      <c r="P19" s="120"/>
      <c r="Q19" s="190">
        <f>SUMIF(Inp_PR24_BRL!$E$5:$E$177,TPC_BRL!$G19,Inp_PR24_BRL!H$5:H$177)+SUMIF(Inp_PR24_BRL!$E$5:$E$177,TPC_BRL!$H19,Inp_PR24_BRL!H$5:H$177)+SUMIF(Inp_PR24_BRL!$E$5:$E$177,TPC_BRL!$I19,Inp_PR24_BRL!H$5:H$177)+SUMIF(Inp_PR24_BRL!$E$5:$E$177,TPC_BRL!$J19,Inp_PR24_BRL!H$5:H$177)+SUMIF(Inp_PR24_BRL!$E$5:$E$177,TPC_BRL!$F19,Inp_PR24_BRL!H$5:H$177)</f>
        <v>0.38</v>
      </c>
      <c r="R19" s="190">
        <f>SUMIF(Inp_PR24_BRL!$E$5:$E$177,TPC_BRL!$G19,Inp_PR24_BRL!I$5:I$177)+SUMIF(Inp_PR24_BRL!$E$5:$E$177,TPC_BRL!$H19,Inp_PR24_BRL!I$5:I$177)+SUMIF(Inp_PR24_BRL!$E$5:$E$177,TPC_BRL!$I19,Inp_PR24_BRL!I$5:I$177)+SUMIF(Inp_PR24_BRL!$E$5:$E$177,TPC_BRL!$J19,Inp_PR24_BRL!I$5:I$177)+SUMIF(Inp_PR24_BRL!$E$5:$E$177,TPC_BRL!$F19,Inp_PR24_BRL!I$5:I$177)</f>
        <v>0.38</v>
      </c>
      <c r="S19" s="190">
        <f>SUMIF(Inp_PR24_BRL!$E$5:$E$177,TPC_BRL!$G19,Inp_PR24_BRL!J$5:J$177)+SUMIF(Inp_PR24_BRL!$E$5:$E$177,TPC_BRL!$H19,Inp_PR24_BRL!J$5:J$177)+SUMIF(Inp_PR24_BRL!$E$5:$E$177,TPC_BRL!$I19,Inp_PR24_BRL!J$5:J$177)+SUMIF(Inp_PR24_BRL!$E$5:$E$177,TPC_BRL!$J19,Inp_PR24_BRL!J$5:J$177)+SUMIF(Inp_PR24_BRL!$E$5:$E$177,TPC_BRL!$F19,Inp_PR24_BRL!J$5:J$177)</f>
        <v>0.38</v>
      </c>
      <c r="T19" s="190">
        <f>SUMIF(Inp_PR24_BRL!$E$5:$E$177,TPC_BRL!$G19,Inp_PR24_BRL!K$5:K$177)+SUMIF(Inp_PR24_BRL!$E$5:$E$177,TPC_BRL!$H19,Inp_PR24_BRL!K$5:K$177)+SUMIF(Inp_PR24_BRL!$E$5:$E$177,TPC_BRL!$I19,Inp_PR24_BRL!K$5:K$177)+SUMIF(Inp_PR24_BRL!$E$5:$E$177,TPC_BRL!$J19,Inp_PR24_BRL!K$5:K$177)+SUMIF(Inp_PR24_BRL!$E$5:$E$177,TPC_BRL!$F19,Inp_PR24_BRL!K$5:K$177)</f>
        <v>0.38</v>
      </c>
      <c r="U19" s="190">
        <f>SUMIF(Inp_PR24_BRL!$E$5:$E$177,TPC_BRL!$G19,Inp_PR24_BRL!L$5:L$177)+SUMIF(Inp_PR24_BRL!$E$5:$E$177,TPC_BRL!$H19,Inp_PR24_BRL!L$5:L$177)+SUMIF(Inp_PR24_BRL!$E$5:$E$177,TPC_BRL!$I19,Inp_PR24_BRL!L$5:L$177)+SUMIF(Inp_PR24_BRL!$E$5:$E$177,TPC_BRL!$J19,Inp_PR24_BRL!L$5:L$177)+SUMIF(Inp_PR24_BRL!$E$5:$E$177,TPC_BRL!$F19,Inp_PR24_BRL!L$5:L$177)</f>
        <v>0.38</v>
      </c>
      <c r="V19" s="101"/>
      <c r="W19" s="190">
        <f t="shared" si="1"/>
        <v>1.9</v>
      </c>
      <c r="X19" s="190">
        <f t="shared" si="2"/>
        <v>0.38</v>
      </c>
      <c r="Y19" s="191"/>
      <c r="Z19" s="191"/>
      <c r="AA19" s="191"/>
      <c r="AB19" s="157"/>
      <c r="AC19" s="191"/>
      <c r="AD19" s="191"/>
      <c r="AE19" s="157"/>
      <c r="AF19" s="157"/>
      <c r="AG19" s="157"/>
      <c r="AH19" s="157"/>
      <c r="AI19" s="157"/>
      <c r="AJ19" s="157"/>
      <c r="AK19" s="157"/>
    </row>
    <row r="20" spans="1:37" s="22" customFormat="1" outlineLevel="1">
      <c r="A20" s="82"/>
      <c r="B20" s="82"/>
      <c r="C20" s="111"/>
      <c r="D20" s="112"/>
      <c r="E20" s="120" t="str">
        <f>INDEX(InpC!$E$56:$E$261,MATCH($K20,InpC!$F$56:$F$261,0))</f>
        <v>Bulk supplies - WR - totex</v>
      </c>
      <c r="F20" s="120" t="str">
        <f>INDEX(InpC!H$56:H$261,MATCH($K20,InpC!$F$56:$F$261,0))</f>
        <v>sum</v>
      </c>
      <c r="G20" s="120">
        <f>INDEX(InpC!I$56:I$261,MATCH($K20,InpC!$F$56:$F$261,0))</f>
        <v>0</v>
      </c>
      <c r="H20" s="120">
        <f>INDEX(InpC!J$56:J$261,MATCH($K20,InpC!$F$56:$F$261,0))</f>
        <v>0</v>
      </c>
      <c r="I20" s="120">
        <f>INDEX(InpC!K$56:K$261,MATCH($K20,InpC!$F$56:$F$261,0))</f>
        <v>0</v>
      </c>
      <c r="J20" s="120">
        <f>INDEX(InpC!L$56:L$261,MATCH($K20,InpC!$F$56:$F$261,0))</f>
        <v>0</v>
      </c>
      <c r="K20" s="79">
        <f t="shared" si="3"/>
        <v>158</v>
      </c>
      <c r="L20" s="120">
        <f>INDEX(InpC!M$56:M$261,MATCH($K20,InpC!$F$56:$F$261,0))</f>
        <v>0</v>
      </c>
      <c r="M20" s="157" t="s">
        <v>31</v>
      </c>
      <c r="N20" s="157"/>
      <c r="O20" s="120"/>
      <c r="P20" s="120"/>
      <c r="Q20" s="192">
        <f t="shared" ref="Q20:U20" si="5">SUM(Q18:Q19)</f>
        <v>0.38</v>
      </c>
      <c r="R20" s="192">
        <f t="shared" si="5"/>
        <v>0.38</v>
      </c>
      <c r="S20" s="192">
        <f t="shared" si="5"/>
        <v>0.38</v>
      </c>
      <c r="T20" s="192">
        <f t="shared" si="5"/>
        <v>0.38</v>
      </c>
      <c r="U20" s="192">
        <f t="shared" si="5"/>
        <v>0.38</v>
      </c>
      <c r="V20" s="101"/>
      <c r="W20" s="192">
        <f t="shared" si="1"/>
        <v>1.9</v>
      </c>
      <c r="X20" s="192">
        <f t="shared" si="2"/>
        <v>0.38</v>
      </c>
      <c r="Y20" s="191"/>
      <c r="Z20" s="191"/>
      <c r="AA20" s="191"/>
      <c r="AB20" s="157"/>
      <c r="AC20" s="191"/>
      <c r="AD20" s="191"/>
      <c r="AE20" s="157"/>
      <c r="AF20" s="157"/>
      <c r="AG20" s="157"/>
      <c r="AH20" s="157"/>
      <c r="AI20" s="157"/>
      <c r="AJ20" s="157"/>
      <c r="AK20" s="157"/>
    </row>
    <row r="21" spans="1:37" s="22" customFormat="1" outlineLevel="1">
      <c r="A21" s="82"/>
      <c r="B21" s="82"/>
      <c r="C21" s="111"/>
      <c r="D21" s="112"/>
      <c r="E21" s="120" t="str">
        <f>INDEX(InpC!$E$56:$E$261,MATCH($K21,InpC!$F$56:$F$261,0))</f>
        <v>Excluded charges - WR - capex</v>
      </c>
      <c r="F21" s="120" t="str">
        <f>INDEX(InpC!H$56:H$261,MATCH($K21,InpC!$F$56:$F$261,0))</f>
        <v>CW11_028WR_PR24</v>
      </c>
      <c r="G21" s="120">
        <f>INDEX(InpC!I$56:I$261,MATCH($K21,InpC!$F$56:$F$261,0))</f>
        <v>0</v>
      </c>
      <c r="H21" s="120">
        <f>INDEX(InpC!J$56:J$261,MATCH($K21,InpC!$F$56:$F$261,0))</f>
        <v>0</v>
      </c>
      <c r="I21" s="120">
        <f>INDEX(InpC!K$56:K$261,MATCH($K21,InpC!$F$56:$F$261,0))</f>
        <v>0</v>
      </c>
      <c r="J21" s="120">
        <f>INDEX(InpC!L$56:L$261,MATCH($K21,InpC!$F$56:$F$261,0))</f>
        <v>0</v>
      </c>
      <c r="K21" s="79">
        <f t="shared" si="3"/>
        <v>159</v>
      </c>
      <c r="L21" s="120" t="str">
        <f>INDEX(InpC!M$56:M$261,MATCH($K21,InpC!$F$56:$F$261,0))</f>
        <v>CAPEX</v>
      </c>
      <c r="M21" s="157" t="s">
        <v>31</v>
      </c>
      <c r="N21" s="157"/>
      <c r="O21" s="120"/>
      <c r="P21" s="120"/>
      <c r="Q21" s="190">
        <f>SUMIF(Inp_PR24_BRL!$E$5:$E$177,TPC_BRL!$G21,Inp_PR24_BRL!H$5:H$177)+SUMIF(Inp_PR24_BRL!$E$5:$E$177,TPC_BRL!$H21,Inp_PR24_BRL!H$5:H$177)+SUMIF(Inp_PR24_BRL!$E$5:$E$177,TPC_BRL!$I21,Inp_PR24_BRL!H$5:H$177)+SUMIF(Inp_PR24_BRL!$E$5:$E$177,TPC_BRL!$J21,Inp_PR24_BRL!H$5:H$177)+SUMIF(Inp_PR24_BRL!$E$5:$E$177,TPC_BRL!$F21,Inp_PR24_BRL!H$5:H$177)</f>
        <v>0</v>
      </c>
      <c r="R21" s="190">
        <f>SUMIF(Inp_PR24_BRL!$E$5:$E$177,TPC_BRL!$G21,Inp_PR24_BRL!I$5:I$177)+SUMIF(Inp_PR24_BRL!$E$5:$E$177,TPC_BRL!$H21,Inp_PR24_BRL!I$5:I$177)+SUMIF(Inp_PR24_BRL!$E$5:$E$177,TPC_BRL!$I21,Inp_PR24_BRL!I$5:I$177)+SUMIF(Inp_PR24_BRL!$E$5:$E$177,TPC_BRL!$J21,Inp_PR24_BRL!I$5:I$177)+SUMIF(Inp_PR24_BRL!$E$5:$E$177,TPC_BRL!$F21,Inp_PR24_BRL!I$5:I$177)</f>
        <v>0</v>
      </c>
      <c r="S21" s="190">
        <f>SUMIF(Inp_PR24_BRL!$E$5:$E$177,TPC_BRL!$G21,Inp_PR24_BRL!J$5:J$177)+SUMIF(Inp_PR24_BRL!$E$5:$E$177,TPC_BRL!$H21,Inp_PR24_BRL!J$5:J$177)+SUMIF(Inp_PR24_BRL!$E$5:$E$177,TPC_BRL!$I21,Inp_PR24_BRL!J$5:J$177)+SUMIF(Inp_PR24_BRL!$E$5:$E$177,TPC_BRL!$J21,Inp_PR24_BRL!J$5:J$177)+SUMIF(Inp_PR24_BRL!$E$5:$E$177,TPC_BRL!$F21,Inp_PR24_BRL!J$5:J$177)</f>
        <v>0</v>
      </c>
      <c r="T21" s="190">
        <f>SUMIF(Inp_PR24_BRL!$E$5:$E$177,TPC_BRL!$G21,Inp_PR24_BRL!K$5:K$177)+SUMIF(Inp_PR24_BRL!$E$5:$E$177,TPC_BRL!$H21,Inp_PR24_BRL!K$5:K$177)+SUMIF(Inp_PR24_BRL!$E$5:$E$177,TPC_BRL!$I21,Inp_PR24_BRL!K$5:K$177)+SUMIF(Inp_PR24_BRL!$E$5:$E$177,TPC_BRL!$J21,Inp_PR24_BRL!K$5:K$177)+SUMIF(Inp_PR24_BRL!$E$5:$E$177,TPC_BRL!$F21,Inp_PR24_BRL!K$5:K$177)</f>
        <v>0</v>
      </c>
      <c r="U21" s="190">
        <f>SUMIF(Inp_PR24_BRL!$E$5:$E$177,TPC_BRL!$G21,Inp_PR24_BRL!L$5:L$177)+SUMIF(Inp_PR24_BRL!$E$5:$E$177,TPC_BRL!$H21,Inp_PR24_BRL!L$5:L$177)+SUMIF(Inp_PR24_BRL!$E$5:$E$177,TPC_BRL!$I21,Inp_PR24_BRL!L$5:L$177)+SUMIF(Inp_PR24_BRL!$E$5:$E$177,TPC_BRL!$J21,Inp_PR24_BRL!L$5:L$177)+SUMIF(Inp_PR24_BRL!$E$5:$E$177,TPC_BRL!$F21,Inp_PR24_BRL!L$5:L$177)</f>
        <v>0</v>
      </c>
      <c r="V21" s="101"/>
      <c r="W21" s="190">
        <f t="shared" si="1"/>
        <v>0</v>
      </c>
      <c r="X21" s="190">
        <f t="shared" si="2"/>
        <v>0</v>
      </c>
      <c r="Y21" s="191"/>
      <c r="Z21" s="191"/>
      <c r="AA21" s="191"/>
      <c r="AB21" s="157"/>
      <c r="AC21" s="191"/>
      <c r="AD21" s="191"/>
      <c r="AE21" s="157"/>
      <c r="AF21" s="157"/>
      <c r="AG21" s="157"/>
      <c r="AH21" s="157"/>
      <c r="AI21" s="157"/>
      <c r="AJ21" s="157"/>
      <c r="AK21" s="157"/>
    </row>
    <row r="22" spans="1:37" s="22" customFormat="1" outlineLevel="1">
      <c r="A22" s="82"/>
      <c r="B22" s="82"/>
      <c r="C22" s="111"/>
      <c r="D22" s="112"/>
      <c r="E22" s="120" t="str">
        <f>INDEX(InpC!$E$56:$E$261,MATCH($K22,InpC!$F$56:$F$261,0))</f>
        <v>Excluded charges - WR - opex</v>
      </c>
      <c r="F22" s="120" t="str">
        <f>INDEX(InpC!H$56:H$261,MATCH($K22,InpC!$F$56:$F$261,0))</f>
        <v>CW11_013WR_PR24</v>
      </c>
      <c r="G22" s="120">
        <f>INDEX(InpC!I$56:I$261,MATCH($K22,InpC!$F$56:$F$261,0))</f>
        <v>0</v>
      </c>
      <c r="H22" s="120">
        <f>INDEX(InpC!J$56:J$261,MATCH($K22,InpC!$F$56:$F$261,0))</f>
        <v>0</v>
      </c>
      <c r="I22" s="120">
        <f>INDEX(InpC!K$56:K$261,MATCH($K22,InpC!$F$56:$F$261,0))</f>
        <v>0</v>
      </c>
      <c r="J22" s="120">
        <f>INDEX(InpC!L$56:L$261,MATCH($K22,InpC!$F$56:$F$261,0))</f>
        <v>0</v>
      </c>
      <c r="K22" s="79">
        <f t="shared" si="3"/>
        <v>160</v>
      </c>
      <c r="L22" s="120" t="str">
        <f>INDEX(InpC!M$56:M$261,MATCH($K22,InpC!$F$56:$F$261,0))</f>
        <v>OPEX</v>
      </c>
      <c r="M22" s="157" t="s">
        <v>31</v>
      </c>
      <c r="N22" s="157"/>
      <c r="O22" s="120"/>
      <c r="P22" s="120"/>
      <c r="Q22" s="190">
        <f>SUMIF(Inp_PR24_BRL!$E$5:$E$177,TPC_BRL!$G22,Inp_PR24_BRL!H$5:H$177)+SUMIF(Inp_PR24_BRL!$E$5:$E$177,TPC_BRL!$H22,Inp_PR24_BRL!H$5:H$177)+SUMIF(Inp_PR24_BRL!$E$5:$E$177,TPC_BRL!$I22,Inp_PR24_BRL!H$5:H$177)+SUMIF(Inp_PR24_BRL!$E$5:$E$177,TPC_BRL!$J22,Inp_PR24_BRL!H$5:H$177)+SUMIF(Inp_PR24_BRL!$E$5:$E$177,TPC_BRL!$F22,Inp_PR24_BRL!H$5:H$177)</f>
        <v>0</v>
      </c>
      <c r="R22" s="190">
        <f>SUMIF(Inp_PR24_BRL!$E$5:$E$177,TPC_BRL!$G22,Inp_PR24_BRL!I$5:I$177)+SUMIF(Inp_PR24_BRL!$E$5:$E$177,TPC_BRL!$H22,Inp_PR24_BRL!I$5:I$177)+SUMIF(Inp_PR24_BRL!$E$5:$E$177,TPC_BRL!$I22,Inp_PR24_BRL!I$5:I$177)+SUMIF(Inp_PR24_BRL!$E$5:$E$177,TPC_BRL!$J22,Inp_PR24_BRL!I$5:I$177)+SUMIF(Inp_PR24_BRL!$E$5:$E$177,TPC_BRL!$F22,Inp_PR24_BRL!I$5:I$177)</f>
        <v>0</v>
      </c>
      <c r="S22" s="190">
        <f>SUMIF(Inp_PR24_BRL!$E$5:$E$177,TPC_BRL!$G22,Inp_PR24_BRL!J$5:J$177)+SUMIF(Inp_PR24_BRL!$E$5:$E$177,TPC_BRL!$H22,Inp_PR24_BRL!J$5:J$177)+SUMIF(Inp_PR24_BRL!$E$5:$E$177,TPC_BRL!$I22,Inp_PR24_BRL!J$5:J$177)+SUMIF(Inp_PR24_BRL!$E$5:$E$177,TPC_BRL!$J22,Inp_PR24_BRL!J$5:J$177)+SUMIF(Inp_PR24_BRL!$E$5:$E$177,TPC_BRL!$F22,Inp_PR24_BRL!J$5:J$177)</f>
        <v>0</v>
      </c>
      <c r="T22" s="190">
        <f>SUMIF(Inp_PR24_BRL!$E$5:$E$177,TPC_BRL!$G22,Inp_PR24_BRL!K$5:K$177)+SUMIF(Inp_PR24_BRL!$E$5:$E$177,TPC_BRL!$H22,Inp_PR24_BRL!K$5:K$177)+SUMIF(Inp_PR24_BRL!$E$5:$E$177,TPC_BRL!$I22,Inp_PR24_BRL!K$5:K$177)+SUMIF(Inp_PR24_BRL!$E$5:$E$177,TPC_BRL!$J22,Inp_PR24_BRL!K$5:K$177)+SUMIF(Inp_PR24_BRL!$E$5:$E$177,TPC_BRL!$F22,Inp_PR24_BRL!K$5:K$177)</f>
        <v>0</v>
      </c>
      <c r="U22" s="190">
        <f>SUMIF(Inp_PR24_BRL!$E$5:$E$177,TPC_BRL!$G22,Inp_PR24_BRL!L$5:L$177)+SUMIF(Inp_PR24_BRL!$E$5:$E$177,TPC_BRL!$H22,Inp_PR24_BRL!L$5:L$177)+SUMIF(Inp_PR24_BRL!$E$5:$E$177,TPC_BRL!$I22,Inp_PR24_BRL!L$5:L$177)+SUMIF(Inp_PR24_BRL!$E$5:$E$177,TPC_BRL!$J22,Inp_PR24_BRL!L$5:L$177)+SUMIF(Inp_PR24_BRL!$E$5:$E$177,TPC_BRL!$F22,Inp_PR24_BRL!L$5:L$177)</f>
        <v>0</v>
      </c>
      <c r="V22" s="101"/>
      <c r="W22" s="190">
        <f t="shared" si="1"/>
        <v>0</v>
      </c>
      <c r="X22" s="190">
        <f t="shared" si="2"/>
        <v>0</v>
      </c>
      <c r="Y22" s="191"/>
      <c r="Z22" s="191"/>
      <c r="AA22" s="191"/>
      <c r="AB22" s="157"/>
      <c r="AC22" s="191"/>
      <c r="AD22" s="191"/>
      <c r="AE22" s="157"/>
      <c r="AF22" s="157"/>
      <c r="AG22" s="157"/>
      <c r="AH22" s="157"/>
      <c r="AI22" s="157"/>
      <c r="AJ22" s="157"/>
      <c r="AK22" s="157"/>
    </row>
    <row r="23" spans="1:37" s="22" customFormat="1" outlineLevel="1">
      <c r="A23" s="82"/>
      <c r="B23" s="82"/>
      <c r="C23" s="111"/>
      <c r="D23" s="112"/>
      <c r="E23" s="120" t="str">
        <f>INDEX(InpC!$E$56:$E$261,MATCH($K23,InpC!$F$56:$F$261,0))</f>
        <v>Excluded charges - WR - totex</v>
      </c>
      <c r="F23" s="120" t="str">
        <f>INDEX(InpC!H$56:H$261,MATCH($K23,InpC!$F$56:$F$261,0))</f>
        <v>sum</v>
      </c>
      <c r="G23" s="120">
        <f>INDEX(InpC!I$56:I$261,MATCH($K23,InpC!$F$56:$F$261,0))</f>
        <v>0</v>
      </c>
      <c r="H23" s="120">
        <f>INDEX(InpC!J$56:J$261,MATCH($K23,InpC!$F$56:$F$261,0))</f>
        <v>0</v>
      </c>
      <c r="I23" s="120">
        <f>INDEX(InpC!K$56:K$261,MATCH($K23,InpC!$F$56:$F$261,0))</f>
        <v>0</v>
      </c>
      <c r="J23" s="120">
        <f>INDEX(InpC!L$56:L$261,MATCH($K23,InpC!$F$56:$F$261,0))</f>
        <v>0</v>
      </c>
      <c r="K23" s="79">
        <f t="shared" si="3"/>
        <v>161</v>
      </c>
      <c r="L23" s="120">
        <f>INDEX(InpC!M$56:M$261,MATCH($K23,InpC!$F$56:$F$261,0))</f>
        <v>0</v>
      </c>
      <c r="M23" s="157" t="s">
        <v>31</v>
      </c>
      <c r="N23" s="157"/>
      <c r="O23" s="120"/>
      <c r="P23" s="120"/>
      <c r="Q23" s="192">
        <f t="shared" ref="Q23:U23" si="6">SUM(Q21:Q22)</f>
        <v>0</v>
      </c>
      <c r="R23" s="192">
        <f t="shared" si="6"/>
        <v>0</v>
      </c>
      <c r="S23" s="192">
        <f t="shared" si="6"/>
        <v>0</v>
      </c>
      <c r="T23" s="192">
        <f t="shared" si="6"/>
        <v>0</v>
      </c>
      <c r="U23" s="192">
        <f t="shared" si="6"/>
        <v>0</v>
      </c>
      <c r="V23" s="101"/>
      <c r="W23" s="192">
        <f t="shared" si="1"/>
        <v>0</v>
      </c>
      <c r="X23" s="192">
        <f t="shared" si="2"/>
        <v>0</v>
      </c>
      <c r="Y23" s="191"/>
      <c r="Z23" s="191"/>
      <c r="AA23" s="191"/>
      <c r="AB23" s="157"/>
      <c r="AC23" s="191"/>
      <c r="AD23" s="191"/>
      <c r="AE23" s="157"/>
      <c r="AF23" s="157"/>
      <c r="AG23" s="157"/>
      <c r="AH23" s="157"/>
      <c r="AI23" s="157"/>
      <c r="AJ23" s="157"/>
      <c r="AK23" s="157"/>
    </row>
    <row r="24" spans="1:37" s="22" customFormat="1" outlineLevel="1">
      <c r="A24" s="82"/>
      <c r="B24" s="82"/>
      <c r="C24" s="111"/>
      <c r="D24" s="112"/>
      <c r="E24" s="120" t="str">
        <f>INDEX(InpC!$E$56:$E$261,MATCH($K24,InpC!$F$56:$F$261,0))</f>
        <v>Total third party costs - WR - capex</v>
      </c>
      <c r="F24" s="120" t="str">
        <f>INDEX(InpC!H$56:H$261,MATCH($K24,InpC!$F$56:$F$261,0))</f>
        <v>sum</v>
      </c>
      <c r="G24" s="120">
        <f>INDEX(InpC!I$56:I$261,MATCH($K24,InpC!$F$56:$F$261,0))</f>
        <v>0</v>
      </c>
      <c r="H24" s="120">
        <f>INDEX(InpC!J$56:J$261,MATCH($K24,InpC!$F$56:$F$261,0))</f>
        <v>0</v>
      </c>
      <c r="I24" s="120">
        <f>INDEX(InpC!K$56:K$261,MATCH($K24,InpC!$F$56:$F$261,0))</f>
        <v>0</v>
      </c>
      <c r="J24" s="120">
        <f>INDEX(InpC!L$56:L$261,MATCH($K24,InpC!$F$56:$F$261,0))</f>
        <v>0</v>
      </c>
      <c r="K24" s="79">
        <f t="shared" si="3"/>
        <v>162</v>
      </c>
      <c r="L24" s="120" t="str">
        <f>INDEX(InpC!M$56:M$261,MATCH($K24,InpC!$F$56:$F$261,0))</f>
        <v>CAPEX</v>
      </c>
      <c r="M24" s="157" t="s">
        <v>31</v>
      </c>
      <c r="N24" s="157"/>
      <c r="O24" s="120"/>
      <c r="P24" s="120"/>
      <c r="Q24" s="192">
        <f>SUMIF($L$15:$L$23,$L24,Q$15:Q$23)</f>
        <v>0</v>
      </c>
      <c r="R24" s="192">
        <f t="shared" ref="R24:U25" si="7">SUMIF($L$15:$L$23,$L24,R$15:R$23)</f>
        <v>0</v>
      </c>
      <c r="S24" s="192">
        <f t="shared" si="7"/>
        <v>0</v>
      </c>
      <c r="T24" s="192">
        <f t="shared" si="7"/>
        <v>0</v>
      </c>
      <c r="U24" s="192">
        <f t="shared" si="7"/>
        <v>0</v>
      </c>
      <c r="V24" s="101"/>
      <c r="W24" s="192">
        <f t="shared" si="1"/>
        <v>0</v>
      </c>
      <c r="X24" s="192">
        <f t="shared" si="2"/>
        <v>0</v>
      </c>
      <c r="Y24" s="191"/>
      <c r="Z24" s="191"/>
      <c r="AA24" s="191"/>
      <c r="AB24" s="157"/>
      <c r="AC24" s="191"/>
      <c r="AD24" s="191"/>
      <c r="AE24" s="157"/>
      <c r="AF24" s="157"/>
      <c r="AG24" s="157"/>
      <c r="AH24" s="157"/>
      <c r="AI24" s="157"/>
      <c r="AJ24" s="157"/>
      <c r="AK24" s="157"/>
    </row>
    <row r="25" spans="1:37" s="22" customFormat="1" outlineLevel="1">
      <c r="A25" s="82"/>
      <c r="B25" s="82"/>
      <c r="C25" s="111"/>
      <c r="D25" s="112"/>
      <c r="E25" s="120" t="str">
        <f>INDEX(InpC!$E$56:$E$261,MATCH($K25,InpC!$F$56:$F$261,0))</f>
        <v>Total third party costs - WR - opex</v>
      </c>
      <c r="F25" s="120" t="str">
        <f>INDEX(InpC!H$56:H$261,MATCH($K25,InpC!$F$56:$F$261,0))</f>
        <v>sum</v>
      </c>
      <c r="G25" s="120">
        <f>INDEX(InpC!I$56:I$261,MATCH($K25,InpC!$F$56:$F$261,0))</f>
        <v>0</v>
      </c>
      <c r="H25" s="120">
        <f>INDEX(InpC!J$56:J$261,MATCH($K25,InpC!$F$56:$F$261,0))</f>
        <v>0</v>
      </c>
      <c r="I25" s="120">
        <f>INDEX(InpC!K$56:K$261,MATCH($K25,InpC!$F$56:$F$261,0))</f>
        <v>0</v>
      </c>
      <c r="J25" s="120">
        <f>INDEX(InpC!L$56:L$261,MATCH($K25,InpC!$F$56:$F$261,0))</f>
        <v>0</v>
      </c>
      <c r="K25" s="79">
        <f t="shared" si="3"/>
        <v>163</v>
      </c>
      <c r="L25" s="120" t="str">
        <f>INDEX(InpC!M$56:M$261,MATCH($K25,InpC!$F$56:$F$261,0))</f>
        <v>OPEX</v>
      </c>
      <c r="M25" s="157" t="s">
        <v>31</v>
      </c>
      <c r="N25" s="157"/>
      <c r="O25" s="120"/>
      <c r="P25" s="120"/>
      <c r="Q25" s="192">
        <f t="shared" ref="Q25" si="8">SUMIF($L$15:$L$23,$L25,Q$15:Q$23)</f>
        <v>0.38</v>
      </c>
      <c r="R25" s="192">
        <f t="shared" si="7"/>
        <v>0.38</v>
      </c>
      <c r="S25" s="192">
        <f t="shared" si="7"/>
        <v>0.38</v>
      </c>
      <c r="T25" s="192">
        <f t="shared" si="7"/>
        <v>0.38</v>
      </c>
      <c r="U25" s="192">
        <f t="shared" si="7"/>
        <v>0.38</v>
      </c>
      <c r="V25" s="101"/>
      <c r="W25" s="192">
        <f t="shared" si="1"/>
        <v>1.9</v>
      </c>
      <c r="X25" s="192">
        <f t="shared" si="2"/>
        <v>0.38</v>
      </c>
      <c r="Y25" s="191"/>
      <c r="Z25" s="191"/>
      <c r="AA25" s="191"/>
      <c r="AB25" s="157"/>
      <c r="AC25" s="191"/>
      <c r="AD25" s="191"/>
      <c r="AE25" s="157"/>
      <c r="AF25" s="157"/>
      <c r="AG25" s="157"/>
      <c r="AH25" s="157"/>
      <c r="AI25" s="157"/>
      <c r="AJ25" s="157"/>
      <c r="AK25" s="157"/>
    </row>
    <row r="26" spans="1:37" s="22" customFormat="1" outlineLevel="1">
      <c r="A26" s="82"/>
      <c r="B26" s="82"/>
      <c r="C26" s="111"/>
      <c r="D26" s="112"/>
      <c r="E26" s="120" t="str">
        <f>INDEX(InpC!$E$56:$E$261,MATCH($K26,InpC!$F$56:$F$261,0))</f>
        <v>Total third party costs - WR - totex</v>
      </c>
      <c r="F26" s="120" t="str">
        <f>INDEX(InpC!H$56:H$261,MATCH($K26,InpC!$F$56:$F$261,0))</f>
        <v>sum</v>
      </c>
      <c r="G26" s="120">
        <f>INDEX(InpC!I$56:I$261,MATCH($K26,InpC!$F$56:$F$261,0))</f>
        <v>0</v>
      </c>
      <c r="H26" s="120">
        <f>INDEX(InpC!J$56:J$261,MATCH($K26,InpC!$F$56:$F$261,0))</f>
        <v>0</v>
      </c>
      <c r="I26" s="120">
        <f>INDEX(InpC!K$56:K$261,MATCH($K26,InpC!$F$56:$F$261,0))</f>
        <v>0</v>
      </c>
      <c r="J26" s="120">
        <f>INDEX(InpC!L$56:L$261,MATCH($K26,InpC!$F$56:$F$261,0))</f>
        <v>0</v>
      </c>
      <c r="K26" s="79">
        <f t="shared" si="3"/>
        <v>164</v>
      </c>
      <c r="L26" s="120">
        <f>INDEX(InpC!M$56:M$261,MATCH($K26,InpC!$F$56:$F$261,0))</f>
        <v>0</v>
      </c>
      <c r="M26" s="157" t="s">
        <v>31</v>
      </c>
      <c r="N26" s="157"/>
      <c r="O26" s="120"/>
      <c r="P26" s="120"/>
      <c r="Q26" s="192">
        <f>SUM(Q24:Q25)</f>
        <v>0.38</v>
      </c>
      <c r="R26" s="192">
        <f t="shared" ref="R26:U26" si="9">SUM(R24:R25)</f>
        <v>0.38</v>
      </c>
      <c r="S26" s="192">
        <f t="shared" si="9"/>
        <v>0.38</v>
      </c>
      <c r="T26" s="192">
        <f t="shared" si="9"/>
        <v>0.38</v>
      </c>
      <c r="U26" s="192">
        <f t="shared" si="9"/>
        <v>0.38</v>
      </c>
      <c r="V26" s="101"/>
      <c r="W26" s="192">
        <f t="shared" si="1"/>
        <v>1.9</v>
      </c>
      <c r="X26" s="192">
        <f t="shared" si="2"/>
        <v>0.38</v>
      </c>
      <c r="Y26" s="191"/>
      <c r="Z26" s="191"/>
      <c r="AA26" s="191"/>
      <c r="AB26" s="157"/>
      <c r="AC26" s="191"/>
      <c r="AD26" s="191"/>
      <c r="AE26" s="157"/>
      <c r="AF26" s="157"/>
      <c r="AG26" s="157"/>
      <c r="AH26" s="157"/>
      <c r="AI26" s="157"/>
      <c r="AJ26" s="157"/>
      <c r="AK26" s="157"/>
    </row>
    <row r="27" spans="1:37" customFormat="1" outlineLevel="1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79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</row>
    <row r="28" spans="1:37" s="22" customFormat="1" outlineLevel="1">
      <c r="A28" s="82"/>
      <c r="B28" s="82"/>
      <c r="C28" s="111"/>
      <c r="D28" s="112"/>
      <c r="E28" s="120" t="str">
        <f>INDEX(InpC!$E$56:$E$261,MATCH($K28,InpC!$F$56:$F$261,0))</f>
        <v>Non-potable water- WN - capex</v>
      </c>
      <c r="F28" s="120" t="str">
        <f>INDEX(InpC!H$56:H$261,MATCH($K28,InpC!$F$56:$F$261,0))</f>
        <v>CW11_016RWD_PR24</v>
      </c>
      <c r="G28" s="120" t="str">
        <f>INDEX(InpC!I$56:I$261,MATCH($K28,InpC!$F$56:$F$261,0))</f>
        <v>CW11_016TWD_PR24</v>
      </c>
      <c r="H28" s="120" t="str">
        <f>INDEX(InpC!J$56:J$261,MATCH($K28,InpC!$F$56:$F$261,0))</f>
        <v>CW11_016WT_PR24</v>
      </c>
      <c r="I28" s="120">
        <f>INDEX(InpC!K$56:K$261,MATCH($K28,InpC!$F$56:$F$261,0))</f>
        <v>0</v>
      </c>
      <c r="J28" s="120">
        <f>INDEX(InpC!L$56:L$261,MATCH($K28,InpC!$F$56:$F$261,0))</f>
        <v>0</v>
      </c>
      <c r="K28" s="79">
        <f>K26+1</f>
        <v>165</v>
      </c>
      <c r="L28" s="120" t="str">
        <f>INDEX(InpC!M$56:M$261,MATCH($K28,InpC!$F$56:$F$261,0))</f>
        <v>CAPEX</v>
      </c>
      <c r="M28" s="157" t="s">
        <v>31</v>
      </c>
      <c r="N28" s="157"/>
      <c r="O28" s="120"/>
      <c r="P28" s="120"/>
      <c r="Q28" s="190">
        <f>SUMIF(Inp_PR24_BRL!$E$5:$E$177,TPC_BRL!$G28,Inp_PR24_BRL!H$5:H$177)+SUMIF(Inp_PR24_BRL!$E$5:$E$177,TPC_BRL!$H28,Inp_PR24_BRL!H$5:H$177)+SUMIF(Inp_PR24_BRL!$E$5:$E$177,TPC_BRL!$I28,Inp_PR24_BRL!H$5:H$177)+SUMIF(Inp_PR24_BRL!$E$5:$E$177,TPC_BRL!$J28,Inp_PR24_BRL!H$5:H$177)+SUMIF(Inp_PR24_BRL!$E$5:$E$177,TPC_BRL!$F28,Inp_PR24_BRL!H$5:H$177)</f>
        <v>0</v>
      </c>
      <c r="R28" s="190">
        <f>Q31</f>
        <v>0</v>
      </c>
      <c r="S28" s="190">
        <f>SUMIF(Inp_PR24_BRL!$E$5:$E$177,TPC_BRL!$G28,Inp_PR24_BRL!J$5:J$177)+SUMIF(Inp_PR24_BRL!$E$5:$E$177,TPC_BRL!$H28,Inp_PR24_BRL!J$5:J$177)+SUMIF(Inp_PR24_BRL!$E$5:$E$177,TPC_BRL!$I28,Inp_PR24_BRL!J$5:J$177)+SUMIF(Inp_PR24_BRL!$E$5:$E$177,TPC_BRL!$J28,Inp_PR24_BRL!J$5:J$177)+SUMIF(Inp_PR24_BRL!$E$5:$E$177,TPC_BRL!$F28,Inp_PR24_BRL!J$5:J$177)</f>
        <v>0</v>
      </c>
      <c r="T28" s="190">
        <f>SUMIF(Inp_PR24_BRL!$E$5:$E$177,TPC_BRL!$G28,Inp_PR24_BRL!K$5:K$177)+SUMIF(Inp_PR24_BRL!$E$5:$E$177,TPC_BRL!$H28,Inp_PR24_BRL!K$5:K$177)+SUMIF(Inp_PR24_BRL!$E$5:$E$177,TPC_BRL!$I28,Inp_PR24_BRL!K$5:K$177)+SUMIF(Inp_PR24_BRL!$E$5:$E$177,TPC_BRL!$J28,Inp_PR24_BRL!K$5:K$177)+SUMIF(Inp_PR24_BRL!$E$5:$E$177,TPC_BRL!$F28,Inp_PR24_BRL!K$5:K$177)</f>
        <v>0</v>
      </c>
      <c r="U28" s="190">
        <f>SUMIF(Inp_PR24_BRL!$E$5:$E$177,TPC_BRL!$G28,Inp_PR24_BRL!L$5:L$177)+SUMIF(Inp_PR24_BRL!$E$5:$E$177,TPC_BRL!$H28,Inp_PR24_BRL!L$5:L$177)+SUMIF(Inp_PR24_BRL!$E$5:$E$177,TPC_BRL!$I28,Inp_PR24_BRL!L$5:L$177)+SUMIF(Inp_PR24_BRL!$E$5:$E$177,TPC_BRL!$J28,Inp_PR24_BRL!L$5:L$177)+SUMIF(Inp_PR24_BRL!$E$5:$E$177,TPC_BRL!$F28,Inp_PR24_BRL!L$5:L$177)</f>
        <v>0</v>
      </c>
      <c r="V28" s="101"/>
      <c r="W28" s="190">
        <f t="shared" ref="W28:W42" si="10">SUM(Q28:U28)</f>
        <v>0</v>
      </c>
      <c r="X28" s="190">
        <f t="shared" ref="X28:X57" si="11">AVERAGE(Q28:U28)</f>
        <v>0</v>
      </c>
      <c r="Y28" s="191"/>
      <c r="Z28" s="191"/>
      <c r="AA28" s="191"/>
      <c r="AB28" s="157"/>
      <c r="AC28" s="191"/>
      <c r="AD28" s="191"/>
      <c r="AE28" s="157"/>
      <c r="AF28" s="157"/>
      <c r="AG28" s="157"/>
      <c r="AH28" s="157"/>
      <c r="AI28" s="157"/>
      <c r="AJ28" s="157"/>
      <c r="AK28" s="157"/>
    </row>
    <row r="29" spans="1:37" s="22" customFormat="1" outlineLevel="1">
      <c r="A29" s="82"/>
      <c r="B29" s="82"/>
      <c r="C29" s="111"/>
      <c r="D29" s="112"/>
      <c r="E29" s="120" t="str">
        <f>INDEX(InpC!$E$56:$E$261,MATCH($K29,InpC!$F$56:$F$261,0))</f>
        <v>Non-potable water- WN - opex</v>
      </c>
      <c r="F29" s="120" t="str">
        <f>INDEX(InpC!H$56:H$261,MATCH($K29,InpC!$F$56:$F$261,0))</f>
        <v>CW11_001RWD_PR24</v>
      </c>
      <c r="G29" s="120" t="str">
        <f>INDEX(InpC!I$56:I$261,MATCH($K29,InpC!$F$56:$F$261,0))</f>
        <v>CW11_001TWD_PR24</v>
      </c>
      <c r="H29" s="120" t="str">
        <f>INDEX(InpC!J$56:J$261,MATCH($K29,InpC!$F$56:$F$261,0))</f>
        <v>CW11_001WT_PR24</v>
      </c>
      <c r="I29" s="120">
        <f>INDEX(InpC!K$56:K$261,MATCH($K29,InpC!$F$56:$F$261,0))</f>
        <v>0</v>
      </c>
      <c r="J29" s="120">
        <f>INDEX(InpC!L$56:L$261,MATCH($K29,InpC!$F$56:$F$261,0))</f>
        <v>0</v>
      </c>
      <c r="K29" s="79">
        <f t="shared" si="3"/>
        <v>166</v>
      </c>
      <c r="L29" s="120" t="str">
        <f>INDEX(InpC!M$56:M$261,MATCH($K29,InpC!$F$56:$F$261,0))</f>
        <v>OPEX</v>
      </c>
      <c r="M29" s="157" t="s">
        <v>31</v>
      </c>
      <c r="N29" s="157"/>
      <c r="O29" s="120"/>
      <c r="P29" s="120"/>
      <c r="Q29" s="190">
        <f>SUMIF(Inp_PR24_BRL!$E$5:$E$177,TPC_BRL!$G29,Inp_PR24_BRL!H$5:H$177)+SUMIF(Inp_PR24_BRL!$E$5:$E$177,TPC_BRL!$H29,Inp_PR24_BRL!H$5:H$177)+SUMIF(Inp_PR24_BRL!$E$5:$E$177,TPC_BRL!$I29,Inp_PR24_BRL!H$5:H$177)+SUMIF(Inp_PR24_BRL!$E$5:$E$177,TPC_BRL!$J29,Inp_PR24_BRL!H$5:H$177)+SUMIF(Inp_PR24_BRL!$E$5:$E$177,TPC_BRL!$F29,Inp_PR24_BRL!H$5:H$177)</f>
        <v>0</v>
      </c>
      <c r="R29" s="190">
        <f>SUMIF(Inp_PR24_BRL!$E$5:$E$177,TPC_BRL!$G29,Inp_PR24_BRL!I$5:I$177)+SUMIF(Inp_PR24_BRL!$E$5:$E$177,TPC_BRL!$H29,Inp_PR24_BRL!I$5:I$177)+SUMIF(Inp_PR24_BRL!$E$5:$E$177,TPC_BRL!$I29,Inp_PR24_BRL!I$5:I$177)+SUMIF(Inp_PR24_BRL!$E$5:$E$177,TPC_BRL!$J29,Inp_PR24_BRL!I$5:I$177)+SUMIF(Inp_PR24_BRL!$E$5:$E$177,TPC_BRL!$F29,Inp_PR24_BRL!I$5:I$177)</f>
        <v>0</v>
      </c>
      <c r="S29" s="190">
        <f>SUMIF(Inp_PR24_BRL!$E$5:$E$177,TPC_BRL!$G29,Inp_PR24_BRL!J$5:J$177)+SUMIF(Inp_PR24_BRL!$E$5:$E$177,TPC_BRL!$H29,Inp_PR24_BRL!J$5:J$177)+SUMIF(Inp_PR24_BRL!$E$5:$E$177,TPC_BRL!$I29,Inp_PR24_BRL!J$5:J$177)+SUMIF(Inp_PR24_BRL!$E$5:$E$177,TPC_BRL!$J29,Inp_PR24_BRL!J$5:J$177)+SUMIF(Inp_PR24_BRL!$E$5:$E$177,TPC_BRL!$F29,Inp_PR24_BRL!J$5:J$177)</f>
        <v>0</v>
      </c>
      <c r="T29" s="190">
        <f>SUMIF(Inp_PR24_BRL!$E$5:$E$177,TPC_BRL!$G29,Inp_PR24_BRL!K$5:K$177)+SUMIF(Inp_PR24_BRL!$E$5:$E$177,TPC_BRL!$H29,Inp_PR24_BRL!K$5:K$177)+SUMIF(Inp_PR24_BRL!$E$5:$E$177,TPC_BRL!$I29,Inp_PR24_BRL!K$5:K$177)+SUMIF(Inp_PR24_BRL!$E$5:$E$177,TPC_BRL!$J29,Inp_PR24_BRL!K$5:K$177)+SUMIF(Inp_PR24_BRL!$E$5:$E$177,TPC_BRL!$F29,Inp_PR24_BRL!K$5:K$177)</f>
        <v>0</v>
      </c>
      <c r="U29" s="190">
        <f>SUMIF(Inp_PR24_BRL!$E$5:$E$177,TPC_BRL!$G29,Inp_PR24_BRL!L$5:L$177)+SUMIF(Inp_PR24_BRL!$E$5:$E$177,TPC_BRL!$H29,Inp_PR24_BRL!L$5:L$177)+SUMIF(Inp_PR24_BRL!$E$5:$E$177,TPC_BRL!$I29,Inp_PR24_BRL!L$5:L$177)+SUMIF(Inp_PR24_BRL!$E$5:$E$177,TPC_BRL!$J29,Inp_PR24_BRL!L$5:L$177)+SUMIF(Inp_PR24_BRL!$E$5:$E$177,TPC_BRL!$F29,Inp_PR24_BRL!L$5:L$177)</f>
        <v>0</v>
      </c>
      <c r="V29" s="101"/>
      <c r="W29" s="190">
        <f t="shared" si="10"/>
        <v>0</v>
      </c>
      <c r="X29" s="190">
        <f t="shared" si="11"/>
        <v>0</v>
      </c>
      <c r="Y29" s="191"/>
      <c r="Z29" s="191"/>
      <c r="AA29" s="191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</row>
    <row r="30" spans="1:37" s="22" customFormat="1" outlineLevel="1">
      <c r="A30" s="82"/>
      <c r="B30" s="82"/>
      <c r="C30" s="111"/>
      <c r="D30" s="112"/>
      <c r="E30" s="120" t="str">
        <f>INDEX(InpC!$E$56:$E$261,MATCH($K30,InpC!$F$56:$F$261,0))</f>
        <v>Non-potable water- WN - totex</v>
      </c>
      <c r="F30" s="120" t="str">
        <f>INDEX(InpC!H$56:H$261,MATCH($K30,InpC!$F$56:$F$261,0))</f>
        <v>sum</v>
      </c>
      <c r="G30" s="120">
        <f>INDEX(InpC!I$56:I$261,MATCH($K30,InpC!$F$56:$F$261,0))</f>
        <v>0</v>
      </c>
      <c r="H30" s="120">
        <f>INDEX(InpC!J$56:J$261,MATCH($K30,InpC!$F$56:$F$261,0))</f>
        <v>0</v>
      </c>
      <c r="I30" s="120">
        <f>INDEX(InpC!K$56:K$261,MATCH($K30,InpC!$F$56:$F$261,0))</f>
        <v>0</v>
      </c>
      <c r="J30" s="120">
        <f>INDEX(InpC!L$56:L$261,MATCH($K30,InpC!$F$56:$F$261,0))</f>
        <v>0</v>
      </c>
      <c r="K30" s="79">
        <f t="shared" si="3"/>
        <v>167</v>
      </c>
      <c r="L30" s="120">
        <f>INDEX(InpC!M$56:M$261,MATCH($K30,InpC!$F$56:$F$261,0))</f>
        <v>0</v>
      </c>
      <c r="M30" s="157" t="s">
        <v>31</v>
      </c>
      <c r="N30" s="157"/>
      <c r="O30" s="120"/>
      <c r="P30" s="120"/>
      <c r="Q30" s="192">
        <f t="shared" ref="Q30:U30" si="12">SUM(Q28:Q29)</f>
        <v>0</v>
      </c>
      <c r="R30" s="192">
        <f t="shared" si="12"/>
        <v>0</v>
      </c>
      <c r="S30" s="192">
        <f t="shared" si="12"/>
        <v>0</v>
      </c>
      <c r="T30" s="192">
        <f t="shared" si="12"/>
        <v>0</v>
      </c>
      <c r="U30" s="192">
        <f t="shared" si="12"/>
        <v>0</v>
      </c>
      <c r="V30" s="101"/>
      <c r="W30" s="192">
        <f t="shared" si="10"/>
        <v>0</v>
      </c>
      <c r="X30" s="192">
        <f t="shared" si="11"/>
        <v>0</v>
      </c>
      <c r="Y30" s="191"/>
      <c r="Z30" s="191"/>
      <c r="AA30" s="191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</row>
    <row r="31" spans="1:37" s="22" customFormat="1" outlineLevel="1">
      <c r="A31" s="82"/>
      <c r="B31" s="82"/>
      <c r="C31" s="111"/>
      <c r="D31" s="112"/>
      <c r="E31" s="120" t="str">
        <f>INDEX(InpC!$E$56:$E$261,MATCH($K31,InpC!$F$56:$F$261,0))</f>
        <v>Rechargeable works - WN - capex</v>
      </c>
      <c r="F31" s="120" t="str">
        <f>INDEX(InpC!H$56:H$261,MATCH($K31,InpC!$F$56:$F$261,0))</f>
        <v>CW11_017TOT_PR24</v>
      </c>
      <c r="G31" s="120" t="str">
        <f>INDEX(InpC!I$56:I$261,MATCH($K31,InpC!$F$56:$F$261,0))</f>
        <v>CW11_021TOT_PR24</v>
      </c>
      <c r="H31" s="120" t="str">
        <f>INDEX(InpC!J$56:J$261,MATCH($K31,InpC!$F$56:$F$261,0))</f>
        <v>CW11_020TOT_PR24</v>
      </c>
      <c r="I31" s="120" t="str">
        <f>INDEX(InpC!K$56:K$261,MATCH($K31,InpC!$F$56:$F$261,0))</f>
        <v>CW11_019TOT_PR24</v>
      </c>
      <c r="J31" s="120" t="str">
        <f>INDEX(InpC!L$56:L$261,MATCH($K31,InpC!$F$56:$F$261,0))</f>
        <v>CW11_018TOT_PR24</v>
      </c>
      <c r="K31" s="79">
        <f t="shared" si="3"/>
        <v>168</v>
      </c>
      <c r="L31" s="120" t="str">
        <f>INDEX(InpC!M$56:M$261,MATCH($K31,InpC!$F$56:$F$261,0))</f>
        <v>CAPEX</v>
      </c>
      <c r="M31" s="157" t="s">
        <v>31</v>
      </c>
      <c r="N31" s="157"/>
      <c r="O31" s="120"/>
      <c r="P31" s="120"/>
      <c r="Q31" s="190">
        <f>SUMIF(Inp_PR24_BRL!$E$5:$E$177,TPC_BRL!$G31,Inp_PR24_BRL!H$5:H$177)+SUMIF(Inp_PR24_BRL!$E$5:$E$177,TPC_BRL!$H31,Inp_PR24_BRL!H$5:H$177)+SUMIF(Inp_PR24_BRL!$E$5:$E$177,TPC_BRL!$I31,Inp_PR24_BRL!H$5:H$177)+SUMIF(Inp_PR24_BRL!$E$5:$E$177,TPC_BRL!$J31,Inp_PR24_BRL!H$5:H$177)+SUMIF(Inp_PR24_BRL!$E$5:$E$177,TPC_BRL!$F31,Inp_PR24_BRL!H$5:H$177)</f>
        <v>0</v>
      </c>
      <c r="R31" s="190">
        <f>SUMIF(Inp_PR24_BRL!$E$5:$E$177,TPC_BRL!$G31,Inp_PR24_BRL!I$5:I$177)+SUMIF(Inp_PR24_BRL!$E$5:$E$177,TPC_BRL!$H31,Inp_PR24_BRL!I$5:I$177)+SUMIF(Inp_PR24_BRL!$E$5:$E$177,TPC_BRL!$I31,Inp_PR24_BRL!I$5:I$177)+SUMIF(Inp_PR24_BRL!$E$5:$E$177,TPC_BRL!$J31,Inp_PR24_BRL!I$5:I$177)+SUMIF(Inp_PR24_BRL!$E$5:$E$177,TPC_BRL!$F31,Inp_PR24_BRL!I$5:I$177)</f>
        <v>0</v>
      </c>
      <c r="S31" s="190">
        <f>SUMIF(Inp_PR24_BRL!$E$5:$E$177,TPC_BRL!$G31,Inp_PR24_BRL!J$5:J$177)+SUMIF(Inp_PR24_BRL!$E$5:$E$177,TPC_BRL!$H31,Inp_PR24_BRL!J$5:J$177)+SUMIF(Inp_PR24_BRL!$E$5:$E$177,TPC_BRL!$I31,Inp_PR24_BRL!J$5:J$177)+SUMIF(Inp_PR24_BRL!$E$5:$E$177,TPC_BRL!$J31,Inp_PR24_BRL!J$5:J$177)+SUMIF(Inp_PR24_BRL!$E$5:$E$177,TPC_BRL!$F31,Inp_PR24_BRL!J$5:J$177)</f>
        <v>0</v>
      </c>
      <c r="T31" s="190">
        <f>SUMIF(Inp_PR24_BRL!$E$5:$E$177,TPC_BRL!$G31,Inp_PR24_BRL!K$5:K$177)+SUMIF(Inp_PR24_BRL!$E$5:$E$177,TPC_BRL!$H31,Inp_PR24_BRL!K$5:K$177)+SUMIF(Inp_PR24_BRL!$E$5:$E$177,TPC_BRL!$I31,Inp_PR24_BRL!K$5:K$177)+SUMIF(Inp_PR24_BRL!$E$5:$E$177,TPC_BRL!$J31,Inp_PR24_BRL!K$5:K$177)+SUMIF(Inp_PR24_BRL!$E$5:$E$177,TPC_BRL!$F31,Inp_PR24_BRL!K$5:K$177)</f>
        <v>0</v>
      </c>
      <c r="U31" s="190">
        <f>SUMIF(Inp_PR24_BRL!$E$5:$E$177,TPC_BRL!$G31,Inp_PR24_BRL!L$5:L$177)+SUMIF(Inp_PR24_BRL!$E$5:$E$177,TPC_BRL!$H31,Inp_PR24_BRL!L$5:L$177)+SUMIF(Inp_PR24_BRL!$E$5:$E$177,TPC_BRL!$I31,Inp_PR24_BRL!L$5:L$177)+SUMIF(Inp_PR24_BRL!$E$5:$E$177,TPC_BRL!$J31,Inp_PR24_BRL!L$5:L$177)+SUMIF(Inp_PR24_BRL!$E$5:$E$177,TPC_BRL!$F31,Inp_PR24_BRL!L$5:L$177)</f>
        <v>0</v>
      </c>
      <c r="V31" s="101"/>
      <c r="W31" s="190">
        <f t="shared" si="10"/>
        <v>0</v>
      </c>
      <c r="X31" s="190">
        <f t="shared" si="11"/>
        <v>0</v>
      </c>
      <c r="Y31" s="191"/>
      <c r="Z31" s="191"/>
      <c r="AA31" s="191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</row>
    <row r="32" spans="1:37" s="22" customFormat="1" outlineLevel="1">
      <c r="A32" s="82"/>
      <c r="B32" s="82"/>
      <c r="C32" s="111"/>
      <c r="D32" s="112"/>
      <c r="E32" s="120" t="str">
        <f>INDEX(InpC!$E$56:$E$261,MATCH($K32,InpC!$F$56:$F$261,0))</f>
        <v>Rechargeable works - WN - opex</v>
      </c>
      <c r="F32" s="120" t="str">
        <f>INDEX(InpC!H$56:H$261,MATCH($K32,InpC!$F$56:$F$261,0))</f>
        <v>CW11_002TOT_PR24</v>
      </c>
      <c r="G32" s="120" t="str">
        <f>INDEX(InpC!I$56:I$261,MATCH($K32,InpC!$F$56:$F$261,0))</f>
        <v>CW11_006TOT_PR24</v>
      </c>
      <c r="H32" s="120" t="str">
        <f>INDEX(InpC!J$56:J$261,MATCH($K32,InpC!$F$56:$F$261,0))</f>
        <v>CW11_005TOT_PR24</v>
      </c>
      <c r="I32" s="120" t="str">
        <f>INDEX(InpC!K$56:K$261,MATCH($K32,InpC!$F$56:$F$261,0))</f>
        <v>CW11_004TOT_PR24</v>
      </c>
      <c r="J32" s="120" t="str">
        <f>INDEX(InpC!L$56:L$261,MATCH($K32,InpC!$F$56:$F$261,0))</f>
        <v>CW11_003TOT_PR24</v>
      </c>
      <c r="K32" s="79">
        <f t="shared" si="3"/>
        <v>169</v>
      </c>
      <c r="L32" s="120" t="str">
        <f>INDEX(InpC!M$56:M$261,MATCH($K32,InpC!$F$56:$F$261,0))</f>
        <v>OPEX</v>
      </c>
      <c r="M32" s="157" t="s">
        <v>31</v>
      </c>
      <c r="N32" s="157"/>
      <c r="O32" s="120"/>
      <c r="P32" s="120"/>
      <c r="Q32" s="190">
        <f>SUMIF(Inp_PR24_BRL!$E$5:$E$177,TPC_BRL!$G32,Inp_PR24_BRL!H$5:H$177)+SUMIF(Inp_PR24_BRL!$E$5:$E$177,TPC_BRL!$H32,Inp_PR24_BRL!H$5:H$177)+SUMIF(Inp_PR24_BRL!$E$5:$E$177,TPC_BRL!$I32,Inp_PR24_BRL!H$5:H$177)+SUMIF(Inp_PR24_BRL!$E$5:$E$177,TPC_BRL!$J32,Inp_PR24_BRL!H$5:H$177)+SUMIF(Inp_PR24_BRL!$E$5:$E$177,TPC_BRL!$F32,Inp_PR24_BRL!H$5:H$177)</f>
        <v>0.05</v>
      </c>
      <c r="R32" s="190">
        <f>SUMIF(Inp_PR24_BRL!$E$5:$E$177,TPC_BRL!$G32,Inp_PR24_BRL!I$5:I$177)+SUMIF(Inp_PR24_BRL!$E$5:$E$177,TPC_BRL!$H32,Inp_PR24_BRL!I$5:I$177)+SUMIF(Inp_PR24_BRL!$E$5:$E$177,TPC_BRL!$I32,Inp_PR24_BRL!I$5:I$177)+SUMIF(Inp_PR24_BRL!$E$5:$E$177,TPC_BRL!$J32,Inp_PR24_BRL!I$5:I$177)+SUMIF(Inp_PR24_BRL!$E$5:$E$177,TPC_BRL!$F32,Inp_PR24_BRL!I$5:I$177)</f>
        <v>0.05</v>
      </c>
      <c r="S32" s="190">
        <f>SUMIF(Inp_PR24_BRL!$E$5:$E$177,TPC_BRL!$G32,Inp_PR24_BRL!J$5:J$177)+SUMIF(Inp_PR24_BRL!$E$5:$E$177,TPC_BRL!$H32,Inp_PR24_BRL!J$5:J$177)+SUMIF(Inp_PR24_BRL!$E$5:$E$177,TPC_BRL!$I32,Inp_PR24_BRL!J$5:J$177)+SUMIF(Inp_PR24_BRL!$E$5:$E$177,TPC_BRL!$J32,Inp_PR24_BRL!J$5:J$177)+SUMIF(Inp_PR24_BRL!$E$5:$E$177,TPC_BRL!$F32,Inp_PR24_BRL!J$5:J$177)</f>
        <v>0.05</v>
      </c>
      <c r="T32" s="190">
        <f>SUMIF(Inp_PR24_BRL!$E$5:$E$177,TPC_BRL!$G32,Inp_PR24_BRL!K$5:K$177)+SUMIF(Inp_PR24_BRL!$E$5:$E$177,TPC_BRL!$H32,Inp_PR24_BRL!K$5:K$177)+SUMIF(Inp_PR24_BRL!$E$5:$E$177,TPC_BRL!$I32,Inp_PR24_BRL!K$5:K$177)+SUMIF(Inp_PR24_BRL!$E$5:$E$177,TPC_BRL!$J32,Inp_PR24_BRL!K$5:K$177)+SUMIF(Inp_PR24_BRL!$E$5:$E$177,TPC_BRL!$F32,Inp_PR24_BRL!K$5:K$177)</f>
        <v>0.05</v>
      </c>
      <c r="U32" s="190">
        <f>SUMIF(Inp_PR24_BRL!$E$5:$E$177,TPC_BRL!$G32,Inp_PR24_BRL!L$5:L$177)+SUMIF(Inp_PR24_BRL!$E$5:$E$177,TPC_BRL!$H32,Inp_PR24_BRL!L$5:L$177)+SUMIF(Inp_PR24_BRL!$E$5:$E$177,TPC_BRL!$I32,Inp_PR24_BRL!L$5:L$177)+SUMIF(Inp_PR24_BRL!$E$5:$E$177,TPC_BRL!$J32,Inp_PR24_BRL!L$5:L$177)+SUMIF(Inp_PR24_BRL!$E$5:$E$177,TPC_BRL!$F32,Inp_PR24_BRL!L$5:L$177)</f>
        <v>0.05</v>
      </c>
      <c r="V32" s="101"/>
      <c r="W32" s="190">
        <f t="shared" si="10"/>
        <v>0.25</v>
      </c>
      <c r="X32" s="190">
        <f t="shared" si="11"/>
        <v>0.05</v>
      </c>
      <c r="Y32" s="101"/>
      <c r="Z32" s="191"/>
      <c r="AA32" s="191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</row>
    <row r="33" spans="1:37" s="22" customFormat="1" outlineLevel="1">
      <c r="A33" s="82"/>
      <c r="B33" s="82"/>
      <c r="C33" s="111"/>
      <c r="D33" s="112"/>
      <c r="E33" s="120" t="str">
        <f>INDEX(InpC!$E$56:$E$261,MATCH($K33,InpC!$F$56:$F$261,0))</f>
        <v>Rechargeable works - WN - totex</v>
      </c>
      <c r="F33" s="120" t="str">
        <f>INDEX(InpC!H$56:H$261,MATCH($K33,InpC!$F$56:$F$261,0))</f>
        <v>sum</v>
      </c>
      <c r="G33" s="120">
        <f>INDEX(InpC!I$56:I$261,MATCH($K33,InpC!$F$56:$F$261,0))</f>
        <v>0</v>
      </c>
      <c r="H33" s="120">
        <f>INDEX(InpC!J$56:J$261,MATCH($K33,InpC!$F$56:$F$261,0))</f>
        <v>0</v>
      </c>
      <c r="I33" s="120">
        <f>INDEX(InpC!K$56:K$261,MATCH($K33,InpC!$F$56:$F$261,0))</f>
        <v>0</v>
      </c>
      <c r="J33" s="120">
        <f>INDEX(InpC!L$56:L$261,MATCH($K33,InpC!$F$56:$F$261,0))</f>
        <v>0</v>
      </c>
      <c r="K33" s="79">
        <f t="shared" si="3"/>
        <v>170</v>
      </c>
      <c r="L33" s="120">
        <f>INDEX(InpC!M$56:M$261,MATCH($K33,InpC!$F$56:$F$261,0))</f>
        <v>0</v>
      </c>
      <c r="M33" s="157" t="s">
        <v>31</v>
      </c>
      <c r="N33" s="157"/>
      <c r="O33" s="120"/>
      <c r="P33" s="120"/>
      <c r="Q33" s="192">
        <f t="shared" ref="Q33:U33" si="13">SUM(Q31:Q32)</f>
        <v>0.05</v>
      </c>
      <c r="R33" s="192">
        <f t="shared" si="13"/>
        <v>0.05</v>
      </c>
      <c r="S33" s="192">
        <f t="shared" si="13"/>
        <v>0.05</v>
      </c>
      <c r="T33" s="192">
        <f t="shared" si="13"/>
        <v>0.05</v>
      </c>
      <c r="U33" s="192">
        <f t="shared" si="13"/>
        <v>0.05</v>
      </c>
      <c r="V33" s="101"/>
      <c r="W33" s="192">
        <f t="shared" si="10"/>
        <v>0.25</v>
      </c>
      <c r="X33" s="192">
        <f t="shared" si="11"/>
        <v>0.05</v>
      </c>
      <c r="Y33" s="191"/>
      <c r="Z33" s="191"/>
      <c r="AA33" s="191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</row>
    <row r="34" spans="1:37" s="22" customFormat="1" outlineLevel="1">
      <c r="A34" s="82"/>
      <c r="B34" s="82"/>
      <c r="C34" s="111"/>
      <c r="D34" s="112"/>
      <c r="E34" s="120" t="str">
        <f>INDEX(InpC!$E$56:$E$261,MATCH($K34,InpC!$F$56:$F$261,0))</f>
        <v>Bulk supplies - WN - capex</v>
      </c>
      <c r="F34" s="120" t="str">
        <f>INDEX(InpC!H$56:H$261,MATCH($K34,InpC!$F$56:$F$261,0))</f>
        <v>CW11_027RWD_PR24</v>
      </c>
      <c r="G34" s="120" t="str">
        <f>INDEX(InpC!I$56:I$261,MATCH($K34,InpC!$F$56:$F$261,0))</f>
        <v>CW11_027TWD_PR24</v>
      </c>
      <c r="H34" s="120" t="str">
        <f>INDEX(InpC!J$56:J$261,MATCH($K34,InpC!$F$56:$F$261,0))</f>
        <v>CW11_027WT_PR24</v>
      </c>
      <c r="I34" s="120">
        <f>INDEX(InpC!K$56:K$261,MATCH($K34,InpC!$F$56:$F$261,0))</f>
        <v>0</v>
      </c>
      <c r="J34" s="120">
        <f>INDEX(InpC!L$56:L$261,MATCH($K34,InpC!$F$56:$F$261,0))</f>
        <v>0</v>
      </c>
      <c r="K34" s="79">
        <f t="shared" si="3"/>
        <v>171</v>
      </c>
      <c r="L34" s="120" t="str">
        <f>INDEX(InpC!M$56:M$261,MATCH($K34,InpC!$F$56:$F$261,0))</f>
        <v>CAPEX</v>
      </c>
      <c r="M34" s="157" t="s">
        <v>31</v>
      </c>
      <c r="N34" s="157"/>
      <c r="O34" s="120"/>
      <c r="P34" s="120"/>
      <c r="Q34" s="190">
        <f>SUMIF(Inp_PR24_BRL!$E$5:$E$177,TPC_BRL!$G34,Inp_PR24_BRL!H$5:H$177)+SUMIF(Inp_PR24_BRL!$E$5:$E$177,TPC_BRL!$H34,Inp_PR24_BRL!H$5:H$177)+SUMIF(Inp_PR24_BRL!$E$5:$E$177,TPC_BRL!$I34,Inp_PR24_BRL!H$5:H$177)+SUMIF(Inp_PR24_BRL!$E$5:$E$177,TPC_BRL!$J34,Inp_PR24_BRL!H$5:H$177)+SUMIF(Inp_PR24_BRL!$E$5:$E$177,TPC_BRL!$F34,Inp_PR24_BRL!H$5:H$177)</f>
        <v>0</v>
      </c>
      <c r="R34" s="190">
        <f>SUMIF(Inp_PR24_BRL!$E$5:$E$177,TPC_BRL!$G34,Inp_PR24_BRL!I$5:I$177)+SUMIF(Inp_PR24_BRL!$E$5:$E$177,TPC_BRL!$H34,Inp_PR24_BRL!I$5:I$177)+SUMIF(Inp_PR24_BRL!$E$5:$E$177,TPC_BRL!$I34,Inp_PR24_BRL!I$5:I$177)+SUMIF(Inp_PR24_BRL!$E$5:$E$177,TPC_BRL!$J34,Inp_PR24_BRL!I$5:I$177)+SUMIF(Inp_PR24_BRL!$E$5:$E$177,TPC_BRL!$F34,Inp_PR24_BRL!I$5:I$177)</f>
        <v>0</v>
      </c>
      <c r="S34" s="190">
        <f>SUMIF(Inp_PR24_BRL!$E$5:$E$177,TPC_BRL!$G34,Inp_PR24_BRL!J$5:J$177)+SUMIF(Inp_PR24_BRL!$E$5:$E$177,TPC_BRL!$H34,Inp_PR24_BRL!J$5:J$177)+SUMIF(Inp_PR24_BRL!$E$5:$E$177,TPC_BRL!$I34,Inp_PR24_BRL!J$5:J$177)+SUMIF(Inp_PR24_BRL!$E$5:$E$177,TPC_BRL!$J34,Inp_PR24_BRL!J$5:J$177)+SUMIF(Inp_PR24_BRL!$E$5:$E$177,TPC_BRL!$F34,Inp_PR24_BRL!J$5:J$177)</f>
        <v>0</v>
      </c>
      <c r="T34" s="190">
        <f>SUMIF(Inp_PR24_BRL!$E$5:$E$177,TPC_BRL!$G34,Inp_PR24_BRL!K$5:K$177)+SUMIF(Inp_PR24_BRL!$E$5:$E$177,TPC_BRL!$H34,Inp_PR24_BRL!K$5:K$177)+SUMIF(Inp_PR24_BRL!$E$5:$E$177,TPC_BRL!$I34,Inp_PR24_BRL!K$5:K$177)+SUMIF(Inp_PR24_BRL!$E$5:$E$177,TPC_BRL!$J34,Inp_PR24_BRL!K$5:K$177)+SUMIF(Inp_PR24_BRL!$E$5:$E$177,TPC_BRL!$F34,Inp_PR24_BRL!K$5:K$177)</f>
        <v>0</v>
      </c>
      <c r="U34" s="190">
        <f>SUMIF(Inp_PR24_BRL!$E$5:$E$177,TPC_BRL!$G34,Inp_PR24_BRL!L$5:L$177)+SUMIF(Inp_PR24_BRL!$E$5:$E$177,TPC_BRL!$H34,Inp_PR24_BRL!L$5:L$177)+SUMIF(Inp_PR24_BRL!$E$5:$E$177,TPC_BRL!$I34,Inp_PR24_BRL!L$5:L$177)+SUMIF(Inp_PR24_BRL!$E$5:$E$177,TPC_BRL!$J34,Inp_PR24_BRL!L$5:L$177)+SUMIF(Inp_PR24_BRL!$E$5:$E$177,TPC_BRL!$F34,Inp_PR24_BRL!L$5:L$177)</f>
        <v>0</v>
      </c>
      <c r="V34" s="101"/>
      <c r="W34" s="190">
        <f t="shared" si="10"/>
        <v>0</v>
      </c>
      <c r="X34" s="190">
        <f t="shared" si="11"/>
        <v>0</v>
      </c>
      <c r="Y34" s="191"/>
      <c r="Z34" s="191"/>
      <c r="AA34" s="191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</row>
    <row r="35" spans="1:37" s="22" customFormat="1" outlineLevel="1">
      <c r="A35" s="82"/>
      <c r="B35" s="82"/>
      <c r="C35" s="111"/>
      <c r="D35" s="112"/>
      <c r="E35" s="120" t="str">
        <f>INDEX(InpC!$E$56:$E$261,MATCH($K35,InpC!$F$56:$F$261,0))</f>
        <v>Bulk supplies - WN - opex</v>
      </c>
      <c r="F35" s="120" t="str">
        <f>INDEX(InpC!H$56:H$261,MATCH($K35,InpC!$F$56:$F$261,0))</f>
        <v>CW11_012RWD_PR24</v>
      </c>
      <c r="G35" s="120" t="str">
        <f>INDEX(InpC!I$56:I$261,MATCH($K35,InpC!$F$56:$F$261,0))</f>
        <v>CW11_012TWD_PR24</v>
      </c>
      <c r="H35" s="120" t="str">
        <f>INDEX(InpC!J$56:J$261,MATCH($K35,InpC!$F$56:$F$261,0))</f>
        <v>CW11_012WT_PR24</v>
      </c>
      <c r="I35" s="120">
        <f>INDEX(InpC!K$56:K$261,MATCH($K35,InpC!$F$56:$F$261,0))</f>
        <v>0</v>
      </c>
      <c r="J35" s="120">
        <f>INDEX(InpC!L$56:L$261,MATCH($K35,InpC!$F$56:$F$261,0))</f>
        <v>0</v>
      </c>
      <c r="K35" s="79">
        <f t="shared" si="3"/>
        <v>172</v>
      </c>
      <c r="L35" s="120" t="str">
        <f>INDEX(InpC!M$56:M$261,MATCH($K35,InpC!$F$56:$F$261,0))</f>
        <v>OPEX</v>
      </c>
      <c r="M35" s="157" t="s">
        <v>31</v>
      </c>
      <c r="N35" s="157"/>
      <c r="O35" s="120"/>
      <c r="P35" s="120"/>
      <c r="Q35" s="190">
        <f>SUMIF(Inp_PR24_BRL!$E$5:$E$177,TPC_BRL!$G35,Inp_PR24_BRL!H$5:H$177)+SUMIF(Inp_PR24_BRL!$E$5:$E$177,TPC_BRL!$H35,Inp_PR24_BRL!H$5:H$177)+SUMIF(Inp_PR24_BRL!$E$5:$E$177,TPC_BRL!$I35,Inp_PR24_BRL!H$5:H$177)+SUMIF(Inp_PR24_BRL!$E$5:$E$177,TPC_BRL!$J35,Inp_PR24_BRL!H$5:H$177)+SUMIF(Inp_PR24_BRL!$E$5:$E$177,TPC_BRL!$F35,Inp_PR24_BRL!H$5:H$177)</f>
        <v>1.1309999999999998</v>
      </c>
      <c r="R35" s="190">
        <f>SUMIF(Inp_PR24_BRL!$E$5:$E$177,TPC_BRL!$G35,Inp_PR24_BRL!I$5:I$177)+SUMIF(Inp_PR24_BRL!$E$5:$E$177,TPC_BRL!$H35,Inp_PR24_BRL!I$5:I$177)+SUMIF(Inp_PR24_BRL!$E$5:$E$177,TPC_BRL!$I35,Inp_PR24_BRL!I$5:I$177)+SUMIF(Inp_PR24_BRL!$E$5:$E$177,TPC_BRL!$J35,Inp_PR24_BRL!I$5:I$177)+SUMIF(Inp_PR24_BRL!$E$5:$E$177,TPC_BRL!$F35,Inp_PR24_BRL!I$5:I$177)</f>
        <v>1.1409999999999998</v>
      </c>
      <c r="S35" s="190">
        <f>SUMIF(Inp_PR24_BRL!$E$5:$E$177,TPC_BRL!$G35,Inp_PR24_BRL!J$5:J$177)+SUMIF(Inp_PR24_BRL!$E$5:$E$177,TPC_BRL!$H35,Inp_PR24_BRL!J$5:J$177)+SUMIF(Inp_PR24_BRL!$E$5:$E$177,TPC_BRL!$I35,Inp_PR24_BRL!J$5:J$177)+SUMIF(Inp_PR24_BRL!$E$5:$E$177,TPC_BRL!$J35,Inp_PR24_BRL!J$5:J$177)+SUMIF(Inp_PR24_BRL!$E$5:$E$177,TPC_BRL!$F35,Inp_PR24_BRL!J$5:J$177)</f>
        <v>1.1409999999999998</v>
      </c>
      <c r="T35" s="190">
        <f>SUMIF(Inp_PR24_BRL!$E$5:$E$177,TPC_BRL!$G35,Inp_PR24_BRL!K$5:K$177)+SUMIF(Inp_PR24_BRL!$E$5:$E$177,TPC_BRL!$H35,Inp_PR24_BRL!K$5:K$177)+SUMIF(Inp_PR24_BRL!$E$5:$E$177,TPC_BRL!$I35,Inp_PR24_BRL!K$5:K$177)+SUMIF(Inp_PR24_BRL!$E$5:$E$177,TPC_BRL!$J35,Inp_PR24_BRL!K$5:K$177)+SUMIF(Inp_PR24_BRL!$E$5:$E$177,TPC_BRL!$F35,Inp_PR24_BRL!K$5:K$177)</f>
        <v>1.1439999999999999</v>
      </c>
      <c r="U35" s="190">
        <f>SUMIF(Inp_PR24_BRL!$E$5:$E$177,TPC_BRL!$G35,Inp_PR24_BRL!L$5:L$177)+SUMIF(Inp_PR24_BRL!$E$5:$E$177,TPC_BRL!$H35,Inp_PR24_BRL!L$5:L$177)+SUMIF(Inp_PR24_BRL!$E$5:$E$177,TPC_BRL!$I35,Inp_PR24_BRL!L$5:L$177)+SUMIF(Inp_PR24_BRL!$E$5:$E$177,TPC_BRL!$J35,Inp_PR24_BRL!L$5:L$177)+SUMIF(Inp_PR24_BRL!$E$5:$E$177,TPC_BRL!$F35,Inp_PR24_BRL!L$5:L$177)</f>
        <v>1.1409999999999998</v>
      </c>
      <c r="V35" s="101"/>
      <c r="W35" s="190">
        <f t="shared" si="10"/>
        <v>5.6979999999999995</v>
      </c>
      <c r="X35" s="190">
        <f t="shared" si="11"/>
        <v>1.1395999999999999</v>
      </c>
      <c r="Y35" s="191"/>
      <c r="Z35" s="191"/>
      <c r="AA35" s="191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</row>
    <row r="36" spans="1:37" s="22" customFormat="1" outlineLevel="1">
      <c r="A36" s="82"/>
      <c r="B36" s="82"/>
      <c r="C36" s="111"/>
      <c r="D36" s="112"/>
      <c r="E36" s="120" t="str">
        <f>INDEX(InpC!$E$56:$E$261,MATCH($K36,InpC!$F$56:$F$261,0))</f>
        <v>Bulk supplies - WN - totex</v>
      </c>
      <c r="F36" s="120" t="str">
        <f>INDEX(InpC!H$56:H$261,MATCH($K36,InpC!$F$56:$F$261,0))</f>
        <v>sum</v>
      </c>
      <c r="G36" s="120">
        <f>INDEX(InpC!I$56:I$261,MATCH($K36,InpC!$F$56:$F$261,0))</f>
        <v>0</v>
      </c>
      <c r="H36" s="120">
        <f>INDEX(InpC!J$56:J$261,MATCH($K36,InpC!$F$56:$F$261,0))</f>
        <v>0</v>
      </c>
      <c r="I36" s="120">
        <f>INDEX(InpC!K$56:K$261,MATCH($K36,InpC!$F$56:$F$261,0))</f>
        <v>0</v>
      </c>
      <c r="J36" s="120">
        <f>INDEX(InpC!L$56:L$261,MATCH($K36,InpC!$F$56:$F$261,0))</f>
        <v>0</v>
      </c>
      <c r="K36" s="79">
        <f t="shared" si="3"/>
        <v>173</v>
      </c>
      <c r="L36" s="120">
        <f>INDEX(InpC!M$56:M$261,MATCH($K36,InpC!$F$56:$F$261,0))</f>
        <v>0</v>
      </c>
      <c r="M36" s="157" t="s">
        <v>31</v>
      </c>
      <c r="N36" s="157"/>
      <c r="O36" s="120"/>
      <c r="P36" s="120"/>
      <c r="Q36" s="192">
        <f t="shared" ref="Q36:U36" si="14">SUM(Q34:Q35)</f>
        <v>1.1309999999999998</v>
      </c>
      <c r="R36" s="192">
        <f t="shared" si="14"/>
        <v>1.1409999999999998</v>
      </c>
      <c r="S36" s="192">
        <f t="shared" si="14"/>
        <v>1.1409999999999998</v>
      </c>
      <c r="T36" s="192">
        <f t="shared" si="14"/>
        <v>1.1439999999999999</v>
      </c>
      <c r="U36" s="192">
        <f t="shared" si="14"/>
        <v>1.1409999999999998</v>
      </c>
      <c r="V36" s="101"/>
      <c r="W36" s="192">
        <f t="shared" si="10"/>
        <v>5.6979999999999995</v>
      </c>
      <c r="X36" s="192">
        <f t="shared" si="11"/>
        <v>1.1395999999999999</v>
      </c>
      <c r="Y36" s="191"/>
      <c r="Z36" s="191"/>
      <c r="AA36" s="191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</row>
    <row r="37" spans="1:37" s="22" customFormat="1" outlineLevel="1">
      <c r="A37" s="82"/>
      <c r="B37" s="82"/>
      <c r="C37" s="111"/>
      <c r="D37" s="112"/>
      <c r="E37" s="120" t="str">
        <f>INDEX(InpC!$E$56:$E$261,MATCH($K37,InpC!$F$56:$F$261,0))</f>
        <v>Excluded charges - WN - capex</v>
      </c>
      <c r="F37" s="120" t="str">
        <f>INDEX(InpC!H$56:H$261,MATCH($K37,InpC!$F$56:$F$261,0))</f>
        <v>CW11_028RWD_PR24</v>
      </c>
      <c r="G37" s="120" t="str">
        <f>INDEX(InpC!I$56:I$261,MATCH($K37,InpC!$F$56:$F$261,0))</f>
        <v>CW11_029TOT_PR24</v>
      </c>
      <c r="H37" s="120" t="str">
        <f>INDEX(InpC!J$56:J$261,MATCH($K37,InpC!$F$56:$F$261,0))</f>
        <v>CW11_028TWD_PR24</v>
      </c>
      <c r="I37" s="120" t="str">
        <f>INDEX(InpC!K$56:K$261,MATCH($K37,InpC!$F$56:$F$261,0))</f>
        <v>CW11_028WT_PR24</v>
      </c>
      <c r="J37" s="120">
        <f>INDEX(InpC!L$56:L$261,MATCH($K37,InpC!$F$56:$F$261,0))</f>
        <v>0</v>
      </c>
      <c r="K37" s="79">
        <f t="shared" si="3"/>
        <v>174</v>
      </c>
      <c r="L37" s="120" t="str">
        <f>INDEX(InpC!M$56:M$261,MATCH($K37,InpC!$F$56:$F$261,0))</f>
        <v>CAPEX</v>
      </c>
      <c r="M37" s="157" t="s">
        <v>31</v>
      </c>
      <c r="N37" s="157"/>
      <c r="O37" s="120"/>
      <c r="P37" s="120"/>
      <c r="Q37" s="190">
        <f>SUMIF(Inp_PR24_BRL!$E$5:$E$177,TPC_BRL!$G37,Inp_PR24_BRL!H$5:H$177)+SUMIF(Inp_PR24_BRL!$E$5:$E$177,TPC_BRL!$H37,Inp_PR24_BRL!H$5:H$177)+SUMIF(Inp_PR24_BRL!$E$5:$E$177,TPC_BRL!$I37,Inp_PR24_BRL!H$5:H$177)+SUMIF(Inp_PR24_BRL!$E$5:$E$177,TPC_BRL!$J37,Inp_PR24_BRL!H$5:H$177)+SUMIF(Inp_PR24_BRL!$E$5:$E$177,TPC_BRL!$F37,Inp_PR24_BRL!H$5:H$177)</f>
        <v>0</v>
      </c>
      <c r="R37" s="190">
        <f>SUMIF(Inp_PR24_BRL!$E$5:$E$177,TPC_BRL!$G37,Inp_PR24_BRL!I$5:I$177)+SUMIF(Inp_PR24_BRL!$E$5:$E$177,TPC_BRL!$H37,Inp_PR24_BRL!I$5:I$177)+SUMIF(Inp_PR24_BRL!$E$5:$E$177,TPC_BRL!$I37,Inp_PR24_BRL!I$5:I$177)+SUMIF(Inp_PR24_BRL!$E$5:$E$177,TPC_BRL!$J37,Inp_PR24_BRL!I$5:I$177)+SUMIF(Inp_PR24_BRL!$E$5:$E$177,TPC_BRL!$F37,Inp_PR24_BRL!I$5:I$177)</f>
        <v>0</v>
      </c>
      <c r="S37" s="190">
        <f>SUMIF(Inp_PR24_BRL!$E$5:$E$177,TPC_BRL!$G37,Inp_PR24_BRL!J$5:J$177)+SUMIF(Inp_PR24_BRL!$E$5:$E$177,TPC_BRL!$H37,Inp_PR24_BRL!J$5:J$177)+SUMIF(Inp_PR24_BRL!$E$5:$E$177,TPC_BRL!$I37,Inp_PR24_BRL!J$5:J$177)+SUMIF(Inp_PR24_BRL!$E$5:$E$177,TPC_BRL!$J37,Inp_PR24_BRL!J$5:J$177)+SUMIF(Inp_PR24_BRL!$E$5:$E$177,TPC_BRL!$F37,Inp_PR24_BRL!J$5:J$177)</f>
        <v>0</v>
      </c>
      <c r="T37" s="190">
        <f>SUMIF(Inp_PR24_BRL!$E$5:$E$177,TPC_BRL!$G37,Inp_PR24_BRL!K$5:K$177)+SUMIF(Inp_PR24_BRL!$E$5:$E$177,TPC_BRL!$H37,Inp_PR24_BRL!K$5:K$177)+SUMIF(Inp_PR24_BRL!$E$5:$E$177,TPC_BRL!$I37,Inp_PR24_BRL!K$5:K$177)+SUMIF(Inp_PR24_BRL!$E$5:$E$177,TPC_BRL!$J37,Inp_PR24_BRL!K$5:K$177)+SUMIF(Inp_PR24_BRL!$E$5:$E$177,TPC_BRL!$F37,Inp_PR24_BRL!K$5:K$177)</f>
        <v>0</v>
      </c>
      <c r="U37" s="190">
        <f>SUMIF(Inp_PR24_BRL!$E$5:$E$177,TPC_BRL!$G37,Inp_PR24_BRL!L$5:L$177)+SUMIF(Inp_PR24_BRL!$E$5:$E$177,TPC_BRL!$H37,Inp_PR24_BRL!L$5:L$177)+SUMIF(Inp_PR24_BRL!$E$5:$E$177,TPC_BRL!$I37,Inp_PR24_BRL!L$5:L$177)+SUMIF(Inp_PR24_BRL!$E$5:$E$177,TPC_BRL!$J37,Inp_PR24_BRL!L$5:L$177)+SUMIF(Inp_PR24_BRL!$E$5:$E$177,TPC_BRL!$F37,Inp_PR24_BRL!L$5:L$177)</f>
        <v>0</v>
      </c>
      <c r="V37" s="101"/>
      <c r="W37" s="190">
        <f t="shared" si="10"/>
        <v>0</v>
      </c>
      <c r="X37" s="190">
        <f t="shared" si="11"/>
        <v>0</v>
      </c>
      <c r="Y37" s="191"/>
      <c r="Z37" s="191"/>
      <c r="AA37" s="191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</row>
    <row r="38" spans="1:37" s="22" customFormat="1" outlineLevel="1">
      <c r="A38" s="82"/>
      <c r="B38" s="82"/>
      <c r="C38" s="111"/>
      <c r="D38" s="112"/>
      <c r="E38" s="120" t="str">
        <f>INDEX(InpC!$E$56:$E$261,MATCH($K38,InpC!$F$56:$F$261,0))</f>
        <v>Excluded charges - WN - opex</v>
      </c>
      <c r="F38" s="120" t="str">
        <f>INDEX(InpC!H$56:H$261,MATCH($K38,InpC!$F$56:$F$261,0))</f>
        <v>CW11_013RWD_PR24</v>
      </c>
      <c r="G38" s="120" t="str">
        <f>INDEX(InpC!I$56:I$261,MATCH($K38,InpC!$F$56:$F$261,0))</f>
        <v>CW11_014TOT_PR24</v>
      </c>
      <c r="H38" s="120" t="str">
        <f>INDEX(InpC!J$56:J$261,MATCH($K38,InpC!$F$56:$F$261,0))</f>
        <v>CW11_013TWD_PR24</v>
      </c>
      <c r="I38" s="120" t="str">
        <f>INDEX(InpC!K$56:K$261,MATCH($K38,InpC!$F$56:$F$261,0))</f>
        <v>CW11_013WT_PR24</v>
      </c>
      <c r="J38" s="120">
        <f>INDEX(InpC!L$56:L$261,MATCH($K38,InpC!$F$56:$F$261,0))</f>
        <v>0</v>
      </c>
      <c r="K38" s="79">
        <f t="shared" si="3"/>
        <v>175</v>
      </c>
      <c r="L38" s="120" t="str">
        <f>INDEX(InpC!M$56:M$261,MATCH($K38,InpC!$F$56:$F$261,0))</f>
        <v>OPEX</v>
      </c>
      <c r="M38" s="157" t="s">
        <v>31</v>
      </c>
      <c r="N38" s="157"/>
      <c r="O38" s="120"/>
      <c r="P38" s="120"/>
      <c r="Q38" s="190">
        <f>SUMIF(Inp_PR24_BRL!$E$5:$E$177,TPC_BRL!$G38,Inp_PR24_BRL!H$5:H$177)+SUMIF(Inp_PR24_BRL!$E$5:$E$177,TPC_BRL!$H38,Inp_PR24_BRL!H$5:H$177)+SUMIF(Inp_PR24_BRL!$E$5:$E$177,TPC_BRL!$I38,Inp_PR24_BRL!H$5:H$177)+SUMIF(Inp_PR24_BRL!$E$5:$E$177,TPC_BRL!$J38,Inp_PR24_BRL!H$5:H$177)+SUMIF(Inp_PR24_BRL!$E$5:$E$177,TPC_BRL!$F38,Inp_PR24_BRL!H$5:H$177)</f>
        <v>0</v>
      </c>
      <c r="R38" s="190">
        <f>SUMIF(Inp_PR24_BRL!$E$5:$E$177,TPC_BRL!$G38,Inp_PR24_BRL!I$5:I$177)+SUMIF(Inp_PR24_BRL!$E$5:$E$177,TPC_BRL!$H38,Inp_PR24_BRL!I$5:I$177)+SUMIF(Inp_PR24_BRL!$E$5:$E$177,TPC_BRL!$I38,Inp_PR24_BRL!I$5:I$177)+SUMIF(Inp_PR24_BRL!$E$5:$E$177,TPC_BRL!$J38,Inp_PR24_BRL!I$5:I$177)+SUMIF(Inp_PR24_BRL!$E$5:$E$177,TPC_BRL!$F38,Inp_PR24_BRL!I$5:I$177)</f>
        <v>0</v>
      </c>
      <c r="S38" s="190">
        <f>SUMIF(Inp_PR24_BRL!$E$5:$E$177,TPC_BRL!$G38,Inp_PR24_BRL!J$5:J$177)+SUMIF(Inp_PR24_BRL!$E$5:$E$177,TPC_BRL!$H38,Inp_PR24_BRL!J$5:J$177)+SUMIF(Inp_PR24_BRL!$E$5:$E$177,TPC_BRL!$I38,Inp_PR24_BRL!J$5:J$177)+SUMIF(Inp_PR24_BRL!$E$5:$E$177,TPC_BRL!$J38,Inp_PR24_BRL!J$5:J$177)+SUMIF(Inp_PR24_BRL!$E$5:$E$177,TPC_BRL!$F38,Inp_PR24_BRL!J$5:J$177)</f>
        <v>0</v>
      </c>
      <c r="T38" s="190">
        <f>SUMIF(Inp_PR24_BRL!$E$5:$E$177,TPC_BRL!$G38,Inp_PR24_BRL!K$5:K$177)+SUMIF(Inp_PR24_BRL!$E$5:$E$177,TPC_BRL!$H38,Inp_PR24_BRL!K$5:K$177)+SUMIF(Inp_PR24_BRL!$E$5:$E$177,TPC_BRL!$I38,Inp_PR24_BRL!K$5:K$177)+SUMIF(Inp_PR24_BRL!$E$5:$E$177,TPC_BRL!$J38,Inp_PR24_BRL!K$5:K$177)+SUMIF(Inp_PR24_BRL!$E$5:$E$177,TPC_BRL!$F38,Inp_PR24_BRL!K$5:K$177)</f>
        <v>0</v>
      </c>
      <c r="U38" s="190">
        <f>SUMIF(Inp_PR24_BRL!$E$5:$E$177,TPC_BRL!$G38,Inp_PR24_BRL!L$5:L$177)+SUMIF(Inp_PR24_BRL!$E$5:$E$177,TPC_BRL!$H38,Inp_PR24_BRL!L$5:L$177)+SUMIF(Inp_PR24_BRL!$E$5:$E$177,TPC_BRL!$I38,Inp_PR24_BRL!L$5:L$177)+SUMIF(Inp_PR24_BRL!$E$5:$E$177,TPC_BRL!$J38,Inp_PR24_BRL!L$5:L$177)+SUMIF(Inp_PR24_BRL!$E$5:$E$177,TPC_BRL!$F38,Inp_PR24_BRL!L$5:L$177)</f>
        <v>0</v>
      </c>
      <c r="V38" s="101"/>
      <c r="W38" s="190">
        <f t="shared" si="10"/>
        <v>0</v>
      </c>
      <c r="X38" s="190">
        <f t="shared" si="11"/>
        <v>0</v>
      </c>
      <c r="Y38" s="191"/>
      <c r="Z38" s="191"/>
      <c r="AA38" s="191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</row>
    <row r="39" spans="1:37" s="22" customFormat="1" outlineLevel="1">
      <c r="A39" s="82"/>
      <c r="B39" s="82"/>
      <c r="C39" s="111"/>
      <c r="D39" s="112"/>
      <c r="E39" s="120" t="str">
        <f>INDEX(InpC!$E$56:$E$261,MATCH($K39,InpC!$F$56:$F$261,0))</f>
        <v>Excluded charges - WN - totex</v>
      </c>
      <c r="F39" s="120" t="str">
        <f>INDEX(InpC!H$56:H$261,MATCH($K39,InpC!$F$56:$F$261,0))</f>
        <v>sum</v>
      </c>
      <c r="G39" s="120">
        <f>INDEX(InpC!I$56:I$261,MATCH($K39,InpC!$F$56:$F$261,0))</f>
        <v>0</v>
      </c>
      <c r="H39" s="120">
        <f>INDEX(InpC!J$56:J$261,MATCH($K39,InpC!$F$56:$F$261,0))</f>
        <v>0</v>
      </c>
      <c r="I39" s="120">
        <f>INDEX(InpC!K$56:K$261,MATCH($K39,InpC!$F$56:$F$261,0))</f>
        <v>0</v>
      </c>
      <c r="J39" s="120">
        <f>INDEX(InpC!L$56:L$261,MATCH($K39,InpC!$F$56:$F$261,0))</f>
        <v>0</v>
      </c>
      <c r="K39" s="79">
        <f t="shared" si="3"/>
        <v>176</v>
      </c>
      <c r="L39" s="120">
        <f>INDEX(InpC!M$56:M$261,MATCH($K39,InpC!$F$56:$F$261,0))</f>
        <v>0</v>
      </c>
      <c r="M39" s="157" t="s">
        <v>31</v>
      </c>
      <c r="N39" s="157"/>
      <c r="O39" s="120"/>
      <c r="P39" s="120"/>
      <c r="Q39" s="192">
        <f t="shared" ref="Q39:U39" si="15">SUM(Q37:Q38)</f>
        <v>0</v>
      </c>
      <c r="R39" s="192">
        <f t="shared" si="15"/>
        <v>0</v>
      </c>
      <c r="S39" s="192">
        <f t="shared" si="15"/>
        <v>0</v>
      </c>
      <c r="T39" s="192">
        <f t="shared" si="15"/>
        <v>0</v>
      </c>
      <c r="U39" s="192">
        <f t="shared" si="15"/>
        <v>0</v>
      </c>
      <c r="V39" s="101"/>
      <c r="W39" s="192">
        <f t="shared" si="10"/>
        <v>0</v>
      </c>
      <c r="X39" s="192">
        <f t="shared" si="11"/>
        <v>0</v>
      </c>
      <c r="Y39" s="191"/>
      <c r="Z39" s="191"/>
      <c r="AA39" s="191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</row>
    <row r="40" spans="1:37" s="22" customFormat="1" outlineLevel="1">
      <c r="A40" s="82"/>
      <c r="B40" s="82"/>
      <c r="C40" s="111"/>
      <c r="D40" s="112"/>
      <c r="E40" s="120" t="str">
        <f>INDEX(InpC!$E$56:$E$261,MATCH($K40,InpC!$F$56:$F$261,0))</f>
        <v>Total third party costs - WN - capex</v>
      </c>
      <c r="F40" s="120" t="str">
        <f>INDEX(InpC!H$56:H$261,MATCH($K40,InpC!$F$56:$F$261,0))</f>
        <v>sum</v>
      </c>
      <c r="G40" s="120">
        <f>INDEX(InpC!I$56:I$261,MATCH($K40,InpC!$F$56:$F$261,0))</f>
        <v>0</v>
      </c>
      <c r="H40" s="120">
        <f>INDEX(InpC!J$56:J$261,MATCH($K40,InpC!$F$56:$F$261,0))</f>
        <v>0</v>
      </c>
      <c r="I40" s="120">
        <f>INDEX(InpC!K$56:K$261,MATCH($K40,InpC!$F$56:$F$261,0))</f>
        <v>0</v>
      </c>
      <c r="J40" s="120">
        <f>INDEX(InpC!L$56:L$261,MATCH($K40,InpC!$F$56:$F$261,0))</f>
        <v>0</v>
      </c>
      <c r="K40" s="79">
        <f>K39+1</f>
        <v>177</v>
      </c>
      <c r="L40" s="120" t="str">
        <f>INDEX(InpC!M$56:M$261,MATCH($K40,InpC!$F$56:$F$261,0))</f>
        <v>CAPEX</v>
      </c>
      <c r="M40" s="157" t="s">
        <v>31</v>
      </c>
      <c r="N40" s="157"/>
      <c r="O40" s="120"/>
      <c r="P40" s="120"/>
      <c r="Q40" s="192">
        <f>SUMIF($L$28:$L$39,$L40,Q$28:Q$39)</f>
        <v>0</v>
      </c>
      <c r="R40" s="192">
        <f t="shared" ref="R40:U41" si="16">SUMIF($L$28:$L$39,$L40,R$28:R$39)</f>
        <v>0</v>
      </c>
      <c r="S40" s="192">
        <f t="shared" si="16"/>
        <v>0</v>
      </c>
      <c r="T40" s="192">
        <f t="shared" si="16"/>
        <v>0</v>
      </c>
      <c r="U40" s="192">
        <f t="shared" si="16"/>
        <v>0</v>
      </c>
      <c r="V40" s="101"/>
      <c r="W40" s="192">
        <f t="shared" si="10"/>
        <v>0</v>
      </c>
      <c r="X40" s="192">
        <f t="shared" si="11"/>
        <v>0</v>
      </c>
      <c r="Y40" s="191"/>
      <c r="Z40" s="191"/>
      <c r="AA40" s="191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</row>
    <row r="41" spans="1:37" s="22" customFormat="1" outlineLevel="1">
      <c r="A41" s="82"/>
      <c r="B41" s="82"/>
      <c r="C41" s="111"/>
      <c r="D41" s="112"/>
      <c r="E41" s="120" t="str">
        <f>INDEX(InpC!$E$56:$E$261,MATCH($K41,InpC!$F$56:$F$261,0))</f>
        <v>Total third party costs - WN - opex</v>
      </c>
      <c r="F41" s="120" t="str">
        <f>INDEX(InpC!H$56:H$261,MATCH($K41,InpC!$F$56:$F$261,0))</f>
        <v>sum</v>
      </c>
      <c r="G41" s="120">
        <f>INDEX(InpC!I$56:I$261,MATCH($K41,InpC!$F$56:$F$261,0))</f>
        <v>0</v>
      </c>
      <c r="H41" s="120">
        <f>INDEX(InpC!J$56:J$261,MATCH($K41,InpC!$F$56:$F$261,0))</f>
        <v>0</v>
      </c>
      <c r="I41" s="120">
        <f>INDEX(InpC!K$56:K$261,MATCH($K41,InpC!$F$56:$F$261,0))</f>
        <v>0</v>
      </c>
      <c r="J41" s="120">
        <f>INDEX(InpC!L$56:L$261,MATCH($K41,InpC!$F$56:$F$261,0))</f>
        <v>0</v>
      </c>
      <c r="K41" s="79">
        <f t="shared" ref="K41:K55" si="17">K40+1</f>
        <v>178</v>
      </c>
      <c r="L41" s="120" t="str">
        <f>INDEX(InpC!M$56:M$261,MATCH($K41,InpC!$F$56:$F$261,0))</f>
        <v>OPEX</v>
      </c>
      <c r="M41" s="157" t="s">
        <v>31</v>
      </c>
      <c r="N41" s="157"/>
      <c r="O41" s="120"/>
      <c r="P41" s="120"/>
      <c r="Q41" s="192">
        <f t="shared" ref="Q41" si="18">SUMIF($L$28:$L$39,$L41,Q$28:Q$39)</f>
        <v>1.1809999999999998</v>
      </c>
      <c r="R41" s="192">
        <f t="shared" si="16"/>
        <v>1.1909999999999998</v>
      </c>
      <c r="S41" s="192">
        <f t="shared" si="16"/>
        <v>1.1909999999999998</v>
      </c>
      <c r="T41" s="192">
        <f t="shared" si="16"/>
        <v>1.194</v>
      </c>
      <c r="U41" s="192">
        <f t="shared" si="16"/>
        <v>1.1909999999999998</v>
      </c>
      <c r="V41" s="101"/>
      <c r="W41" s="192">
        <f t="shared" si="10"/>
        <v>5.9479999999999995</v>
      </c>
      <c r="X41" s="192">
        <f t="shared" si="11"/>
        <v>1.1896</v>
      </c>
      <c r="Y41" s="191"/>
      <c r="Z41" s="191"/>
      <c r="AA41" s="191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</row>
    <row r="42" spans="1:37" s="22" customFormat="1" outlineLevel="1">
      <c r="A42" s="82"/>
      <c r="B42" s="82"/>
      <c r="C42" s="111"/>
      <c r="D42" s="112"/>
      <c r="E42" s="120" t="str">
        <f>INDEX(InpC!$E$56:$E$261,MATCH($K42,InpC!$F$56:$F$261,0))</f>
        <v>Total third party costs - WN - totex</v>
      </c>
      <c r="F42" s="120" t="str">
        <f>INDEX(InpC!H$56:H$261,MATCH($K42,InpC!$F$56:$F$261,0))</f>
        <v>sum</v>
      </c>
      <c r="G42" s="120">
        <f>INDEX(InpC!I$56:I$261,MATCH($K42,InpC!$F$56:$F$261,0))</f>
        <v>0</v>
      </c>
      <c r="H42" s="120">
        <f>INDEX(InpC!J$56:J$261,MATCH($K42,InpC!$F$56:$F$261,0))</f>
        <v>0</v>
      </c>
      <c r="I42" s="120">
        <f>INDEX(InpC!K$56:K$261,MATCH($K42,InpC!$F$56:$F$261,0))</f>
        <v>0</v>
      </c>
      <c r="J42" s="120">
        <f>INDEX(InpC!L$56:L$261,MATCH($K42,InpC!$F$56:$F$261,0))</f>
        <v>0</v>
      </c>
      <c r="K42" s="79">
        <f t="shared" si="17"/>
        <v>179</v>
      </c>
      <c r="L42" s="120">
        <f>INDEX(InpC!M$56:M$261,MATCH($K42,InpC!$F$56:$F$261,0))</f>
        <v>0</v>
      </c>
      <c r="M42" s="157" t="s">
        <v>31</v>
      </c>
      <c r="N42" s="157"/>
      <c r="O42" s="120"/>
      <c r="P42" s="120"/>
      <c r="Q42" s="204">
        <f>SUM(Q40:Q41)</f>
        <v>1.1809999999999998</v>
      </c>
      <c r="R42" s="204">
        <f t="shared" ref="R42:U42" si="19">SUM(R40:R41)</f>
        <v>1.1909999999999998</v>
      </c>
      <c r="S42" s="204">
        <f t="shared" si="19"/>
        <v>1.1909999999999998</v>
      </c>
      <c r="T42" s="204">
        <f t="shared" si="19"/>
        <v>1.194</v>
      </c>
      <c r="U42" s="204">
        <f t="shared" si="19"/>
        <v>1.1909999999999998</v>
      </c>
      <c r="V42" s="101"/>
      <c r="W42" s="204">
        <f t="shared" si="10"/>
        <v>5.9479999999999995</v>
      </c>
      <c r="X42" s="204">
        <f t="shared" si="11"/>
        <v>1.1896</v>
      </c>
      <c r="Y42" s="191"/>
      <c r="Z42" s="191"/>
      <c r="AA42" s="191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</row>
    <row r="43" spans="1:37" s="22" customFormat="1" outlineLevel="1">
      <c r="A43" s="82"/>
      <c r="B43" s="82"/>
      <c r="C43" s="111"/>
      <c r="D43" s="112"/>
      <c r="E43" s="120"/>
      <c r="F43" s="120"/>
      <c r="G43" s="120"/>
      <c r="H43" s="120"/>
      <c r="I43" s="120"/>
      <c r="J43" s="120"/>
      <c r="K43" s="79"/>
      <c r="L43" s="120"/>
      <c r="M43" s="157"/>
      <c r="N43" s="157"/>
      <c r="O43" s="120"/>
      <c r="P43" s="120"/>
      <c r="Q43" s="194"/>
      <c r="R43" s="194"/>
      <c r="S43" s="194"/>
      <c r="T43" s="194"/>
      <c r="U43" s="194"/>
      <c r="V43" s="101"/>
      <c r="W43" s="194"/>
      <c r="X43" s="194"/>
      <c r="Y43" s="191"/>
      <c r="Z43" s="191"/>
      <c r="AA43" s="191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</row>
    <row r="44" spans="1:37" s="22" customFormat="1" outlineLevel="1">
      <c r="A44" s="82"/>
      <c r="B44" s="82"/>
      <c r="C44" s="111"/>
      <c r="D44" s="112"/>
      <c r="E44" s="120" t="str">
        <f>INDEX(InpC!$E$56:$E$261,MATCH($K44,InpC!$F$56:$F$261,0))</f>
        <v>Rechargeable works - WWN - capex</v>
      </c>
      <c r="F44" s="120" t="str">
        <f>INDEX(InpC!H$56:H$261,MATCH($K44,InpC!$F$56:$F$261,0))</f>
        <v>CWW11_014TOT_PR24</v>
      </c>
      <c r="G44" s="120" t="str">
        <f>INDEX(InpC!I$56:I$261,MATCH($K44,InpC!$F$56:$F$261,0))</f>
        <v>CWW11_016TOT_PR24</v>
      </c>
      <c r="H44" s="120" t="str">
        <f>INDEX(InpC!J$56:J$261,MATCH($K44,InpC!$F$56:$F$261,0))</f>
        <v>CWW11_015TOT_PR24</v>
      </c>
      <c r="I44" s="120">
        <f>INDEX(InpC!K$56:K$261,MATCH($K44,InpC!$F$56:$F$261,0))</f>
        <v>0</v>
      </c>
      <c r="J44" s="120">
        <f>INDEX(InpC!L$56:L$261,MATCH($K44,InpC!$F$56:$F$261,0))</f>
        <v>0</v>
      </c>
      <c r="K44" s="79">
        <f>K42+1</f>
        <v>180</v>
      </c>
      <c r="L44" s="120" t="str">
        <f>INDEX(InpC!M$56:M$261,MATCH($K44,InpC!$F$56:$F$261,0))</f>
        <v>CAPEX</v>
      </c>
      <c r="M44" s="157" t="s">
        <v>31</v>
      </c>
      <c r="N44" s="157"/>
      <c r="O44" s="120"/>
      <c r="P44" s="120"/>
      <c r="Q44" s="194">
        <f>SUMIF(Inp_PR24_BRL!$E$5:$E$177,TPC_BRL!$G44,Inp_PR24_BRL!H$5:H$177)+SUMIF(Inp_PR24_BRL!$E$5:$E$177,TPC_BRL!$H44,Inp_PR24_BRL!H$5:H$177)+SUMIF(Inp_PR24_BRL!$E$5:$E$177,TPC_BRL!$I44,Inp_PR24_BRL!H$5:H$177)+SUMIF(Inp_PR24_BRL!$E$5:$E$177,TPC_BRL!$J44,Inp_PR24_BRL!H$5:H$177)+SUMIF(Inp_PR24_BRL!$E$5:$E$177,TPC_BRL!$F44,Inp_PR24_BRL!H$5:H$177)</f>
        <v>0</v>
      </c>
      <c r="R44" s="194">
        <f>SUMIF(Inp_PR24_BRL!$E$5:$E$177,TPC_BRL!$G44,Inp_PR24_BRL!I$5:I$177)+SUMIF(Inp_PR24_BRL!$E$5:$E$177,TPC_BRL!$H44,Inp_PR24_BRL!I$5:I$177)+SUMIF(Inp_PR24_BRL!$E$5:$E$177,TPC_BRL!$I44,Inp_PR24_BRL!I$5:I$177)+SUMIF(Inp_PR24_BRL!$E$5:$E$177,TPC_BRL!$J44,Inp_PR24_BRL!I$5:I$177)+SUMIF(Inp_PR24_BRL!$E$5:$E$177,TPC_BRL!$F44,Inp_PR24_BRL!I$5:I$177)</f>
        <v>0</v>
      </c>
      <c r="S44" s="194">
        <f>SUMIF(Inp_PR24_BRL!$E$5:$E$177,TPC_BRL!$G44,Inp_PR24_BRL!J$5:J$177)+SUMIF(Inp_PR24_BRL!$E$5:$E$177,TPC_BRL!$H44,Inp_PR24_BRL!J$5:J$177)+SUMIF(Inp_PR24_BRL!$E$5:$E$177,TPC_BRL!$I44,Inp_PR24_BRL!J$5:J$177)+SUMIF(Inp_PR24_BRL!$E$5:$E$177,TPC_BRL!$J44,Inp_PR24_BRL!J$5:J$177)+SUMIF(Inp_PR24_BRL!$E$5:$E$177,TPC_BRL!$F44,Inp_PR24_BRL!J$5:J$177)</f>
        <v>0</v>
      </c>
      <c r="T44" s="194">
        <f>SUMIF(Inp_PR24_BRL!$E$5:$E$177,TPC_BRL!$G44,Inp_PR24_BRL!K$5:K$177)+SUMIF(Inp_PR24_BRL!$E$5:$E$177,TPC_BRL!$H44,Inp_PR24_BRL!K$5:K$177)+SUMIF(Inp_PR24_BRL!$E$5:$E$177,TPC_BRL!$I44,Inp_PR24_BRL!K$5:K$177)+SUMIF(Inp_PR24_BRL!$E$5:$E$177,TPC_BRL!$J44,Inp_PR24_BRL!K$5:K$177)+SUMIF(Inp_PR24_BRL!$E$5:$E$177,TPC_BRL!$F44,Inp_PR24_BRL!K$5:K$177)</f>
        <v>0</v>
      </c>
      <c r="U44" s="194">
        <f>SUMIF(Inp_PR24_BRL!$E$5:$E$177,TPC_BRL!$G44,Inp_PR24_BRL!L$5:L$177)+SUMIF(Inp_PR24_BRL!$E$5:$E$177,TPC_BRL!$H44,Inp_PR24_BRL!L$5:L$177)+SUMIF(Inp_PR24_BRL!$E$5:$E$177,TPC_BRL!$I44,Inp_PR24_BRL!L$5:L$177)+SUMIF(Inp_PR24_BRL!$E$5:$E$177,TPC_BRL!$J44,Inp_PR24_BRL!L$5:L$177)+SUMIF(Inp_PR24_BRL!$E$5:$E$177,TPC_BRL!$F44,Inp_PR24_BRL!L$5:L$177)</f>
        <v>0</v>
      </c>
      <c r="V44" s="101"/>
      <c r="W44" s="194">
        <f t="shared" ref="W44:W55" si="20">SUM(Q44:U44)</f>
        <v>0</v>
      </c>
      <c r="X44" s="194">
        <f t="shared" si="11"/>
        <v>0</v>
      </c>
      <c r="Y44" s="191"/>
      <c r="Z44" s="191"/>
      <c r="AA44" s="191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</row>
    <row r="45" spans="1:37" s="22" customFormat="1" outlineLevel="1">
      <c r="A45" s="82"/>
      <c r="B45" s="82"/>
      <c r="C45" s="111"/>
      <c r="D45" s="112"/>
      <c r="E45" s="120" t="str">
        <f>INDEX(InpC!$E$56:$E$261,MATCH($K45,InpC!$F$56:$F$261,0))</f>
        <v>Rechargeable works - WWN - opex</v>
      </c>
      <c r="F45" s="120" t="str">
        <f>INDEX(InpC!H$56:H$261,MATCH($K45,InpC!$F$56:$F$261,0))</f>
        <v>CWW11_001TOT_PR24</v>
      </c>
      <c r="G45" s="120" t="str">
        <f>INDEX(InpC!I$56:I$261,MATCH($K45,InpC!$F$56:$F$261,0))</f>
        <v>CWW11_003TOT_PR24</v>
      </c>
      <c r="H45" s="120" t="str">
        <f>INDEX(InpC!J$56:J$261,MATCH($K45,InpC!$F$56:$F$261,0))</f>
        <v>CWW11_002TOT_PR24</v>
      </c>
      <c r="I45" s="120">
        <f>INDEX(InpC!K$56:K$261,MATCH($K45,InpC!$F$56:$F$261,0))</f>
        <v>0</v>
      </c>
      <c r="J45" s="120">
        <f>INDEX(InpC!L$56:L$261,MATCH($K45,InpC!$F$56:$F$261,0))</f>
        <v>0</v>
      </c>
      <c r="K45" s="79">
        <f t="shared" si="17"/>
        <v>181</v>
      </c>
      <c r="L45" s="120" t="str">
        <f>INDEX(InpC!M$56:M$261,MATCH($K45,InpC!$F$56:$F$261,0))</f>
        <v>OPEX</v>
      </c>
      <c r="M45" s="157" t="s">
        <v>31</v>
      </c>
      <c r="N45" s="157"/>
      <c r="O45" s="120"/>
      <c r="P45" s="120"/>
      <c r="Q45" s="194">
        <f>SUMIF(Inp_PR24_BRL!$E$5:$E$177,TPC_BRL!$G45,Inp_PR24_BRL!H$5:H$177)+SUMIF(Inp_PR24_BRL!$E$5:$E$177,TPC_BRL!$H45,Inp_PR24_BRL!H$5:H$177)+SUMIF(Inp_PR24_BRL!$E$5:$E$177,TPC_BRL!$I45,Inp_PR24_BRL!H$5:H$177)+SUMIF(Inp_PR24_BRL!$E$5:$E$177,TPC_BRL!$J45,Inp_PR24_BRL!H$5:H$177)+SUMIF(Inp_PR24_BRL!$E$5:$E$177,TPC_BRL!$F45,Inp_PR24_BRL!H$5:H$177)</f>
        <v>0</v>
      </c>
      <c r="R45" s="194">
        <f>SUMIF(Inp_PR24_BRL!$E$5:$E$177,TPC_BRL!$G45,Inp_PR24_BRL!I$5:I$177)+SUMIF(Inp_PR24_BRL!$E$5:$E$177,TPC_BRL!$H45,Inp_PR24_BRL!I$5:I$177)+SUMIF(Inp_PR24_BRL!$E$5:$E$177,TPC_BRL!$I45,Inp_PR24_BRL!I$5:I$177)+SUMIF(Inp_PR24_BRL!$E$5:$E$177,TPC_BRL!$J45,Inp_PR24_BRL!I$5:I$177)+SUMIF(Inp_PR24_BRL!$E$5:$E$177,TPC_BRL!$F45,Inp_PR24_BRL!I$5:I$177)</f>
        <v>0</v>
      </c>
      <c r="S45" s="194">
        <f>SUMIF(Inp_PR24_BRL!$E$5:$E$177,TPC_BRL!$G45,Inp_PR24_BRL!J$5:J$177)+SUMIF(Inp_PR24_BRL!$E$5:$E$177,TPC_BRL!$H45,Inp_PR24_BRL!J$5:J$177)+SUMIF(Inp_PR24_BRL!$E$5:$E$177,TPC_BRL!$I45,Inp_PR24_BRL!J$5:J$177)+SUMIF(Inp_PR24_BRL!$E$5:$E$177,TPC_BRL!$J45,Inp_PR24_BRL!J$5:J$177)+SUMIF(Inp_PR24_BRL!$E$5:$E$177,TPC_BRL!$F45,Inp_PR24_BRL!J$5:J$177)</f>
        <v>0</v>
      </c>
      <c r="T45" s="194">
        <f>SUMIF(Inp_PR24_BRL!$E$5:$E$177,TPC_BRL!$G45,Inp_PR24_BRL!K$5:K$177)+SUMIF(Inp_PR24_BRL!$E$5:$E$177,TPC_BRL!$H45,Inp_PR24_BRL!K$5:K$177)+SUMIF(Inp_PR24_BRL!$E$5:$E$177,TPC_BRL!$I45,Inp_PR24_BRL!K$5:K$177)+SUMIF(Inp_PR24_BRL!$E$5:$E$177,TPC_BRL!$J45,Inp_PR24_BRL!K$5:K$177)+SUMIF(Inp_PR24_BRL!$E$5:$E$177,TPC_BRL!$F45,Inp_PR24_BRL!K$5:K$177)</f>
        <v>0</v>
      </c>
      <c r="U45" s="194">
        <f>SUMIF(Inp_PR24_BRL!$E$5:$E$177,TPC_BRL!$G45,Inp_PR24_BRL!L$5:L$177)+SUMIF(Inp_PR24_BRL!$E$5:$E$177,TPC_BRL!$H45,Inp_PR24_BRL!L$5:L$177)+SUMIF(Inp_PR24_BRL!$E$5:$E$177,TPC_BRL!$I45,Inp_PR24_BRL!L$5:L$177)+SUMIF(Inp_PR24_BRL!$E$5:$E$177,TPC_BRL!$J45,Inp_PR24_BRL!L$5:L$177)+SUMIF(Inp_PR24_BRL!$E$5:$E$177,TPC_BRL!$F45,Inp_PR24_BRL!L$5:L$177)</f>
        <v>0</v>
      </c>
      <c r="V45" s="101"/>
      <c r="W45" s="194">
        <f t="shared" si="20"/>
        <v>0</v>
      </c>
      <c r="X45" s="194">
        <f t="shared" si="11"/>
        <v>0</v>
      </c>
      <c r="Y45" s="191"/>
      <c r="Z45" s="191"/>
      <c r="AA45" s="191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</row>
    <row r="46" spans="1:37" s="22" customFormat="1" outlineLevel="1">
      <c r="A46" s="82"/>
      <c r="B46" s="82"/>
      <c r="C46" s="111"/>
      <c r="D46" s="112"/>
      <c r="E46" s="120" t="str">
        <f>INDEX(InpC!$E$56:$E$261,MATCH($K46,InpC!$F$56:$F$261,0))</f>
        <v>Rechargeable works - WWN - totex</v>
      </c>
      <c r="F46" s="120" t="str">
        <f>INDEX(InpC!H$56:H$261,MATCH($K46,InpC!$F$56:$F$261,0))</f>
        <v>sum</v>
      </c>
      <c r="G46" s="120">
        <f>INDEX(InpC!I$56:I$261,MATCH($K46,InpC!$F$56:$F$261,0))</f>
        <v>0</v>
      </c>
      <c r="H46" s="120">
        <f>INDEX(InpC!J$56:J$261,MATCH($K46,InpC!$F$56:$F$261,0))</f>
        <v>0</v>
      </c>
      <c r="I46" s="120">
        <f>INDEX(InpC!K$56:K$261,MATCH($K46,InpC!$F$56:$F$261,0))</f>
        <v>0</v>
      </c>
      <c r="J46" s="120">
        <f>INDEX(InpC!L$56:L$261,MATCH($K46,InpC!$F$56:$F$261,0))</f>
        <v>0</v>
      </c>
      <c r="K46" s="79">
        <f t="shared" si="17"/>
        <v>182</v>
      </c>
      <c r="L46" s="120">
        <f>INDEX(InpC!M$56:M$261,MATCH($K46,InpC!$F$56:$F$261,0))</f>
        <v>0</v>
      </c>
      <c r="M46" s="157" t="s">
        <v>31</v>
      </c>
      <c r="N46" s="157"/>
      <c r="O46" s="120"/>
      <c r="P46" s="120"/>
      <c r="Q46" s="192">
        <f>SUM(Q44:Q45)</f>
        <v>0</v>
      </c>
      <c r="R46" s="192">
        <f t="shared" ref="R46:U46" si="21">SUM(R44:R45)</f>
        <v>0</v>
      </c>
      <c r="S46" s="192">
        <f t="shared" si="21"/>
        <v>0</v>
      </c>
      <c r="T46" s="192">
        <f t="shared" si="21"/>
        <v>0</v>
      </c>
      <c r="U46" s="192">
        <f t="shared" si="21"/>
        <v>0</v>
      </c>
      <c r="V46" s="101"/>
      <c r="W46" s="192">
        <f t="shared" si="20"/>
        <v>0</v>
      </c>
      <c r="X46" s="192">
        <f t="shared" si="11"/>
        <v>0</v>
      </c>
      <c r="Y46" s="191"/>
      <c r="Z46" s="191"/>
      <c r="AA46" s="191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</row>
    <row r="47" spans="1:37" s="22" customFormat="1" outlineLevel="1">
      <c r="A47" s="82"/>
      <c r="B47" s="82"/>
      <c r="C47" s="111"/>
      <c r="D47" s="112"/>
      <c r="E47" s="120" t="str">
        <f>INDEX(InpC!$E$56:$E$261,MATCH($K47,InpC!$F$56:$F$261,0))</f>
        <v>Bulk supplies - WWN - capex</v>
      </c>
      <c r="F47" s="120" t="str">
        <f>INDEX(InpC!H$56:H$261,MATCH($K47,InpC!$F$56:$F$261,0))</f>
        <v>CWW11_021TOT_PR24</v>
      </c>
      <c r="G47" s="120">
        <f>INDEX(InpC!I$56:I$261,MATCH($K47,InpC!$F$56:$F$261,0))</f>
        <v>0</v>
      </c>
      <c r="H47" s="120">
        <f>INDEX(InpC!J$56:J$261,MATCH($K47,InpC!$F$56:$F$261,0))</f>
        <v>0</v>
      </c>
      <c r="I47" s="120">
        <f>INDEX(InpC!K$56:K$261,MATCH($K47,InpC!$F$56:$F$261,0))</f>
        <v>0</v>
      </c>
      <c r="J47" s="120">
        <f>INDEX(InpC!L$56:L$261,MATCH($K47,InpC!$F$56:$F$261,0))</f>
        <v>0</v>
      </c>
      <c r="K47" s="79">
        <f t="shared" si="17"/>
        <v>183</v>
      </c>
      <c r="L47" s="120" t="str">
        <f>INDEX(InpC!M$56:M$261,MATCH($K47,InpC!$F$56:$F$261,0))</f>
        <v>CAPEX</v>
      </c>
      <c r="M47" s="157" t="s">
        <v>31</v>
      </c>
      <c r="N47" s="157"/>
      <c r="O47" s="120"/>
      <c r="P47" s="120"/>
      <c r="Q47" s="190">
        <f>SUMIF(Inp_PR24_BRL!$E$5:$E$177,TPC_BRL!$G47,Inp_PR24_BRL!H$5:H$177)+SUMIF(Inp_PR24_BRL!$E$5:$E$177,TPC_BRL!$H47,Inp_PR24_BRL!H$5:H$177)+SUMIF(Inp_PR24_BRL!$E$5:$E$177,TPC_BRL!$I47,Inp_PR24_BRL!H$5:H$177)+SUMIF(Inp_PR24_BRL!$E$5:$E$177,TPC_BRL!$J47,Inp_PR24_BRL!H$5:H$177)+SUMIF(Inp_PR24_BRL!$E$5:$E$177,TPC_BRL!$F47,Inp_PR24_BRL!H$5:H$177)</f>
        <v>0</v>
      </c>
      <c r="R47" s="190">
        <f>SUMIF(Inp_PR24_BRL!$E$5:$E$177,TPC_BRL!$G47,Inp_PR24_BRL!I$5:I$177)+SUMIF(Inp_PR24_BRL!$E$5:$E$177,TPC_BRL!$H47,Inp_PR24_BRL!I$5:I$177)+SUMIF(Inp_PR24_BRL!$E$5:$E$177,TPC_BRL!$I47,Inp_PR24_BRL!I$5:I$177)+SUMIF(Inp_PR24_BRL!$E$5:$E$177,TPC_BRL!$J47,Inp_PR24_BRL!I$5:I$177)+SUMIF(Inp_PR24_BRL!$E$5:$E$177,TPC_BRL!$F47,Inp_PR24_BRL!I$5:I$177)</f>
        <v>0</v>
      </c>
      <c r="S47" s="190">
        <f>SUMIF(Inp_PR24_BRL!$E$5:$E$177,TPC_BRL!$G47,Inp_PR24_BRL!J$5:J$177)+SUMIF(Inp_PR24_BRL!$E$5:$E$177,TPC_BRL!$H47,Inp_PR24_BRL!J$5:J$177)+SUMIF(Inp_PR24_BRL!$E$5:$E$177,TPC_BRL!$I47,Inp_PR24_BRL!J$5:J$177)+SUMIF(Inp_PR24_BRL!$E$5:$E$177,TPC_BRL!$J47,Inp_PR24_BRL!J$5:J$177)+SUMIF(Inp_PR24_BRL!$E$5:$E$177,TPC_BRL!$F47,Inp_PR24_BRL!J$5:J$177)</f>
        <v>0</v>
      </c>
      <c r="T47" s="190">
        <f>SUMIF(Inp_PR24_BRL!$E$5:$E$177,TPC_BRL!$G47,Inp_PR24_BRL!K$5:K$177)+SUMIF(Inp_PR24_BRL!$E$5:$E$177,TPC_BRL!$H47,Inp_PR24_BRL!K$5:K$177)+SUMIF(Inp_PR24_BRL!$E$5:$E$177,TPC_BRL!$I47,Inp_PR24_BRL!K$5:K$177)+SUMIF(Inp_PR24_BRL!$E$5:$E$177,TPC_BRL!$J47,Inp_PR24_BRL!K$5:K$177)+SUMIF(Inp_PR24_BRL!$E$5:$E$177,TPC_BRL!$F47,Inp_PR24_BRL!K$5:K$177)</f>
        <v>0</v>
      </c>
      <c r="U47" s="190">
        <f>SUMIF(Inp_PR24_BRL!$E$5:$E$177,TPC_BRL!$G47,Inp_PR24_BRL!L$5:L$177)+SUMIF(Inp_PR24_BRL!$E$5:$E$177,TPC_BRL!$H47,Inp_PR24_BRL!L$5:L$177)+SUMIF(Inp_PR24_BRL!$E$5:$E$177,TPC_BRL!$I47,Inp_PR24_BRL!L$5:L$177)+SUMIF(Inp_PR24_BRL!$E$5:$E$177,TPC_BRL!$J47,Inp_PR24_BRL!L$5:L$177)+SUMIF(Inp_PR24_BRL!$E$5:$E$177,TPC_BRL!$F47,Inp_PR24_BRL!L$5:L$177)</f>
        <v>0</v>
      </c>
      <c r="V47" s="101"/>
      <c r="W47" s="190">
        <f t="shared" si="20"/>
        <v>0</v>
      </c>
      <c r="X47" s="190">
        <f t="shared" si="11"/>
        <v>0</v>
      </c>
      <c r="Y47" s="191"/>
      <c r="Z47" s="191"/>
      <c r="AA47" s="191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</row>
    <row r="48" spans="1:37" s="22" customFormat="1" outlineLevel="1">
      <c r="A48" s="82"/>
      <c r="B48" s="82"/>
      <c r="C48" s="111"/>
      <c r="D48" s="112"/>
      <c r="E48" s="120" t="str">
        <f>INDEX(InpC!$E$56:$E$261,MATCH($K48,InpC!$F$56:$F$261,0))</f>
        <v>Bulk supplies - WWN - opex</v>
      </c>
      <c r="F48" s="120" t="str">
        <f>INDEX(InpC!H$56:H$261,MATCH($K48,InpC!$F$56:$F$261,0))</f>
        <v>CWW11_008TOT_PR24</v>
      </c>
      <c r="G48" s="120">
        <f>INDEX(InpC!I$56:I$261,MATCH($K48,InpC!$F$56:$F$261,0))</f>
        <v>0</v>
      </c>
      <c r="H48" s="120">
        <f>INDEX(InpC!J$56:J$261,MATCH($K48,InpC!$F$56:$F$261,0))</f>
        <v>0</v>
      </c>
      <c r="I48" s="120">
        <f>INDEX(InpC!K$56:K$261,MATCH($K48,InpC!$F$56:$F$261,0))</f>
        <v>0</v>
      </c>
      <c r="J48" s="120">
        <f>INDEX(InpC!L$56:L$261,MATCH($K48,InpC!$F$56:$F$261,0))</f>
        <v>0</v>
      </c>
      <c r="K48" s="79">
        <f t="shared" si="17"/>
        <v>184</v>
      </c>
      <c r="L48" s="120" t="str">
        <f>INDEX(InpC!M$56:M$261,MATCH($K48,InpC!$F$56:$F$261,0))</f>
        <v>OPEX</v>
      </c>
      <c r="M48" s="157" t="s">
        <v>31</v>
      </c>
      <c r="N48" s="157"/>
      <c r="O48" s="120"/>
      <c r="P48" s="120"/>
      <c r="Q48" s="190">
        <f>SUMIF(Inp_PR24_BRL!$E$5:$E$177,TPC_BRL!$G48,Inp_PR24_BRL!H$5:H$177)+SUMIF(Inp_PR24_BRL!$E$5:$E$177,TPC_BRL!$H48,Inp_PR24_BRL!H$5:H$177)+SUMIF(Inp_PR24_BRL!$E$5:$E$177,TPC_BRL!$I48,Inp_PR24_BRL!H$5:H$177)+SUMIF(Inp_PR24_BRL!$E$5:$E$177,TPC_BRL!$J48,Inp_PR24_BRL!H$5:H$177)+SUMIF(Inp_PR24_BRL!$E$5:$E$177,TPC_BRL!$F48,Inp_PR24_BRL!H$5:H$177)</f>
        <v>0</v>
      </c>
      <c r="R48" s="190">
        <f>SUMIF(Inp_PR24_BRL!$E$5:$E$177,TPC_BRL!$G48,Inp_PR24_BRL!I$5:I$177)+SUMIF(Inp_PR24_BRL!$E$5:$E$177,TPC_BRL!$H48,Inp_PR24_BRL!I$5:I$177)+SUMIF(Inp_PR24_BRL!$E$5:$E$177,TPC_BRL!$I48,Inp_PR24_BRL!I$5:I$177)+SUMIF(Inp_PR24_BRL!$E$5:$E$177,TPC_BRL!$J48,Inp_PR24_BRL!I$5:I$177)+SUMIF(Inp_PR24_BRL!$E$5:$E$177,TPC_BRL!$F48,Inp_PR24_BRL!I$5:I$177)</f>
        <v>0</v>
      </c>
      <c r="S48" s="190">
        <f>SUMIF(Inp_PR24_BRL!$E$5:$E$177,TPC_BRL!$G48,Inp_PR24_BRL!J$5:J$177)+SUMIF(Inp_PR24_BRL!$E$5:$E$177,TPC_BRL!$H48,Inp_PR24_BRL!J$5:J$177)+SUMIF(Inp_PR24_BRL!$E$5:$E$177,TPC_BRL!$I48,Inp_PR24_BRL!J$5:J$177)+SUMIF(Inp_PR24_BRL!$E$5:$E$177,TPC_BRL!$J48,Inp_PR24_BRL!J$5:J$177)+SUMIF(Inp_PR24_BRL!$E$5:$E$177,TPC_BRL!$F48,Inp_PR24_BRL!J$5:J$177)</f>
        <v>0</v>
      </c>
      <c r="T48" s="190">
        <f>SUMIF(Inp_PR24_BRL!$E$5:$E$177,TPC_BRL!$G48,Inp_PR24_BRL!K$5:K$177)+SUMIF(Inp_PR24_BRL!$E$5:$E$177,TPC_BRL!$H48,Inp_PR24_BRL!K$5:K$177)+SUMIF(Inp_PR24_BRL!$E$5:$E$177,TPC_BRL!$I48,Inp_PR24_BRL!K$5:K$177)+SUMIF(Inp_PR24_BRL!$E$5:$E$177,TPC_BRL!$J48,Inp_PR24_BRL!K$5:K$177)+SUMIF(Inp_PR24_BRL!$E$5:$E$177,TPC_BRL!$F48,Inp_PR24_BRL!K$5:K$177)</f>
        <v>0</v>
      </c>
      <c r="U48" s="190">
        <f>SUMIF(Inp_PR24_BRL!$E$5:$E$177,TPC_BRL!$G48,Inp_PR24_BRL!L$5:L$177)+SUMIF(Inp_PR24_BRL!$E$5:$E$177,TPC_BRL!$H48,Inp_PR24_BRL!L$5:L$177)+SUMIF(Inp_PR24_BRL!$E$5:$E$177,TPC_BRL!$I48,Inp_PR24_BRL!L$5:L$177)+SUMIF(Inp_PR24_BRL!$E$5:$E$177,TPC_BRL!$J48,Inp_PR24_BRL!L$5:L$177)+SUMIF(Inp_PR24_BRL!$E$5:$E$177,TPC_BRL!$F48,Inp_PR24_BRL!L$5:L$177)</f>
        <v>0</v>
      </c>
      <c r="V48" s="101"/>
      <c r="W48" s="190">
        <f t="shared" si="20"/>
        <v>0</v>
      </c>
      <c r="X48" s="190">
        <f t="shared" si="11"/>
        <v>0</v>
      </c>
      <c r="Y48" s="191"/>
      <c r="Z48" s="191"/>
      <c r="AA48" s="191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</row>
    <row r="49" spans="1:37" s="22" customFormat="1" outlineLevel="1">
      <c r="A49" s="82"/>
      <c r="B49" s="82"/>
      <c r="C49" s="111"/>
      <c r="D49" s="112"/>
      <c r="E49" s="120" t="str">
        <f>INDEX(InpC!$E$56:$E$261,MATCH($K49,InpC!$F$56:$F$261,0))</f>
        <v>Bulk supplies - WWN - totex</v>
      </c>
      <c r="F49" s="120" t="str">
        <f>INDEX(InpC!H$56:H$261,MATCH($K49,InpC!$F$56:$F$261,0))</f>
        <v>sum</v>
      </c>
      <c r="G49" s="120">
        <f>INDEX(InpC!I$56:I$261,MATCH($K49,InpC!$F$56:$F$261,0))</f>
        <v>0</v>
      </c>
      <c r="H49" s="120">
        <f>INDEX(InpC!J$56:J$261,MATCH($K49,InpC!$F$56:$F$261,0))</f>
        <v>0</v>
      </c>
      <c r="I49" s="120">
        <f>INDEX(InpC!K$56:K$261,MATCH($K49,InpC!$F$56:$F$261,0))</f>
        <v>0</v>
      </c>
      <c r="J49" s="120">
        <f>INDEX(InpC!L$56:L$261,MATCH($K49,InpC!$F$56:$F$261,0))</f>
        <v>0</v>
      </c>
      <c r="K49" s="79">
        <f t="shared" si="17"/>
        <v>185</v>
      </c>
      <c r="L49" s="120">
        <f>INDEX(InpC!M$56:M$261,MATCH($K49,InpC!$F$56:$F$261,0))</f>
        <v>0</v>
      </c>
      <c r="M49" s="157" t="s">
        <v>31</v>
      </c>
      <c r="N49" s="157"/>
      <c r="O49" s="120"/>
      <c r="P49" s="120"/>
      <c r="Q49" s="192">
        <f t="shared" ref="Q49:U49" si="22">SUM(Q47:Q48)</f>
        <v>0</v>
      </c>
      <c r="R49" s="192">
        <f t="shared" si="22"/>
        <v>0</v>
      </c>
      <c r="S49" s="192">
        <f t="shared" si="22"/>
        <v>0</v>
      </c>
      <c r="T49" s="192">
        <f t="shared" si="22"/>
        <v>0</v>
      </c>
      <c r="U49" s="192">
        <f t="shared" si="22"/>
        <v>0</v>
      </c>
      <c r="V49" s="101"/>
      <c r="W49" s="192">
        <f t="shared" si="20"/>
        <v>0</v>
      </c>
      <c r="X49" s="192">
        <f t="shared" si="11"/>
        <v>0</v>
      </c>
      <c r="Y49" s="191"/>
      <c r="Z49" s="191"/>
      <c r="AA49" s="191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</row>
    <row r="50" spans="1:37" s="22" customFormat="1" outlineLevel="1">
      <c r="A50" s="82"/>
      <c r="B50" s="82"/>
      <c r="C50" s="111"/>
      <c r="D50" s="112"/>
      <c r="E50" s="120" t="str">
        <f>INDEX(InpC!$E$56:$E$261,MATCH($K50,InpC!$F$56:$F$261,0))</f>
        <v>Excluded charges - WWN - capex</v>
      </c>
      <c r="F50" s="120" t="str">
        <f>INDEX(InpC!H$56:H$261,MATCH($K50,InpC!$F$56:$F$261,0))</f>
        <v>CWW11_022TOT_PR24</v>
      </c>
      <c r="G50" s="120" t="str">
        <f>INDEX(InpC!I$56:I$261,MATCH($K50,InpC!$F$56:$F$261,0))</f>
        <v>CWW11_023TOT_PR24</v>
      </c>
      <c r="H50" s="120">
        <f>INDEX(InpC!J$56:J$261,MATCH($K50,InpC!$F$56:$F$261,0))</f>
        <v>0</v>
      </c>
      <c r="I50" s="120">
        <f>INDEX(InpC!K$56:K$261,MATCH($K50,InpC!$F$56:$F$261,0))</f>
        <v>0</v>
      </c>
      <c r="J50" s="120">
        <f>INDEX(InpC!L$56:L$261,MATCH($K50,InpC!$F$56:$F$261,0))</f>
        <v>0</v>
      </c>
      <c r="K50" s="79">
        <f t="shared" si="17"/>
        <v>186</v>
      </c>
      <c r="L50" s="120" t="str">
        <f>INDEX(InpC!M$56:M$261,MATCH($K50,InpC!$F$56:$F$261,0))</f>
        <v>CAPEX</v>
      </c>
      <c r="M50" s="157" t="s">
        <v>31</v>
      </c>
      <c r="N50" s="157"/>
      <c r="O50" s="120"/>
      <c r="P50" s="120"/>
      <c r="Q50" s="190">
        <f>SUMIF(Inp_PR24_BRL!$E$5:$E$177,TPC_BRL!$G50,Inp_PR24_BRL!H$5:H$177)+SUMIF(Inp_PR24_BRL!$E$5:$E$177,TPC_BRL!$H50,Inp_PR24_BRL!H$5:H$177)+SUMIF(Inp_PR24_BRL!$E$5:$E$177,TPC_BRL!$I50,Inp_PR24_BRL!H$5:H$177)+SUMIF(Inp_PR24_BRL!$E$5:$E$177,TPC_BRL!$J50,Inp_PR24_BRL!H$5:H$177)+SUMIF(Inp_PR24_BRL!$E$5:$E$177,TPC_BRL!$F50,Inp_PR24_BRL!H$5:H$177)</f>
        <v>0</v>
      </c>
      <c r="R50" s="190">
        <f>SUMIF(Inp_PR24_BRL!$E$5:$E$177,TPC_BRL!$G50,Inp_PR24_BRL!I$5:I$177)+SUMIF(Inp_PR24_BRL!$E$5:$E$177,TPC_BRL!$H50,Inp_PR24_BRL!I$5:I$177)+SUMIF(Inp_PR24_BRL!$E$5:$E$177,TPC_BRL!$I50,Inp_PR24_BRL!I$5:I$177)+SUMIF(Inp_PR24_BRL!$E$5:$E$177,TPC_BRL!$J50,Inp_PR24_BRL!I$5:I$177)+SUMIF(Inp_PR24_BRL!$E$5:$E$177,TPC_BRL!$F50,Inp_PR24_BRL!I$5:I$177)</f>
        <v>0</v>
      </c>
      <c r="S50" s="190">
        <f>SUMIF(Inp_PR24_BRL!$E$5:$E$177,TPC_BRL!$G50,Inp_PR24_BRL!J$5:J$177)+SUMIF(Inp_PR24_BRL!$E$5:$E$177,TPC_BRL!$H50,Inp_PR24_BRL!J$5:J$177)+SUMIF(Inp_PR24_BRL!$E$5:$E$177,TPC_BRL!$I50,Inp_PR24_BRL!J$5:J$177)+SUMIF(Inp_PR24_BRL!$E$5:$E$177,TPC_BRL!$J50,Inp_PR24_BRL!J$5:J$177)+SUMIF(Inp_PR24_BRL!$E$5:$E$177,TPC_BRL!$F50,Inp_PR24_BRL!J$5:J$177)</f>
        <v>0</v>
      </c>
      <c r="T50" s="190">
        <f>SUMIF(Inp_PR24_BRL!$E$5:$E$177,TPC_BRL!$G50,Inp_PR24_BRL!K$5:K$177)+SUMIF(Inp_PR24_BRL!$E$5:$E$177,TPC_BRL!$H50,Inp_PR24_BRL!K$5:K$177)+SUMIF(Inp_PR24_BRL!$E$5:$E$177,TPC_BRL!$I50,Inp_PR24_BRL!K$5:K$177)+SUMIF(Inp_PR24_BRL!$E$5:$E$177,TPC_BRL!$J50,Inp_PR24_BRL!K$5:K$177)+SUMIF(Inp_PR24_BRL!$E$5:$E$177,TPC_BRL!$F50,Inp_PR24_BRL!K$5:K$177)</f>
        <v>0</v>
      </c>
      <c r="U50" s="190">
        <f>SUMIF(Inp_PR24_BRL!$E$5:$E$177,TPC_BRL!$G50,Inp_PR24_BRL!L$5:L$177)+SUMIF(Inp_PR24_BRL!$E$5:$E$177,TPC_BRL!$H50,Inp_PR24_BRL!L$5:L$177)+SUMIF(Inp_PR24_BRL!$E$5:$E$177,TPC_BRL!$I50,Inp_PR24_BRL!L$5:L$177)+SUMIF(Inp_PR24_BRL!$E$5:$E$177,TPC_BRL!$J50,Inp_PR24_BRL!L$5:L$177)+SUMIF(Inp_PR24_BRL!$E$5:$E$177,TPC_BRL!$F50,Inp_PR24_BRL!L$5:L$177)</f>
        <v>0</v>
      </c>
      <c r="V50" s="101"/>
      <c r="W50" s="190">
        <f t="shared" si="20"/>
        <v>0</v>
      </c>
      <c r="X50" s="190">
        <f t="shared" si="11"/>
        <v>0</v>
      </c>
      <c r="Y50" s="191"/>
      <c r="Z50" s="191"/>
      <c r="AA50" s="191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</row>
    <row r="51" spans="1:37" s="22" customFormat="1" outlineLevel="1">
      <c r="A51" s="82"/>
      <c r="B51" s="82"/>
      <c r="C51" s="111"/>
      <c r="D51" s="112"/>
      <c r="E51" s="120" t="str">
        <f>INDEX(InpC!$E$56:$E$261,MATCH($K51,InpC!$F$56:$F$261,0))</f>
        <v>Excluded charges - WWN - opex</v>
      </c>
      <c r="F51" s="120" t="str">
        <f>INDEX(InpC!H$56:H$261,MATCH($K51,InpC!$F$56:$F$261,0))</f>
        <v>CWW11_009TOT_PR24</v>
      </c>
      <c r="G51" s="120" t="str">
        <f>INDEX(InpC!I$56:I$261,MATCH($K51,InpC!$F$56:$F$261,0))</f>
        <v>CWW11_010TOT_PR24</v>
      </c>
      <c r="H51" s="120">
        <f>INDEX(InpC!J$56:J$261,MATCH($K51,InpC!$F$56:$F$261,0))</f>
        <v>0</v>
      </c>
      <c r="I51" s="120">
        <f>INDEX(InpC!K$56:K$261,MATCH($K51,InpC!$F$56:$F$261,0))</f>
        <v>0</v>
      </c>
      <c r="J51" s="120">
        <f>INDEX(InpC!L$56:L$261,MATCH($K51,InpC!$F$56:$F$261,0))</f>
        <v>0</v>
      </c>
      <c r="K51" s="79">
        <f t="shared" si="17"/>
        <v>187</v>
      </c>
      <c r="L51" s="120" t="str">
        <f>INDEX(InpC!M$56:M$261,MATCH($K51,InpC!$F$56:$F$261,0))</f>
        <v>OPEX</v>
      </c>
      <c r="M51" s="157" t="s">
        <v>31</v>
      </c>
      <c r="N51" s="157"/>
      <c r="O51" s="120"/>
      <c r="P51" s="120"/>
      <c r="Q51" s="190">
        <f>SUMIF(Inp_PR24_BRL!$E$5:$E$177,TPC_BRL!$G51,Inp_PR24_BRL!H$5:H$177)+SUMIF(Inp_PR24_BRL!$E$5:$E$177,TPC_BRL!$H51,Inp_PR24_BRL!H$5:H$177)+SUMIF(Inp_PR24_BRL!$E$5:$E$177,TPC_BRL!$I51,Inp_PR24_BRL!H$5:H$177)+SUMIF(Inp_PR24_BRL!$E$5:$E$177,TPC_BRL!$J51,Inp_PR24_BRL!H$5:H$177)+SUMIF(Inp_PR24_BRL!$E$5:$E$177,TPC_BRL!$F51,Inp_PR24_BRL!H$5:H$177)</f>
        <v>0</v>
      </c>
      <c r="R51" s="190">
        <f>SUMIF(Inp_PR24_BRL!$E$5:$E$177,TPC_BRL!$G51,Inp_PR24_BRL!I$5:I$177)+SUMIF(Inp_PR24_BRL!$E$5:$E$177,TPC_BRL!$H51,Inp_PR24_BRL!I$5:I$177)+SUMIF(Inp_PR24_BRL!$E$5:$E$177,TPC_BRL!$I51,Inp_PR24_BRL!I$5:I$177)+SUMIF(Inp_PR24_BRL!$E$5:$E$177,TPC_BRL!$J51,Inp_PR24_BRL!I$5:I$177)+SUMIF(Inp_PR24_BRL!$E$5:$E$177,TPC_BRL!$F51,Inp_PR24_BRL!I$5:I$177)</f>
        <v>0</v>
      </c>
      <c r="S51" s="190">
        <f>SUMIF(Inp_PR24_BRL!$E$5:$E$177,TPC_BRL!$G51,Inp_PR24_BRL!J$5:J$177)+SUMIF(Inp_PR24_BRL!$E$5:$E$177,TPC_BRL!$H51,Inp_PR24_BRL!J$5:J$177)+SUMIF(Inp_PR24_BRL!$E$5:$E$177,TPC_BRL!$I51,Inp_PR24_BRL!J$5:J$177)+SUMIF(Inp_PR24_BRL!$E$5:$E$177,TPC_BRL!$J51,Inp_PR24_BRL!J$5:J$177)+SUMIF(Inp_PR24_BRL!$E$5:$E$177,TPC_BRL!$F51,Inp_PR24_BRL!J$5:J$177)</f>
        <v>0</v>
      </c>
      <c r="T51" s="190">
        <f>SUMIF(Inp_PR24_BRL!$E$5:$E$177,TPC_BRL!$G51,Inp_PR24_BRL!K$5:K$177)+SUMIF(Inp_PR24_BRL!$E$5:$E$177,TPC_BRL!$H51,Inp_PR24_BRL!K$5:K$177)+SUMIF(Inp_PR24_BRL!$E$5:$E$177,TPC_BRL!$I51,Inp_PR24_BRL!K$5:K$177)+SUMIF(Inp_PR24_BRL!$E$5:$E$177,TPC_BRL!$J51,Inp_PR24_BRL!K$5:K$177)+SUMIF(Inp_PR24_BRL!$E$5:$E$177,TPC_BRL!$F51,Inp_PR24_BRL!K$5:K$177)</f>
        <v>0</v>
      </c>
      <c r="U51" s="190">
        <f>SUMIF(Inp_PR24_BRL!$E$5:$E$177,TPC_BRL!$G51,Inp_PR24_BRL!L$5:L$177)+SUMIF(Inp_PR24_BRL!$E$5:$E$177,TPC_BRL!$H51,Inp_PR24_BRL!L$5:L$177)+SUMIF(Inp_PR24_BRL!$E$5:$E$177,TPC_BRL!$I51,Inp_PR24_BRL!L$5:L$177)+SUMIF(Inp_PR24_BRL!$E$5:$E$177,TPC_BRL!$J51,Inp_PR24_BRL!L$5:L$177)+SUMIF(Inp_PR24_BRL!$E$5:$E$177,TPC_BRL!$F51,Inp_PR24_BRL!L$5:L$177)</f>
        <v>0</v>
      </c>
      <c r="V51" s="101"/>
      <c r="W51" s="190">
        <f t="shared" si="20"/>
        <v>0</v>
      </c>
      <c r="X51" s="190">
        <f t="shared" si="11"/>
        <v>0</v>
      </c>
      <c r="Y51" s="191"/>
      <c r="Z51" s="191"/>
      <c r="AA51" s="191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</row>
    <row r="52" spans="1:37" s="22" customFormat="1" outlineLevel="1">
      <c r="A52" s="82"/>
      <c r="B52" s="82"/>
      <c r="C52" s="111"/>
      <c r="D52" s="112"/>
      <c r="E52" s="120" t="str">
        <f>INDEX(InpC!$E$56:$E$261,MATCH($K52,InpC!$F$56:$F$261,0))</f>
        <v>Excluded charges - WWN - totex</v>
      </c>
      <c r="F52" s="120" t="str">
        <f>INDEX(InpC!H$56:H$261,MATCH($K52,InpC!$F$56:$F$261,0))</f>
        <v>sum</v>
      </c>
      <c r="G52" s="120">
        <f>INDEX(InpC!I$56:I$261,MATCH($K52,InpC!$F$56:$F$261,0))</f>
        <v>0</v>
      </c>
      <c r="H52" s="120">
        <f>INDEX(InpC!J$56:J$261,MATCH($K52,InpC!$F$56:$F$261,0))</f>
        <v>0</v>
      </c>
      <c r="I52" s="120">
        <f>INDEX(InpC!K$56:K$261,MATCH($K52,InpC!$F$56:$F$261,0))</f>
        <v>0</v>
      </c>
      <c r="J52" s="120">
        <f>INDEX(InpC!L$56:L$261,MATCH($K52,InpC!$F$56:$F$261,0))</f>
        <v>0</v>
      </c>
      <c r="K52" s="79">
        <f t="shared" si="17"/>
        <v>188</v>
      </c>
      <c r="L52" s="120">
        <f>INDEX(InpC!M$56:M$261,MATCH($K52,InpC!$F$56:$F$261,0))</f>
        <v>0</v>
      </c>
      <c r="M52" s="157" t="s">
        <v>31</v>
      </c>
      <c r="N52" s="157"/>
      <c r="O52" s="120"/>
      <c r="P52" s="120"/>
      <c r="Q52" s="192">
        <f t="shared" ref="Q52:U52" si="23">SUM(Q50:Q51)</f>
        <v>0</v>
      </c>
      <c r="R52" s="192">
        <f t="shared" si="23"/>
        <v>0</v>
      </c>
      <c r="S52" s="192">
        <f t="shared" si="23"/>
        <v>0</v>
      </c>
      <c r="T52" s="192">
        <f t="shared" si="23"/>
        <v>0</v>
      </c>
      <c r="U52" s="192">
        <f t="shared" si="23"/>
        <v>0</v>
      </c>
      <c r="V52" s="101"/>
      <c r="W52" s="192">
        <f t="shared" si="20"/>
        <v>0</v>
      </c>
      <c r="X52" s="192">
        <f t="shared" si="11"/>
        <v>0</v>
      </c>
      <c r="Y52" s="191"/>
      <c r="Z52" s="191"/>
      <c r="AA52" s="191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</row>
    <row r="53" spans="1:37" s="22" customFormat="1" outlineLevel="1">
      <c r="A53" s="82"/>
      <c r="B53" s="82"/>
      <c r="C53" s="111"/>
      <c r="D53" s="112"/>
      <c r="E53" s="120" t="str">
        <f>INDEX(InpC!$E$56:$E$261,MATCH($K53,InpC!$F$56:$F$261,0))</f>
        <v>Total third party costs - WWN - capex</v>
      </c>
      <c r="F53" s="120" t="str">
        <f>INDEX(InpC!H$56:H$261,MATCH($K53,InpC!$F$56:$F$261,0))</f>
        <v>sum</v>
      </c>
      <c r="G53" s="120">
        <f>INDEX(InpC!I$56:I$261,MATCH($K53,InpC!$F$56:$F$261,0))</f>
        <v>0</v>
      </c>
      <c r="H53" s="120">
        <f>INDEX(InpC!J$56:J$261,MATCH($K53,InpC!$F$56:$F$261,0))</f>
        <v>0</v>
      </c>
      <c r="I53" s="120">
        <f>INDEX(InpC!K$56:K$261,MATCH($K53,InpC!$F$56:$F$261,0))</f>
        <v>0</v>
      </c>
      <c r="J53" s="120">
        <f>INDEX(InpC!L$56:L$261,MATCH($K53,InpC!$F$56:$F$261,0))</f>
        <v>0</v>
      </c>
      <c r="K53" s="79">
        <f t="shared" si="17"/>
        <v>189</v>
      </c>
      <c r="L53" s="120" t="str">
        <f>INDEX(InpC!M$56:M$261,MATCH($K53,InpC!$F$56:$F$261,0))</f>
        <v>CAPEX</v>
      </c>
      <c r="M53" s="157" t="s">
        <v>31</v>
      </c>
      <c r="N53" s="157"/>
      <c r="O53" s="120"/>
      <c r="P53" s="120"/>
      <c r="Q53" s="192">
        <f>SUMIF($L$44:$L$52,$L53,Q$44:Q$52)</f>
        <v>0</v>
      </c>
      <c r="R53" s="192">
        <f t="shared" ref="R53:U54" si="24">SUMIF($L$44:$L$52,$L53,R$44:R$52)</f>
        <v>0</v>
      </c>
      <c r="S53" s="192">
        <f t="shared" si="24"/>
        <v>0</v>
      </c>
      <c r="T53" s="192">
        <f t="shared" si="24"/>
        <v>0</v>
      </c>
      <c r="U53" s="192">
        <f t="shared" si="24"/>
        <v>0</v>
      </c>
      <c r="V53" s="101"/>
      <c r="W53" s="192">
        <f t="shared" si="20"/>
        <v>0</v>
      </c>
      <c r="X53" s="192">
        <f t="shared" si="11"/>
        <v>0</v>
      </c>
      <c r="Y53" s="191"/>
      <c r="Z53" s="191"/>
      <c r="AA53" s="191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</row>
    <row r="54" spans="1:37" s="22" customFormat="1" outlineLevel="1">
      <c r="A54" s="82"/>
      <c r="B54" s="82"/>
      <c r="C54" s="111"/>
      <c r="D54" s="112"/>
      <c r="E54" s="120" t="str">
        <f>INDEX(InpC!$E$56:$E$261,MATCH($K54,InpC!$F$56:$F$261,0))</f>
        <v>Total third party costs - WWN - opex</v>
      </c>
      <c r="F54" s="120" t="str">
        <f>INDEX(InpC!H$56:H$261,MATCH($K54,InpC!$F$56:$F$261,0))</f>
        <v>sum</v>
      </c>
      <c r="G54" s="120">
        <f>INDEX(InpC!I$56:I$261,MATCH($K54,InpC!$F$56:$F$261,0))</f>
        <v>0</v>
      </c>
      <c r="H54" s="120">
        <f>INDEX(InpC!J$56:J$261,MATCH($K54,InpC!$F$56:$F$261,0))</f>
        <v>0</v>
      </c>
      <c r="I54" s="120">
        <f>INDEX(InpC!K$56:K$261,MATCH($K54,InpC!$F$56:$F$261,0))</f>
        <v>0</v>
      </c>
      <c r="J54" s="120">
        <f>INDEX(InpC!L$56:L$261,MATCH($K54,InpC!$F$56:$F$261,0))</f>
        <v>0</v>
      </c>
      <c r="K54" s="79">
        <f t="shared" si="17"/>
        <v>190</v>
      </c>
      <c r="L54" s="120" t="str">
        <f>INDEX(InpC!M$56:M$261,MATCH($K54,InpC!$F$56:$F$261,0))</f>
        <v>OPEX</v>
      </c>
      <c r="M54" s="157" t="s">
        <v>31</v>
      </c>
      <c r="N54" s="157"/>
      <c r="O54" s="120"/>
      <c r="P54" s="120"/>
      <c r="Q54" s="192">
        <f t="shared" ref="Q54" si="25">SUMIF($L$44:$L$52,$L54,Q$44:Q$52)</f>
        <v>0</v>
      </c>
      <c r="R54" s="192">
        <f t="shared" si="24"/>
        <v>0</v>
      </c>
      <c r="S54" s="192">
        <f t="shared" si="24"/>
        <v>0</v>
      </c>
      <c r="T54" s="192">
        <f t="shared" si="24"/>
        <v>0</v>
      </c>
      <c r="U54" s="192">
        <f t="shared" si="24"/>
        <v>0</v>
      </c>
      <c r="V54" s="101"/>
      <c r="W54" s="190">
        <f t="shared" si="20"/>
        <v>0</v>
      </c>
      <c r="X54" s="190">
        <f t="shared" si="11"/>
        <v>0</v>
      </c>
      <c r="Y54" s="191"/>
      <c r="Z54" s="191"/>
      <c r="AA54" s="191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</row>
    <row r="55" spans="1:37" s="22" customFormat="1" outlineLevel="1">
      <c r="A55" s="82"/>
      <c r="B55" s="82"/>
      <c r="C55" s="111"/>
      <c r="D55" s="112"/>
      <c r="E55" s="120" t="str">
        <f>INDEX(InpC!$E$56:$E$261,MATCH($K55,InpC!$F$56:$F$261,0))</f>
        <v>Total third party costs - WWN - totex</v>
      </c>
      <c r="F55" s="120" t="str">
        <f>INDEX(InpC!H$56:H$261,MATCH($K55,InpC!$F$56:$F$261,0))</f>
        <v>sum</v>
      </c>
      <c r="G55" s="120">
        <f>INDEX(InpC!I$56:I$261,MATCH($K55,InpC!$F$56:$F$261,0))</f>
        <v>0</v>
      </c>
      <c r="H55" s="120">
        <f>INDEX(InpC!J$56:J$261,MATCH($K55,InpC!$F$56:$F$261,0))</f>
        <v>0</v>
      </c>
      <c r="I55" s="120">
        <f>INDEX(InpC!K$56:K$261,MATCH($K55,InpC!$F$56:$F$261,0))</f>
        <v>0</v>
      </c>
      <c r="J55" s="120">
        <f>INDEX(InpC!L$56:L$261,MATCH($K55,InpC!$F$56:$F$261,0))</f>
        <v>0</v>
      </c>
      <c r="K55" s="79">
        <f t="shared" si="17"/>
        <v>191</v>
      </c>
      <c r="L55" s="120">
        <f>INDEX(InpC!M$56:M$261,MATCH($K55,InpC!$F$56:$F$261,0))</f>
        <v>0</v>
      </c>
      <c r="M55" s="157" t="s">
        <v>31</v>
      </c>
      <c r="N55" s="157"/>
      <c r="O55" s="120"/>
      <c r="P55" s="120"/>
      <c r="Q55" s="192">
        <f>SUM(Q53:Q54)</f>
        <v>0</v>
      </c>
      <c r="R55" s="192">
        <f t="shared" ref="R55" si="26">SUM(R53:R54)</f>
        <v>0</v>
      </c>
      <c r="S55" s="192">
        <f t="shared" ref="S55" si="27">SUM(S53:S54)</f>
        <v>0</v>
      </c>
      <c r="T55" s="192">
        <f t="shared" ref="T55" si="28">SUM(T53:T54)</f>
        <v>0</v>
      </c>
      <c r="U55" s="192">
        <f t="shared" ref="U55" si="29">SUM(U53:U54)</f>
        <v>0</v>
      </c>
      <c r="V55" s="101"/>
      <c r="W55" s="192">
        <f t="shared" si="20"/>
        <v>0</v>
      </c>
      <c r="X55" s="192">
        <f t="shared" si="11"/>
        <v>0</v>
      </c>
      <c r="Y55" s="191"/>
      <c r="Z55" s="191"/>
      <c r="AA55" s="191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</row>
    <row r="56" spans="1:37" customFormat="1" outlineLevel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79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</row>
    <row r="57" spans="1:37" outlineLevel="1">
      <c r="A57" s="110"/>
      <c r="B57" s="110"/>
      <c r="C57" s="111"/>
      <c r="D57" s="112"/>
      <c r="E57" s="79" t="s">
        <v>927</v>
      </c>
      <c r="F57" s="120" t="s">
        <v>704</v>
      </c>
      <c r="G57" s="120"/>
      <c r="H57" s="120"/>
      <c r="I57" s="120"/>
      <c r="J57" s="120"/>
      <c r="K57" s="120"/>
      <c r="L57" s="120"/>
      <c r="M57" s="157" t="s">
        <v>31</v>
      </c>
      <c r="N57" s="79"/>
      <c r="O57" s="120"/>
      <c r="P57" s="120"/>
      <c r="Q57" s="201">
        <f>Q26+Q42+Q55</f>
        <v>1.5609999999999999</v>
      </c>
      <c r="R57" s="201">
        <f t="shared" ref="R57:U57" si="30">R26+R42+R55</f>
        <v>1.5709999999999997</v>
      </c>
      <c r="S57" s="201">
        <f t="shared" si="30"/>
        <v>1.5709999999999997</v>
      </c>
      <c r="T57" s="201">
        <f t="shared" si="30"/>
        <v>1.5739999999999998</v>
      </c>
      <c r="U57" s="201">
        <f t="shared" si="30"/>
        <v>1.5709999999999997</v>
      </c>
      <c r="V57" s="101"/>
      <c r="W57" s="201">
        <f>SUM(Q57:U57)</f>
        <v>7.847999999999999</v>
      </c>
      <c r="X57" s="201">
        <f t="shared" si="11"/>
        <v>1.5695999999999999</v>
      </c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</row>
    <row r="58" spans="1:37" outlineLevel="1">
      <c r="A58" s="110"/>
      <c r="B58" s="110"/>
      <c r="C58" s="111"/>
      <c r="D58" s="112"/>
      <c r="E58" s="79"/>
      <c r="F58" s="120"/>
      <c r="G58" s="120"/>
      <c r="H58" s="120"/>
      <c r="I58" s="120"/>
      <c r="J58" s="120"/>
      <c r="K58" s="120"/>
      <c r="L58" s="120"/>
      <c r="M58" s="157"/>
      <c r="N58" s="79"/>
      <c r="O58" s="120"/>
      <c r="P58" s="120"/>
      <c r="Q58" s="157"/>
      <c r="R58" s="157"/>
      <c r="S58" s="157"/>
      <c r="T58" s="157"/>
      <c r="U58" s="157"/>
      <c r="V58" s="101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</row>
    <row r="59" spans="1:37" outlineLevel="1">
      <c r="A59" s="110"/>
      <c r="B59" s="110"/>
      <c r="C59" s="111"/>
      <c r="D59" s="112"/>
      <c r="E59" s="120" t="str">
        <f>INDEX(Inp_PR24_BRL!$B$200:$B$406,MATCH(TPC_BRL!$F$6,Inp_PR24_BRL!$C$200:$C$406,0))</f>
        <v>TPC - Total from all input match codes</v>
      </c>
      <c r="F59" s="79"/>
      <c r="G59" s="79"/>
      <c r="H59" s="79"/>
      <c r="I59" s="79"/>
      <c r="J59" s="79"/>
      <c r="K59" s="79"/>
      <c r="L59" s="79"/>
      <c r="M59" s="157"/>
      <c r="N59" s="79"/>
      <c r="O59" s="120"/>
      <c r="P59" s="120"/>
      <c r="Q59" s="190">
        <f>INDEX(Inp_PR24_BRL!H$200:H$406,MATCH(TPC_BRL!$F$6,Inp_PR24_BRL!$C$200:$C$406,0))</f>
        <v>1.5609999999999997</v>
      </c>
      <c r="R59" s="190">
        <f>INDEX(Inp_PR24_BRL!I$200:I$406,MATCH(TPC_BRL!$F$6,Inp_PR24_BRL!$C$200:$C$406,0))</f>
        <v>1.5709999999999997</v>
      </c>
      <c r="S59" s="190">
        <f>INDEX(Inp_PR24_BRL!J$200:J$406,MATCH(TPC_BRL!$F$6,Inp_PR24_BRL!$C$200:$C$406,0))</f>
        <v>1.5709999999999997</v>
      </c>
      <c r="T59" s="190">
        <f>INDEX(Inp_PR24_BRL!K$200:K$406,MATCH(TPC_BRL!$F$6,Inp_PR24_BRL!$C$200:$C$406,0))</f>
        <v>1.5739999999999998</v>
      </c>
      <c r="U59" s="190">
        <f>INDEX(Inp_PR24_BRL!L$200:L$406,MATCH(TPC_BRL!$F$6,Inp_PR24_BRL!$C$200:$C$406,0))</f>
        <v>1.5709999999999997</v>
      </c>
      <c r="V59" s="101"/>
      <c r="W59" s="101"/>
      <c r="X59" s="101"/>
      <c r="Y59" s="157"/>
      <c r="Z59" s="157"/>
      <c r="AA59" s="157"/>
      <c r="AB59" s="157"/>
      <c r="AC59" s="195"/>
      <c r="AD59" s="195"/>
      <c r="AE59" s="157"/>
      <c r="AF59" s="157"/>
      <c r="AG59" s="157"/>
      <c r="AH59" s="157"/>
      <c r="AI59" s="157"/>
      <c r="AJ59" s="157"/>
      <c r="AK59" s="157"/>
    </row>
    <row r="60" spans="1:37" outlineLevel="1">
      <c r="A60" s="110"/>
      <c r="B60" s="110"/>
      <c r="C60" s="111"/>
      <c r="D60" s="112"/>
      <c r="E60" s="79" t="s">
        <v>923</v>
      </c>
      <c r="F60" s="79"/>
      <c r="G60" s="79"/>
      <c r="H60" s="79"/>
      <c r="I60" s="79"/>
      <c r="J60" s="79"/>
      <c r="K60" s="79"/>
      <c r="L60" s="79"/>
      <c r="M60" s="157"/>
      <c r="N60" s="166">
        <f>SUM(Q60:U60)</f>
        <v>0</v>
      </c>
      <c r="O60" s="120"/>
      <c r="P60" s="120"/>
      <c r="Q60" s="166">
        <f>IF(ABS(Q57-Q59)&gt;CHK_TOL,1,0)</f>
        <v>0</v>
      </c>
      <c r="R60" s="166">
        <f>IF(ABS(R57-R59)&gt;CHK_TOL,1,0)</f>
        <v>0</v>
      </c>
      <c r="S60" s="166">
        <f>IF(ABS(S57-S59)&gt;CHK_TOL,1,0)</f>
        <v>0</v>
      </c>
      <c r="T60" s="166">
        <f>IF(ABS(T57-T59)&gt;CHK_TOL,1,0)</f>
        <v>0</v>
      </c>
      <c r="U60" s="166">
        <f>IF(ABS(U57-U59)&gt;CHK_TOL,1,0)</f>
        <v>0</v>
      </c>
      <c r="V60" s="101"/>
      <c r="W60" s="101"/>
      <c r="X60" s="101"/>
      <c r="Y60" s="157"/>
      <c r="Z60" s="157"/>
      <c r="AA60" s="157"/>
      <c r="AB60" s="157"/>
      <c r="AC60" s="195"/>
      <c r="AD60" s="195"/>
      <c r="AE60" s="157"/>
      <c r="AF60" s="157"/>
      <c r="AG60" s="157"/>
      <c r="AH60" s="157"/>
      <c r="AI60" s="157"/>
      <c r="AJ60" s="157"/>
      <c r="AK60" s="157"/>
    </row>
    <row r="61" spans="1:37">
      <c r="A61" s="110"/>
      <c r="B61" s="110"/>
      <c r="C61" s="111"/>
      <c r="D61" s="112"/>
      <c r="E61" s="79"/>
      <c r="F61" s="79"/>
      <c r="G61" s="79"/>
      <c r="H61" s="79"/>
      <c r="I61" s="79"/>
      <c r="J61" s="79"/>
      <c r="K61" s="79"/>
      <c r="L61" s="79"/>
      <c r="M61" s="157"/>
      <c r="N61" s="79"/>
      <c r="O61" s="120"/>
      <c r="P61" s="120"/>
      <c r="Q61" s="79"/>
      <c r="R61" s="79"/>
      <c r="S61" s="79"/>
      <c r="T61" s="79"/>
      <c r="U61" s="79"/>
      <c r="V61" s="101"/>
      <c r="W61" s="79"/>
      <c r="X61" s="79"/>
      <c r="Y61" s="79"/>
      <c r="Z61" s="79"/>
      <c r="AA61" s="79"/>
      <c r="AB61" s="157"/>
      <c r="AC61" s="79"/>
      <c r="AD61" s="79"/>
      <c r="AE61" s="157"/>
      <c r="AF61" s="157"/>
      <c r="AG61" s="157"/>
      <c r="AH61" s="157"/>
      <c r="AI61" s="157"/>
      <c r="AJ61" s="157"/>
      <c r="AK61" s="157"/>
    </row>
    <row r="62" spans="1:37">
      <c r="A62" s="110"/>
      <c r="B62" s="110"/>
      <c r="C62" s="111"/>
      <c r="D62" s="157"/>
      <c r="E62" s="79"/>
      <c r="F62" s="157"/>
      <c r="G62" s="157"/>
      <c r="H62" s="157"/>
      <c r="I62" s="157"/>
      <c r="J62" s="157"/>
      <c r="K62" s="157"/>
      <c r="L62" s="157"/>
      <c r="M62" s="157"/>
      <c r="N62" s="79"/>
      <c r="O62" s="120"/>
      <c r="P62" s="120"/>
      <c r="Q62" s="182">
        <f t="shared" ref="Q62:AA62" si="31">Q$2</f>
        <v>46112</v>
      </c>
      <c r="R62" s="182">
        <f t="shared" si="31"/>
        <v>46477</v>
      </c>
      <c r="S62" s="182">
        <f t="shared" si="31"/>
        <v>46843</v>
      </c>
      <c r="T62" s="182">
        <f t="shared" si="31"/>
        <v>47208</v>
      </c>
      <c r="U62" s="182">
        <f t="shared" si="31"/>
        <v>47573</v>
      </c>
      <c r="V62" s="101"/>
      <c r="W62" s="182"/>
      <c r="X62" s="182"/>
      <c r="Y62" s="182"/>
      <c r="Z62" s="182">
        <f t="shared" si="31"/>
        <v>0</v>
      </c>
      <c r="AA62" s="182">
        <f t="shared" si="31"/>
        <v>0</v>
      </c>
      <c r="AB62" s="157"/>
      <c r="AC62" s="182"/>
      <c r="AD62" s="182"/>
      <c r="AE62" s="157"/>
      <c r="AF62" s="157"/>
      <c r="AG62" s="157"/>
      <c r="AH62" s="157"/>
      <c r="AI62" s="157"/>
      <c r="AJ62" s="157"/>
      <c r="AK62" s="157"/>
    </row>
    <row r="63" spans="1:37">
      <c r="A63" s="110"/>
      <c r="B63" s="110"/>
      <c r="C63" s="111"/>
      <c r="D63" s="76" t="str">
        <f>D9</f>
        <v>Third party costs</v>
      </c>
      <c r="E63" s="79"/>
      <c r="F63" s="79"/>
      <c r="G63" s="79"/>
      <c r="H63" s="79"/>
      <c r="I63" s="79"/>
      <c r="J63" s="79"/>
      <c r="K63" s="79"/>
      <c r="L63" s="79"/>
      <c r="M63" s="157"/>
      <c r="N63" s="79"/>
      <c r="O63" s="120"/>
      <c r="P63" s="120"/>
      <c r="Q63" s="182"/>
      <c r="R63" s="182"/>
      <c r="S63" s="182"/>
      <c r="T63" s="182"/>
      <c r="U63" s="182"/>
      <c r="V63" s="101"/>
      <c r="W63" s="182"/>
      <c r="X63" s="182"/>
      <c r="Y63" s="182"/>
      <c r="Z63" s="182"/>
      <c r="AA63" s="182"/>
      <c r="AB63" s="157"/>
      <c r="AC63" s="182"/>
      <c r="AD63" s="182"/>
      <c r="AE63" s="157"/>
      <c r="AF63" s="157"/>
      <c r="AG63" s="157"/>
      <c r="AH63" s="157"/>
      <c r="AI63" s="157"/>
      <c r="AJ63" s="157"/>
      <c r="AK63" s="157"/>
    </row>
    <row r="64" spans="1:37">
      <c r="A64" s="110"/>
      <c r="B64" s="110"/>
      <c r="C64" s="111"/>
      <c r="D64" s="112"/>
      <c r="E64" s="96" t="s">
        <v>921</v>
      </c>
      <c r="F64" s="79"/>
      <c r="G64" s="79"/>
      <c r="H64" s="79"/>
      <c r="I64" s="79"/>
      <c r="J64" s="79"/>
      <c r="K64" s="79"/>
      <c r="L64" s="79"/>
      <c r="M64" s="157"/>
      <c r="N64" s="79"/>
      <c r="O64" s="120"/>
      <c r="P64" s="120"/>
      <c r="Q64" s="79"/>
      <c r="R64" s="79"/>
      <c r="S64" s="79"/>
      <c r="T64" s="79"/>
      <c r="U64" s="79"/>
      <c r="V64" s="101"/>
      <c r="W64" s="79"/>
      <c r="X64" s="79"/>
      <c r="Y64" s="79"/>
      <c r="Z64" s="79"/>
      <c r="AA64" s="79"/>
      <c r="AB64" s="157"/>
      <c r="AC64" s="79"/>
      <c r="AD64" s="79"/>
      <c r="AE64" s="157"/>
      <c r="AF64" s="157"/>
      <c r="AG64" s="157"/>
      <c r="AH64" s="157"/>
      <c r="AI64" s="157"/>
      <c r="AJ64" s="157"/>
      <c r="AK64" s="157"/>
    </row>
    <row r="65" spans="1:37" outlineLevel="1">
      <c r="A65" s="110"/>
      <c r="B65" s="110"/>
      <c r="C65" s="111"/>
      <c r="D65" s="112"/>
      <c r="E65" s="79"/>
      <c r="F65" s="79"/>
      <c r="G65" s="79"/>
      <c r="H65" s="79"/>
      <c r="I65" s="79"/>
      <c r="J65" s="79"/>
      <c r="K65" s="79"/>
      <c r="L65" s="79"/>
      <c r="M65" s="157"/>
      <c r="N65" s="187"/>
      <c r="O65" s="120"/>
      <c r="P65" s="120"/>
      <c r="Q65" s="79"/>
      <c r="R65" s="79"/>
      <c r="S65" s="79"/>
      <c r="T65" s="79"/>
      <c r="U65" s="79"/>
      <c r="V65" s="101"/>
      <c r="W65" s="79"/>
      <c r="X65" s="79"/>
      <c r="Y65" s="79"/>
      <c r="Z65" s="79"/>
      <c r="AA65" s="79"/>
      <c r="AB65" s="157"/>
      <c r="AC65" s="79"/>
      <c r="AD65" s="79"/>
      <c r="AE65" s="157"/>
      <c r="AF65" s="157"/>
      <c r="AG65" s="157"/>
      <c r="AH65" s="157"/>
      <c r="AI65" s="157"/>
      <c r="AJ65" s="157"/>
      <c r="AK65" s="157"/>
    </row>
    <row r="66" spans="1:37" outlineLevel="1">
      <c r="A66" s="110"/>
      <c r="B66" s="110"/>
      <c r="C66" s="111"/>
      <c r="D66" s="112"/>
      <c r="E66" s="188" t="s">
        <v>916</v>
      </c>
      <c r="F66" s="79"/>
      <c r="G66" s="79"/>
      <c r="H66" s="79"/>
      <c r="I66" s="79"/>
      <c r="J66" s="79"/>
      <c r="K66" s="79"/>
      <c r="L66" s="79"/>
      <c r="M66" s="157"/>
      <c r="N66" s="79"/>
      <c r="O66" s="120"/>
      <c r="P66" s="120"/>
      <c r="Q66" s="120"/>
      <c r="R66" s="120"/>
      <c r="S66" s="120"/>
      <c r="T66" s="120"/>
      <c r="U66" s="120"/>
      <c r="V66" s="101"/>
      <c r="W66" s="120"/>
      <c r="X66" s="120"/>
      <c r="Y66" s="120"/>
      <c r="Z66" s="120"/>
      <c r="AA66" s="120"/>
      <c r="AB66" s="157"/>
      <c r="AC66" s="120"/>
      <c r="AD66" s="120"/>
      <c r="AE66" s="157"/>
      <c r="AF66" s="157"/>
      <c r="AG66" s="157"/>
      <c r="AH66" s="157"/>
      <c r="AI66" s="157"/>
      <c r="AJ66" s="157"/>
      <c r="AK66" s="157"/>
    </row>
    <row r="67" spans="1:37" outlineLevel="1">
      <c r="A67" s="110"/>
      <c r="B67" s="110"/>
      <c r="C67" s="111"/>
      <c r="D67" s="112"/>
      <c r="E67" s="189">
        <f>InpC!$H$21</f>
        <v>45016</v>
      </c>
      <c r="F67" s="79"/>
      <c r="G67" s="79"/>
      <c r="H67" s="79"/>
      <c r="I67" s="79"/>
      <c r="J67" s="79"/>
      <c r="K67" s="79"/>
      <c r="L67" s="79"/>
      <c r="M67" s="157"/>
      <c r="N67" s="120"/>
      <c r="O67" s="120"/>
      <c r="P67" s="120"/>
      <c r="Q67" s="120"/>
      <c r="R67" s="120"/>
      <c r="S67" s="120"/>
      <c r="T67" s="120"/>
      <c r="U67" s="120"/>
      <c r="V67" s="101"/>
      <c r="W67" s="120"/>
      <c r="X67" s="120"/>
      <c r="Y67" s="120"/>
      <c r="Z67" s="120"/>
      <c r="AA67" s="120"/>
      <c r="AB67" s="157"/>
      <c r="AC67" s="120"/>
      <c r="AD67" s="120"/>
      <c r="AE67" s="157"/>
      <c r="AF67" s="157"/>
      <c r="AG67" s="157"/>
      <c r="AH67" s="157"/>
      <c r="AI67" s="157"/>
      <c r="AJ67" s="157"/>
      <c r="AK67" s="157"/>
    </row>
    <row r="68" spans="1:37" outlineLevel="1">
      <c r="A68" s="110"/>
      <c r="B68" s="110"/>
      <c r="C68" s="111"/>
      <c r="D68" s="112"/>
      <c r="E68" s="189"/>
      <c r="F68" s="79"/>
      <c r="G68" s="79"/>
      <c r="H68" s="79"/>
      <c r="I68" s="79"/>
      <c r="J68" s="79"/>
      <c r="K68" s="79"/>
      <c r="L68" s="79"/>
      <c r="M68" s="157"/>
      <c r="N68" s="120"/>
      <c r="O68" s="120"/>
      <c r="P68" s="120"/>
      <c r="Q68" s="120"/>
      <c r="R68" s="120"/>
      <c r="S68" s="120"/>
      <c r="T68" s="120"/>
      <c r="U68" s="120"/>
      <c r="V68" s="101"/>
      <c r="W68" s="120"/>
      <c r="X68" s="120"/>
      <c r="Y68" s="120"/>
      <c r="Z68" s="120"/>
      <c r="AA68" s="120"/>
      <c r="AB68" s="157"/>
      <c r="AC68" s="120"/>
      <c r="AD68" s="120"/>
      <c r="AE68" s="157"/>
      <c r="AF68" s="157"/>
      <c r="AG68" s="157"/>
      <c r="AH68" s="157"/>
      <c r="AI68" s="157"/>
      <c r="AJ68" s="157"/>
      <c r="AK68" s="157"/>
    </row>
    <row r="69" spans="1:37" outlineLevel="1">
      <c r="A69" s="110"/>
      <c r="B69" s="110"/>
      <c r="C69" s="111"/>
      <c r="D69" s="112"/>
      <c r="E69" s="79" t="str">
        <f t="shared" ref="E69:J80" si="32">E15</f>
        <v>Non-potable water- WR - capex</v>
      </c>
      <c r="F69" s="79" t="str">
        <f t="shared" si="32"/>
        <v>CW11_016WR_PR24</v>
      </c>
      <c r="G69" s="79">
        <f t="shared" si="32"/>
        <v>0</v>
      </c>
      <c r="H69" s="79">
        <f t="shared" si="32"/>
        <v>0</v>
      </c>
      <c r="I69" s="79">
        <f t="shared" si="32"/>
        <v>0</v>
      </c>
      <c r="J69" s="79">
        <f t="shared" si="32"/>
        <v>0</v>
      </c>
      <c r="K69" s="79"/>
      <c r="L69" s="79" t="str">
        <f t="shared" ref="L69:M80" si="33">L15</f>
        <v>CAPEX</v>
      </c>
      <c r="M69" s="79" t="str">
        <f t="shared" si="33"/>
        <v>£m</v>
      </c>
      <c r="N69" s="101"/>
      <c r="O69" s="196"/>
      <c r="P69" s="196"/>
      <c r="Q69" s="197"/>
      <c r="R69" s="197"/>
      <c r="S69" s="197"/>
      <c r="T69" s="197"/>
      <c r="U69" s="197"/>
      <c r="V69" s="101"/>
      <c r="W69" s="101"/>
      <c r="X69" s="101"/>
      <c r="Y69" s="191"/>
      <c r="Z69" s="191"/>
      <c r="AA69" s="191"/>
      <c r="AB69" s="157"/>
      <c r="AC69" s="191"/>
      <c r="AD69" s="191"/>
      <c r="AE69" s="157"/>
      <c r="AF69" s="157"/>
      <c r="AG69" s="157"/>
      <c r="AH69" s="157"/>
      <c r="AI69" s="157"/>
      <c r="AJ69" s="157"/>
      <c r="AK69" s="157"/>
    </row>
    <row r="70" spans="1:37" outlineLevel="1">
      <c r="A70" s="110"/>
      <c r="B70" s="110"/>
      <c r="C70" s="111"/>
      <c r="D70" s="112"/>
      <c r="E70" s="79" t="str">
        <f t="shared" si="32"/>
        <v>Non-potable water- WR - opex</v>
      </c>
      <c r="F70" s="79" t="str">
        <f t="shared" si="32"/>
        <v>CW11_001WR_PR24</v>
      </c>
      <c r="G70" s="79">
        <f t="shared" si="32"/>
        <v>0</v>
      </c>
      <c r="H70" s="79">
        <f t="shared" si="32"/>
        <v>0</v>
      </c>
      <c r="I70" s="79">
        <f t="shared" si="32"/>
        <v>0</v>
      </c>
      <c r="J70" s="79">
        <f t="shared" si="32"/>
        <v>0</v>
      </c>
      <c r="K70" s="79"/>
      <c r="L70" s="79" t="str">
        <f t="shared" si="33"/>
        <v>OPEX</v>
      </c>
      <c r="M70" s="79" t="str">
        <f t="shared" si="33"/>
        <v>£m</v>
      </c>
      <c r="N70" s="101"/>
      <c r="O70" s="196"/>
      <c r="P70" s="196"/>
      <c r="Q70" s="197"/>
      <c r="R70" s="197"/>
      <c r="S70" s="197"/>
      <c r="T70" s="197"/>
      <c r="U70" s="197"/>
      <c r="V70" s="101"/>
      <c r="W70" s="101"/>
      <c r="X70" s="101"/>
      <c r="Y70" s="191"/>
      <c r="Z70" s="191"/>
      <c r="AA70" s="191"/>
      <c r="AB70" s="157"/>
      <c r="AC70" s="191"/>
      <c r="AD70" s="191"/>
      <c r="AE70" s="157"/>
      <c r="AF70" s="157"/>
      <c r="AG70" s="157"/>
      <c r="AH70" s="157"/>
      <c r="AI70" s="157"/>
      <c r="AJ70" s="157"/>
      <c r="AK70" s="157"/>
    </row>
    <row r="71" spans="1:37" outlineLevel="1">
      <c r="A71" s="110"/>
      <c r="B71" s="110"/>
      <c r="C71" s="111"/>
      <c r="D71" s="112"/>
      <c r="E71" s="79" t="str">
        <f t="shared" si="32"/>
        <v>Non-potable water- WR - totex</v>
      </c>
      <c r="F71" s="79" t="str">
        <f t="shared" si="32"/>
        <v>sum</v>
      </c>
      <c r="G71" s="79">
        <f t="shared" si="32"/>
        <v>0</v>
      </c>
      <c r="H71" s="79">
        <f t="shared" si="32"/>
        <v>0</v>
      </c>
      <c r="I71" s="79">
        <f t="shared" si="32"/>
        <v>0</v>
      </c>
      <c r="J71" s="79">
        <f t="shared" si="32"/>
        <v>0</v>
      </c>
      <c r="K71" s="79"/>
      <c r="L71" s="79">
        <f t="shared" si="33"/>
        <v>0</v>
      </c>
      <c r="M71" s="79" t="str">
        <f t="shared" si="33"/>
        <v>£m</v>
      </c>
      <c r="N71" s="101"/>
      <c r="O71" s="196"/>
      <c r="P71" s="196"/>
      <c r="Q71" s="198">
        <f>SUM(Q69:Q70)</f>
        <v>0</v>
      </c>
      <c r="R71" s="198">
        <f t="shared" ref="R71:U71" si="34">SUM(R69:R70)</f>
        <v>0</v>
      </c>
      <c r="S71" s="198">
        <f t="shared" si="34"/>
        <v>0</v>
      </c>
      <c r="T71" s="198">
        <f t="shared" si="34"/>
        <v>0</v>
      </c>
      <c r="U71" s="198">
        <f t="shared" si="34"/>
        <v>0</v>
      </c>
      <c r="V71" s="101"/>
      <c r="W71" s="101"/>
      <c r="X71" s="101"/>
      <c r="Y71" s="191"/>
      <c r="Z71" s="191"/>
      <c r="AA71" s="191"/>
      <c r="AB71" s="157"/>
      <c r="AC71" s="191"/>
      <c r="AD71" s="191"/>
      <c r="AE71" s="157"/>
      <c r="AF71" s="157"/>
      <c r="AG71" s="157"/>
      <c r="AH71" s="157"/>
      <c r="AI71" s="157"/>
      <c r="AJ71" s="157"/>
      <c r="AK71" s="157"/>
    </row>
    <row r="72" spans="1:37" outlineLevel="1">
      <c r="A72" s="110"/>
      <c r="B72" s="110"/>
      <c r="C72" s="111"/>
      <c r="D72" s="112"/>
      <c r="E72" s="79" t="str">
        <f t="shared" si="32"/>
        <v>Bulk supplies - WR - capex</v>
      </c>
      <c r="F72" s="79" t="str">
        <f t="shared" si="32"/>
        <v>CW11_027WR_PR24</v>
      </c>
      <c r="G72" s="79">
        <f t="shared" si="32"/>
        <v>0</v>
      </c>
      <c r="H72" s="79">
        <f t="shared" si="32"/>
        <v>0</v>
      </c>
      <c r="I72" s="79">
        <f t="shared" si="32"/>
        <v>0</v>
      </c>
      <c r="J72" s="79">
        <f t="shared" si="32"/>
        <v>0</v>
      </c>
      <c r="K72" s="79"/>
      <c r="L72" s="79" t="str">
        <f t="shared" si="33"/>
        <v>CAPEX</v>
      </c>
      <c r="M72" s="79" t="str">
        <f t="shared" si="33"/>
        <v>£m</v>
      </c>
      <c r="N72" s="101"/>
      <c r="O72" s="196"/>
      <c r="P72" s="196"/>
      <c r="Q72" s="197"/>
      <c r="R72" s="197"/>
      <c r="S72" s="197"/>
      <c r="T72" s="197"/>
      <c r="U72" s="197"/>
      <c r="V72" s="101"/>
      <c r="W72" s="101"/>
      <c r="X72" s="101"/>
      <c r="Y72" s="191"/>
      <c r="Z72" s="191"/>
      <c r="AA72" s="191"/>
      <c r="AB72" s="157"/>
      <c r="AC72" s="191"/>
      <c r="AD72" s="191"/>
      <c r="AE72" s="157"/>
      <c r="AF72" s="157"/>
      <c r="AG72" s="157"/>
      <c r="AH72" s="157"/>
      <c r="AI72" s="157"/>
      <c r="AJ72" s="157"/>
      <c r="AK72" s="157"/>
    </row>
    <row r="73" spans="1:37" outlineLevel="1">
      <c r="A73" s="110"/>
      <c r="B73" s="110"/>
      <c r="C73" s="111"/>
      <c r="D73" s="112"/>
      <c r="E73" s="79" t="str">
        <f t="shared" si="32"/>
        <v>Bulk supplies - WR - opex</v>
      </c>
      <c r="F73" s="79" t="str">
        <f t="shared" si="32"/>
        <v>CW11_012WR_PR24</v>
      </c>
      <c r="G73" s="79">
        <f t="shared" si="32"/>
        <v>0</v>
      </c>
      <c r="H73" s="79">
        <f t="shared" si="32"/>
        <v>0</v>
      </c>
      <c r="I73" s="79">
        <f t="shared" si="32"/>
        <v>0</v>
      </c>
      <c r="J73" s="79">
        <f t="shared" si="32"/>
        <v>0</v>
      </c>
      <c r="K73" s="79"/>
      <c r="L73" s="79" t="str">
        <f t="shared" si="33"/>
        <v>OPEX</v>
      </c>
      <c r="M73" s="79" t="str">
        <f t="shared" si="33"/>
        <v>£m</v>
      </c>
      <c r="N73" s="101"/>
      <c r="O73" s="196"/>
      <c r="P73" s="196"/>
      <c r="Q73" s="197"/>
      <c r="R73" s="197"/>
      <c r="S73" s="197"/>
      <c r="T73" s="197"/>
      <c r="U73" s="197"/>
      <c r="V73" s="101"/>
      <c r="W73" s="101"/>
      <c r="X73" s="101"/>
      <c r="Y73" s="191"/>
      <c r="Z73" s="191"/>
      <c r="AA73" s="191"/>
      <c r="AB73" s="157"/>
      <c r="AC73" s="191"/>
      <c r="AD73" s="191"/>
      <c r="AE73" s="157"/>
      <c r="AF73" s="157"/>
      <c r="AG73" s="157"/>
      <c r="AH73" s="157"/>
      <c r="AI73" s="157"/>
      <c r="AJ73" s="157"/>
      <c r="AK73" s="157"/>
    </row>
    <row r="74" spans="1:37" outlineLevel="1">
      <c r="A74" s="110"/>
      <c r="B74" s="110"/>
      <c r="C74" s="111"/>
      <c r="D74" s="112"/>
      <c r="E74" s="79" t="str">
        <f t="shared" si="32"/>
        <v>Bulk supplies - WR - totex</v>
      </c>
      <c r="F74" s="79" t="str">
        <f t="shared" si="32"/>
        <v>sum</v>
      </c>
      <c r="G74" s="79">
        <f t="shared" si="32"/>
        <v>0</v>
      </c>
      <c r="H74" s="79">
        <f t="shared" si="32"/>
        <v>0</v>
      </c>
      <c r="I74" s="79">
        <f t="shared" si="32"/>
        <v>0</v>
      </c>
      <c r="J74" s="79">
        <f t="shared" si="32"/>
        <v>0</v>
      </c>
      <c r="K74" s="79"/>
      <c r="L74" s="79">
        <f t="shared" si="33"/>
        <v>0</v>
      </c>
      <c r="M74" s="79" t="str">
        <f t="shared" si="33"/>
        <v>£m</v>
      </c>
      <c r="N74" s="101"/>
      <c r="O74" s="196"/>
      <c r="P74" s="196"/>
      <c r="Q74" s="198">
        <f t="shared" ref="Q74:U74" si="35">SUM(Q72:Q73)</f>
        <v>0</v>
      </c>
      <c r="R74" s="198">
        <f t="shared" si="35"/>
        <v>0</v>
      </c>
      <c r="S74" s="198">
        <f t="shared" si="35"/>
        <v>0</v>
      </c>
      <c r="T74" s="198">
        <f t="shared" si="35"/>
        <v>0</v>
      </c>
      <c r="U74" s="198">
        <f t="shared" si="35"/>
        <v>0</v>
      </c>
      <c r="V74" s="101"/>
      <c r="W74" s="101"/>
      <c r="X74" s="101"/>
      <c r="Y74" s="191"/>
      <c r="Z74" s="191"/>
      <c r="AA74" s="191"/>
      <c r="AB74" s="157"/>
      <c r="AC74" s="191"/>
      <c r="AD74" s="191"/>
      <c r="AE74" s="157"/>
      <c r="AF74" s="157"/>
      <c r="AG74" s="157"/>
      <c r="AH74" s="157"/>
      <c r="AI74" s="157"/>
      <c r="AJ74" s="157"/>
      <c r="AK74" s="157"/>
    </row>
    <row r="75" spans="1:37" outlineLevel="1">
      <c r="A75" s="110"/>
      <c r="B75" s="110"/>
      <c r="C75" s="111"/>
      <c r="D75" s="112"/>
      <c r="E75" s="79" t="str">
        <f t="shared" si="32"/>
        <v>Excluded charges - WR - capex</v>
      </c>
      <c r="F75" s="79" t="str">
        <f t="shared" si="32"/>
        <v>CW11_028WR_PR24</v>
      </c>
      <c r="G75" s="79">
        <f t="shared" si="32"/>
        <v>0</v>
      </c>
      <c r="H75" s="79">
        <f t="shared" si="32"/>
        <v>0</v>
      </c>
      <c r="I75" s="79">
        <f t="shared" si="32"/>
        <v>0</v>
      </c>
      <c r="J75" s="79">
        <f t="shared" si="32"/>
        <v>0</v>
      </c>
      <c r="K75" s="79"/>
      <c r="L75" s="79" t="str">
        <f t="shared" si="33"/>
        <v>CAPEX</v>
      </c>
      <c r="M75" s="79" t="str">
        <f t="shared" si="33"/>
        <v>£m</v>
      </c>
      <c r="N75" s="101"/>
      <c r="O75" s="196"/>
      <c r="P75" s="196"/>
      <c r="Q75" s="197"/>
      <c r="R75" s="197"/>
      <c r="S75" s="197"/>
      <c r="T75" s="197"/>
      <c r="U75" s="197"/>
      <c r="V75" s="101"/>
      <c r="W75" s="101"/>
      <c r="X75" s="101"/>
      <c r="Y75" s="191"/>
      <c r="Z75" s="191"/>
      <c r="AA75" s="191"/>
      <c r="AB75" s="157"/>
      <c r="AC75" s="191"/>
      <c r="AD75" s="191"/>
      <c r="AE75" s="157"/>
      <c r="AF75" s="157"/>
      <c r="AG75" s="157"/>
      <c r="AH75" s="157"/>
      <c r="AI75" s="157"/>
      <c r="AJ75" s="157"/>
      <c r="AK75" s="157"/>
    </row>
    <row r="76" spans="1:37" outlineLevel="1">
      <c r="A76" s="110"/>
      <c r="B76" s="110"/>
      <c r="C76" s="111"/>
      <c r="D76" s="112"/>
      <c r="E76" s="79" t="str">
        <f t="shared" si="32"/>
        <v>Excluded charges - WR - opex</v>
      </c>
      <c r="F76" s="79" t="str">
        <f t="shared" si="32"/>
        <v>CW11_013WR_PR24</v>
      </c>
      <c r="G76" s="79">
        <f t="shared" si="32"/>
        <v>0</v>
      </c>
      <c r="H76" s="79">
        <f t="shared" si="32"/>
        <v>0</v>
      </c>
      <c r="I76" s="79">
        <f t="shared" si="32"/>
        <v>0</v>
      </c>
      <c r="J76" s="79">
        <f t="shared" si="32"/>
        <v>0</v>
      </c>
      <c r="K76" s="79"/>
      <c r="L76" s="79" t="str">
        <f t="shared" si="33"/>
        <v>OPEX</v>
      </c>
      <c r="M76" s="79" t="str">
        <f t="shared" si="33"/>
        <v>£m</v>
      </c>
      <c r="N76" s="101"/>
      <c r="O76" s="196"/>
      <c r="P76" s="196"/>
      <c r="Q76" s="197"/>
      <c r="R76" s="197"/>
      <c r="S76" s="197"/>
      <c r="T76" s="197"/>
      <c r="U76" s="197"/>
      <c r="V76" s="101"/>
      <c r="W76" s="101"/>
      <c r="X76" s="101"/>
      <c r="Y76" s="191"/>
      <c r="Z76" s="191"/>
      <c r="AA76" s="191"/>
      <c r="AB76" s="157"/>
      <c r="AC76" s="191"/>
      <c r="AD76" s="191"/>
      <c r="AE76" s="157"/>
      <c r="AF76" s="157"/>
      <c r="AG76" s="157"/>
      <c r="AH76" s="157"/>
      <c r="AI76" s="157"/>
      <c r="AJ76" s="157"/>
      <c r="AK76" s="157"/>
    </row>
    <row r="77" spans="1:37" outlineLevel="1">
      <c r="A77" s="110"/>
      <c r="B77" s="110"/>
      <c r="C77" s="111"/>
      <c r="D77" s="112"/>
      <c r="E77" s="79" t="str">
        <f t="shared" si="32"/>
        <v>Excluded charges - WR - totex</v>
      </c>
      <c r="F77" s="79" t="str">
        <f t="shared" si="32"/>
        <v>sum</v>
      </c>
      <c r="G77" s="79">
        <f t="shared" si="32"/>
        <v>0</v>
      </c>
      <c r="H77" s="79">
        <f t="shared" si="32"/>
        <v>0</v>
      </c>
      <c r="I77" s="79">
        <f t="shared" si="32"/>
        <v>0</v>
      </c>
      <c r="J77" s="79">
        <f t="shared" si="32"/>
        <v>0</v>
      </c>
      <c r="K77" s="79"/>
      <c r="L77" s="79">
        <f t="shared" si="33"/>
        <v>0</v>
      </c>
      <c r="M77" s="79" t="str">
        <f t="shared" si="33"/>
        <v>£m</v>
      </c>
      <c r="N77" s="101"/>
      <c r="O77" s="196"/>
      <c r="P77" s="196"/>
      <c r="Q77" s="198">
        <f t="shared" ref="Q77:U77" si="36">SUM(Q75:Q76)</f>
        <v>0</v>
      </c>
      <c r="R77" s="198">
        <f t="shared" si="36"/>
        <v>0</v>
      </c>
      <c r="S77" s="198">
        <f t="shared" si="36"/>
        <v>0</v>
      </c>
      <c r="T77" s="198">
        <f t="shared" si="36"/>
        <v>0</v>
      </c>
      <c r="U77" s="198">
        <f t="shared" si="36"/>
        <v>0</v>
      </c>
      <c r="V77" s="101"/>
      <c r="W77" s="101"/>
      <c r="X77" s="101"/>
      <c r="Y77" s="191"/>
      <c r="Z77" s="191"/>
      <c r="AA77" s="191"/>
      <c r="AB77" s="157"/>
      <c r="AC77" s="191"/>
      <c r="AD77" s="191"/>
      <c r="AE77" s="157"/>
      <c r="AF77" s="157"/>
      <c r="AG77" s="157"/>
      <c r="AH77" s="157"/>
      <c r="AI77" s="157"/>
      <c r="AJ77" s="157"/>
      <c r="AK77" s="157"/>
    </row>
    <row r="78" spans="1:37" outlineLevel="1">
      <c r="A78" s="110"/>
      <c r="B78" s="110"/>
      <c r="C78" s="111"/>
      <c r="D78" s="112"/>
      <c r="E78" s="79" t="str">
        <f t="shared" si="32"/>
        <v>Total third party costs - WR - capex</v>
      </c>
      <c r="F78" s="79" t="str">
        <f t="shared" si="32"/>
        <v>sum</v>
      </c>
      <c r="G78" s="79">
        <f t="shared" si="32"/>
        <v>0</v>
      </c>
      <c r="H78" s="79">
        <f t="shared" si="32"/>
        <v>0</v>
      </c>
      <c r="I78" s="79">
        <f t="shared" si="32"/>
        <v>0</v>
      </c>
      <c r="J78" s="79">
        <f t="shared" si="32"/>
        <v>0</v>
      </c>
      <c r="K78" s="79"/>
      <c r="L78" s="79" t="str">
        <f t="shared" si="33"/>
        <v>CAPEX</v>
      </c>
      <c r="M78" s="79" t="str">
        <f t="shared" si="33"/>
        <v>£m</v>
      </c>
      <c r="N78" s="101"/>
      <c r="O78" s="196"/>
      <c r="P78" s="196"/>
      <c r="Q78" s="198">
        <f>SUMIF($L$69:$L$77,$L78,Q$69:Q$77)</f>
        <v>0</v>
      </c>
      <c r="R78" s="198">
        <f t="shared" ref="R78:U79" si="37">SUMIF($L$69:$L$77,$L78,R$69:R$77)</f>
        <v>0</v>
      </c>
      <c r="S78" s="198">
        <f t="shared" si="37"/>
        <v>0</v>
      </c>
      <c r="T78" s="198">
        <f t="shared" si="37"/>
        <v>0</v>
      </c>
      <c r="U78" s="198">
        <f t="shared" si="37"/>
        <v>0</v>
      </c>
      <c r="V78" s="101"/>
      <c r="W78" s="101"/>
      <c r="X78" s="101"/>
      <c r="Y78" s="191"/>
      <c r="Z78" s="191"/>
      <c r="AA78" s="191"/>
      <c r="AB78" s="157"/>
      <c r="AC78" s="191"/>
      <c r="AD78" s="191"/>
      <c r="AE78" s="157"/>
      <c r="AF78" s="157"/>
      <c r="AG78" s="157"/>
      <c r="AH78" s="157"/>
      <c r="AI78" s="157"/>
      <c r="AJ78" s="157"/>
      <c r="AK78" s="157"/>
    </row>
    <row r="79" spans="1:37" outlineLevel="1">
      <c r="A79" s="110"/>
      <c r="B79" s="110"/>
      <c r="C79" s="111"/>
      <c r="D79" s="112"/>
      <c r="E79" s="79" t="str">
        <f t="shared" si="32"/>
        <v>Total third party costs - WR - opex</v>
      </c>
      <c r="F79" s="79" t="str">
        <f t="shared" si="32"/>
        <v>sum</v>
      </c>
      <c r="G79" s="79">
        <f t="shared" si="32"/>
        <v>0</v>
      </c>
      <c r="H79" s="79">
        <f t="shared" si="32"/>
        <v>0</v>
      </c>
      <c r="I79" s="79">
        <f t="shared" si="32"/>
        <v>0</v>
      </c>
      <c r="J79" s="79">
        <f t="shared" si="32"/>
        <v>0</v>
      </c>
      <c r="K79" s="79"/>
      <c r="L79" s="79" t="str">
        <f t="shared" si="33"/>
        <v>OPEX</v>
      </c>
      <c r="M79" s="79" t="str">
        <f t="shared" si="33"/>
        <v>£m</v>
      </c>
      <c r="N79" s="101"/>
      <c r="O79" s="196"/>
      <c r="P79" s="196"/>
      <c r="Q79" s="198">
        <f t="shared" ref="Q79" si="38">SUMIF($L$69:$L$77,$L79,Q$69:Q$77)</f>
        <v>0</v>
      </c>
      <c r="R79" s="198">
        <f t="shared" si="37"/>
        <v>0</v>
      </c>
      <c r="S79" s="198">
        <f t="shared" si="37"/>
        <v>0</v>
      </c>
      <c r="T79" s="198">
        <f t="shared" si="37"/>
        <v>0</v>
      </c>
      <c r="U79" s="198">
        <f t="shared" si="37"/>
        <v>0</v>
      </c>
      <c r="V79" s="101"/>
      <c r="W79" s="101"/>
      <c r="X79" s="101"/>
      <c r="Y79" s="191"/>
      <c r="Z79" s="191"/>
      <c r="AA79" s="191"/>
      <c r="AB79" s="157"/>
      <c r="AC79" s="191"/>
      <c r="AD79" s="191"/>
      <c r="AE79" s="157"/>
      <c r="AF79" s="157"/>
      <c r="AG79" s="157"/>
      <c r="AH79" s="157"/>
      <c r="AI79" s="157"/>
      <c r="AJ79" s="157"/>
      <c r="AK79" s="157"/>
    </row>
    <row r="80" spans="1:37" outlineLevel="1">
      <c r="A80" s="110"/>
      <c r="B80" s="110"/>
      <c r="C80" s="111"/>
      <c r="D80" s="112"/>
      <c r="E80" s="79" t="str">
        <f t="shared" si="32"/>
        <v>Total third party costs - WR - totex</v>
      </c>
      <c r="F80" s="79" t="str">
        <f t="shared" si="32"/>
        <v>sum</v>
      </c>
      <c r="G80" s="79">
        <f t="shared" si="32"/>
        <v>0</v>
      </c>
      <c r="H80" s="79">
        <f t="shared" si="32"/>
        <v>0</v>
      </c>
      <c r="I80" s="79">
        <f t="shared" si="32"/>
        <v>0</v>
      </c>
      <c r="J80" s="79">
        <f t="shared" si="32"/>
        <v>0</v>
      </c>
      <c r="K80" s="79"/>
      <c r="L80" s="79">
        <f t="shared" si="33"/>
        <v>0</v>
      </c>
      <c r="M80" s="79" t="str">
        <f t="shared" si="33"/>
        <v>£m</v>
      </c>
      <c r="N80" s="101"/>
      <c r="O80" s="196"/>
      <c r="P80" s="196"/>
      <c r="Q80" s="198">
        <f>SUM(Q78:Q79)</f>
        <v>0</v>
      </c>
      <c r="R80" s="198">
        <f t="shared" ref="R80" si="39">SUM(R78:R79)</f>
        <v>0</v>
      </c>
      <c r="S80" s="198">
        <f t="shared" ref="S80" si="40">SUM(S78:S79)</f>
        <v>0</v>
      </c>
      <c r="T80" s="198">
        <f t="shared" ref="T80" si="41">SUM(T78:T79)</f>
        <v>0</v>
      </c>
      <c r="U80" s="198">
        <f t="shared" ref="U80" si="42">SUM(U78:U79)</f>
        <v>0</v>
      </c>
      <c r="V80" s="101"/>
      <c r="W80" s="101"/>
      <c r="X80" s="101"/>
      <c r="Y80" s="191"/>
      <c r="Z80" s="191"/>
      <c r="AA80" s="191"/>
      <c r="AB80" s="157"/>
      <c r="AC80" s="191"/>
      <c r="AD80" s="191"/>
      <c r="AE80" s="157"/>
      <c r="AF80" s="157"/>
      <c r="AG80" s="157"/>
      <c r="AH80" s="157"/>
      <c r="AI80" s="157"/>
      <c r="AJ80" s="157"/>
      <c r="AK80" s="157"/>
    </row>
    <row r="81" spans="1:37" customFormat="1" outlineLevel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200"/>
      <c r="P81" s="200"/>
      <c r="Q81" s="200"/>
      <c r="R81" s="200"/>
      <c r="S81" s="200"/>
      <c r="T81" s="200"/>
      <c r="U81" s="200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</row>
    <row r="82" spans="1:37" outlineLevel="1">
      <c r="A82" s="110"/>
      <c r="B82" s="110"/>
      <c r="C82" s="111"/>
      <c r="D82" s="112"/>
      <c r="E82" s="79" t="str">
        <f t="shared" ref="E82:J96" si="43">E28</f>
        <v>Non-potable water- WN - capex</v>
      </c>
      <c r="F82" s="79" t="str">
        <f t="shared" si="43"/>
        <v>CW11_016RWD_PR24</v>
      </c>
      <c r="G82" s="79" t="str">
        <f t="shared" si="43"/>
        <v>CW11_016TWD_PR24</v>
      </c>
      <c r="H82" s="79" t="str">
        <f t="shared" si="43"/>
        <v>CW11_016WT_PR24</v>
      </c>
      <c r="I82" s="79">
        <f t="shared" si="43"/>
        <v>0</v>
      </c>
      <c r="J82" s="79">
        <f t="shared" si="43"/>
        <v>0</v>
      </c>
      <c r="K82" s="79"/>
      <c r="L82" s="79" t="str">
        <f t="shared" ref="L82:M96" si="44">L28</f>
        <v>CAPEX</v>
      </c>
      <c r="M82" s="79" t="str">
        <f t="shared" si="44"/>
        <v>£m</v>
      </c>
      <c r="N82" s="101"/>
      <c r="O82" s="196"/>
      <c r="P82" s="196"/>
      <c r="Q82" s="197"/>
      <c r="R82" s="197"/>
      <c r="S82" s="197"/>
      <c r="T82" s="197"/>
      <c r="U82" s="197"/>
      <c r="V82" s="101"/>
      <c r="W82" s="101"/>
      <c r="X82" s="101"/>
      <c r="Y82" s="191"/>
      <c r="Z82" s="191"/>
      <c r="AA82" s="191"/>
      <c r="AB82" s="157"/>
      <c r="AC82" s="191"/>
      <c r="AD82" s="191"/>
      <c r="AE82" s="157"/>
      <c r="AF82" s="157"/>
      <c r="AG82" s="157"/>
      <c r="AH82" s="157"/>
      <c r="AI82" s="157"/>
      <c r="AJ82" s="157"/>
      <c r="AK82" s="157"/>
    </row>
    <row r="83" spans="1:37" outlineLevel="1">
      <c r="A83" s="110"/>
      <c r="B83" s="110"/>
      <c r="C83" s="111"/>
      <c r="D83" s="112"/>
      <c r="E83" s="79" t="str">
        <f t="shared" si="43"/>
        <v>Non-potable water- WN - opex</v>
      </c>
      <c r="F83" s="79" t="str">
        <f t="shared" si="43"/>
        <v>CW11_001RWD_PR24</v>
      </c>
      <c r="G83" s="79" t="str">
        <f t="shared" si="43"/>
        <v>CW11_001TWD_PR24</v>
      </c>
      <c r="H83" s="79" t="str">
        <f t="shared" si="43"/>
        <v>CW11_001WT_PR24</v>
      </c>
      <c r="I83" s="79">
        <f t="shared" si="43"/>
        <v>0</v>
      </c>
      <c r="J83" s="79">
        <f t="shared" si="43"/>
        <v>0</v>
      </c>
      <c r="K83" s="79"/>
      <c r="L83" s="79" t="str">
        <f t="shared" si="44"/>
        <v>OPEX</v>
      </c>
      <c r="M83" s="79" t="str">
        <f t="shared" si="44"/>
        <v>£m</v>
      </c>
      <c r="N83" s="101"/>
      <c r="O83" s="196"/>
      <c r="P83" s="196"/>
      <c r="Q83" s="197"/>
      <c r="R83" s="197"/>
      <c r="S83" s="197"/>
      <c r="T83" s="197"/>
      <c r="U83" s="197"/>
      <c r="V83" s="101"/>
      <c r="W83" s="101"/>
      <c r="X83" s="101"/>
      <c r="Y83" s="191"/>
      <c r="Z83" s="191"/>
      <c r="AA83" s="191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</row>
    <row r="84" spans="1:37" outlineLevel="1">
      <c r="A84" s="110"/>
      <c r="B84" s="110"/>
      <c r="C84" s="111"/>
      <c r="D84" s="112"/>
      <c r="E84" s="79" t="str">
        <f t="shared" si="43"/>
        <v>Non-potable water- WN - totex</v>
      </c>
      <c r="F84" s="79" t="str">
        <f t="shared" si="43"/>
        <v>sum</v>
      </c>
      <c r="G84" s="79">
        <f t="shared" si="43"/>
        <v>0</v>
      </c>
      <c r="H84" s="79">
        <f t="shared" si="43"/>
        <v>0</v>
      </c>
      <c r="I84" s="79">
        <f t="shared" si="43"/>
        <v>0</v>
      </c>
      <c r="J84" s="79">
        <f t="shared" si="43"/>
        <v>0</v>
      </c>
      <c r="K84" s="79"/>
      <c r="L84" s="79">
        <f t="shared" si="44"/>
        <v>0</v>
      </c>
      <c r="M84" s="79" t="str">
        <f t="shared" si="44"/>
        <v>£m</v>
      </c>
      <c r="N84" s="101"/>
      <c r="O84" s="196"/>
      <c r="P84" s="196"/>
      <c r="Q84" s="198">
        <f t="shared" ref="Q84:U84" si="45">SUM(Q82:Q83)</f>
        <v>0</v>
      </c>
      <c r="R84" s="198">
        <f t="shared" si="45"/>
        <v>0</v>
      </c>
      <c r="S84" s="198">
        <f t="shared" si="45"/>
        <v>0</v>
      </c>
      <c r="T84" s="198">
        <f t="shared" si="45"/>
        <v>0</v>
      </c>
      <c r="U84" s="198">
        <f t="shared" si="45"/>
        <v>0</v>
      </c>
      <c r="V84" s="101"/>
      <c r="W84" s="101"/>
      <c r="X84" s="101"/>
      <c r="Y84" s="191"/>
      <c r="Z84" s="191"/>
      <c r="AA84" s="191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</row>
    <row r="85" spans="1:37" outlineLevel="1">
      <c r="A85" s="110"/>
      <c r="B85" s="110"/>
      <c r="C85" s="111"/>
      <c r="D85" s="112"/>
      <c r="E85" s="79" t="str">
        <f t="shared" si="43"/>
        <v>Rechargeable works - WN - capex</v>
      </c>
      <c r="F85" s="79" t="str">
        <f t="shared" si="43"/>
        <v>CW11_017TOT_PR24</v>
      </c>
      <c r="G85" s="79" t="str">
        <f t="shared" si="43"/>
        <v>CW11_021TOT_PR24</v>
      </c>
      <c r="H85" s="79" t="str">
        <f t="shared" si="43"/>
        <v>CW11_020TOT_PR24</v>
      </c>
      <c r="I85" s="79" t="str">
        <f t="shared" si="43"/>
        <v>CW11_019TOT_PR24</v>
      </c>
      <c r="J85" s="79" t="str">
        <f t="shared" si="43"/>
        <v>CW11_018TOT_PR24</v>
      </c>
      <c r="K85" s="79"/>
      <c r="L85" s="79" t="str">
        <f t="shared" si="44"/>
        <v>CAPEX</v>
      </c>
      <c r="M85" s="79" t="str">
        <f t="shared" si="44"/>
        <v>£m</v>
      </c>
      <c r="N85" s="101"/>
      <c r="O85" s="196"/>
      <c r="P85" s="196"/>
      <c r="Q85" s="197"/>
      <c r="R85" s="197"/>
      <c r="S85" s="197"/>
      <c r="T85" s="197"/>
      <c r="U85" s="197"/>
      <c r="V85" s="101"/>
      <c r="W85" s="101"/>
      <c r="X85" s="101"/>
      <c r="Y85" s="191"/>
      <c r="Z85" s="191"/>
      <c r="AA85" s="191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</row>
    <row r="86" spans="1:37" outlineLevel="1">
      <c r="A86" s="110"/>
      <c r="B86" s="110"/>
      <c r="C86" s="111"/>
      <c r="D86" s="112"/>
      <c r="E86" s="79" t="str">
        <f t="shared" si="43"/>
        <v>Rechargeable works - WN - opex</v>
      </c>
      <c r="F86" s="79" t="str">
        <f t="shared" si="43"/>
        <v>CW11_002TOT_PR24</v>
      </c>
      <c r="G86" s="79" t="str">
        <f t="shared" si="43"/>
        <v>CW11_006TOT_PR24</v>
      </c>
      <c r="H86" s="79" t="str">
        <f t="shared" si="43"/>
        <v>CW11_005TOT_PR24</v>
      </c>
      <c r="I86" s="79" t="str">
        <f t="shared" si="43"/>
        <v>CW11_004TOT_PR24</v>
      </c>
      <c r="J86" s="79" t="str">
        <f t="shared" si="43"/>
        <v>CW11_003TOT_PR24</v>
      </c>
      <c r="K86" s="79"/>
      <c r="L86" s="79" t="str">
        <f t="shared" si="44"/>
        <v>OPEX</v>
      </c>
      <c r="M86" s="79" t="str">
        <f t="shared" si="44"/>
        <v>£m</v>
      </c>
      <c r="N86" s="101"/>
      <c r="O86" s="196"/>
      <c r="P86" s="196"/>
      <c r="Q86" s="197"/>
      <c r="R86" s="197"/>
      <c r="S86" s="197"/>
      <c r="T86" s="197"/>
      <c r="U86" s="197"/>
      <c r="V86" s="101"/>
      <c r="W86" s="101"/>
      <c r="X86" s="101"/>
      <c r="Y86" s="191"/>
      <c r="Z86" s="191"/>
      <c r="AA86" s="191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</row>
    <row r="87" spans="1:37" outlineLevel="1">
      <c r="A87" s="110"/>
      <c r="B87" s="110"/>
      <c r="C87" s="111"/>
      <c r="D87" s="112"/>
      <c r="E87" s="79" t="str">
        <f t="shared" si="43"/>
        <v>Rechargeable works - WN - totex</v>
      </c>
      <c r="F87" s="79" t="str">
        <f t="shared" si="43"/>
        <v>sum</v>
      </c>
      <c r="G87" s="79">
        <f t="shared" si="43"/>
        <v>0</v>
      </c>
      <c r="H87" s="79">
        <f t="shared" si="43"/>
        <v>0</v>
      </c>
      <c r="I87" s="79">
        <f t="shared" si="43"/>
        <v>0</v>
      </c>
      <c r="J87" s="79">
        <f t="shared" si="43"/>
        <v>0</v>
      </c>
      <c r="K87" s="79"/>
      <c r="L87" s="79">
        <f t="shared" si="44"/>
        <v>0</v>
      </c>
      <c r="M87" s="79" t="str">
        <f t="shared" si="44"/>
        <v>£m</v>
      </c>
      <c r="N87" s="101"/>
      <c r="O87" s="196"/>
      <c r="P87" s="196"/>
      <c r="Q87" s="198">
        <f t="shared" ref="Q87:U87" si="46">SUM(Q85:Q86)</f>
        <v>0</v>
      </c>
      <c r="R87" s="198">
        <f t="shared" si="46"/>
        <v>0</v>
      </c>
      <c r="S87" s="198">
        <f t="shared" si="46"/>
        <v>0</v>
      </c>
      <c r="T87" s="198">
        <f t="shared" si="46"/>
        <v>0</v>
      </c>
      <c r="U87" s="198">
        <f t="shared" si="46"/>
        <v>0</v>
      </c>
      <c r="V87" s="101"/>
      <c r="W87" s="101"/>
      <c r="X87" s="101"/>
      <c r="Y87" s="191"/>
      <c r="Z87" s="191"/>
      <c r="AA87" s="191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</row>
    <row r="88" spans="1:37" outlineLevel="1">
      <c r="A88" s="110"/>
      <c r="B88" s="110"/>
      <c r="C88" s="111"/>
      <c r="D88" s="112"/>
      <c r="E88" s="79" t="str">
        <f t="shared" si="43"/>
        <v>Bulk supplies - WN - capex</v>
      </c>
      <c r="F88" s="79" t="str">
        <f t="shared" si="43"/>
        <v>CW11_027RWD_PR24</v>
      </c>
      <c r="G88" s="79" t="str">
        <f t="shared" si="43"/>
        <v>CW11_027TWD_PR24</v>
      </c>
      <c r="H88" s="79" t="str">
        <f t="shared" si="43"/>
        <v>CW11_027WT_PR24</v>
      </c>
      <c r="I88" s="79">
        <f t="shared" si="43"/>
        <v>0</v>
      </c>
      <c r="J88" s="79">
        <f t="shared" si="43"/>
        <v>0</v>
      </c>
      <c r="K88" s="79"/>
      <c r="L88" s="79" t="str">
        <f t="shared" si="44"/>
        <v>CAPEX</v>
      </c>
      <c r="M88" s="79" t="str">
        <f t="shared" si="44"/>
        <v>£m</v>
      </c>
      <c r="N88" s="101"/>
      <c r="O88" s="196"/>
      <c r="P88" s="196"/>
      <c r="Q88" s="197"/>
      <c r="R88" s="197"/>
      <c r="S88" s="197"/>
      <c r="T88" s="197"/>
      <c r="U88" s="197"/>
      <c r="V88" s="101"/>
      <c r="W88" s="101"/>
      <c r="X88" s="101"/>
      <c r="Y88" s="191"/>
      <c r="Z88" s="191"/>
      <c r="AA88" s="191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</row>
    <row r="89" spans="1:37" outlineLevel="1">
      <c r="A89" s="110"/>
      <c r="B89" s="110"/>
      <c r="C89" s="111"/>
      <c r="D89" s="112"/>
      <c r="E89" s="79" t="str">
        <f t="shared" si="43"/>
        <v>Bulk supplies - WN - opex</v>
      </c>
      <c r="F89" s="79" t="str">
        <f t="shared" si="43"/>
        <v>CW11_012RWD_PR24</v>
      </c>
      <c r="G89" s="79" t="str">
        <f t="shared" si="43"/>
        <v>CW11_012TWD_PR24</v>
      </c>
      <c r="H89" s="79" t="str">
        <f t="shared" si="43"/>
        <v>CW11_012WT_PR24</v>
      </c>
      <c r="I89" s="79">
        <f t="shared" si="43"/>
        <v>0</v>
      </c>
      <c r="J89" s="79">
        <f t="shared" si="43"/>
        <v>0</v>
      </c>
      <c r="K89" s="79"/>
      <c r="L89" s="79" t="str">
        <f t="shared" si="44"/>
        <v>OPEX</v>
      </c>
      <c r="M89" s="79" t="str">
        <f t="shared" si="44"/>
        <v>£m</v>
      </c>
      <c r="N89" s="101"/>
      <c r="O89" s="196"/>
      <c r="P89" s="196"/>
      <c r="Q89" s="197"/>
      <c r="R89" s="197"/>
      <c r="S89" s="197"/>
      <c r="T89" s="197"/>
      <c r="U89" s="197"/>
      <c r="V89" s="101"/>
      <c r="W89" s="101"/>
      <c r="X89" s="101"/>
      <c r="Y89" s="191"/>
      <c r="Z89" s="191"/>
      <c r="AA89" s="191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</row>
    <row r="90" spans="1:37" outlineLevel="1">
      <c r="A90" s="110"/>
      <c r="B90" s="110"/>
      <c r="C90" s="111"/>
      <c r="D90" s="112"/>
      <c r="E90" s="79" t="str">
        <f t="shared" si="43"/>
        <v>Bulk supplies - WN - totex</v>
      </c>
      <c r="F90" s="79" t="str">
        <f t="shared" si="43"/>
        <v>sum</v>
      </c>
      <c r="G90" s="79">
        <f t="shared" si="43"/>
        <v>0</v>
      </c>
      <c r="H90" s="79">
        <f t="shared" si="43"/>
        <v>0</v>
      </c>
      <c r="I90" s="79">
        <f t="shared" si="43"/>
        <v>0</v>
      </c>
      <c r="J90" s="79">
        <f t="shared" si="43"/>
        <v>0</v>
      </c>
      <c r="K90" s="79"/>
      <c r="L90" s="79">
        <f t="shared" si="44"/>
        <v>0</v>
      </c>
      <c r="M90" s="79" t="str">
        <f t="shared" si="44"/>
        <v>£m</v>
      </c>
      <c r="N90" s="101"/>
      <c r="O90" s="196"/>
      <c r="P90" s="196"/>
      <c r="Q90" s="198">
        <f t="shared" ref="Q90:U90" si="47">SUM(Q88:Q89)</f>
        <v>0</v>
      </c>
      <c r="R90" s="198">
        <f t="shared" si="47"/>
        <v>0</v>
      </c>
      <c r="S90" s="198">
        <f t="shared" si="47"/>
        <v>0</v>
      </c>
      <c r="T90" s="198">
        <f t="shared" si="47"/>
        <v>0</v>
      </c>
      <c r="U90" s="198">
        <f t="shared" si="47"/>
        <v>0</v>
      </c>
      <c r="V90" s="101"/>
      <c r="W90" s="101"/>
      <c r="X90" s="101"/>
      <c r="Y90" s="191"/>
      <c r="Z90" s="191"/>
      <c r="AA90" s="191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</row>
    <row r="91" spans="1:37" outlineLevel="1">
      <c r="A91" s="110"/>
      <c r="B91" s="110"/>
      <c r="C91" s="111"/>
      <c r="D91" s="112"/>
      <c r="E91" s="79" t="str">
        <f t="shared" si="43"/>
        <v>Excluded charges - WN - capex</v>
      </c>
      <c r="F91" s="79" t="str">
        <f t="shared" si="43"/>
        <v>CW11_028RWD_PR24</v>
      </c>
      <c r="G91" s="79" t="str">
        <f t="shared" si="43"/>
        <v>CW11_029TOT_PR24</v>
      </c>
      <c r="H91" s="79" t="str">
        <f t="shared" si="43"/>
        <v>CW11_028TWD_PR24</v>
      </c>
      <c r="I91" s="79" t="str">
        <f t="shared" si="43"/>
        <v>CW11_028WT_PR24</v>
      </c>
      <c r="J91" s="79">
        <f t="shared" si="43"/>
        <v>0</v>
      </c>
      <c r="K91" s="79"/>
      <c r="L91" s="79" t="str">
        <f t="shared" si="44"/>
        <v>CAPEX</v>
      </c>
      <c r="M91" s="79" t="str">
        <f t="shared" si="44"/>
        <v>£m</v>
      </c>
      <c r="N91" s="101"/>
      <c r="O91" s="196"/>
      <c r="P91" s="196"/>
      <c r="Q91" s="197"/>
      <c r="R91" s="197"/>
      <c r="S91" s="197"/>
      <c r="T91" s="197"/>
      <c r="U91" s="197"/>
      <c r="V91" s="101"/>
      <c r="W91" s="101"/>
      <c r="X91" s="101"/>
      <c r="Y91" s="191"/>
      <c r="Z91" s="191"/>
      <c r="AA91" s="191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</row>
    <row r="92" spans="1:37" outlineLevel="1">
      <c r="A92" s="110"/>
      <c r="B92" s="110"/>
      <c r="C92" s="111"/>
      <c r="D92" s="112"/>
      <c r="E92" s="79" t="str">
        <f t="shared" si="43"/>
        <v>Excluded charges - WN - opex</v>
      </c>
      <c r="F92" s="79" t="str">
        <f t="shared" si="43"/>
        <v>CW11_013RWD_PR24</v>
      </c>
      <c r="G92" s="79" t="str">
        <f t="shared" si="43"/>
        <v>CW11_014TOT_PR24</v>
      </c>
      <c r="H92" s="79" t="str">
        <f t="shared" si="43"/>
        <v>CW11_013TWD_PR24</v>
      </c>
      <c r="I92" s="79" t="str">
        <f t="shared" si="43"/>
        <v>CW11_013WT_PR24</v>
      </c>
      <c r="J92" s="79">
        <f t="shared" si="43"/>
        <v>0</v>
      </c>
      <c r="K92" s="79"/>
      <c r="L92" s="79" t="str">
        <f t="shared" si="44"/>
        <v>OPEX</v>
      </c>
      <c r="M92" s="79" t="str">
        <f t="shared" si="44"/>
        <v>£m</v>
      </c>
      <c r="N92" s="101"/>
      <c r="O92" s="196"/>
      <c r="P92" s="196"/>
      <c r="Q92" s="197"/>
      <c r="R92" s="197"/>
      <c r="S92" s="197"/>
      <c r="T92" s="197"/>
      <c r="U92" s="197"/>
      <c r="V92" s="101"/>
      <c r="W92" s="101"/>
      <c r="X92" s="101"/>
      <c r="Y92" s="191"/>
      <c r="Z92" s="191"/>
      <c r="AA92" s="191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</row>
    <row r="93" spans="1:37" outlineLevel="1">
      <c r="A93" s="110"/>
      <c r="B93" s="110"/>
      <c r="C93" s="111"/>
      <c r="D93" s="112"/>
      <c r="E93" s="79" t="str">
        <f t="shared" si="43"/>
        <v>Excluded charges - WN - totex</v>
      </c>
      <c r="F93" s="79" t="str">
        <f t="shared" si="43"/>
        <v>sum</v>
      </c>
      <c r="G93" s="79">
        <f t="shared" si="43"/>
        <v>0</v>
      </c>
      <c r="H93" s="79">
        <f t="shared" si="43"/>
        <v>0</v>
      </c>
      <c r="I93" s="79">
        <f t="shared" si="43"/>
        <v>0</v>
      </c>
      <c r="J93" s="79">
        <f t="shared" si="43"/>
        <v>0</v>
      </c>
      <c r="K93" s="79"/>
      <c r="L93" s="79">
        <f t="shared" si="44"/>
        <v>0</v>
      </c>
      <c r="M93" s="79" t="str">
        <f t="shared" si="44"/>
        <v>£m</v>
      </c>
      <c r="N93" s="101"/>
      <c r="O93" s="196"/>
      <c r="P93" s="196"/>
      <c r="Q93" s="198">
        <f t="shared" ref="Q93:U93" si="48">SUM(Q91:Q92)</f>
        <v>0</v>
      </c>
      <c r="R93" s="198">
        <f t="shared" si="48"/>
        <v>0</v>
      </c>
      <c r="S93" s="198">
        <f t="shared" si="48"/>
        <v>0</v>
      </c>
      <c r="T93" s="198">
        <f t="shared" si="48"/>
        <v>0</v>
      </c>
      <c r="U93" s="198">
        <f t="shared" si="48"/>
        <v>0</v>
      </c>
      <c r="V93" s="101"/>
      <c r="W93" s="101"/>
      <c r="X93" s="101"/>
      <c r="Y93" s="191"/>
      <c r="Z93" s="191"/>
      <c r="AA93" s="191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</row>
    <row r="94" spans="1:37" outlineLevel="1">
      <c r="A94" s="110"/>
      <c r="B94" s="110"/>
      <c r="C94" s="111"/>
      <c r="D94" s="112"/>
      <c r="E94" s="79" t="str">
        <f t="shared" si="43"/>
        <v>Total third party costs - WN - capex</v>
      </c>
      <c r="F94" s="79" t="str">
        <f t="shared" si="43"/>
        <v>sum</v>
      </c>
      <c r="G94" s="79">
        <f t="shared" si="43"/>
        <v>0</v>
      </c>
      <c r="H94" s="79">
        <f t="shared" si="43"/>
        <v>0</v>
      </c>
      <c r="I94" s="79">
        <f t="shared" si="43"/>
        <v>0</v>
      </c>
      <c r="J94" s="79">
        <f t="shared" si="43"/>
        <v>0</v>
      </c>
      <c r="K94" s="79"/>
      <c r="L94" s="79" t="str">
        <f t="shared" si="44"/>
        <v>CAPEX</v>
      </c>
      <c r="M94" s="79" t="str">
        <f t="shared" si="44"/>
        <v>£m</v>
      </c>
      <c r="N94" s="101"/>
      <c r="O94" s="196"/>
      <c r="P94" s="196"/>
      <c r="Q94" s="198">
        <f>SUMIF($L$82:$L$93,$L94,Q$82:Q$93)</f>
        <v>0</v>
      </c>
      <c r="R94" s="198">
        <f t="shared" ref="R94:U95" si="49">SUMIF($L$82:$L$93,$L94,R$82:R$93)</f>
        <v>0</v>
      </c>
      <c r="S94" s="198">
        <f t="shared" si="49"/>
        <v>0</v>
      </c>
      <c r="T94" s="198">
        <f t="shared" si="49"/>
        <v>0</v>
      </c>
      <c r="U94" s="198">
        <f t="shared" si="49"/>
        <v>0</v>
      </c>
      <c r="V94" s="101"/>
      <c r="W94" s="101"/>
      <c r="X94" s="101"/>
      <c r="Y94" s="191"/>
      <c r="Z94" s="191"/>
      <c r="AA94" s="191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</row>
    <row r="95" spans="1:37" outlineLevel="1">
      <c r="A95" s="110"/>
      <c r="B95" s="110"/>
      <c r="C95" s="111"/>
      <c r="D95" s="112"/>
      <c r="E95" s="79" t="str">
        <f t="shared" si="43"/>
        <v>Total third party costs - WN - opex</v>
      </c>
      <c r="F95" s="79" t="str">
        <f t="shared" si="43"/>
        <v>sum</v>
      </c>
      <c r="G95" s="79">
        <f t="shared" si="43"/>
        <v>0</v>
      </c>
      <c r="H95" s="79">
        <f t="shared" si="43"/>
        <v>0</v>
      </c>
      <c r="I95" s="79">
        <f t="shared" si="43"/>
        <v>0</v>
      </c>
      <c r="J95" s="79">
        <f t="shared" si="43"/>
        <v>0</v>
      </c>
      <c r="K95" s="79"/>
      <c r="L95" s="79" t="str">
        <f t="shared" si="44"/>
        <v>OPEX</v>
      </c>
      <c r="M95" s="79" t="str">
        <f t="shared" si="44"/>
        <v>£m</v>
      </c>
      <c r="N95" s="101"/>
      <c r="O95" s="196"/>
      <c r="P95" s="196"/>
      <c r="Q95" s="198">
        <f t="shared" ref="Q95" si="50">SUMIF($L$82:$L$93,$L95,Q$82:Q$93)</f>
        <v>0</v>
      </c>
      <c r="R95" s="198">
        <f t="shared" si="49"/>
        <v>0</v>
      </c>
      <c r="S95" s="198">
        <f t="shared" si="49"/>
        <v>0</v>
      </c>
      <c r="T95" s="198">
        <f t="shared" si="49"/>
        <v>0</v>
      </c>
      <c r="U95" s="198">
        <f t="shared" si="49"/>
        <v>0</v>
      </c>
      <c r="V95" s="101"/>
      <c r="W95" s="101"/>
      <c r="X95" s="101"/>
      <c r="Y95" s="191"/>
      <c r="Z95" s="191"/>
      <c r="AA95" s="191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</row>
    <row r="96" spans="1:37" outlineLevel="1">
      <c r="A96" s="110"/>
      <c r="B96" s="110"/>
      <c r="C96" s="111"/>
      <c r="D96" s="112"/>
      <c r="E96" s="79" t="str">
        <f t="shared" si="43"/>
        <v>Total third party costs - WN - totex</v>
      </c>
      <c r="F96" s="79" t="str">
        <f t="shared" si="43"/>
        <v>sum</v>
      </c>
      <c r="G96" s="79">
        <f t="shared" si="43"/>
        <v>0</v>
      </c>
      <c r="H96" s="79">
        <f t="shared" si="43"/>
        <v>0</v>
      </c>
      <c r="I96" s="79">
        <f t="shared" si="43"/>
        <v>0</v>
      </c>
      <c r="J96" s="79">
        <f t="shared" si="43"/>
        <v>0</v>
      </c>
      <c r="K96" s="79"/>
      <c r="L96" s="79">
        <f t="shared" si="44"/>
        <v>0</v>
      </c>
      <c r="M96" s="79" t="str">
        <f t="shared" si="44"/>
        <v>£m</v>
      </c>
      <c r="N96" s="101"/>
      <c r="O96" s="196"/>
      <c r="P96" s="196"/>
      <c r="Q96" s="198">
        <f>SUM(Q94:Q95)</f>
        <v>0</v>
      </c>
      <c r="R96" s="198">
        <f t="shared" ref="R96" si="51">SUM(R94:R95)</f>
        <v>0</v>
      </c>
      <c r="S96" s="198">
        <f t="shared" ref="S96" si="52">SUM(S94:S95)</f>
        <v>0</v>
      </c>
      <c r="T96" s="198">
        <f t="shared" ref="T96" si="53">SUM(T94:T95)</f>
        <v>0</v>
      </c>
      <c r="U96" s="198">
        <f t="shared" ref="U96" si="54">SUM(U94:U95)</f>
        <v>0</v>
      </c>
      <c r="V96" s="101"/>
      <c r="W96" s="101"/>
      <c r="X96" s="101"/>
      <c r="Y96" s="191"/>
      <c r="Z96" s="191"/>
      <c r="AA96" s="191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</row>
    <row r="97" spans="1:37" customFormat="1" outlineLevel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200"/>
      <c r="P97" s="200"/>
      <c r="Q97" s="200"/>
      <c r="R97" s="200"/>
      <c r="S97" s="200"/>
      <c r="T97" s="200"/>
      <c r="U97" s="200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</row>
    <row r="98" spans="1:37" outlineLevel="1">
      <c r="A98" s="110"/>
      <c r="B98" s="110"/>
      <c r="C98" s="111"/>
      <c r="D98" s="112"/>
      <c r="E98" s="79" t="str">
        <f t="shared" ref="E98:J109" si="55">E44</f>
        <v>Rechargeable works - WWN - capex</v>
      </c>
      <c r="F98" s="79" t="str">
        <f t="shared" si="55"/>
        <v>CWW11_014TOT_PR24</v>
      </c>
      <c r="G98" s="79" t="str">
        <f t="shared" si="55"/>
        <v>CWW11_016TOT_PR24</v>
      </c>
      <c r="H98" s="79" t="str">
        <f t="shared" si="55"/>
        <v>CWW11_015TOT_PR24</v>
      </c>
      <c r="I98" s="79">
        <f t="shared" si="55"/>
        <v>0</v>
      </c>
      <c r="J98" s="79">
        <f t="shared" si="55"/>
        <v>0</v>
      </c>
      <c r="K98" s="79"/>
      <c r="L98" s="79" t="str">
        <f t="shared" ref="L98:M109" si="56">L44</f>
        <v>CAPEX</v>
      </c>
      <c r="M98" s="79" t="str">
        <f t="shared" si="56"/>
        <v>£m</v>
      </c>
      <c r="N98" s="101"/>
      <c r="O98" s="196"/>
      <c r="P98" s="196"/>
      <c r="Q98" s="197"/>
      <c r="R98" s="197"/>
      <c r="S98" s="197"/>
      <c r="T98" s="197"/>
      <c r="U98" s="197"/>
      <c r="V98" s="101"/>
      <c r="W98" s="101"/>
      <c r="X98" s="101"/>
      <c r="Y98" s="191"/>
      <c r="Z98" s="191"/>
      <c r="AA98" s="191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</row>
    <row r="99" spans="1:37" outlineLevel="1">
      <c r="A99" s="110"/>
      <c r="B99" s="110"/>
      <c r="C99" s="111"/>
      <c r="D99" s="112"/>
      <c r="E99" s="79" t="str">
        <f t="shared" si="55"/>
        <v>Rechargeable works - WWN - opex</v>
      </c>
      <c r="F99" s="79" t="str">
        <f t="shared" si="55"/>
        <v>CWW11_001TOT_PR24</v>
      </c>
      <c r="G99" s="79" t="str">
        <f t="shared" si="55"/>
        <v>CWW11_003TOT_PR24</v>
      </c>
      <c r="H99" s="79" t="str">
        <f t="shared" si="55"/>
        <v>CWW11_002TOT_PR24</v>
      </c>
      <c r="I99" s="79">
        <f t="shared" si="55"/>
        <v>0</v>
      </c>
      <c r="J99" s="79">
        <f t="shared" si="55"/>
        <v>0</v>
      </c>
      <c r="K99" s="79"/>
      <c r="L99" s="79" t="str">
        <f t="shared" si="56"/>
        <v>OPEX</v>
      </c>
      <c r="M99" s="79" t="str">
        <f t="shared" si="56"/>
        <v>£m</v>
      </c>
      <c r="N99" s="101"/>
      <c r="O99" s="196"/>
      <c r="P99" s="196"/>
      <c r="Q99" s="197"/>
      <c r="R99" s="197"/>
      <c r="S99" s="197"/>
      <c r="T99" s="197"/>
      <c r="U99" s="197"/>
      <c r="V99" s="101"/>
      <c r="W99" s="101"/>
      <c r="X99" s="101"/>
      <c r="Y99" s="191"/>
      <c r="Z99" s="191"/>
      <c r="AA99" s="191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</row>
    <row r="100" spans="1:37" outlineLevel="1">
      <c r="A100" s="110"/>
      <c r="B100" s="110"/>
      <c r="C100" s="111"/>
      <c r="D100" s="112"/>
      <c r="E100" s="79" t="str">
        <f t="shared" si="55"/>
        <v>Rechargeable works - WWN - totex</v>
      </c>
      <c r="F100" s="79" t="str">
        <f t="shared" si="55"/>
        <v>sum</v>
      </c>
      <c r="G100" s="79">
        <f t="shared" si="55"/>
        <v>0</v>
      </c>
      <c r="H100" s="79">
        <f t="shared" si="55"/>
        <v>0</v>
      </c>
      <c r="I100" s="79">
        <f t="shared" si="55"/>
        <v>0</v>
      </c>
      <c r="J100" s="79">
        <f t="shared" si="55"/>
        <v>0</v>
      </c>
      <c r="K100" s="79"/>
      <c r="L100" s="79">
        <f t="shared" si="56"/>
        <v>0</v>
      </c>
      <c r="M100" s="79" t="str">
        <f t="shared" si="56"/>
        <v>£m</v>
      </c>
      <c r="N100" s="101"/>
      <c r="O100" s="196"/>
      <c r="P100" s="196"/>
      <c r="Q100" s="198">
        <f>SUMIF($L$69:$L98,$L100,Q$69:Q98)</f>
        <v>0</v>
      </c>
      <c r="R100" s="198">
        <f>SUMIF($L$69:$L98,$L100,R$69:R98)</f>
        <v>0</v>
      </c>
      <c r="S100" s="198">
        <f>SUMIF($L$69:$L98,$L100,S$69:S98)</f>
        <v>0</v>
      </c>
      <c r="T100" s="198">
        <f>SUMIF($L$69:$L98,$L100,T$69:T98)</f>
        <v>0</v>
      </c>
      <c r="U100" s="198">
        <f>SUMIF($L$69:$L98,$L100,U$69:U98)</f>
        <v>0</v>
      </c>
      <c r="V100" s="101"/>
      <c r="W100" s="101"/>
      <c r="X100" s="101"/>
      <c r="Y100" s="191"/>
      <c r="Z100" s="191"/>
      <c r="AA100" s="191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</row>
    <row r="101" spans="1:37" outlineLevel="1">
      <c r="A101" s="110"/>
      <c r="B101" s="110"/>
      <c r="C101" s="111"/>
      <c r="D101" s="112"/>
      <c r="E101" s="79" t="str">
        <f t="shared" si="55"/>
        <v>Bulk supplies - WWN - capex</v>
      </c>
      <c r="F101" s="79" t="str">
        <f t="shared" si="55"/>
        <v>CWW11_021TOT_PR24</v>
      </c>
      <c r="G101" s="79">
        <f t="shared" si="55"/>
        <v>0</v>
      </c>
      <c r="H101" s="79">
        <f t="shared" si="55"/>
        <v>0</v>
      </c>
      <c r="I101" s="79">
        <f t="shared" si="55"/>
        <v>0</v>
      </c>
      <c r="J101" s="79">
        <f t="shared" si="55"/>
        <v>0</v>
      </c>
      <c r="K101" s="79"/>
      <c r="L101" s="79" t="str">
        <f t="shared" si="56"/>
        <v>CAPEX</v>
      </c>
      <c r="M101" s="79" t="str">
        <f t="shared" si="56"/>
        <v>£m</v>
      </c>
      <c r="N101" s="101"/>
      <c r="O101" s="196"/>
      <c r="P101" s="196"/>
      <c r="Q101" s="197"/>
      <c r="R101" s="197"/>
      <c r="S101" s="197"/>
      <c r="T101" s="197"/>
      <c r="U101" s="197"/>
      <c r="V101" s="101"/>
      <c r="W101" s="101"/>
      <c r="X101" s="101"/>
      <c r="Y101" s="191"/>
      <c r="Z101" s="191"/>
      <c r="AA101" s="191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</row>
    <row r="102" spans="1:37" outlineLevel="1">
      <c r="A102" s="110"/>
      <c r="B102" s="110"/>
      <c r="C102" s="111"/>
      <c r="D102" s="112"/>
      <c r="E102" s="79" t="str">
        <f t="shared" si="55"/>
        <v>Bulk supplies - WWN - opex</v>
      </c>
      <c r="F102" s="79" t="str">
        <f t="shared" si="55"/>
        <v>CWW11_008TOT_PR24</v>
      </c>
      <c r="G102" s="79">
        <f t="shared" si="55"/>
        <v>0</v>
      </c>
      <c r="H102" s="79">
        <f t="shared" si="55"/>
        <v>0</v>
      </c>
      <c r="I102" s="79">
        <f t="shared" si="55"/>
        <v>0</v>
      </c>
      <c r="J102" s="79">
        <f t="shared" si="55"/>
        <v>0</v>
      </c>
      <c r="K102" s="79"/>
      <c r="L102" s="79" t="str">
        <f t="shared" si="56"/>
        <v>OPEX</v>
      </c>
      <c r="M102" s="79" t="str">
        <f t="shared" si="56"/>
        <v>£m</v>
      </c>
      <c r="N102" s="101"/>
      <c r="O102" s="196"/>
      <c r="P102" s="196"/>
      <c r="Q102" s="197"/>
      <c r="R102" s="197"/>
      <c r="S102" s="197"/>
      <c r="T102" s="197"/>
      <c r="U102" s="197"/>
      <c r="V102" s="101"/>
      <c r="W102" s="101"/>
      <c r="X102" s="101"/>
      <c r="Y102" s="191"/>
      <c r="Z102" s="191"/>
      <c r="AA102" s="191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</row>
    <row r="103" spans="1:37" outlineLevel="1">
      <c r="A103" s="110"/>
      <c r="B103" s="110"/>
      <c r="C103" s="111"/>
      <c r="D103" s="112"/>
      <c r="E103" s="79" t="str">
        <f t="shared" si="55"/>
        <v>Bulk supplies - WWN - totex</v>
      </c>
      <c r="F103" s="79" t="str">
        <f t="shared" si="55"/>
        <v>sum</v>
      </c>
      <c r="G103" s="79">
        <f t="shared" si="55"/>
        <v>0</v>
      </c>
      <c r="H103" s="79">
        <f t="shared" si="55"/>
        <v>0</v>
      </c>
      <c r="I103" s="79">
        <f t="shared" si="55"/>
        <v>0</v>
      </c>
      <c r="J103" s="79">
        <f t="shared" si="55"/>
        <v>0</v>
      </c>
      <c r="K103" s="79"/>
      <c r="L103" s="79">
        <f t="shared" si="56"/>
        <v>0</v>
      </c>
      <c r="M103" s="79" t="str">
        <f t="shared" si="56"/>
        <v>£m</v>
      </c>
      <c r="N103" s="101"/>
      <c r="O103" s="196"/>
      <c r="P103" s="196"/>
      <c r="Q103" s="198">
        <f t="shared" ref="Q103:U103" si="57">SUM(Q101:Q102)</f>
        <v>0</v>
      </c>
      <c r="R103" s="198">
        <f t="shared" si="57"/>
        <v>0</v>
      </c>
      <c r="S103" s="198">
        <f t="shared" si="57"/>
        <v>0</v>
      </c>
      <c r="T103" s="198">
        <f t="shared" si="57"/>
        <v>0</v>
      </c>
      <c r="U103" s="198">
        <f t="shared" si="57"/>
        <v>0</v>
      </c>
      <c r="V103" s="101"/>
      <c r="W103" s="101"/>
      <c r="X103" s="101"/>
      <c r="Y103" s="191"/>
      <c r="Z103" s="191"/>
      <c r="AA103" s="191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</row>
    <row r="104" spans="1:37" outlineLevel="1">
      <c r="A104" s="110"/>
      <c r="B104" s="110"/>
      <c r="C104" s="111"/>
      <c r="D104" s="112"/>
      <c r="E104" s="79" t="str">
        <f t="shared" si="55"/>
        <v>Excluded charges - WWN - capex</v>
      </c>
      <c r="F104" s="79" t="str">
        <f t="shared" si="55"/>
        <v>CWW11_022TOT_PR24</v>
      </c>
      <c r="G104" s="79" t="str">
        <f t="shared" si="55"/>
        <v>CWW11_023TOT_PR24</v>
      </c>
      <c r="H104" s="79">
        <f t="shared" si="55"/>
        <v>0</v>
      </c>
      <c r="I104" s="79">
        <f t="shared" si="55"/>
        <v>0</v>
      </c>
      <c r="J104" s="79">
        <f t="shared" si="55"/>
        <v>0</v>
      </c>
      <c r="K104" s="79"/>
      <c r="L104" s="79" t="str">
        <f t="shared" si="56"/>
        <v>CAPEX</v>
      </c>
      <c r="M104" s="79" t="str">
        <f t="shared" si="56"/>
        <v>£m</v>
      </c>
      <c r="N104" s="101"/>
      <c r="O104" s="196"/>
      <c r="P104" s="196"/>
      <c r="Q104" s="197"/>
      <c r="R104" s="197"/>
      <c r="S104" s="197"/>
      <c r="T104" s="197"/>
      <c r="U104" s="197"/>
      <c r="V104" s="101"/>
      <c r="W104" s="101"/>
      <c r="X104" s="101"/>
      <c r="Y104" s="191"/>
      <c r="Z104" s="191"/>
      <c r="AA104" s="191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</row>
    <row r="105" spans="1:37" outlineLevel="1">
      <c r="A105" s="110"/>
      <c r="B105" s="110"/>
      <c r="C105" s="111"/>
      <c r="D105" s="112"/>
      <c r="E105" s="79" t="str">
        <f t="shared" si="55"/>
        <v>Excluded charges - WWN - opex</v>
      </c>
      <c r="F105" s="79" t="str">
        <f t="shared" si="55"/>
        <v>CWW11_009TOT_PR24</v>
      </c>
      <c r="G105" s="79" t="str">
        <f t="shared" si="55"/>
        <v>CWW11_010TOT_PR24</v>
      </c>
      <c r="H105" s="79">
        <f t="shared" si="55"/>
        <v>0</v>
      </c>
      <c r="I105" s="79">
        <f t="shared" si="55"/>
        <v>0</v>
      </c>
      <c r="J105" s="79">
        <f t="shared" si="55"/>
        <v>0</v>
      </c>
      <c r="K105" s="79"/>
      <c r="L105" s="79" t="str">
        <f t="shared" si="56"/>
        <v>OPEX</v>
      </c>
      <c r="M105" s="79" t="str">
        <f t="shared" si="56"/>
        <v>£m</v>
      </c>
      <c r="N105" s="101"/>
      <c r="O105" s="196"/>
      <c r="P105" s="196"/>
      <c r="Q105" s="197"/>
      <c r="R105" s="197"/>
      <c r="S105" s="197"/>
      <c r="T105" s="197"/>
      <c r="U105" s="197"/>
      <c r="V105" s="101"/>
      <c r="W105" s="101"/>
      <c r="X105" s="101"/>
      <c r="Y105" s="191"/>
      <c r="Z105" s="191"/>
      <c r="AA105" s="191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</row>
    <row r="106" spans="1:37" outlineLevel="1">
      <c r="A106" s="110"/>
      <c r="B106" s="110"/>
      <c r="C106" s="111"/>
      <c r="D106" s="112"/>
      <c r="E106" s="79" t="str">
        <f t="shared" si="55"/>
        <v>Excluded charges - WWN - totex</v>
      </c>
      <c r="F106" s="79" t="str">
        <f t="shared" si="55"/>
        <v>sum</v>
      </c>
      <c r="G106" s="79">
        <f t="shared" si="55"/>
        <v>0</v>
      </c>
      <c r="H106" s="79">
        <f t="shared" si="55"/>
        <v>0</v>
      </c>
      <c r="I106" s="79">
        <f t="shared" si="55"/>
        <v>0</v>
      </c>
      <c r="J106" s="79">
        <f t="shared" si="55"/>
        <v>0</v>
      </c>
      <c r="K106" s="79"/>
      <c r="L106" s="79">
        <f t="shared" si="56"/>
        <v>0</v>
      </c>
      <c r="M106" s="79" t="str">
        <f t="shared" si="56"/>
        <v>£m</v>
      </c>
      <c r="N106" s="101"/>
      <c r="O106" s="196"/>
      <c r="P106" s="196"/>
      <c r="Q106" s="198">
        <f t="shared" ref="Q106:U106" si="58">SUM(Q104:Q105)</f>
        <v>0</v>
      </c>
      <c r="R106" s="198">
        <f t="shared" si="58"/>
        <v>0</v>
      </c>
      <c r="S106" s="198">
        <f t="shared" si="58"/>
        <v>0</v>
      </c>
      <c r="T106" s="198">
        <f t="shared" si="58"/>
        <v>0</v>
      </c>
      <c r="U106" s="198">
        <f t="shared" si="58"/>
        <v>0</v>
      </c>
      <c r="V106" s="101"/>
      <c r="W106" s="101"/>
      <c r="X106" s="101"/>
      <c r="Y106" s="191"/>
      <c r="Z106" s="191"/>
      <c r="AA106" s="191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</row>
    <row r="107" spans="1:37" outlineLevel="1">
      <c r="A107" s="110"/>
      <c r="B107" s="110"/>
      <c r="C107" s="111"/>
      <c r="D107" s="112"/>
      <c r="E107" s="79" t="str">
        <f t="shared" si="55"/>
        <v>Total third party costs - WWN - capex</v>
      </c>
      <c r="F107" s="79" t="str">
        <f t="shared" si="55"/>
        <v>sum</v>
      </c>
      <c r="G107" s="79">
        <f t="shared" si="55"/>
        <v>0</v>
      </c>
      <c r="H107" s="79">
        <f t="shared" si="55"/>
        <v>0</v>
      </c>
      <c r="I107" s="79">
        <f t="shared" si="55"/>
        <v>0</v>
      </c>
      <c r="J107" s="79">
        <f t="shared" si="55"/>
        <v>0</v>
      </c>
      <c r="K107" s="79"/>
      <c r="L107" s="79" t="str">
        <f t="shared" si="56"/>
        <v>CAPEX</v>
      </c>
      <c r="M107" s="79" t="str">
        <f t="shared" si="56"/>
        <v>£m</v>
      </c>
      <c r="N107" s="101"/>
      <c r="O107" s="196"/>
      <c r="P107" s="196"/>
      <c r="Q107" s="198">
        <f>SUMIF($L$98:$L$106,$L107,Q$98:Q$106)</f>
        <v>0</v>
      </c>
      <c r="R107" s="198">
        <f t="shared" ref="R107:U108" si="59">SUMIF($L$98:$L$106,$L107,R$98:R$106)</f>
        <v>0</v>
      </c>
      <c r="S107" s="198">
        <f t="shared" si="59"/>
        <v>0</v>
      </c>
      <c r="T107" s="198">
        <f t="shared" si="59"/>
        <v>0</v>
      </c>
      <c r="U107" s="198">
        <f t="shared" si="59"/>
        <v>0</v>
      </c>
      <c r="V107" s="101"/>
      <c r="W107" s="101"/>
      <c r="X107" s="101"/>
      <c r="Y107" s="191"/>
      <c r="Z107" s="191"/>
      <c r="AA107" s="191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</row>
    <row r="108" spans="1:37" outlineLevel="1">
      <c r="A108" s="110"/>
      <c r="B108" s="110"/>
      <c r="C108" s="111"/>
      <c r="D108" s="112"/>
      <c r="E108" s="79" t="str">
        <f t="shared" si="55"/>
        <v>Total third party costs - WWN - opex</v>
      </c>
      <c r="F108" s="79" t="str">
        <f t="shared" si="55"/>
        <v>sum</v>
      </c>
      <c r="G108" s="79">
        <f t="shared" si="55"/>
        <v>0</v>
      </c>
      <c r="H108" s="79">
        <f t="shared" si="55"/>
        <v>0</v>
      </c>
      <c r="I108" s="79">
        <f t="shared" si="55"/>
        <v>0</v>
      </c>
      <c r="J108" s="79">
        <f t="shared" si="55"/>
        <v>0</v>
      </c>
      <c r="K108" s="79"/>
      <c r="L108" s="79" t="str">
        <f t="shared" si="56"/>
        <v>OPEX</v>
      </c>
      <c r="M108" s="79" t="str">
        <f t="shared" si="56"/>
        <v>£m</v>
      </c>
      <c r="N108" s="101"/>
      <c r="O108" s="196"/>
      <c r="P108" s="196"/>
      <c r="Q108" s="198">
        <f t="shared" ref="Q108" si="60">SUMIF($L$98:$L$106,$L108,Q$98:Q$106)</f>
        <v>0</v>
      </c>
      <c r="R108" s="198">
        <f t="shared" si="59"/>
        <v>0</v>
      </c>
      <c r="S108" s="198">
        <f t="shared" si="59"/>
        <v>0</v>
      </c>
      <c r="T108" s="198">
        <f t="shared" si="59"/>
        <v>0</v>
      </c>
      <c r="U108" s="198">
        <f t="shared" si="59"/>
        <v>0</v>
      </c>
      <c r="V108" s="101"/>
      <c r="W108" s="101"/>
      <c r="X108" s="101"/>
      <c r="Y108" s="191"/>
      <c r="Z108" s="191"/>
      <c r="AA108" s="191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</row>
    <row r="109" spans="1:37" outlineLevel="1">
      <c r="A109" s="110"/>
      <c r="B109" s="110"/>
      <c r="C109" s="111"/>
      <c r="D109" s="112"/>
      <c r="E109" s="79" t="str">
        <f t="shared" si="55"/>
        <v>Total third party costs - WWN - totex</v>
      </c>
      <c r="F109" s="79" t="str">
        <f t="shared" si="55"/>
        <v>sum</v>
      </c>
      <c r="G109" s="79">
        <f t="shared" si="55"/>
        <v>0</v>
      </c>
      <c r="H109" s="79">
        <f t="shared" si="55"/>
        <v>0</v>
      </c>
      <c r="I109" s="79">
        <f t="shared" si="55"/>
        <v>0</v>
      </c>
      <c r="J109" s="79">
        <f t="shared" si="55"/>
        <v>0</v>
      </c>
      <c r="K109" s="79"/>
      <c r="L109" s="79">
        <f t="shared" si="56"/>
        <v>0</v>
      </c>
      <c r="M109" s="79" t="str">
        <f t="shared" si="56"/>
        <v>£m</v>
      </c>
      <c r="N109" s="101"/>
      <c r="O109" s="196"/>
      <c r="P109" s="196"/>
      <c r="Q109" s="198">
        <f>SUM(Q107:Q108)</f>
        <v>0</v>
      </c>
      <c r="R109" s="198">
        <f t="shared" ref="R109" si="61">SUM(R107:R108)</f>
        <v>0</v>
      </c>
      <c r="S109" s="198">
        <f t="shared" ref="S109" si="62">SUM(S107:S108)</f>
        <v>0</v>
      </c>
      <c r="T109" s="198">
        <f t="shared" ref="T109" si="63">SUM(T107:T108)</f>
        <v>0</v>
      </c>
      <c r="U109" s="198">
        <f t="shared" ref="U109" si="64">SUM(U107:U108)</f>
        <v>0</v>
      </c>
      <c r="V109" s="101"/>
      <c r="W109" s="101"/>
      <c r="X109" s="101"/>
      <c r="Y109" s="191"/>
      <c r="Z109" s="191"/>
      <c r="AA109" s="191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</row>
    <row r="110" spans="1:37" customFormat="1" outlineLevel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200"/>
      <c r="P110" s="200"/>
      <c r="Q110" s="200"/>
      <c r="R110" s="200"/>
      <c r="S110" s="200"/>
      <c r="T110" s="200"/>
      <c r="U110" s="200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</row>
    <row r="111" spans="1:37" outlineLevel="1">
      <c r="A111" s="110"/>
      <c r="B111" s="110"/>
      <c r="C111" s="111"/>
      <c r="D111" s="112"/>
      <c r="E111" s="79" t="s">
        <v>927</v>
      </c>
      <c r="F111" s="120" t="s">
        <v>704</v>
      </c>
      <c r="G111" s="120"/>
      <c r="H111" s="120"/>
      <c r="I111" s="120"/>
      <c r="J111" s="120"/>
      <c r="K111" s="120"/>
      <c r="L111" s="120"/>
      <c r="M111" s="157" t="s">
        <v>31</v>
      </c>
      <c r="N111" s="101"/>
      <c r="O111" s="196"/>
      <c r="P111" s="196"/>
      <c r="Q111" s="203">
        <f>Q80+Q96+Q109</f>
        <v>0</v>
      </c>
      <c r="R111" s="203">
        <f t="shared" ref="R111:U111" si="65">R80+R96+R109</f>
        <v>0</v>
      </c>
      <c r="S111" s="203">
        <f t="shared" si="65"/>
        <v>0</v>
      </c>
      <c r="T111" s="203">
        <f t="shared" si="65"/>
        <v>0</v>
      </c>
      <c r="U111" s="203">
        <f t="shared" si="65"/>
        <v>0</v>
      </c>
      <c r="V111" s="101"/>
      <c r="W111" s="101"/>
      <c r="X111" s="101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</row>
    <row r="112" spans="1:37" outlineLevel="1">
      <c r="A112" s="110"/>
      <c r="B112" s="110"/>
      <c r="C112" s="111"/>
      <c r="D112" s="112"/>
      <c r="E112" s="79"/>
      <c r="F112" s="79"/>
      <c r="G112" s="79"/>
      <c r="H112" s="79"/>
      <c r="I112" s="79"/>
      <c r="J112" s="79"/>
      <c r="K112" s="79"/>
      <c r="L112" s="79"/>
      <c r="M112" s="157"/>
      <c r="N112" s="79"/>
      <c r="O112" s="120"/>
      <c r="P112" s="120"/>
      <c r="Q112" s="157"/>
      <c r="R112" s="157"/>
      <c r="S112" s="157"/>
      <c r="T112" s="157"/>
      <c r="U112" s="157"/>
      <c r="V112" s="101"/>
      <c r="W112" s="101"/>
      <c r="X112" s="101"/>
      <c r="Y112" s="157"/>
      <c r="Z112" s="157"/>
      <c r="AA112" s="157"/>
      <c r="AB112" s="157"/>
      <c r="AC112" s="195"/>
      <c r="AD112" s="195"/>
      <c r="AE112" s="157"/>
      <c r="AF112" s="157"/>
      <c r="AG112" s="157"/>
      <c r="AH112" s="157"/>
      <c r="AI112" s="157"/>
      <c r="AJ112" s="157"/>
      <c r="AK112" s="157"/>
    </row>
    <row r="113" spans="1:37">
      <c r="A113" s="110"/>
      <c r="B113" s="110"/>
      <c r="C113" s="111"/>
      <c r="D113" s="157"/>
      <c r="E113" s="79"/>
      <c r="F113" s="157"/>
      <c r="G113" s="157"/>
      <c r="H113" s="157"/>
      <c r="I113" s="157"/>
      <c r="J113" s="157"/>
      <c r="K113" s="157"/>
      <c r="L113" s="157"/>
      <c r="M113" s="157"/>
      <c r="N113" s="79"/>
      <c r="O113" s="120"/>
      <c r="P113" s="120"/>
      <c r="Q113" s="157"/>
      <c r="R113" s="157"/>
      <c r="S113" s="157"/>
      <c r="T113" s="157"/>
      <c r="U113" s="157"/>
      <c r="V113" s="101"/>
      <c r="W113" s="101"/>
      <c r="X113" s="101"/>
      <c r="Y113" s="182"/>
      <c r="Z113" s="182">
        <f t="shared" ref="Q113:AA114" si="66">Z$2</f>
        <v>0</v>
      </c>
      <c r="AA113" s="182">
        <f t="shared" si="66"/>
        <v>0</v>
      </c>
      <c r="AB113" s="157"/>
      <c r="AC113" s="182"/>
      <c r="AD113" s="182"/>
      <c r="AE113" s="157"/>
      <c r="AF113" s="157"/>
      <c r="AG113" s="157"/>
      <c r="AH113" s="157"/>
      <c r="AI113" s="157"/>
      <c r="AJ113" s="157"/>
      <c r="AK113" s="157"/>
    </row>
    <row r="114" spans="1:37">
      <c r="A114" s="110"/>
      <c r="B114" s="110"/>
      <c r="C114" s="111"/>
      <c r="D114" s="157"/>
      <c r="E114" s="79"/>
      <c r="F114" s="157"/>
      <c r="G114" s="157"/>
      <c r="H114" s="157"/>
      <c r="I114" s="157"/>
      <c r="J114" s="157"/>
      <c r="K114" s="157"/>
      <c r="L114" s="157"/>
      <c r="M114" s="157"/>
      <c r="N114" s="79"/>
      <c r="O114" s="120"/>
      <c r="P114" s="120"/>
      <c r="Q114" s="182">
        <f t="shared" si="66"/>
        <v>46112</v>
      </c>
      <c r="R114" s="182">
        <f t="shared" si="66"/>
        <v>46477</v>
      </c>
      <c r="S114" s="182">
        <f t="shared" si="66"/>
        <v>46843</v>
      </c>
      <c r="T114" s="182">
        <f t="shared" si="66"/>
        <v>47208</v>
      </c>
      <c r="U114" s="182">
        <f t="shared" si="66"/>
        <v>47573</v>
      </c>
      <c r="V114" s="101"/>
      <c r="W114" s="101"/>
      <c r="X114" s="101"/>
      <c r="Y114" s="182"/>
      <c r="Z114" s="182"/>
      <c r="AA114" s="182"/>
      <c r="AB114" s="157"/>
      <c r="AC114" s="182"/>
      <c r="AD114" s="182"/>
      <c r="AE114" s="157"/>
      <c r="AF114" s="157"/>
      <c r="AG114" s="157"/>
      <c r="AH114" s="157"/>
      <c r="AI114" s="157"/>
      <c r="AJ114" s="157"/>
      <c r="AK114" s="157"/>
    </row>
    <row r="115" spans="1:37">
      <c r="A115" s="110"/>
      <c r="B115" s="110"/>
      <c r="C115" s="111"/>
      <c r="D115" s="76" t="str">
        <f>D9</f>
        <v>Third party costs</v>
      </c>
      <c r="E115" s="79"/>
      <c r="F115" s="79"/>
      <c r="G115" s="79"/>
      <c r="H115" s="79"/>
      <c r="I115" s="79"/>
      <c r="J115" s="79"/>
      <c r="K115" s="79"/>
      <c r="L115" s="79"/>
      <c r="M115" s="157"/>
      <c r="N115" s="79"/>
      <c r="O115" s="120"/>
      <c r="P115" s="120"/>
      <c r="Q115" s="157"/>
      <c r="R115" s="157"/>
      <c r="S115" s="157"/>
      <c r="T115" s="157"/>
      <c r="U115" s="157"/>
      <c r="V115" s="101"/>
      <c r="W115" s="101"/>
      <c r="X115" s="101"/>
      <c r="Y115" s="182"/>
      <c r="Z115" s="182"/>
      <c r="AA115" s="182"/>
      <c r="AB115" s="157"/>
      <c r="AC115" s="182"/>
      <c r="AD115" s="182"/>
      <c r="AE115" s="157"/>
      <c r="AF115" s="157"/>
      <c r="AG115" s="157"/>
      <c r="AH115" s="157"/>
      <c r="AI115" s="157"/>
      <c r="AJ115" s="157"/>
      <c r="AK115" s="157"/>
    </row>
    <row r="116" spans="1:37">
      <c r="A116" s="110"/>
      <c r="B116" s="110"/>
      <c r="C116" s="111"/>
      <c r="D116" s="112"/>
      <c r="E116" s="96" t="s">
        <v>924</v>
      </c>
      <c r="F116" s="79"/>
      <c r="G116" s="79"/>
      <c r="H116" s="79"/>
      <c r="I116" s="79"/>
      <c r="J116" s="79"/>
      <c r="K116" s="79"/>
      <c r="L116" s="79"/>
      <c r="M116" s="157"/>
      <c r="N116" s="79"/>
      <c r="O116" s="120"/>
      <c r="P116" s="120"/>
      <c r="Q116" s="79"/>
      <c r="R116" s="79"/>
      <c r="S116" s="79"/>
      <c r="T116" s="79"/>
      <c r="U116" s="79"/>
      <c r="V116" s="101"/>
      <c r="W116" s="101"/>
      <c r="X116" s="101"/>
      <c r="Y116" s="79"/>
      <c r="Z116" s="79"/>
      <c r="AA116" s="79"/>
      <c r="AB116" s="157"/>
      <c r="AC116" s="79"/>
      <c r="AD116" s="79"/>
      <c r="AE116" s="157"/>
      <c r="AF116" s="157"/>
      <c r="AG116" s="157"/>
      <c r="AH116" s="157"/>
      <c r="AI116" s="157"/>
      <c r="AJ116" s="157"/>
      <c r="AK116" s="157"/>
    </row>
    <row r="117" spans="1:37" outlineLevel="1">
      <c r="A117" s="110"/>
      <c r="B117" s="110"/>
      <c r="C117" s="111"/>
      <c r="D117" s="112"/>
      <c r="E117" s="79"/>
      <c r="F117" s="79"/>
      <c r="G117" s="79"/>
      <c r="H117" s="79"/>
      <c r="I117" s="79"/>
      <c r="J117" s="79"/>
      <c r="K117" s="79"/>
      <c r="L117" s="79"/>
      <c r="M117" s="157"/>
      <c r="N117" s="187"/>
      <c r="O117" s="120"/>
      <c r="P117" s="120"/>
      <c r="Q117" s="79"/>
      <c r="R117" s="79"/>
      <c r="S117" s="79"/>
      <c r="T117" s="79"/>
      <c r="U117" s="79"/>
      <c r="V117" s="101"/>
      <c r="W117" s="101"/>
      <c r="X117" s="101"/>
      <c r="Y117" s="79"/>
      <c r="Z117" s="79"/>
      <c r="AA117" s="79"/>
      <c r="AB117" s="157"/>
      <c r="AC117" s="79"/>
      <c r="AD117" s="79"/>
      <c r="AE117" s="157"/>
      <c r="AF117" s="157"/>
      <c r="AG117" s="157"/>
      <c r="AH117" s="157"/>
      <c r="AI117" s="157"/>
      <c r="AJ117" s="157"/>
      <c r="AK117" s="157"/>
    </row>
    <row r="118" spans="1:37" outlineLevel="1">
      <c r="A118" s="110"/>
      <c r="B118" s="110"/>
      <c r="C118" s="111"/>
      <c r="D118" s="112"/>
      <c r="E118" s="188" t="s">
        <v>916</v>
      </c>
      <c r="F118" s="79"/>
      <c r="G118" s="79"/>
      <c r="H118" s="79"/>
      <c r="I118" s="79"/>
      <c r="J118" s="79"/>
      <c r="K118" s="79"/>
      <c r="L118" s="79"/>
      <c r="M118" s="157"/>
      <c r="N118" s="79"/>
      <c r="O118" s="120"/>
      <c r="P118" s="120"/>
      <c r="Q118" s="120"/>
      <c r="R118" s="120"/>
      <c r="S118" s="120"/>
      <c r="T118" s="120"/>
      <c r="U118" s="120"/>
      <c r="V118" s="101"/>
      <c r="W118" s="101"/>
      <c r="X118" s="101"/>
      <c r="Y118" s="120"/>
      <c r="Z118" s="120"/>
      <c r="AA118" s="120"/>
      <c r="AB118" s="157"/>
      <c r="AC118" s="120"/>
      <c r="AD118" s="120"/>
      <c r="AE118" s="157"/>
      <c r="AF118" s="157"/>
      <c r="AG118" s="157"/>
      <c r="AH118" s="157"/>
      <c r="AI118" s="157"/>
      <c r="AJ118" s="157"/>
      <c r="AK118" s="157"/>
    </row>
    <row r="119" spans="1:37" outlineLevel="1">
      <c r="A119" s="110"/>
      <c r="B119" s="110"/>
      <c r="C119" s="111"/>
      <c r="D119" s="112"/>
      <c r="E119" s="189">
        <f>InpC!$H$21</f>
        <v>45016</v>
      </c>
      <c r="F119" s="79"/>
      <c r="G119" s="79"/>
      <c r="H119" s="79"/>
      <c r="I119" s="79"/>
      <c r="J119" s="79"/>
      <c r="K119" s="79"/>
      <c r="L119" s="79"/>
      <c r="M119" s="157"/>
      <c r="N119" s="120"/>
      <c r="O119" s="120"/>
      <c r="P119" s="120"/>
      <c r="Q119" s="120"/>
      <c r="R119" s="120"/>
      <c r="S119" s="120"/>
      <c r="T119" s="120"/>
      <c r="U119" s="120"/>
      <c r="V119" s="101"/>
      <c r="W119" s="101"/>
      <c r="X119" s="101"/>
      <c r="Y119" s="120"/>
      <c r="Z119" s="120"/>
      <c r="AA119" s="120"/>
      <c r="AB119" s="157"/>
      <c r="AC119" s="120"/>
      <c r="AD119" s="120"/>
      <c r="AE119" s="157"/>
      <c r="AF119" s="157"/>
      <c r="AG119" s="157"/>
      <c r="AH119" s="157"/>
      <c r="AI119" s="157"/>
      <c r="AJ119" s="157"/>
      <c r="AK119" s="157"/>
    </row>
    <row r="120" spans="1:37" outlineLevel="1">
      <c r="A120" s="110"/>
      <c r="B120" s="110"/>
      <c r="C120" s="111"/>
      <c r="D120" s="112"/>
      <c r="E120" s="189"/>
      <c r="F120" s="79"/>
      <c r="G120" s="79"/>
      <c r="H120" s="79"/>
      <c r="I120" s="79"/>
      <c r="J120" s="79"/>
      <c r="K120" s="79"/>
      <c r="L120" s="79"/>
      <c r="M120" s="157"/>
      <c r="N120" s="120"/>
      <c r="O120" s="120"/>
      <c r="P120" s="120"/>
      <c r="Q120" s="120"/>
      <c r="R120" s="120"/>
      <c r="S120" s="120"/>
      <c r="T120" s="120"/>
      <c r="U120" s="120"/>
      <c r="V120" s="101"/>
      <c r="W120" s="101"/>
      <c r="X120" s="101"/>
      <c r="Y120" s="120"/>
      <c r="Z120" s="120"/>
      <c r="AA120" s="120"/>
      <c r="AB120" s="157"/>
      <c r="AC120" s="120"/>
      <c r="AD120" s="120"/>
      <c r="AE120" s="157"/>
      <c r="AF120" s="157"/>
      <c r="AG120" s="157"/>
      <c r="AH120" s="157"/>
      <c r="AI120" s="157"/>
      <c r="AJ120" s="157"/>
      <c r="AK120" s="157"/>
    </row>
    <row r="121" spans="1:37" outlineLevel="1">
      <c r="A121" s="110"/>
      <c r="B121" s="110"/>
      <c r="C121" s="111"/>
      <c r="D121" s="112"/>
      <c r="E121" s="79" t="str">
        <f t="shared" ref="E121:J132" si="67">E15</f>
        <v>Non-potable water- WR - capex</v>
      </c>
      <c r="F121" s="79" t="str">
        <f t="shared" si="67"/>
        <v>CW11_016WR_PR24</v>
      </c>
      <c r="G121" s="79">
        <f t="shared" si="67"/>
        <v>0</v>
      </c>
      <c r="H121" s="79">
        <f t="shared" si="67"/>
        <v>0</v>
      </c>
      <c r="I121" s="79">
        <f t="shared" si="67"/>
        <v>0</v>
      </c>
      <c r="J121" s="79">
        <f t="shared" si="67"/>
        <v>0</v>
      </c>
      <c r="K121" s="79"/>
      <c r="L121" s="79" t="str">
        <f t="shared" ref="L121:M132" si="68">L15</f>
        <v>CAPEX</v>
      </c>
      <c r="M121" s="79" t="str">
        <f t="shared" si="68"/>
        <v>£m</v>
      </c>
      <c r="N121" s="79"/>
      <c r="O121" s="120"/>
      <c r="P121" s="120"/>
      <c r="Q121" s="191">
        <f t="shared" ref="Q121:U122" si="69">IF(ISBLANK(Q69),Q15,Q69)</f>
        <v>0</v>
      </c>
      <c r="R121" s="191">
        <f t="shared" si="69"/>
        <v>0</v>
      </c>
      <c r="S121" s="191">
        <f t="shared" si="69"/>
        <v>0</v>
      </c>
      <c r="T121" s="191">
        <f t="shared" si="69"/>
        <v>0</v>
      </c>
      <c r="U121" s="191">
        <f t="shared" si="69"/>
        <v>0</v>
      </c>
      <c r="V121" s="101"/>
      <c r="W121" s="196">
        <f t="shared" ref="W121:W132" si="70">SUM(Q121:U121)</f>
        <v>0</v>
      </c>
      <c r="X121" s="196">
        <f t="shared" ref="X121:X132" si="71">AVERAGE(Q121:U121)</f>
        <v>0</v>
      </c>
      <c r="Y121" s="191"/>
      <c r="Z121" s="191"/>
      <c r="AA121" s="191"/>
      <c r="AB121" s="157"/>
      <c r="AC121" s="191"/>
      <c r="AD121" s="191"/>
      <c r="AE121" s="157"/>
      <c r="AF121" s="157"/>
      <c r="AG121" s="157"/>
      <c r="AH121" s="157"/>
      <c r="AI121" s="157"/>
      <c r="AJ121" s="157"/>
      <c r="AK121" s="157"/>
    </row>
    <row r="122" spans="1:37" outlineLevel="1">
      <c r="A122" s="110"/>
      <c r="B122" s="110"/>
      <c r="C122" s="111"/>
      <c r="D122" s="112"/>
      <c r="E122" s="79" t="str">
        <f t="shared" si="67"/>
        <v>Non-potable water- WR - opex</v>
      </c>
      <c r="F122" s="79" t="str">
        <f t="shared" si="67"/>
        <v>CW11_001WR_PR24</v>
      </c>
      <c r="G122" s="79">
        <f t="shared" si="67"/>
        <v>0</v>
      </c>
      <c r="H122" s="79">
        <f t="shared" si="67"/>
        <v>0</v>
      </c>
      <c r="I122" s="79">
        <f t="shared" si="67"/>
        <v>0</v>
      </c>
      <c r="J122" s="79">
        <f t="shared" si="67"/>
        <v>0</v>
      </c>
      <c r="K122" s="79"/>
      <c r="L122" s="79" t="str">
        <f t="shared" si="68"/>
        <v>OPEX</v>
      </c>
      <c r="M122" s="79" t="str">
        <f t="shared" si="68"/>
        <v>£m</v>
      </c>
      <c r="N122" s="79"/>
      <c r="O122" s="120"/>
      <c r="P122" s="120"/>
      <c r="Q122" s="191">
        <f t="shared" si="69"/>
        <v>0</v>
      </c>
      <c r="R122" s="191">
        <f t="shared" si="69"/>
        <v>0</v>
      </c>
      <c r="S122" s="191">
        <f t="shared" si="69"/>
        <v>0</v>
      </c>
      <c r="T122" s="191">
        <f t="shared" si="69"/>
        <v>0</v>
      </c>
      <c r="U122" s="191">
        <f t="shared" si="69"/>
        <v>0</v>
      </c>
      <c r="V122" s="101"/>
      <c r="W122" s="196">
        <f t="shared" si="70"/>
        <v>0</v>
      </c>
      <c r="X122" s="196">
        <f t="shared" si="71"/>
        <v>0</v>
      </c>
      <c r="Y122" s="191"/>
      <c r="Z122" s="191"/>
      <c r="AA122" s="191"/>
      <c r="AB122" s="157"/>
      <c r="AC122" s="191"/>
      <c r="AD122" s="191"/>
      <c r="AE122" s="157"/>
      <c r="AF122" s="157"/>
      <c r="AG122" s="157"/>
      <c r="AH122" s="157"/>
      <c r="AI122" s="157"/>
      <c r="AJ122" s="157"/>
      <c r="AK122" s="157"/>
    </row>
    <row r="123" spans="1:37" outlineLevel="1">
      <c r="A123" s="110"/>
      <c r="B123" s="110"/>
      <c r="C123" s="111"/>
      <c r="D123" s="112"/>
      <c r="E123" s="79" t="str">
        <f t="shared" si="67"/>
        <v>Non-potable water- WR - totex</v>
      </c>
      <c r="F123" s="79" t="str">
        <f t="shared" si="67"/>
        <v>sum</v>
      </c>
      <c r="G123" s="79">
        <f t="shared" si="67"/>
        <v>0</v>
      </c>
      <c r="H123" s="79">
        <f t="shared" si="67"/>
        <v>0</v>
      </c>
      <c r="I123" s="79">
        <f t="shared" si="67"/>
        <v>0</v>
      </c>
      <c r="J123" s="79">
        <f t="shared" si="67"/>
        <v>0</v>
      </c>
      <c r="K123" s="79"/>
      <c r="L123" s="79">
        <f t="shared" si="68"/>
        <v>0</v>
      </c>
      <c r="M123" s="79" t="str">
        <f t="shared" si="68"/>
        <v>£m</v>
      </c>
      <c r="N123" s="79"/>
      <c r="O123" s="120"/>
      <c r="P123" s="120"/>
      <c r="Q123" s="192">
        <f>SUM(Q121:Q122)</f>
        <v>0</v>
      </c>
      <c r="R123" s="192">
        <f t="shared" ref="R123:U123" si="72">SUM(R121:R122)</f>
        <v>0</v>
      </c>
      <c r="S123" s="192">
        <f t="shared" si="72"/>
        <v>0</v>
      </c>
      <c r="T123" s="192">
        <f t="shared" si="72"/>
        <v>0</v>
      </c>
      <c r="U123" s="192">
        <f t="shared" si="72"/>
        <v>0</v>
      </c>
      <c r="V123" s="101"/>
      <c r="W123" s="198">
        <f t="shared" si="70"/>
        <v>0</v>
      </c>
      <c r="X123" s="198">
        <f t="shared" si="71"/>
        <v>0</v>
      </c>
      <c r="Y123" s="191"/>
      <c r="Z123" s="191"/>
      <c r="AA123" s="191"/>
      <c r="AB123" s="157"/>
      <c r="AC123" s="191"/>
      <c r="AD123" s="191"/>
      <c r="AE123" s="157"/>
      <c r="AF123" s="157"/>
      <c r="AG123" s="157"/>
      <c r="AH123" s="157"/>
      <c r="AI123" s="157"/>
      <c r="AJ123" s="157"/>
      <c r="AK123" s="157"/>
    </row>
    <row r="124" spans="1:37" outlineLevel="1">
      <c r="A124" s="110"/>
      <c r="B124" s="110"/>
      <c r="C124" s="111"/>
      <c r="D124" s="112"/>
      <c r="E124" s="79" t="str">
        <f t="shared" si="67"/>
        <v>Bulk supplies - WR - capex</v>
      </c>
      <c r="F124" s="79" t="str">
        <f t="shared" si="67"/>
        <v>CW11_027WR_PR24</v>
      </c>
      <c r="G124" s="79">
        <f t="shared" si="67"/>
        <v>0</v>
      </c>
      <c r="H124" s="79">
        <f t="shared" si="67"/>
        <v>0</v>
      </c>
      <c r="I124" s="79">
        <f t="shared" si="67"/>
        <v>0</v>
      </c>
      <c r="J124" s="79">
        <f t="shared" si="67"/>
        <v>0</v>
      </c>
      <c r="K124" s="79"/>
      <c r="L124" s="79" t="str">
        <f t="shared" si="68"/>
        <v>CAPEX</v>
      </c>
      <c r="M124" s="79" t="str">
        <f t="shared" si="68"/>
        <v>£m</v>
      </c>
      <c r="N124" s="79"/>
      <c r="O124" s="120"/>
      <c r="P124" s="120"/>
      <c r="Q124" s="191">
        <f t="shared" ref="Q124:U125" si="73">IF(ISBLANK(Q72),Q18,Q72)</f>
        <v>0</v>
      </c>
      <c r="R124" s="191">
        <f t="shared" si="73"/>
        <v>0</v>
      </c>
      <c r="S124" s="191">
        <f t="shared" si="73"/>
        <v>0</v>
      </c>
      <c r="T124" s="191">
        <f t="shared" si="73"/>
        <v>0</v>
      </c>
      <c r="U124" s="191">
        <f t="shared" si="73"/>
        <v>0</v>
      </c>
      <c r="V124" s="101"/>
      <c r="W124" s="196">
        <f t="shared" si="70"/>
        <v>0</v>
      </c>
      <c r="X124" s="196">
        <f t="shared" si="71"/>
        <v>0</v>
      </c>
      <c r="Y124" s="191"/>
      <c r="Z124" s="191"/>
      <c r="AA124" s="191"/>
      <c r="AB124" s="157"/>
      <c r="AC124" s="191"/>
      <c r="AD124" s="191"/>
      <c r="AE124" s="157"/>
      <c r="AF124" s="157"/>
      <c r="AG124" s="157"/>
      <c r="AH124" s="157"/>
      <c r="AI124" s="157"/>
      <c r="AJ124" s="157"/>
      <c r="AK124" s="157"/>
    </row>
    <row r="125" spans="1:37" outlineLevel="1">
      <c r="A125" s="110"/>
      <c r="B125" s="110"/>
      <c r="C125" s="111"/>
      <c r="D125" s="112"/>
      <c r="E125" s="79" t="str">
        <f t="shared" si="67"/>
        <v>Bulk supplies - WR - opex</v>
      </c>
      <c r="F125" s="79" t="str">
        <f t="shared" si="67"/>
        <v>CW11_012WR_PR24</v>
      </c>
      <c r="G125" s="79">
        <f t="shared" si="67"/>
        <v>0</v>
      </c>
      <c r="H125" s="79">
        <f t="shared" si="67"/>
        <v>0</v>
      </c>
      <c r="I125" s="79">
        <f t="shared" si="67"/>
        <v>0</v>
      </c>
      <c r="J125" s="79">
        <f t="shared" si="67"/>
        <v>0</v>
      </c>
      <c r="K125" s="79"/>
      <c r="L125" s="79" t="str">
        <f t="shared" si="68"/>
        <v>OPEX</v>
      </c>
      <c r="M125" s="79" t="str">
        <f t="shared" si="68"/>
        <v>£m</v>
      </c>
      <c r="N125" s="79"/>
      <c r="O125" s="120"/>
      <c r="P125" s="120"/>
      <c r="Q125" s="191">
        <f t="shared" si="73"/>
        <v>0.38</v>
      </c>
      <c r="R125" s="191">
        <f t="shared" si="73"/>
        <v>0.38</v>
      </c>
      <c r="S125" s="191">
        <f t="shared" si="73"/>
        <v>0.38</v>
      </c>
      <c r="T125" s="191">
        <f t="shared" si="73"/>
        <v>0.38</v>
      </c>
      <c r="U125" s="191">
        <f t="shared" si="73"/>
        <v>0.38</v>
      </c>
      <c r="V125" s="101"/>
      <c r="W125" s="196">
        <f t="shared" si="70"/>
        <v>1.9</v>
      </c>
      <c r="X125" s="196">
        <f t="shared" si="71"/>
        <v>0.38</v>
      </c>
      <c r="Y125" s="191"/>
      <c r="Z125" s="191"/>
      <c r="AA125" s="191"/>
      <c r="AB125" s="157"/>
      <c r="AC125" s="191"/>
      <c r="AD125" s="191"/>
      <c r="AE125" s="157"/>
      <c r="AF125" s="157"/>
      <c r="AG125" s="157"/>
      <c r="AH125" s="157"/>
      <c r="AI125" s="157"/>
      <c r="AJ125" s="157"/>
      <c r="AK125" s="157"/>
    </row>
    <row r="126" spans="1:37" outlineLevel="1">
      <c r="A126" s="110"/>
      <c r="B126" s="110"/>
      <c r="C126" s="111"/>
      <c r="D126" s="112"/>
      <c r="E126" s="79" t="str">
        <f t="shared" si="67"/>
        <v>Bulk supplies - WR - totex</v>
      </c>
      <c r="F126" s="79" t="str">
        <f t="shared" si="67"/>
        <v>sum</v>
      </c>
      <c r="G126" s="79">
        <f t="shared" si="67"/>
        <v>0</v>
      </c>
      <c r="H126" s="79">
        <f t="shared" si="67"/>
        <v>0</v>
      </c>
      <c r="I126" s="79">
        <f t="shared" si="67"/>
        <v>0</v>
      </c>
      <c r="J126" s="79">
        <f t="shared" si="67"/>
        <v>0</v>
      </c>
      <c r="K126" s="79"/>
      <c r="L126" s="79">
        <f t="shared" si="68"/>
        <v>0</v>
      </c>
      <c r="M126" s="79" t="str">
        <f t="shared" si="68"/>
        <v>£m</v>
      </c>
      <c r="N126" s="79"/>
      <c r="O126" s="120"/>
      <c r="P126" s="120"/>
      <c r="Q126" s="192">
        <f t="shared" ref="Q126:U126" si="74">SUM(Q124:Q125)</f>
        <v>0.38</v>
      </c>
      <c r="R126" s="192">
        <f t="shared" si="74"/>
        <v>0.38</v>
      </c>
      <c r="S126" s="192">
        <f t="shared" si="74"/>
        <v>0.38</v>
      </c>
      <c r="T126" s="192">
        <f t="shared" si="74"/>
        <v>0.38</v>
      </c>
      <c r="U126" s="192">
        <f t="shared" si="74"/>
        <v>0.38</v>
      </c>
      <c r="V126" s="101"/>
      <c r="W126" s="198">
        <f t="shared" si="70"/>
        <v>1.9</v>
      </c>
      <c r="X126" s="198">
        <f t="shared" si="71"/>
        <v>0.38</v>
      </c>
      <c r="Y126" s="191"/>
      <c r="Z126" s="191"/>
      <c r="AA126" s="191"/>
      <c r="AB126" s="157"/>
      <c r="AC126" s="191"/>
      <c r="AD126" s="191"/>
      <c r="AE126" s="157"/>
      <c r="AF126" s="157"/>
      <c r="AG126" s="157"/>
      <c r="AH126" s="157"/>
      <c r="AI126" s="157"/>
      <c r="AJ126" s="157"/>
      <c r="AK126" s="157"/>
    </row>
    <row r="127" spans="1:37" outlineLevel="1">
      <c r="A127" s="110"/>
      <c r="B127" s="110"/>
      <c r="C127" s="111"/>
      <c r="D127" s="112"/>
      <c r="E127" s="79" t="str">
        <f t="shared" si="67"/>
        <v>Excluded charges - WR - capex</v>
      </c>
      <c r="F127" s="79" t="str">
        <f t="shared" si="67"/>
        <v>CW11_028WR_PR24</v>
      </c>
      <c r="G127" s="79">
        <f t="shared" si="67"/>
        <v>0</v>
      </c>
      <c r="H127" s="79">
        <f t="shared" si="67"/>
        <v>0</v>
      </c>
      <c r="I127" s="79">
        <f t="shared" si="67"/>
        <v>0</v>
      </c>
      <c r="J127" s="79">
        <f t="shared" si="67"/>
        <v>0</v>
      </c>
      <c r="K127" s="79"/>
      <c r="L127" s="79" t="str">
        <f t="shared" si="68"/>
        <v>CAPEX</v>
      </c>
      <c r="M127" s="79" t="str">
        <f t="shared" si="68"/>
        <v>£m</v>
      </c>
      <c r="N127" s="79"/>
      <c r="O127" s="120"/>
      <c r="P127" s="120"/>
      <c r="Q127" s="191">
        <f t="shared" ref="Q127:U128" si="75">IF(ISBLANK(Q75),Q21,Q75)</f>
        <v>0</v>
      </c>
      <c r="R127" s="191">
        <f t="shared" si="75"/>
        <v>0</v>
      </c>
      <c r="S127" s="191">
        <f t="shared" si="75"/>
        <v>0</v>
      </c>
      <c r="T127" s="191">
        <f t="shared" si="75"/>
        <v>0</v>
      </c>
      <c r="U127" s="191">
        <f t="shared" si="75"/>
        <v>0</v>
      </c>
      <c r="V127" s="101"/>
      <c r="W127" s="196">
        <f t="shared" si="70"/>
        <v>0</v>
      </c>
      <c r="X127" s="196">
        <f t="shared" si="71"/>
        <v>0</v>
      </c>
      <c r="Y127" s="191"/>
      <c r="Z127" s="191"/>
      <c r="AA127" s="191"/>
      <c r="AB127" s="157"/>
      <c r="AC127" s="191"/>
      <c r="AD127" s="191"/>
      <c r="AE127" s="157"/>
      <c r="AF127" s="157"/>
      <c r="AG127" s="157"/>
      <c r="AH127" s="157"/>
      <c r="AI127" s="157"/>
      <c r="AJ127" s="157"/>
      <c r="AK127" s="157"/>
    </row>
    <row r="128" spans="1:37" outlineLevel="1">
      <c r="A128" s="110"/>
      <c r="B128" s="110"/>
      <c r="C128" s="111"/>
      <c r="D128" s="112"/>
      <c r="E128" s="79" t="str">
        <f t="shared" si="67"/>
        <v>Excluded charges - WR - opex</v>
      </c>
      <c r="F128" s="79" t="str">
        <f t="shared" si="67"/>
        <v>CW11_013WR_PR24</v>
      </c>
      <c r="G128" s="79">
        <f t="shared" si="67"/>
        <v>0</v>
      </c>
      <c r="H128" s="79">
        <f t="shared" si="67"/>
        <v>0</v>
      </c>
      <c r="I128" s="79">
        <f t="shared" si="67"/>
        <v>0</v>
      </c>
      <c r="J128" s="79">
        <f t="shared" si="67"/>
        <v>0</v>
      </c>
      <c r="K128" s="79"/>
      <c r="L128" s="79" t="str">
        <f t="shared" si="68"/>
        <v>OPEX</v>
      </c>
      <c r="M128" s="79" t="str">
        <f t="shared" si="68"/>
        <v>£m</v>
      </c>
      <c r="N128" s="79"/>
      <c r="O128" s="120"/>
      <c r="P128" s="120"/>
      <c r="Q128" s="191">
        <f t="shared" si="75"/>
        <v>0</v>
      </c>
      <c r="R128" s="191">
        <f t="shared" si="75"/>
        <v>0</v>
      </c>
      <c r="S128" s="191">
        <f t="shared" si="75"/>
        <v>0</v>
      </c>
      <c r="T128" s="191">
        <f t="shared" si="75"/>
        <v>0</v>
      </c>
      <c r="U128" s="191">
        <f t="shared" si="75"/>
        <v>0</v>
      </c>
      <c r="V128" s="101"/>
      <c r="W128" s="196">
        <f t="shared" si="70"/>
        <v>0</v>
      </c>
      <c r="X128" s="196">
        <f t="shared" si="71"/>
        <v>0</v>
      </c>
      <c r="Y128" s="191"/>
      <c r="Z128" s="191"/>
      <c r="AA128" s="191"/>
      <c r="AB128" s="157"/>
      <c r="AC128" s="191"/>
      <c r="AD128" s="191"/>
      <c r="AE128" s="157"/>
      <c r="AF128" s="157"/>
      <c r="AG128" s="157"/>
      <c r="AH128" s="157"/>
      <c r="AI128" s="157"/>
      <c r="AJ128" s="157"/>
      <c r="AK128" s="157"/>
    </row>
    <row r="129" spans="1:37" outlineLevel="1">
      <c r="A129" s="110"/>
      <c r="B129" s="110"/>
      <c r="C129" s="111"/>
      <c r="D129" s="112"/>
      <c r="E129" s="79" t="str">
        <f t="shared" si="67"/>
        <v>Excluded charges - WR - totex</v>
      </c>
      <c r="F129" s="79" t="str">
        <f t="shared" si="67"/>
        <v>sum</v>
      </c>
      <c r="G129" s="79">
        <f t="shared" si="67"/>
        <v>0</v>
      </c>
      <c r="H129" s="79">
        <f t="shared" si="67"/>
        <v>0</v>
      </c>
      <c r="I129" s="79">
        <f t="shared" si="67"/>
        <v>0</v>
      </c>
      <c r="J129" s="79">
        <f t="shared" si="67"/>
        <v>0</v>
      </c>
      <c r="K129" s="79"/>
      <c r="L129" s="79">
        <f t="shared" si="68"/>
        <v>0</v>
      </c>
      <c r="M129" s="79" t="str">
        <f t="shared" si="68"/>
        <v>£m</v>
      </c>
      <c r="N129" s="79"/>
      <c r="O129" s="120"/>
      <c r="P129" s="120"/>
      <c r="Q129" s="198">
        <f t="shared" ref="Q129:U129" si="76">SUM(Q127:Q128)</f>
        <v>0</v>
      </c>
      <c r="R129" s="198">
        <f t="shared" si="76"/>
        <v>0</v>
      </c>
      <c r="S129" s="198">
        <f t="shared" si="76"/>
        <v>0</v>
      </c>
      <c r="T129" s="198">
        <f t="shared" si="76"/>
        <v>0</v>
      </c>
      <c r="U129" s="198">
        <f t="shared" si="76"/>
        <v>0</v>
      </c>
      <c r="V129" s="101"/>
      <c r="W129" s="198">
        <f t="shared" si="70"/>
        <v>0</v>
      </c>
      <c r="X129" s="198">
        <f t="shared" si="71"/>
        <v>0</v>
      </c>
      <c r="Y129" s="191"/>
      <c r="Z129" s="191"/>
      <c r="AA129" s="191"/>
      <c r="AB129" s="157"/>
      <c r="AC129" s="191"/>
      <c r="AD129" s="191"/>
      <c r="AE129" s="157"/>
      <c r="AF129" s="157"/>
      <c r="AG129" s="157"/>
      <c r="AH129" s="157"/>
      <c r="AI129" s="157"/>
      <c r="AJ129" s="157"/>
      <c r="AK129" s="157"/>
    </row>
    <row r="130" spans="1:37" outlineLevel="1">
      <c r="A130" s="110"/>
      <c r="B130" s="110"/>
      <c r="C130" s="111"/>
      <c r="D130" s="112"/>
      <c r="E130" s="79" t="str">
        <f t="shared" si="67"/>
        <v>Total third party costs - WR - capex</v>
      </c>
      <c r="F130" s="79" t="str">
        <f t="shared" si="67"/>
        <v>sum</v>
      </c>
      <c r="G130" s="79">
        <f t="shared" si="67"/>
        <v>0</v>
      </c>
      <c r="H130" s="79">
        <f t="shared" si="67"/>
        <v>0</v>
      </c>
      <c r="I130" s="79">
        <f t="shared" si="67"/>
        <v>0</v>
      </c>
      <c r="J130" s="79">
        <f t="shared" si="67"/>
        <v>0</v>
      </c>
      <c r="K130" s="79"/>
      <c r="L130" s="79" t="str">
        <f t="shared" si="68"/>
        <v>CAPEX</v>
      </c>
      <c r="M130" s="79" t="str">
        <f t="shared" si="68"/>
        <v>£m</v>
      </c>
      <c r="N130" s="79"/>
      <c r="O130" s="120"/>
      <c r="P130" s="120"/>
      <c r="Q130" s="198">
        <f>SUMIF($L$121:$L$129,$L130,Q$121:Q$129)</f>
        <v>0</v>
      </c>
      <c r="R130" s="198">
        <f t="shared" ref="R130:U131" si="77">SUMIF($L$121:$L$129,$L130,R$121:R$129)</f>
        <v>0</v>
      </c>
      <c r="S130" s="198">
        <f t="shared" si="77"/>
        <v>0</v>
      </c>
      <c r="T130" s="198">
        <f t="shared" si="77"/>
        <v>0</v>
      </c>
      <c r="U130" s="198">
        <f t="shared" si="77"/>
        <v>0</v>
      </c>
      <c r="V130" s="101"/>
      <c r="W130" s="198">
        <f t="shared" si="70"/>
        <v>0</v>
      </c>
      <c r="X130" s="198">
        <f t="shared" si="71"/>
        <v>0</v>
      </c>
      <c r="Y130" s="191"/>
      <c r="Z130" s="191"/>
      <c r="AA130" s="191"/>
      <c r="AB130" s="157"/>
      <c r="AC130" s="191"/>
      <c r="AD130" s="191"/>
      <c r="AE130" s="157"/>
      <c r="AF130" s="157"/>
      <c r="AG130" s="157"/>
      <c r="AH130" s="157"/>
      <c r="AI130" s="157"/>
      <c r="AJ130" s="157"/>
      <c r="AK130" s="157"/>
    </row>
    <row r="131" spans="1:37" outlineLevel="1">
      <c r="A131" s="110"/>
      <c r="B131" s="110"/>
      <c r="C131" s="111"/>
      <c r="D131" s="112"/>
      <c r="E131" s="79" t="str">
        <f t="shared" si="67"/>
        <v>Total third party costs - WR - opex</v>
      </c>
      <c r="F131" s="79" t="str">
        <f t="shared" si="67"/>
        <v>sum</v>
      </c>
      <c r="G131" s="79">
        <f t="shared" si="67"/>
        <v>0</v>
      </c>
      <c r="H131" s="79">
        <f t="shared" si="67"/>
        <v>0</v>
      </c>
      <c r="I131" s="79">
        <f t="shared" si="67"/>
        <v>0</v>
      </c>
      <c r="J131" s="79">
        <f t="shared" si="67"/>
        <v>0</v>
      </c>
      <c r="K131" s="79"/>
      <c r="L131" s="79" t="str">
        <f t="shared" si="68"/>
        <v>OPEX</v>
      </c>
      <c r="M131" s="79" t="str">
        <f t="shared" si="68"/>
        <v>£m</v>
      </c>
      <c r="N131" s="79"/>
      <c r="O131" s="120"/>
      <c r="P131" s="120"/>
      <c r="Q131" s="198">
        <f t="shared" ref="Q131" si="78">SUMIF($L$121:$L$129,$L131,Q$121:Q$129)</f>
        <v>0.38</v>
      </c>
      <c r="R131" s="198">
        <f t="shared" si="77"/>
        <v>0.38</v>
      </c>
      <c r="S131" s="198">
        <f t="shared" si="77"/>
        <v>0.38</v>
      </c>
      <c r="T131" s="198">
        <f t="shared" si="77"/>
        <v>0.38</v>
      </c>
      <c r="U131" s="198">
        <f t="shared" si="77"/>
        <v>0.38</v>
      </c>
      <c r="V131" s="101"/>
      <c r="W131" s="198">
        <f t="shared" si="70"/>
        <v>1.9</v>
      </c>
      <c r="X131" s="198">
        <f t="shared" si="71"/>
        <v>0.38</v>
      </c>
      <c r="Y131" s="191"/>
      <c r="Z131" s="191"/>
      <c r="AA131" s="191"/>
      <c r="AB131" s="157"/>
      <c r="AC131" s="191"/>
      <c r="AD131" s="191"/>
      <c r="AE131" s="157"/>
      <c r="AF131" s="157"/>
      <c r="AG131" s="157"/>
      <c r="AH131" s="157"/>
      <c r="AI131" s="157"/>
      <c r="AJ131" s="157"/>
      <c r="AK131" s="157"/>
    </row>
    <row r="132" spans="1:37" outlineLevel="1">
      <c r="A132" s="110"/>
      <c r="B132" s="110"/>
      <c r="C132" s="111"/>
      <c r="D132" s="112"/>
      <c r="E132" s="79" t="str">
        <f t="shared" si="67"/>
        <v>Total third party costs - WR - totex</v>
      </c>
      <c r="F132" s="79" t="str">
        <f t="shared" si="67"/>
        <v>sum</v>
      </c>
      <c r="G132" s="79">
        <f t="shared" si="67"/>
        <v>0</v>
      </c>
      <c r="H132" s="79">
        <f t="shared" si="67"/>
        <v>0</v>
      </c>
      <c r="I132" s="79">
        <f t="shared" si="67"/>
        <v>0</v>
      </c>
      <c r="J132" s="79">
        <f t="shared" si="67"/>
        <v>0</v>
      </c>
      <c r="K132" s="79"/>
      <c r="L132" s="79">
        <f t="shared" si="68"/>
        <v>0</v>
      </c>
      <c r="M132" s="79" t="str">
        <f t="shared" si="68"/>
        <v>£m</v>
      </c>
      <c r="N132" s="79"/>
      <c r="O132" s="120"/>
      <c r="P132" s="120"/>
      <c r="Q132" s="198">
        <f>SUM(Q130:Q131)</f>
        <v>0.38</v>
      </c>
      <c r="R132" s="198">
        <f t="shared" ref="R132" si="79">SUM(R130:R131)</f>
        <v>0.38</v>
      </c>
      <c r="S132" s="198">
        <f t="shared" ref="S132" si="80">SUM(S130:S131)</f>
        <v>0.38</v>
      </c>
      <c r="T132" s="198">
        <f t="shared" ref="T132" si="81">SUM(T130:T131)</f>
        <v>0.38</v>
      </c>
      <c r="U132" s="198">
        <f t="shared" ref="U132" si="82">SUM(U130:U131)</f>
        <v>0.38</v>
      </c>
      <c r="V132" s="101"/>
      <c r="W132" s="198">
        <f t="shared" si="70"/>
        <v>1.9</v>
      </c>
      <c r="X132" s="198">
        <f t="shared" si="71"/>
        <v>0.38</v>
      </c>
      <c r="Y132" s="191"/>
      <c r="Z132" s="191"/>
      <c r="AA132" s="191"/>
      <c r="AB132" s="157"/>
      <c r="AC132" s="191"/>
      <c r="AD132" s="191"/>
      <c r="AE132" s="157"/>
      <c r="AF132" s="157"/>
      <c r="AG132" s="157"/>
      <c r="AH132" s="157"/>
      <c r="AI132" s="157"/>
      <c r="AJ132" s="157"/>
      <c r="AK132" s="157"/>
    </row>
    <row r="133" spans="1:37" outlineLevel="1">
      <c r="A133" s="110"/>
      <c r="B133" s="110"/>
      <c r="C133" s="111"/>
      <c r="D133" s="112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120"/>
      <c r="P133" s="120"/>
      <c r="Q133" s="194"/>
      <c r="R133" s="194"/>
      <c r="S133" s="194"/>
      <c r="T133" s="194"/>
      <c r="U133" s="194"/>
      <c r="V133" s="101"/>
      <c r="W133" s="194"/>
      <c r="X133" s="194"/>
      <c r="Y133" s="191"/>
      <c r="Z133" s="191"/>
      <c r="AA133" s="191"/>
      <c r="AB133" s="157"/>
      <c r="AC133" s="191"/>
      <c r="AD133" s="191"/>
      <c r="AE133" s="157"/>
      <c r="AF133" s="157"/>
      <c r="AG133" s="157"/>
      <c r="AH133" s="157"/>
      <c r="AI133" s="157"/>
      <c r="AJ133" s="157"/>
      <c r="AK133" s="157"/>
    </row>
    <row r="134" spans="1:37" outlineLevel="1">
      <c r="A134" s="110"/>
      <c r="B134" s="110"/>
      <c r="C134" s="111"/>
      <c r="D134" s="112"/>
      <c r="E134" s="79" t="str">
        <f t="shared" ref="E134:J148" si="83">E28</f>
        <v>Non-potable water- WN - capex</v>
      </c>
      <c r="F134" s="79" t="str">
        <f t="shared" si="83"/>
        <v>CW11_016RWD_PR24</v>
      </c>
      <c r="G134" s="79" t="str">
        <f t="shared" si="83"/>
        <v>CW11_016TWD_PR24</v>
      </c>
      <c r="H134" s="79" t="str">
        <f t="shared" si="83"/>
        <v>CW11_016WT_PR24</v>
      </c>
      <c r="I134" s="79">
        <f t="shared" si="83"/>
        <v>0</v>
      </c>
      <c r="J134" s="79">
        <f t="shared" si="83"/>
        <v>0</v>
      </c>
      <c r="K134" s="79"/>
      <c r="L134" s="79" t="str">
        <f t="shared" ref="L134:M148" si="84">L28</f>
        <v>CAPEX</v>
      </c>
      <c r="M134" s="79" t="str">
        <f t="shared" si="84"/>
        <v>£m</v>
      </c>
      <c r="N134" s="79"/>
      <c r="O134" s="120"/>
      <c r="P134" s="120"/>
      <c r="Q134" s="191">
        <f t="shared" ref="Q134:U135" si="85">IF(ISBLANK(Q82),Q28,Q82)</f>
        <v>0</v>
      </c>
      <c r="R134" s="191">
        <f t="shared" si="85"/>
        <v>0</v>
      </c>
      <c r="S134" s="191">
        <f t="shared" si="85"/>
        <v>0</v>
      </c>
      <c r="T134" s="191">
        <f t="shared" si="85"/>
        <v>0</v>
      </c>
      <c r="U134" s="191">
        <f t="shared" si="85"/>
        <v>0</v>
      </c>
      <c r="V134" s="101"/>
      <c r="W134" s="196">
        <f t="shared" ref="W134:W148" si="86">SUM(Q134:U134)</f>
        <v>0</v>
      </c>
      <c r="X134" s="196">
        <f t="shared" ref="X134:X163" si="87">AVERAGE(Q134:U134)</f>
        <v>0</v>
      </c>
      <c r="Y134" s="191"/>
      <c r="Z134" s="191"/>
      <c r="AA134" s="191"/>
      <c r="AB134" s="157"/>
      <c r="AC134" s="191"/>
      <c r="AD134" s="191"/>
      <c r="AE134" s="157"/>
      <c r="AF134" s="157"/>
      <c r="AG134" s="157"/>
      <c r="AH134" s="157"/>
      <c r="AI134" s="157"/>
      <c r="AJ134" s="157"/>
      <c r="AK134" s="157"/>
    </row>
    <row r="135" spans="1:37" outlineLevel="1">
      <c r="A135" s="110"/>
      <c r="B135" s="110"/>
      <c r="C135" s="111"/>
      <c r="D135" s="112"/>
      <c r="E135" s="79" t="str">
        <f t="shared" si="83"/>
        <v>Non-potable water- WN - opex</v>
      </c>
      <c r="F135" s="79" t="str">
        <f t="shared" si="83"/>
        <v>CW11_001RWD_PR24</v>
      </c>
      <c r="G135" s="79" t="str">
        <f t="shared" si="83"/>
        <v>CW11_001TWD_PR24</v>
      </c>
      <c r="H135" s="79" t="str">
        <f t="shared" si="83"/>
        <v>CW11_001WT_PR24</v>
      </c>
      <c r="I135" s="79">
        <f t="shared" si="83"/>
        <v>0</v>
      </c>
      <c r="J135" s="79">
        <f t="shared" si="83"/>
        <v>0</v>
      </c>
      <c r="K135" s="79"/>
      <c r="L135" s="79" t="str">
        <f t="shared" si="84"/>
        <v>OPEX</v>
      </c>
      <c r="M135" s="79" t="str">
        <f t="shared" si="84"/>
        <v>£m</v>
      </c>
      <c r="N135" s="79"/>
      <c r="O135" s="120"/>
      <c r="P135" s="120"/>
      <c r="Q135" s="191">
        <f t="shared" si="85"/>
        <v>0</v>
      </c>
      <c r="R135" s="191">
        <f t="shared" si="85"/>
        <v>0</v>
      </c>
      <c r="S135" s="191">
        <f t="shared" si="85"/>
        <v>0</v>
      </c>
      <c r="T135" s="191">
        <f t="shared" si="85"/>
        <v>0</v>
      </c>
      <c r="U135" s="191">
        <f t="shared" si="85"/>
        <v>0</v>
      </c>
      <c r="V135" s="101"/>
      <c r="W135" s="196">
        <f t="shared" si="86"/>
        <v>0</v>
      </c>
      <c r="X135" s="196">
        <f t="shared" si="87"/>
        <v>0</v>
      </c>
      <c r="Y135" s="191"/>
      <c r="Z135" s="191"/>
      <c r="AA135" s="191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</row>
    <row r="136" spans="1:37" outlineLevel="1">
      <c r="A136" s="110"/>
      <c r="B136" s="110"/>
      <c r="C136" s="111"/>
      <c r="D136" s="112"/>
      <c r="E136" s="79" t="str">
        <f t="shared" si="83"/>
        <v>Non-potable water- WN - totex</v>
      </c>
      <c r="F136" s="79" t="str">
        <f t="shared" si="83"/>
        <v>sum</v>
      </c>
      <c r="G136" s="79">
        <f t="shared" si="83"/>
        <v>0</v>
      </c>
      <c r="H136" s="79">
        <f t="shared" si="83"/>
        <v>0</v>
      </c>
      <c r="I136" s="79">
        <f t="shared" si="83"/>
        <v>0</v>
      </c>
      <c r="J136" s="79">
        <f t="shared" si="83"/>
        <v>0</v>
      </c>
      <c r="K136" s="79"/>
      <c r="L136" s="79">
        <f t="shared" si="84"/>
        <v>0</v>
      </c>
      <c r="M136" s="79" t="str">
        <f t="shared" si="84"/>
        <v>£m</v>
      </c>
      <c r="N136" s="79"/>
      <c r="O136" s="120"/>
      <c r="P136" s="120"/>
      <c r="Q136" s="192">
        <f t="shared" ref="Q136:U136" si="88">SUM(Q134:Q135)</f>
        <v>0</v>
      </c>
      <c r="R136" s="192">
        <f t="shared" si="88"/>
        <v>0</v>
      </c>
      <c r="S136" s="192">
        <f t="shared" si="88"/>
        <v>0</v>
      </c>
      <c r="T136" s="192">
        <f t="shared" si="88"/>
        <v>0</v>
      </c>
      <c r="U136" s="192">
        <f t="shared" si="88"/>
        <v>0</v>
      </c>
      <c r="V136" s="101"/>
      <c r="W136" s="198">
        <f t="shared" si="86"/>
        <v>0</v>
      </c>
      <c r="X136" s="198">
        <f t="shared" si="87"/>
        <v>0</v>
      </c>
      <c r="Y136" s="191"/>
      <c r="Z136" s="191"/>
      <c r="AA136" s="191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</row>
    <row r="137" spans="1:37" outlineLevel="1">
      <c r="A137" s="110"/>
      <c r="B137" s="110"/>
      <c r="C137" s="111"/>
      <c r="D137" s="112"/>
      <c r="E137" s="79" t="str">
        <f t="shared" si="83"/>
        <v>Rechargeable works - WN - capex</v>
      </c>
      <c r="F137" s="79" t="str">
        <f t="shared" si="83"/>
        <v>CW11_017TOT_PR24</v>
      </c>
      <c r="G137" s="79" t="str">
        <f t="shared" si="83"/>
        <v>CW11_021TOT_PR24</v>
      </c>
      <c r="H137" s="79" t="str">
        <f t="shared" si="83"/>
        <v>CW11_020TOT_PR24</v>
      </c>
      <c r="I137" s="79" t="str">
        <f t="shared" si="83"/>
        <v>CW11_019TOT_PR24</v>
      </c>
      <c r="J137" s="79" t="str">
        <f t="shared" si="83"/>
        <v>CW11_018TOT_PR24</v>
      </c>
      <c r="K137" s="79"/>
      <c r="L137" s="79" t="str">
        <f t="shared" si="84"/>
        <v>CAPEX</v>
      </c>
      <c r="M137" s="79" t="str">
        <f t="shared" si="84"/>
        <v>£m</v>
      </c>
      <c r="N137" s="79"/>
      <c r="O137" s="120"/>
      <c r="P137" s="120"/>
      <c r="Q137" s="191">
        <f t="shared" ref="Q137:U138" si="89">IF(ISBLANK(Q85),Q31,Q85)</f>
        <v>0</v>
      </c>
      <c r="R137" s="191">
        <f t="shared" si="89"/>
        <v>0</v>
      </c>
      <c r="S137" s="191">
        <f t="shared" si="89"/>
        <v>0</v>
      </c>
      <c r="T137" s="191">
        <f t="shared" si="89"/>
        <v>0</v>
      </c>
      <c r="U137" s="191">
        <f t="shared" si="89"/>
        <v>0</v>
      </c>
      <c r="V137" s="101"/>
      <c r="W137" s="196">
        <f t="shared" si="86"/>
        <v>0</v>
      </c>
      <c r="X137" s="196">
        <f t="shared" si="87"/>
        <v>0</v>
      </c>
      <c r="Y137" s="191"/>
      <c r="Z137" s="191"/>
      <c r="AA137" s="191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</row>
    <row r="138" spans="1:37" outlineLevel="1">
      <c r="A138" s="110"/>
      <c r="B138" s="110"/>
      <c r="C138" s="111"/>
      <c r="D138" s="112"/>
      <c r="E138" s="79" t="str">
        <f t="shared" si="83"/>
        <v>Rechargeable works - WN - opex</v>
      </c>
      <c r="F138" s="79" t="str">
        <f t="shared" si="83"/>
        <v>CW11_002TOT_PR24</v>
      </c>
      <c r="G138" s="79" t="str">
        <f t="shared" si="83"/>
        <v>CW11_006TOT_PR24</v>
      </c>
      <c r="H138" s="79" t="str">
        <f t="shared" si="83"/>
        <v>CW11_005TOT_PR24</v>
      </c>
      <c r="I138" s="79" t="str">
        <f t="shared" si="83"/>
        <v>CW11_004TOT_PR24</v>
      </c>
      <c r="J138" s="79" t="str">
        <f t="shared" si="83"/>
        <v>CW11_003TOT_PR24</v>
      </c>
      <c r="K138" s="79"/>
      <c r="L138" s="79" t="str">
        <f t="shared" si="84"/>
        <v>OPEX</v>
      </c>
      <c r="M138" s="79" t="str">
        <f t="shared" si="84"/>
        <v>£m</v>
      </c>
      <c r="N138" s="79"/>
      <c r="O138" s="120"/>
      <c r="P138" s="120"/>
      <c r="Q138" s="191">
        <f t="shared" si="89"/>
        <v>0.05</v>
      </c>
      <c r="R138" s="191">
        <f t="shared" si="89"/>
        <v>0.05</v>
      </c>
      <c r="S138" s="191">
        <f t="shared" si="89"/>
        <v>0.05</v>
      </c>
      <c r="T138" s="191">
        <f t="shared" si="89"/>
        <v>0.05</v>
      </c>
      <c r="U138" s="191">
        <f t="shared" si="89"/>
        <v>0.05</v>
      </c>
      <c r="V138" s="101"/>
      <c r="W138" s="196">
        <f t="shared" si="86"/>
        <v>0.25</v>
      </c>
      <c r="X138" s="196">
        <f t="shared" si="87"/>
        <v>0.05</v>
      </c>
      <c r="Y138" s="191"/>
      <c r="Z138" s="191"/>
      <c r="AA138" s="191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</row>
    <row r="139" spans="1:37" outlineLevel="1">
      <c r="A139" s="110"/>
      <c r="B139" s="110"/>
      <c r="C139" s="111"/>
      <c r="D139" s="112"/>
      <c r="E139" s="79" t="str">
        <f t="shared" si="83"/>
        <v>Rechargeable works - WN - totex</v>
      </c>
      <c r="F139" s="79" t="str">
        <f t="shared" si="83"/>
        <v>sum</v>
      </c>
      <c r="G139" s="79">
        <f t="shared" si="83"/>
        <v>0</v>
      </c>
      <c r="H139" s="79">
        <f t="shared" si="83"/>
        <v>0</v>
      </c>
      <c r="I139" s="79">
        <f t="shared" si="83"/>
        <v>0</v>
      </c>
      <c r="J139" s="79">
        <f t="shared" si="83"/>
        <v>0</v>
      </c>
      <c r="K139" s="79"/>
      <c r="L139" s="79">
        <f t="shared" si="84"/>
        <v>0</v>
      </c>
      <c r="M139" s="79" t="str">
        <f t="shared" si="84"/>
        <v>£m</v>
      </c>
      <c r="N139" s="79"/>
      <c r="O139" s="120"/>
      <c r="P139" s="120"/>
      <c r="Q139" s="192">
        <f t="shared" ref="Q139:U139" si="90">SUM(Q137:Q138)</f>
        <v>0.05</v>
      </c>
      <c r="R139" s="192">
        <f t="shared" si="90"/>
        <v>0.05</v>
      </c>
      <c r="S139" s="192">
        <f t="shared" si="90"/>
        <v>0.05</v>
      </c>
      <c r="T139" s="192">
        <f t="shared" si="90"/>
        <v>0.05</v>
      </c>
      <c r="U139" s="192">
        <f t="shared" si="90"/>
        <v>0.05</v>
      </c>
      <c r="V139" s="101"/>
      <c r="W139" s="198">
        <f t="shared" si="86"/>
        <v>0.25</v>
      </c>
      <c r="X139" s="198">
        <f t="shared" si="87"/>
        <v>0.05</v>
      </c>
      <c r="Y139" s="191"/>
      <c r="Z139" s="191"/>
      <c r="AA139" s="191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</row>
    <row r="140" spans="1:37" outlineLevel="1">
      <c r="A140" s="110"/>
      <c r="B140" s="110"/>
      <c r="C140" s="111"/>
      <c r="D140" s="112"/>
      <c r="E140" s="79" t="str">
        <f t="shared" si="83"/>
        <v>Bulk supplies - WN - capex</v>
      </c>
      <c r="F140" s="79" t="str">
        <f t="shared" si="83"/>
        <v>CW11_027RWD_PR24</v>
      </c>
      <c r="G140" s="79" t="str">
        <f t="shared" si="83"/>
        <v>CW11_027TWD_PR24</v>
      </c>
      <c r="H140" s="79" t="str">
        <f t="shared" si="83"/>
        <v>CW11_027WT_PR24</v>
      </c>
      <c r="I140" s="79">
        <f t="shared" si="83"/>
        <v>0</v>
      </c>
      <c r="J140" s="79">
        <f t="shared" si="83"/>
        <v>0</v>
      </c>
      <c r="K140" s="79"/>
      <c r="L140" s="79" t="str">
        <f t="shared" si="84"/>
        <v>CAPEX</v>
      </c>
      <c r="M140" s="79" t="str">
        <f t="shared" si="84"/>
        <v>£m</v>
      </c>
      <c r="N140" s="79"/>
      <c r="O140" s="120"/>
      <c r="P140" s="120"/>
      <c r="Q140" s="191">
        <f t="shared" ref="Q140:U141" si="91">IF(ISBLANK(Q88),Q34,Q88)</f>
        <v>0</v>
      </c>
      <c r="R140" s="191">
        <f t="shared" si="91"/>
        <v>0</v>
      </c>
      <c r="S140" s="191">
        <f t="shared" si="91"/>
        <v>0</v>
      </c>
      <c r="T140" s="191">
        <f t="shared" si="91"/>
        <v>0</v>
      </c>
      <c r="U140" s="191">
        <f t="shared" si="91"/>
        <v>0</v>
      </c>
      <c r="V140" s="101"/>
      <c r="W140" s="196">
        <f t="shared" si="86"/>
        <v>0</v>
      </c>
      <c r="X140" s="196">
        <f t="shared" si="87"/>
        <v>0</v>
      </c>
      <c r="Y140" s="191"/>
      <c r="Z140" s="191"/>
      <c r="AA140" s="191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</row>
    <row r="141" spans="1:37" outlineLevel="1">
      <c r="A141" s="110"/>
      <c r="B141" s="110"/>
      <c r="C141" s="111"/>
      <c r="D141" s="112"/>
      <c r="E141" s="79" t="str">
        <f t="shared" si="83"/>
        <v>Bulk supplies - WN - opex</v>
      </c>
      <c r="F141" s="79" t="str">
        <f t="shared" si="83"/>
        <v>CW11_012RWD_PR24</v>
      </c>
      <c r="G141" s="79" t="str">
        <f t="shared" si="83"/>
        <v>CW11_012TWD_PR24</v>
      </c>
      <c r="H141" s="79" t="str">
        <f t="shared" si="83"/>
        <v>CW11_012WT_PR24</v>
      </c>
      <c r="I141" s="79">
        <f t="shared" si="83"/>
        <v>0</v>
      </c>
      <c r="J141" s="79">
        <f t="shared" si="83"/>
        <v>0</v>
      </c>
      <c r="K141" s="79"/>
      <c r="L141" s="79" t="str">
        <f t="shared" si="84"/>
        <v>OPEX</v>
      </c>
      <c r="M141" s="79" t="str">
        <f t="shared" si="84"/>
        <v>£m</v>
      </c>
      <c r="N141" s="79"/>
      <c r="O141" s="120"/>
      <c r="P141" s="120"/>
      <c r="Q141" s="191">
        <f t="shared" si="91"/>
        <v>1.1309999999999998</v>
      </c>
      <c r="R141" s="191">
        <f t="shared" si="91"/>
        <v>1.1409999999999998</v>
      </c>
      <c r="S141" s="191">
        <f t="shared" si="91"/>
        <v>1.1409999999999998</v>
      </c>
      <c r="T141" s="191">
        <f t="shared" si="91"/>
        <v>1.1439999999999999</v>
      </c>
      <c r="U141" s="191">
        <f t="shared" si="91"/>
        <v>1.1409999999999998</v>
      </c>
      <c r="V141" s="101"/>
      <c r="W141" s="196">
        <f t="shared" si="86"/>
        <v>5.6979999999999995</v>
      </c>
      <c r="X141" s="196">
        <f t="shared" si="87"/>
        <v>1.1395999999999999</v>
      </c>
      <c r="Y141" s="191"/>
      <c r="Z141" s="191"/>
      <c r="AA141" s="191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</row>
    <row r="142" spans="1:37" outlineLevel="1">
      <c r="A142" s="110"/>
      <c r="B142" s="110"/>
      <c r="C142" s="111"/>
      <c r="D142" s="112"/>
      <c r="E142" s="79" t="str">
        <f t="shared" si="83"/>
        <v>Bulk supplies - WN - totex</v>
      </c>
      <c r="F142" s="79" t="str">
        <f t="shared" si="83"/>
        <v>sum</v>
      </c>
      <c r="G142" s="79">
        <f t="shared" si="83"/>
        <v>0</v>
      </c>
      <c r="H142" s="79">
        <f t="shared" si="83"/>
        <v>0</v>
      </c>
      <c r="I142" s="79">
        <f t="shared" si="83"/>
        <v>0</v>
      </c>
      <c r="J142" s="79">
        <f t="shared" si="83"/>
        <v>0</v>
      </c>
      <c r="K142" s="79"/>
      <c r="L142" s="79">
        <f t="shared" si="84"/>
        <v>0</v>
      </c>
      <c r="M142" s="79" t="str">
        <f t="shared" si="84"/>
        <v>£m</v>
      </c>
      <c r="N142" s="79"/>
      <c r="O142" s="120"/>
      <c r="P142" s="120"/>
      <c r="Q142" s="192">
        <f t="shared" ref="Q142:U142" si="92">SUM(Q140:Q141)</f>
        <v>1.1309999999999998</v>
      </c>
      <c r="R142" s="192">
        <f t="shared" si="92"/>
        <v>1.1409999999999998</v>
      </c>
      <c r="S142" s="192">
        <f t="shared" si="92"/>
        <v>1.1409999999999998</v>
      </c>
      <c r="T142" s="192">
        <f t="shared" si="92"/>
        <v>1.1439999999999999</v>
      </c>
      <c r="U142" s="192">
        <f t="shared" si="92"/>
        <v>1.1409999999999998</v>
      </c>
      <c r="V142" s="101"/>
      <c r="W142" s="198">
        <f t="shared" si="86"/>
        <v>5.6979999999999995</v>
      </c>
      <c r="X142" s="198">
        <f t="shared" si="87"/>
        <v>1.1395999999999999</v>
      </c>
      <c r="Y142" s="191"/>
      <c r="Z142" s="191"/>
      <c r="AA142" s="191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</row>
    <row r="143" spans="1:37" outlineLevel="1">
      <c r="A143" s="110"/>
      <c r="B143" s="110"/>
      <c r="C143" s="111"/>
      <c r="D143" s="112"/>
      <c r="E143" s="79" t="str">
        <f t="shared" si="83"/>
        <v>Excluded charges - WN - capex</v>
      </c>
      <c r="F143" s="79" t="str">
        <f t="shared" si="83"/>
        <v>CW11_028RWD_PR24</v>
      </c>
      <c r="G143" s="79" t="str">
        <f t="shared" si="83"/>
        <v>CW11_029TOT_PR24</v>
      </c>
      <c r="H143" s="79" t="str">
        <f t="shared" si="83"/>
        <v>CW11_028TWD_PR24</v>
      </c>
      <c r="I143" s="79" t="str">
        <f t="shared" si="83"/>
        <v>CW11_028WT_PR24</v>
      </c>
      <c r="J143" s="79">
        <f t="shared" si="83"/>
        <v>0</v>
      </c>
      <c r="K143" s="79"/>
      <c r="L143" s="79" t="str">
        <f t="shared" si="84"/>
        <v>CAPEX</v>
      </c>
      <c r="M143" s="79" t="str">
        <f t="shared" si="84"/>
        <v>£m</v>
      </c>
      <c r="N143" s="79"/>
      <c r="O143" s="120"/>
      <c r="P143" s="120"/>
      <c r="Q143" s="191">
        <f t="shared" ref="Q143:U144" si="93">IF(ISBLANK(Q91),Q37,Q91)</f>
        <v>0</v>
      </c>
      <c r="R143" s="191">
        <f t="shared" si="93"/>
        <v>0</v>
      </c>
      <c r="S143" s="191">
        <f t="shared" si="93"/>
        <v>0</v>
      </c>
      <c r="T143" s="191">
        <f t="shared" si="93"/>
        <v>0</v>
      </c>
      <c r="U143" s="191">
        <f t="shared" si="93"/>
        <v>0</v>
      </c>
      <c r="V143" s="101"/>
      <c r="W143" s="196">
        <f t="shared" si="86"/>
        <v>0</v>
      </c>
      <c r="X143" s="196">
        <f t="shared" si="87"/>
        <v>0</v>
      </c>
      <c r="Y143" s="191"/>
      <c r="Z143" s="191"/>
      <c r="AA143" s="191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</row>
    <row r="144" spans="1:37" outlineLevel="1">
      <c r="A144" s="110"/>
      <c r="B144" s="110"/>
      <c r="C144" s="111"/>
      <c r="D144" s="112"/>
      <c r="E144" s="79" t="str">
        <f t="shared" si="83"/>
        <v>Excluded charges - WN - opex</v>
      </c>
      <c r="F144" s="79" t="str">
        <f t="shared" si="83"/>
        <v>CW11_013RWD_PR24</v>
      </c>
      <c r="G144" s="79" t="str">
        <f t="shared" si="83"/>
        <v>CW11_014TOT_PR24</v>
      </c>
      <c r="H144" s="79" t="str">
        <f t="shared" si="83"/>
        <v>CW11_013TWD_PR24</v>
      </c>
      <c r="I144" s="79" t="str">
        <f t="shared" si="83"/>
        <v>CW11_013WT_PR24</v>
      </c>
      <c r="J144" s="79">
        <f t="shared" si="83"/>
        <v>0</v>
      </c>
      <c r="K144" s="79"/>
      <c r="L144" s="79" t="str">
        <f t="shared" si="84"/>
        <v>OPEX</v>
      </c>
      <c r="M144" s="79" t="str">
        <f t="shared" si="84"/>
        <v>£m</v>
      </c>
      <c r="N144" s="79"/>
      <c r="O144" s="120"/>
      <c r="P144" s="120"/>
      <c r="Q144" s="191">
        <f t="shared" si="93"/>
        <v>0</v>
      </c>
      <c r="R144" s="191">
        <f t="shared" si="93"/>
        <v>0</v>
      </c>
      <c r="S144" s="191">
        <f t="shared" si="93"/>
        <v>0</v>
      </c>
      <c r="T144" s="191">
        <f t="shared" si="93"/>
        <v>0</v>
      </c>
      <c r="U144" s="191">
        <f t="shared" si="93"/>
        <v>0</v>
      </c>
      <c r="V144" s="101"/>
      <c r="W144" s="196">
        <f t="shared" si="86"/>
        <v>0</v>
      </c>
      <c r="X144" s="196">
        <f t="shared" si="87"/>
        <v>0</v>
      </c>
      <c r="Y144" s="191"/>
      <c r="Z144" s="191"/>
      <c r="AA144" s="191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</row>
    <row r="145" spans="1:37" outlineLevel="1">
      <c r="A145" s="110"/>
      <c r="B145" s="110"/>
      <c r="C145" s="111"/>
      <c r="D145" s="112"/>
      <c r="E145" s="79" t="str">
        <f t="shared" si="83"/>
        <v>Excluded charges - WN - totex</v>
      </c>
      <c r="F145" s="79" t="str">
        <f t="shared" si="83"/>
        <v>sum</v>
      </c>
      <c r="G145" s="79">
        <f t="shared" si="83"/>
        <v>0</v>
      </c>
      <c r="H145" s="79">
        <f t="shared" si="83"/>
        <v>0</v>
      </c>
      <c r="I145" s="79">
        <f t="shared" si="83"/>
        <v>0</v>
      </c>
      <c r="J145" s="79">
        <f t="shared" si="83"/>
        <v>0</v>
      </c>
      <c r="K145" s="79"/>
      <c r="L145" s="79">
        <f t="shared" si="84"/>
        <v>0</v>
      </c>
      <c r="M145" s="79" t="str">
        <f t="shared" si="84"/>
        <v>£m</v>
      </c>
      <c r="N145" s="79"/>
      <c r="O145" s="120"/>
      <c r="P145" s="120"/>
      <c r="Q145" s="198">
        <f t="shared" ref="Q145:U145" si="94">SUM(Q143:Q144)</f>
        <v>0</v>
      </c>
      <c r="R145" s="198">
        <f t="shared" si="94"/>
        <v>0</v>
      </c>
      <c r="S145" s="198">
        <f t="shared" si="94"/>
        <v>0</v>
      </c>
      <c r="T145" s="198">
        <f t="shared" si="94"/>
        <v>0</v>
      </c>
      <c r="U145" s="198">
        <f t="shared" si="94"/>
        <v>0</v>
      </c>
      <c r="V145" s="101"/>
      <c r="W145" s="198">
        <f t="shared" si="86"/>
        <v>0</v>
      </c>
      <c r="X145" s="198">
        <f t="shared" si="87"/>
        <v>0</v>
      </c>
      <c r="Y145" s="191"/>
      <c r="Z145" s="191"/>
      <c r="AA145" s="191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</row>
    <row r="146" spans="1:37" outlineLevel="1">
      <c r="A146" s="110"/>
      <c r="B146" s="110"/>
      <c r="C146" s="111"/>
      <c r="D146" s="112"/>
      <c r="E146" s="79" t="str">
        <f t="shared" si="83"/>
        <v>Total third party costs - WN - capex</v>
      </c>
      <c r="F146" s="79" t="str">
        <f t="shared" si="83"/>
        <v>sum</v>
      </c>
      <c r="G146" s="79">
        <f t="shared" si="83"/>
        <v>0</v>
      </c>
      <c r="H146" s="79">
        <f t="shared" si="83"/>
        <v>0</v>
      </c>
      <c r="I146" s="79">
        <f t="shared" si="83"/>
        <v>0</v>
      </c>
      <c r="J146" s="79">
        <f t="shared" si="83"/>
        <v>0</v>
      </c>
      <c r="K146" s="79"/>
      <c r="L146" s="79" t="str">
        <f t="shared" si="84"/>
        <v>CAPEX</v>
      </c>
      <c r="M146" s="79" t="str">
        <f t="shared" si="84"/>
        <v>£m</v>
      </c>
      <c r="N146" s="79"/>
      <c r="O146" s="120"/>
      <c r="P146" s="120"/>
      <c r="Q146" s="198">
        <f>SUMIF($L$134:$L$145,$L146,Q$134:Q$145)</f>
        <v>0</v>
      </c>
      <c r="R146" s="198">
        <f t="shared" ref="R146:U147" si="95">SUMIF($L$134:$L$145,$L146,R$134:R$145)</f>
        <v>0</v>
      </c>
      <c r="S146" s="198">
        <f t="shared" si="95"/>
        <v>0</v>
      </c>
      <c r="T146" s="198">
        <f t="shared" si="95"/>
        <v>0</v>
      </c>
      <c r="U146" s="198">
        <f t="shared" si="95"/>
        <v>0</v>
      </c>
      <c r="V146" s="101"/>
      <c r="W146" s="198">
        <f t="shared" si="86"/>
        <v>0</v>
      </c>
      <c r="X146" s="198">
        <f t="shared" si="87"/>
        <v>0</v>
      </c>
      <c r="Y146" s="191"/>
      <c r="Z146" s="191"/>
      <c r="AA146" s="191"/>
      <c r="AB146" s="157"/>
      <c r="AC146" s="157"/>
      <c r="AD146" s="157"/>
      <c r="AE146" s="157"/>
      <c r="AF146" s="157"/>
      <c r="AG146" s="157"/>
      <c r="AH146" s="157"/>
      <c r="AI146" s="157"/>
      <c r="AJ146" s="157"/>
      <c r="AK146" s="157"/>
    </row>
    <row r="147" spans="1:37" outlineLevel="1">
      <c r="A147" s="110"/>
      <c r="B147" s="110"/>
      <c r="C147" s="111"/>
      <c r="D147" s="112"/>
      <c r="E147" s="79" t="str">
        <f t="shared" si="83"/>
        <v>Total third party costs - WN - opex</v>
      </c>
      <c r="F147" s="79" t="str">
        <f t="shared" si="83"/>
        <v>sum</v>
      </c>
      <c r="G147" s="79">
        <f t="shared" si="83"/>
        <v>0</v>
      </c>
      <c r="H147" s="79">
        <f t="shared" si="83"/>
        <v>0</v>
      </c>
      <c r="I147" s="79">
        <f t="shared" si="83"/>
        <v>0</v>
      </c>
      <c r="J147" s="79">
        <f t="shared" si="83"/>
        <v>0</v>
      </c>
      <c r="K147" s="79"/>
      <c r="L147" s="79" t="str">
        <f t="shared" si="84"/>
        <v>OPEX</v>
      </c>
      <c r="M147" s="79" t="str">
        <f t="shared" si="84"/>
        <v>£m</v>
      </c>
      <c r="N147" s="79"/>
      <c r="O147" s="120"/>
      <c r="P147" s="120"/>
      <c r="Q147" s="198">
        <f t="shared" ref="Q147" si="96">SUMIF($L$134:$L$145,$L147,Q$134:Q$145)</f>
        <v>1.1809999999999998</v>
      </c>
      <c r="R147" s="198">
        <f t="shared" si="95"/>
        <v>1.1909999999999998</v>
      </c>
      <c r="S147" s="198">
        <f t="shared" si="95"/>
        <v>1.1909999999999998</v>
      </c>
      <c r="T147" s="198">
        <f t="shared" si="95"/>
        <v>1.194</v>
      </c>
      <c r="U147" s="198">
        <f t="shared" si="95"/>
        <v>1.1909999999999998</v>
      </c>
      <c r="V147" s="101"/>
      <c r="W147" s="205">
        <f t="shared" si="86"/>
        <v>5.9479999999999995</v>
      </c>
      <c r="X147" s="205">
        <f t="shared" si="87"/>
        <v>1.1896</v>
      </c>
      <c r="Y147" s="191"/>
      <c r="Z147" s="191"/>
      <c r="AA147" s="191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</row>
    <row r="148" spans="1:37" outlineLevel="1">
      <c r="A148" s="110"/>
      <c r="B148" s="110"/>
      <c r="C148" s="111"/>
      <c r="D148" s="112"/>
      <c r="E148" s="79" t="str">
        <f t="shared" si="83"/>
        <v>Total third party costs - WN - totex</v>
      </c>
      <c r="F148" s="79" t="str">
        <f t="shared" si="83"/>
        <v>sum</v>
      </c>
      <c r="G148" s="79">
        <f t="shared" si="83"/>
        <v>0</v>
      </c>
      <c r="H148" s="79">
        <f t="shared" si="83"/>
        <v>0</v>
      </c>
      <c r="I148" s="79">
        <f t="shared" si="83"/>
        <v>0</v>
      </c>
      <c r="J148" s="79">
        <f t="shared" si="83"/>
        <v>0</v>
      </c>
      <c r="K148" s="79"/>
      <c r="L148" s="79">
        <f t="shared" si="84"/>
        <v>0</v>
      </c>
      <c r="M148" s="79" t="str">
        <f t="shared" si="84"/>
        <v>£m</v>
      </c>
      <c r="N148" s="79"/>
      <c r="O148" s="120"/>
      <c r="P148" s="120"/>
      <c r="Q148" s="198">
        <f>SUM(Q146:Q147)</f>
        <v>1.1809999999999998</v>
      </c>
      <c r="R148" s="198">
        <f t="shared" ref="R148" si="97">SUM(R146:R147)</f>
        <v>1.1909999999999998</v>
      </c>
      <c r="S148" s="198">
        <f t="shared" ref="S148" si="98">SUM(S146:S147)</f>
        <v>1.1909999999999998</v>
      </c>
      <c r="T148" s="198">
        <f t="shared" ref="T148" si="99">SUM(T146:T147)</f>
        <v>1.194</v>
      </c>
      <c r="U148" s="198">
        <f t="shared" ref="U148" si="100">SUM(U146:U147)</f>
        <v>1.1909999999999998</v>
      </c>
      <c r="V148" s="101"/>
      <c r="W148" s="198">
        <f t="shared" si="86"/>
        <v>5.9479999999999995</v>
      </c>
      <c r="X148" s="198">
        <f t="shared" si="87"/>
        <v>1.1896</v>
      </c>
      <c r="Y148" s="191"/>
      <c r="Z148" s="191"/>
      <c r="AA148" s="191"/>
      <c r="AB148" s="157"/>
      <c r="AC148" s="157"/>
      <c r="AD148" s="157"/>
      <c r="AE148" s="157"/>
      <c r="AF148" s="157"/>
      <c r="AG148" s="157"/>
      <c r="AH148" s="157"/>
      <c r="AI148" s="157"/>
      <c r="AJ148" s="157"/>
      <c r="AK148" s="157"/>
    </row>
    <row r="149" spans="1:37" customFormat="1" outlineLevel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79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</row>
    <row r="150" spans="1:37" outlineLevel="1">
      <c r="A150" s="110"/>
      <c r="B150" s="110"/>
      <c r="C150" s="111"/>
      <c r="D150" s="112"/>
      <c r="E150" s="79" t="str">
        <f t="shared" ref="E150:J161" si="101">E44</f>
        <v>Rechargeable works - WWN - capex</v>
      </c>
      <c r="F150" s="79" t="str">
        <f t="shared" si="101"/>
        <v>CWW11_014TOT_PR24</v>
      </c>
      <c r="G150" s="79" t="str">
        <f t="shared" si="101"/>
        <v>CWW11_016TOT_PR24</v>
      </c>
      <c r="H150" s="79" t="str">
        <f t="shared" si="101"/>
        <v>CWW11_015TOT_PR24</v>
      </c>
      <c r="I150" s="79">
        <f t="shared" si="101"/>
        <v>0</v>
      </c>
      <c r="J150" s="79">
        <f t="shared" si="101"/>
        <v>0</v>
      </c>
      <c r="K150" s="79"/>
      <c r="L150" s="79" t="str">
        <f t="shared" ref="L150:M161" si="102">L44</f>
        <v>CAPEX</v>
      </c>
      <c r="M150" s="79" t="str">
        <f t="shared" si="102"/>
        <v>£m</v>
      </c>
      <c r="N150" s="79"/>
      <c r="O150" s="120"/>
      <c r="P150" s="120"/>
      <c r="Q150" s="191">
        <f t="shared" ref="Q150:U150" si="103">IF(ISBLANK(Q98),Q44,Q98)</f>
        <v>0</v>
      </c>
      <c r="R150" s="191">
        <f t="shared" si="103"/>
        <v>0</v>
      </c>
      <c r="S150" s="191">
        <f t="shared" si="103"/>
        <v>0</v>
      </c>
      <c r="T150" s="191">
        <f t="shared" si="103"/>
        <v>0</v>
      </c>
      <c r="U150" s="191">
        <f t="shared" si="103"/>
        <v>0</v>
      </c>
      <c r="V150" s="101"/>
      <c r="W150" s="199">
        <f t="shared" ref="W150:W161" si="104">SUM(Q150:U150)</f>
        <v>0</v>
      </c>
      <c r="X150" s="199">
        <f t="shared" si="87"/>
        <v>0</v>
      </c>
      <c r="Y150" s="191"/>
      <c r="Z150" s="191"/>
      <c r="AA150" s="191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</row>
    <row r="151" spans="1:37" outlineLevel="1">
      <c r="A151" s="110"/>
      <c r="B151" s="110"/>
      <c r="C151" s="111"/>
      <c r="D151" s="112"/>
      <c r="E151" s="79" t="str">
        <f t="shared" si="101"/>
        <v>Rechargeable works - WWN - opex</v>
      </c>
      <c r="F151" s="79" t="str">
        <f t="shared" si="101"/>
        <v>CWW11_001TOT_PR24</v>
      </c>
      <c r="G151" s="79" t="str">
        <f t="shared" si="101"/>
        <v>CWW11_003TOT_PR24</v>
      </c>
      <c r="H151" s="79" t="str">
        <f t="shared" si="101"/>
        <v>CWW11_002TOT_PR24</v>
      </c>
      <c r="I151" s="79">
        <f t="shared" si="101"/>
        <v>0</v>
      </c>
      <c r="J151" s="79">
        <f t="shared" si="101"/>
        <v>0</v>
      </c>
      <c r="K151" s="79"/>
      <c r="L151" s="79" t="str">
        <f t="shared" si="102"/>
        <v>OPEX</v>
      </c>
      <c r="M151" s="79" t="str">
        <f t="shared" si="102"/>
        <v>£m</v>
      </c>
      <c r="N151" s="79"/>
      <c r="O151" s="120"/>
      <c r="P151" s="120"/>
      <c r="Q151" s="191">
        <f t="shared" ref="Q151:U151" si="105">IF(ISBLANK(Q99),Q45,Q99)</f>
        <v>0</v>
      </c>
      <c r="R151" s="191">
        <f t="shared" si="105"/>
        <v>0</v>
      </c>
      <c r="S151" s="191">
        <f t="shared" si="105"/>
        <v>0</v>
      </c>
      <c r="T151" s="191">
        <f t="shared" si="105"/>
        <v>0</v>
      </c>
      <c r="U151" s="191">
        <f t="shared" si="105"/>
        <v>0</v>
      </c>
      <c r="V151" s="101"/>
      <c r="W151" s="199">
        <f t="shared" si="104"/>
        <v>0</v>
      </c>
      <c r="X151" s="199">
        <f t="shared" si="87"/>
        <v>0</v>
      </c>
      <c r="Y151" s="191"/>
      <c r="Z151" s="191"/>
      <c r="AA151" s="191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</row>
    <row r="152" spans="1:37" outlineLevel="1">
      <c r="A152" s="110"/>
      <c r="B152" s="110"/>
      <c r="C152" s="111"/>
      <c r="D152" s="112"/>
      <c r="E152" s="79" t="str">
        <f t="shared" si="101"/>
        <v>Rechargeable works - WWN - totex</v>
      </c>
      <c r="F152" s="79" t="str">
        <f t="shared" si="101"/>
        <v>sum</v>
      </c>
      <c r="G152" s="79">
        <f t="shared" si="101"/>
        <v>0</v>
      </c>
      <c r="H152" s="79">
        <f t="shared" si="101"/>
        <v>0</v>
      </c>
      <c r="I152" s="79">
        <f t="shared" si="101"/>
        <v>0</v>
      </c>
      <c r="J152" s="79">
        <f t="shared" si="101"/>
        <v>0</v>
      </c>
      <c r="K152" s="79"/>
      <c r="L152" s="79">
        <f t="shared" si="102"/>
        <v>0</v>
      </c>
      <c r="M152" s="79" t="str">
        <f t="shared" si="102"/>
        <v>£m</v>
      </c>
      <c r="N152" s="79"/>
      <c r="O152" s="120"/>
      <c r="P152" s="120"/>
      <c r="Q152" s="192">
        <f t="shared" ref="Q152:U152" si="106">SUM(Q150:Q151)</f>
        <v>0</v>
      </c>
      <c r="R152" s="192">
        <f t="shared" si="106"/>
        <v>0</v>
      </c>
      <c r="S152" s="192">
        <f t="shared" si="106"/>
        <v>0</v>
      </c>
      <c r="T152" s="192">
        <f t="shared" si="106"/>
        <v>0</v>
      </c>
      <c r="U152" s="192">
        <f t="shared" si="106"/>
        <v>0</v>
      </c>
      <c r="V152" s="101"/>
      <c r="W152" s="198">
        <f t="shared" si="104"/>
        <v>0</v>
      </c>
      <c r="X152" s="198">
        <f t="shared" si="87"/>
        <v>0</v>
      </c>
      <c r="Y152" s="191"/>
      <c r="Z152" s="191"/>
      <c r="AA152" s="191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</row>
    <row r="153" spans="1:37" outlineLevel="1">
      <c r="A153" s="110"/>
      <c r="B153" s="110"/>
      <c r="C153" s="111"/>
      <c r="D153" s="112"/>
      <c r="E153" s="79" t="str">
        <f t="shared" si="101"/>
        <v>Bulk supplies - WWN - capex</v>
      </c>
      <c r="F153" s="79" t="str">
        <f t="shared" si="101"/>
        <v>CWW11_021TOT_PR24</v>
      </c>
      <c r="G153" s="79">
        <f t="shared" si="101"/>
        <v>0</v>
      </c>
      <c r="H153" s="79">
        <f t="shared" si="101"/>
        <v>0</v>
      </c>
      <c r="I153" s="79">
        <f t="shared" si="101"/>
        <v>0</v>
      </c>
      <c r="J153" s="79">
        <f t="shared" si="101"/>
        <v>0</v>
      </c>
      <c r="K153" s="79"/>
      <c r="L153" s="79" t="str">
        <f t="shared" si="102"/>
        <v>CAPEX</v>
      </c>
      <c r="M153" s="79" t="str">
        <f t="shared" si="102"/>
        <v>£m</v>
      </c>
      <c r="N153" s="79"/>
      <c r="O153" s="120"/>
      <c r="P153" s="120"/>
      <c r="Q153" s="191">
        <f t="shared" ref="Q153:U154" si="107">IF(ISBLANK(Q101),Q47,Q101)</f>
        <v>0</v>
      </c>
      <c r="R153" s="191">
        <f t="shared" si="107"/>
        <v>0</v>
      </c>
      <c r="S153" s="191">
        <f t="shared" si="107"/>
        <v>0</v>
      </c>
      <c r="T153" s="191">
        <f t="shared" si="107"/>
        <v>0</v>
      </c>
      <c r="U153" s="191">
        <f t="shared" si="107"/>
        <v>0</v>
      </c>
      <c r="V153" s="101"/>
      <c r="W153" s="196">
        <f t="shared" si="104"/>
        <v>0</v>
      </c>
      <c r="X153" s="196">
        <f t="shared" si="87"/>
        <v>0</v>
      </c>
      <c r="Y153" s="191"/>
      <c r="Z153" s="191"/>
      <c r="AA153" s="191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</row>
    <row r="154" spans="1:37" outlineLevel="1">
      <c r="A154" s="110"/>
      <c r="B154" s="110"/>
      <c r="C154" s="111"/>
      <c r="D154" s="112"/>
      <c r="E154" s="79" t="str">
        <f t="shared" si="101"/>
        <v>Bulk supplies - WWN - opex</v>
      </c>
      <c r="F154" s="79" t="str">
        <f t="shared" si="101"/>
        <v>CWW11_008TOT_PR24</v>
      </c>
      <c r="G154" s="79">
        <f t="shared" si="101"/>
        <v>0</v>
      </c>
      <c r="H154" s="79">
        <f t="shared" si="101"/>
        <v>0</v>
      </c>
      <c r="I154" s="79">
        <f t="shared" si="101"/>
        <v>0</v>
      </c>
      <c r="J154" s="79">
        <f t="shared" si="101"/>
        <v>0</v>
      </c>
      <c r="K154" s="79"/>
      <c r="L154" s="79" t="str">
        <f t="shared" si="102"/>
        <v>OPEX</v>
      </c>
      <c r="M154" s="79" t="str">
        <f t="shared" si="102"/>
        <v>£m</v>
      </c>
      <c r="N154" s="79"/>
      <c r="O154" s="120"/>
      <c r="P154" s="120"/>
      <c r="Q154" s="191">
        <f t="shared" si="107"/>
        <v>0</v>
      </c>
      <c r="R154" s="191">
        <f t="shared" si="107"/>
        <v>0</v>
      </c>
      <c r="S154" s="191">
        <f t="shared" si="107"/>
        <v>0</v>
      </c>
      <c r="T154" s="191">
        <f t="shared" si="107"/>
        <v>0</v>
      </c>
      <c r="U154" s="191">
        <f t="shared" si="107"/>
        <v>0</v>
      </c>
      <c r="V154" s="101"/>
      <c r="W154" s="196">
        <f t="shared" si="104"/>
        <v>0</v>
      </c>
      <c r="X154" s="196">
        <f t="shared" si="87"/>
        <v>0</v>
      </c>
      <c r="Y154" s="191"/>
      <c r="Z154" s="191"/>
      <c r="AA154" s="191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</row>
    <row r="155" spans="1:37" outlineLevel="1">
      <c r="A155" s="110"/>
      <c r="B155" s="110"/>
      <c r="C155" s="111"/>
      <c r="D155" s="112"/>
      <c r="E155" s="79" t="str">
        <f t="shared" si="101"/>
        <v>Bulk supplies - WWN - totex</v>
      </c>
      <c r="F155" s="79" t="str">
        <f t="shared" si="101"/>
        <v>sum</v>
      </c>
      <c r="G155" s="79">
        <f t="shared" si="101"/>
        <v>0</v>
      </c>
      <c r="H155" s="79">
        <f t="shared" si="101"/>
        <v>0</v>
      </c>
      <c r="I155" s="79">
        <f t="shared" si="101"/>
        <v>0</v>
      </c>
      <c r="J155" s="79">
        <f t="shared" si="101"/>
        <v>0</v>
      </c>
      <c r="K155" s="79"/>
      <c r="L155" s="79">
        <f t="shared" si="102"/>
        <v>0</v>
      </c>
      <c r="M155" s="79" t="str">
        <f t="shared" si="102"/>
        <v>£m</v>
      </c>
      <c r="N155" s="79"/>
      <c r="O155" s="120"/>
      <c r="P155" s="120"/>
      <c r="Q155" s="192">
        <f t="shared" ref="Q155:U155" si="108">SUM(Q153:Q154)</f>
        <v>0</v>
      </c>
      <c r="R155" s="192">
        <f t="shared" si="108"/>
        <v>0</v>
      </c>
      <c r="S155" s="192">
        <f t="shared" si="108"/>
        <v>0</v>
      </c>
      <c r="T155" s="192">
        <f t="shared" si="108"/>
        <v>0</v>
      </c>
      <c r="U155" s="192">
        <f t="shared" si="108"/>
        <v>0</v>
      </c>
      <c r="V155" s="101"/>
      <c r="W155" s="198">
        <f t="shared" si="104"/>
        <v>0</v>
      </c>
      <c r="X155" s="198">
        <f t="shared" si="87"/>
        <v>0</v>
      </c>
      <c r="Y155" s="191"/>
      <c r="Z155" s="191"/>
      <c r="AA155" s="191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</row>
    <row r="156" spans="1:37" outlineLevel="1">
      <c r="A156" s="110"/>
      <c r="B156" s="110"/>
      <c r="C156" s="111"/>
      <c r="D156" s="112"/>
      <c r="E156" s="79" t="str">
        <f t="shared" si="101"/>
        <v>Excluded charges - WWN - capex</v>
      </c>
      <c r="F156" s="79" t="str">
        <f t="shared" si="101"/>
        <v>CWW11_022TOT_PR24</v>
      </c>
      <c r="G156" s="79" t="str">
        <f t="shared" si="101"/>
        <v>CWW11_023TOT_PR24</v>
      </c>
      <c r="H156" s="79">
        <f t="shared" si="101"/>
        <v>0</v>
      </c>
      <c r="I156" s="79">
        <f t="shared" si="101"/>
        <v>0</v>
      </c>
      <c r="J156" s="79">
        <f t="shared" si="101"/>
        <v>0</v>
      </c>
      <c r="K156" s="79"/>
      <c r="L156" s="79" t="str">
        <f t="shared" si="102"/>
        <v>CAPEX</v>
      </c>
      <c r="M156" s="79" t="str">
        <f t="shared" si="102"/>
        <v>£m</v>
      </c>
      <c r="N156" s="79"/>
      <c r="O156" s="120"/>
      <c r="P156" s="120"/>
      <c r="Q156" s="191">
        <f t="shared" ref="Q156:U157" si="109">IF(ISBLANK(Q104),Q50,Q104)</f>
        <v>0</v>
      </c>
      <c r="R156" s="191">
        <f t="shared" si="109"/>
        <v>0</v>
      </c>
      <c r="S156" s="191">
        <f t="shared" si="109"/>
        <v>0</v>
      </c>
      <c r="T156" s="191">
        <f t="shared" si="109"/>
        <v>0</v>
      </c>
      <c r="U156" s="191">
        <f t="shared" si="109"/>
        <v>0</v>
      </c>
      <c r="V156" s="101"/>
      <c r="W156" s="196">
        <f t="shared" si="104"/>
        <v>0</v>
      </c>
      <c r="X156" s="196">
        <f t="shared" si="87"/>
        <v>0</v>
      </c>
      <c r="Y156" s="191"/>
      <c r="Z156" s="191"/>
      <c r="AA156" s="191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</row>
    <row r="157" spans="1:37" outlineLevel="1">
      <c r="A157" s="110"/>
      <c r="B157" s="110"/>
      <c r="C157" s="111"/>
      <c r="D157" s="112"/>
      <c r="E157" s="79" t="str">
        <f t="shared" si="101"/>
        <v>Excluded charges - WWN - opex</v>
      </c>
      <c r="F157" s="79" t="str">
        <f t="shared" si="101"/>
        <v>CWW11_009TOT_PR24</v>
      </c>
      <c r="G157" s="79" t="str">
        <f t="shared" si="101"/>
        <v>CWW11_010TOT_PR24</v>
      </c>
      <c r="H157" s="79">
        <f t="shared" si="101"/>
        <v>0</v>
      </c>
      <c r="I157" s="79">
        <f t="shared" si="101"/>
        <v>0</v>
      </c>
      <c r="J157" s="79">
        <f t="shared" si="101"/>
        <v>0</v>
      </c>
      <c r="K157" s="79"/>
      <c r="L157" s="79" t="str">
        <f t="shared" si="102"/>
        <v>OPEX</v>
      </c>
      <c r="M157" s="79" t="str">
        <f t="shared" si="102"/>
        <v>£m</v>
      </c>
      <c r="N157" s="79"/>
      <c r="O157" s="120"/>
      <c r="P157" s="120"/>
      <c r="Q157" s="191">
        <f t="shared" si="109"/>
        <v>0</v>
      </c>
      <c r="R157" s="191">
        <f t="shared" si="109"/>
        <v>0</v>
      </c>
      <c r="S157" s="191">
        <f t="shared" si="109"/>
        <v>0</v>
      </c>
      <c r="T157" s="191">
        <f t="shared" si="109"/>
        <v>0</v>
      </c>
      <c r="U157" s="191">
        <f t="shared" si="109"/>
        <v>0</v>
      </c>
      <c r="V157" s="101"/>
      <c r="W157" s="196">
        <f t="shared" si="104"/>
        <v>0</v>
      </c>
      <c r="X157" s="196">
        <f t="shared" si="87"/>
        <v>0</v>
      </c>
      <c r="Y157" s="191"/>
      <c r="Z157" s="191"/>
      <c r="AA157" s="191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</row>
    <row r="158" spans="1:37" outlineLevel="1">
      <c r="A158" s="110"/>
      <c r="B158" s="110"/>
      <c r="C158" s="111"/>
      <c r="D158" s="112"/>
      <c r="E158" s="79" t="str">
        <f t="shared" si="101"/>
        <v>Excluded charges - WWN - totex</v>
      </c>
      <c r="F158" s="79" t="str">
        <f t="shared" si="101"/>
        <v>sum</v>
      </c>
      <c r="G158" s="79">
        <f t="shared" si="101"/>
        <v>0</v>
      </c>
      <c r="H158" s="79">
        <f t="shared" si="101"/>
        <v>0</v>
      </c>
      <c r="I158" s="79">
        <f t="shared" si="101"/>
        <v>0</v>
      </c>
      <c r="J158" s="79">
        <f t="shared" si="101"/>
        <v>0</v>
      </c>
      <c r="K158" s="79"/>
      <c r="L158" s="79">
        <f t="shared" si="102"/>
        <v>0</v>
      </c>
      <c r="M158" s="79" t="str">
        <f t="shared" si="102"/>
        <v>£m</v>
      </c>
      <c r="N158" s="79"/>
      <c r="O158" s="120"/>
      <c r="P158" s="120"/>
      <c r="Q158" s="192">
        <f t="shared" ref="Q158:U158" si="110">SUM(Q156:Q157)</f>
        <v>0</v>
      </c>
      <c r="R158" s="192">
        <f t="shared" si="110"/>
        <v>0</v>
      </c>
      <c r="S158" s="192">
        <f t="shared" si="110"/>
        <v>0</v>
      </c>
      <c r="T158" s="192">
        <f t="shared" si="110"/>
        <v>0</v>
      </c>
      <c r="U158" s="192">
        <f t="shared" si="110"/>
        <v>0</v>
      </c>
      <c r="V158" s="101"/>
      <c r="W158" s="198">
        <f t="shared" si="104"/>
        <v>0</v>
      </c>
      <c r="X158" s="198">
        <f t="shared" si="87"/>
        <v>0</v>
      </c>
      <c r="Y158" s="191"/>
      <c r="Z158" s="191"/>
      <c r="AA158" s="191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</row>
    <row r="159" spans="1:37" outlineLevel="1">
      <c r="A159" s="110"/>
      <c r="B159" s="110"/>
      <c r="C159" s="111"/>
      <c r="D159" s="112"/>
      <c r="E159" s="79" t="str">
        <f t="shared" si="101"/>
        <v>Total third party costs - WWN - capex</v>
      </c>
      <c r="F159" s="79" t="str">
        <f t="shared" si="101"/>
        <v>sum</v>
      </c>
      <c r="G159" s="79">
        <f t="shared" si="101"/>
        <v>0</v>
      </c>
      <c r="H159" s="79">
        <f t="shared" si="101"/>
        <v>0</v>
      </c>
      <c r="I159" s="79">
        <f t="shared" si="101"/>
        <v>0</v>
      </c>
      <c r="J159" s="79">
        <f t="shared" si="101"/>
        <v>0</v>
      </c>
      <c r="K159" s="79"/>
      <c r="L159" s="79" t="str">
        <f t="shared" si="102"/>
        <v>CAPEX</v>
      </c>
      <c r="M159" s="79" t="str">
        <f t="shared" si="102"/>
        <v>£m</v>
      </c>
      <c r="N159" s="79"/>
      <c r="O159" s="120"/>
      <c r="P159" s="120"/>
      <c r="Q159" s="191">
        <f>SUMIF($L$150:$L$158,$L159,Q$150:Q$158)</f>
        <v>0</v>
      </c>
      <c r="R159" s="191">
        <f t="shared" ref="R159:U160" si="111">SUMIF($L$150:$L$158,$L159,R$150:R$158)</f>
        <v>0</v>
      </c>
      <c r="S159" s="191">
        <f t="shared" si="111"/>
        <v>0</v>
      </c>
      <c r="T159" s="191">
        <f t="shared" si="111"/>
        <v>0</v>
      </c>
      <c r="U159" s="191">
        <f t="shared" si="111"/>
        <v>0</v>
      </c>
      <c r="V159" s="101"/>
      <c r="W159" s="198">
        <f t="shared" si="104"/>
        <v>0</v>
      </c>
      <c r="X159" s="198">
        <f t="shared" si="87"/>
        <v>0</v>
      </c>
      <c r="Y159" s="191"/>
      <c r="Z159" s="191"/>
      <c r="AA159" s="191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</row>
    <row r="160" spans="1:37" outlineLevel="1">
      <c r="A160" s="110"/>
      <c r="B160" s="110"/>
      <c r="C160" s="111"/>
      <c r="D160" s="112"/>
      <c r="E160" s="79" t="str">
        <f t="shared" si="101"/>
        <v>Total third party costs - WWN - opex</v>
      </c>
      <c r="F160" s="79" t="str">
        <f t="shared" si="101"/>
        <v>sum</v>
      </c>
      <c r="G160" s="79">
        <f t="shared" si="101"/>
        <v>0</v>
      </c>
      <c r="H160" s="79">
        <f t="shared" si="101"/>
        <v>0</v>
      </c>
      <c r="I160" s="79">
        <f t="shared" si="101"/>
        <v>0</v>
      </c>
      <c r="J160" s="79">
        <f t="shared" si="101"/>
        <v>0</v>
      </c>
      <c r="K160" s="79"/>
      <c r="L160" s="79" t="str">
        <f t="shared" si="102"/>
        <v>OPEX</v>
      </c>
      <c r="M160" s="79" t="str">
        <f t="shared" si="102"/>
        <v>£m</v>
      </c>
      <c r="N160" s="79"/>
      <c r="O160" s="120"/>
      <c r="P160" s="120"/>
      <c r="Q160" s="191">
        <f t="shared" ref="Q160" si="112">SUMIF($L$150:$L$158,$L160,Q$150:Q$158)</f>
        <v>0</v>
      </c>
      <c r="R160" s="191">
        <f t="shared" si="111"/>
        <v>0</v>
      </c>
      <c r="S160" s="191">
        <f t="shared" si="111"/>
        <v>0</v>
      </c>
      <c r="T160" s="191">
        <f t="shared" si="111"/>
        <v>0</v>
      </c>
      <c r="U160" s="191">
        <f t="shared" si="111"/>
        <v>0</v>
      </c>
      <c r="V160" s="101"/>
      <c r="W160" s="196">
        <f t="shared" si="104"/>
        <v>0</v>
      </c>
      <c r="X160" s="196">
        <f t="shared" si="87"/>
        <v>0</v>
      </c>
      <c r="Y160" s="191"/>
      <c r="Z160" s="191"/>
      <c r="AA160" s="191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</row>
    <row r="161" spans="1:37" outlineLevel="1">
      <c r="A161" s="110"/>
      <c r="B161" s="110"/>
      <c r="C161" s="111"/>
      <c r="D161" s="112"/>
      <c r="E161" s="79" t="str">
        <f t="shared" si="101"/>
        <v>Total third party costs - WWN - totex</v>
      </c>
      <c r="F161" s="79" t="str">
        <f t="shared" si="101"/>
        <v>sum</v>
      </c>
      <c r="G161" s="79">
        <f t="shared" si="101"/>
        <v>0</v>
      </c>
      <c r="H161" s="79">
        <f t="shared" si="101"/>
        <v>0</v>
      </c>
      <c r="I161" s="79">
        <f t="shared" si="101"/>
        <v>0</v>
      </c>
      <c r="J161" s="79">
        <f t="shared" si="101"/>
        <v>0</v>
      </c>
      <c r="K161" s="79"/>
      <c r="L161" s="79">
        <f t="shared" si="102"/>
        <v>0</v>
      </c>
      <c r="M161" s="79" t="str">
        <f t="shared" si="102"/>
        <v>£m</v>
      </c>
      <c r="N161" s="79"/>
      <c r="O161" s="120"/>
      <c r="P161" s="120"/>
      <c r="Q161" s="192">
        <f>SUM(Q159:Q160)</f>
        <v>0</v>
      </c>
      <c r="R161" s="192">
        <f t="shared" ref="R161" si="113">SUM(R159:R160)</f>
        <v>0</v>
      </c>
      <c r="S161" s="192">
        <f t="shared" ref="S161" si="114">SUM(S159:S160)</f>
        <v>0</v>
      </c>
      <c r="T161" s="192">
        <f t="shared" ref="T161" si="115">SUM(T159:T160)</f>
        <v>0</v>
      </c>
      <c r="U161" s="192">
        <f t="shared" ref="U161" si="116">SUM(U159:U160)</f>
        <v>0</v>
      </c>
      <c r="V161" s="101"/>
      <c r="W161" s="198">
        <f t="shared" si="104"/>
        <v>0</v>
      </c>
      <c r="X161" s="198">
        <f t="shared" si="87"/>
        <v>0</v>
      </c>
      <c r="Y161" s="191"/>
      <c r="Z161" s="191"/>
      <c r="AA161" s="191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</row>
    <row r="162" spans="1:37" outlineLevel="1">
      <c r="A162" s="110"/>
      <c r="B162" s="110"/>
      <c r="C162" s="111"/>
      <c r="D162" s="112"/>
      <c r="E162" s="79"/>
      <c r="F162" s="79"/>
      <c r="G162" s="79"/>
      <c r="H162" s="79"/>
      <c r="I162" s="79"/>
      <c r="J162" s="79"/>
      <c r="K162" s="79"/>
      <c r="L162" s="79"/>
      <c r="M162" s="157"/>
      <c r="N162" s="79"/>
      <c r="O162" s="120"/>
      <c r="P162" s="120"/>
      <c r="Q162" s="192"/>
      <c r="R162" s="192"/>
      <c r="S162" s="192"/>
      <c r="T162" s="192"/>
      <c r="U162" s="192"/>
      <c r="V162" s="101"/>
      <c r="W162" s="192"/>
      <c r="X162" s="192"/>
      <c r="Y162" s="191"/>
      <c r="Z162" s="191"/>
      <c r="AA162" s="191"/>
      <c r="AB162" s="157"/>
      <c r="AC162" s="157"/>
      <c r="AD162" s="157"/>
      <c r="AE162" s="157"/>
      <c r="AF162" s="157"/>
      <c r="AG162" s="157"/>
      <c r="AH162" s="157"/>
      <c r="AI162" s="157"/>
      <c r="AJ162" s="157"/>
      <c r="AK162" s="157"/>
    </row>
    <row r="163" spans="1:37" outlineLevel="1">
      <c r="A163" s="110"/>
      <c r="B163" s="110"/>
      <c r="C163" s="111"/>
      <c r="D163" s="112"/>
      <c r="E163" s="79" t="s">
        <v>927</v>
      </c>
      <c r="F163" s="120" t="s">
        <v>704</v>
      </c>
      <c r="G163" s="120"/>
      <c r="H163" s="120"/>
      <c r="I163" s="120"/>
      <c r="J163" s="120"/>
      <c r="K163" s="120"/>
      <c r="L163" s="120"/>
      <c r="M163" s="157" t="s">
        <v>31</v>
      </c>
      <c r="N163" s="79"/>
      <c r="O163" s="196"/>
      <c r="P163" s="196"/>
      <c r="Q163" s="203">
        <f>Q132+Q148+Q161</f>
        <v>1.5609999999999999</v>
      </c>
      <c r="R163" s="203">
        <f t="shared" ref="R163:U163" si="117">R132+R148+R161</f>
        <v>1.5709999999999997</v>
      </c>
      <c r="S163" s="203">
        <f t="shared" si="117"/>
        <v>1.5709999999999997</v>
      </c>
      <c r="T163" s="203">
        <f t="shared" si="117"/>
        <v>1.5739999999999998</v>
      </c>
      <c r="U163" s="203">
        <f t="shared" si="117"/>
        <v>1.5709999999999997</v>
      </c>
      <c r="V163" s="101"/>
      <c r="W163" s="203">
        <f>SUM(Q163:U163)</f>
        <v>7.847999999999999</v>
      </c>
      <c r="X163" s="203">
        <f t="shared" si="87"/>
        <v>1.5695999999999999</v>
      </c>
      <c r="Y163" s="157"/>
      <c r="Z163" s="157"/>
      <c r="AA163" s="157"/>
      <c r="AB163" s="157"/>
      <c r="AC163" s="157"/>
      <c r="AD163" s="157"/>
      <c r="AE163" s="157"/>
      <c r="AF163" s="157"/>
      <c r="AG163" s="157"/>
      <c r="AH163" s="157"/>
      <c r="AI163" s="157"/>
      <c r="AJ163" s="157"/>
      <c r="AK163" s="157"/>
    </row>
    <row r="164" spans="1:37" outlineLevel="1">
      <c r="A164" s="110"/>
      <c r="B164" s="110"/>
      <c r="C164" s="111"/>
      <c r="D164" s="112"/>
      <c r="E164" s="79"/>
      <c r="F164" s="79"/>
      <c r="G164" s="79"/>
      <c r="H164" s="79"/>
      <c r="I164" s="79"/>
      <c r="J164" s="79"/>
      <c r="K164" s="79"/>
      <c r="L164" s="79"/>
      <c r="M164" s="157"/>
      <c r="N164" s="79"/>
      <c r="O164" s="120"/>
      <c r="P164" s="120"/>
      <c r="Q164" s="157"/>
      <c r="R164" s="157"/>
      <c r="S164" s="157"/>
      <c r="T164" s="157"/>
      <c r="U164" s="157"/>
      <c r="V164" s="101"/>
      <c r="W164" s="101"/>
      <c r="X164" s="101"/>
      <c r="Y164" s="157"/>
      <c r="Z164" s="157"/>
      <c r="AA164" s="157"/>
      <c r="AB164" s="157"/>
      <c r="AC164" s="195"/>
      <c r="AD164" s="195"/>
      <c r="AE164" s="157"/>
      <c r="AF164" s="157"/>
      <c r="AG164" s="157"/>
      <c r="AH164" s="157"/>
      <c r="AI164" s="157"/>
      <c r="AJ164" s="157"/>
      <c r="AK164" s="157"/>
    </row>
    <row r="165" spans="1:37" outlineLevel="1">
      <c r="A165" s="110"/>
      <c r="B165" s="110"/>
      <c r="C165" s="111"/>
      <c r="D165" s="112"/>
      <c r="E165" s="79"/>
      <c r="F165" s="79"/>
      <c r="G165" s="79"/>
      <c r="H165" s="79"/>
      <c r="I165" s="79"/>
      <c r="J165" s="79"/>
      <c r="K165" s="79"/>
      <c r="L165" s="79"/>
      <c r="M165" s="157"/>
      <c r="N165" s="79"/>
      <c r="O165" s="120"/>
      <c r="P165" s="120"/>
      <c r="Q165" s="79"/>
      <c r="R165" s="79"/>
      <c r="S165" s="79"/>
      <c r="T165" s="79"/>
      <c r="U165" s="79"/>
      <c r="V165" s="101"/>
      <c r="W165" s="101"/>
      <c r="X165" s="101"/>
      <c r="Y165" s="79"/>
      <c r="Z165" s="79"/>
      <c r="AA165" s="79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</row>
  </sheetData>
  <conditionalFormatting sqref="N1:N2 Q60:U60">
    <cfRule type="cellIs" dxfId="615" priority="46" stopIfTrue="1" operator="notEqual">
      <formula>0</formula>
    </cfRule>
    <cfRule type="cellIs" dxfId="614" priority="47" stopIfTrue="1" operator="equal">
      <formula>""</formula>
    </cfRule>
    <cfRule type="cellIs" dxfId="613" priority="48" stopIfTrue="1" operator="notEqual">
      <formula>0</formula>
    </cfRule>
    <cfRule type="cellIs" dxfId="612" priority="49" stopIfTrue="1" operator="equal">
      <formula>""</formula>
    </cfRule>
  </conditionalFormatting>
  <conditionalFormatting sqref="N60">
    <cfRule type="cellIs" dxfId="611" priority="50" stopIfTrue="1" operator="notEqual">
      <formula>0</formula>
    </cfRule>
    <cfRule type="cellIs" dxfId="610" priority="51" stopIfTrue="1" operator="equal">
      <formula>""</formula>
    </cfRule>
    <cfRule type="cellIs" dxfId="609" priority="52" stopIfTrue="1" operator="notEqual">
      <formula>0</formula>
    </cfRule>
    <cfRule type="cellIs" dxfId="608" priority="53" stopIfTrue="1" operator="equal">
      <formula>""</formula>
    </cfRule>
  </conditionalFormatting>
  <conditionalFormatting sqref="O15:U23 A15:M26 O24:P24 R24:U24 O25:U26 O28:U39 A28:M57 O40:P40 R40:U40 O41:U57 A69:M80 O69:U80 Y69:XFD80 A82:M96 O82:U96 Y82:XFD96 A98:M111 O98:U111 Y98:XFD111 A121:M148 O121:U148 A150:M163 O150:U163">
    <cfRule type="expression" dxfId="607" priority="31">
      <formula>ISNUMBER(SEARCH("sum", $F15))</formula>
    </cfRule>
  </conditionalFormatting>
  <conditionalFormatting sqref="O121:U128 A121:M148 Y121:XFD148 O129:P132 W133:X133 O133:U144 O145:P148 A150:M162 O150:U162 Y150:XFD162 W162:X162">
    <cfRule type="expression" dxfId="606" priority="29">
      <formula>ISNUMBER(SEARCH("totex", $E121))</formula>
    </cfRule>
  </conditionalFormatting>
  <conditionalFormatting sqref="Q3:U3">
    <cfRule type="cellIs" dxfId="605" priority="54" operator="equal">
      <formula>"PPA ext."</formula>
    </cfRule>
    <cfRule type="cellIs" dxfId="604" priority="55" operator="equal">
      <formula>"Delay"</formula>
    </cfRule>
    <cfRule type="cellIs" dxfId="603" priority="56" operator="equal">
      <formula>"Fin Close"</formula>
    </cfRule>
    <cfRule type="cellIs" dxfId="602" priority="57" stopIfTrue="1" operator="equal">
      <formula>"Construction"</formula>
    </cfRule>
    <cfRule type="cellIs" dxfId="601" priority="58" stopIfTrue="1" operator="equal">
      <formula>"Operations"</formula>
    </cfRule>
  </conditionalFormatting>
  <conditionalFormatting sqref="Q24:U25">
    <cfRule type="expression" dxfId="600" priority="27">
      <formula>ISNUMBER(SEARCH("sum", $F24))</formula>
    </cfRule>
  </conditionalFormatting>
  <conditionalFormatting sqref="Q40:U41">
    <cfRule type="expression" dxfId="599" priority="26">
      <formula>ISNUMBER(SEARCH("sum", $F40))</formula>
    </cfRule>
  </conditionalFormatting>
  <conditionalFormatting sqref="Q121:U163">
    <cfRule type="expression" dxfId="598" priority="14">
      <formula>(Q121&lt;&gt;Q15)</formula>
    </cfRule>
  </conditionalFormatting>
  <conditionalFormatting sqref="R130:U130">
    <cfRule type="expression" dxfId="597" priority="20">
      <formula>ISNUMBER(SEARCH("sum", $F130))</formula>
    </cfRule>
  </conditionalFormatting>
  <conditionalFormatting sqref="R146:U146">
    <cfRule type="expression" dxfId="596" priority="17">
      <formula>ISNUMBER(SEARCH("sum", $F146))</formula>
    </cfRule>
  </conditionalFormatting>
  <conditionalFormatting sqref="W15:XFD26 W28:XFD31 W32:X32 Z32:XFD32 W33:XFD57 W121:XFD148 W150:XFD163">
    <cfRule type="expression" dxfId="595" priority="1">
      <formula>ISNUMBER(SEARCH("sum", $F15))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6C07C-4702-4500-985B-4525F729CE43}">
  <sheetPr codeName="Sheet23">
    <tabColor theme="4"/>
    <outlinePr summaryBelow="0" summaryRight="0"/>
  </sheetPr>
  <dimension ref="A1:AK165"/>
  <sheetViews>
    <sheetView showGridLines="0" defaultGridColor="0" colorId="22" zoomScale="80" zoomScaleNormal="80" workbookViewId="0">
      <pane xSplit="15" ySplit="4" topLeftCell="P131" activePane="bottomRight" state="frozen"/>
      <selection pane="bottomRight" activeCell="R28" sqref="R28"/>
      <selection pane="bottomLeft" activeCell="R28" sqref="R28"/>
      <selection pane="topRight" activeCell="R28" sqref="R28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41.42578125" style="7" customWidth="1" collapsed="1"/>
    <col min="6" max="10" width="17.85546875" style="7" hidden="1" customWidth="1" outlineLevel="1"/>
    <col min="11" max="11" width="4.7109375" style="7" hidden="1" customWidth="1" outlineLevel="1"/>
    <col min="12" max="12" width="9.28515625" style="7" hidden="1" customWidth="1" outlineLevel="1"/>
    <col min="13" max="13" width="10.42578125" style="22" customWidth="1"/>
    <col min="14" max="14" width="6.140625" style="7" bestFit="1" customWidth="1"/>
    <col min="15" max="16" width="2.7109375" style="17" customWidth="1"/>
    <col min="17" max="21" width="9.85546875" style="7" bestFit="1" customWidth="1"/>
    <col min="22" max="22" width="4.5703125" customWidth="1"/>
    <col min="23" max="23" width="6.85546875" bestFit="1" customWidth="1"/>
    <col min="24" max="24" width="9.42578125" customWidth="1"/>
    <col min="25" max="25" width="4.42578125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32" width="0" style="23" hidden="1" customWidth="1"/>
    <col min="33" max="34" width="14.42578125" style="23" hidden="1" customWidth="1"/>
    <col min="35" max="35" width="11.7109375" style="23" hidden="1" customWidth="1"/>
    <col min="36" max="37" width="14.42578125" style="23" hidden="1" customWidth="1"/>
    <col min="38" max="16384" width="11.7109375" style="23" hidden="1"/>
  </cols>
  <sheetData>
    <row r="1" spans="1:37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N60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  <c r="Y1" s="79"/>
      <c r="Z1" s="79"/>
      <c r="AA1" s="79"/>
      <c r="AB1" s="157"/>
      <c r="AC1" s="79"/>
      <c r="AD1" s="79"/>
      <c r="AE1" s="157"/>
      <c r="AF1" s="157"/>
      <c r="AG1" s="157"/>
      <c r="AH1" s="157"/>
      <c r="AI1" s="157"/>
      <c r="AJ1" s="157"/>
      <c r="AK1" s="157"/>
    </row>
    <row r="2" spans="1:37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01"/>
      <c r="X2" s="101"/>
      <c r="Y2" s="101"/>
      <c r="Z2" s="101"/>
      <c r="AA2" s="101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1:37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  <c r="AE4" s="157"/>
      <c r="AF4" s="157"/>
      <c r="AG4" s="157"/>
      <c r="AH4" s="157"/>
      <c r="AI4" s="157"/>
      <c r="AJ4" s="157"/>
      <c r="AK4" s="157"/>
    </row>
    <row r="5" spans="1:37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101"/>
      <c r="X5" s="101"/>
      <c r="Y5" s="79"/>
      <c r="Z5" s="79"/>
      <c r="AA5" s="79"/>
      <c r="AB5" s="157"/>
      <c r="AC5" s="79"/>
      <c r="AD5" s="79"/>
      <c r="AE5" s="157"/>
      <c r="AF5" s="157"/>
      <c r="AG5" s="157"/>
      <c r="AH5" s="157"/>
      <c r="AI5" s="157"/>
      <c r="AJ5" s="157"/>
      <c r="AK5" s="157"/>
    </row>
    <row r="6" spans="1:37">
      <c r="A6" s="110"/>
      <c r="B6" s="110"/>
      <c r="C6" s="111"/>
      <c r="D6" s="112"/>
      <c r="E6" s="251" t="str">
        <f>InpC!E50</f>
        <v>Third party costs</v>
      </c>
      <c r="F6" s="120" t="str">
        <f>INDEX(InpC!$G$46:$G$50,MATCH(E6,InpC!E46:E50,0))</f>
        <v>TPC</v>
      </c>
      <c r="G6" s="120">
        <f>INDEX(InpC!$F$46:$F$50,MATCH(TPC_SWB!F6,InpC!$G$46:$G$50,0))</f>
        <v>153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101"/>
      <c r="X6" s="101"/>
      <c r="Y6" s="79"/>
      <c r="Z6" s="79"/>
      <c r="AA6" s="79"/>
      <c r="AB6" s="157"/>
      <c r="AC6" s="79"/>
      <c r="AD6" s="79"/>
      <c r="AE6" s="157"/>
      <c r="AF6" s="157"/>
      <c r="AG6" s="157"/>
      <c r="AH6" s="157"/>
      <c r="AI6" s="157"/>
      <c r="AJ6" s="157"/>
      <c r="AK6" s="157"/>
    </row>
    <row r="7" spans="1:37">
      <c r="A7" s="110"/>
      <c r="B7" s="110"/>
      <c r="C7" s="111"/>
      <c r="D7" s="112"/>
      <c r="E7" s="79"/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101"/>
      <c r="X7" s="101"/>
      <c r="Y7" s="79"/>
      <c r="Z7" s="79"/>
      <c r="AA7" s="79"/>
      <c r="AB7" s="157"/>
      <c r="AC7" s="79"/>
      <c r="AD7" s="79"/>
      <c r="AE7" s="157"/>
      <c r="AF7" s="157"/>
      <c r="AG7" s="157"/>
      <c r="AH7" s="157"/>
      <c r="AI7" s="157"/>
      <c r="AJ7" s="157"/>
      <c r="AK7" s="157"/>
    </row>
    <row r="8" spans="1:37">
      <c r="A8" s="110"/>
      <c r="B8" s="110"/>
      <c r="C8" s="111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79"/>
      <c r="O8" s="120"/>
      <c r="P8" s="120"/>
      <c r="Q8" s="182">
        <f t="shared" ref="Q8:AA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101"/>
      <c r="X8" s="101"/>
      <c r="Y8" s="182"/>
      <c r="Z8" s="182">
        <f t="shared" si="0"/>
        <v>0</v>
      </c>
      <c r="AA8" s="182">
        <f t="shared" si="0"/>
        <v>0</v>
      </c>
      <c r="AB8" s="157"/>
      <c r="AC8" s="182"/>
      <c r="AD8" s="182"/>
      <c r="AE8" s="157"/>
      <c r="AF8" s="157"/>
      <c r="AG8" s="157"/>
      <c r="AH8" s="157"/>
      <c r="AI8" s="157"/>
      <c r="AJ8" s="157"/>
      <c r="AK8" s="157"/>
    </row>
    <row r="9" spans="1:37">
      <c r="A9" s="110"/>
      <c r="B9" s="110"/>
      <c r="C9" s="111"/>
      <c r="D9" s="76" t="str">
        <f>E6</f>
        <v>Third party costs</v>
      </c>
      <c r="E9" s="79"/>
      <c r="F9" s="79"/>
      <c r="G9" s="79"/>
      <c r="H9" s="79"/>
      <c r="I9" s="79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101"/>
      <c r="X9" s="101"/>
      <c r="Y9" s="182"/>
      <c r="Z9" s="182"/>
      <c r="AA9" s="182"/>
      <c r="AB9" s="157"/>
      <c r="AC9" s="182"/>
      <c r="AD9" s="182"/>
      <c r="AE9" s="157"/>
      <c r="AF9" s="157"/>
      <c r="AG9" s="157"/>
      <c r="AH9" s="157"/>
      <c r="AI9" s="157"/>
      <c r="AJ9" s="157"/>
      <c r="AK9" s="157"/>
    </row>
    <row r="10" spans="1:37">
      <c r="A10" s="110"/>
      <c r="B10" s="110"/>
      <c r="C10" s="111"/>
      <c r="D10" s="112"/>
      <c r="E10" s="96" t="s">
        <v>921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79"/>
      <c r="R10" s="79"/>
      <c r="S10" s="79"/>
      <c r="T10" s="79"/>
      <c r="U10" s="79"/>
      <c r="V10" s="101"/>
      <c r="W10" s="101"/>
      <c r="X10" s="101"/>
      <c r="Y10" s="79"/>
      <c r="Z10" s="79"/>
      <c r="AA10" s="79"/>
      <c r="AB10" s="157"/>
      <c r="AC10" s="79"/>
      <c r="AD10" s="79"/>
      <c r="AE10" s="157"/>
      <c r="AF10" s="157"/>
      <c r="AG10" s="157"/>
      <c r="AH10" s="157"/>
      <c r="AI10" s="157"/>
      <c r="AJ10" s="157"/>
      <c r="AK10" s="157"/>
    </row>
    <row r="11" spans="1:37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187"/>
      <c r="O11" s="120"/>
      <c r="P11" s="120"/>
      <c r="Q11" s="79"/>
      <c r="R11" s="79"/>
      <c r="S11" s="79"/>
      <c r="T11" s="79"/>
      <c r="U11" s="79"/>
      <c r="V11" s="101"/>
      <c r="W11" s="101"/>
      <c r="X11" s="101"/>
      <c r="Y11" s="79"/>
      <c r="Z11" s="79"/>
      <c r="AA11" s="79"/>
      <c r="AB11" s="157"/>
      <c r="AC11" s="79"/>
      <c r="AD11" s="79"/>
      <c r="AE11" s="157"/>
      <c r="AF11" s="157"/>
      <c r="AG11" s="157"/>
      <c r="AH11" s="157"/>
      <c r="AI11" s="157"/>
      <c r="AJ11" s="157"/>
      <c r="AK11" s="157"/>
    </row>
    <row r="12" spans="1:37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101"/>
      <c r="X12" s="101"/>
      <c r="Y12" s="120"/>
      <c r="Z12" s="120"/>
      <c r="AA12" s="120"/>
      <c r="AB12" s="157"/>
      <c r="AC12" s="120"/>
      <c r="AD12" s="120"/>
      <c r="AE12" s="157"/>
      <c r="AF12" s="157"/>
      <c r="AG12" s="157"/>
      <c r="AH12" s="157"/>
      <c r="AI12" s="157"/>
      <c r="AJ12" s="157"/>
      <c r="AK12" s="157"/>
    </row>
    <row r="13" spans="1:37" outlineLevel="1">
      <c r="A13" s="110"/>
      <c r="B13" s="110"/>
      <c r="C13" s="111"/>
      <c r="D13" s="112"/>
      <c r="E13" s="189">
        <f>InpC!$H$21</f>
        <v>45016</v>
      </c>
      <c r="F13" s="79"/>
      <c r="G13" s="79"/>
      <c r="H13" s="79"/>
      <c r="I13" s="79"/>
      <c r="J13" s="79"/>
      <c r="K13" s="79"/>
      <c r="L13" s="79"/>
      <c r="M13" s="157"/>
      <c r="N13" s="120"/>
      <c r="O13" s="120"/>
      <c r="P13" s="120"/>
      <c r="Q13" s="120"/>
      <c r="R13" s="120"/>
      <c r="S13" s="120"/>
      <c r="T13" s="120"/>
      <c r="U13" s="120"/>
      <c r="V13" s="101"/>
      <c r="W13" s="101"/>
      <c r="X13" s="101"/>
      <c r="Y13" s="120"/>
      <c r="Z13" s="120"/>
      <c r="AA13" s="120"/>
      <c r="AB13" s="157"/>
      <c r="AC13" s="120"/>
      <c r="AD13" s="120"/>
      <c r="AE13" s="157"/>
      <c r="AF13" s="157"/>
      <c r="AG13" s="157"/>
      <c r="AH13" s="157"/>
      <c r="AI13" s="157"/>
      <c r="AJ13" s="157"/>
      <c r="AK13" s="157"/>
    </row>
    <row r="14" spans="1:37" outlineLevel="1">
      <c r="A14" s="110"/>
      <c r="B14" s="110"/>
      <c r="C14" s="111"/>
      <c r="D14" s="112"/>
      <c r="E14" s="189"/>
      <c r="F14" s="79" t="s">
        <v>164</v>
      </c>
      <c r="G14" s="79"/>
      <c r="H14" s="79"/>
      <c r="I14" s="79"/>
      <c r="J14" s="79"/>
      <c r="K14" s="79"/>
      <c r="L14" s="79"/>
      <c r="M14" s="157"/>
      <c r="N14" s="120"/>
      <c r="O14" s="120"/>
      <c r="P14" s="120"/>
      <c r="Q14" s="120"/>
      <c r="R14" s="120"/>
      <c r="S14" s="120"/>
      <c r="T14" s="120"/>
      <c r="U14" s="120"/>
      <c r="V14" s="101"/>
      <c r="W14" s="101"/>
      <c r="X14" s="101"/>
      <c r="Y14" s="120"/>
      <c r="Z14" s="120"/>
      <c r="AA14" s="120"/>
      <c r="AB14" s="157"/>
      <c r="AC14" s="120"/>
      <c r="AD14" s="120"/>
      <c r="AE14" s="157"/>
      <c r="AF14" s="157"/>
      <c r="AG14" s="157"/>
      <c r="AH14" s="157"/>
      <c r="AI14" s="157"/>
      <c r="AJ14" s="157"/>
      <c r="AK14" s="157"/>
    </row>
    <row r="15" spans="1:37" s="22" customFormat="1" outlineLevel="1">
      <c r="A15" s="82"/>
      <c r="B15" s="82"/>
      <c r="C15" s="111"/>
      <c r="D15" s="112"/>
      <c r="E15" s="120" t="str">
        <f>INDEX(InpC!$E$56:$E$261,MATCH($K15,InpC!$F$56:$F$261,0))</f>
        <v>Non-potable water- WR - capex</v>
      </c>
      <c r="F15" s="120" t="str">
        <f>INDEX(InpC!H$56:H$261,MATCH($K15,InpC!$F$56:$F$261,0))</f>
        <v>CW11_016WR_PR24</v>
      </c>
      <c r="G15" s="120">
        <f>INDEX(InpC!I$56:I$261,MATCH($K15,InpC!$F$56:$F$261,0))</f>
        <v>0</v>
      </c>
      <c r="H15" s="120">
        <f>INDEX(InpC!J$56:J$261,MATCH($K15,InpC!$F$56:$F$261,0))</f>
        <v>0</v>
      </c>
      <c r="I15" s="120">
        <f>INDEX(InpC!K$56:K$261,MATCH($K15,InpC!$F$56:$F$261,0))</f>
        <v>0</v>
      </c>
      <c r="J15" s="120">
        <f>INDEX(InpC!L$56:L$261,MATCH($K15,InpC!$F$56:$F$261,0))</f>
        <v>0</v>
      </c>
      <c r="K15" s="120">
        <f>G6</f>
        <v>153</v>
      </c>
      <c r="L15" s="120" t="str">
        <f>INDEX(InpC!M$56:M$261,MATCH($K15,InpC!$F$56:$F$261,0))</f>
        <v>CAPEX</v>
      </c>
      <c r="M15" s="157" t="s">
        <v>31</v>
      </c>
      <c r="N15" s="157"/>
      <c r="O15" s="120"/>
      <c r="P15" s="120"/>
      <c r="Q15" s="190">
        <f>SUMIF(Inp_PR24_SWB!$E$5:$E$177,TPC_SWB!$G15,Inp_PR24_SWB!H$5:H$177)+SUMIF(Inp_PR24_SWB!$E$5:$E$177,TPC_SWB!$H15,Inp_PR24_SWB!H$5:H$177)+SUMIF(Inp_PR24_SWB!$E$5:$E$177,TPC_SWB!$I15,Inp_PR24_SWB!H$5:H$177)+SUMIF(Inp_PR24_SWB!$E$5:$E$177,TPC_SWB!$J15,Inp_PR24_SWB!H$5:H$177)+SUMIF(Inp_PR24_SWB!$E$5:$E$177,TPC_SWB!$F15,Inp_PR24_SWB!H$5:H$177)</f>
        <v>0</v>
      </c>
      <c r="R15" s="190">
        <f>SUMIF(Inp_PR24_SWB!$E$5:$E$177,TPC_SWB!$G15,Inp_PR24_SWB!I$5:I$177)+SUMIF(Inp_PR24_SWB!$E$5:$E$177,TPC_SWB!$H15,Inp_PR24_SWB!I$5:I$177)+SUMIF(Inp_PR24_SWB!$E$5:$E$177,TPC_SWB!$I15,Inp_PR24_SWB!I$5:I$177)+SUMIF(Inp_PR24_SWB!$E$5:$E$177,TPC_SWB!$J15,Inp_PR24_SWB!I$5:I$177)+SUMIF(Inp_PR24_SWB!$E$5:$E$177,TPC_SWB!$F15,Inp_PR24_SWB!I$5:I$177)</f>
        <v>0</v>
      </c>
      <c r="S15" s="190">
        <f>SUMIF(Inp_PR24_SWB!$E$5:$E$177,TPC_SWB!$G15,Inp_PR24_SWB!J$5:J$177)+SUMIF(Inp_PR24_SWB!$E$5:$E$177,TPC_SWB!$H15,Inp_PR24_SWB!J$5:J$177)+SUMIF(Inp_PR24_SWB!$E$5:$E$177,TPC_SWB!$I15,Inp_PR24_SWB!J$5:J$177)+SUMIF(Inp_PR24_SWB!$E$5:$E$177,TPC_SWB!$J15,Inp_PR24_SWB!J$5:J$177)+SUMIF(Inp_PR24_SWB!$E$5:$E$177,TPC_SWB!$F15,Inp_PR24_SWB!J$5:J$177)</f>
        <v>0</v>
      </c>
      <c r="T15" s="190">
        <f>SUMIF(Inp_PR24_SWB!$E$5:$E$177,TPC_SWB!$G15,Inp_PR24_SWB!K$5:K$177)+SUMIF(Inp_PR24_SWB!$E$5:$E$177,TPC_SWB!$H15,Inp_PR24_SWB!K$5:K$177)+SUMIF(Inp_PR24_SWB!$E$5:$E$177,TPC_SWB!$I15,Inp_PR24_SWB!K$5:K$177)+SUMIF(Inp_PR24_SWB!$E$5:$E$177,TPC_SWB!$J15,Inp_PR24_SWB!K$5:K$177)+SUMIF(Inp_PR24_SWB!$E$5:$E$177,TPC_SWB!$F15,Inp_PR24_SWB!K$5:K$177)</f>
        <v>0</v>
      </c>
      <c r="U15" s="190">
        <f>SUMIF(Inp_PR24_SWB!$E$5:$E$177,TPC_SWB!$G15,Inp_PR24_SWB!L$5:L$177)+SUMIF(Inp_PR24_SWB!$E$5:$E$177,TPC_SWB!$H15,Inp_PR24_SWB!L$5:L$177)+SUMIF(Inp_PR24_SWB!$E$5:$E$177,TPC_SWB!$I15,Inp_PR24_SWB!L$5:L$177)+SUMIF(Inp_PR24_SWB!$E$5:$E$177,TPC_SWB!$J15,Inp_PR24_SWB!L$5:L$177)+SUMIF(Inp_PR24_SWB!$E$5:$E$177,TPC_SWB!$F15,Inp_PR24_SWB!L$5:L$177)</f>
        <v>0</v>
      </c>
      <c r="V15" s="101"/>
      <c r="W15" s="190">
        <f t="shared" ref="W15:W26" si="1">SUM(Q15:U15)</f>
        <v>0</v>
      </c>
      <c r="X15" s="190">
        <f t="shared" ref="X15:X26" si="2">AVERAGE(Q15:U15)</f>
        <v>0</v>
      </c>
      <c r="Y15" s="191"/>
      <c r="Z15" s="191"/>
      <c r="AA15" s="191"/>
      <c r="AB15" s="157"/>
      <c r="AC15" s="191"/>
      <c r="AD15" s="191"/>
      <c r="AE15" s="157"/>
      <c r="AF15" s="157"/>
      <c r="AG15" s="157"/>
      <c r="AH15" s="157"/>
      <c r="AI15" s="157"/>
      <c r="AJ15" s="157"/>
      <c r="AK15" s="157"/>
    </row>
    <row r="16" spans="1:37" s="22" customFormat="1" outlineLevel="1">
      <c r="A16" s="82"/>
      <c r="B16" s="82"/>
      <c r="C16" s="111"/>
      <c r="D16" s="112"/>
      <c r="E16" s="120" t="str">
        <f>INDEX(InpC!$E$56:$E$261,MATCH($K16,InpC!$F$56:$F$261,0))</f>
        <v>Non-potable water- WR - opex</v>
      </c>
      <c r="F16" s="120" t="str">
        <f>INDEX(InpC!H$56:H$261,MATCH($K16,InpC!$F$56:$F$261,0))</f>
        <v>CW11_001WR_PR24</v>
      </c>
      <c r="G16" s="120">
        <f>INDEX(InpC!I$56:I$261,MATCH($K16,InpC!$F$56:$F$261,0))</f>
        <v>0</v>
      </c>
      <c r="H16" s="120">
        <f>INDEX(InpC!J$56:J$261,MATCH($K16,InpC!$F$56:$F$261,0))</f>
        <v>0</v>
      </c>
      <c r="I16" s="120">
        <f>INDEX(InpC!K$56:K$261,MATCH($K16,InpC!$F$56:$F$261,0))</f>
        <v>0</v>
      </c>
      <c r="J16" s="120">
        <f>INDEX(InpC!L$56:L$261,MATCH($K16,InpC!$F$56:$F$261,0))</f>
        <v>0</v>
      </c>
      <c r="K16" s="79">
        <f>K15+1</f>
        <v>154</v>
      </c>
      <c r="L16" s="120" t="str">
        <f>INDEX(InpC!M$56:M$261,MATCH($K16,InpC!$F$56:$F$261,0))</f>
        <v>OPEX</v>
      </c>
      <c r="M16" s="157" t="s">
        <v>31</v>
      </c>
      <c r="N16" s="157"/>
      <c r="O16" s="120"/>
      <c r="P16" s="120"/>
      <c r="Q16" s="190">
        <f>SUMIF(Inp_PR24_SWB!$E$5:$E$177,TPC_SWB!$G16,Inp_PR24_SWB!H$5:H$177)+SUMIF(Inp_PR24_SWB!$E$5:$E$177,TPC_SWB!$H16,Inp_PR24_SWB!H$5:H$177)+SUMIF(Inp_PR24_SWB!$E$5:$E$177,TPC_SWB!$I16,Inp_PR24_SWB!H$5:H$177)+SUMIF(Inp_PR24_SWB!$E$5:$E$177,TPC_SWB!$J16,Inp_PR24_SWB!H$5:H$177)+SUMIF(Inp_PR24_SWB!$E$5:$E$177,TPC_SWB!$F16,Inp_PR24_SWB!H$5:H$177)</f>
        <v>0</v>
      </c>
      <c r="R16" s="190">
        <f>SUMIF(Inp_PR24_SWB!$E$5:$E$177,TPC_SWB!$G16,Inp_PR24_SWB!I$5:I$177)+SUMIF(Inp_PR24_SWB!$E$5:$E$177,TPC_SWB!$H16,Inp_PR24_SWB!I$5:I$177)+SUMIF(Inp_PR24_SWB!$E$5:$E$177,TPC_SWB!$I16,Inp_PR24_SWB!I$5:I$177)+SUMIF(Inp_PR24_SWB!$E$5:$E$177,TPC_SWB!$J16,Inp_PR24_SWB!I$5:I$177)+SUMIF(Inp_PR24_SWB!$E$5:$E$177,TPC_SWB!$F16,Inp_PR24_SWB!I$5:I$177)</f>
        <v>0</v>
      </c>
      <c r="S16" s="190">
        <f>SUMIF(Inp_PR24_SWB!$E$5:$E$177,TPC_SWB!$G16,Inp_PR24_SWB!J$5:J$177)+SUMIF(Inp_PR24_SWB!$E$5:$E$177,TPC_SWB!$H16,Inp_PR24_SWB!J$5:J$177)+SUMIF(Inp_PR24_SWB!$E$5:$E$177,TPC_SWB!$I16,Inp_PR24_SWB!J$5:J$177)+SUMIF(Inp_PR24_SWB!$E$5:$E$177,TPC_SWB!$J16,Inp_PR24_SWB!J$5:J$177)+SUMIF(Inp_PR24_SWB!$E$5:$E$177,TPC_SWB!$F16,Inp_PR24_SWB!J$5:J$177)</f>
        <v>0</v>
      </c>
      <c r="T16" s="190">
        <f>SUMIF(Inp_PR24_SWB!$E$5:$E$177,TPC_SWB!$G16,Inp_PR24_SWB!K$5:K$177)+SUMIF(Inp_PR24_SWB!$E$5:$E$177,TPC_SWB!$H16,Inp_PR24_SWB!K$5:K$177)+SUMIF(Inp_PR24_SWB!$E$5:$E$177,TPC_SWB!$I16,Inp_PR24_SWB!K$5:K$177)+SUMIF(Inp_PR24_SWB!$E$5:$E$177,TPC_SWB!$J16,Inp_PR24_SWB!K$5:K$177)+SUMIF(Inp_PR24_SWB!$E$5:$E$177,TPC_SWB!$F16,Inp_PR24_SWB!K$5:K$177)</f>
        <v>0</v>
      </c>
      <c r="U16" s="190">
        <f>SUMIF(Inp_PR24_SWB!$E$5:$E$177,TPC_SWB!$G16,Inp_PR24_SWB!L$5:L$177)+SUMIF(Inp_PR24_SWB!$E$5:$E$177,TPC_SWB!$H16,Inp_PR24_SWB!L$5:L$177)+SUMIF(Inp_PR24_SWB!$E$5:$E$177,TPC_SWB!$I16,Inp_PR24_SWB!L$5:L$177)+SUMIF(Inp_PR24_SWB!$E$5:$E$177,TPC_SWB!$J16,Inp_PR24_SWB!L$5:L$177)+SUMIF(Inp_PR24_SWB!$E$5:$E$177,TPC_SWB!$F16,Inp_PR24_SWB!L$5:L$177)</f>
        <v>0</v>
      </c>
      <c r="V16" s="101"/>
      <c r="W16" s="190">
        <f t="shared" si="1"/>
        <v>0</v>
      </c>
      <c r="X16" s="190">
        <f t="shared" si="2"/>
        <v>0</v>
      </c>
      <c r="Y16" s="191"/>
      <c r="Z16" s="191"/>
      <c r="AA16" s="191"/>
      <c r="AB16" s="157"/>
      <c r="AC16" s="191"/>
      <c r="AD16" s="191"/>
      <c r="AE16" s="157"/>
      <c r="AF16" s="157"/>
      <c r="AG16" s="157"/>
      <c r="AH16" s="157"/>
      <c r="AI16" s="157"/>
      <c r="AJ16" s="157"/>
      <c r="AK16" s="157"/>
    </row>
    <row r="17" spans="1:37" s="22" customFormat="1" outlineLevel="1">
      <c r="A17" s="82"/>
      <c r="B17" s="82"/>
      <c r="C17" s="111"/>
      <c r="D17" s="112"/>
      <c r="E17" s="120" t="str">
        <f>INDEX(InpC!$E$56:$E$261,MATCH($K17,InpC!$F$56:$F$261,0))</f>
        <v>Non-potable water- WR - totex</v>
      </c>
      <c r="F17" s="120" t="str">
        <f>INDEX(InpC!H$56:H$261,MATCH($K17,InpC!$F$56:$F$261,0))</f>
        <v>sum</v>
      </c>
      <c r="G17" s="120">
        <f>INDEX(InpC!I$56:I$261,MATCH($K17,InpC!$F$56:$F$261,0))</f>
        <v>0</v>
      </c>
      <c r="H17" s="120">
        <f>INDEX(InpC!J$56:J$261,MATCH($K17,InpC!$F$56:$F$261,0))</f>
        <v>0</v>
      </c>
      <c r="I17" s="120">
        <f>INDEX(InpC!K$56:K$261,MATCH($K17,InpC!$F$56:$F$261,0))</f>
        <v>0</v>
      </c>
      <c r="J17" s="120">
        <f>INDEX(InpC!L$56:L$261,MATCH($K17,InpC!$F$56:$F$261,0))</f>
        <v>0</v>
      </c>
      <c r="K17" s="79">
        <f t="shared" ref="K17:K39" si="3">K16+1</f>
        <v>155</v>
      </c>
      <c r="L17" s="120">
        <f>INDEX(InpC!M$56:M$261,MATCH($K17,InpC!$F$56:$F$261,0))</f>
        <v>0</v>
      </c>
      <c r="M17" s="157" t="s">
        <v>31</v>
      </c>
      <c r="N17" s="157"/>
      <c r="O17" s="120"/>
      <c r="P17" s="120"/>
      <c r="Q17" s="192">
        <f>SUM(Q15:Q16)</f>
        <v>0</v>
      </c>
      <c r="R17" s="192">
        <f t="shared" ref="R17:U17" si="4">SUM(R15:R16)</f>
        <v>0</v>
      </c>
      <c r="S17" s="192">
        <f t="shared" si="4"/>
        <v>0</v>
      </c>
      <c r="T17" s="192">
        <f t="shared" si="4"/>
        <v>0</v>
      </c>
      <c r="U17" s="192">
        <f t="shared" si="4"/>
        <v>0</v>
      </c>
      <c r="V17" s="101"/>
      <c r="W17" s="192">
        <f t="shared" si="1"/>
        <v>0</v>
      </c>
      <c r="X17" s="192">
        <f t="shared" si="2"/>
        <v>0</v>
      </c>
      <c r="Y17" s="191"/>
      <c r="Z17" s="191"/>
      <c r="AA17" s="191"/>
      <c r="AB17" s="157"/>
      <c r="AC17" s="191"/>
      <c r="AD17" s="191"/>
      <c r="AE17" s="157"/>
      <c r="AF17" s="157"/>
      <c r="AG17" s="157"/>
      <c r="AH17" s="157"/>
      <c r="AI17" s="157"/>
      <c r="AJ17" s="157"/>
      <c r="AK17" s="157"/>
    </row>
    <row r="18" spans="1:37" s="22" customFormat="1" outlineLevel="1">
      <c r="A18" s="82"/>
      <c r="B18" s="82"/>
      <c r="C18" s="111"/>
      <c r="D18" s="112"/>
      <c r="E18" s="120" t="str">
        <f>INDEX(InpC!$E$56:$E$261,MATCH($K18,InpC!$F$56:$F$261,0))</f>
        <v>Bulk supplies - WR - capex</v>
      </c>
      <c r="F18" s="120" t="str">
        <f>INDEX(InpC!H$56:H$261,MATCH($K18,InpC!$F$56:$F$261,0))</f>
        <v>CW11_027WR_PR24</v>
      </c>
      <c r="G18" s="120">
        <f>INDEX(InpC!I$56:I$261,MATCH($K18,InpC!$F$56:$F$261,0))</f>
        <v>0</v>
      </c>
      <c r="H18" s="120">
        <f>INDEX(InpC!J$56:J$261,MATCH($K18,InpC!$F$56:$F$261,0))</f>
        <v>0</v>
      </c>
      <c r="I18" s="120">
        <f>INDEX(InpC!K$56:K$261,MATCH($K18,InpC!$F$56:$F$261,0))</f>
        <v>0</v>
      </c>
      <c r="J18" s="120">
        <f>INDEX(InpC!L$56:L$261,MATCH($K18,InpC!$F$56:$F$261,0))</f>
        <v>0</v>
      </c>
      <c r="K18" s="79">
        <f t="shared" si="3"/>
        <v>156</v>
      </c>
      <c r="L18" s="120" t="str">
        <f>INDEX(InpC!M$56:M$261,MATCH($K18,InpC!$F$56:$F$261,0))</f>
        <v>CAPEX</v>
      </c>
      <c r="M18" s="157" t="s">
        <v>31</v>
      </c>
      <c r="N18" s="157"/>
      <c r="O18" s="120"/>
      <c r="P18" s="120"/>
      <c r="Q18" s="190">
        <f>SUMIF(Inp_PR24_SWB!$E$5:$E$177,TPC_SWB!$G18,Inp_PR24_SWB!H$5:H$177)+SUMIF(Inp_PR24_SWB!$E$5:$E$177,TPC_SWB!$H18,Inp_PR24_SWB!H$5:H$177)+SUMIF(Inp_PR24_SWB!$E$5:$E$177,TPC_SWB!$I18,Inp_PR24_SWB!H$5:H$177)+SUMIF(Inp_PR24_SWB!$E$5:$E$177,TPC_SWB!$J18,Inp_PR24_SWB!H$5:H$177)+SUMIF(Inp_PR24_SWB!$E$5:$E$177,TPC_SWB!$F18,Inp_PR24_SWB!H$5:H$177)</f>
        <v>0</v>
      </c>
      <c r="R18" s="190">
        <f>SUMIF(Inp_PR24_SWB!$E$5:$E$177,TPC_SWB!$G18,Inp_PR24_SWB!I$5:I$177)+SUMIF(Inp_PR24_SWB!$E$5:$E$177,TPC_SWB!$H18,Inp_PR24_SWB!I$5:I$177)+SUMIF(Inp_PR24_SWB!$E$5:$E$177,TPC_SWB!$I18,Inp_PR24_SWB!I$5:I$177)+SUMIF(Inp_PR24_SWB!$E$5:$E$177,TPC_SWB!$J18,Inp_PR24_SWB!I$5:I$177)+SUMIF(Inp_PR24_SWB!$E$5:$E$177,TPC_SWB!$F18,Inp_PR24_SWB!I$5:I$177)</f>
        <v>0</v>
      </c>
      <c r="S18" s="190">
        <f>SUMIF(Inp_PR24_SWB!$E$5:$E$177,TPC_SWB!$G18,Inp_PR24_SWB!J$5:J$177)+SUMIF(Inp_PR24_SWB!$E$5:$E$177,TPC_SWB!$H18,Inp_PR24_SWB!J$5:J$177)+SUMIF(Inp_PR24_SWB!$E$5:$E$177,TPC_SWB!$I18,Inp_PR24_SWB!J$5:J$177)+SUMIF(Inp_PR24_SWB!$E$5:$E$177,TPC_SWB!$J18,Inp_PR24_SWB!J$5:J$177)+SUMIF(Inp_PR24_SWB!$E$5:$E$177,TPC_SWB!$F18,Inp_PR24_SWB!J$5:J$177)</f>
        <v>0</v>
      </c>
      <c r="T18" s="190">
        <f>SUMIF(Inp_PR24_SWB!$E$5:$E$177,TPC_SWB!$G18,Inp_PR24_SWB!K$5:K$177)+SUMIF(Inp_PR24_SWB!$E$5:$E$177,TPC_SWB!$H18,Inp_PR24_SWB!K$5:K$177)+SUMIF(Inp_PR24_SWB!$E$5:$E$177,TPC_SWB!$I18,Inp_PR24_SWB!K$5:K$177)+SUMIF(Inp_PR24_SWB!$E$5:$E$177,TPC_SWB!$J18,Inp_PR24_SWB!K$5:K$177)+SUMIF(Inp_PR24_SWB!$E$5:$E$177,TPC_SWB!$F18,Inp_PR24_SWB!K$5:K$177)</f>
        <v>0</v>
      </c>
      <c r="U18" s="190">
        <f>SUMIF(Inp_PR24_SWB!$E$5:$E$177,TPC_SWB!$G18,Inp_PR24_SWB!L$5:L$177)+SUMIF(Inp_PR24_SWB!$E$5:$E$177,TPC_SWB!$H18,Inp_PR24_SWB!L$5:L$177)+SUMIF(Inp_PR24_SWB!$E$5:$E$177,TPC_SWB!$I18,Inp_PR24_SWB!L$5:L$177)+SUMIF(Inp_PR24_SWB!$E$5:$E$177,TPC_SWB!$J18,Inp_PR24_SWB!L$5:L$177)+SUMIF(Inp_PR24_SWB!$E$5:$E$177,TPC_SWB!$F18,Inp_PR24_SWB!L$5:L$177)</f>
        <v>0</v>
      </c>
      <c r="V18" s="101"/>
      <c r="W18" s="190">
        <f t="shared" si="1"/>
        <v>0</v>
      </c>
      <c r="X18" s="190">
        <f t="shared" si="2"/>
        <v>0</v>
      </c>
      <c r="Y18" s="191"/>
      <c r="Z18" s="191"/>
      <c r="AA18" s="191"/>
      <c r="AB18" s="157"/>
      <c r="AC18" s="191"/>
      <c r="AD18" s="191"/>
      <c r="AE18" s="157"/>
      <c r="AF18" s="157"/>
      <c r="AG18" s="157"/>
      <c r="AH18" s="157"/>
      <c r="AI18" s="157"/>
      <c r="AJ18" s="157"/>
      <c r="AK18" s="157"/>
    </row>
    <row r="19" spans="1:37" s="22" customFormat="1" outlineLevel="1">
      <c r="A19" s="82"/>
      <c r="B19" s="82"/>
      <c r="C19" s="111"/>
      <c r="D19" s="112"/>
      <c r="E19" s="120" t="str">
        <f>INDEX(InpC!$E$56:$E$261,MATCH($K19,InpC!$F$56:$F$261,0))</f>
        <v>Bulk supplies - WR - opex</v>
      </c>
      <c r="F19" s="120" t="str">
        <f>INDEX(InpC!H$56:H$261,MATCH($K19,InpC!$F$56:$F$261,0))</f>
        <v>CW11_012WR_PR24</v>
      </c>
      <c r="G19" s="120">
        <f>INDEX(InpC!I$56:I$261,MATCH($K19,InpC!$F$56:$F$261,0))</f>
        <v>0</v>
      </c>
      <c r="H19" s="120">
        <f>INDEX(InpC!J$56:J$261,MATCH($K19,InpC!$F$56:$F$261,0))</f>
        <v>0</v>
      </c>
      <c r="I19" s="120">
        <f>INDEX(InpC!K$56:K$261,MATCH($K19,InpC!$F$56:$F$261,0))</f>
        <v>0</v>
      </c>
      <c r="J19" s="120">
        <f>INDEX(InpC!L$56:L$261,MATCH($K19,InpC!$F$56:$F$261,0))</f>
        <v>0</v>
      </c>
      <c r="K19" s="79">
        <f t="shared" si="3"/>
        <v>157</v>
      </c>
      <c r="L19" s="120" t="str">
        <f>INDEX(InpC!M$56:M$261,MATCH($K19,InpC!$F$56:$F$261,0))</f>
        <v>OPEX</v>
      </c>
      <c r="M19" s="157" t="s">
        <v>31</v>
      </c>
      <c r="N19" s="157"/>
      <c r="O19" s="120"/>
      <c r="P19" s="120"/>
      <c r="Q19" s="190">
        <f>SUMIF(Inp_PR24_SWB!$E$5:$E$177,TPC_SWB!$G19,Inp_PR24_SWB!H$5:H$177)+SUMIF(Inp_PR24_SWB!$E$5:$E$177,TPC_SWB!$H19,Inp_PR24_SWB!H$5:H$177)+SUMIF(Inp_PR24_SWB!$E$5:$E$177,TPC_SWB!$I19,Inp_PR24_SWB!H$5:H$177)+SUMIF(Inp_PR24_SWB!$E$5:$E$177,TPC_SWB!$J19,Inp_PR24_SWB!H$5:H$177)+SUMIF(Inp_PR24_SWB!$E$5:$E$177,TPC_SWB!$F19,Inp_PR24_SWB!H$5:H$177)</f>
        <v>0</v>
      </c>
      <c r="R19" s="190">
        <f>SUMIF(Inp_PR24_SWB!$E$5:$E$177,TPC_SWB!$G19,Inp_PR24_SWB!I$5:I$177)+SUMIF(Inp_PR24_SWB!$E$5:$E$177,TPC_SWB!$H19,Inp_PR24_SWB!I$5:I$177)+SUMIF(Inp_PR24_SWB!$E$5:$E$177,TPC_SWB!$I19,Inp_PR24_SWB!I$5:I$177)+SUMIF(Inp_PR24_SWB!$E$5:$E$177,TPC_SWB!$J19,Inp_PR24_SWB!I$5:I$177)+SUMIF(Inp_PR24_SWB!$E$5:$E$177,TPC_SWB!$F19,Inp_PR24_SWB!I$5:I$177)</f>
        <v>0</v>
      </c>
      <c r="S19" s="190">
        <f>SUMIF(Inp_PR24_SWB!$E$5:$E$177,TPC_SWB!$G19,Inp_PR24_SWB!J$5:J$177)+SUMIF(Inp_PR24_SWB!$E$5:$E$177,TPC_SWB!$H19,Inp_PR24_SWB!J$5:J$177)+SUMIF(Inp_PR24_SWB!$E$5:$E$177,TPC_SWB!$I19,Inp_PR24_SWB!J$5:J$177)+SUMIF(Inp_PR24_SWB!$E$5:$E$177,TPC_SWB!$J19,Inp_PR24_SWB!J$5:J$177)+SUMIF(Inp_PR24_SWB!$E$5:$E$177,TPC_SWB!$F19,Inp_PR24_SWB!J$5:J$177)</f>
        <v>0</v>
      </c>
      <c r="T19" s="190">
        <f>SUMIF(Inp_PR24_SWB!$E$5:$E$177,TPC_SWB!$G19,Inp_PR24_SWB!K$5:K$177)+SUMIF(Inp_PR24_SWB!$E$5:$E$177,TPC_SWB!$H19,Inp_PR24_SWB!K$5:K$177)+SUMIF(Inp_PR24_SWB!$E$5:$E$177,TPC_SWB!$I19,Inp_PR24_SWB!K$5:K$177)+SUMIF(Inp_PR24_SWB!$E$5:$E$177,TPC_SWB!$J19,Inp_PR24_SWB!K$5:K$177)+SUMIF(Inp_PR24_SWB!$E$5:$E$177,TPC_SWB!$F19,Inp_PR24_SWB!K$5:K$177)</f>
        <v>0</v>
      </c>
      <c r="U19" s="190">
        <f>SUMIF(Inp_PR24_SWB!$E$5:$E$177,TPC_SWB!$G19,Inp_PR24_SWB!L$5:L$177)+SUMIF(Inp_PR24_SWB!$E$5:$E$177,TPC_SWB!$H19,Inp_PR24_SWB!L$5:L$177)+SUMIF(Inp_PR24_SWB!$E$5:$E$177,TPC_SWB!$I19,Inp_PR24_SWB!L$5:L$177)+SUMIF(Inp_PR24_SWB!$E$5:$E$177,TPC_SWB!$J19,Inp_PR24_SWB!L$5:L$177)+SUMIF(Inp_PR24_SWB!$E$5:$E$177,TPC_SWB!$F19,Inp_PR24_SWB!L$5:L$177)</f>
        <v>0</v>
      </c>
      <c r="V19" s="101"/>
      <c r="W19" s="190">
        <f t="shared" si="1"/>
        <v>0</v>
      </c>
      <c r="X19" s="190">
        <f t="shared" si="2"/>
        <v>0</v>
      </c>
      <c r="Y19" s="191"/>
      <c r="Z19" s="191"/>
      <c r="AA19" s="191"/>
      <c r="AB19" s="157"/>
      <c r="AC19" s="191"/>
      <c r="AD19" s="191"/>
      <c r="AE19" s="157"/>
      <c r="AF19" s="157"/>
      <c r="AG19" s="157"/>
      <c r="AH19" s="157"/>
      <c r="AI19" s="157"/>
      <c r="AJ19" s="157"/>
      <c r="AK19" s="157"/>
    </row>
    <row r="20" spans="1:37" s="22" customFormat="1" outlineLevel="1">
      <c r="A20" s="82"/>
      <c r="B20" s="82"/>
      <c r="C20" s="111"/>
      <c r="D20" s="112"/>
      <c r="E20" s="120" t="str">
        <f>INDEX(InpC!$E$56:$E$261,MATCH($K20,InpC!$F$56:$F$261,0))</f>
        <v>Bulk supplies - WR - totex</v>
      </c>
      <c r="F20" s="120" t="str">
        <f>INDEX(InpC!H$56:H$261,MATCH($K20,InpC!$F$56:$F$261,0))</f>
        <v>sum</v>
      </c>
      <c r="G20" s="120">
        <f>INDEX(InpC!I$56:I$261,MATCH($K20,InpC!$F$56:$F$261,0))</f>
        <v>0</v>
      </c>
      <c r="H20" s="120">
        <f>INDEX(InpC!J$56:J$261,MATCH($K20,InpC!$F$56:$F$261,0))</f>
        <v>0</v>
      </c>
      <c r="I20" s="120">
        <f>INDEX(InpC!K$56:K$261,MATCH($K20,InpC!$F$56:$F$261,0))</f>
        <v>0</v>
      </c>
      <c r="J20" s="120">
        <f>INDEX(InpC!L$56:L$261,MATCH($K20,InpC!$F$56:$F$261,0))</f>
        <v>0</v>
      </c>
      <c r="K20" s="79">
        <f t="shared" si="3"/>
        <v>158</v>
      </c>
      <c r="L20" s="120">
        <f>INDEX(InpC!M$56:M$261,MATCH($K20,InpC!$F$56:$F$261,0))</f>
        <v>0</v>
      </c>
      <c r="M20" s="157" t="s">
        <v>31</v>
      </c>
      <c r="N20" s="157"/>
      <c r="O20" s="120"/>
      <c r="P20" s="120"/>
      <c r="Q20" s="192">
        <f t="shared" ref="Q20:U20" si="5">SUM(Q18:Q19)</f>
        <v>0</v>
      </c>
      <c r="R20" s="192">
        <f t="shared" si="5"/>
        <v>0</v>
      </c>
      <c r="S20" s="192">
        <f t="shared" si="5"/>
        <v>0</v>
      </c>
      <c r="T20" s="192">
        <f t="shared" si="5"/>
        <v>0</v>
      </c>
      <c r="U20" s="192">
        <f t="shared" si="5"/>
        <v>0</v>
      </c>
      <c r="V20" s="101"/>
      <c r="W20" s="192">
        <f t="shared" si="1"/>
        <v>0</v>
      </c>
      <c r="X20" s="192">
        <f t="shared" si="2"/>
        <v>0</v>
      </c>
      <c r="Y20" s="191"/>
      <c r="Z20" s="191"/>
      <c r="AA20" s="191"/>
      <c r="AB20" s="157"/>
      <c r="AC20" s="191"/>
      <c r="AD20" s="191"/>
      <c r="AE20" s="157"/>
      <c r="AF20" s="157"/>
      <c r="AG20" s="157"/>
      <c r="AH20" s="157"/>
      <c r="AI20" s="157"/>
      <c r="AJ20" s="157"/>
      <c r="AK20" s="157"/>
    </row>
    <row r="21" spans="1:37" s="22" customFormat="1" outlineLevel="1">
      <c r="A21" s="82"/>
      <c r="B21" s="82"/>
      <c r="C21" s="111"/>
      <c r="D21" s="112"/>
      <c r="E21" s="120" t="str">
        <f>INDEX(InpC!$E$56:$E$261,MATCH($K21,InpC!$F$56:$F$261,0))</f>
        <v>Excluded charges - WR - capex</v>
      </c>
      <c r="F21" s="120" t="str">
        <f>INDEX(InpC!H$56:H$261,MATCH($K21,InpC!$F$56:$F$261,0))</f>
        <v>CW11_028WR_PR24</v>
      </c>
      <c r="G21" s="120">
        <f>INDEX(InpC!I$56:I$261,MATCH($K21,InpC!$F$56:$F$261,0))</f>
        <v>0</v>
      </c>
      <c r="H21" s="120">
        <f>INDEX(InpC!J$56:J$261,MATCH($K21,InpC!$F$56:$F$261,0))</f>
        <v>0</v>
      </c>
      <c r="I21" s="120">
        <f>INDEX(InpC!K$56:K$261,MATCH($K21,InpC!$F$56:$F$261,0))</f>
        <v>0</v>
      </c>
      <c r="J21" s="120">
        <f>INDEX(InpC!L$56:L$261,MATCH($K21,InpC!$F$56:$F$261,0))</f>
        <v>0</v>
      </c>
      <c r="K21" s="79">
        <f t="shared" si="3"/>
        <v>159</v>
      </c>
      <c r="L21" s="120" t="str">
        <f>INDEX(InpC!M$56:M$261,MATCH($K21,InpC!$F$56:$F$261,0))</f>
        <v>CAPEX</v>
      </c>
      <c r="M21" s="157" t="s">
        <v>31</v>
      </c>
      <c r="N21" s="157"/>
      <c r="O21" s="120"/>
      <c r="P21" s="120"/>
      <c r="Q21" s="190">
        <f>SUMIF(Inp_PR24_SWB!$E$5:$E$177,TPC_SWB!$G21,Inp_PR24_SWB!H$5:H$177)+SUMIF(Inp_PR24_SWB!$E$5:$E$177,TPC_SWB!$H21,Inp_PR24_SWB!H$5:H$177)+SUMIF(Inp_PR24_SWB!$E$5:$E$177,TPC_SWB!$I21,Inp_PR24_SWB!H$5:H$177)+SUMIF(Inp_PR24_SWB!$E$5:$E$177,TPC_SWB!$J21,Inp_PR24_SWB!H$5:H$177)+SUMIF(Inp_PR24_SWB!$E$5:$E$177,TPC_SWB!$F21,Inp_PR24_SWB!H$5:H$177)</f>
        <v>0</v>
      </c>
      <c r="R21" s="190">
        <f>SUMIF(Inp_PR24_SWB!$E$5:$E$177,TPC_SWB!$G21,Inp_PR24_SWB!I$5:I$177)+SUMIF(Inp_PR24_SWB!$E$5:$E$177,TPC_SWB!$H21,Inp_PR24_SWB!I$5:I$177)+SUMIF(Inp_PR24_SWB!$E$5:$E$177,TPC_SWB!$I21,Inp_PR24_SWB!I$5:I$177)+SUMIF(Inp_PR24_SWB!$E$5:$E$177,TPC_SWB!$J21,Inp_PR24_SWB!I$5:I$177)+SUMIF(Inp_PR24_SWB!$E$5:$E$177,TPC_SWB!$F21,Inp_PR24_SWB!I$5:I$177)</f>
        <v>0</v>
      </c>
      <c r="S21" s="190">
        <f>SUMIF(Inp_PR24_SWB!$E$5:$E$177,TPC_SWB!$G21,Inp_PR24_SWB!J$5:J$177)+SUMIF(Inp_PR24_SWB!$E$5:$E$177,TPC_SWB!$H21,Inp_PR24_SWB!J$5:J$177)+SUMIF(Inp_PR24_SWB!$E$5:$E$177,TPC_SWB!$I21,Inp_PR24_SWB!J$5:J$177)+SUMIF(Inp_PR24_SWB!$E$5:$E$177,TPC_SWB!$J21,Inp_PR24_SWB!J$5:J$177)+SUMIF(Inp_PR24_SWB!$E$5:$E$177,TPC_SWB!$F21,Inp_PR24_SWB!J$5:J$177)</f>
        <v>0</v>
      </c>
      <c r="T21" s="190">
        <f>SUMIF(Inp_PR24_SWB!$E$5:$E$177,TPC_SWB!$G21,Inp_PR24_SWB!K$5:K$177)+SUMIF(Inp_PR24_SWB!$E$5:$E$177,TPC_SWB!$H21,Inp_PR24_SWB!K$5:K$177)+SUMIF(Inp_PR24_SWB!$E$5:$E$177,TPC_SWB!$I21,Inp_PR24_SWB!K$5:K$177)+SUMIF(Inp_PR24_SWB!$E$5:$E$177,TPC_SWB!$J21,Inp_PR24_SWB!K$5:K$177)+SUMIF(Inp_PR24_SWB!$E$5:$E$177,TPC_SWB!$F21,Inp_PR24_SWB!K$5:K$177)</f>
        <v>0</v>
      </c>
      <c r="U21" s="190">
        <f>SUMIF(Inp_PR24_SWB!$E$5:$E$177,TPC_SWB!$G21,Inp_PR24_SWB!L$5:L$177)+SUMIF(Inp_PR24_SWB!$E$5:$E$177,TPC_SWB!$H21,Inp_PR24_SWB!L$5:L$177)+SUMIF(Inp_PR24_SWB!$E$5:$E$177,TPC_SWB!$I21,Inp_PR24_SWB!L$5:L$177)+SUMIF(Inp_PR24_SWB!$E$5:$E$177,TPC_SWB!$J21,Inp_PR24_SWB!L$5:L$177)+SUMIF(Inp_PR24_SWB!$E$5:$E$177,TPC_SWB!$F21,Inp_PR24_SWB!L$5:L$177)</f>
        <v>0</v>
      </c>
      <c r="V21" s="101"/>
      <c r="W21" s="190">
        <f t="shared" si="1"/>
        <v>0</v>
      </c>
      <c r="X21" s="190">
        <f t="shared" si="2"/>
        <v>0</v>
      </c>
      <c r="Y21" s="191"/>
      <c r="Z21" s="191"/>
      <c r="AA21" s="191"/>
      <c r="AB21" s="157"/>
      <c r="AC21" s="191"/>
      <c r="AD21" s="191"/>
      <c r="AE21" s="157"/>
      <c r="AF21" s="157"/>
      <c r="AG21" s="157"/>
      <c r="AH21" s="157"/>
      <c r="AI21" s="157"/>
      <c r="AJ21" s="157"/>
      <c r="AK21" s="157"/>
    </row>
    <row r="22" spans="1:37" s="22" customFormat="1" outlineLevel="1">
      <c r="A22" s="82"/>
      <c r="B22" s="82"/>
      <c r="C22" s="111"/>
      <c r="D22" s="112"/>
      <c r="E22" s="120" t="str">
        <f>INDEX(InpC!$E$56:$E$261,MATCH($K22,InpC!$F$56:$F$261,0))</f>
        <v>Excluded charges - WR - opex</v>
      </c>
      <c r="F22" s="120" t="str">
        <f>INDEX(InpC!H$56:H$261,MATCH($K22,InpC!$F$56:$F$261,0))</f>
        <v>CW11_013WR_PR24</v>
      </c>
      <c r="G22" s="120">
        <f>INDEX(InpC!I$56:I$261,MATCH($K22,InpC!$F$56:$F$261,0))</f>
        <v>0</v>
      </c>
      <c r="H22" s="120">
        <f>INDEX(InpC!J$56:J$261,MATCH($K22,InpC!$F$56:$F$261,0))</f>
        <v>0</v>
      </c>
      <c r="I22" s="120">
        <f>INDEX(InpC!K$56:K$261,MATCH($K22,InpC!$F$56:$F$261,0))</f>
        <v>0</v>
      </c>
      <c r="J22" s="120">
        <f>INDEX(InpC!L$56:L$261,MATCH($K22,InpC!$F$56:$F$261,0))</f>
        <v>0</v>
      </c>
      <c r="K22" s="79">
        <f t="shared" si="3"/>
        <v>160</v>
      </c>
      <c r="L22" s="120" t="str">
        <f>INDEX(InpC!M$56:M$261,MATCH($K22,InpC!$F$56:$F$261,0))</f>
        <v>OPEX</v>
      </c>
      <c r="M22" s="157" t="s">
        <v>31</v>
      </c>
      <c r="N22" s="157"/>
      <c r="O22" s="120"/>
      <c r="P22" s="120"/>
      <c r="Q22" s="190">
        <f>SUMIF(Inp_PR24_SWB!$E$5:$E$177,TPC_SWB!$G22,Inp_PR24_SWB!H$5:H$177)+SUMIF(Inp_PR24_SWB!$E$5:$E$177,TPC_SWB!$H22,Inp_PR24_SWB!H$5:H$177)+SUMIF(Inp_PR24_SWB!$E$5:$E$177,TPC_SWB!$I22,Inp_PR24_SWB!H$5:H$177)+SUMIF(Inp_PR24_SWB!$E$5:$E$177,TPC_SWB!$J22,Inp_PR24_SWB!H$5:H$177)+SUMIF(Inp_PR24_SWB!$E$5:$E$177,TPC_SWB!$F22,Inp_PR24_SWB!H$5:H$177)</f>
        <v>0</v>
      </c>
      <c r="R22" s="190">
        <f>SUMIF(Inp_PR24_SWB!$E$5:$E$177,TPC_SWB!$G22,Inp_PR24_SWB!I$5:I$177)+SUMIF(Inp_PR24_SWB!$E$5:$E$177,TPC_SWB!$H22,Inp_PR24_SWB!I$5:I$177)+SUMIF(Inp_PR24_SWB!$E$5:$E$177,TPC_SWB!$I22,Inp_PR24_SWB!I$5:I$177)+SUMIF(Inp_PR24_SWB!$E$5:$E$177,TPC_SWB!$J22,Inp_PR24_SWB!I$5:I$177)+SUMIF(Inp_PR24_SWB!$E$5:$E$177,TPC_SWB!$F22,Inp_PR24_SWB!I$5:I$177)</f>
        <v>0</v>
      </c>
      <c r="S22" s="190">
        <f>SUMIF(Inp_PR24_SWB!$E$5:$E$177,TPC_SWB!$G22,Inp_PR24_SWB!J$5:J$177)+SUMIF(Inp_PR24_SWB!$E$5:$E$177,TPC_SWB!$H22,Inp_PR24_SWB!J$5:J$177)+SUMIF(Inp_PR24_SWB!$E$5:$E$177,TPC_SWB!$I22,Inp_PR24_SWB!J$5:J$177)+SUMIF(Inp_PR24_SWB!$E$5:$E$177,TPC_SWB!$J22,Inp_PR24_SWB!J$5:J$177)+SUMIF(Inp_PR24_SWB!$E$5:$E$177,TPC_SWB!$F22,Inp_PR24_SWB!J$5:J$177)</f>
        <v>0</v>
      </c>
      <c r="T22" s="190">
        <f>SUMIF(Inp_PR24_SWB!$E$5:$E$177,TPC_SWB!$G22,Inp_PR24_SWB!K$5:K$177)+SUMIF(Inp_PR24_SWB!$E$5:$E$177,TPC_SWB!$H22,Inp_PR24_SWB!K$5:K$177)+SUMIF(Inp_PR24_SWB!$E$5:$E$177,TPC_SWB!$I22,Inp_PR24_SWB!K$5:K$177)+SUMIF(Inp_PR24_SWB!$E$5:$E$177,TPC_SWB!$J22,Inp_PR24_SWB!K$5:K$177)+SUMIF(Inp_PR24_SWB!$E$5:$E$177,TPC_SWB!$F22,Inp_PR24_SWB!K$5:K$177)</f>
        <v>0</v>
      </c>
      <c r="U22" s="190">
        <f>SUMIF(Inp_PR24_SWB!$E$5:$E$177,TPC_SWB!$G22,Inp_PR24_SWB!L$5:L$177)+SUMIF(Inp_PR24_SWB!$E$5:$E$177,TPC_SWB!$H22,Inp_PR24_SWB!L$5:L$177)+SUMIF(Inp_PR24_SWB!$E$5:$E$177,TPC_SWB!$I22,Inp_PR24_SWB!L$5:L$177)+SUMIF(Inp_PR24_SWB!$E$5:$E$177,TPC_SWB!$J22,Inp_PR24_SWB!L$5:L$177)+SUMIF(Inp_PR24_SWB!$E$5:$E$177,TPC_SWB!$F22,Inp_PR24_SWB!L$5:L$177)</f>
        <v>0</v>
      </c>
      <c r="V22" s="101"/>
      <c r="W22" s="190">
        <f t="shared" si="1"/>
        <v>0</v>
      </c>
      <c r="X22" s="190">
        <f t="shared" si="2"/>
        <v>0</v>
      </c>
      <c r="Y22" s="191"/>
      <c r="Z22" s="191"/>
      <c r="AA22" s="191"/>
      <c r="AB22" s="157"/>
      <c r="AC22" s="191"/>
      <c r="AD22" s="191"/>
      <c r="AE22" s="157"/>
      <c r="AF22" s="157"/>
      <c r="AG22" s="157"/>
      <c r="AH22" s="157"/>
      <c r="AI22" s="157"/>
      <c r="AJ22" s="157"/>
      <c r="AK22" s="157"/>
    </row>
    <row r="23" spans="1:37" s="22" customFormat="1" outlineLevel="1">
      <c r="A23" s="82"/>
      <c r="B23" s="82"/>
      <c r="C23" s="111"/>
      <c r="D23" s="112"/>
      <c r="E23" s="120" t="str">
        <f>INDEX(InpC!$E$56:$E$261,MATCH($K23,InpC!$F$56:$F$261,0))</f>
        <v>Excluded charges - WR - totex</v>
      </c>
      <c r="F23" s="120" t="str">
        <f>INDEX(InpC!H$56:H$261,MATCH($K23,InpC!$F$56:$F$261,0))</f>
        <v>sum</v>
      </c>
      <c r="G23" s="120">
        <f>INDEX(InpC!I$56:I$261,MATCH($K23,InpC!$F$56:$F$261,0))</f>
        <v>0</v>
      </c>
      <c r="H23" s="120">
        <f>INDEX(InpC!J$56:J$261,MATCH($K23,InpC!$F$56:$F$261,0))</f>
        <v>0</v>
      </c>
      <c r="I23" s="120">
        <f>INDEX(InpC!K$56:K$261,MATCH($K23,InpC!$F$56:$F$261,0))</f>
        <v>0</v>
      </c>
      <c r="J23" s="120">
        <f>INDEX(InpC!L$56:L$261,MATCH($K23,InpC!$F$56:$F$261,0))</f>
        <v>0</v>
      </c>
      <c r="K23" s="79">
        <f t="shared" si="3"/>
        <v>161</v>
      </c>
      <c r="L23" s="120">
        <f>INDEX(InpC!M$56:M$261,MATCH($K23,InpC!$F$56:$F$261,0))</f>
        <v>0</v>
      </c>
      <c r="M23" s="157" t="s">
        <v>31</v>
      </c>
      <c r="N23" s="157"/>
      <c r="O23" s="120"/>
      <c r="P23" s="120"/>
      <c r="Q23" s="192">
        <f t="shared" ref="Q23:U23" si="6">SUM(Q21:Q22)</f>
        <v>0</v>
      </c>
      <c r="R23" s="192">
        <f t="shared" si="6"/>
        <v>0</v>
      </c>
      <c r="S23" s="192">
        <f t="shared" si="6"/>
        <v>0</v>
      </c>
      <c r="T23" s="192">
        <f t="shared" si="6"/>
        <v>0</v>
      </c>
      <c r="U23" s="192">
        <f t="shared" si="6"/>
        <v>0</v>
      </c>
      <c r="V23" s="101"/>
      <c r="W23" s="192">
        <f t="shared" si="1"/>
        <v>0</v>
      </c>
      <c r="X23" s="192">
        <f t="shared" si="2"/>
        <v>0</v>
      </c>
      <c r="Y23" s="191"/>
      <c r="Z23" s="191"/>
      <c r="AA23" s="191"/>
      <c r="AB23" s="157"/>
      <c r="AC23" s="191"/>
      <c r="AD23" s="191"/>
      <c r="AE23" s="157"/>
      <c r="AF23" s="157"/>
      <c r="AG23" s="157"/>
      <c r="AH23" s="157"/>
      <c r="AI23" s="157"/>
      <c r="AJ23" s="157"/>
      <c r="AK23" s="157"/>
    </row>
    <row r="24" spans="1:37" s="22" customFormat="1" outlineLevel="1">
      <c r="A24" s="82"/>
      <c r="B24" s="82"/>
      <c r="C24" s="111"/>
      <c r="D24" s="112"/>
      <c r="E24" s="120" t="str">
        <f>INDEX(InpC!$E$56:$E$261,MATCH($K24,InpC!$F$56:$F$261,0))</f>
        <v>Total third party costs - WR - capex</v>
      </c>
      <c r="F24" s="120" t="str">
        <f>INDEX(InpC!H$56:H$261,MATCH($K24,InpC!$F$56:$F$261,0))</f>
        <v>sum</v>
      </c>
      <c r="G24" s="120">
        <f>INDEX(InpC!I$56:I$261,MATCH($K24,InpC!$F$56:$F$261,0))</f>
        <v>0</v>
      </c>
      <c r="H24" s="120">
        <f>INDEX(InpC!J$56:J$261,MATCH($K24,InpC!$F$56:$F$261,0))</f>
        <v>0</v>
      </c>
      <c r="I24" s="120">
        <f>INDEX(InpC!K$56:K$261,MATCH($K24,InpC!$F$56:$F$261,0))</f>
        <v>0</v>
      </c>
      <c r="J24" s="120">
        <f>INDEX(InpC!L$56:L$261,MATCH($K24,InpC!$F$56:$F$261,0))</f>
        <v>0</v>
      </c>
      <c r="K24" s="79">
        <f t="shared" si="3"/>
        <v>162</v>
      </c>
      <c r="L24" s="120" t="str">
        <f>INDEX(InpC!M$56:M$261,MATCH($K24,InpC!$F$56:$F$261,0))</f>
        <v>CAPEX</v>
      </c>
      <c r="M24" s="157" t="s">
        <v>31</v>
      </c>
      <c r="N24" s="157"/>
      <c r="O24" s="120"/>
      <c r="P24" s="120"/>
      <c r="Q24" s="192">
        <f>SUMIF($L$15:$L$23,$L24,Q$15:Q$23)</f>
        <v>0</v>
      </c>
      <c r="R24" s="192">
        <f t="shared" ref="R24:U25" si="7">SUMIF($L$15:$L$23,$L24,R$15:R$23)</f>
        <v>0</v>
      </c>
      <c r="S24" s="192">
        <f t="shared" si="7"/>
        <v>0</v>
      </c>
      <c r="T24" s="192">
        <f t="shared" si="7"/>
        <v>0</v>
      </c>
      <c r="U24" s="192">
        <f t="shared" si="7"/>
        <v>0</v>
      </c>
      <c r="V24" s="101"/>
      <c r="W24" s="192">
        <f t="shared" si="1"/>
        <v>0</v>
      </c>
      <c r="X24" s="192">
        <f t="shared" si="2"/>
        <v>0</v>
      </c>
      <c r="Y24" s="191"/>
      <c r="Z24" s="191"/>
      <c r="AA24" s="191"/>
      <c r="AB24" s="157"/>
      <c r="AC24" s="191"/>
      <c r="AD24" s="191"/>
      <c r="AE24" s="157"/>
      <c r="AF24" s="157"/>
      <c r="AG24" s="157"/>
      <c r="AH24" s="157"/>
      <c r="AI24" s="157"/>
      <c r="AJ24" s="157"/>
      <c r="AK24" s="157"/>
    </row>
    <row r="25" spans="1:37" s="22" customFormat="1" outlineLevel="1">
      <c r="A25" s="82"/>
      <c r="B25" s="82"/>
      <c r="C25" s="111"/>
      <c r="D25" s="112"/>
      <c r="E25" s="120" t="str">
        <f>INDEX(InpC!$E$56:$E$261,MATCH($K25,InpC!$F$56:$F$261,0))</f>
        <v>Total third party costs - WR - opex</v>
      </c>
      <c r="F25" s="120" t="str">
        <f>INDEX(InpC!H$56:H$261,MATCH($K25,InpC!$F$56:$F$261,0))</f>
        <v>sum</v>
      </c>
      <c r="G25" s="120">
        <f>INDEX(InpC!I$56:I$261,MATCH($K25,InpC!$F$56:$F$261,0))</f>
        <v>0</v>
      </c>
      <c r="H25" s="120">
        <f>INDEX(InpC!J$56:J$261,MATCH($K25,InpC!$F$56:$F$261,0))</f>
        <v>0</v>
      </c>
      <c r="I25" s="120">
        <f>INDEX(InpC!K$56:K$261,MATCH($K25,InpC!$F$56:$F$261,0))</f>
        <v>0</v>
      </c>
      <c r="J25" s="120">
        <f>INDEX(InpC!L$56:L$261,MATCH($K25,InpC!$F$56:$F$261,0))</f>
        <v>0</v>
      </c>
      <c r="K25" s="79">
        <f t="shared" si="3"/>
        <v>163</v>
      </c>
      <c r="L25" s="120" t="str">
        <f>INDEX(InpC!M$56:M$261,MATCH($K25,InpC!$F$56:$F$261,0))</f>
        <v>OPEX</v>
      </c>
      <c r="M25" s="157" t="s">
        <v>31</v>
      </c>
      <c r="N25" s="157"/>
      <c r="O25" s="120"/>
      <c r="P25" s="120"/>
      <c r="Q25" s="192">
        <f t="shared" ref="Q25" si="8">SUMIF($L$15:$L$23,$L25,Q$15:Q$23)</f>
        <v>0</v>
      </c>
      <c r="R25" s="192">
        <f t="shared" si="7"/>
        <v>0</v>
      </c>
      <c r="S25" s="192">
        <f t="shared" si="7"/>
        <v>0</v>
      </c>
      <c r="T25" s="192">
        <f t="shared" si="7"/>
        <v>0</v>
      </c>
      <c r="U25" s="192">
        <f t="shared" si="7"/>
        <v>0</v>
      </c>
      <c r="V25" s="101"/>
      <c r="W25" s="192">
        <f t="shared" si="1"/>
        <v>0</v>
      </c>
      <c r="X25" s="192">
        <f t="shared" si="2"/>
        <v>0</v>
      </c>
      <c r="Y25" s="191"/>
      <c r="Z25" s="191"/>
      <c r="AA25" s="191"/>
      <c r="AB25" s="157"/>
      <c r="AC25" s="191"/>
      <c r="AD25" s="191"/>
      <c r="AE25" s="157"/>
      <c r="AF25" s="157"/>
      <c r="AG25" s="157"/>
      <c r="AH25" s="157"/>
      <c r="AI25" s="157"/>
      <c r="AJ25" s="157"/>
      <c r="AK25" s="157"/>
    </row>
    <row r="26" spans="1:37" s="22" customFormat="1" outlineLevel="1">
      <c r="A26" s="82"/>
      <c r="B26" s="82"/>
      <c r="C26" s="111"/>
      <c r="D26" s="112"/>
      <c r="E26" s="120" t="str">
        <f>INDEX(InpC!$E$56:$E$261,MATCH($K26,InpC!$F$56:$F$261,0))</f>
        <v>Total third party costs - WR - totex</v>
      </c>
      <c r="F26" s="120" t="str">
        <f>INDEX(InpC!H$56:H$261,MATCH($K26,InpC!$F$56:$F$261,0))</f>
        <v>sum</v>
      </c>
      <c r="G26" s="120">
        <f>INDEX(InpC!I$56:I$261,MATCH($K26,InpC!$F$56:$F$261,0))</f>
        <v>0</v>
      </c>
      <c r="H26" s="120">
        <f>INDEX(InpC!J$56:J$261,MATCH($K26,InpC!$F$56:$F$261,0))</f>
        <v>0</v>
      </c>
      <c r="I26" s="120">
        <f>INDEX(InpC!K$56:K$261,MATCH($K26,InpC!$F$56:$F$261,0))</f>
        <v>0</v>
      </c>
      <c r="J26" s="120">
        <f>INDEX(InpC!L$56:L$261,MATCH($K26,InpC!$F$56:$F$261,0))</f>
        <v>0</v>
      </c>
      <c r="K26" s="79">
        <f t="shared" si="3"/>
        <v>164</v>
      </c>
      <c r="L26" s="120">
        <f>INDEX(InpC!M$56:M$261,MATCH($K26,InpC!$F$56:$F$261,0))</f>
        <v>0</v>
      </c>
      <c r="M26" s="157" t="s">
        <v>31</v>
      </c>
      <c r="N26" s="157"/>
      <c r="O26" s="120"/>
      <c r="P26" s="120"/>
      <c r="Q26" s="192">
        <f>SUM(Q24:Q25)</f>
        <v>0</v>
      </c>
      <c r="R26" s="192">
        <f t="shared" ref="R26:U26" si="9">SUM(R24:R25)</f>
        <v>0</v>
      </c>
      <c r="S26" s="192">
        <f t="shared" si="9"/>
        <v>0</v>
      </c>
      <c r="T26" s="192">
        <f t="shared" si="9"/>
        <v>0</v>
      </c>
      <c r="U26" s="192">
        <f t="shared" si="9"/>
        <v>0</v>
      </c>
      <c r="V26" s="101"/>
      <c r="W26" s="192">
        <f t="shared" si="1"/>
        <v>0</v>
      </c>
      <c r="X26" s="192">
        <f t="shared" si="2"/>
        <v>0</v>
      </c>
      <c r="Y26" s="191"/>
      <c r="Z26" s="191"/>
      <c r="AA26" s="191"/>
      <c r="AB26" s="157"/>
      <c r="AC26" s="191"/>
      <c r="AD26" s="191"/>
      <c r="AE26" s="157"/>
      <c r="AF26" s="157"/>
      <c r="AG26" s="157"/>
      <c r="AH26" s="157"/>
      <c r="AI26" s="157"/>
      <c r="AJ26" s="157"/>
      <c r="AK26" s="157"/>
    </row>
    <row r="27" spans="1:37" customFormat="1" outlineLevel="1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79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</row>
    <row r="28" spans="1:37" s="22" customFormat="1" outlineLevel="1">
      <c r="A28" s="82"/>
      <c r="B28" s="82"/>
      <c r="C28" s="111"/>
      <c r="D28" s="112"/>
      <c r="E28" s="120" t="str">
        <f>INDEX(InpC!$E$56:$E$261,MATCH($K28,InpC!$F$56:$F$261,0))</f>
        <v>Non-potable water- WN - capex</v>
      </c>
      <c r="F28" s="120" t="str">
        <f>INDEX(InpC!H$56:H$261,MATCH($K28,InpC!$F$56:$F$261,0))</f>
        <v>CW11_016RWD_PR24</v>
      </c>
      <c r="G28" s="120" t="str">
        <f>INDEX(InpC!I$56:I$261,MATCH($K28,InpC!$F$56:$F$261,0))</f>
        <v>CW11_016TWD_PR24</v>
      </c>
      <c r="H28" s="120" t="str">
        <f>INDEX(InpC!J$56:J$261,MATCH($K28,InpC!$F$56:$F$261,0))</f>
        <v>CW11_016WT_PR24</v>
      </c>
      <c r="I28" s="120">
        <f>INDEX(InpC!K$56:K$261,MATCH($K28,InpC!$F$56:$F$261,0))</f>
        <v>0</v>
      </c>
      <c r="J28" s="120">
        <f>INDEX(InpC!L$56:L$261,MATCH($K28,InpC!$F$56:$F$261,0))</f>
        <v>0</v>
      </c>
      <c r="K28" s="79">
        <f>K26+1</f>
        <v>165</v>
      </c>
      <c r="L28" s="120" t="str">
        <f>INDEX(InpC!M$56:M$261,MATCH($K28,InpC!$F$56:$F$261,0))</f>
        <v>CAPEX</v>
      </c>
      <c r="M28" s="157" t="s">
        <v>31</v>
      </c>
      <c r="N28" s="157"/>
      <c r="O28" s="120"/>
      <c r="P28" s="120"/>
      <c r="Q28" s="190">
        <f>SUMIF(Inp_PR24_SWB!$E$5:$E$177,TPC_SWB!$G28,Inp_PR24_SWB!H$5:H$177)+SUMIF(Inp_PR24_SWB!$E$5:$E$177,TPC_SWB!$H28,Inp_PR24_SWB!H$5:H$177)+SUMIF(Inp_PR24_SWB!$E$5:$E$177,TPC_SWB!$I28,Inp_PR24_SWB!H$5:H$177)+SUMIF(Inp_PR24_SWB!$E$5:$E$177,TPC_SWB!$J28,Inp_PR24_SWB!H$5:H$177)+SUMIF(Inp_PR24_SWB!$E$5:$E$177,TPC_SWB!$F28,Inp_PR24_SWB!H$5:H$177)</f>
        <v>0</v>
      </c>
      <c r="R28" s="190">
        <f>SUMIF(Inp_PR24_SWB!$E$5:$E$177,TPC_SWB!$G28,Inp_PR24_SWB!I$5:I$177)+SUMIF(Inp_PR24_SWB!$E$5:$E$177,TPC_SWB!$H28,Inp_PR24_SWB!I$5:I$177)+SUMIF(Inp_PR24_SWB!$E$5:$E$177,TPC_SWB!$I28,Inp_PR24_SWB!I$5:I$177)+SUMIF(Inp_PR24_SWB!$E$5:$E$177,TPC_SWB!$J28,Inp_PR24_SWB!I$5:I$177)+SUMIF(Inp_PR24_SWB!$E$5:$E$177,TPC_SWB!$F28,Inp_PR24_SWB!I$5:I$177)</f>
        <v>0</v>
      </c>
      <c r="S28" s="190">
        <f>SUMIF(Inp_PR24_SWB!$E$5:$E$177,TPC_SWB!$G28,Inp_PR24_SWB!J$5:J$177)+SUMIF(Inp_PR24_SWB!$E$5:$E$177,TPC_SWB!$H28,Inp_PR24_SWB!J$5:J$177)+SUMIF(Inp_PR24_SWB!$E$5:$E$177,TPC_SWB!$I28,Inp_PR24_SWB!J$5:J$177)+SUMIF(Inp_PR24_SWB!$E$5:$E$177,TPC_SWB!$J28,Inp_PR24_SWB!J$5:J$177)+SUMIF(Inp_PR24_SWB!$E$5:$E$177,TPC_SWB!$F28,Inp_PR24_SWB!J$5:J$177)</f>
        <v>0</v>
      </c>
      <c r="T28" s="190">
        <f>SUMIF(Inp_PR24_SWB!$E$5:$E$177,TPC_SWB!$G28,Inp_PR24_SWB!K$5:K$177)+SUMIF(Inp_PR24_SWB!$E$5:$E$177,TPC_SWB!$H28,Inp_PR24_SWB!K$5:K$177)+SUMIF(Inp_PR24_SWB!$E$5:$E$177,TPC_SWB!$I28,Inp_PR24_SWB!K$5:K$177)+SUMIF(Inp_PR24_SWB!$E$5:$E$177,TPC_SWB!$J28,Inp_PR24_SWB!K$5:K$177)+SUMIF(Inp_PR24_SWB!$E$5:$E$177,TPC_SWB!$F28,Inp_PR24_SWB!K$5:K$177)</f>
        <v>0</v>
      </c>
      <c r="U28" s="190">
        <f>SUMIF(Inp_PR24_SWB!$E$5:$E$177,TPC_SWB!$G28,Inp_PR24_SWB!L$5:L$177)+SUMIF(Inp_PR24_SWB!$E$5:$E$177,TPC_SWB!$H28,Inp_PR24_SWB!L$5:L$177)+SUMIF(Inp_PR24_SWB!$E$5:$E$177,TPC_SWB!$I28,Inp_PR24_SWB!L$5:L$177)+SUMIF(Inp_PR24_SWB!$E$5:$E$177,TPC_SWB!$J28,Inp_PR24_SWB!L$5:L$177)+SUMIF(Inp_PR24_SWB!$E$5:$E$177,TPC_SWB!$F28,Inp_PR24_SWB!L$5:L$177)</f>
        <v>0</v>
      </c>
      <c r="V28" s="101"/>
      <c r="W28" s="190">
        <f t="shared" ref="W28:W42" si="10">SUM(Q28:U28)</f>
        <v>0</v>
      </c>
      <c r="X28" s="190">
        <f t="shared" ref="X28:X57" si="11">AVERAGE(Q28:U28)</f>
        <v>0</v>
      </c>
      <c r="Y28" s="191"/>
      <c r="Z28" s="191"/>
      <c r="AA28" s="191"/>
      <c r="AB28" s="157"/>
      <c r="AC28" s="191"/>
      <c r="AD28" s="191"/>
      <c r="AE28" s="157"/>
      <c r="AF28" s="157"/>
      <c r="AG28" s="157"/>
      <c r="AH28" s="157"/>
      <c r="AI28" s="157"/>
      <c r="AJ28" s="157"/>
      <c r="AK28" s="157"/>
    </row>
    <row r="29" spans="1:37" s="22" customFormat="1" outlineLevel="1">
      <c r="A29" s="82"/>
      <c r="B29" s="82"/>
      <c r="C29" s="111"/>
      <c r="D29" s="112"/>
      <c r="E29" s="120" t="str">
        <f>INDEX(InpC!$E$56:$E$261,MATCH($K29,InpC!$F$56:$F$261,0))</f>
        <v>Non-potable water- WN - opex</v>
      </c>
      <c r="F29" s="120" t="str">
        <f>INDEX(InpC!H$56:H$261,MATCH($K29,InpC!$F$56:$F$261,0))</f>
        <v>CW11_001RWD_PR24</v>
      </c>
      <c r="G29" s="120" t="str">
        <f>INDEX(InpC!I$56:I$261,MATCH($K29,InpC!$F$56:$F$261,0))</f>
        <v>CW11_001TWD_PR24</v>
      </c>
      <c r="H29" s="120" t="str">
        <f>INDEX(InpC!J$56:J$261,MATCH($K29,InpC!$F$56:$F$261,0))</f>
        <v>CW11_001WT_PR24</v>
      </c>
      <c r="I29" s="120">
        <f>INDEX(InpC!K$56:K$261,MATCH($K29,InpC!$F$56:$F$261,0))</f>
        <v>0</v>
      </c>
      <c r="J29" s="120">
        <f>INDEX(InpC!L$56:L$261,MATCH($K29,InpC!$F$56:$F$261,0))</f>
        <v>0</v>
      </c>
      <c r="K29" s="79">
        <f t="shared" si="3"/>
        <v>166</v>
      </c>
      <c r="L29" s="120" t="str">
        <f>INDEX(InpC!M$56:M$261,MATCH($K29,InpC!$F$56:$F$261,0))</f>
        <v>OPEX</v>
      </c>
      <c r="M29" s="157" t="s">
        <v>31</v>
      </c>
      <c r="N29" s="157"/>
      <c r="O29" s="120"/>
      <c r="P29" s="120"/>
      <c r="Q29" s="190">
        <f>SUMIF(Inp_PR24_SWB!$E$5:$E$177,TPC_SWB!$G29,Inp_PR24_SWB!H$5:H$177)+SUMIF(Inp_PR24_SWB!$E$5:$E$177,TPC_SWB!$H29,Inp_PR24_SWB!H$5:H$177)+SUMIF(Inp_PR24_SWB!$E$5:$E$177,TPC_SWB!$I29,Inp_PR24_SWB!H$5:H$177)+SUMIF(Inp_PR24_SWB!$E$5:$E$177,TPC_SWB!$J29,Inp_PR24_SWB!H$5:H$177)+SUMIF(Inp_PR24_SWB!$E$5:$E$177,TPC_SWB!$F29,Inp_PR24_SWB!H$5:H$177)</f>
        <v>0</v>
      </c>
      <c r="R29" s="190">
        <f>SUMIF(Inp_PR24_SWB!$E$5:$E$177,TPC_SWB!$G29,Inp_PR24_SWB!I$5:I$177)+SUMIF(Inp_PR24_SWB!$E$5:$E$177,TPC_SWB!$H29,Inp_PR24_SWB!I$5:I$177)+SUMIF(Inp_PR24_SWB!$E$5:$E$177,TPC_SWB!$I29,Inp_PR24_SWB!I$5:I$177)+SUMIF(Inp_PR24_SWB!$E$5:$E$177,TPC_SWB!$J29,Inp_PR24_SWB!I$5:I$177)+SUMIF(Inp_PR24_SWB!$E$5:$E$177,TPC_SWB!$F29,Inp_PR24_SWB!I$5:I$177)</f>
        <v>0</v>
      </c>
      <c r="S29" s="190">
        <f>SUMIF(Inp_PR24_SWB!$E$5:$E$177,TPC_SWB!$G29,Inp_PR24_SWB!J$5:J$177)+SUMIF(Inp_PR24_SWB!$E$5:$E$177,TPC_SWB!$H29,Inp_PR24_SWB!J$5:J$177)+SUMIF(Inp_PR24_SWB!$E$5:$E$177,TPC_SWB!$I29,Inp_PR24_SWB!J$5:J$177)+SUMIF(Inp_PR24_SWB!$E$5:$E$177,TPC_SWB!$J29,Inp_PR24_SWB!J$5:J$177)+SUMIF(Inp_PR24_SWB!$E$5:$E$177,TPC_SWB!$F29,Inp_PR24_SWB!J$5:J$177)</f>
        <v>0</v>
      </c>
      <c r="T29" s="190">
        <f>SUMIF(Inp_PR24_SWB!$E$5:$E$177,TPC_SWB!$G29,Inp_PR24_SWB!K$5:K$177)+SUMIF(Inp_PR24_SWB!$E$5:$E$177,TPC_SWB!$H29,Inp_PR24_SWB!K$5:K$177)+SUMIF(Inp_PR24_SWB!$E$5:$E$177,TPC_SWB!$I29,Inp_PR24_SWB!K$5:K$177)+SUMIF(Inp_PR24_SWB!$E$5:$E$177,TPC_SWB!$J29,Inp_PR24_SWB!K$5:K$177)+SUMIF(Inp_PR24_SWB!$E$5:$E$177,TPC_SWB!$F29,Inp_PR24_SWB!K$5:K$177)</f>
        <v>0</v>
      </c>
      <c r="U29" s="190">
        <f>SUMIF(Inp_PR24_SWB!$E$5:$E$177,TPC_SWB!$G29,Inp_PR24_SWB!L$5:L$177)+SUMIF(Inp_PR24_SWB!$E$5:$E$177,TPC_SWB!$H29,Inp_PR24_SWB!L$5:L$177)+SUMIF(Inp_PR24_SWB!$E$5:$E$177,TPC_SWB!$I29,Inp_PR24_SWB!L$5:L$177)+SUMIF(Inp_PR24_SWB!$E$5:$E$177,TPC_SWB!$J29,Inp_PR24_SWB!L$5:L$177)+SUMIF(Inp_PR24_SWB!$E$5:$E$177,TPC_SWB!$F29,Inp_PR24_SWB!L$5:L$177)</f>
        <v>0</v>
      </c>
      <c r="V29" s="101"/>
      <c r="W29" s="190">
        <f t="shared" si="10"/>
        <v>0</v>
      </c>
      <c r="X29" s="190">
        <f t="shared" si="11"/>
        <v>0</v>
      </c>
      <c r="Y29" s="191"/>
      <c r="Z29" s="191"/>
      <c r="AA29" s="191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</row>
    <row r="30" spans="1:37" s="22" customFormat="1" outlineLevel="1">
      <c r="A30" s="82"/>
      <c r="B30" s="82"/>
      <c r="C30" s="111"/>
      <c r="D30" s="112"/>
      <c r="E30" s="120" t="str">
        <f>INDEX(InpC!$E$56:$E$261,MATCH($K30,InpC!$F$56:$F$261,0))</f>
        <v>Non-potable water- WN - totex</v>
      </c>
      <c r="F30" s="120" t="str">
        <f>INDEX(InpC!H$56:H$261,MATCH($K30,InpC!$F$56:$F$261,0))</f>
        <v>sum</v>
      </c>
      <c r="G30" s="120">
        <f>INDEX(InpC!I$56:I$261,MATCH($K30,InpC!$F$56:$F$261,0))</f>
        <v>0</v>
      </c>
      <c r="H30" s="120">
        <f>INDEX(InpC!J$56:J$261,MATCH($K30,InpC!$F$56:$F$261,0))</f>
        <v>0</v>
      </c>
      <c r="I30" s="120">
        <f>INDEX(InpC!K$56:K$261,MATCH($K30,InpC!$F$56:$F$261,0))</f>
        <v>0</v>
      </c>
      <c r="J30" s="120">
        <f>INDEX(InpC!L$56:L$261,MATCH($K30,InpC!$F$56:$F$261,0))</f>
        <v>0</v>
      </c>
      <c r="K30" s="79">
        <f t="shared" si="3"/>
        <v>167</v>
      </c>
      <c r="L30" s="120">
        <f>INDEX(InpC!M$56:M$261,MATCH($K30,InpC!$F$56:$F$261,0))</f>
        <v>0</v>
      </c>
      <c r="M30" s="157" t="s">
        <v>31</v>
      </c>
      <c r="N30" s="157"/>
      <c r="O30" s="120"/>
      <c r="P30" s="120"/>
      <c r="Q30" s="192">
        <f t="shared" ref="Q30:U30" si="12">SUM(Q28:Q29)</f>
        <v>0</v>
      </c>
      <c r="R30" s="192">
        <f t="shared" si="12"/>
        <v>0</v>
      </c>
      <c r="S30" s="192">
        <f t="shared" si="12"/>
        <v>0</v>
      </c>
      <c r="T30" s="192">
        <f t="shared" si="12"/>
        <v>0</v>
      </c>
      <c r="U30" s="192">
        <f t="shared" si="12"/>
        <v>0</v>
      </c>
      <c r="V30" s="101"/>
      <c r="W30" s="192">
        <f t="shared" si="10"/>
        <v>0</v>
      </c>
      <c r="X30" s="192">
        <f t="shared" si="11"/>
        <v>0</v>
      </c>
      <c r="Y30" s="191"/>
      <c r="Z30" s="191"/>
      <c r="AA30" s="191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</row>
    <row r="31" spans="1:37" s="22" customFormat="1" outlineLevel="1">
      <c r="A31" s="82"/>
      <c r="B31" s="82"/>
      <c r="C31" s="111"/>
      <c r="D31" s="112"/>
      <c r="E31" s="120" t="str">
        <f>INDEX(InpC!$E$56:$E$261,MATCH($K31,InpC!$F$56:$F$261,0))</f>
        <v>Rechargeable works - WN - capex</v>
      </c>
      <c r="F31" s="120" t="str">
        <f>INDEX(InpC!H$56:H$261,MATCH($K31,InpC!$F$56:$F$261,0))</f>
        <v>CW11_017TOT_PR24</v>
      </c>
      <c r="G31" s="120" t="str">
        <f>INDEX(InpC!I$56:I$261,MATCH($K31,InpC!$F$56:$F$261,0))</f>
        <v>CW11_021TOT_PR24</v>
      </c>
      <c r="H31" s="120" t="str">
        <f>INDEX(InpC!J$56:J$261,MATCH($K31,InpC!$F$56:$F$261,0))</f>
        <v>CW11_020TOT_PR24</v>
      </c>
      <c r="I31" s="120" t="str">
        <f>INDEX(InpC!K$56:K$261,MATCH($K31,InpC!$F$56:$F$261,0))</f>
        <v>CW11_019TOT_PR24</v>
      </c>
      <c r="J31" s="120" t="str">
        <f>INDEX(InpC!L$56:L$261,MATCH($K31,InpC!$F$56:$F$261,0))</f>
        <v>CW11_018TOT_PR24</v>
      </c>
      <c r="K31" s="79">
        <f t="shared" si="3"/>
        <v>168</v>
      </c>
      <c r="L31" s="120" t="str">
        <f>INDEX(InpC!M$56:M$261,MATCH($K31,InpC!$F$56:$F$261,0))</f>
        <v>CAPEX</v>
      </c>
      <c r="M31" s="157" t="s">
        <v>31</v>
      </c>
      <c r="N31" s="157"/>
      <c r="O31" s="120"/>
      <c r="P31" s="120"/>
      <c r="Q31" s="190">
        <f>SUMIF(Inp_PR24_SWB!$E$5:$E$177,TPC_SWB!$G31,Inp_PR24_SWB!H$5:H$177)+SUMIF(Inp_PR24_SWB!$E$5:$E$177,TPC_SWB!$H31,Inp_PR24_SWB!H$5:H$177)+SUMIF(Inp_PR24_SWB!$E$5:$E$177,TPC_SWB!$I31,Inp_PR24_SWB!H$5:H$177)+SUMIF(Inp_PR24_SWB!$E$5:$E$177,TPC_SWB!$J31,Inp_PR24_SWB!H$5:H$177)+SUMIF(Inp_PR24_SWB!$E$5:$E$177,TPC_SWB!$F31,Inp_PR24_SWB!H$5:H$177)</f>
        <v>0</v>
      </c>
      <c r="R31" s="190">
        <f>SUMIF(Inp_PR24_SWB!$E$5:$E$177,TPC_SWB!$G31,Inp_PR24_SWB!I$5:I$177)+SUMIF(Inp_PR24_SWB!$E$5:$E$177,TPC_SWB!$H31,Inp_PR24_SWB!I$5:I$177)+SUMIF(Inp_PR24_SWB!$E$5:$E$177,TPC_SWB!$I31,Inp_PR24_SWB!I$5:I$177)+SUMIF(Inp_PR24_SWB!$E$5:$E$177,TPC_SWB!$J31,Inp_PR24_SWB!I$5:I$177)+SUMIF(Inp_PR24_SWB!$E$5:$E$177,TPC_SWB!$F31,Inp_PR24_SWB!I$5:I$177)</f>
        <v>0</v>
      </c>
      <c r="S31" s="190">
        <f>SUMIF(Inp_PR24_SWB!$E$5:$E$177,TPC_SWB!$G31,Inp_PR24_SWB!J$5:J$177)+SUMIF(Inp_PR24_SWB!$E$5:$E$177,TPC_SWB!$H31,Inp_PR24_SWB!J$5:J$177)+SUMIF(Inp_PR24_SWB!$E$5:$E$177,TPC_SWB!$I31,Inp_PR24_SWB!J$5:J$177)+SUMIF(Inp_PR24_SWB!$E$5:$E$177,TPC_SWB!$J31,Inp_PR24_SWB!J$5:J$177)+SUMIF(Inp_PR24_SWB!$E$5:$E$177,TPC_SWB!$F31,Inp_PR24_SWB!J$5:J$177)</f>
        <v>0</v>
      </c>
      <c r="T31" s="190">
        <f>SUMIF(Inp_PR24_SWB!$E$5:$E$177,TPC_SWB!$G31,Inp_PR24_SWB!K$5:K$177)+SUMIF(Inp_PR24_SWB!$E$5:$E$177,TPC_SWB!$H31,Inp_PR24_SWB!K$5:K$177)+SUMIF(Inp_PR24_SWB!$E$5:$E$177,TPC_SWB!$I31,Inp_PR24_SWB!K$5:K$177)+SUMIF(Inp_PR24_SWB!$E$5:$E$177,TPC_SWB!$J31,Inp_PR24_SWB!K$5:K$177)+SUMIF(Inp_PR24_SWB!$E$5:$E$177,TPC_SWB!$F31,Inp_PR24_SWB!K$5:K$177)</f>
        <v>0</v>
      </c>
      <c r="U31" s="190">
        <f>SUMIF(Inp_PR24_SWB!$E$5:$E$177,TPC_SWB!$G31,Inp_PR24_SWB!L$5:L$177)+SUMIF(Inp_PR24_SWB!$E$5:$E$177,TPC_SWB!$H31,Inp_PR24_SWB!L$5:L$177)+SUMIF(Inp_PR24_SWB!$E$5:$E$177,TPC_SWB!$I31,Inp_PR24_SWB!L$5:L$177)+SUMIF(Inp_PR24_SWB!$E$5:$E$177,TPC_SWB!$J31,Inp_PR24_SWB!L$5:L$177)+SUMIF(Inp_PR24_SWB!$E$5:$E$177,TPC_SWB!$F31,Inp_PR24_SWB!L$5:L$177)</f>
        <v>0</v>
      </c>
      <c r="V31" s="101"/>
      <c r="W31" s="190">
        <f t="shared" si="10"/>
        <v>0</v>
      </c>
      <c r="X31" s="190">
        <f t="shared" si="11"/>
        <v>0</v>
      </c>
      <c r="Y31" s="191"/>
      <c r="Z31" s="191"/>
      <c r="AA31" s="191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</row>
    <row r="32" spans="1:37" s="22" customFormat="1" outlineLevel="1">
      <c r="A32" s="82"/>
      <c r="B32" s="82"/>
      <c r="C32" s="111"/>
      <c r="D32" s="112"/>
      <c r="E32" s="120" t="str">
        <f>INDEX(InpC!$E$56:$E$261,MATCH($K32,InpC!$F$56:$F$261,0))</f>
        <v>Rechargeable works - WN - opex</v>
      </c>
      <c r="F32" s="120" t="str">
        <f>INDEX(InpC!H$56:H$261,MATCH($K32,InpC!$F$56:$F$261,0))</f>
        <v>CW11_002TOT_PR24</v>
      </c>
      <c r="G32" s="120" t="str">
        <f>INDEX(InpC!I$56:I$261,MATCH($K32,InpC!$F$56:$F$261,0))</f>
        <v>CW11_006TOT_PR24</v>
      </c>
      <c r="H32" s="120" t="str">
        <f>INDEX(InpC!J$56:J$261,MATCH($K32,InpC!$F$56:$F$261,0))</f>
        <v>CW11_005TOT_PR24</v>
      </c>
      <c r="I32" s="120" t="str">
        <f>INDEX(InpC!K$56:K$261,MATCH($K32,InpC!$F$56:$F$261,0))</f>
        <v>CW11_004TOT_PR24</v>
      </c>
      <c r="J32" s="120" t="str">
        <f>INDEX(InpC!L$56:L$261,MATCH($K32,InpC!$F$56:$F$261,0))</f>
        <v>CW11_003TOT_PR24</v>
      </c>
      <c r="K32" s="79">
        <f t="shared" si="3"/>
        <v>169</v>
      </c>
      <c r="L32" s="120" t="str">
        <f>INDEX(InpC!M$56:M$261,MATCH($K32,InpC!$F$56:$F$261,0))</f>
        <v>OPEX</v>
      </c>
      <c r="M32" s="157" t="s">
        <v>31</v>
      </c>
      <c r="N32" s="157"/>
      <c r="O32" s="120"/>
      <c r="P32" s="120"/>
      <c r="Q32" s="190">
        <f>SUMIF(Inp_PR24_SWB!$E$5:$E$177,TPC_SWB!$G32,Inp_PR24_SWB!H$5:H$177)+SUMIF(Inp_PR24_SWB!$E$5:$E$177,TPC_SWB!$H32,Inp_PR24_SWB!H$5:H$177)+SUMIF(Inp_PR24_SWB!$E$5:$E$177,TPC_SWB!$I32,Inp_PR24_SWB!H$5:H$177)+SUMIF(Inp_PR24_SWB!$E$5:$E$177,TPC_SWB!$J32,Inp_PR24_SWB!H$5:H$177)+SUMIF(Inp_PR24_SWB!$E$5:$E$177,TPC_SWB!$F32,Inp_PR24_SWB!H$5:H$177)</f>
        <v>1.1790000000000003</v>
      </c>
      <c r="R32" s="190">
        <f>SUMIF(Inp_PR24_SWB!$E$5:$E$177,TPC_SWB!$G32,Inp_PR24_SWB!I$5:I$177)+SUMIF(Inp_PR24_SWB!$E$5:$E$177,TPC_SWB!$H32,Inp_PR24_SWB!I$5:I$177)+SUMIF(Inp_PR24_SWB!$E$5:$E$177,TPC_SWB!$I32,Inp_PR24_SWB!I$5:I$177)+SUMIF(Inp_PR24_SWB!$E$5:$E$177,TPC_SWB!$J32,Inp_PR24_SWB!I$5:I$177)+SUMIF(Inp_PR24_SWB!$E$5:$E$177,TPC_SWB!$F32,Inp_PR24_SWB!I$5:I$177)</f>
        <v>1.1790000000000003</v>
      </c>
      <c r="S32" s="190">
        <f>SUMIF(Inp_PR24_SWB!$E$5:$E$177,TPC_SWB!$G32,Inp_PR24_SWB!J$5:J$177)+SUMIF(Inp_PR24_SWB!$E$5:$E$177,TPC_SWB!$H32,Inp_PR24_SWB!J$5:J$177)+SUMIF(Inp_PR24_SWB!$E$5:$E$177,TPC_SWB!$I32,Inp_PR24_SWB!J$5:J$177)+SUMIF(Inp_PR24_SWB!$E$5:$E$177,TPC_SWB!$J32,Inp_PR24_SWB!J$5:J$177)+SUMIF(Inp_PR24_SWB!$E$5:$E$177,TPC_SWB!$F32,Inp_PR24_SWB!J$5:J$177)</f>
        <v>1.1790000000000003</v>
      </c>
      <c r="T32" s="190">
        <f>SUMIF(Inp_PR24_SWB!$E$5:$E$177,TPC_SWB!$G32,Inp_PR24_SWB!K$5:K$177)+SUMIF(Inp_PR24_SWB!$E$5:$E$177,TPC_SWB!$H32,Inp_PR24_SWB!K$5:K$177)+SUMIF(Inp_PR24_SWB!$E$5:$E$177,TPC_SWB!$I32,Inp_PR24_SWB!K$5:K$177)+SUMIF(Inp_PR24_SWB!$E$5:$E$177,TPC_SWB!$J32,Inp_PR24_SWB!K$5:K$177)+SUMIF(Inp_PR24_SWB!$E$5:$E$177,TPC_SWB!$F32,Inp_PR24_SWB!K$5:K$177)</f>
        <v>1.1790000000000005</v>
      </c>
      <c r="U32" s="190">
        <f>SUMIF(Inp_PR24_SWB!$E$5:$E$177,TPC_SWB!$G32,Inp_PR24_SWB!L$5:L$177)+SUMIF(Inp_PR24_SWB!$E$5:$E$177,TPC_SWB!$H32,Inp_PR24_SWB!L$5:L$177)+SUMIF(Inp_PR24_SWB!$E$5:$E$177,TPC_SWB!$I32,Inp_PR24_SWB!L$5:L$177)+SUMIF(Inp_PR24_SWB!$E$5:$E$177,TPC_SWB!$J32,Inp_PR24_SWB!L$5:L$177)+SUMIF(Inp_PR24_SWB!$E$5:$E$177,TPC_SWB!$F32,Inp_PR24_SWB!L$5:L$177)</f>
        <v>1.1790000000000005</v>
      </c>
      <c r="V32" s="101"/>
      <c r="W32" s="190">
        <f t="shared" si="10"/>
        <v>5.8950000000000014</v>
      </c>
      <c r="X32" s="190">
        <f t="shared" si="11"/>
        <v>1.1790000000000003</v>
      </c>
      <c r="Y32" s="101"/>
      <c r="Z32" s="191"/>
      <c r="AA32" s="191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</row>
    <row r="33" spans="1:37" s="22" customFormat="1" outlineLevel="1">
      <c r="A33" s="82"/>
      <c r="B33" s="82"/>
      <c r="C33" s="111"/>
      <c r="D33" s="112"/>
      <c r="E33" s="120" t="str">
        <f>INDEX(InpC!$E$56:$E$261,MATCH($K33,InpC!$F$56:$F$261,0))</f>
        <v>Rechargeable works - WN - totex</v>
      </c>
      <c r="F33" s="120" t="str">
        <f>INDEX(InpC!H$56:H$261,MATCH($K33,InpC!$F$56:$F$261,0))</f>
        <v>sum</v>
      </c>
      <c r="G33" s="120">
        <f>INDEX(InpC!I$56:I$261,MATCH($K33,InpC!$F$56:$F$261,0))</f>
        <v>0</v>
      </c>
      <c r="H33" s="120">
        <f>INDEX(InpC!J$56:J$261,MATCH($K33,InpC!$F$56:$F$261,0))</f>
        <v>0</v>
      </c>
      <c r="I33" s="120">
        <f>INDEX(InpC!K$56:K$261,MATCH($K33,InpC!$F$56:$F$261,0))</f>
        <v>0</v>
      </c>
      <c r="J33" s="120">
        <f>INDEX(InpC!L$56:L$261,MATCH($K33,InpC!$F$56:$F$261,0))</f>
        <v>0</v>
      </c>
      <c r="K33" s="79">
        <f t="shared" si="3"/>
        <v>170</v>
      </c>
      <c r="L33" s="120">
        <f>INDEX(InpC!M$56:M$261,MATCH($K33,InpC!$F$56:$F$261,0))</f>
        <v>0</v>
      </c>
      <c r="M33" s="157" t="s">
        <v>31</v>
      </c>
      <c r="N33" s="157"/>
      <c r="O33" s="120"/>
      <c r="P33" s="120"/>
      <c r="Q33" s="192">
        <f t="shared" ref="Q33:U33" si="13">SUM(Q31:Q32)</f>
        <v>1.1790000000000003</v>
      </c>
      <c r="R33" s="192">
        <f t="shared" si="13"/>
        <v>1.1790000000000003</v>
      </c>
      <c r="S33" s="192">
        <f t="shared" si="13"/>
        <v>1.1790000000000003</v>
      </c>
      <c r="T33" s="192">
        <f t="shared" si="13"/>
        <v>1.1790000000000005</v>
      </c>
      <c r="U33" s="192">
        <f t="shared" si="13"/>
        <v>1.1790000000000005</v>
      </c>
      <c r="V33" s="101"/>
      <c r="W33" s="192">
        <f t="shared" si="10"/>
        <v>5.8950000000000014</v>
      </c>
      <c r="X33" s="192">
        <f t="shared" si="11"/>
        <v>1.1790000000000003</v>
      </c>
      <c r="Y33" s="191"/>
      <c r="Z33" s="191"/>
      <c r="AA33" s="191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</row>
    <row r="34" spans="1:37" s="22" customFormat="1" outlineLevel="1">
      <c r="A34" s="82"/>
      <c r="B34" s="82"/>
      <c r="C34" s="111"/>
      <c r="D34" s="112"/>
      <c r="E34" s="120" t="str">
        <f>INDEX(InpC!$E$56:$E$261,MATCH($K34,InpC!$F$56:$F$261,0))</f>
        <v>Bulk supplies - WN - capex</v>
      </c>
      <c r="F34" s="120" t="str">
        <f>INDEX(InpC!H$56:H$261,MATCH($K34,InpC!$F$56:$F$261,0))</f>
        <v>CW11_027RWD_PR24</v>
      </c>
      <c r="G34" s="120" t="str">
        <f>INDEX(InpC!I$56:I$261,MATCH($K34,InpC!$F$56:$F$261,0))</f>
        <v>CW11_027TWD_PR24</v>
      </c>
      <c r="H34" s="120" t="str">
        <f>INDEX(InpC!J$56:J$261,MATCH($K34,InpC!$F$56:$F$261,0))</f>
        <v>CW11_027WT_PR24</v>
      </c>
      <c r="I34" s="120">
        <f>INDEX(InpC!K$56:K$261,MATCH($K34,InpC!$F$56:$F$261,0))</f>
        <v>0</v>
      </c>
      <c r="J34" s="120">
        <f>INDEX(InpC!L$56:L$261,MATCH($K34,InpC!$F$56:$F$261,0))</f>
        <v>0</v>
      </c>
      <c r="K34" s="79">
        <f t="shared" si="3"/>
        <v>171</v>
      </c>
      <c r="L34" s="120" t="str">
        <f>INDEX(InpC!M$56:M$261,MATCH($K34,InpC!$F$56:$F$261,0))</f>
        <v>CAPEX</v>
      </c>
      <c r="M34" s="157" t="s">
        <v>31</v>
      </c>
      <c r="N34" s="157"/>
      <c r="O34" s="120"/>
      <c r="P34" s="120"/>
      <c r="Q34" s="190">
        <f>SUMIF(Inp_PR24_SWB!$E$5:$E$177,TPC_SWB!$G34,Inp_PR24_SWB!H$5:H$177)+SUMIF(Inp_PR24_SWB!$E$5:$E$177,TPC_SWB!$H34,Inp_PR24_SWB!H$5:H$177)+SUMIF(Inp_PR24_SWB!$E$5:$E$177,TPC_SWB!$I34,Inp_PR24_SWB!H$5:H$177)+SUMIF(Inp_PR24_SWB!$E$5:$E$177,TPC_SWB!$J34,Inp_PR24_SWB!H$5:H$177)+SUMIF(Inp_PR24_SWB!$E$5:$E$177,TPC_SWB!$F34,Inp_PR24_SWB!H$5:H$177)</f>
        <v>0</v>
      </c>
      <c r="R34" s="190">
        <f>SUMIF(Inp_PR24_SWB!$E$5:$E$177,TPC_SWB!$G34,Inp_PR24_SWB!I$5:I$177)+SUMIF(Inp_PR24_SWB!$E$5:$E$177,TPC_SWB!$H34,Inp_PR24_SWB!I$5:I$177)+SUMIF(Inp_PR24_SWB!$E$5:$E$177,TPC_SWB!$I34,Inp_PR24_SWB!I$5:I$177)+SUMIF(Inp_PR24_SWB!$E$5:$E$177,TPC_SWB!$J34,Inp_PR24_SWB!I$5:I$177)+SUMIF(Inp_PR24_SWB!$E$5:$E$177,TPC_SWB!$F34,Inp_PR24_SWB!I$5:I$177)</f>
        <v>0</v>
      </c>
      <c r="S34" s="190">
        <f>SUMIF(Inp_PR24_SWB!$E$5:$E$177,TPC_SWB!$G34,Inp_PR24_SWB!J$5:J$177)+SUMIF(Inp_PR24_SWB!$E$5:$E$177,TPC_SWB!$H34,Inp_PR24_SWB!J$5:J$177)+SUMIF(Inp_PR24_SWB!$E$5:$E$177,TPC_SWB!$I34,Inp_PR24_SWB!J$5:J$177)+SUMIF(Inp_PR24_SWB!$E$5:$E$177,TPC_SWB!$J34,Inp_PR24_SWB!J$5:J$177)+SUMIF(Inp_PR24_SWB!$E$5:$E$177,TPC_SWB!$F34,Inp_PR24_SWB!J$5:J$177)</f>
        <v>0</v>
      </c>
      <c r="T34" s="190">
        <f>SUMIF(Inp_PR24_SWB!$E$5:$E$177,TPC_SWB!$G34,Inp_PR24_SWB!K$5:K$177)+SUMIF(Inp_PR24_SWB!$E$5:$E$177,TPC_SWB!$H34,Inp_PR24_SWB!K$5:K$177)+SUMIF(Inp_PR24_SWB!$E$5:$E$177,TPC_SWB!$I34,Inp_PR24_SWB!K$5:K$177)+SUMIF(Inp_PR24_SWB!$E$5:$E$177,TPC_SWB!$J34,Inp_PR24_SWB!K$5:K$177)+SUMIF(Inp_PR24_SWB!$E$5:$E$177,TPC_SWB!$F34,Inp_PR24_SWB!K$5:K$177)</f>
        <v>0</v>
      </c>
      <c r="U34" s="190">
        <f>SUMIF(Inp_PR24_SWB!$E$5:$E$177,TPC_SWB!$G34,Inp_PR24_SWB!L$5:L$177)+SUMIF(Inp_PR24_SWB!$E$5:$E$177,TPC_SWB!$H34,Inp_PR24_SWB!L$5:L$177)+SUMIF(Inp_PR24_SWB!$E$5:$E$177,TPC_SWB!$I34,Inp_PR24_SWB!L$5:L$177)+SUMIF(Inp_PR24_SWB!$E$5:$E$177,TPC_SWB!$J34,Inp_PR24_SWB!L$5:L$177)+SUMIF(Inp_PR24_SWB!$E$5:$E$177,TPC_SWB!$F34,Inp_PR24_SWB!L$5:L$177)</f>
        <v>0</v>
      </c>
      <c r="V34" s="101"/>
      <c r="W34" s="190">
        <f t="shared" si="10"/>
        <v>0</v>
      </c>
      <c r="X34" s="190">
        <f t="shared" si="11"/>
        <v>0</v>
      </c>
      <c r="Y34" s="191"/>
      <c r="Z34" s="191"/>
      <c r="AA34" s="191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</row>
    <row r="35" spans="1:37" s="22" customFormat="1" outlineLevel="1">
      <c r="A35" s="82"/>
      <c r="B35" s="82"/>
      <c r="C35" s="111"/>
      <c r="D35" s="112"/>
      <c r="E35" s="120" t="str">
        <f>INDEX(InpC!$E$56:$E$261,MATCH($K35,InpC!$F$56:$F$261,0))</f>
        <v>Bulk supplies - WN - opex</v>
      </c>
      <c r="F35" s="120" t="str">
        <f>INDEX(InpC!H$56:H$261,MATCH($K35,InpC!$F$56:$F$261,0))</f>
        <v>CW11_012RWD_PR24</v>
      </c>
      <c r="G35" s="120" t="str">
        <f>INDEX(InpC!I$56:I$261,MATCH($K35,InpC!$F$56:$F$261,0))</f>
        <v>CW11_012TWD_PR24</v>
      </c>
      <c r="H35" s="120" t="str">
        <f>INDEX(InpC!J$56:J$261,MATCH($K35,InpC!$F$56:$F$261,0))</f>
        <v>CW11_012WT_PR24</v>
      </c>
      <c r="I35" s="120">
        <f>INDEX(InpC!K$56:K$261,MATCH($K35,InpC!$F$56:$F$261,0))</f>
        <v>0</v>
      </c>
      <c r="J35" s="120">
        <f>INDEX(InpC!L$56:L$261,MATCH($K35,InpC!$F$56:$F$261,0))</f>
        <v>0</v>
      </c>
      <c r="K35" s="79">
        <f t="shared" si="3"/>
        <v>172</v>
      </c>
      <c r="L35" s="120" t="str">
        <f>INDEX(InpC!M$56:M$261,MATCH($K35,InpC!$F$56:$F$261,0))</f>
        <v>OPEX</v>
      </c>
      <c r="M35" s="157" t="s">
        <v>31</v>
      </c>
      <c r="N35" s="157"/>
      <c r="O35" s="120"/>
      <c r="P35" s="120"/>
      <c r="Q35" s="190">
        <f>SUMIF(Inp_PR24_SWB!$E$5:$E$177,TPC_SWB!$G35,Inp_PR24_SWB!H$5:H$177)+SUMIF(Inp_PR24_SWB!$E$5:$E$177,TPC_SWB!$H35,Inp_PR24_SWB!H$5:H$177)+SUMIF(Inp_PR24_SWB!$E$5:$E$177,TPC_SWB!$I35,Inp_PR24_SWB!H$5:H$177)+SUMIF(Inp_PR24_SWB!$E$5:$E$177,TPC_SWB!$J35,Inp_PR24_SWB!H$5:H$177)+SUMIF(Inp_PR24_SWB!$E$5:$E$177,TPC_SWB!$F35,Inp_PR24_SWB!H$5:H$177)</f>
        <v>0</v>
      </c>
      <c r="R35" s="190">
        <f>SUMIF(Inp_PR24_SWB!$E$5:$E$177,TPC_SWB!$G35,Inp_PR24_SWB!I$5:I$177)+SUMIF(Inp_PR24_SWB!$E$5:$E$177,TPC_SWB!$H35,Inp_PR24_SWB!I$5:I$177)+SUMIF(Inp_PR24_SWB!$E$5:$E$177,TPC_SWB!$I35,Inp_PR24_SWB!I$5:I$177)+SUMIF(Inp_PR24_SWB!$E$5:$E$177,TPC_SWB!$J35,Inp_PR24_SWB!I$5:I$177)+SUMIF(Inp_PR24_SWB!$E$5:$E$177,TPC_SWB!$F35,Inp_PR24_SWB!I$5:I$177)</f>
        <v>0</v>
      </c>
      <c r="S35" s="190">
        <f>SUMIF(Inp_PR24_SWB!$E$5:$E$177,TPC_SWB!$G35,Inp_PR24_SWB!J$5:J$177)+SUMIF(Inp_PR24_SWB!$E$5:$E$177,TPC_SWB!$H35,Inp_PR24_SWB!J$5:J$177)+SUMIF(Inp_PR24_SWB!$E$5:$E$177,TPC_SWB!$I35,Inp_PR24_SWB!J$5:J$177)+SUMIF(Inp_PR24_SWB!$E$5:$E$177,TPC_SWB!$J35,Inp_PR24_SWB!J$5:J$177)+SUMIF(Inp_PR24_SWB!$E$5:$E$177,TPC_SWB!$F35,Inp_PR24_SWB!J$5:J$177)</f>
        <v>0</v>
      </c>
      <c r="T35" s="190">
        <f>SUMIF(Inp_PR24_SWB!$E$5:$E$177,TPC_SWB!$G35,Inp_PR24_SWB!K$5:K$177)+SUMIF(Inp_PR24_SWB!$E$5:$E$177,TPC_SWB!$H35,Inp_PR24_SWB!K$5:K$177)+SUMIF(Inp_PR24_SWB!$E$5:$E$177,TPC_SWB!$I35,Inp_PR24_SWB!K$5:K$177)+SUMIF(Inp_PR24_SWB!$E$5:$E$177,TPC_SWB!$J35,Inp_PR24_SWB!K$5:K$177)+SUMIF(Inp_PR24_SWB!$E$5:$E$177,TPC_SWB!$F35,Inp_PR24_SWB!K$5:K$177)</f>
        <v>0</v>
      </c>
      <c r="U35" s="190">
        <f>SUMIF(Inp_PR24_SWB!$E$5:$E$177,TPC_SWB!$G35,Inp_PR24_SWB!L$5:L$177)+SUMIF(Inp_PR24_SWB!$E$5:$E$177,TPC_SWB!$H35,Inp_PR24_SWB!L$5:L$177)+SUMIF(Inp_PR24_SWB!$E$5:$E$177,TPC_SWB!$I35,Inp_PR24_SWB!L$5:L$177)+SUMIF(Inp_PR24_SWB!$E$5:$E$177,TPC_SWB!$J35,Inp_PR24_SWB!L$5:L$177)+SUMIF(Inp_PR24_SWB!$E$5:$E$177,TPC_SWB!$F35,Inp_PR24_SWB!L$5:L$177)</f>
        <v>0</v>
      </c>
      <c r="V35" s="101"/>
      <c r="W35" s="190">
        <f t="shared" si="10"/>
        <v>0</v>
      </c>
      <c r="X35" s="190">
        <f t="shared" si="11"/>
        <v>0</v>
      </c>
      <c r="Y35" s="191"/>
      <c r="Z35" s="191"/>
      <c r="AA35" s="191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</row>
    <row r="36" spans="1:37" s="22" customFormat="1" outlineLevel="1">
      <c r="A36" s="82"/>
      <c r="B36" s="82"/>
      <c r="C36" s="111"/>
      <c r="D36" s="112"/>
      <c r="E36" s="120" t="str">
        <f>INDEX(InpC!$E$56:$E$261,MATCH($K36,InpC!$F$56:$F$261,0))</f>
        <v>Bulk supplies - WN - totex</v>
      </c>
      <c r="F36" s="120" t="str">
        <f>INDEX(InpC!H$56:H$261,MATCH($K36,InpC!$F$56:$F$261,0))</f>
        <v>sum</v>
      </c>
      <c r="G36" s="120">
        <f>INDEX(InpC!I$56:I$261,MATCH($K36,InpC!$F$56:$F$261,0))</f>
        <v>0</v>
      </c>
      <c r="H36" s="120">
        <f>INDEX(InpC!J$56:J$261,MATCH($K36,InpC!$F$56:$F$261,0))</f>
        <v>0</v>
      </c>
      <c r="I36" s="120">
        <f>INDEX(InpC!K$56:K$261,MATCH($K36,InpC!$F$56:$F$261,0))</f>
        <v>0</v>
      </c>
      <c r="J36" s="120">
        <f>INDEX(InpC!L$56:L$261,MATCH($K36,InpC!$F$56:$F$261,0))</f>
        <v>0</v>
      </c>
      <c r="K36" s="79">
        <f t="shared" si="3"/>
        <v>173</v>
      </c>
      <c r="L36" s="120">
        <f>INDEX(InpC!M$56:M$261,MATCH($K36,InpC!$F$56:$F$261,0))</f>
        <v>0</v>
      </c>
      <c r="M36" s="157" t="s">
        <v>31</v>
      </c>
      <c r="N36" s="157"/>
      <c r="O36" s="120"/>
      <c r="P36" s="120"/>
      <c r="Q36" s="192">
        <f t="shared" ref="Q36:U36" si="14">SUM(Q34:Q35)</f>
        <v>0</v>
      </c>
      <c r="R36" s="192">
        <f t="shared" si="14"/>
        <v>0</v>
      </c>
      <c r="S36" s="192">
        <f t="shared" si="14"/>
        <v>0</v>
      </c>
      <c r="T36" s="192">
        <f t="shared" si="14"/>
        <v>0</v>
      </c>
      <c r="U36" s="192">
        <f t="shared" si="14"/>
        <v>0</v>
      </c>
      <c r="V36" s="101"/>
      <c r="W36" s="192">
        <f t="shared" si="10"/>
        <v>0</v>
      </c>
      <c r="X36" s="192">
        <f t="shared" si="11"/>
        <v>0</v>
      </c>
      <c r="Y36" s="191"/>
      <c r="Z36" s="191"/>
      <c r="AA36" s="191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</row>
    <row r="37" spans="1:37" s="22" customFormat="1" outlineLevel="1">
      <c r="A37" s="82"/>
      <c r="B37" s="82"/>
      <c r="C37" s="111"/>
      <c r="D37" s="112"/>
      <c r="E37" s="120" t="str">
        <f>INDEX(InpC!$E$56:$E$261,MATCH($K37,InpC!$F$56:$F$261,0))</f>
        <v>Excluded charges - WN - capex</v>
      </c>
      <c r="F37" s="120" t="str">
        <f>INDEX(InpC!H$56:H$261,MATCH($K37,InpC!$F$56:$F$261,0))</f>
        <v>CW11_028RWD_PR24</v>
      </c>
      <c r="G37" s="120" t="str">
        <f>INDEX(InpC!I$56:I$261,MATCH($K37,InpC!$F$56:$F$261,0))</f>
        <v>CW11_029TOT_PR24</v>
      </c>
      <c r="H37" s="120" t="str">
        <f>INDEX(InpC!J$56:J$261,MATCH($K37,InpC!$F$56:$F$261,0))</f>
        <v>CW11_028TWD_PR24</v>
      </c>
      <c r="I37" s="120" t="str">
        <f>INDEX(InpC!K$56:K$261,MATCH($K37,InpC!$F$56:$F$261,0))</f>
        <v>CW11_028WT_PR24</v>
      </c>
      <c r="J37" s="120">
        <f>INDEX(InpC!L$56:L$261,MATCH($K37,InpC!$F$56:$F$261,0))</f>
        <v>0</v>
      </c>
      <c r="K37" s="79">
        <f t="shared" si="3"/>
        <v>174</v>
      </c>
      <c r="L37" s="120" t="str">
        <f>INDEX(InpC!M$56:M$261,MATCH($K37,InpC!$F$56:$F$261,0))</f>
        <v>CAPEX</v>
      </c>
      <c r="M37" s="157" t="s">
        <v>31</v>
      </c>
      <c r="N37" s="157"/>
      <c r="O37" s="120"/>
      <c r="P37" s="120"/>
      <c r="Q37" s="190">
        <f>SUMIF(Inp_PR24_SWB!$E$5:$E$177,TPC_SWB!$G37,Inp_PR24_SWB!H$5:H$177)+SUMIF(Inp_PR24_SWB!$E$5:$E$177,TPC_SWB!$H37,Inp_PR24_SWB!H$5:H$177)+SUMIF(Inp_PR24_SWB!$E$5:$E$177,TPC_SWB!$I37,Inp_PR24_SWB!H$5:H$177)+SUMIF(Inp_PR24_SWB!$E$5:$E$177,TPC_SWB!$J37,Inp_PR24_SWB!H$5:H$177)+SUMIF(Inp_PR24_SWB!$E$5:$E$177,TPC_SWB!$F37,Inp_PR24_SWB!H$5:H$177)</f>
        <v>0</v>
      </c>
      <c r="R37" s="190">
        <f>SUMIF(Inp_PR24_SWB!$E$5:$E$177,TPC_SWB!$G37,Inp_PR24_SWB!I$5:I$177)+SUMIF(Inp_PR24_SWB!$E$5:$E$177,TPC_SWB!$H37,Inp_PR24_SWB!I$5:I$177)+SUMIF(Inp_PR24_SWB!$E$5:$E$177,TPC_SWB!$I37,Inp_PR24_SWB!I$5:I$177)+SUMIF(Inp_PR24_SWB!$E$5:$E$177,TPC_SWB!$J37,Inp_PR24_SWB!I$5:I$177)+SUMIF(Inp_PR24_SWB!$E$5:$E$177,TPC_SWB!$F37,Inp_PR24_SWB!I$5:I$177)</f>
        <v>0</v>
      </c>
      <c r="S37" s="190">
        <f>SUMIF(Inp_PR24_SWB!$E$5:$E$177,TPC_SWB!$G37,Inp_PR24_SWB!J$5:J$177)+SUMIF(Inp_PR24_SWB!$E$5:$E$177,TPC_SWB!$H37,Inp_PR24_SWB!J$5:J$177)+SUMIF(Inp_PR24_SWB!$E$5:$E$177,TPC_SWB!$I37,Inp_PR24_SWB!J$5:J$177)+SUMIF(Inp_PR24_SWB!$E$5:$E$177,TPC_SWB!$J37,Inp_PR24_SWB!J$5:J$177)+SUMIF(Inp_PR24_SWB!$E$5:$E$177,TPC_SWB!$F37,Inp_PR24_SWB!J$5:J$177)</f>
        <v>0</v>
      </c>
      <c r="T37" s="190">
        <f>SUMIF(Inp_PR24_SWB!$E$5:$E$177,TPC_SWB!$G37,Inp_PR24_SWB!K$5:K$177)+SUMIF(Inp_PR24_SWB!$E$5:$E$177,TPC_SWB!$H37,Inp_PR24_SWB!K$5:K$177)+SUMIF(Inp_PR24_SWB!$E$5:$E$177,TPC_SWB!$I37,Inp_PR24_SWB!K$5:K$177)+SUMIF(Inp_PR24_SWB!$E$5:$E$177,TPC_SWB!$J37,Inp_PR24_SWB!K$5:K$177)+SUMIF(Inp_PR24_SWB!$E$5:$E$177,TPC_SWB!$F37,Inp_PR24_SWB!K$5:K$177)</f>
        <v>0</v>
      </c>
      <c r="U37" s="190">
        <f>SUMIF(Inp_PR24_SWB!$E$5:$E$177,TPC_SWB!$G37,Inp_PR24_SWB!L$5:L$177)+SUMIF(Inp_PR24_SWB!$E$5:$E$177,TPC_SWB!$H37,Inp_PR24_SWB!L$5:L$177)+SUMIF(Inp_PR24_SWB!$E$5:$E$177,TPC_SWB!$I37,Inp_PR24_SWB!L$5:L$177)+SUMIF(Inp_PR24_SWB!$E$5:$E$177,TPC_SWB!$J37,Inp_PR24_SWB!L$5:L$177)+SUMIF(Inp_PR24_SWB!$E$5:$E$177,TPC_SWB!$F37,Inp_PR24_SWB!L$5:L$177)</f>
        <v>0</v>
      </c>
      <c r="V37" s="101"/>
      <c r="W37" s="190">
        <f t="shared" si="10"/>
        <v>0</v>
      </c>
      <c r="X37" s="190">
        <f t="shared" si="11"/>
        <v>0</v>
      </c>
      <c r="Y37" s="191"/>
      <c r="Z37" s="191"/>
      <c r="AA37" s="191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</row>
    <row r="38" spans="1:37" s="22" customFormat="1" outlineLevel="1">
      <c r="A38" s="82"/>
      <c r="B38" s="82"/>
      <c r="C38" s="111"/>
      <c r="D38" s="112"/>
      <c r="E38" s="120" t="str">
        <f>INDEX(InpC!$E$56:$E$261,MATCH($K38,InpC!$F$56:$F$261,0))</f>
        <v>Excluded charges - WN - opex</v>
      </c>
      <c r="F38" s="120" t="str">
        <f>INDEX(InpC!H$56:H$261,MATCH($K38,InpC!$F$56:$F$261,0))</f>
        <v>CW11_013RWD_PR24</v>
      </c>
      <c r="G38" s="120" t="str">
        <f>INDEX(InpC!I$56:I$261,MATCH($K38,InpC!$F$56:$F$261,0))</f>
        <v>CW11_014TOT_PR24</v>
      </c>
      <c r="H38" s="120" t="str">
        <f>INDEX(InpC!J$56:J$261,MATCH($K38,InpC!$F$56:$F$261,0))</f>
        <v>CW11_013TWD_PR24</v>
      </c>
      <c r="I38" s="120" t="str">
        <f>INDEX(InpC!K$56:K$261,MATCH($K38,InpC!$F$56:$F$261,0))</f>
        <v>CW11_013WT_PR24</v>
      </c>
      <c r="J38" s="120">
        <f>INDEX(InpC!L$56:L$261,MATCH($K38,InpC!$F$56:$F$261,0))</f>
        <v>0</v>
      </c>
      <c r="K38" s="79">
        <f t="shared" si="3"/>
        <v>175</v>
      </c>
      <c r="L38" s="120" t="str">
        <f>INDEX(InpC!M$56:M$261,MATCH($K38,InpC!$F$56:$F$261,0))</f>
        <v>OPEX</v>
      </c>
      <c r="M38" s="157" t="s">
        <v>31</v>
      </c>
      <c r="N38" s="157"/>
      <c r="O38" s="120"/>
      <c r="P38" s="120"/>
      <c r="Q38" s="190">
        <f>SUMIF(Inp_PR24_SWB!$E$5:$E$177,TPC_SWB!$G38,Inp_PR24_SWB!H$5:H$177)+SUMIF(Inp_PR24_SWB!$E$5:$E$177,TPC_SWB!$H38,Inp_PR24_SWB!H$5:H$177)+SUMIF(Inp_PR24_SWB!$E$5:$E$177,TPC_SWB!$I38,Inp_PR24_SWB!H$5:H$177)+SUMIF(Inp_PR24_SWB!$E$5:$E$177,TPC_SWB!$J38,Inp_PR24_SWB!H$5:H$177)+SUMIF(Inp_PR24_SWB!$E$5:$E$177,TPC_SWB!$F38,Inp_PR24_SWB!H$5:H$177)</f>
        <v>0</v>
      </c>
      <c r="R38" s="190">
        <f>SUMIF(Inp_PR24_SWB!$E$5:$E$177,TPC_SWB!$G38,Inp_PR24_SWB!I$5:I$177)+SUMIF(Inp_PR24_SWB!$E$5:$E$177,TPC_SWB!$H38,Inp_PR24_SWB!I$5:I$177)+SUMIF(Inp_PR24_SWB!$E$5:$E$177,TPC_SWB!$I38,Inp_PR24_SWB!I$5:I$177)+SUMIF(Inp_PR24_SWB!$E$5:$E$177,TPC_SWB!$J38,Inp_PR24_SWB!I$5:I$177)+SUMIF(Inp_PR24_SWB!$E$5:$E$177,TPC_SWB!$F38,Inp_PR24_SWB!I$5:I$177)</f>
        <v>0</v>
      </c>
      <c r="S38" s="190">
        <f>SUMIF(Inp_PR24_SWB!$E$5:$E$177,TPC_SWB!$G38,Inp_PR24_SWB!J$5:J$177)+SUMIF(Inp_PR24_SWB!$E$5:$E$177,TPC_SWB!$H38,Inp_PR24_SWB!J$5:J$177)+SUMIF(Inp_PR24_SWB!$E$5:$E$177,TPC_SWB!$I38,Inp_PR24_SWB!J$5:J$177)+SUMIF(Inp_PR24_SWB!$E$5:$E$177,TPC_SWB!$J38,Inp_PR24_SWB!J$5:J$177)+SUMIF(Inp_PR24_SWB!$E$5:$E$177,TPC_SWB!$F38,Inp_PR24_SWB!J$5:J$177)</f>
        <v>0</v>
      </c>
      <c r="T38" s="190">
        <f>SUMIF(Inp_PR24_SWB!$E$5:$E$177,TPC_SWB!$G38,Inp_PR24_SWB!K$5:K$177)+SUMIF(Inp_PR24_SWB!$E$5:$E$177,TPC_SWB!$H38,Inp_PR24_SWB!K$5:K$177)+SUMIF(Inp_PR24_SWB!$E$5:$E$177,TPC_SWB!$I38,Inp_PR24_SWB!K$5:K$177)+SUMIF(Inp_PR24_SWB!$E$5:$E$177,TPC_SWB!$J38,Inp_PR24_SWB!K$5:K$177)+SUMIF(Inp_PR24_SWB!$E$5:$E$177,TPC_SWB!$F38,Inp_PR24_SWB!K$5:K$177)</f>
        <v>0</v>
      </c>
      <c r="U38" s="190">
        <f>SUMIF(Inp_PR24_SWB!$E$5:$E$177,TPC_SWB!$G38,Inp_PR24_SWB!L$5:L$177)+SUMIF(Inp_PR24_SWB!$E$5:$E$177,TPC_SWB!$H38,Inp_PR24_SWB!L$5:L$177)+SUMIF(Inp_PR24_SWB!$E$5:$E$177,TPC_SWB!$I38,Inp_PR24_SWB!L$5:L$177)+SUMIF(Inp_PR24_SWB!$E$5:$E$177,TPC_SWB!$J38,Inp_PR24_SWB!L$5:L$177)+SUMIF(Inp_PR24_SWB!$E$5:$E$177,TPC_SWB!$F38,Inp_PR24_SWB!L$5:L$177)</f>
        <v>0</v>
      </c>
      <c r="V38" s="101"/>
      <c r="W38" s="190">
        <f t="shared" si="10"/>
        <v>0</v>
      </c>
      <c r="X38" s="190">
        <f t="shared" si="11"/>
        <v>0</v>
      </c>
      <c r="Y38" s="191"/>
      <c r="Z38" s="191"/>
      <c r="AA38" s="191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</row>
    <row r="39" spans="1:37" s="22" customFormat="1" outlineLevel="1">
      <c r="A39" s="82"/>
      <c r="B39" s="82"/>
      <c r="C39" s="111"/>
      <c r="D39" s="112"/>
      <c r="E39" s="120" t="str">
        <f>INDEX(InpC!$E$56:$E$261,MATCH($K39,InpC!$F$56:$F$261,0))</f>
        <v>Excluded charges - WN - totex</v>
      </c>
      <c r="F39" s="120" t="str">
        <f>INDEX(InpC!H$56:H$261,MATCH($K39,InpC!$F$56:$F$261,0))</f>
        <v>sum</v>
      </c>
      <c r="G39" s="120">
        <f>INDEX(InpC!I$56:I$261,MATCH($K39,InpC!$F$56:$F$261,0))</f>
        <v>0</v>
      </c>
      <c r="H39" s="120">
        <f>INDEX(InpC!J$56:J$261,MATCH($K39,InpC!$F$56:$F$261,0))</f>
        <v>0</v>
      </c>
      <c r="I39" s="120">
        <f>INDEX(InpC!K$56:K$261,MATCH($K39,InpC!$F$56:$F$261,0))</f>
        <v>0</v>
      </c>
      <c r="J39" s="120">
        <f>INDEX(InpC!L$56:L$261,MATCH($K39,InpC!$F$56:$F$261,0))</f>
        <v>0</v>
      </c>
      <c r="K39" s="79">
        <f t="shared" si="3"/>
        <v>176</v>
      </c>
      <c r="L39" s="120">
        <f>INDEX(InpC!M$56:M$261,MATCH($K39,InpC!$F$56:$F$261,0))</f>
        <v>0</v>
      </c>
      <c r="M39" s="157" t="s">
        <v>31</v>
      </c>
      <c r="N39" s="157"/>
      <c r="O39" s="120"/>
      <c r="P39" s="120"/>
      <c r="Q39" s="192">
        <f t="shared" ref="Q39:U39" si="15">SUM(Q37:Q38)</f>
        <v>0</v>
      </c>
      <c r="R39" s="192">
        <f t="shared" si="15"/>
        <v>0</v>
      </c>
      <c r="S39" s="192">
        <f t="shared" si="15"/>
        <v>0</v>
      </c>
      <c r="T39" s="192">
        <f t="shared" si="15"/>
        <v>0</v>
      </c>
      <c r="U39" s="192">
        <f t="shared" si="15"/>
        <v>0</v>
      </c>
      <c r="V39" s="101"/>
      <c r="W39" s="192">
        <f t="shared" si="10"/>
        <v>0</v>
      </c>
      <c r="X39" s="192">
        <f t="shared" si="11"/>
        <v>0</v>
      </c>
      <c r="Y39" s="191"/>
      <c r="Z39" s="191"/>
      <c r="AA39" s="191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</row>
    <row r="40" spans="1:37" s="22" customFormat="1" outlineLevel="1">
      <c r="A40" s="82"/>
      <c r="B40" s="82"/>
      <c r="C40" s="111"/>
      <c r="D40" s="112"/>
      <c r="E40" s="120" t="str">
        <f>INDEX(InpC!$E$56:$E$261,MATCH($K40,InpC!$F$56:$F$261,0))</f>
        <v>Total third party costs - WN - capex</v>
      </c>
      <c r="F40" s="120" t="str">
        <f>INDEX(InpC!H$56:H$261,MATCH($K40,InpC!$F$56:$F$261,0))</f>
        <v>sum</v>
      </c>
      <c r="G40" s="120">
        <f>INDEX(InpC!I$56:I$261,MATCH($K40,InpC!$F$56:$F$261,0))</f>
        <v>0</v>
      </c>
      <c r="H40" s="120">
        <f>INDEX(InpC!J$56:J$261,MATCH($K40,InpC!$F$56:$F$261,0))</f>
        <v>0</v>
      </c>
      <c r="I40" s="120">
        <f>INDEX(InpC!K$56:K$261,MATCH($K40,InpC!$F$56:$F$261,0))</f>
        <v>0</v>
      </c>
      <c r="J40" s="120">
        <f>INDEX(InpC!L$56:L$261,MATCH($K40,InpC!$F$56:$F$261,0))</f>
        <v>0</v>
      </c>
      <c r="K40" s="79">
        <f>K39+1</f>
        <v>177</v>
      </c>
      <c r="L40" s="120" t="str">
        <f>INDEX(InpC!M$56:M$261,MATCH($K40,InpC!$F$56:$F$261,0))</f>
        <v>CAPEX</v>
      </c>
      <c r="M40" s="157" t="s">
        <v>31</v>
      </c>
      <c r="N40" s="157"/>
      <c r="O40" s="120"/>
      <c r="P40" s="120"/>
      <c r="Q40" s="192">
        <f>SUMIF($L$28:$L$39,$L40,Q$28:Q$39)</f>
        <v>0</v>
      </c>
      <c r="R40" s="192">
        <f t="shared" ref="R40:U41" si="16">SUMIF($L$28:$L$39,$L40,R$28:R$39)</f>
        <v>0</v>
      </c>
      <c r="S40" s="192">
        <f t="shared" si="16"/>
        <v>0</v>
      </c>
      <c r="T40" s="192">
        <f t="shared" si="16"/>
        <v>0</v>
      </c>
      <c r="U40" s="192">
        <f t="shared" si="16"/>
        <v>0</v>
      </c>
      <c r="V40" s="101"/>
      <c r="W40" s="192">
        <f t="shared" si="10"/>
        <v>0</v>
      </c>
      <c r="X40" s="192">
        <f t="shared" si="11"/>
        <v>0</v>
      </c>
      <c r="Y40" s="191"/>
      <c r="Z40" s="191"/>
      <c r="AA40" s="191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</row>
    <row r="41" spans="1:37" s="22" customFormat="1" outlineLevel="1">
      <c r="A41" s="82"/>
      <c r="B41" s="82"/>
      <c r="C41" s="111"/>
      <c r="D41" s="112"/>
      <c r="E41" s="120" t="str">
        <f>INDEX(InpC!$E$56:$E$261,MATCH($K41,InpC!$F$56:$F$261,0))</f>
        <v>Total third party costs - WN - opex</v>
      </c>
      <c r="F41" s="120" t="str">
        <f>INDEX(InpC!H$56:H$261,MATCH($K41,InpC!$F$56:$F$261,0))</f>
        <v>sum</v>
      </c>
      <c r="G41" s="120">
        <f>INDEX(InpC!I$56:I$261,MATCH($K41,InpC!$F$56:$F$261,0))</f>
        <v>0</v>
      </c>
      <c r="H41" s="120">
        <f>INDEX(InpC!J$56:J$261,MATCH($K41,InpC!$F$56:$F$261,0))</f>
        <v>0</v>
      </c>
      <c r="I41" s="120">
        <f>INDEX(InpC!K$56:K$261,MATCH($K41,InpC!$F$56:$F$261,0))</f>
        <v>0</v>
      </c>
      <c r="J41" s="120">
        <f>INDEX(InpC!L$56:L$261,MATCH($K41,InpC!$F$56:$F$261,0))</f>
        <v>0</v>
      </c>
      <c r="K41" s="79">
        <f t="shared" ref="K41:K55" si="17">K40+1</f>
        <v>178</v>
      </c>
      <c r="L41" s="120" t="str">
        <f>INDEX(InpC!M$56:M$261,MATCH($K41,InpC!$F$56:$F$261,0))</f>
        <v>OPEX</v>
      </c>
      <c r="M41" s="157" t="s">
        <v>31</v>
      </c>
      <c r="N41" s="157"/>
      <c r="O41" s="120"/>
      <c r="P41" s="120"/>
      <c r="Q41" s="192">
        <f t="shared" ref="Q41" si="18">SUMIF($L$28:$L$39,$L41,Q$28:Q$39)</f>
        <v>1.1790000000000003</v>
      </c>
      <c r="R41" s="192">
        <f t="shared" si="16"/>
        <v>1.1790000000000003</v>
      </c>
      <c r="S41" s="192">
        <f t="shared" si="16"/>
        <v>1.1790000000000003</v>
      </c>
      <c r="T41" s="192">
        <f t="shared" si="16"/>
        <v>1.1790000000000005</v>
      </c>
      <c r="U41" s="192">
        <f t="shared" si="16"/>
        <v>1.1790000000000005</v>
      </c>
      <c r="V41" s="101"/>
      <c r="W41" s="192">
        <f t="shared" si="10"/>
        <v>5.8950000000000014</v>
      </c>
      <c r="X41" s="192">
        <f t="shared" si="11"/>
        <v>1.1790000000000003</v>
      </c>
      <c r="Y41" s="191"/>
      <c r="Z41" s="191"/>
      <c r="AA41" s="191"/>
      <c r="AB41" s="157"/>
      <c r="AC41" s="157"/>
      <c r="AD41" s="157"/>
      <c r="AE41" s="157"/>
      <c r="AF41" s="157"/>
      <c r="AG41" s="157"/>
      <c r="AH41" s="157"/>
      <c r="AI41" s="157"/>
      <c r="AJ41" s="157"/>
      <c r="AK41" s="157"/>
    </row>
    <row r="42" spans="1:37" s="22" customFormat="1" outlineLevel="1">
      <c r="A42" s="82"/>
      <c r="B42" s="82"/>
      <c r="C42" s="111"/>
      <c r="D42" s="112"/>
      <c r="E42" s="120" t="str">
        <f>INDEX(InpC!$E$56:$E$261,MATCH($K42,InpC!$F$56:$F$261,0))</f>
        <v>Total third party costs - WN - totex</v>
      </c>
      <c r="F42" s="120" t="str">
        <f>INDEX(InpC!H$56:H$261,MATCH($K42,InpC!$F$56:$F$261,0))</f>
        <v>sum</v>
      </c>
      <c r="G42" s="120">
        <f>INDEX(InpC!I$56:I$261,MATCH($K42,InpC!$F$56:$F$261,0))</f>
        <v>0</v>
      </c>
      <c r="H42" s="120">
        <f>INDEX(InpC!J$56:J$261,MATCH($K42,InpC!$F$56:$F$261,0))</f>
        <v>0</v>
      </c>
      <c r="I42" s="120">
        <f>INDEX(InpC!K$56:K$261,MATCH($K42,InpC!$F$56:$F$261,0))</f>
        <v>0</v>
      </c>
      <c r="J42" s="120">
        <f>INDEX(InpC!L$56:L$261,MATCH($K42,InpC!$F$56:$F$261,0))</f>
        <v>0</v>
      </c>
      <c r="K42" s="79">
        <f t="shared" si="17"/>
        <v>179</v>
      </c>
      <c r="L42" s="120">
        <f>INDEX(InpC!M$56:M$261,MATCH($K42,InpC!$F$56:$F$261,0))</f>
        <v>0</v>
      </c>
      <c r="M42" s="157" t="s">
        <v>31</v>
      </c>
      <c r="N42" s="157"/>
      <c r="O42" s="120"/>
      <c r="P42" s="120"/>
      <c r="Q42" s="204">
        <f>SUM(Q40:Q41)</f>
        <v>1.1790000000000003</v>
      </c>
      <c r="R42" s="204">
        <f t="shared" ref="R42:U42" si="19">SUM(R40:R41)</f>
        <v>1.1790000000000003</v>
      </c>
      <c r="S42" s="204">
        <f t="shared" si="19"/>
        <v>1.1790000000000003</v>
      </c>
      <c r="T42" s="204">
        <f t="shared" si="19"/>
        <v>1.1790000000000005</v>
      </c>
      <c r="U42" s="204">
        <f t="shared" si="19"/>
        <v>1.1790000000000005</v>
      </c>
      <c r="V42" s="101"/>
      <c r="W42" s="204">
        <f t="shared" si="10"/>
        <v>5.8950000000000014</v>
      </c>
      <c r="X42" s="204">
        <f t="shared" si="11"/>
        <v>1.1790000000000003</v>
      </c>
      <c r="Y42" s="191"/>
      <c r="Z42" s="191"/>
      <c r="AA42" s="191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</row>
    <row r="43" spans="1:37" s="22" customFormat="1" outlineLevel="1">
      <c r="A43" s="82"/>
      <c r="B43" s="82"/>
      <c r="C43" s="111"/>
      <c r="D43" s="112"/>
      <c r="E43" s="120"/>
      <c r="F43" s="120"/>
      <c r="G43" s="120"/>
      <c r="H43" s="120"/>
      <c r="I43" s="120"/>
      <c r="J43" s="120"/>
      <c r="K43" s="79"/>
      <c r="L43" s="120"/>
      <c r="M43" s="157"/>
      <c r="N43" s="157"/>
      <c r="O43" s="120"/>
      <c r="P43" s="120"/>
      <c r="Q43" s="194"/>
      <c r="R43" s="194"/>
      <c r="S43" s="194"/>
      <c r="T43" s="194"/>
      <c r="U43" s="194"/>
      <c r="V43" s="101"/>
      <c r="W43" s="194"/>
      <c r="X43" s="194"/>
      <c r="Y43" s="191"/>
      <c r="Z43" s="191"/>
      <c r="AA43" s="191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</row>
    <row r="44" spans="1:37" s="22" customFormat="1" outlineLevel="1">
      <c r="A44" s="82"/>
      <c r="B44" s="82"/>
      <c r="C44" s="111"/>
      <c r="D44" s="112"/>
      <c r="E44" s="120" t="str">
        <f>INDEX(InpC!$E$56:$E$261,MATCH($K44,InpC!$F$56:$F$261,0))</f>
        <v>Rechargeable works - WWN - capex</v>
      </c>
      <c r="F44" s="120" t="str">
        <f>INDEX(InpC!H$56:H$261,MATCH($K44,InpC!$F$56:$F$261,0))</f>
        <v>CWW11_014TOT_PR24</v>
      </c>
      <c r="G44" s="120" t="str">
        <f>INDEX(InpC!I$56:I$261,MATCH($K44,InpC!$F$56:$F$261,0))</f>
        <v>CWW11_016TOT_PR24</v>
      </c>
      <c r="H44" s="120" t="str">
        <f>INDEX(InpC!J$56:J$261,MATCH($K44,InpC!$F$56:$F$261,0))</f>
        <v>CWW11_015TOT_PR24</v>
      </c>
      <c r="I44" s="120">
        <f>INDEX(InpC!K$56:K$261,MATCH($K44,InpC!$F$56:$F$261,0))</f>
        <v>0</v>
      </c>
      <c r="J44" s="120">
        <f>INDEX(InpC!L$56:L$261,MATCH($K44,InpC!$F$56:$F$261,0))</f>
        <v>0</v>
      </c>
      <c r="K44" s="79">
        <f>K42+1</f>
        <v>180</v>
      </c>
      <c r="L44" s="120" t="str">
        <f>INDEX(InpC!M$56:M$261,MATCH($K44,InpC!$F$56:$F$261,0))</f>
        <v>CAPEX</v>
      </c>
      <c r="M44" s="157" t="s">
        <v>31</v>
      </c>
      <c r="N44" s="157"/>
      <c r="O44" s="120"/>
      <c r="P44" s="120"/>
      <c r="Q44" s="194">
        <f>SUMIF(Inp_PR24_SWB!$E$5:$E$177,TPC_SWB!$G44,Inp_PR24_SWB!H$5:H$177)+SUMIF(Inp_PR24_SWB!$E$5:$E$177,TPC_SWB!$H44,Inp_PR24_SWB!H$5:H$177)+SUMIF(Inp_PR24_SWB!$E$5:$E$177,TPC_SWB!$I44,Inp_PR24_SWB!H$5:H$177)+SUMIF(Inp_PR24_SWB!$E$5:$E$177,TPC_SWB!$J44,Inp_PR24_SWB!H$5:H$177)+SUMIF(Inp_PR24_SWB!$E$5:$E$177,TPC_SWB!$F44,Inp_PR24_SWB!H$5:H$177)</f>
        <v>0</v>
      </c>
      <c r="R44" s="194">
        <f>SUMIF(Inp_PR24_SWB!$E$5:$E$177,TPC_SWB!$G44,Inp_PR24_SWB!I$5:I$177)+SUMIF(Inp_PR24_SWB!$E$5:$E$177,TPC_SWB!$H44,Inp_PR24_SWB!I$5:I$177)+SUMIF(Inp_PR24_SWB!$E$5:$E$177,TPC_SWB!$I44,Inp_PR24_SWB!I$5:I$177)+SUMIF(Inp_PR24_SWB!$E$5:$E$177,TPC_SWB!$J44,Inp_PR24_SWB!I$5:I$177)+SUMIF(Inp_PR24_SWB!$E$5:$E$177,TPC_SWB!$F44,Inp_PR24_SWB!I$5:I$177)</f>
        <v>0</v>
      </c>
      <c r="S44" s="194">
        <f>SUMIF(Inp_PR24_SWB!$E$5:$E$177,TPC_SWB!$G44,Inp_PR24_SWB!J$5:J$177)+SUMIF(Inp_PR24_SWB!$E$5:$E$177,TPC_SWB!$H44,Inp_PR24_SWB!J$5:J$177)+SUMIF(Inp_PR24_SWB!$E$5:$E$177,TPC_SWB!$I44,Inp_PR24_SWB!J$5:J$177)+SUMIF(Inp_PR24_SWB!$E$5:$E$177,TPC_SWB!$J44,Inp_PR24_SWB!J$5:J$177)+SUMIF(Inp_PR24_SWB!$E$5:$E$177,TPC_SWB!$F44,Inp_PR24_SWB!J$5:J$177)</f>
        <v>0</v>
      </c>
      <c r="T44" s="194">
        <f>SUMIF(Inp_PR24_SWB!$E$5:$E$177,TPC_SWB!$G44,Inp_PR24_SWB!K$5:K$177)+SUMIF(Inp_PR24_SWB!$E$5:$E$177,TPC_SWB!$H44,Inp_PR24_SWB!K$5:K$177)+SUMIF(Inp_PR24_SWB!$E$5:$E$177,TPC_SWB!$I44,Inp_PR24_SWB!K$5:K$177)+SUMIF(Inp_PR24_SWB!$E$5:$E$177,TPC_SWB!$J44,Inp_PR24_SWB!K$5:K$177)+SUMIF(Inp_PR24_SWB!$E$5:$E$177,TPC_SWB!$F44,Inp_PR24_SWB!K$5:K$177)</f>
        <v>0</v>
      </c>
      <c r="U44" s="194">
        <f>SUMIF(Inp_PR24_SWB!$E$5:$E$177,TPC_SWB!$G44,Inp_PR24_SWB!L$5:L$177)+SUMIF(Inp_PR24_SWB!$E$5:$E$177,TPC_SWB!$H44,Inp_PR24_SWB!L$5:L$177)+SUMIF(Inp_PR24_SWB!$E$5:$E$177,TPC_SWB!$I44,Inp_PR24_SWB!L$5:L$177)+SUMIF(Inp_PR24_SWB!$E$5:$E$177,TPC_SWB!$J44,Inp_PR24_SWB!L$5:L$177)+SUMIF(Inp_PR24_SWB!$E$5:$E$177,TPC_SWB!$F44,Inp_PR24_SWB!L$5:L$177)</f>
        <v>0</v>
      </c>
      <c r="V44" s="101"/>
      <c r="W44" s="194">
        <f t="shared" ref="W44:W55" si="20">SUM(Q44:U44)</f>
        <v>0</v>
      </c>
      <c r="X44" s="194">
        <f t="shared" si="11"/>
        <v>0</v>
      </c>
      <c r="Y44" s="191"/>
      <c r="Z44" s="191"/>
      <c r="AA44" s="191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</row>
    <row r="45" spans="1:37" s="22" customFormat="1" outlineLevel="1">
      <c r="A45" s="82"/>
      <c r="B45" s="82"/>
      <c r="C45" s="111"/>
      <c r="D45" s="112"/>
      <c r="E45" s="120" t="str">
        <f>INDEX(InpC!$E$56:$E$261,MATCH($K45,InpC!$F$56:$F$261,0))</f>
        <v>Rechargeable works - WWN - opex</v>
      </c>
      <c r="F45" s="120" t="str">
        <f>INDEX(InpC!H$56:H$261,MATCH($K45,InpC!$F$56:$F$261,0))</f>
        <v>CWW11_001TOT_PR24</v>
      </c>
      <c r="G45" s="120" t="str">
        <f>INDEX(InpC!I$56:I$261,MATCH($K45,InpC!$F$56:$F$261,0))</f>
        <v>CWW11_003TOT_PR24</v>
      </c>
      <c r="H45" s="120" t="str">
        <f>INDEX(InpC!J$56:J$261,MATCH($K45,InpC!$F$56:$F$261,0))</f>
        <v>CWW11_002TOT_PR24</v>
      </c>
      <c r="I45" s="120">
        <f>INDEX(InpC!K$56:K$261,MATCH($K45,InpC!$F$56:$F$261,0))</f>
        <v>0</v>
      </c>
      <c r="J45" s="120">
        <f>INDEX(InpC!L$56:L$261,MATCH($K45,InpC!$F$56:$F$261,0))</f>
        <v>0</v>
      </c>
      <c r="K45" s="79">
        <f t="shared" si="17"/>
        <v>181</v>
      </c>
      <c r="L45" s="120" t="str">
        <f>INDEX(InpC!M$56:M$261,MATCH($K45,InpC!$F$56:$F$261,0))</f>
        <v>OPEX</v>
      </c>
      <c r="M45" s="157" t="s">
        <v>31</v>
      </c>
      <c r="N45" s="157"/>
      <c r="O45" s="120"/>
      <c r="P45" s="120"/>
      <c r="Q45" s="194">
        <f>SUMIF(Inp_PR24_SWB!$E$5:$E$177,TPC_SWB!$G45,Inp_PR24_SWB!H$5:H$177)+SUMIF(Inp_PR24_SWB!$E$5:$E$177,TPC_SWB!$H45,Inp_PR24_SWB!H$5:H$177)+SUMIF(Inp_PR24_SWB!$E$5:$E$177,TPC_SWB!$I45,Inp_PR24_SWB!H$5:H$177)+SUMIF(Inp_PR24_SWB!$E$5:$E$177,TPC_SWB!$J45,Inp_PR24_SWB!H$5:H$177)+SUMIF(Inp_PR24_SWB!$E$5:$E$177,TPC_SWB!$F45,Inp_PR24_SWB!H$5:H$177)</f>
        <v>0</v>
      </c>
      <c r="R45" s="194">
        <f>SUMIF(Inp_PR24_SWB!$E$5:$E$177,TPC_SWB!$G45,Inp_PR24_SWB!I$5:I$177)+SUMIF(Inp_PR24_SWB!$E$5:$E$177,TPC_SWB!$H45,Inp_PR24_SWB!I$5:I$177)+SUMIF(Inp_PR24_SWB!$E$5:$E$177,TPC_SWB!$I45,Inp_PR24_SWB!I$5:I$177)+SUMIF(Inp_PR24_SWB!$E$5:$E$177,TPC_SWB!$J45,Inp_PR24_SWB!I$5:I$177)+SUMIF(Inp_PR24_SWB!$E$5:$E$177,TPC_SWB!$F45,Inp_PR24_SWB!I$5:I$177)</f>
        <v>0</v>
      </c>
      <c r="S45" s="194">
        <f>SUMIF(Inp_PR24_SWB!$E$5:$E$177,TPC_SWB!$G45,Inp_PR24_SWB!J$5:J$177)+SUMIF(Inp_PR24_SWB!$E$5:$E$177,TPC_SWB!$H45,Inp_PR24_SWB!J$5:J$177)+SUMIF(Inp_PR24_SWB!$E$5:$E$177,TPC_SWB!$I45,Inp_PR24_SWB!J$5:J$177)+SUMIF(Inp_PR24_SWB!$E$5:$E$177,TPC_SWB!$J45,Inp_PR24_SWB!J$5:J$177)+SUMIF(Inp_PR24_SWB!$E$5:$E$177,TPC_SWB!$F45,Inp_PR24_SWB!J$5:J$177)</f>
        <v>0</v>
      </c>
      <c r="T45" s="194">
        <f>SUMIF(Inp_PR24_SWB!$E$5:$E$177,TPC_SWB!$G45,Inp_PR24_SWB!K$5:K$177)+SUMIF(Inp_PR24_SWB!$E$5:$E$177,TPC_SWB!$H45,Inp_PR24_SWB!K$5:K$177)+SUMIF(Inp_PR24_SWB!$E$5:$E$177,TPC_SWB!$I45,Inp_PR24_SWB!K$5:K$177)+SUMIF(Inp_PR24_SWB!$E$5:$E$177,TPC_SWB!$J45,Inp_PR24_SWB!K$5:K$177)+SUMIF(Inp_PR24_SWB!$E$5:$E$177,TPC_SWB!$F45,Inp_PR24_SWB!K$5:K$177)</f>
        <v>0</v>
      </c>
      <c r="U45" s="194">
        <f>SUMIF(Inp_PR24_SWB!$E$5:$E$177,TPC_SWB!$G45,Inp_PR24_SWB!L$5:L$177)+SUMIF(Inp_PR24_SWB!$E$5:$E$177,TPC_SWB!$H45,Inp_PR24_SWB!L$5:L$177)+SUMIF(Inp_PR24_SWB!$E$5:$E$177,TPC_SWB!$I45,Inp_PR24_SWB!L$5:L$177)+SUMIF(Inp_PR24_SWB!$E$5:$E$177,TPC_SWB!$J45,Inp_PR24_SWB!L$5:L$177)+SUMIF(Inp_PR24_SWB!$E$5:$E$177,TPC_SWB!$F45,Inp_PR24_SWB!L$5:L$177)</f>
        <v>0</v>
      </c>
      <c r="V45" s="101"/>
      <c r="W45" s="194">
        <f t="shared" si="20"/>
        <v>0</v>
      </c>
      <c r="X45" s="194">
        <f t="shared" si="11"/>
        <v>0</v>
      </c>
      <c r="Y45" s="191"/>
      <c r="Z45" s="191"/>
      <c r="AA45" s="191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</row>
    <row r="46" spans="1:37" s="22" customFormat="1" outlineLevel="1">
      <c r="A46" s="82"/>
      <c r="B46" s="82"/>
      <c r="C46" s="111"/>
      <c r="D46" s="112"/>
      <c r="E46" s="120" t="str">
        <f>INDEX(InpC!$E$56:$E$261,MATCH($K46,InpC!$F$56:$F$261,0))</f>
        <v>Rechargeable works - WWN - totex</v>
      </c>
      <c r="F46" s="120" t="str">
        <f>INDEX(InpC!H$56:H$261,MATCH($K46,InpC!$F$56:$F$261,0))</f>
        <v>sum</v>
      </c>
      <c r="G46" s="120">
        <f>INDEX(InpC!I$56:I$261,MATCH($K46,InpC!$F$56:$F$261,0))</f>
        <v>0</v>
      </c>
      <c r="H46" s="120">
        <f>INDEX(InpC!J$56:J$261,MATCH($K46,InpC!$F$56:$F$261,0))</f>
        <v>0</v>
      </c>
      <c r="I46" s="120">
        <f>INDEX(InpC!K$56:K$261,MATCH($K46,InpC!$F$56:$F$261,0))</f>
        <v>0</v>
      </c>
      <c r="J46" s="120">
        <f>INDEX(InpC!L$56:L$261,MATCH($K46,InpC!$F$56:$F$261,0))</f>
        <v>0</v>
      </c>
      <c r="K46" s="79">
        <f t="shared" si="17"/>
        <v>182</v>
      </c>
      <c r="L46" s="120">
        <f>INDEX(InpC!M$56:M$261,MATCH($K46,InpC!$F$56:$F$261,0))</f>
        <v>0</v>
      </c>
      <c r="M46" s="157" t="s">
        <v>31</v>
      </c>
      <c r="N46" s="157"/>
      <c r="O46" s="120"/>
      <c r="P46" s="120"/>
      <c r="Q46" s="192">
        <f>SUM(Q44:Q45)</f>
        <v>0</v>
      </c>
      <c r="R46" s="192">
        <f t="shared" ref="R46:U46" si="21">SUM(R44:R45)</f>
        <v>0</v>
      </c>
      <c r="S46" s="192">
        <f t="shared" si="21"/>
        <v>0</v>
      </c>
      <c r="T46" s="192">
        <f t="shared" si="21"/>
        <v>0</v>
      </c>
      <c r="U46" s="192">
        <f t="shared" si="21"/>
        <v>0</v>
      </c>
      <c r="V46" s="101"/>
      <c r="W46" s="192">
        <f t="shared" si="20"/>
        <v>0</v>
      </c>
      <c r="X46" s="192">
        <f t="shared" si="11"/>
        <v>0</v>
      </c>
      <c r="Y46" s="191"/>
      <c r="Z46" s="191"/>
      <c r="AA46" s="191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</row>
    <row r="47" spans="1:37" s="22" customFormat="1" outlineLevel="1">
      <c r="A47" s="82"/>
      <c r="B47" s="82"/>
      <c r="C47" s="111"/>
      <c r="D47" s="112"/>
      <c r="E47" s="120" t="str">
        <f>INDEX(InpC!$E$56:$E$261,MATCH($K47,InpC!$F$56:$F$261,0))</f>
        <v>Bulk supplies - WWN - capex</v>
      </c>
      <c r="F47" s="120" t="str">
        <f>INDEX(InpC!H$56:H$261,MATCH($K47,InpC!$F$56:$F$261,0))</f>
        <v>CWW11_021TOT_PR24</v>
      </c>
      <c r="G47" s="120">
        <f>INDEX(InpC!I$56:I$261,MATCH($K47,InpC!$F$56:$F$261,0))</f>
        <v>0</v>
      </c>
      <c r="H47" s="120">
        <f>INDEX(InpC!J$56:J$261,MATCH($K47,InpC!$F$56:$F$261,0))</f>
        <v>0</v>
      </c>
      <c r="I47" s="120">
        <f>INDEX(InpC!K$56:K$261,MATCH($K47,InpC!$F$56:$F$261,0))</f>
        <v>0</v>
      </c>
      <c r="J47" s="120">
        <f>INDEX(InpC!L$56:L$261,MATCH($K47,InpC!$F$56:$F$261,0))</f>
        <v>0</v>
      </c>
      <c r="K47" s="79">
        <f t="shared" si="17"/>
        <v>183</v>
      </c>
      <c r="L47" s="120" t="str">
        <f>INDEX(InpC!M$56:M$261,MATCH($K47,InpC!$F$56:$F$261,0))</f>
        <v>CAPEX</v>
      </c>
      <c r="M47" s="157" t="s">
        <v>31</v>
      </c>
      <c r="N47" s="157"/>
      <c r="O47" s="120"/>
      <c r="P47" s="120"/>
      <c r="Q47" s="190">
        <f>SUMIF(Inp_PR24_SWB!$E$5:$E$177,TPC_SWB!$G47,Inp_PR24_SWB!H$5:H$177)+SUMIF(Inp_PR24_SWB!$E$5:$E$177,TPC_SWB!$H47,Inp_PR24_SWB!H$5:H$177)+SUMIF(Inp_PR24_SWB!$E$5:$E$177,TPC_SWB!$I47,Inp_PR24_SWB!H$5:H$177)+SUMIF(Inp_PR24_SWB!$E$5:$E$177,TPC_SWB!$J47,Inp_PR24_SWB!H$5:H$177)+SUMIF(Inp_PR24_SWB!$E$5:$E$177,TPC_SWB!$F47,Inp_PR24_SWB!H$5:H$177)</f>
        <v>0</v>
      </c>
      <c r="R47" s="190">
        <f>SUMIF(Inp_PR24_SWB!$E$5:$E$177,TPC_SWB!$G47,Inp_PR24_SWB!I$5:I$177)+SUMIF(Inp_PR24_SWB!$E$5:$E$177,TPC_SWB!$H47,Inp_PR24_SWB!I$5:I$177)+SUMIF(Inp_PR24_SWB!$E$5:$E$177,TPC_SWB!$I47,Inp_PR24_SWB!I$5:I$177)+SUMIF(Inp_PR24_SWB!$E$5:$E$177,TPC_SWB!$J47,Inp_PR24_SWB!I$5:I$177)+SUMIF(Inp_PR24_SWB!$E$5:$E$177,TPC_SWB!$F47,Inp_PR24_SWB!I$5:I$177)</f>
        <v>0</v>
      </c>
      <c r="S47" s="190">
        <f>SUMIF(Inp_PR24_SWB!$E$5:$E$177,TPC_SWB!$G47,Inp_PR24_SWB!J$5:J$177)+SUMIF(Inp_PR24_SWB!$E$5:$E$177,TPC_SWB!$H47,Inp_PR24_SWB!J$5:J$177)+SUMIF(Inp_PR24_SWB!$E$5:$E$177,TPC_SWB!$I47,Inp_PR24_SWB!J$5:J$177)+SUMIF(Inp_PR24_SWB!$E$5:$E$177,TPC_SWB!$J47,Inp_PR24_SWB!J$5:J$177)+SUMIF(Inp_PR24_SWB!$E$5:$E$177,TPC_SWB!$F47,Inp_PR24_SWB!J$5:J$177)</f>
        <v>0</v>
      </c>
      <c r="T47" s="190">
        <f>SUMIF(Inp_PR24_SWB!$E$5:$E$177,TPC_SWB!$G47,Inp_PR24_SWB!K$5:K$177)+SUMIF(Inp_PR24_SWB!$E$5:$E$177,TPC_SWB!$H47,Inp_PR24_SWB!K$5:K$177)+SUMIF(Inp_PR24_SWB!$E$5:$E$177,TPC_SWB!$I47,Inp_PR24_SWB!K$5:K$177)+SUMIF(Inp_PR24_SWB!$E$5:$E$177,TPC_SWB!$J47,Inp_PR24_SWB!K$5:K$177)+SUMIF(Inp_PR24_SWB!$E$5:$E$177,TPC_SWB!$F47,Inp_PR24_SWB!K$5:K$177)</f>
        <v>0</v>
      </c>
      <c r="U47" s="190">
        <f>SUMIF(Inp_PR24_SWB!$E$5:$E$177,TPC_SWB!$G47,Inp_PR24_SWB!L$5:L$177)+SUMIF(Inp_PR24_SWB!$E$5:$E$177,TPC_SWB!$H47,Inp_PR24_SWB!L$5:L$177)+SUMIF(Inp_PR24_SWB!$E$5:$E$177,TPC_SWB!$I47,Inp_PR24_SWB!L$5:L$177)+SUMIF(Inp_PR24_SWB!$E$5:$E$177,TPC_SWB!$J47,Inp_PR24_SWB!L$5:L$177)+SUMIF(Inp_PR24_SWB!$E$5:$E$177,TPC_SWB!$F47,Inp_PR24_SWB!L$5:L$177)</f>
        <v>0</v>
      </c>
      <c r="V47" s="101"/>
      <c r="W47" s="190">
        <f t="shared" si="20"/>
        <v>0</v>
      </c>
      <c r="X47" s="190">
        <f t="shared" si="11"/>
        <v>0</v>
      </c>
      <c r="Y47" s="191"/>
      <c r="Z47" s="191"/>
      <c r="AA47" s="191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</row>
    <row r="48" spans="1:37" s="22" customFormat="1" outlineLevel="1">
      <c r="A48" s="82"/>
      <c r="B48" s="82"/>
      <c r="C48" s="111"/>
      <c r="D48" s="112"/>
      <c r="E48" s="120" t="str">
        <f>INDEX(InpC!$E$56:$E$261,MATCH($K48,InpC!$F$56:$F$261,0))</f>
        <v>Bulk supplies - WWN - opex</v>
      </c>
      <c r="F48" s="120" t="str">
        <f>INDEX(InpC!H$56:H$261,MATCH($K48,InpC!$F$56:$F$261,0))</f>
        <v>CWW11_008TOT_PR24</v>
      </c>
      <c r="G48" s="120">
        <f>INDEX(InpC!I$56:I$261,MATCH($K48,InpC!$F$56:$F$261,0))</f>
        <v>0</v>
      </c>
      <c r="H48" s="120">
        <f>INDEX(InpC!J$56:J$261,MATCH($K48,InpC!$F$56:$F$261,0))</f>
        <v>0</v>
      </c>
      <c r="I48" s="120">
        <f>INDEX(InpC!K$56:K$261,MATCH($K48,InpC!$F$56:$F$261,0))</f>
        <v>0</v>
      </c>
      <c r="J48" s="120">
        <f>INDEX(InpC!L$56:L$261,MATCH($K48,InpC!$F$56:$F$261,0))</f>
        <v>0</v>
      </c>
      <c r="K48" s="79">
        <f t="shared" si="17"/>
        <v>184</v>
      </c>
      <c r="L48" s="120" t="str">
        <f>INDEX(InpC!M$56:M$261,MATCH($K48,InpC!$F$56:$F$261,0))</f>
        <v>OPEX</v>
      </c>
      <c r="M48" s="157" t="s">
        <v>31</v>
      </c>
      <c r="N48" s="157"/>
      <c r="O48" s="120"/>
      <c r="P48" s="120"/>
      <c r="Q48" s="190">
        <f>SUMIF(Inp_PR24_SWB!$E$5:$E$177,TPC_SWB!$G48,Inp_PR24_SWB!H$5:H$177)+SUMIF(Inp_PR24_SWB!$E$5:$E$177,TPC_SWB!$H48,Inp_PR24_SWB!H$5:H$177)+SUMIF(Inp_PR24_SWB!$E$5:$E$177,TPC_SWB!$I48,Inp_PR24_SWB!H$5:H$177)+SUMIF(Inp_PR24_SWB!$E$5:$E$177,TPC_SWB!$J48,Inp_PR24_SWB!H$5:H$177)+SUMIF(Inp_PR24_SWB!$E$5:$E$177,TPC_SWB!$F48,Inp_PR24_SWB!H$5:H$177)</f>
        <v>0</v>
      </c>
      <c r="R48" s="190">
        <f>SUMIF(Inp_PR24_SWB!$E$5:$E$177,TPC_SWB!$G48,Inp_PR24_SWB!I$5:I$177)+SUMIF(Inp_PR24_SWB!$E$5:$E$177,TPC_SWB!$H48,Inp_PR24_SWB!I$5:I$177)+SUMIF(Inp_PR24_SWB!$E$5:$E$177,TPC_SWB!$I48,Inp_PR24_SWB!I$5:I$177)+SUMIF(Inp_PR24_SWB!$E$5:$E$177,TPC_SWB!$J48,Inp_PR24_SWB!I$5:I$177)+SUMIF(Inp_PR24_SWB!$E$5:$E$177,TPC_SWB!$F48,Inp_PR24_SWB!I$5:I$177)</f>
        <v>0</v>
      </c>
      <c r="S48" s="190">
        <f>SUMIF(Inp_PR24_SWB!$E$5:$E$177,TPC_SWB!$G48,Inp_PR24_SWB!J$5:J$177)+SUMIF(Inp_PR24_SWB!$E$5:$E$177,TPC_SWB!$H48,Inp_PR24_SWB!J$5:J$177)+SUMIF(Inp_PR24_SWB!$E$5:$E$177,TPC_SWB!$I48,Inp_PR24_SWB!J$5:J$177)+SUMIF(Inp_PR24_SWB!$E$5:$E$177,TPC_SWB!$J48,Inp_PR24_SWB!J$5:J$177)+SUMIF(Inp_PR24_SWB!$E$5:$E$177,TPC_SWB!$F48,Inp_PR24_SWB!J$5:J$177)</f>
        <v>0</v>
      </c>
      <c r="T48" s="190">
        <f>SUMIF(Inp_PR24_SWB!$E$5:$E$177,TPC_SWB!$G48,Inp_PR24_SWB!K$5:K$177)+SUMIF(Inp_PR24_SWB!$E$5:$E$177,TPC_SWB!$H48,Inp_PR24_SWB!K$5:K$177)+SUMIF(Inp_PR24_SWB!$E$5:$E$177,TPC_SWB!$I48,Inp_PR24_SWB!K$5:K$177)+SUMIF(Inp_PR24_SWB!$E$5:$E$177,TPC_SWB!$J48,Inp_PR24_SWB!K$5:K$177)+SUMIF(Inp_PR24_SWB!$E$5:$E$177,TPC_SWB!$F48,Inp_PR24_SWB!K$5:K$177)</f>
        <v>0</v>
      </c>
      <c r="U48" s="190">
        <f>SUMIF(Inp_PR24_SWB!$E$5:$E$177,TPC_SWB!$G48,Inp_PR24_SWB!L$5:L$177)+SUMIF(Inp_PR24_SWB!$E$5:$E$177,TPC_SWB!$H48,Inp_PR24_SWB!L$5:L$177)+SUMIF(Inp_PR24_SWB!$E$5:$E$177,TPC_SWB!$I48,Inp_PR24_SWB!L$5:L$177)+SUMIF(Inp_PR24_SWB!$E$5:$E$177,TPC_SWB!$J48,Inp_PR24_SWB!L$5:L$177)+SUMIF(Inp_PR24_SWB!$E$5:$E$177,TPC_SWB!$F48,Inp_PR24_SWB!L$5:L$177)</f>
        <v>0</v>
      </c>
      <c r="V48" s="101"/>
      <c r="W48" s="190">
        <f t="shared" si="20"/>
        <v>0</v>
      </c>
      <c r="X48" s="190">
        <f t="shared" si="11"/>
        <v>0</v>
      </c>
      <c r="Y48" s="191"/>
      <c r="Z48" s="191"/>
      <c r="AA48" s="191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</row>
    <row r="49" spans="1:37" s="22" customFormat="1" outlineLevel="1">
      <c r="A49" s="82"/>
      <c r="B49" s="82"/>
      <c r="C49" s="111"/>
      <c r="D49" s="112"/>
      <c r="E49" s="120" t="str">
        <f>INDEX(InpC!$E$56:$E$261,MATCH($K49,InpC!$F$56:$F$261,0))</f>
        <v>Bulk supplies - WWN - totex</v>
      </c>
      <c r="F49" s="120" t="str">
        <f>INDEX(InpC!H$56:H$261,MATCH($K49,InpC!$F$56:$F$261,0))</f>
        <v>sum</v>
      </c>
      <c r="G49" s="120">
        <f>INDEX(InpC!I$56:I$261,MATCH($K49,InpC!$F$56:$F$261,0))</f>
        <v>0</v>
      </c>
      <c r="H49" s="120">
        <f>INDEX(InpC!J$56:J$261,MATCH($K49,InpC!$F$56:$F$261,0))</f>
        <v>0</v>
      </c>
      <c r="I49" s="120">
        <f>INDEX(InpC!K$56:K$261,MATCH($K49,InpC!$F$56:$F$261,0))</f>
        <v>0</v>
      </c>
      <c r="J49" s="120">
        <f>INDEX(InpC!L$56:L$261,MATCH($K49,InpC!$F$56:$F$261,0))</f>
        <v>0</v>
      </c>
      <c r="K49" s="79">
        <f t="shared" si="17"/>
        <v>185</v>
      </c>
      <c r="L49" s="120">
        <f>INDEX(InpC!M$56:M$261,MATCH($K49,InpC!$F$56:$F$261,0))</f>
        <v>0</v>
      </c>
      <c r="M49" s="157" t="s">
        <v>31</v>
      </c>
      <c r="N49" s="157"/>
      <c r="O49" s="120"/>
      <c r="P49" s="120"/>
      <c r="Q49" s="192">
        <f t="shared" ref="Q49:U49" si="22">SUM(Q47:Q48)</f>
        <v>0</v>
      </c>
      <c r="R49" s="192">
        <f t="shared" si="22"/>
        <v>0</v>
      </c>
      <c r="S49" s="192">
        <f t="shared" si="22"/>
        <v>0</v>
      </c>
      <c r="T49" s="192">
        <f t="shared" si="22"/>
        <v>0</v>
      </c>
      <c r="U49" s="192">
        <f t="shared" si="22"/>
        <v>0</v>
      </c>
      <c r="V49" s="101"/>
      <c r="W49" s="192">
        <f t="shared" si="20"/>
        <v>0</v>
      </c>
      <c r="X49" s="192">
        <f t="shared" si="11"/>
        <v>0</v>
      </c>
      <c r="Y49" s="191"/>
      <c r="Z49" s="191"/>
      <c r="AA49" s="191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</row>
    <row r="50" spans="1:37" s="22" customFormat="1" outlineLevel="1">
      <c r="A50" s="82"/>
      <c r="B50" s="82"/>
      <c r="C50" s="111"/>
      <c r="D50" s="112"/>
      <c r="E50" s="120" t="str">
        <f>INDEX(InpC!$E$56:$E$261,MATCH($K50,InpC!$F$56:$F$261,0))</f>
        <v>Excluded charges - WWN - capex</v>
      </c>
      <c r="F50" s="120" t="str">
        <f>INDEX(InpC!H$56:H$261,MATCH($K50,InpC!$F$56:$F$261,0))</f>
        <v>CWW11_022TOT_PR24</v>
      </c>
      <c r="G50" s="120" t="str">
        <f>INDEX(InpC!I$56:I$261,MATCH($K50,InpC!$F$56:$F$261,0))</f>
        <v>CWW11_023TOT_PR24</v>
      </c>
      <c r="H50" s="120">
        <f>INDEX(InpC!J$56:J$261,MATCH($K50,InpC!$F$56:$F$261,0))</f>
        <v>0</v>
      </c>
      <c r="I50" s="120">
        <f>INDEX(InpC!K$56:K$261,MATCH($K50,InpC!$F$56:$F$261,0))</f>
        <v>0</v>
      </c>
      <c r="J50" s="120">
        <f>INDEX(InpC!L$56:L$261,MATCH($K50,InpC!$F$56:$F$261,0))</f>
        <v>0</v>
      </c>
      <c r="K50" s="79">
        <f t="shared" si="17"/>
        <v>186</v>
      </c>
      <c r="L50" s="120" t="str">
        <f>INDEX(InpC!M$56:M$261,MATCH($K50,InpC!$F$56:$F$261,0))</f>
        <v>CAPEX</v>
      </c>
      <c r="M50" s="157" t="s">
        <v>31</v>
      </c>
      <c r="N50" s="157"/>
      <c r="O50" s="120"/>
      <c r="P50" s="120"/>
      <c r="Q50" s="190">
        <f>SUMIF(Inp_PR24_SWB!$E$5:$E$177,TPC_SWB!$G50,Inp_PR24_SWB!H$5:H$177)+SUMIF(Inp_PR24_SWB!$E$5:$E$177,TPC_SWB!$H50,Inp_PR24_SWB!H$5:H$177)+SUMIF(Inp_PR24_SWB!$E$5:$E$177,TPC_SWB!$I50,Inp_PR24_SWB!H$5:H$177)+SUMIF(Inp_PR24_SWB!$E$5:$E$177,TPC_SWB!$J50,Inp_PR24_SWB!H$5:H$177)+SUMIF(Inp_PR24_SWB!$E$5:$E$177,TPC_SWB!$F50,Inp_PR24_SWB!H$5:H$177)</f>
        <v>0</v>
      </c>
      <c r="R50" s="190">
        <f>SUMIF(Inp_PR24_SWB!$E$5:$E$177,TPC_SWB!$G50,Inp_PR24_SWB!I$5:I$177)+SUMIF(Inp_PR24_SWB!$E$5:$E$177,TPC_SWB!$H50,Inp_PR24_SWB!I$5:I$177)+SUMIF(Inp_PR24_SWB!$E$5:$E$177,TPC_SWB!$I50,Inp_PR24_SWB!I$5:I$177)+SUMIF(Inp_PR24_SWB!$E$5:$E$177,TPC_SWB!$J50,Inp_PR24_SWB!I$5:I$177)+SUMIF(Inp_PR24_SWB!$E$5:$E$177,TPC_SWB!$F50,Inp_PR24_SWB!I$5:I$177)</f>
        <v>0</v>
      </c>
      <c r="S50" s="190">
        <f>SUMIF(Inp_PR24_SWB!$E$5:$E$177,TPC_SWB!$G50,Inp_PR24_SWB!J$5:J$177)+SUMIF(Inp_PR24_SWB!$E$5:$E$177,TPC_SWB!$H50,Inp_PR24_SWB!J$5:J$177)+SUMIF(Inp_PR24_SWB!$E$5:$E$177,TPC_SWB!$I50,Inp_PR24_SWB!J$5:J$177)+SUMIF(Inp_PR24_SWB!$E$5:$E$177,TPC_SWB!$J50,Inp_PR24_SWB!J$5:J$177)+SUMIF(Inp_PR24_SWB!$E$5:$E$177,TPC_SWB!$F50,Inp_PR24_SWB!J$5:J$177)</f>
        <v>0</v>
      </c>
      <c r="T50" s="190">
        <f>SUMIF(Inp_PR24_SWB!$E$5:$E$177,TPC_SWB!$G50,Inp_PR24_SWB!K$5:K$177)+SUMIF(Inp_PR24_SWB!$E$5:$E$177,TPC_SWB!$H50,Inp_PR24_SWB!K$5:K$177)+SUMIF(Inp_PR24_SWB!$E$5:$E$177,TPC_SWB!$I50,Inp_PR24_SWB!K$5:K$177)+SUMIF(Inp_PR24_SWB!$E$5:$E$177,TPC_SWB!$J50,Inp_PR24_SWB!K$5:K$177)+SUMIF(Inp_PR24_SWB!$E$5:$E$177,TPC_SWB!$F50,Inp_PR24_SWB!K$5:K$177)</f>
        <v>0</v>
      </c>
      <c r="U50" s="190">
        <f>SUMIF(Inp_PR24_SWB!$E$5:$E$177,TPC_SWB!$G50,Inp_PR24_SWB!L$5:L$177)+SUMIF(Inp_PR24_SWB!$E$5:$E$177,TPC_SWB!$H50,Inp_PR24_SWB!L$5:L$177)+SUMIF(Inp_PR24_SWB!$E$5:$E$177,TPC_SWB!$I50,Inp_PR24_SWB!L$5:L$177)+SUMIF(Inp_PR24_SWB!$E$5:$E$177,TPC_SWB!$J50,Inp_PR24_SWB!L$5:L$177)+SUMIF(Inp_PR24_SWB!$E$5:$E$177,TPC_SWB!$F50,Inp_PR24_SWB!L$5:L$177)</f>
        <v>0</v>
      </c>
      <c r="V50" s="101"/>
      <c r="W50" s="190">
        <f t="shared" si="20"/>
        <v>0</v>
      </c>
      <c r="X50" s="190">
        <f t="shared" si="11"/>
        <v>0</v>
      </c>
      <c r="Y50" s="191"/>
      <c r="Z50" s="191"/>
      <c r="AA50" s="191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</row>
    <row r="51" spans="1:37" s="22" customFormat="1" outlineLevel="1">
      <c r="A51" s="82"/>
      <c r="B51" s="82"/>
      <c r="C51" s="111"/>
      <c r="D51" s="112"/>
      <c r="E51" s="120" t="str">
        <f>INDEX(InpC!$E$56:$E$261,MATCH($K51,InpC!$F$56:$F$261,0))</f>
        <v>Excluded charges - WWN - opex</v>
      </c>
      <c r="F51" s="120" t="str">
        <f>INDEX(InpC!H$56:H$261,MATCH($K51,InpC!$F$56:$F$261,0))</f>
        <v>CWW11_009TOT_PR24</v>
      </c>
      <c r="G51" s="120" t="str">
        <f>INDEX(InpC!I$56:I$261,MATCH($K51,InpC!$F$56:$F$261,0))</f>
        <v>CWW11_010TOT_PR24</v>
      </c>
      <c r="H51" s="120">
        <f>INDEX(InpC!J$56:J$261,MATCH($K51,InpC!$F$56:$F$261,0))</f>
        <v>0</v>
      </c>
      <c r="I51" s="120">
        <f>INDEX(InpC!K$56:K$261,MATCH($K51,InpC!$F$56:$F$261,0))</f>
        <v>0</v>
      </c>
      <c r="J51" s="120">
        <f>INDEX(InpC!L$56:L$261,MATCH($K51,InpC!$F$56:$F$261,0))</f>
        <v>0</v>
      </c>
      <c r="K51" s="79">
        <f t="shared" si="17"/>
        <v>187</v>
      </c>
      <c r="L51" s="120" t="str">
        <f>INDEX(InpC!M$56:M$261,MATCH($K51,InpC!$F$56:$F$261,0))</f>
        <v>OPEX</v>
      </c>
      <c r="M51" s="157" t="s">
        <v>31</v>
      </c>
      <c r="N51" s="157"/>
      <c r="O51" s="120"/>
      <c r="P51" s="120"/>
      <c r="Q51" s="190">
        <f>SUMIF(Inp_PR24_SWB!$E$5:$E$177,TPC_SWB!$G51,Inp_PR24_SWB!H$5:H$177)+SUMIF(Inp_PR24_SWB!$E$5:$E$177,TPC_SWB!$H51,Inp_PR24_SWB!H$5:H$177)+SUMIF(Inp_PR24_SWB!$E$5:$E$177,TPC_SWB!$I51,Inp_PR24_SWB!H$5:H$177)+SUMIF(Inp_PR24_SWB!$E$5:$E$177,TPC_SWB!$J51,Inp_PR24_SWB!H$5:H$177)+SUMIF(Inp_PR24_SWB!$E$5:$E$177,TPC_SWB!$F51,Inp_PR24_SWB!H$5:H$177)</f>
        <v>0</v>
      </c>
      <c r="R51" s="190">
        <f>SUMIF(Inp_PR24_SWB!$E$5:$E$177,TPC_SWB!$G51,Inp_PR24_SWB!I$5:I$177)+SUMIF(Inp_PR24_SWB!$E$5:$E$177,TPC_SWB!$H51,Inp_PR24_SWB!I$5:I$177)+SUMIF(Inp_PR24_SWB!$E$5:$E$177,TPC_SWB!$I51,Inp_PR24_SWB!I$5:I$177)+SUMIF(Inp_PR24_SWB!$E$5:$E$177,TPC_SWB!$J51,Inp_PR24_SWB!I$5:I$177)+SUMIF(Inp_PR24_SWB!$E$5:$E$177,TPC_SWB!$F51,Inp_PR24_SWB!I$5:I$177)</f>
        <v>0</v>
      </c>
      <c r="S51" s="190">
        <f>SUMIF(Inp_PR24_SWB!$E$5:$E$177,TPC_SWB!$G51,Inp_PR24_SWB!J$5:J$177)+SUMIF(Inp_PR24_SWB!$E$5:$E$177,TPC_SWB!$H51,Inp_PR24_SWB!J$5:J$177)+SUMIF(Inp_PR24_SWB!$E$5:$E$177,TPC_SWB!$I51,Inp_PR24_SWB!J$5:J$177)+SUMIF(Inp_PR24_SWB!$E$5:$E$177,TPC_SWB!$J51,Inp_PR24_SWB!J$5:J$177)+SUMIF(Inp_PR24_SWB!$E$5:$E$177,TPC_SWB!$F51,Inp_PR24_SWB!J$5:J$177)</f>
        <v>0</v>
      </c>
      <c r="T51" s="190">
        <f>SUMIF(Inp_PR24_SWB!$E$5:$E$177,TPC_SWB!$G51,Inp_PR24_SWB!K$5:K$177)+SUMIF(Inp_PR24_SWB!$E$5:$E$177,TPC_SWB!$H51,Inp_PR24_SWB!K$5:K$177)+SUMIF(Inp_PR24_SWB!$E$5:$E$177,TPC_SWB!$I51,Inp_PR24_SWB!K$5:K$177)+SUMIF(Inp_PR24_SWB!$E$5:$E$177,TPC_SWB!$J51,Inp_PR24_SWB!K$5:K$177)+SUMIF(Inp_PR24_SWB!$E$5:$E$177,TPC_SWB!$F51,Inp_PR24_SWB!K$5:K$177)</f>
        <v>0</v>
      </c>
      <c r="U51" s="190">
        <f>SUMIF(Inp_PR24_SWB!$E$5:$E$177,TPC_SWB!$G51,Inp_PR24_SWB!L$5:L$177)+SUMIF(Inp_PR24_SWB!$E$5:$E$177,TPC_SWB!$H51,Inp_PR24_SWB!L$5:L$177)+SUMIF(Inp_PR24_SWB!$E$5:$E$177,TPC_SWB!$I51,Inp_PR24_SWB!L$5:L$177)+SUMIF(Inp_PR24_SWB!$E$5:$E$177,TPC_SWB!$J51,Inp_PR24_SWB!L$5:L$177)+SUMIF(Inp_PR24_SWB!$E$5:$E$177,TPC_SWB!$F51,Inp_PR24_SWB!L$5:L$177)</f>
        <v>0</v>
      </c>
      <c r="V51" s="101"/>
      <c r="W51" s="190">
        <f t="shared" si="20"/>
        <v>0</v>
      </c>
      <c r="X51" s="190">
        <f t="shared" si="11"/>
        <v>0</v>
      </c>
      <c r="Y51" s="191"/>
      <c r="Z51" s="191"/>
      <c r="AA51" s="191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</row>
    <row r="52" spans="1:37" s="22" customFormat="1" outlineLevel="1">
      <c r="A52" s="82"/>
      <c r="B52" s="82"/>
      <c r="C52" s="111"/>
      <c r="D52" s="112"/>
      <c r="E52" s="120" t="str">
        <f>INDEX(InpC!$E$56:$E$261,MATCH($K52,InpC!$F$56:$F$261,0))</f>
        <v>Excluded charges - WWN - totex</v>
      </c>
      <c r="F52" s="120" t="str">
        <f>INDEX(InpC!H$56:H$261,MATCH($K52,InpC!$F$56:$F$261,0))</f>
        <v>sum</v>
      </c>
      <c r="G52" s="120">
        <f>INDEX(InpC!I$56:I$261,MATCH($K52,InpC!$F$56:$F$261,0))</f>
        <v>0</v>
      </c>
      <c r="H52" s="120">
        <f>INDEX(InpC!J$56:J$261,MATCH($K52,InpC!$F$56:$F$261,0))</f>
        <v>0</v>
      </c>
      <c r="I52" s="120">
        <f>INDEX(InpC!K$56:K$261,MATCH($K52,InpC!$F$56:$F$261,0))</f>
        <v>0</v>
      </c>
      <c r="J52" s="120">
        <f>INDEX(InpC!L$56:L$261,MATCH($K52,InpC!$F$56:$F$261,0))</f>
        <v>0</v>
      </c>
      <c r="K52" s="79">
        <f t="shared" si="17"/>
        <v>188</v>
      </c>
      <c r="L52" s="120">
        <f>INDEX(InpC!M$56:M$261,MATCH($K52,InpC!$F$56:$F$261,0))</f>
        <v>0</v>
      </c>
      <c r="M52" s="157" t="s">
        <v>31</v>
      </c>
      <c r="N52" s="157"/>
      <c r="O52" s="120"/>
      <c r="P52" s="120"/>
      <c r="Q52" s="192">
        <f t="shared" ref="Q52:U52" si="23">SUM(Q50:Q51)</f>
        <v>0</v>
      </c>
      <c r="R52" s="192">
        <f t="shared" si="23"/>
        <v>0</v>
      </c>
      <c r="S52" s="192">
        <f t="shared" si="23"/>
        <v>0</v>
      </c>
      <c r="T52" s="192">
        <f t="shared" si="23"/>
        <v>0</v>
      </c>
      <c r="U52" s="192">
        <f t="shared" si="23"/>
        <v>0</v>
      </c>
      <c r="V52" s="101"/>
      <c r="W52" s="192">
        <f t="shared" si="20"/>
        <v>0</v>
      </c>
      <c r="X52" s="192">
        <f t="shared" si="11"/>
        <v>0</v>
      </c>
      <c r="Y52" s="191"/>
      <c r="Z52" s="191"/>
      <c r="AA52" s="191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</row>
    <row r="53" spans="1:37" s="22" customFormat="1" outlineLevel="1">
      <c r="A53" s="82"/>
      <c r="B53" s="82"/>
      <c r="C53" s="111"/>
      <c r="D53" s="112"/>
      <c r="E53" s="120" t="str">
        <f>INDEX(InpC!$E$56:$E$261,MATCH($K53,InpC!$F$56:$F$261,0))</f>
        <v>Total third party costs - WWN - capex</v>
      </c>
      <c r="F53" s="120" t="str">
        <f>INDEX(InpC!H$56:H$261,MATCH($K53,InpC!$F$56:$F$261,0))</f>
        <v>sum</v>
      </c>
      <c r="G53" s="120">
        <f>INDEX(InpC!I$56:I$261,MATCH($K53,InpC!$F$56:$F$261,0))</f>
        <v>0</v>
      </c>
      <c r="H53" s="120">
        <f>INDEX(InpC!J$56:J$261,MATCH($K53,InpC!$F$56:$F$261,0))</f>
        <v>0</v>
      </c>
      <c r="I53" s="120">
        <f>INDEX(InpC!K$56:K$261,MATCH($K53,InpC!$F$56:$F$261,0))</f>
        <v>0</v>
      </c>
      <c r="J53" s="120">
        <f>INDEX(InpC!L$56:L$261,MATCH($K53,InpC!$F$56:$F$261,0))</f>
        <v>0</v>
      </c>
      <c r="K53" s="79">
        <f t="shared" si="17"/>
        <v>189</v>
      </c>
      <c r="L53" s="120" t="str">
        <f>INDEX(InpC!M$56:M$261,MATCH($K53,InpC!$F$56:$F$261,0))</f>
        <v>CAPEX</v>
      </c>
      <c r="M53" s="157" t="s">
        <v>31</v>
      </c>
      <c r="N53" s="157"/>
      <c r="O53" s="120"/>
      <c r="P53" s="120"/>
      <c r="Q53" s="192">
        <f>SUMIF($L$44:$L$52,$L53,Q$44:Q$52)</f>
        <v>0</v>
      </c>
      <c r="R53" s="192">
        <f t="shared" ref="R53:U54" si="24">SUMIF($L$44:$L$52,$L53,R$44:R$52)</f>
        <v>0</v>
      </c>
      <c r="S53" s="192">
        <f t="shared" si="24"/>
        <v>0</v>
      </c>
      <c r="T53" s="192">
        <f t="shared" si="24"/>
        <v>0</v>
      </c>
      <c r="U53" s="192">
        <f t="shared" si="24"/>
        <v>0</v>
      </c>
      <c r="V53" s="101"/>
      <c r="W53" s="192">
        <f t="shared" si="20"/>
        <v>0</v>
      </c>
      <c r="X53" s="192">
        <f t="shared" si="11"/>
        <v>0</v>
      </c>
      <c r="Y53" s="191"/>
      <c r="Z53" s="191"/>
      <c r="AA53" s="191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</row>
    <row r="54" spans="1:37" s="22" customFormat="1" outlineLevel="1">
      <c r="A54" s="82"/>
      <c r="B54" s="82"/>
      <c r="C54" s="111"/>
      <c r="D54" s="112"/>
      <c r="E54" s="120" t="str">
        <f>INDEX(InpC!$E$56:$E$261,MATCH($K54,InpC!$F$56:$F$261,0))</f>
        <v>Total third party costs - WWN - opex</v>
      </c>
      <c r="F54" s="120" t="str">
        <f>INDEX(InpC!H$56:H$261,MATCH($K54,InpC!$F$56:$F$261,0))</f>
        <v>sum</v>
      </c>
      <c r="G54" s="120">
        <f>INDEX(InpC!I$56:I$261,MATCH($K54,InpC!$F$56:$F$261,0))</f>
        <v>0</v>
      </c>
      <c r="H54" s="120">
        <f>INDEX(InpC!J$56:J$261,MATCH($K54,InpC!$F$56:$F$261,0))</f>
        <v>0</v>
      </c>
      <c r="I54" s="120">
        <f>INDEX(InpC!K$56:K$261,MATCH($K54,InpC!$F$56:$F$261,0))</f>
        <v>0</v>
      </c>
      <c r="J54" s="120">
        <f>INDEX(InpC!L$56:L$261,MATCH($K54,InpC!$F$56:$F$261,0))</f>
        <v>0</v>
      </c>
      <c r="K54" s="79">
        <f t="shared" si="17"/>
        <v>190</v>
      </c>
      <c r="L54" s="120" t="str">
        <f>INDEX(InpC!M$56:M$261,MATCH($K54,InpC!$F$56:$F$261,0))</f>
        <v>OPEX</v>
      </c>
      <c r="M54" s="157" t="s">
        <v>31</v>
      </c>
      <c r="N54" s="157"/>
      <c r="O54" s="120"/>
      <c r="P54" s="120"/>
      <c r="Q54" s="192">
        <f t="shared" ref="Q54" si="25">SUMIF($L$44:$L$52,$L54,Q$44:Q$52)</f>
        <v>0</v>
      </c>
      <c r="R54" s="192">
        <f t="shared" si="24"/>
        <v>0</v>
      </c>
      <c r="S54" s="192">
        <f t="shared" si="24"/>
        <v>0</v>
      </c>
      <c r="T54" s="192">
        <f t="shared" si="24"/>
        <v>0</v>
      </c>
      <c r="U54" s="192">
        <f t="shared" si="24"/>
        <v>0</v>
      </c>
      <c r="V54" s="101"/>
      <c r="W54" s="190">
        <f t="shared" si="20"/>
        <v>0</v>
      </c>
      <c r="X54" s="190">
        <f t="shared" si="11"/>
        <v>0</v>
      </c>
      <c r="Y54" s="191"/>
      <c r="Z54" s="191"/>
      <c r="AA54" s="191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</row>
    <row r="55" spans="1:37" s="22" customFormat="1" outlineLevel="1">
      <c r="A55" s="82"/>
      <c r="B55" s="82"/>
      <c r="C55" s="111"/>
      <c r="D55" s="112"/>
      <c r="E55" s="120" t="str">
        <f>INDEX(InpC!$E$56:$E$261,MATCH($K55,InpC!$F$56:$F$261,0))</f>
        <v>Total third party costs - WWN - totex</v>
      </c>
      <c r="F55" s="120" t="str">
        <f>INDEX(InpC!H$56:H$261,MATCH($K55,InpC!$F$56:$F$261,0))</f>
        <v>sum</v>
      </c>
      <c r="G55" s="120">
        <f>INDEX(InpC!I$56:I$261,MATCH($K55,InpC!$F$56:$F$261,0))</f>
        <v>0</v>
      </c>
      <c r="H55" s="120">
        <f>INDEX(InpC!J$56:J$261,MATCH($K55,InpC!$F$56:$F$261,0))</f>
        <v>0</v>
      </c>
      <c r="I55" s="120">
        <f>INDEX(InpC!K$56:K$261,MATCH($K55,InpC!$F$56:$F$261,0))</f>
        <v>0</v>
      </c>
      <c r="J55" s="120">
        <f>INDEX(InpC!L$56:L$261,MATCH($K55,InpC!$F$56:$F$261,0))</f>
        <v>0</v>
      </c>
      <c r="K55" s="79">
        <f t="shared" si="17"/>
        <v>191</v>
      </c>
      <c r="L55" s="120">
        <f>INDEX(InpC!M$56:M$261,MATCH($K55,InpC!$F$56:$F$261,0))</f>
        <v>0</v>
      </c>
      <c r="M55" s="157" t="s">
        <v>31</v>
      </c>
      <c r="N55" s="157"/>
      <c r="O55" s="120"/>
      <c r="P55" s="120"/>
      <c r="Q55" s="192">
        <f>SUM(Q53:Q54)</f>
        <v>0</v>
      </c>
      <c r="R55" s="192">
        <f t="shared" ref="R55:U55" si="26">SUM(R53:R54)</f>
        <v>0</v>
      </c>
      <c r="S55" s="192">
        <f t="shared" si="26"/>
        <v>0</v>
      </c>
      <c r="T55" s="192">
        <f t="shared" si="26"/>
        <v>0</v>
      </c>
      <c r="U55" s="192">
        <f t="shared" si="26"/>
        <v>0</v>
      </c>
      <c r="V55" s="101"/>
      <c r="W55" s="192">
        <f t="shared" si="20"/>
        <v>0</v>
      </c>
      <c r="X55" s="192">
        <f t="shared" si="11"/>
        <v>0</v>
      </c>
      <c r="Y55" s="191"/>
      <c r="Z55" s="191"/>
      <c r="AA55" s="191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</row>
    <row r="56" spans="1:37" customFormat="1" outlineLevel="1">
      <c r="A56" s="101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79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101"/>
      <c r="AH56" s="101"/>
      <c r="AI56" s="101"/>
      <c r="AJ56" s="101"/>
      <c r="AK56" s="101"/>
    </row>
    <row r="57" spans="1:37" outlineLevel="1">
      <c r="A57" s="110"/>
      <c r="B57" s="110"/>
      <c r="C57" s="111"/>
      <c r="D57" s="112"/>
      <c r="E57" s="79" t="s">
        <v>927</v>
      </c>
      <c r="F57" s="120" t="s">
        <v>704</v>
      </c>
      <c r="G57" s="120"/>
      <c r="H57" s="120"/>
      <c r="I57" s="120"/>
      <c r="J57" s="120"/>
      <c r="K57" s="120"/>
      <c r="L57" s="120"/>
      <c r="M57" s="157" t="s">
        <v>31</v>
      </c>
      <c r="N57" s="79"/>
      <c r="O57" s="120"/>
      <c r="P57" s="120"/>
      <c r="Q57" s="201">
        <f>Q26+Q42+Q55</f>
        <v>1.1790000000000003</v>
      </c>
      <c r="R57" s="201">
        <f t="shared" ref="R57:U57" si="27">R26+R42+R55</f>
        <v>1.1790000000000003</v>
      </c>
      <c r="S57" s="201">
        <f t="shared" si="27"/>
        <v>1.1790000000000003</v>
      </c>
      <c r="T57" s="201">
        <f t="shared" si="27"/>
        <v>1.1790000000000005</v>
      </c>
      <c r="U57" s="201">
        <f t="shared" si="27"/>
        <v>1.1790000000000005</v>
      </c>
      <c r="V57" s="101"/>
      <c r="W57" s="201">
        <f>SUM(Q57:U57)</f>
        <v>5.8950000000000014</v>
      </c>
      <c r="X57" s="201">
        <f t="shared" si="11"/>
        <v>1.1790000000000003</v>
      </c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</row>
    <row r="58" spans="1:37" outlineLevel="1">
      <c r="A58" s="110"/>
      <c r="B58" s="110"/>
      <c r="C58" s="111"/>
      <c r="D58" s="112"/>
      <c r="E58" s="79"/>
      <c r="F58" s="120"/>
      <c r="G58" s="120"/>
      <c r="H58" s="120"/>
      <c r="I58" s="120"/>
      <c r="J58" s="120"/>
      <c r="K58" s="120"/>
      <c r="L58" s="120"/>
      <c r="M58" s="157"/>
      <c r="N58" s="79"/>
      <c r="O58" s="120"/>
      <c r="P58" s="120"/>
      <c r="Q58" s="157"/>
      <c r="R58" s="157"/>
      <c r="S58" s="157"/>
      <c r="T58" s="157"/>
      <c r="U58" s="157"/>
      <c r="V58" s="101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</row>
    <row r="59" spans="1:37" outlineLevel="1">
      <c r="A59" s="110"/>
      <c r="B59" s="110"/>
      <c r="C59" s="111"/>
      <c r="D59" s="112"/>
      <c r="E59" s="120" t="str">
        <f>INDEX(Inp_PR24_BRL!$B$200:$B$406,MATCH(TPC_SWB!$F$6,Inp_PR24_BRL!$C$200:$C$406,0))</f>
        <v>TPC - Total from all input match codes</v>
      </c>
      <c r="F59" s="79"/>
      <c r="G59" s="79"/>
      <c r="H59" s="79"/>
      <c r="I59" s="79"/>
      <c r="J59" s="79"/>
      <c r="K59" s="79"/>
      <c r="L59" s="79"/>
      <c r="M59" s="157"/>
      <c r="N59" s="79"/>
      <c r="O59" s="120"/>
      <c r="P59" s="120"/>
      <c r="Q59" s="190">
        <f>INDEX(Inp_PR24_SWB!H$200:H$406,MATCH(TPC_SWB!$F$6,Inp_PR24_SWB!$C$200:$C$406,0))</f>
        <v>1.1790000000000003</v>
      </c>
      <c r="R59" s="190">
        <f>INDEX(Inp_PR24_SWB!I$200:I$406,MATCH(TPC_SWB!$F$6,Inp_PR24_SWB!$C$200:$C$406,0))</f>
        <v>1.1790000000000003</v>
      </c>
      <c r="S59" s="190">
        <f>INDEX(Inp_PR24_SWB!J$200:J$406,MATCH(TPC_SWB!$F$6,Inp_PR24_SWB!$C$200:$C$406,0))</f>
        <v>1.1790000000000003</v>
      </c>
      <c r="T59" s="190">
        <f>INDEX(Inp_PR24_SWB!K$200:K$406,MATCH(TPC_SWB!$F$6,Inp_PR24_SWB!$C$200:$C$406,0))</f>
        <v>1.1790000000000005</v>
      </c>
      <c r="U59" s="190">
        <f>INDEX(Inp_PR24_SWB!L$200:L$406,MATCH(TPC_SWB!$F$6,Inp_PR24_SWB!$C$200:$C$406,0))</f>
        <v>1.1790000000000005</v>
      </c>
      <c r="V59" s="101"/>
      <c r="W59" s="101"/>
      <c r="X59" s="101"/>
      <c r="Y59" s="157"/>
      <c r="Z59" s="157"/>
      <c r="AA59" s="157"/>
      <c r="AB59" s="157"/>
      <c r="AC59" s="195"/>
      <c r="AD59" s="195"/>
      <c r="AE59" s="157"/>
      <c r="AF59" s="157"/>
      <c r="AG59" s="157"/>
      <c r="AH59" s="157"/>
      <c r="AI59" s="157"/>
      <c r="AJ59" s="157"/>
      <c r="AK59" s="157"/>
    </row>
    <row r="60" spans="1:37" outlineLevel="1">
      <c r="A60" s="110"/>
      <c r="B60" s="110"/>
      <c r="C60" s="111"/>
      <c r="D60" s="112"/>
      <c r="E60" s="79" t="s">
        <v>923</v>
      </c>
      <c r="F60" s="79"/>
      <c r="G60" s="79"/>
      <c r="H60" s="79"/>
      <c r="I60" s="79"/>
      <c r="J60" s="79"/>
      <c r="K60" s="79"/>
      <c r="L60" s="79"/>
      <c r="M60" s="157"/>
      <c r="N60" s="166">
        <f>SUM(Q60:U60)</f>
        <v>0</v>
      </c>
      <c r="O60" s="120"/>
      <c r="P60" s="120"/>
      <c r="Q60" s="166">
        <f>IF(ABS(Q57-Q59)&gt;CHK_TOL,1,0)</f>
        <v>0</v>
      </c>
      <c r="R60" s="166">
        <f>IF(ABS(R57-R59)&gt;CHK_TOL,1,0)</f>
        <v>0</v>
      </c>
      <c r="S60" s="166">
        <f>IF(ABS(S57-S59)&gt;CHK_TOL,1,0)</f>
        <v>0</v>
      </c>
      <c r="T60" s="166">
        <f>IF(ABS(T57-T59)&gt;CHK_TOL,1,0)</f>
        <v>0</v>
      </c>
      <c r="U60" s="166">
        <f>IF(ABS(U57-U59)&gt;CHK_TOL,1,0)</f>
        <v>0</v>
      </c>
      <c r="V60" s="101"/>
      <c r="W60" s="101"/>
      <c r="X60" s="101"/>
      <c r="Y60" s="157"/>
      <c r="Z60" s="157"/>
      <c r="AA60" s="157"/>
      <c r="AB60" s="157"/>
      <c r="AC60" s="195"/>
      <c r="AD60" s="195"/>
      <c r="AE60" s="157"/>
      <c r="AF60" s="157"/>
      <c r="AG60" s="157"/>
      <c r="AH60" s="157"/>
      <c r="AI60" s="157"/>
      <c r="AJ60" s="157"/>
      <c r="AK60" s="157"/>
    </row>
    <row r="61" spans="1:37">
      <c r="A61" s="110"/>
      <c r="B61" s="110"/>
      <c r="C61" s="111"/>
      <c r="D61" s="112"/>
      <c r="E61" s="79"/>
      <c r="F61" s="79"/>
      <c r="G61" s="79"/>
      <c r="H61" s="79"/>
      <c r="I61" s="79"/>
      <c r="J61" s="79"/>
      <c r="K61" s="79"/>
      <c r="L61" s="79"/>
      <c r="M61" s="157"/>
      <c r="N61" s="79"/>
      <c r="O61" s="120"/>
      <c r="P61" s="120"/>
      <c r="Q61" s="79"/>
      <c r="R61" s="79"/>
      <c r="S61" s="79"/>
      <c r="T61" s="79"/>
      <c r="U61" s="79"/>
      <c r="V61" s="101"/>
      <c r="W61" s="79"/>
      <c r="X61" s="79"/>
      <c r="Y61" s="79"/>
      <c r="Z61" s="79"/>
      <c r="AA61" s="79"/>
      <c r="AB61" s="157"/>
      <c r="AC61" s="79"/>
      <c r="AD61" s="79"/>
      <c r="AE61" s="157"/>
      <c r="AF61" s="157"/>
      <c r="AG61" s="157"/>
      <c r="AH61" s="157"/>
      <c r="AI61" s="157"/>
      <c r="AJ61" s="157"/>
      <c r="AK61" s="157"/>
    </row>
    <row r="62" spans="1:37">
      <c r="A62" s="110"/>
      <c r="B62" s="110"/>
      <c r="C62" s="111"/>
      <c r="D62" s="157"/>
      <c r="E62" s="79"/>
      <c r="F62" s="157"/>
      <c r="G62" s="157"/>
      <c r="H62" s="157"/>
      <c r="I62" s="157"/>
      <c r="J62" s="157"/>
      <c r="K62" s="157"/>
      <c r="L62" s="157"/>
      <c r="M62" s="157"/>
      <c r="N62" s="79"/>
      <c r="O62" s="120"/>
      <c r="P62" s="120"/>
      <c r="Q62" s="182">
        <f t="shared" ref="Q62:AA62" si="28">Q$2</f>
        <v>46112</v>
      </c>
      <c r="R62" s="182">
        <f t="shared" si="28"/>
        <v>46477</v>
      </c>
      <c r="S62" s="182">
        <f t="shared" si="28"/>
        <v>46843</v>
      </c>
      <c r="T62" s="182">
        <f t="shared" si="28"/>
        <v>47208</v>
      </c>
      <c r="U62" s="182">
        <f t="shared" si="28"/>
        <v>47573</v>
      </c>
      <c r="V62" s="101"/>
      <c r="W62" s="182"/>
      <c r="X62" s="182"/>
      <c r="Y62" s="182"/>
      <c r="Z62" s="182">
        <f t="shared" si="28"/>
        <v>0</v>
      </c>
      <c r="AA62" s="182">
        <f t="shared" si="28"/>
        <v>0</v>
      </c>
      <c r="AB62" s="157"/>
      <c r="AC62" s="182"/>
      <c r="AD62" s="182"/>
      <c r="AE62" s="157"/>
      <c r="AF62" s="157"/>
      <c r="AG62" s="157"/>
      <c r="AH62" s="157"/>
      <c r="AI62" s="157"/>
      <c r="AJ62" s="157"/>
      <c r="AK62" s="157"/>
    </row>
    <row r="63" spans="1:37">
      <c r="A63" s="110"/>
      <c r="B63" s="110"/>
      <c r="C63" s="111"/>
      <c r="D63" s="76" t="str">
        <f>D9</f>
        <v>Third party costs</v>
      </c>
      <c r="E63" s="79"/>
      <c r="F63" s="79"/>
      <c r="G63" s="79"/>
      <c r="H63" s="79"/>
      <c r="I63" s="79"/>
      <c r="J63" s="79"/>
      <c r="K63" s="79"/>
      <c r="L63" s="79"/>
      <c r="M63" s="157"/>
      <c r="N63" s="79"/>
      <c r="O63" s="120"/>
      <c r="P63" s="120"/>
      <c r="Q63" s="182"/>
      <c r="R63" s="182"/>
      <c r="S63" s="182"/>
      <c r="T63" s="182"/>
      <c r="U63" s="182"/>
      <c r="V63" s="101"/>
      <c r="W63" s="182"/>
      <c r="X63" s="182"/>
      <c r="Y63" s="182"/>
      <c r="Z63" s="182"/>
      <c r="AA63" s="182"/>
      <c r="AB63" s="157"/>
      <c r="AC63" s="182"/>
      <c r="AD63" s="182"/>
      <c r="AE63" s="157"/>
      <c r="AF63" s="157"/>
      <c r="AG63" s="157"/>
      <c r="AH63" s="157"/>
      <c r="AI63" s="157"/>
      <c r="AJ63" s="157"/>
      <c r="AK63" s="157"/>
    </row>
    <row r="64" spans="1:37" collapsed="1">
      <c r="A64" s="110"/>
      <c r="B64" s="110"/>
      <c r="C64" s="111"/>
      <c r="D64" s="112"/>
      <c r="E64" s="96" t="s">
        <v>921</v>
      </c>
      <c r="F64" s="79"/>
      <c r="G64" s="79"/>
      <c r="H64" s="79"/>
      <c r="I64" s="79"/>
      <c r="J64" s="79"/>
      <c r="K64" s="79"/>
      <c r="L64" s="79"/>
      <c r="M64" s="157"/>
      <c r="N64" s="79"/>
      <c r="O64" s="120"/>
      <c r="P64" s="120"/>
      <c r="Q64" s="79"/>
      <c r="R64" s="79"/>
      <c r="S64" s="79"/>
      <c r="T64" s="79"/>
      <c r="U64" s="79"/>
      <c r="V64" s="101"/>
      <c r="W64" s="79"/>
      <c r="X64" s="79"/>
      <c r="Y64" s="79"/>
      <c r="Z64" s="79"/>
      <c r="AA64" s="79"/>
      <c r="AB64" s="157"/>
      <c r="AC64" s="79"/>
      <c r="AD64" s="79"/>
      <c r="AE64" s="157"/>
      <c r="AF64" s="157"/>
      <c r="AG64" s="157"/>
      <c r="AH64" s="157"/>
      <c r="AI64" s="157"/>
      <c r="AJ64" s="157"/>
      <c r="AK64" s="157"/>
    </row>
    <row r="65" spans="1:37" hidden="1" outlineLevel="1">
      <c r="A65" s="110"/>
      <c r="B65" s="110"/>
      <c r="C65" s="111"/>
      <c r="D65" s="112"/>
      <c r="E65" s="79"/>
      <c r="F65" s="79"/>
      <c r="G65" s="79"/>
      <c r="H65" s="79"/>
      <c r="I65" s="79"/>
      <c r="J65" s="79"/>
      <c r="K65" s="79"/>
      <c r="L65" s="79"/>
      <c r="M65" s="157"/>
      <c r="N65" s="187"/>
      <c r="O65" s="120"/>
      <c r="P65" s="120"/>
      <c r="Q65" s="79"/>
      <c r="R65" s="79"/>
      <c r="S65" s="79"/>
      <c r="T65" s="79"/>
      <c r="U65" s="79"/>
      <c r="V65" s="101"/>
      <c r="W65" s="79"/>
      <c r="X65" s="79"/>
      <c r="Y65" s="79"/>
      <c r="Z65" s="79"/>
      <c r="AA65" s="79"/>
      <c r="AB65" s="157"/>
      <c r="AC65" s="79"/>
      <c r="AD65" s="79"/>
      <c r="AE65" s="157"/>
      <c r="AF65" s="157"/>
      <c r="AG65" s="157"/>
      <c r="AH65" s="157"/>
      <c r="AI65" s="157"/>
      <c r="AJ65" s="157"/>
      <c r="AK65" s="157"/>
    </row>
    <row r="66" spans="1:37" hidden="1" outlineLevel="1">
      <c r="A66" s="110"/>
      <c r="B66" s="110"/>
      <c r="C66" s="111"/>
      <c r="D66" s="112"/>
      <c r="E66" s="188" t="s">
        <v>916</v>
      </c>
      <c r="F66" s="79"/>
      <c r="G66" s="79"/>
      <c r="H66" s="79"/>
      <c r="I66" s="79"/>
      <c r="J66" s="79"/>
      <c r="K66" s="79"/>
      <c r="L66" s="79"/>
      <c r="M66" s="157"/>
      <c r="N66" s="79"/>
      <c r="O66" s="120"/>
      <c r="P66" s="120"/>
      <c r="Q66" s="120"/>
      <c r="R66" s="120"/>
      <c r="S66" s="120"/>
      <c r="T66" s="120"/>
      <c r="U66" s="120"/>
      <c r="V66" s="101"/>
      <c r="W66" s="120"/>
      <c r="X66" s="120"/>
      <c r="Y66" s="120"/>
      <c r="Z66" s="120"/>
      <c r="AA66" s="120"/>
      <c r="AB66" s="157"/>
      <c r="AC66" s="120"/>
      <c r="AD66" s="120"/>
      <c r="AE66" s="157"/>
      <c r="AF66" s="157"/>
      <c r="AG66" s="157"/>
      <c r="AH66" s="157"/>
      <c r="AI66" s="157"/>
      <c r="AJ66" s="157"/>
      <c r="AK66" s="157"/>
    </row>
    <row r="67" spans="1:37" hidden="1" outlineLevel="1">
      <c r="A67" s="110"/>
      <c r="B67" s="110"/>
      <c r="C67" s="111"/>
      <c r="D67" s="112"/>
      <c r="E67" s="189">
        <f>InpC!$H$21</f>
        <v>45016</v>
      </c>
      <c r="F67" s="79"/>
      <c r="G67" s="79"/>
      <c r="H67" s="79"/>
      <c r="I67" s="79"/>
      <c r="J67" s="79"/>
      <c r="K67" s="79"/>
      <c r="L67" s="79"/>
      <c r="M67" s="157"/>
      <c r="N67" s="120"/>
      <c r="O67" s="120"/>
      <c r="P67" s="120"/>
      <c r="Q67" s="120"/>
      <c r="R67" s="120"/>
      <c r="S67" s="120"/>
      <c r="T67" s="120"/>
      <c r="U67" s="120"/>
      <c r="V67" s="101"/>
      <c r="W67" s="120"/>
      <c r="X67" s="120"/>
      <c r="Y67" s="120"/>
      <c r="Z67" s="120"/>
      <c r="AA67" s="120"/>
      <c r="AB67" s="157"/>
      <c r="AC67" s="120"/>
      <c r="AD67" s="120"/>
      <c r="AE67" s="157"/>
      <c r="AF67" s="157"/>
      <c r="AG67" s="157"/>
      <c r="AH67" s="157"/>
      <c r="AI67" s="157"/>
      <c r="AJ67" s="157"/>
      <c r="AK67" s="157"/>
    </row>
    <row r="68" spans="1:37" hidden="1" outlineLevel="1">
      <c r="A68" s="110"/>
      <c r="B68" s="110"/>
      <c r="C68" s="111"/>
      <c r="D68" s="112"/>
      <c r="E68" s="189"/>
      <c r="F68" s="79"/>
      <c r="G68" s="79"/>
      <c r="H68" s="79"/>
      <c r="I68" s="79"/>
      <c r="J68" s="79"/>
      <c r="K68" s="79"/>
      <c r="L68" s="79"/>
      <c r="M68" s="157"/>
      <c r="N68" s="120"/>
      <c r="O68" s="120"/>
      <c r="P68" s="120"/>
      <c r="Q68" s="120"/>
      <c r="R68" s="120"/>
      <c r="S68" s="120"/>
      <c r="T68" s="120"/>
      <c r="U68" s="120"/>
      <c r="V68" s="101"/>
      <c r="W68" s="120"/>
      <c r="X68" s="120"/>
      <c r="Y68" s="120"/>
      <c r="Z68" s="120"/>
      <c r="AA68" s="120"/>
      <c r="AB68" s="157"/>
      <c r="AC68" s="120"/>
      <c r="AD68" s="120"/>
      <c r="AE68" s="157"/>
      <c r="AF68" s="157"/>
      <c r="AG68" s="157"/>
      <c r="AH68" s="157"/>
      <c r="AI68" s="157"/>
      <c r="AJ68" s="157"/>
      <c r="AK68" s="157"/>
    </row>
    <row r="69" spans="1:37" hidden="1" outlineLevel="1">
      <c r="A69" s="110"/>
      <c r="B69" s="110"/>
      <c r="C69" s="111"/>
      <c r="D69" s="112"/>
      <c r="E69" s="79" t="str">
        <f t="shared" ref="E69:J80" si="29">E15</f>
        <v>Non-potable water- WR - capex</v>
      </c>
      <c r="F69" s="79" t="str">
        <f t="shared" si="29"/>
        <v>CW11_016WR_PR24</v>
      </c>
      <c r="G69" s="79">
        <f t="shared" si="29"/>
        <v>0</v>
      </c>
      <c r="H69" s="79">
        <f t="shared" si="29"/>
        <v>0</v>
      </c>
      <c r="I69" s="79">
        <f t="shared" si="29"/>
        <v>0</v>
      </c>
      <c r="J69" s="79">
        <f t="shared" si="29"/>
        <v>0</v>
      </c>
      <c r="K69" s="79"/>
      <c r="L69" s="79" t="str">
        <f t="shared" ref="L69:M80" si="30">L15</f>
        <v>CAPEX</v>
      </c>
      <c r="M69" s="79" t="str">
        <f t="shared" si="30"/>
        <v>£m</v>
      </c>
      <c r="N69" s="101"/>
      <c r="O69" s="196"/>
      <c r="P69" s="196"/>
      <c r="Q69" s="197"/>
      <c r="R69" s="197"/>
      <c r="S69" s="197"/>
      <c r="T69" s="197"/>
      <c r="U69" s="197"/>
      <c r="V69" s="101"/>
      <c r="W69" s="101"/>
      <c r="X69" s="101"/>
      <c r="Y69" s="191"/>
      <c r="Z69" s="191"/>
      <c r="AA69" s="191"/>
      <c r="AB69" s="157"/>
      <c r="AC69" s="191"/>
      <c r="AD69" s="191"/>
      <c r="AE69" s="157"/>
      <c r="AF69" s="157"/>
      <c r="AG69" s="157"/>
      <c r="AH69" s="157"/>
      <c r="AI69" s="157"/>
      <c r="AJ69" s="157"/>
      <c r="AK69" s="157"/>
    </row>
    <row r="70" spans="1:37" hidden="1" outlineLevel="1">
      <c r="A70" s="110"/>
      <c r="B70" s="110"/>
      <c r="C70" s="111"/>
      <c r="D70" s="112"/>
      <c r="E70" s="79" t="str">
        <f t="shared" si="29"/>
        <v>Non-potable water- WR - opex</v>
      </c>
      <c r="F70" s="79" t="str">
        <f t="shared" si="29"/>
        <v>CW11_001WR_PR24</v>
      </c>
      <c r="G70" s="79">
        <f t="shared" si="29"/>
        <v>0</v>
      </c>
      <c r="H70" s="79">
        <f t="shared" si="29"/>
        <v>0</v>
      </c>
      <c r="I70" s="79">
        <f t="shared" si="29"/>
        <v>0</v>
      </c>
      <c r="J70" s="79">
        <f t="shared" si="29"/>
        <v>0</v>
      </c>
      <c r="K70" s="79"/>
      <c r="L70" s="79" t="str">
        <f t="shared" si="30"/>
        <v>OPEX</v>
      </c>
      <c r="M70" s="79" t="str">
        <f t="shared" si="30"/>
        <v>£m</v>
      </c>
      <c r="N70" s="101"/>
      <c r="O70" s="196"/>
      <c r="P70" s="196"/>
      <c r="Q70" s="197"/>
      <c r="R70" s="197"/>
      <c r="S70" s="197"/>
      <c r="T70" s="197"/>
      <c r="U70" s="197"/>
      <c r="V70" s="101"/>
      <c r="W70" s="101"/>
      <c r="X70" s="101"/>
      <c r="Y70" s="191"/>
      <c r="Z70" s="191"/>
      <c r="AA70" s="191"/>
      <c r="AB70" s="157"/>
      <c r="AC70" s="191"/>
      <c r="AD70" s="191"/>
      <c r="AE70" s="157"/>
      <c r="AF70" s="157"/>
      <c r="AG70" s="157"/>
      <c r="AH70" s="157"/>
      <c r="AI70" s="157"/>
      <c r="AJ70" s="157"/>
      <c r="AK70" s="157"/>
    </row>
    <row r="71" spans="1:37" hidden="1" outlineLevel="1">
      <c r="A71" s="110"/>
      <c r="B71" s="110"/>
      <c r="C71" s="111"/>
      <c r="D71" s="112"/>
      <c r="E71" s="79" t="str">
        <f t="shared" si="29"/>
        <v>Non-potable water- WR - totex</v>
      </c>
      <c r="F71" s="79" t="str">
        <f t="shared" si="29"/>
        <v>sum</v>
      </c>
      <c r="G71" s="79">
        <f t="shared" si="29"/>
        <v>0</v>
      </c>
      <c r="H71" s="79">
        <f t="shared" si="29"/>
        <v>0</v>
      </c>
      <c r="I71" s="79">
        <f t="shared" si="29"/>
        <v>0</v>
      </c>
      <c r="J71" s="79">
        <f t="shared" si="29"/>
        <v>0</v>
      </c>
      <c r="K71" s="79"/>
      <c r="L71" s="79">
        <f t="shared" si="30"/>
        <v>0</v>
      </c>
      <c r="M71" s="79" t="str">
        <f t="shared" si="30"/>
        <v>£m</v>
      </c>
      <c r="N71" s="101"/>
      <c r="O71" s="196"/>
      <c r="P71" s="196"/>
      <c r="Q71" s="198">
        <f>SUM(Q69:Q70)</f>
        <v>0</v>
      </c>
      <c r="R71" s="198">
        <f t="shared" ref="R71:U71" si="31">SUM(R69:R70)</f>
        <v>0</v>
      </c>
      <c r="S71" s="198">
        <f t="shared" si="31"/>
        <v>0</v>
      </c>
      <c r="T71" s="198">
        <f t="shared" si="31"/>
        <v>0</v>
      </c>
      <c r="U71" s="198">
        <f t="shared" si="31"/>
        <v>0</v>
      </c>
      <c r="V71" s="101"/>
      <c r="W71" s="101"/>
      <c r="X71" s="101"/>
      <c r="Y71" s="191"/>
      <c r="Z71" s="191"/>
      <c r="AA71" s="191"/>
      <c r="AB71" s="157"/>
      <c r="AC71" s="191"/>
      <c r="AD71" s="191"/>
      <c r="AE71" s="157"/>
      <c r="AF71" s="157"/>
      <c r="AG71" s="157"/>
      <c r="AH71" s="157"/>
      <c r="AI71" s="157"/>
      <c r="AJ71" s="157"/>
      <c r="AK71" s="157"/>
    </row>
    <row r="72" spans="1:37" hidden="1" outlineLevel="1">
      <c r="A72" s="110"/>
      <c r="B72" s="110"/>
      <c r="C72" s="111"/>
      <c r="D72" s="112"/>
      <c r="E72" s="79" t="str">
        <f t="shared" si="29"/>
        <v>Bulk supplies - WR - capex</v>
      </c>
      <c r="F72" s="79" t="str">
        <f t="shared" si="29"/>
        <v>CW11_027WR_PR24</v>
      </c>
      <c r="G72" s="79">
        <f t="shared" si="29"/>
        <v>0</v>
      </c>
      <c r="H72" s="79">
        <f t="shared" si="29"/>
        <v>0</v>
      </c>
      <c r="I72" s="79">
        <f t="shared" si="29"/>
        <v>0</v>
      </c>
      <c r="J72" s="79">
        <f t="shared" si="29"/>
        <v>0</v>
      </c>
      <c r="K72" s="79"/>
      <c r="L72" s="79" t="str">
        <f t="shared" si="30"/>
        <v>CAPEX</v>
      </c>
      <c r="M72" s="79" t="str">
        <f t="shared" si="30"/>
        <v>£m</v>
      </c>
      <c r="N72" s="101"/>
      <c r="O72" s="196"/>
      <c r="P72" s="196"/>
      <c r="Q72" s="197"/>
      <c r="R72" s="197"/>
      <c r="S72" s="197"/>
      <c r="T72" s="197"/>
      <c r="U72" s="197"/>
      <c r="V72" s="101"/>
      <c r="W72" s="101"/>
      <c r="X72" s="101"/>
      <c r="Y72" s="191"/>
      <c r="Z72" s="191"/>
      <c r="AA72" s="191"/>
      <c r="AB72" s="157"/>
      <c r="AC72" s="191"/>
      <c r="AD72" s="191"/>
      <c r="AE72" s="157"/>
      <c r="AF72" s="157"/>
      <c r="AG72" s="157"/>
      <c r="AH72" s="157"/>
      <c r="AI72" s="157"/>
      <c r="AJ72" s="157"/>
      <c r="AK72" s="157"/>
    </row>
    <row r="73" spans="1:37" hidden="1" outlineLevel="1">
      <c r="A73" s="110"/>
      <c r="B73" s="110"/>
      <c r="C73" s="111"/>
      <c r="D73" s="112"/>
      <c r="E73" s="79" t="str">
        <f t="shared" si="29"/>
        <v>Bulk supplies - WR - opex</v>
      </c>
      <c r="F73" s="79" t="str">
        <f t="shared" si="29"/>
        <v>CW11_012WR_PR24</v>
      </c>
      <c r="G73" s="79">
        <f t="shared" si="29"/>
        <v>0</v>
      </c>
      <c r="H73" s="79">
        <f t="shared" si="29"/>
        <v>0</v>
      </c>
      <c r="I73" s="79">
        <f t="shared" si="29"/>
        <v>0</v>
      </c>
      <c r="J73" s="79">
        <f t="shared" si="29"/>
        <v>0</v>
      </c>
      <c r="K73" s="79"/>
      <c r="L73" s="79" t="str">
        <f t="shared" si="30"/>
        <v>OPEX</v>
      </c>
      <c r="M73" s="79" t="str">
        <f t="shared" si="30"/>
        <v>£m</v>
      </c>
      <c r="N73" s="101"/>
      <c r="O73" s="196"/>
      <c r="P73" s="196"/>
      <c r="Q73" s="197"/>
      <c r="R73" s="197"/>
      <c r="S73" s="197"/>
      <c r="T73" s="197"/>
      <c r="U73" s="197"/>
      <c r="V73" s="101"/>
      <c r="W73" s="101"/>
      <c r="X73" s="101"/>
      <c r="Y73" s="191"/>
      <c r="Z73" s="191"/>
      <c r="AA73" s="191"/>
      <c r="AB73" s="157"/>
      <c r="AC73" s="191"/>
      <c r="AD73" s="191"/>
      <c r="AE73" s="157"/>
      <c r="AF73" s="157"/>
      <c r="AG73" s="157"/>
      <c r="AH73" s="157"/>
      <c r="AI73" s="157"/>
      <c r="AJ73" s="157"/>
      <c r="AK73" s="157"/>
    </row>
    <row r="74" spans="1:37" hidden="1" outlineLevel="1">
      <c r="A74" s="110"/>
      <c r="B74" s="110"/>
      <c r="C74" s="111"/>
      <c r="D74" s="112"/>
      <c r="E74" s="79" t="str">
        <f t="shared" si="29"/>
        <v>Bulk supplies - WR - totex</v>
      </c>
      <c r="F74" s="79" t="str">
        <f t="shared" si="29"/>
        <v>sum</v>
      </c>
      <c r="G74" s="79">
        <f t="shared" si="29"/>
        <v>0</v>
      </c>
      <c r="H74" s="79">
        <f t="shared" si="29"/>
        <v>0</v>
      </c>
      <c r="I74" s="79">
        <f t="shared" si="29"/>
        <v>0</v>
      </c>
      <c r="J74" s="79">
        <f t="shared" si="29"/>
        <v>0</v>
      </c>
      <c r="K74" s="79"/>
      <c r="L74" s="79">
        <f t="shared" si="30"/>
        <v>0</v>
      </c>
      <c r="M74" s="79" t="str">
        <f t="shared" si="30"/>
        <v>£m</v>
      </c>
      <c r="N74" s="101"/>
      <c r="O74" s="196"/>
      <c r="P74" s="196"/>
      <c r="Q74" s="198">
        <f t="shared" ref="Q74:U74" si="32">SUM(Q72:Q73)</f>
        <v>0</v>
      </c>
      <c r="R74" s="198">
        <f t="shared" si="32"/>
        <v>0</v>
      </c>
      <c r="S74" s="198">
        <f t="shared" si="32"/>
        <v>0</v>
      </c>
      <c r="T74" s="198">
        <f t="shared" si="32"/>
        <v>0</v>
      </c>
      <c r="U74" s="198">
        <f t="shared" si="32"/>
        <v>0</v>
      </c>
      <c r="V74" s="101"/>
      <c r="W74" s="101"/>
      <c r="X74" s="101"/>
      <c r="Y74" s="191"/>
      <c r="Z74" s="191"/>
      <c r="AA74" s="191"/>
      <c r="AB74" s="157"/>
      <c r="AC74" s="191"/>
      <c r="AD74" s="191"/>
      <c r="AE74" s="157"/>
      <c r="AF74" s="157"/>
      <c r="AG74" s="157"/>
      <c r="AH74" s="157"/>
      <c r="AI74" s="157"/>
      <c r="AJ74" s="157"/>
      <c r="AK74" s="157"/>
    </row>
    <row r="75" spans="1:37" hidden="1" outlineLevel="1">
      <c r="A75" s="110"/>
      <c r="B75" s="110"/>
      <c r="C75" s="111"/>
      <c r="D75" s="112"/>
      <c r="E75" s="79" t="str">
        <f t="shared" si="29"/>
        <v>Excluded charges - WR - capex</v>
      </c>
      <c r="F75" s="79" t="str">
        <f t="shared" si="29"/>
        <v>CW11_028WR_PR24</v>
      </c>
      <c r="G75" s="79">
        <f t="shared" si="29"/>
        <v>0</v>
      </c>
      <c r="H75" s="79">
        <f t="shared" si="29"/>
        <v>0</v>
      </c>
      <c r="I75" s="79">
        <f t="shared" si="29"/>
        <v>0</v>
      </c>
      <c r="J75" s="79">
        <f t="shared" si="29"/>
        <v>0</v>
      </c>
      <c r="K75" s="79"/>
      <c r="L75" s="79" t="str">
        <f t="shared" si="30"/>
        <v>CAPEX</v>
      </c>
      <c r="M75" s="79" t="str">
        <f t="shared" si="30"/>
        <v>£m</v>
      </c>
      <c r="N75" s="101"/>
      <c r="O75" s="196"/>
      <c r="P75" s="196"/>
      <c r="Q75" s="197"/>
      <c r="R75" s="197"/>
      <c r="S75" s="197"/>
      <c r="T75" s="197"/>
      <c r="U75" s="197"/>
      <c r="V75" s="101"/>
      <c r="W75" s="101"/>
      <c r="X75" s="101"/>
      <c r="Y75" s="191"/>
      <c r="Z75" s="191"/>
      <c r="AA75" s="191"/>
      <c r="AB75" s="157"/>
      <c r="AC75" s="191"/>
      <c r="AD75" s="191"/>
      <c r="AE75" s="157"/>
      <c r="AF75" s="157"/>
      <c r="AG75" s="157"/>
      <c r="AH75" s="157"/>
      <c r="AI75" s="157"/>
      <c r="AJ75" s="157"/>
      <c r="AK75" s="157"/>
    </row>
    <row r="76" spans="1:37" hidden="1" outlineLevel="1">
      <c r="A76" s="110"/>
      <c r="B76" s="110"/>
      <c r="C76" s="111"/>
      <c r="D76" s="112"/>
      <c r="E76" s="79" t="str">
        <f t="shared" si="29"/>
        <v>Excluded charges - WR - opex</v>
      </c>
      <c r="F76" s="79" t="str">
        <f t="shared" si="29"/>
        <v>CW11_013WR_PR24</v>
      </c>
      <c r="G76" s="79">
        <f t="shared" si="29"/>
        <v>0</v>
      </c>
      <c r="H76" s="79">
        <f t="shared" si="29"/>
        <v>0</v>
      </c>
      <c r="I76" s="79">
        <f t="shared" si="29"/>
        <v>0</v>
      </c>
      <c r="J76" s="79">
        <f t="shared" si="29"/>
        <v>0</v>
      </c>
      <c r="K76" s="79"/>
      <c r="L76" s="79" t="str">
        <f t="shared" si="30"/>
        <v>OPEX</v>
      </c>
      <c r="M76" s="79" t="str">
        <f t="shared" si="30"/>
        <v>£m</v>
      </c>
      <c r="N76" s="101"/>
      <c r="O76" s="196"/>
      <c r="P76" s="196"/>
      <c r="Q76" s="197"/>
      <c r="R76" s="197"/>
      <c r="S76" s="197"/>
      <c r="T76" s="197"/>
      <c r="U76" s="197"/>
      <c r="V76" s="101"/>
      <c r="W76" s="101"/>
      <c r="X76" s="101"/>
      <c r="Y76" s="191"/>
      <c r="Z76" s="191"/>
      <c r="AA76" s="191"/>
      <c r="AB76" s="157"/>
      <c r="AC76" s="191"/>
      <c r="AD76" s="191"/>
      <c r="AE76" s="157"/>
      <c r="AF76" s="157"/>
      <c r="AG76" s="157"/>
      <c r="AH76" s="157"/>
      <c r="AI76" s="157"/>
      <c r="AJ76" s="157"/>
      <c r="AK76" s="157"/>
    </row>
    <row r="77" spans="1:37" hidden="1" outlineLevel="1">
      <c r="A77" s="110"/>
      <c r="B77" s="110"/>
      <c r="C77" s="111"/>
      <c r="D77" s="112"/>
      <c r="E77" s="79" t="str">
        <f t="shared" si="29"/>
        <v>Excluded charges - WR - totex</v>
      </c>
      <c r="F77" s="79" t="str">
        <f t="shared" si="29"/>
        <v>sum</v>
      </c>
      <c r="G77" s="79">
        <f t="shared" si="29"/>
        <v>0</v>
      </c>
      <c r="H77" s="79">
        <f t="shared" si="29"/>
        <v>0</v>
      </c>
      <c r="I77" s="79">
        <f t="shared" si="29"/>
        <v>0</v>
      </c>
      <c r="J77" s="79">
        <f t="shared" si="29"/>
        <v>0</v>
      </c>
      <c r="K77" s="79"/>
      <c r="L77" s="79">
        <f t="shared" si="30"/>
        <v>0</v>
      </c>
      <c r="M77" s="79" t="str">
        <f t="shared" si="30"/>
        <v>£m</v>
      </c>
      <c r="N77" s="101"/>
      <c r="O77" s="196"/>
      <c r="P77" s="196"/>
      <c r="Q77" s="198">
        <f t="shared" ref="Q77:U77" si="33">SUM(Q75:Q76)</f>
        <v>0</v>
      </c>
      <c r="R77" s="198">
        <f t="shared" si="33"/>
        <v>0</v>
      </c>
      <c r="S77" s="198">
        <f t="shared" si="33"/>
        <v>0</v>
      </c>
      <c r="T77" s="198">
        <f t="shared" si="33"/>
        <v>0</v>
      </c>
      <c r="U77" s="198">
        <f t="shared" si="33"/>
        <v>0</v>
      </c>
      <c r="V77" s="101"/>
      <c r="W77" s="101"/>
      <c r="X77" s="101"/>
      <c r="Y77" s="191"/>
      <c r="Z77" s="191"/>
      <c r="AA77" s="191"/>
      <c r="AB77" s="157"/>
      <c r="AC77" s="191"/>
      <c r="AD77" s="191"/>
      <c r="AE77" s="157"/>
      <c r="AF77" s="157"/>
      <c r="AG77" s="157"/>
      <c r="AH77" s="157"/>
      <c r="AI77" s="157"/>
      <c r="AJ77" s="157"/>
      <c r="AK77" s="157"/>
    </row>
    <row r="78" spans="1:37" hidden="1" outlineLevel="1">
      <c r="A78" s="110"/>
      <c r="B78" s="110"/>
      <c r="C78" s="111"/>
      <c r="D78" s="112"/>
      <c r="E78" s="79" t="str">
        <f t="shared" si="29"/>
        <v>Total third party costs - WR - capex</v>
      </c>
      <c r="F78" s="79" t="str">
        <f t="shared" si="29"/>
        <v>sum</v>
      </c>
      <c r="G78" s="79">
        <f t="shared" si="29"/>
        <v>0</v>
      </c>
      <c r="H78" s="79">
        <f t="shared" si="29"/>
        <v>0</v>
      </c>
      <c r="I78" s="79">
        <f t="shared" si="29"/>
        <v>0</v>
      </c>
      <c r="J78" s="79">
        <f t="shared" si="29"/>
        <v>0</v>
      </c>
      <c r="K78" s="79"/>
      <c r="L78" s="79" t="str">
        <f t="shared" si="30"/>
        <v>CAPEX</v>
      </c>
      <c r="M78" s="79" t="str">
        <f t="shared" si="30"/>
        <v>£m</v>
      </c>
      <c r="N78" s="101"/>
      <c r="O78" s="196"/>
      <c r="P78" s="196"/>
      <c r="Q78" s="198">
        <f>SUMIF($L$69:$L$77,$L78,Q$69:Q$77)</f>
        <v>0</v>
      </c>
      <c r="R78" s="198">
        <f t="shared" ref="R78:U79" si="34">SUMIF($L$69:$L$77,$L78,R$69:R$77)</f>
        <v>0</v>
      </c>
      <c r="S78" s="198">
        <f t="shared" si="34"/>
        <v>0</v>
      </c>
      <c r="T78" s="198">
        <f t="shared" si="34"/>
        <v>0</v>
      </c>
      <c r="U78" s="198">
        <f t="shared" si="34"/>
        <v>0</v>
      </c>
      <c r="V78" s="101"/>
      <c r="W78" s="101"/>
      <c r="X78" s="101"/>
      <c r="Y78" s="191"/>
      <c r="Z78" s="191"/>
      <c r="AA78" s="191"/>
      <c r="AB78" s="157"/>
      <c r="AC78" s="191"/>
      <c r="AD78" s="191"/>
      <c r="AE78" s="157"/>
      <c r="AF78" s="157"/>
      <c r="AG78" s="157"/>
      <c r="AH78" s="157"/>
      <c r="AI78" s="157"/>
      <c r="AJ78" s="157"/>
      <c r="AK78" s="157"/>
    </row>
    <row r="79" spans="1:37" hidden="1" outlineLevel="1">
      <c r="A79" s="110"/>
      <c r="B79" s="110"/>
      <c r="C79" s="111"/>
      <c r="D79" s="112"/>
      <c r="E79" s="79" t="str">
        <f t="shared" si="29"/>
        <v>Total third party costs - WR - opex</v>
      </c>
      <c r="F79" s="79" t="str">
        <f t="shared" si="29"/>
        <v>sum</v>
      </c>
      <c r="G79" s="79">
        <f t="shared" si="29"/>
        <v>0</v>
      </c>
      <c r="H79" s="79">
        <f t="shared" si="29"/>
        <v>0</v>
      </c>
      <c r="I79" s="79">
        <f t="shared" si="29"/>
        <v>0</v>
      </c>
      <c r="J79" s="79">
        <f t="shared" si="29"/>
        <v>0</v>
      </c>
      <c r="K79" s="79"/>
      <c r="L79" s="79" t="str">
        <f t="shared" si="30"/>
        <v>OPEX</v>
      </c>
      <c r="M79" s="79" t="str">
        <f t="shared" si="30"/>
        <v>£m</v>
      </c>
      <c r="N79" s="101"/>
      <c r="O79" s="196"/>
      <c r="P79" s="196"/>
      <c r="Q79" s="198">
        <f t="shared" ref="Q79" si="35">SUMIF($L$69:$L$77,$L79,Q$69:Q$77)</f>
        <v>0</v>
      </c>
      <c r="R79" s="198">
        <f t="shared" si="34"/>
        <v>0</v>
      </c>
      <c r="S79" s="198">
        <f t="shared" si="34"/>
        <v>0</v>
      </c>
      <c r="T79" s="198">
        <f t="shared" si="34"/>
        <v>0</v>
      </c>
      <c r="U79" s="198">
        <f t="shared" si="34"/>
        <v>0</v>
      </c>
      <c r="V79" s="101"/>
      <c r="W79" s="101"/>
      <c r="X79" s="101"/>
      <c r="Y79" s="191"/>
      <c r="Z79" s="191"/>
      <c r="AA79" s="191"/>
      <c r="AB79" s="157"/>
      <c r="AC79" s="191"/>
      <c r="AD79" s="191"/>
      <c r="AE79" s="157"/>
      <c r="AF79" s="157"/>
      <c r="AG79" s="157"/>
      <c r="AH79" s="157"/>
      <c r="AI79" s="157"/>
      <c r="AJ79" s="157"/>
      <c r="AK79" s="157"/>
    </row>
    <row r="80" spans="1:37" hidden="1" outlineLevel="1">
      <c r="A80" s="110"/>
      <c r="B80" s="110"/>
      <c r="C80" s="111"/>
      <c r="D80" s="112"/>
      <c r="E80" s="79" t="str">
        <f t="shared" si="29"/>
        <v>Total third party costs - WR - totex</v>
      </c>
      <c r="F80" s="79" t="str">
        <f t="shared" si="29"/>
        <v>sum</v>
      </c>
      <c r="G80" s="79">
        <f t="shared" si="29"/>
        <v>0</v>
      </c>
      <c r="H80" s="79">
        <f t="shared" si="29"/>
        <v>0</v>
      </c>
      <c r="I80" s="79">
        <f t="shared" si="29"/>
        <v>0</v>
      </c>
      <c r="J80" s="79">
        <f t="shared" si="29"/>
        <v>0</v>
      </c>
      <c r="K80" s="79"/>
      <c r="L80" s="79">
        <f t="shared" si="30"/>
        <v>0</v>
      </c>
      <c r="M80" s="79" t="str">
        <f t="shared" si="30"/>
        <v>£m</v>
      </c>
      <c r="N80" s="101"/>
      <c r="O80" s="196"/>
      <c r="P80" s="196"/>
      <c r="Q80" s="198">
        <f>SUM(Q78:Q79)</f>
        <v>0</v>
      </c>
      <c r="R80" s="198">
        <f t="shared" ref="R80:U80" si="36">SUM(R78:R79)</f>
        <v>0</v>
      </c>
      <c r="S80" s="198">
        <f t="shared" si="36"/>
        <v>0</v>
      </c>
      <c r="T80" s="198">
        <f t="shared" si="36"/>
        <v>0</v>
      </c>
      <c r="U80" s="198">
        <f t="shared" si="36"/>
        <v>0</v>
      </c>
      <c r="V80" s="101"/>
      <c r="W80" s="101"/>
      <c r="X80" s="101"/>
      <c r="Y80" s="191"/>
      <c r="Z80" s="191"/>
      <c r="AA80" s="191"/>
      <c r="AB80" s="157"/>
      <c r="AC80" s="191"/>
      <c r="AD80" s="191"/>
      <c r="AE80" s="157"/>
      <c r="AF80" s="157"/>
      <c r="AG80" s="157"/>
      <c r="AH80" s="157"/>
      <c r="AI80" s="157"/>
      <c r="AJ80" s="157"/>
      <c r="AK80" s="157"/>
    </row>
    <row r="81" spans="1:37" customFormat="1" hidden="1" outlineLevel="1">
      <c r="A81" s="101"/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200"/>
      <c r="P81" s="200"/>
      <c r="Q81" s="200"/>
      <c r="R81" s="200"/>
      <c r="S81" s="200"/>
      <c r="T81" s="200"/>
      <c r="U81" s="200"/>
      <c r="V81" s="101"/>
      <c r="W81" s="101"/>
      <c r="X81" s="101"/>
      <c r="Y81" s="101"/>
      <c r="Z81" s="101"/>
      <c r="AA81" s="101"/>
      <c r="AB81" s="101"/>
      <c r="AC81" s="101"/>
      <c r="AD81" s="101"/>
      <c r="AE81" s="101"/>
      <c r="AF81" s="101"/>
      <c r="AG81" s="101"/>
      <c r="AH81" s="101"/>
      <c r="AI81" s="101"/>
      <c r="AJ81" s="101"/>
      <c r="AK81" s="101"/>
    </row>
    <row r="82" spans="1:37" hidden="1" outlineLevel="1">
      <c r="A82" s="110"/>
      <c r="B82" s="110"/>
      <c r="C82" s="111"/>
      <c r="D82" s="112"/>
      <c r="E82" s="79" t="str">
        <f t="shared" ref="E82:J96" si="37">E28</f>
        <v>Non-potable water- WN - capex</v>
      </c>
      <c r="F82" s="79" t="str">
        <f t="shared" si="37"/>
        <v>CW11_016RWD_PR24</v>
      </c>
      <c r="G82" s="79" t="str">
        <f t="shared" si="37"/>
        <v>CW11_016TWD_PR24</v>
      </c>
      <c r="H82" s="79" t="str">
        <f t="shared" si="37"/>
        <v>CW11_016WT_PR24</v>
      </c>
      <c r="I82" s="79">
        <f t="shared" si="37"/>
        <v>0</v>
      </c>
      <c r="J82" s="79">
        <f t="shared" si="37"/>
        <v>0</v>
      </c>
      <c r="K82" s="79"/>
      <c r="L82" s="79" t="str">
        <f t="shared" ref="L82:M96" si="38">L28</f>
        <v>CAPEX</v>
      </c>
      <c r="M82" s="79" t="str">
        <f t="shared" si="38"/>
        <v>£m</v>
      </c>
      <c r="N82" s="101"/>
      <c r="O82" s="196"/>
      <c r="P82" s="196"/>
      <c r="Q82" s="197"/>
      <c r="R82" s="197"/>
      <c r="S82" s="197"/>
      <c r="T82" s="197"/>
      <c r="U82" s="197"/>
      <c r="V82" s="101"/>
      <c r="W82" s="101"/>
      <c r="X82" s="101"/>
      <c r="Y82" s="191"/>
      <c r="Z82" s="191"/>
      <c r="AA82" s="191"/>
      <c r="AB82" s="157"/>
      <c r="AC82" s="191"/>
      <c r="AD82" s="191"/>
      <c r="AE82" s="157"/>
      <c r="AF82" s="157"/>
      <c r="AG82" s="157"/>
      <c r="AH82" s="157"/>
      <c r="AI82" s="157"/>
      <c r="AJ82" s="157"/>
      <c r="AK82" s="157"/>
    </row>
    <row r="83" spans="1:37" hidden="1" outlineLevel="1">
      <c r="A83" s="110"/>
      <c r="B83" s="110"/>
      <c r="C83" s="111"/>
      <c r="D83" s="112"/>
      <c r="E83" s="79" t="str">
        <f t="shared" si="37"/>
        <v>Non-potable water- WN - opex</v>
      </c>
      <c r="F83" s="79" t="str">
        <f t="shared" si="37"/>
        <v>CW11_001RWD_PR24</v>
      </c>
      <c r="G83" s="79" t="str">
        <f t="shared" si="37"/>
        <v>CW11_001TWD_PR24</v>
      </c>
      <c r="H83" s="79" t="str">
        <f t="shared" si="37"/>
        <v>CW11_001WT_PR24</v>
      </c>
      <c r="I83" s="79">
        <f t="shared" si="37"/>
        <v>0</v>
      </c>
      <c r="J83" s="79">
        <f t="shared" si="37"/>
        <v>0</v>
      </c>
      <c r="K83" s="79"/>
      <c r="L83" s="79" t="str">
        <f t="shared" si="38"/>
        <v>OPEX</v>
      </c>
      <c r="M83" s="79" t="str">
        <f t="shared" si="38"/>
        <v>£m</v>
      </c>
      <c r="N83" s="101"/>
      <c r="O83" s="196"/>
      <c r="P83" s="196"/>
      <c r="Q83" s="197"/>
      <c r="R83" s="197"/>
      <c r="S83" s="197"/>
      <c r="T83" s="197"/>
      <c r="U83" s="197"/>
      <c r="V83" s="101"/>
      <c r="W83" s="101"/>
      <c r="X83" s="101"/>
      <c r="Y83" s="191"/>
      <c r="Z83" s="191"/>
      <c r="AA83" s="191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</row>
    <row r="84" spans="1:37" hidden="1" outlineLevel="1">
      <c r="A84" s="110"/>
      <c r="B84" s="110"/>
      <c r="C84" s="111"/>
      <c r="D84" s="112"/>
      <c r="E84" s="79" t="str">
        <f t="shared" si="37"/>
        <v>Non-potable water- WN - totex</v>
      </c>
      <c r="F84" s="79" t="str">
        <f t="shared" si="37"/>
        <v>sum</v>
      </c>
      <c r="G84" s="79">
        <f t="shared" si="37"/>
        <v>0</v>
      </c>
      <c r="H84" s="79">
        <f t="shared" si="37"/>
        <v>0</v>
      </c>
      <c r="I84" s="79">
        <f t="shared" si="37"/>
        <v>0</v>
      </c>
      <c r="J84" s="79">
        <f t="shared" si="37"/>
        <v>0</v>
      </c>
      <c r="K84" s="79"/>
      <c r="L84" s="79">
        <f t="shared" si="38"/>
        <v>0</v>
      </c>
      <c r="M84" s="79" t="str">
        <f t="shared" si="38"/>
        <v>£m</v>
      </c>
      <c r="N84" s="101"/>
      <c r="O84" s="196"/>
      <c r="P84" s="196"/>
      <c r="Q84" s="198">
        <f t="shared" ref="Q84:U84" si="39">SUM(Q82:Q83)</f>
        <v>0</v>
      </c>
      <c r="R84" s="198">
        <f t="shared" si="39"/>
        <v>0</v>
      </c>
      <c r="S84" s="198">
        <f t="shared" si="39"/>
        <v>0</v>
      </c>
      <c r="T84" s="198">
        <f t="shared" si="39"/>
        <v>0</v>
      </c>
      <c r="U84" s="198">
        <f t="shared" si="39"/>
        <v>0</v>
      </c>
      <c r="V84" s="101"/>
      <c r="W84" s="101"/>
      <c r="X84" s="101"/>
      <c r="Y84" s="191"/>
      <c r="Z84" s="191"/>
      <c r="AA84" s="191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</row>
    <row r="85" spans="1:37" hidden="1" outlineLevel="1">
      <c r="A85" s="110"/>
      <c r="B85" s="110"/>
      <c r="C85" s="111"/>
      <c r="D85" s="112"/>
      <c r="E85" s="79" t="str">
        <f t="shared" si="37"/>
        <v>Rechargeable works - WN - capex</v>
      </c>
      <c r="F85" s="79" t="str">
        <f t="shared" si="37"/>
        <v>CW11_017TOT_PR24</v>
      </c>
      <c r="G85" s="79" t="str">
        <f t="shared" si="37"/>
        <v>CW11_021TOT_PR24</v>
      </c>
      <c r="H85" s="79" t="str">
        <f t="shared" si="37"/>
        <v>CW11_020TOT_PR24</v>
      </c>
      <c r="I85" s="79" t="str">
        <f t="shared" si="37"/>
        <v>CW11_019TOT_PR24</v>
      </c>
      <c r="J85" s="79" t="str">
        <f t="shared" si="37"/>
        <v>CW11_018TOT_PR24</v>
      </c>
      <c r="K85" s="79"/>
      <c r="L85" s="79" t="str">
        <f t="shared" si="38"/>
        <v>CAPEX</v>
      </c>
      <c r="M85" s="79" t="str">
        <f t="shared" si="38"/>
        <v>£m</v>
      </c>
      <c r="N85" s="101"/>
      <c r="O85" s="196"/>
      <c r="P85" s="196"/>
      <c r="Q85" s="197"/>
      <c r="R85" s="197"/>
      <c r="S85" s="197"/>
      <c r="T85" s="197"/>
      <c r="U85" s="197"/>
      <c r="V85" s="101"/>
      <c r="W85" s="101"/>
      <c r="X85" s="101"/>
      <c r="Y85" s="191"/>
      <c r="Z85" s="191"/>
      <c r="AA85" s="191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</row>
    <row r="86" spans="1:37" hidden="1" outlineLevel="1">
      <c r="A86" s="110"/>
      <c r="B86" s="110"/>
      <c r="C86" s="111"/>
      <c r="D86" s="112"/>
      <c r="E86" s="79" t="str">
        <f t="shared" si="37"/>
        <v>Rechargeable works - WN - opex</v>
      </c>
      <c r="F86" s="79" t="str">
        <f t="shared" si="37"/>
        <v>CW11_002TOT_PR24</v>
      </c>
      <c r="G86" s="79" t="str">
        <f t="shared" si="37"/>
        <v>CW11_006TOT_PR24</v>
      </c>
      <c r="H86" s="79" t="str">
        <f t="shared" si="37"/>
        <v>CW11_005TOT_PR24</v>
      </c>
      <c r="I86" s="79" t="str">
        <f t="shared" si="37"/>
        <v>CW11_004TOT_PR24</v>
      </c>
      <c r="J86" s="79" t="str">
        <f t="shared" si="37"/>
        <v>CW11_003TOT_PR24</v>
      </c>
      <c r="K86" s="79"/>
      <c r="L86" s="79" t="str">
        <f t="shared" si="38"/>
        <v>OPEX</v>
      </c>
      <c r="M86" s="79" t="str">
        <f t="shared" si="38"/>
        <v>£m</v>
      </c>
      <c r="N86" s="101"/>
      <c r="O86" s="196"/>
      <c r="P86" s="196"/>
      <c r="Q86" s="197"/>
      <c r="R86" s="197"/>
      <c r="S86" s="197"/>
      <c r="T86" s="197"/>
      <c r="U86" s="197"/>
      <c r="V86" s="101"/>
      <c r="W86" s="101"/>
      <c r="X86" s="101"/>
      <c r="Y86" s="191"/>
      <c r="Z86" s="191"/>
      <c r="AA86" s="191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</row>
    <row r="87" spans="1:37" hidden="1" outlineLevel="1">
      <c r="A87" s="110"/>
      <c r="B87" s="110"/>
      <c r="C87" s="111"/>
      <c r="D87" s="112"/>
      <c r="E87" s="79" t="str">
        <f t="shared" si="37"/>
        <v>Rechargeable works - WN - totex</v>
      </c>
      <c r="F87" s="79" t="str">
        <f t="shared" si="37"/>
        <v>sum</v>
      </c>
      <c r="G87" s="79">
        <f t="shared" si="37"/>
        <v>0</v>
      </c>
      <c r="H87" s="79">
        <f t="shared" si="37"/>
        <v>0</v>
      </c>
      <c r="I87" s="79">
        <f t="shared" si="37"/>
        <v>0</v>
      </c>
      <c r="J87" s="79">
        <f t="shared" si="37"/>
        <v>0</v>
      </c>
      <c r="K87" s="79"/>
      <c r="L87" s="79">
        <f t="shared" si="38"/>
        <v>0</v>
      </c>
      <c r="M87" s="79" t="str">
        <f t="shared" si="38"/>
        <v>£m</v>
      </c>
      <c r="N87" s="101"/>
      <c r="O87" s="196"/>
      <c r="P87" s="196"/>
      <c r="Q87" s="198">
        <f t="shared" ref="Q87:U87" si="40">SUM(Q85:Q86)</f>
        <v>0</v>
      </c>
      <c r="R87" s="198">
        <f t="shared" si="40"/>
        <v>0</v>
      </c>
      <c r="S87" s="198">
        <f t="shared" si="40"/>
        <v>0</v>
      </c>
      <c r="T87" s="198">
        <f t="shared" si="40"/>
        <v>0</v>
      </c>
      <c r="U87" s="198">
        <f t="shared" si="40"/>
        <v>0</v>
      </c>
      <c r="V87" s="101"/>
      <c r="W87" s="101"/>
      <c r="X87" s="101"/>
      <c r="Y87" s="191"/>
      <c r="Z87" s="191"/>
      <c r="AA87" s="191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</row>
    <row r="88" spans="1:37" hidden="1" outlineLevel="1">
      <c r="A88" s="110"/>
      <c r="B88" s="110"/>
      <c r="C88" s="111"/>
      <c r="D88" s="112"/>
      <c r="E88" s="79" t="str">
        <f t="shared" si="37"/>
        <v>Bulk supplies - WN - capex</v>
      </c>
      <c r="F88" s="79" t="str">
        <f t="shared" si="37"/>
        <v>CW11_027RWD_PR24</v>
      </c>
      <c r="G88" s="79" t="str">
        <f t="shared" si="37"/>
        <v>CW11_027TWD_PR24</v>
      </c>
      <c r="H88" s="79" t="str">
        <f t="shared" si="37"/>
        <v>CW11_027WT_PR24</v>
      </c>
      <c r="I88" s="79">
        <f t="shared" si="37"/>
        <v>0</v>
      </c>
      <c r="J88" s="79">
        <f t="shared" si="37"/>
        <v>0</v>
      </c>
      <c r="K88" s="79"/>
      <c r="L88" s="79" t="str">
        <f t="shared" si="38"/>
        <v>CAPEX</v>
      </c>
      <c r="M88" s="79" t="str">
        <f t="shared" si="38"/>
        <v>£m</v>
      </c>
      <c r="N88" s="101"/>
      <c r="O88" s="196"/>
      <c r="P88" s="196"/>
      <c r="Q88" s="197"/>
      <c r="R88" s="197"/>
      <c r="S88" s="197"/>
      <c r="T88" s="197"/>
      <c r="U88" s="197"/>
      <c r="V88" s="101"/>
      <c r="W88" s="101"/>
      <c r="X88" s="101"/>
      <c r="Y88" s="191"/>
      <c r="Z88" s="191"/>
      <c r="AA88" s="191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</row>
    <row r="89" spans="1:37" hidden="1" outlineLevel="1">
      <c r="A89" s="110"/>
      <c r="B89" s="110"/>
      <c r="C89" s="111"/>
      <c r="D89" s="112"/>
      <c r="E89" s="79" t="str">
        <f t="shared" si="37"/>
        <v>Bulk supplies - WN - opex</v>
      </c>
      <c r="F89" s="79" t="str">
        <f t="shared" si="37"/>
        <v>CW11_012RWD_PR24</v>
      </c>
      <c r="G89" s="79" t="str">
        <f t="shared" si="37"/>
        <v>CW11_012TWD_PR24</v>
      </c>
      <c r="H89" s="79" t="str">
        <f t="shared" si="37"/>
        <v>CW11_012WT_PR24</v>
      </c>
      <c r="I89" s="79">
        <f t="shared" si="37"/>
        <v>0</v>
      </c>
      <c r="J89" s="79">
        <f t="shared" si="37"/>
        <v>0</v>
      </c>
      <c r="K89" s="79"/>
      <c r="L89" s="79" t="str">
        <f t="shared" si="38"/>
        <v>OPEX</v>
      </c>
      <c r="M89" s="79" t="str">
        <f t="shared" si="38"/>
        <v>£m</v>
      </c>
      <c r="N89" s="101"/>
      <c r="O89" s="196"/>
      <c r="P89" s="196"/>
      <c r="Q89" s="197"/>
      <c r="R89" s="197"/>
      <c r="S89" s="197"/>
      <c r="T89" s="197"/>
      <c r="U89" s="197"/>
      <c r="V89" s="101"/>
      <c r="W89" s="101"/>
      <c r="X89" s="101"/>
      <c r="Y89" s="191"/>
      <c r="Z89" s="191"/>
      <c r="AA89" s="191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</row>
    <row r="90" spans="1:37" hidden="1" outlineLevel="1">
      <c r="A90" s="110"/>
      <c r="B90" s="110"/>
      <c r="C90" s="111"/>
      <c r="D90" s="112"/>
      <c r="E90" s="79" t="str">
        <f t="shared" si="37"/>
        <v>Bulk supplies - WN - totex</v>
      </c>
      <c r="F90" s="79" t="str">
        <f t="shared" si="37"/>
        <v>sum</v>
      </c>
      <c r="G90" s="79">
        <f t="shared" si="37"/>
        <v>0</v>
      </c>
      <c r="H90" s="79">
        <f t="shared" si="37"/>
        <v>0</v>
      </c>
      <c r="I90" s="79">
        <f t="shared" si="37"/>
        <v>0</v>
      </c>
      <c r="J90" s="79">
        <f t="shared" si="37"/>
        <v>0</v>
      </c>
      <c r="K90" s="79"/>
      <c r="L90" s="79">
        <f t="shared" si="38"/>
        <v>0</v>
      </c>
      <c r="M90" s="79" t="str">
        <f t="shared" si="38"/>
        <v>£m</v>
      </c>
      <c r="N90" s="101"/>
      <c r="O90" s="196"/>
      <c r="P90" s="196"/>
      <c r="Q90" s="198">
        <f t="shared" ref="Q90:U90" si="41">SUM(Q88:Q89)</f>
        <v>0</v>
      </c>
      <c r="R90" s="198">
        <f t="shared" si="41"/>
        <v>0</v>
      </c>
      <c r="S90" s="198">
        <f t="shared" si="41"/>
        <v>0</v>
      </c>
      <c r="T90" s="198">
        <f t="shared" si="41"/>
        <v>0</v>
      </c>
      <c r="U90" s="198">
        <f t="shared" si="41"/>
        <v>0</v>
      </c>
      <c r="V90" s="101"/>
      <c r="W90" s="101"/>
      <c r="X90" s="101"/>
      <c r="Y90" s="191"/>
      <c r="Z90" s="191"/>
      <c r="AA90" s="191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</row>
    <row r="91" spans="1:37" hidden="1" outlineLevel="1">
      <c r="A91" s="110"/>
      <c r="B91" s="110"/>
      <c r="C91" s="111"/>
      <c r="D91" s="112"/>
      <c r="E91" s="79" t="str">
        <f t="shared" si="37"/>
        <v>Excluded charges - WN - capex</v>
      </c>
      <c r="F91" s="79" t="str">
        <f t="shared" si="37"/>
        <v>CW11_028RWD_PR24</v>
      </c>
      <c r="G91" s="79" t="str">
        <f t="shared" si="37"/>
        <v>CW11_029TOT_PR24</v>
      </c>
      <c r="H91" s="79" t="str">
        <f t="shared" si="37"/>
        <v>CW11_028TWD_PR24</v>
      </c>
      <c r="I91" s="79" t="str">
        <f t="shared" si="37"/>
        <v>CW11_028WT_PR24</v>
      </c>
      <c r="J91" s="79">
        <f t="shared" si="37"/>
        <v>0</v>
      </c>
      <c r="K91" s="79"/>
      <c r="L91" s="79" t="str">
        <f t="shared" si="38"/>
        <v>CAPEX</v>
      </c>
      <c r="M91" s="79" t="str">
        <f t="shared" si="38"/>
        <v>£m</v>
      </c>
      <c r="N91" s="101"/>
      <c r="O91" s="196"/>
      <c r="P91" s="196"/>
      <c r="Q91" s="197"/>
      <c r="R91" s="197"/>
      <c r="S91" s="197"/>
      <c r="T91" s="197"/>
      <c r="U91" s="197"/>
      <c r="V91" s="101"/>
      <c r="W91" s="101"/>
      <c r="X91" s="101"/>
      <c r="Y91" s="191"/>
      <c r="Z91" s="191"/>
      <c r="AA91" s="191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</row>
    <row r="92" spans="1:37" hidden="1" outlineLevel="1">
      <c r="A92" s="110"/>
      <c r="B92" s="110"/>
      <c r="C92" s="111"/>
      <c r="D92" s="112"/>
      <c r="E92" s="79" t="str">
        <f t="shared" si="37"/>
        <v>Excluded charges - WN - opex</v>
      </c>
      <c r="F92" s="79" t="str">
        <f t="shared" si="37"/>
        <v>CW11_013RWD_PR24</v>
      </c>
      <c r="G92" s="79" t="str">
        <f t="shared" si="37"/>
        <v>CW11_014TOT_PR24</v>
      </c>
      <c r="H92" s="79" t="str">
        <f t="shared" si="37"/>
        <v>CW11_013TWD_PR24</v>
      </c>
      <c r="I92" s="79" t="str">
        <f t="shared" si="37"/>
        <v>CW11_013WT_PR24</v>
      </c>
      <c r="J92" s="79">
        <f t="shared" si="37"/>
        <v>0</v>
      </c>
      <c r="K92" s="79"/>
      <c r="L92" s="79" t="str">
        <f t="shared" si="38"/>
        <v>OPEX</v>
      </c>
      <c r="M92" s="79" t="str">
        <f t="shared" si="38"/>
        <v>£m</v>
      </c>
      <c r="N92" s="101"/>
      <c r="O92" s="196"/>
      <c r="P92" s="196"/>
      <c r="Q92" s="197"/>
      <c r="R92" s="197"/>
      <c r="S92" s="197"/>
      <c r="T92" s="197"/>
      <c r="U92" s="197"/>
      <c r="V92" s="101"/>
      <c r="W92" s="101"/>
      <c r="X92" s="101"/>
      <c r="Y92" s="191"/>
      <c r="Z92" s="191"/>
      <c r="AA92" s="191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</row>
    <row r="93" spans="1:37" hidden="1" outlineLevel="1">
      <c r="A93" s="110"/>
      <c r="B93" s="110"/>
      <c r="C93" s="111"/>
      <c r="D93" s="112"/>
      <c r="E93" s="79" t="str">
        <f t="shared" si="37"/>
        <v>Excluded charges - WN - totex</v>
      </c>
      <c r="F93" s="79" t="str">
        <f t="shared" si="37"/>
        <v>sum</v>
      </c>
      <c r="G93" s="79">
        <f t="shared" si="37"/>
        <v>0</v>
      </c>
      <c r="H93" s="79">
        <f t="shared" si="37"/>
        <v>0</v>
      </c>
      <c r="I93" s="79">
        <f t="shared" si="37"/>
        <v>0</v>
      </c>
      <c r="J93" s="79">
        <f t="shared" si="37"/>
        <v>0</v>
      </c>
      <c r="K93" s="79"/>
      <c r="L93" s="79">
        <f t="shared" si="38"/>
        <v>0</v>
      </c>
      <c r="M93" s="79" t="str">
        <f t="shared" si="38"/>
        <v>£m</v>
      </c>
      <c r="N93" s="101"/>
      <c r="O93" s="196"/>
      <c r="P93" s="196"/>
      <c r="Q93" s="198">
        <f t="shared" ref="Q93:U93" si="42">SUM(Q91:Q92)</f>
        <v>0</v>
      </c>
      <c r="R93" s="198">
        <f t="shared" si="42"/>
        <v>0</v>
      </c>
      <c r="S93" s="198">
        <f t="shared" si="42"/>
        <v>0</v>
      </c>
      <c r="T93" s="198">
        <f t="shared" si="42"/>
        <v>0</v>
      </c>
      <c r="U93" s="198">
        <f t="shared" si="42"/>
        <v>0</v>
      </c>
      <c r="V93" s="101"/>
      <c r="W93" s="101"/>
      <c r="X93" s="101"/>
      <c r="Y93" s="191"/>
      <c r="Z93" s="191"/>
      <c r="AA93" s="191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</row>
    <row r="94" spans="1:37" hidden="1" outlineLevel="1">
      <c r="A94" s="110"/>
      <c r="B94" s="110"/>
      <c r="C94" s="111"/>
      <c r="D94" s="112"/>
      <c r="E94" s="79" t="str">
        <f t="shared" si="37"/>
        <v>Total third party costs - WN - capex</v>
      </c>
      <c r="F94" s="79" t="str">
        <f t="shared" si="37"/>
        <v>sum</v>
      </c>
      <c r="G94" s="79">
        <f t="shared" si="37"/>
        <v>0</v>
      </c>
      <c r="H94" s="79">
        <f t="shared" si="37"/>
        <v>0</v>
      </c>
      <c r="I94" s="79">
        <f t="shared" si="37"/>
        <v>0</v>
      </c>
      <c r="J94" s="79">
        <f t="shared" si="37"/>
        <v>0</v>
      </c>
      <c r="K94" s="79"/>
      <c r="L94" s="79" t="str">
        <f t="shared" si="38"/>
        <v>CAPEX</v>
      </c>
      <c r="M94" s="79" t="str">
        <f t="shared" si="38"/>
        <v>£m</v>
      </c>
      <c r="N94" s="101"/>
      <c r="O94" s="196"/>
      <c r="P94" s="196"/>
      <c r="Q94" s="198">
        <f>SUMIF($L$82:$L$93,$L94,Q$82:Q$93)</f>
        <v>0</v>
      </c>
      <c r="R94" s="198">
        <f t="shared" ref="R94:U95" si="43">SUMIF($L$82:$L$93,$L94,R$82:R$93)</f>
        <v>0</v>
      </c>
      <c r="S94" s="198">
        <f t="shared" si="43"/>
        <v>0</v>
      </c>
      <c r="T94" s="198">
        <f t="shared" si="43"/>
        <v>0</v>
      </c>
      <c r="U94" s="198">
        <f t="shared" si="43"/>
        <v>0</v>
      </c>
      <c r="V94" s="101"/>
      <c r="W94" s="101"/>
      <c r="X94" s="101"/>
      <c r="Y94" s="191"/>
      <c r="Z94" s="191"/>
      <c r="AA94" s="191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</row>
    <row r="95" spans="1:37" hidden="1" outlineLevel="1">
      <c r="A95" s="110"/>
      <c r="B95" s="110"/>
      <c r="C95" s="111"/>
      <c r="D95" s="112"/>
      <c r="E95" s="79" t="str">
        <f t="shared" si="37"/>
        <v>Total third party costs - WN - opex</v>
      </c>
      <c r="F95" s="79" t="str">
        <f t="shared" si="37"/>
        <v>sum</v>
      </c>
      <c r="G95" s="79">
        <f t="shared" si="37"/>
        <v>0</v>
      </c>
      <c r="H95" s="79">
        <f t="shared" si="37"/>
        <v>0</v>
      </c>
      <c r="I95" s="79">
        <f t="shared" si="37"/>
        <v>0</v>
      </c>
      <c r="J95" s="79">
        <f t="shared" si="37"/>
        <v>0</v>
      </c>
      <c r="K95" s="79"/>
      <c r="L95" s="79" t="str">
        <f t="shared" si="38"/>
        <v>OPEX</v>
      </c>
      <c r="M95" s="79" t="str">
        <f t="shared" si="38"/>
        <v>£m</v>
      </c>
      <c r="N95" s="101"/>
      <c r="O95" s="196"/>
      <c r="P95" s="196"/>
      <c r="Q95" s="198">
        <f t="shared" ref="Q95" si="44">SUMIF($L$82:$L$93,$L95,Q$82:Q$93)</f>
        <v>0</v>
      </c>
      <c r="R95" s="198">
        <f t="shared" si="43"/>
        <v>0</v>
      </c>
      <c r="S95" s="198">
        <f t="shared" si="43"/>
        <v>0</v>
      </c>
      <c r="T95" s="198">
        <f t="shared" si="43"/>
        <v>0</v>
      </c>
      <c r="U95" s="198">
        <f t="shared" si="43"/>
        <v>0</v>
      </c>
      <c r="V95" s="101"/>
      <c r="W95" s="101"/>
      <c r="X95" s="101"/>
      <c r="Y95" s="191"/>
      <c r="Z95" s="191"/>
      <c r="AA95" s="191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</row>
    <row r="96" spans="1:37" hidden="1" outlineLevel="1">
      <c r="A96" s="110"/>
      <c r="B96" s="110"/>
      <c r="C96" s="111"/>
      <c r="D96" s="112"/>
      <c r="E96" s="79" t="str">
        <f t="shared" si="37"/>
        <v>Total third party costs - WN - totex</v>
      </c>
      <c r="F96" s="79" t="str">
        <f t="shared" si="37"/>
        <v>sum</v>
      </c>
      <c r="G96" s="79">
        <f t="shared" si="37"/>
        <v>0</v>
      </c>
      <c r="H96" s="79">
        <f t="shared" si="37"/>
        <v>0</v>
      </c>
      <c r="I96" s="79">
        <f t="shared" si="37"/>
        <v>0</v>
      </c>
      <c r="J96" s="79">
        <f t="shared" si="37"/>
        <v>0</v>
      </c>
      <c r="K96" s="79"/>
      <c r="L96" s="79">
        <f t="shared" si="38"/>
        <v>0</v>
      </c>
      <c r="M96" s="79" t="str">
        <f t="shared" si="38"/>
        <v>£m</v>
      </c>
      <c r="N96" s="101"/>
      <c r="O96" s="196"/>
      <c r="P96" s="196"/>
      <c r="Q96" s="198">
        <f>SUM(Q94:Q95)</f>
        <v>0</v>
      </c>
      <c r="R96" s="198">
        <f t="shared" ref="R96:U96" si="45">SUM(R94:R95)</f>
        <v>0</v>
      </c>
      <c r="S96" s="198">
        <f t="shared" si="45"/>
        <v>0</v>
      </c>
      <c r="T96" s="198">
        <f t="shared" si="45"/>
        <v>0</v>
      </c>
      <c r="U96" s="198">
        <f t="shared" si="45"/>
        <v>0</v>
      </c>
      <c r="V96" s="101"/>
      <c r="W96" s="101"/>
      <c r="X96" s="101"/>
      <c r="Y96" s="191"/>
      <c r="Z96" s="191"/>
      <c r="AA96" s="191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</row>
    <row r="97" spans="1:37" customFormat="1" hidden="1" outlineLevel="1">
      <c r="A97" s="101"/>
      <c r="B97" s="101"/>
      <c r="C97" s="101"/>
      <c r="D97" s="101"/>
      <c r="E97" s="101"/>
      <c r="F97" s="101"/>
      <c r="G97" s="101"/>
      <c r="H97" s="101"/>
      <c r="I97" s="101"/>
      <c r="J97" s="101"/>
      <c r="K97" s="101"/>
      <c r="L97" s="101"/>
      <c r="M97" s="101"/>
      <c r="N97" s="101"/>
      <c r="O97" s="200"/>
      <c r="P97" s="200"/>
      <c r="Q97" s="200"/>
      <c r="R97" s="200"/>
      <c r="S97" s="200"/>
      <c r="T97" s="200"/>
      <c r="U97" s="200"/>
      <c r="V97" s="101"/>
      <c r="W97" s="101"/>
      <c r="X97" s="101"/>
      <c r="Y97" s="101"/>
      <c r="Z97" s="101"/>
      <c r="AA97" s="101"/>
      <c r="AB97" s="101"/>
      <c r="AC97" s="101"/>
      <c r="AD97" s="101"/>
      <c r="AE97" s="101"/>
      <c r="AF97" s="101"/>
      <c r="AG97" s="101"/>
      <c r="AH97" s="101"/>
      <c r="AI97" s="101"/>
      <c r="AJ97" s="101"/>
      <c r="AK97" s="101"/>
    </row>
    <row r="98" spans="1:37" hidden="1" outlineLevel="1">
      <c r="A98" s="110"/>
      <c r="B98" s="110"/>
      <c r="C98" s="111"/>
      <c r="D98" s="112"/>
      <c r="E98" s="79" t="str">
        <f t="shared" ref="E98:J109" si="46">E44</f>
        <v>Rechargeable works - WWN - capex</v>
      </c>
      <c r="F98" s="79" t="str">
        <f t="shared" si="46"/>
        <v>CWW11_014TOT_PR24</v>
      </c>
      <c r="G98" s="79" t="str">
        <f t="shared" si="46"/>
        <v>CWW11_016TOT_PR24</v>
      </c>
      <c r="H98" s="79" t="str">
        <f t="shared" si="46"/>
        <v>CWW11_015TOT_PR24</v>
      </c>
      <c r="I98" s="79">
        <f t="shared" si="46"/>
        <v>0</v>
      </c>
      <c r="J98" s="79">
        <f t="shared" si="46"/>
        <v>0</v>
      </c>
      <c r="K98" s="79"/>
      <c r="L98" s="79" t="str">
        <f t="shared" ref="L98:M109" si="47">L44</f>
        <v>CAPEX</v>
      </c>
      <c r="M98" s="79" t="str">
        <f t="shared" si="47"/>
        <v>£m</v>
      </c>
      <c r="N98" s="101"/>
      <c r="O98" s="196"/>
      <c r="P98" s="196"/>
      <c r="Q98" s="197"/>
      <c r="R98" s="197"/>
      <c r="S98" s="197"/>
      <c r="T98" s="197"/>
      <c r="U98" s="197"/>
      <c r="V98" s="101"/>
      <c r="W98" s="101"/>
      <c r="X98" s="101"/>
      <c r="Y98" s="191"/>
      <c r="Z98" s="191"/>
      <c r="AA98" s="191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</row>
    <row r="99" spans="1:37" hidden="1" outlineLevel="1">
      <c r="A99" s="110"/>
      <c r="B99" s="110"/>
      <c r="C99" s="111"/>
      <c r="D99" s="112"/>
      <c r="E99" s="79" t="str">
        <f t="shared" si="46"/>
        <v>Rechargeable works - WWN - opex</v>
      </c>
      <c r="F99" s="79" t="str">
        <f t="shared" si="46"/>
        <v>CWW11_001TOT_PR24</v>
      </c>
      <c r="G99" s="79" t="str">
        <f t="shared" si="46"/>
        <v>CWW11_003TOT_PR24</v>
      </c>
      <c r="H99" s="79" t="str">
        <f t="shared" si="46"/>
        <v>CWW11_002TOT_PR24</v>
      </c>
      <c r="I99" s="79">
        <f t="shared" si="46"/>
        <v>0</v>
      </c>
      <c r="J99" s="79">
        <f t="shared" si="46"/>
        <v>0</v>
      </c>
      <c r="K99" s="79"/>
      <c r="L99" s="79" t="str">
        <f t="shared" si="47"/>
        <v>OPEX</v>
      </c>
      <c r="M99" s="79" t="str">
        <f t="shared" si="47"/>
        <v>£m</v>
      </c>
      <c r="N99" s="101"/>
      <c r="O99" s="196"/>
      <c r="P99" s="196"/>
      <c r="Q99" s="197"/>
      <c r="R99" s="197"/>
      <c r="S99" s="197"/>
      <c r="T99" s="197"/>
      <c r="U99" s="197"/>
      <c r="V99" s="101"/>
      <c r="W99" s="101"/>
      <c r="X99" s="101"/>
      <c r="Y99" s="191"/>
      <c r="Z99" s="191"/>
      <c r="AA99" s="191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</row>
    <row r="100" spans="1:37" hidden="1" outlineLevel="1">
      <c r="A100" s="110"/>
      <c r="B100" s="110"/>
      <c r="C100" s="111"/>
      <c r="D100" s="112"/>
      <c r="E100" s="79" t="str">
        <f t="shared" si="46"/>
        <v>Rechargeable works - WWN - totex</v>
      </c>
      <c r="F100" s="79" t="str">
        <f t="shared" si="46"/>
        <v>sum</v>
      </c>
      <c r="G100" s="79">
        <f t="shared" si="46"/>
        <v>0</v>
      </c>
      <c r="H100" s="79">
        <f t="shared" si="46"/>
        <v>0</v>
      </c>
      <c r="I100" s="79">
        <f t="shared" si="46"/>
        <v>0</v>
      </c>
      <c r="J100" s="79">
        <f t="shared" si="46"/>
        <v>0</v>
      </c>
      <c r="K100" s="79"/>
      <c r="L100" s="79">
        <f t="shared" si="47"/>
        <v>0</v>
      </c>
      <c r="M100" s="79" t="str">
        <f t="shared" si="47"/>
        <v>£m</v>
      </c>
      <c r="N100" s="101"/>
      <c r="O100" s="196"/>
      <c r="P100" s="196"/>
      <c r="Q100" s="198">
        <f>SUMIF($L$69:$L98,$L100,Q$69:Q98)</f>
        <v>0</v>
      </c>
      <c r="R100" s="198">
        <f>SUMIF($L$69:$L98,$L100,R$69:R98)</f>
        <v>0</v>
      </c>
      <c r="S100" s="198">
        <f>SUMIF($L$69:$L98,$L100,S$69:S98)</f>
        <v>0</v>
      </c>
      <c r="T100" s="198">
        <f>SUMIF($L$69:$L98,$L100,T$69:T98)</f>
        <v>0</v>
      </c>
      <c r="U100" s="198">
        <f>SUMIF($L$69:$L98,$L100,U$69:U98)</f>
        <v>0</v>
      </c>
      <c r="V100" s="101"/>
      <c r="W100" s="101"/>
      <c r="X100" s="101"/>
      <c r="Y100" s="191"/>
      <c r="Z100" s="191"/>
      <c r="AA100" s="191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</row>
    <row r="101" spans="1:37" hidden="1" outlineLevel="1">
      <c r="A101" s="110"/>
      <c r="B101" s="110"/>
      <c r="C101" s="111"/>
      <c r="D101" s="112"/>
      <c r="E101" s="79" t="str">
        <f t="shared" si="46"/>
        <v>Bulk supplies - WWN - capex</v>
      </c>
      <c r="F101" s="79" t="str">
        <f t="shared" si="46"/>
        <v>CWW11_021TOT_PR24</v>
      </c>
      <c r="G101" s="79">
        <f t="shared" si="46"/>
        <v>0</v>
      </c>
      <c r="H101" s="79">
        <f t="shared" si="46"/>
        <v>0</v>
      </c>
      <c r="I101" s="79">
        <f t="shared" si="46"/>
        <v>0</v>
      </c>
      <c r="J101" s="79">
        <f t="shared" si="46"/>
        <v>0</v>
      </c>
      <c r="K101" s="79"/>
      <c r="L101" s="79" t="str">
        <f t="shared" si="47"/>
        <v>CAPEX</v>
      </c>
      <c r="M101" s="79" t="str">
        <f t="shared" si="47"/>
        <v>£m</v>
      </c>
      <c r="N101" s="101"/>
      <c r="O101" s="196"/>
      <c r="P101" s="196"/>
      <c r="Q101" s="197"/>
      <c r="R101" s="197"/>
      <c r="S101" s="197"/>
      <c r="T101" s="197"/>
      <c r="U101" s="197"/>
      <c r="V101" s="101"/>
      <c r="W101" s="101"/>
      <c r="X101" s="101"/>
      <c r="Y101" s="191"/>
      <c r="Z101" s="191"/>
      <c r="AA101" s="191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</row>
    <row r="102" spans="1:37" hidden="1" outlineLevel="1">
      <c r="A102" s="110"/>
      <c r="B102" s="110"/>
      <c r="C102" s="111"/>
      <c r="D102" s="112"/>
      <c r="E102" s="79" t="str">
        <f t="shared" si="46"/>
        <v>Bulk supplies - WWN - opex</v>
      </c>
      <c r="F102" s="79" t="str">
        <f t="shared" si="46"/>
        <v>CWW11_008TOT_PR24</v>
      </c>
      <c r="G102" s="79">
        <f t="shared" si="46"/>
        <v>0</v>
      </c>
      <c r="H102" s="79">
        <f t="shared" si="46"/>
        <v>0</v>
      </c>
      <c r="I102" s="79">
        <f t="shared" si="46"/>
        <v>0</v>
      </c>
      <c r="J102" s="79">
        <f t="shared" si="46"/>
        <v>0</v>
      </c>
      <c r="K102" s="79"/>
      <c r="L102" s="79" t="str">
        <f t="shared" si="47"/>
        <v>OPEX</v>
      </c>
      <c r="M102" s="79" t="str">
        <f t="shared" si="47"/>
        <v>£m</v>
      </c>
      <c r="N102" s="101"/>
      <c r="O102" s="196"/>
      <c r="P102" s="196"/>
      <c r="Q102" s="197"/>
      <c r="R102" s="197"/>
      <c r="S102" s="197"/>
      <c r="T102" s="197"/>
      <c r="U102" s="197"/>
      <c r="V102" s="101"/>
      <c r="W102" s="101"/>
      <c r="X102" s="101"/>
      <c r="Y102" s="191"/>
      <c r="Z102" s="191"/>
      <c r="AA102" s="191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</row>
    <row r="103" spans="1:37" hidden="1" outlineLevel="1">
      <c r="A103" s="110"/>
      <c r="B103" s="110"/>
      <c r="C103" s="111"/>
      <c r="D103" s="112"/>
      <c r="E103" s="79" t="str">
        <f t="shared" si="46"/>
        <v>Bulk supplies - WWN - totex</v>
      </c>
      <c r="F103" s="79" t="str">
        <f t="shared" si="46"/>
        <v>sum</v>
      </c>
      <c r="G103" s="79">
        <f t="shared" si="46"/>
        <v>0</v>
      </c>
      <c r="H103" s="79">
        <f t="shared" si="46"/>
        <v>0</v>
      </c>
      <c r="I103" s="79">
        <f t="shared" si="46"/>
        <v>0</v>
      </c>
      <c r="J103" s="79">
        <f t="shared" si="46"/>
        <v>0</v>
      </c>
      <c r="K103" s="79"/>
      <c r="L103" s="79">
        <f t="shared" si="47"/>
        <v>0</v>
      </c>
      <c r="M103" s="79" t="str">
        <f t="shared" si="47"/>
        <v>£m</v>
      </c>
      <c r="N103" s="101"/>
      <c r="O103" s="196"/>
      <c r="P103" s="196"/>
      <c r="Q103" s="198">
        <f t="shared" ref="Q103:U103" si="48">SUM(Q101:Q102)</f>
        <v>0</v>
      </c>
      <c r="R103" s="198">
        <f t="shared" si="48"/>
        <v>0</v>
      </c>
      <c r="S103" s="198">
        <f t="shared" si="48"/>
        <v>0</v>
      </c>
      <c r="T103" s="198">
        <f t="shared" si="48"/>
        <v>0</v>
      </c>
      <c r="U103" s="198">
        <f t="shared" si="48"/>
        <v>0</v>
      </c>
      <c r="V103" s="101"/>
      <c r="W103" s="101"/>
      <c r="X103" s="101"/>
      <c r="Y103" s="191"/>
      <c r="Z103" s="191"/>
      <c r="AA103" s="191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</row>
    <row r="104" spans="1:37" hidden="1" outlineLevel="1">
      <c r="A104" s="110"/>
      <c r="B104" s="110"/>
      <c r="C104" s="111"/>
      <c r="D104" s="112"/>
      <c r="E104" s="79" t="str">
        <f t="shared" si="46"/>
        <v>Excluded charges - WWN - capex</v>
      </c>
      <c r="F104" s="79" t="str">
        <f t="shared" si="46"/>
        <v>CWW11_022TOT_PR24</v>
      </c>
      <c r="G104" s="79" t="str">
        <f t="shared" si="46"/>
        <v>CWW11_023TOT_PR24</v>
      </c>
      <c r="H104" s="79">
        <f t="shared" si="46"/>
        <v>0</v>
      </c>
      <c r="I104" s="79">
        <f t="shared" si="46"/>
        <v>0</v>
      </c>
      <c r="J104" s="79">
        <f t="shared" si="46"/>
        <v>0</v>
      </c>
      <c r="K104" s="79"/>
      <c r="L104" s="79" t="str">
        <f t="shared" si="47"/>
        <v>CAPEX</v>
      </c>
      <c r="M104" s="79" t="str">
        <f t="shared" si="47"/>
        <v>£m</v>
      </c>
      <c r="N104" s="101"/>
      <c r="O104" s="196"/>
      <c r="P104" s="196"/>
      <c r="Q104" s="197"/>
      <c r="R104" s="197"/>
      <c r="S104" s="197"/>
      <c r="T104" s="197"/>
      <c r="U104" s="197"/>
      <c r="V104" s="101"/>
      <c r="W104" s="101"/>
      <c r="X104" s="101"/>
      <c r="Y104" s="191"/>
      <c r="Z104" s="191"/>
      <c r="AA104" s="191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</row>
    <row r="105" spans="1:37" hidden="1" outlineLevel="1">
      <c r="A105" s="110"/>
      <c r="B105" s="110"/>
      <c r="C105" s="111"/>
      <c r="D105" s="112"/>
      <c r="E105" s="79" t="str">
        <f t="shared" si="46"/>
        <v>Excluded charges - WWN - opex</v>
      </c>
      <c r="F105" s="79" t="str">
        <f t="shared" si="46"/>
        <v>CWW11_009TOT_PR24</v>
      </c>
      <c r="G105" s="79" t="str">
        <f t="shared" si="46"/>
        <v>CWW11_010TOT_PR24</v>
      </c>
      <c r="H105" s="79">
        <f t="shared" si="46"/>
        <v>0</v>
      </c>
      <c r="I105" s="79">
        <f t="shared" si="46"/>
        <v>0</v>
      </c>
      <c r="J105" s="79">
        <f t="shared" si="46"/>
        <v>0</v>
      </c>
      <c r="K105" s="79"/>
      <c r="L105" s="79" t="str">
        <f t="shared" si="47"/>
        <v>OPEX</v>
      </c>
      <c r="M105" s="79" t="str">
        <f t="shared" si="47"/>
        <v>£m</v>
      </c>
      <c r="N105" s="101"/>
      <c r="O105" s="196"/>
      <c r="P105" s="196"/>
      <c r="Q105" s="197"/>
      <c r="R105" s="197"/>
      <c r="S105" s="197"/>
      <c r="T105" s="197"/>
      <c r="U105" s="197"/>
      <c r="V105" s="101"/>
      <c r="W105" s="101"/>
      <c r="X105" s="101"/>
      <c r="Y105" s="191"/>
      <c r="Z105" s="191"/>
      <c r="AA105" s="191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</row>
    <row r="106" spans="1:37" hidden="1" outlineLevel="1">
      <c r="A106" s="110"/>
      <c r="B106" s="110"/>
      <c r="C106" s="111"/>
      <c r="D106" s="112"/>
      <c r="E106" s="79" t="str">
        <f t="shared" si="46"/>
        <v>Excluded charges - WWN - totex</v>
      </c>
      <c r="F106" s="79" t="str">
        <f t="shared" si="46"/>
        <v>sum</v>
      </c>
      <c r="G106" s="79">
        <f t="shared" si="46"/>
        <v>0</v>
      </c>
      <c r="H106" s="79">
        <f t="shared" si="46"/>
        <v>0</v>
      </c>
      <c r="I106" s="79">
        <f t="shared" si="46"/>
        <v>0</v>
      </c>
      <c r="J106" s="79">
        <f t="shared" si="46"/>
        <v>0</v>
      </c>
      <c r="K106" s="79"/>
      <c r="L106" s="79">
        <f t="shared" si="47"/>
        <v>0</v>
      </c>
      <c r="M106" s="79" t="str">
        <f t="shared" si="47"/>
        <v>£m</v>
      </c>
      <c r="N106" s="101"/>
      <c r="O106" s="196"/>
      <c r="P106" s="196"/>
      <c r="Q106" s="198">
        <f t="shared" ref="Q106:U106" si="49">SUM(Q104:Q105)</f>
        <v>0</v>
      </c>
      <c r="R106" s="198">
        <f t="shared" si="49"/>
        <v>0</v>
      </c>
      <c r="S106" s="198">
        <f t="shared" si="49"/>
        <v>0</v>
      </c>
      <c r="T106" s="198">
        <f t="shared" si="49"/>
        <v>0</v>
      </c>
      <c r="U106" s="198">
        <f t="shared" si="49"/>
        <v>0</v>
      </c>
      <c r="V106" s="101"/>
      <c r="W106" s="101"/>
      <c r="X106" s="101"/>
      <c r="Y106" s="191"/>
      <c r="Z106" s="191"/>
      <c r="AA106" s="191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</row>
    <row r="107" spans="1:37" hidden="1" outlineLevel="1">
      <c r="A107" s="110"/>
      <c r="B107" s="110"/>
      <c r="C107" s="111"/>
      <c r="D107" s="112"/>
      <c r="E107" s="79" t="str">
        <f t="shared" si="46"/>
        <v>Total third party costs - WWN - capex</v>
      </c>
      <c r="F107" s="79" t="str">
        <f t="shared" si="46"/>
        <v>sum</v>
      </c>
      <c r="G107" s="79">
        <f t="shared" si="46"/>
        <v>0</v>
      </c>
      <c r="H107" s="79">
        <f t="shared" si="46"/>
        <v>0</v>
      </c>
      <c r="I107" s="79">
        <f t="shared" si="46"/>
        <v>0</v>
      </c>
      <c r="J107" s="79">
        <f t="shared" si="46"/>
        <v>0</v>
      </c>
      <c r="K107" s="79"/>
      <c r="L107" s="79" t="str">
        <f t="shared" si="47"/>
        <v>CAPEX</v>
      </c>
      <c r="M107" s="79" t="str">
        <f t="shared" si="47"/>
        <v>£m</v>
      </c>
      <c r="N107" s="101"/>
      <c r="O107" s="196"/>
      <c r="P107" s="196"/>
      <c r="Q107" s="198">
        <f>SUMIF($L$98:$L$106,$L107,Q$98:Q$106)</f>
        <v>0</v>
      </c>
      <c r="R107" s="198">
        <f t="shared" ref="R107:U108" si="50">SUMIF($L$98:$L$106,$L107,R$98:R$106)</f>
        <v>0</v>
      </c>
      <c r="S107" s="198">
        <f t="shared" si="50"/>
        <v>0</v>
      </c>
      <c r="T107" s="198">
        <f t="shared" si="50"/>
        <v>0</v>
      </c>
      <c r="U107" s="198">
        <f t="shared" si="50"/>
        <v>0</v>
      </c>
      <c r="V107" s="101"/>
      <c r="W107" s="101"/>
      <c r="X107" s="101"/>
      <c r="Y107" s="191"/>
      <c r="Z107" s="191"/>
      <c r="AA107" s="191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</row>
    <row r="108" spans="1:37" hidden="1" outlineLevel="1">
      <c r="A108" s="110"/>
      <c r="B108" s="110"/>
      <c r="C108" s="111"/>
      <c r="D108" s="112"/>
      <c r="E108" s="79" t="str">
        <f t="shared" si="46"/>
        <v>Total third party costs - WWN - opex</v>
      </c>
      <c r="F108" s="79" t="str">
        <f t="shared" si="46"/>
        <v>sum</v>
      </c>
      <c r="G108" s="79">
        <f t="shared" si="46"/>
        <v>0</v>
      </c>
      <c r="H108" s="79">
        <f t="shared" si="46"/>
        <v>0</v>
      </c>
      <c r="I108" s="79">
        <f t="shared" si="46"/>
        <v>0</v>
      </c>
      <c r="J108" s="79">
        <f t="shared" si="46"/>
        <v>0</v>
      </c>
      <c r="K108" s="79"/>
      <c r="L108" s="79" t="str">
        <f t="shared" si="47"/>
        <v>OPEX</v>
      </c>
      <c r="M108" s="79" t="str">
        <f t="shared" si="47"/>
        <v>£m</v>
      </c>
      <c r="N108" s="101"/>
      <c r="O108" s="196"/>
      <c r="P108" s="196"/>
      <c r="Q108" s="198">
        <f t="shared" ref="Q108" si="51">SUMIF($L$98:$L$106,$L108,Q$98:Q$106)</f>
        <v>0</v>
      </c>
      <c r="R108" s="198">
        <f t="shared" si="50"/>
        <v>0</v>
      </c>
      <c r="S108" s="198">
        <f t="shared" si="50"/>
        <v>0</v>
      </c>
      <c r="T108" s="198">
        <f t="shared" si="50"/>
        <v>0</v>
      </c>
      <c r="U108" s="198">
        <f t="shared" si="50"/>
        <v>0</v>
      </c>
      <c r="V108" s="101"/>
      <c r="W108" s="101"/>
      <c r="X108" s="101"/>
      <c r="Y108" s="191"/>
      <c r="Z108" s="191"/>
      <c r="AA108" s="191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</row>
    <row r="109" spans="1:37" hidden="1" outlineLevel="1">
      <c r="A109" s="110"/>
      <c r="B109" s="110"/>
      <c r="C109" s="111"/>
      <c r="D109" s="112"/>
      <c r="E109" s="79" t="str">
        <f t="shared" si="46"/>
        <v>Total third party costs - WWN - totex</v>
      </c>
      <c r="F109" s="79" t="str">
        <f t="shared" si="46"/>
        <v>sum</v>
      </c>
      <c r="G109" s="79">
        <f t="shared" si="46"/>
        <v>0</v>
      </c>
      <c r="H109" s="79">
        <f t="shared" si="46"/>
        <v>0</v>
      </c>
      <c r="I109" s="79">
        <f t="shared" si="46"/>
        <v>0</v>
      </c>
      <c r="J109" s="79">
        <f t="shared" si="46"/>
        <v>0</v>
      </c>
      <c r="K109" s="79"/>
      <c r="L109" s="79">
        <f t="shared" si="47"/>
        <v>0</v>
      </c>
      <c r="M109" s="79" t="str">
        <f t="shared" si="47"/>
        <v>£m</v>
      </c>
      <c r="N109" s="101"/>
      <c r="O109" s="196"/>
      <c r="P109" s="196"/>
      <c r="Q109" s="198">
        <f>SUM(Q107:Q108)</f>
        <v>0</v>
      </c>
      <c r="R109" s="198">
        <f t="shared" ref="R109:U109" si="52">SUM(R107:R108)</f>
        <v>0</v>
      </c>
      <c r="S109" s="198">
        <f t="shared" si="52"/>
        <v>0</v>
      </c>
      <c r="T109" s="198">
        <f t="shared" si="52"/>
        <v>0</v>
      </c>
      <c r="U109" s="198">
        <f t="shared" si="52"/>
        <v>0</v>
      </c>
      <c r="V109" s="101"/>
      <c r="W109" s="101"/>
      <c r="X109" s="101"/>
      <c r="Y109" s="191"/>
      <c r="Z109" s="191"/>
      <c r="AA109" s="191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</row>
    <row r="110" spans="1:37" customFormat="1" hidden="1" outlineLevel="1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200"/>
      <c r="P110" s="200"/>
      <c r="Q110" s="200"/>
      <c r="R110" s="200"/>
      <c r="S110" s="200"/>
      <c r="T110" s="200"/>
      <c r="U110" s="200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</row>
    <row r="111" spans="1:37" hidden="1" outlineLevel="1">
      <c r="A111" s="110"/>
      <c r="B111" s="110"/>
      <c r="C111" s="111"/>
      <c r="D111" s="112"/>
      <c r="E111" s="79" t="s">
        <v>927</v>
      </c>
      <c r="F111" s="120" t="s">
        <v>704</v>
      </c>
      <c r="G111" s="120"/>
      <c r="H111" s="120"/>
      <c r="I111" s="120"/>
      <c r="J111" s="120"/>
      <c r="K111" s="120"/>
      <c r="L111" s="120"/>
      <c r="M111" s="157" t="s">
        <v>31</v>
      </c>
      <c r="N111" s="101"/>
      <c r="O111" s="196"/>
      <c r="P111" s="196"/>
      <c r="Q111" s="203">
        <f>Q80+Q96+Q109</f>
        <v>0</v>
      </c>
      <c r="R111" s="203">
        <f t="shared" ref="R111:U111" si="53">R80+R96+R109</f>
        <v>0</v>
      </c>
      <c r="S111" s="203">
        <f t="shared" si="53"/>
        <v>0</v>
      </c>
      <c r="T111" s="203">
        <f t="shared" si="53"/>
        <v>0</v>
      </c>
      <c r="U111" s="203">
        <f t="shared" si="53"/>
        <v>0</v>
      </c>
      <c r="V111" s="101"/>
      <c r="W111" s="101"/>
      <c r="X111" s="101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</row>
    <row r="112" spans="1:37" hidden="1" outlineLevel="1">
      <c r="A112" s="110"/>
      <c r="B112" s="110"/>
      <c r="C112" s="111"/>
      <c r="D112" s="112"/>
      <c r="E112" s="79"/>
      <c r="F112" s="79"/>
      <c r="G112" s="79"/>
      <c r="H112" s="79"/>
      <c r="I112" s="79"/>
      <c r="J112" s="79"/>
      <c r="K112" s="79"/>
      <c r="L112" s="79"/>
      <c r="M112" s="157"/>
      <c r="N112" s="79"/>
      <c r="O112" s="120"/>
      <c r="P112" s="120"/>
      <c r="Q112" s="157"/>
      <c r="R112" s="157"/>
      <c r="S112" s="157"/>
      <c r="T112" s="157"/>
      <c r="U112" s="157"/>
      <c r="V112" s="101"/>
      <c r="W112" s="101"/>
      <c r="X112" s="101"/>
      <c r="Y112" s="157"/>
      <c r="Z112" s="157"/>
      <c r="AA112" s="157"/>
      <c r="AB112" s="157"/>
      <c r="AC112" s="195"/>
      <c r="AD112" s="195"/>
      <c r="AE112" s="157"/>
      <c r="AF112" s="157"/>
      <c r="AG112" s="157"/>
      <c r="AH112" s="157"/>
      <c r="AI112" s="157"/>
      <c r="AJ112" s="157"/>
      <c r="AK112" s="157"/>
    </row>
    <row r="113" spans="1:37">
      <c r="A113" s="110"/>
      <c r="B113" s="110"/>
      <c r="C113" s="111"/>
      <c r="D113" s="157"/>
      <c r="E113" s="79"/>
      <c r="F113" s="157"/>
      <c r="G113" s="157"/>
      <c r="H113" s="157"/>
      <c r="I113" s="157"/>
      <c r="J113" s="157"/>
      <c r="K113" s="157"/>
      <c r="L113" s="157"/>
      <c r="M113" s="157"/>
      <c r="N113" s="79"/>
      <c r="O113" s="120"/>
      <c r="P113" s="120"/>
      <c r="Q113" s="157"/>
      <c r="R113" s="157"/>
      <c r="S113" s="157"/>
      <c r="T113" s="157"/>
      <c r="U113" s="157"/>
      <c r="V113" s="101"/>
      <c r="W113" s="101"/>
      <c r="X113" s="101"/>
      <c r="Y113" s="182"/>
      <c r="Z113" s="182">
        <f t="shared" ref="Z113:AA113" si="54">Z$2</f>
        <v>0</v>
      </c>
      <c r="AA113" s="182">
        <f t="shared" si="54"/>
        <v>0</v>
      </c>
      <c r="AB113" s="157"/>
      <c r="AC113" s="182"/>
      <c r="AD113" s="182"/>
      <c r="AE113" s="157"/>
      <c r="AF113" s="157"/>
      <c r="AG113" s="157"/>
      <c r="AH113" s="157"/>
      <c r="AI113" s="157"/>
      <c r="AJ113" s="157"/>
      <c r="AK113" s="157"/>
    </row>
    <row r="114" spans="1:37">
      <c r="A114" s="110"/>
      <c r="B114" s="110"/>
      <c r="C114" s="111"/>
      <c r="D114" s="157"/>
      <c r="E114" s="79"/>
      <c r="F114" s="157"/>
      <c r="G114" s="157"/>
      <c r="H114" s="157"/>
      <c r="I114" s="157"/>
      <c r="J114" s="157"/>
      <c r="K114" s="157"/>
      <c r="L114" s="157"/>
      <c r="M114" s="157"/>
      <c r="N114" s="79"/>
      <c r="O114" s="120"/>
      <c r="P114" s="120"/>
      <c r="Q114" s="182">
        <f t="shared" ref="Q114:U114" si="55">Q$2</f>
        <v>46112</v>
      </c>
      <c r="R114" s="182">
        <f t="shared" si="55"/>
        <v>46477</v>
      </c>
      <c r="S114" s="182">
        <f t="shared" si="55"/>
        <v>46843</v>
      </c>
      <c r="T114" s="182">
        <f t="shared" si="55"/>
        <v>47208</v>
      </c>
      <c r="U114" s="182">
        <f t="shared" si="55"/>
        <v>47573</v>
      </c>
      <c r="V114" s="101"/>
      <c r="W114" s="101"/>
      <c r="X114" s="101"/>
      <c r="Y114" s="182"/>
      <c r="Z114" s="182"/>
      <c r="AA114" s="182"/>
      <c r="AB114" s="157"/>
      <c r="AC114" s="182"/>
      <c r="AD114" s="182"/>
      <c r="AE114" s="157"/>
      <c r="AF114" s="157"/>
      <c r="AG114" s="157"/>
      <c r="AH114" s="157"/>
      <c r="AI114" s="157"/>
      <c r="AJ114" s="157"/>
      <c r="AK114" s="157"/>
    </row>
    <row r="115" spans="1:37">
      <c r="A115" s="110"/>
      <c r="B115" s="110"/>
      <c r="C115" s="111"/>
      <c r="D115" s="76" t="str">
        <f>D9</f>
        <v>Third party costs</v>
      </c>
      <c r="E115" s="79"/>
      <c r="F115" s="79"/>
      <c r="G115" s="79"/>
      <c r="H115" s="79"/>
      <c r="I115" s="79"/>
      <c r="J115" s="79"/>
      <c r="K115" s="79"/>
      <c r="L115" s="79"/>
      <c r="M115" s="157"/>
      <c r="N115" s="79"/>
      <c r="O115" s="120"/>
      <c r="P115" s="120"/>
      <c r="Q115" s="157"/>
      <c r="R115" s="157"/>
      <c r="S115" s="157"/>
      <c r="T115" s="157"/>
      <c r="U115" s="157"/>
      <c r="V115" s="101"/>
      <c r="W115" s="101"/>
      <c r="X115" s="101"/>
      <c r="Y115" s="182"/>
      <c r="Z115" s="182"/>
      <c r="AA115" s="182"/>
      <c r="AB115" s="157"/>
      <c r="AC115" s="182"/>
      <c r="AD115" s="182"/>
      <c r="AE115" s="157"/>
      <c r="AF115" s="157"/>
      <c r="AG115" s="157"/>
      <c r="AH115" s="157"/>
      <c r="AI115" s="157"/>
      <c r="AJ115" s="157"/>
      <c r="AK115" s="157"/>
    </row>
    <row r="116" spans="1:37">
      <c r="A116" s="110"/>
      <c r="B116" s="110"/>
      <c r="C116" s="111"/>
      <c r="D116" s="112"/>
      <c r="E116" s="96" t="s">
        <v>924</v>
      </c>
      <c r="F116" s="79"/>
      <c r="G116" s="79"/>
      <c r="H116" s="79"/>
      <c r="I116" s="79"/>
      <c r="J116" s="79"/>
      <c r="K116" s="79"/>
      <c r="L116" s="79"/>
      <c r="M116" s="157"/>
      <c r="N116" s="79"/>
      <c r="O116" s="120"/>
      <c r="P116" s="120"/>
      <c r="Q116" s="79"/>
      <c r="R116" s="79"/>
      <c r="S116" s="79"/>
      <c r="T116" s="79"/>
      <c r="U116" s="79"/>
      <c r="V116" s="101"/>
      <c r="W116" s="101"/>
      <c r="X116" s="101"/>
      <c r="Y116" s="79"/>
      <c r="Z116" s="79"/>
      <c r="AA116" s="79"/>
      <c r="AB116" s="157"/>
      <c r="AC116" s="79"/>
      <c r="AD116" s="79"/>
      <c r="AE116" s="157"/>
      <c r="AF116" s="157"/>
      <c r="AG116" s="157"/>
      <c r="AH116" s="157"/>
      <c r="AI116" s="157"/>
      <c r="AJ116" s="157"/>
      <c r="AK116" s="157"/>
    </row>
    <row r="117" spans="1:37" outlineLevel="1">
      <c r="A117" s="110"/>
      <c r="B117" s="110"/>
      <c r="C117" s="111"/>
      <c r="D117" s="112"/>
      <c r="E117" s="79"/>
      <c r="F117" s="79"/>
      <c r="G117" s="79"/>
      <c r="H117" s="79"/>
      <c r="I117" s="79"/>
      <c r="J117" s="79"/>
      <c r="K117" s="79"/>
      <c r="L117" s="79"/>
      <c r="M117" s="157"/>
      <c r="N117" s="187"/>
      <c r="O117" s="120"/>
      <c r="P117" s="120"/>
      <c r="Q117" s="79"/>
      <c r="R117" s="79"/>
      <c r="S117" s="79"/>
      <c r="T117" s="79"/>
      <c r="U117" s="79"/>
      <c r="V117" s="101"/>
      <c r="W117" s="101"/>
      <c r="X117" s="101"/>
      <c r="Y117" s="79"/>
      <c r="Z117" s="79"/>
      <c r="AA117" s="79"/>
      <c r="AB117" s="157"/>
      <c r="AC117" s="79"/>
      <c r="AD117" s="79"/>
      <c r="AE117" s="157"/>
      <c r="AF117" s="157"/>
      <c r="AG117" s="157"/>
      <c r="AH117" s="157"/>
      <c r="AI117" s="157"/>
      <c r="AJ117" s="157"/>
      <c r="AK117" s="157"/>
    </row>
    <row r="118" spans="1:37" outlineLevel="1">
      <c r="A118" s="110"/>
      <c r="B118" s="110"/>
      <c r="C118" s="111"/>
      <c r="D118" s="112"/>
      <c r="E118" s="188" t="s">
        <v>916</v>
      </c>
      <c r="F118" s="79"/>
      <c r="G118" s="79"/>
      <c r="H118" s="79"/>
      <c r="I118" s="79"/>
      <c r="J118" s="79"/>
      <c r="K118" s="79"/>
      <c r="L118" s="79"/>
      <c r="M118" s="157"/>
      <c r="N118" s="79"/>
      <c r="O118" s="120"/>
      <c r="P118" s="120"/>
      <c r="Q118" s="120"/>
      <c r="R118" s="120"/>
      <c r="S118" s="120"/>
      <c r="T118" s="120"/>
      <c r="U118" s="120"/>
      <c r="V118" s="101"/>
      <c r="W118" s="101"/>
      <c r="X118" s="101"/>
      <c r="Y118" s="120"/>
      <c r="Z118" s="120"/>
      <c r="AA118" s="120"/>
      <c r="AB118" s="157"/>
      <c r="AC118" s="120"/>
      <c r="AD118" s="120"/>
      <c r="AE118" s="157"/>
      <c r="AF118" s="157"/>
      <c r="AG118" s="157"/>
      <c r="AH118" s="157"/>
      <c r="AI118" s="157"/>
      <c r="AJ118" s="157"/>
      <c r="AK118" s="157"/>
    </row>
    <row r="119" spans="1:37" outlineLevel="1">
      <c r="A119" s="110"/>
      <c r="B119" s="110"/>
      <c r="C119" s="111"/>
      <c r="D119" s="112"/>
      <c r="E119" s="189">
        <f>InpC!$H$21</f>
        <v>45016</v>
      </c>
      <c r="F119" s="79"/>
      <c r="G119" s="79"/>
      <c r="H119" s="79"/>
      <c r="I119" s="79"/>
      <c r="J119" s="79"/>
      <c r="K119" s="79"/>
      <c r="L119" s="79"/>
      <c r="M119" s="157"/>
      <c r="N119" s="120"/>
      <c r="O119" s="120"/>
      <c r="P119" s="120"/>
      <c r="Q119" s="120"/>
      <c r="R119" s="120"/>
      <c r="S119" s="120"/>
      <c r="T119" s="120"/>
      <c r="U119" s="120"/>
      <c r="V119" s="101"/>
      <c r="W119" s="101"/>
      <c r="X119" s="101"/>
      <c r="Y119" s="120"/>
      <c r="Z119" s="120"/>
      <c r="AA119" s="120"/>
      <c r="AB119" s="157"/>
      <c r="AC119" s="120"/>
      <c r="AD119" s="120"/>
      <c r="AE119" s="157"/>
      <c r="AF119" s="157"/>
      <c r="AG119" s="157"/>
      <c r="AH119" s="157"/>
      <c r="AI119" s="157"/>
      <c r="AJ119" s="157"/>
      <c r="AK119" s="157"/>
    </row>
    <row r="120" spans="1:37" outlineLevel="1">
      <c r="A120" s="110"/>
      <c r="B120" s="110"/>
      <c r="C120" s="111"/>
      <c r="D120" s="112"/>
      <c r="E120" s="189"/>
      <c r="F120" s="79"/>
      <c r="G120" s="79"/>
      <c r="H120" s="79"/>
      <c r="I120" s="79"/>
      <c r="J120" s="79"/>
      <c r="K120" s="79"/>
      <c r="L120" s="79"/>
      <c r="M120" s="157"/>
      <c r="N120" s="120"/>
      <c r="O120" s="120"/>
      <c r="P120" s="120"/>
      <c r="Q120" s="120"/>
      <c r="R120" s="120"/>
      <c r="S120" s="120"/>
      <c r="T120" s="120"/>
      <c r="U120" s="120"/>
      <c r="V120" s="101"/>
      <c r="W120" s="101"/>
      <c r="X120" s="101"/>
      <c r="Y120" s="120"/>
      <c r="Z120" s="120"/>
      <c r="AA120" s="120"/>
      <c r="AB120" s="157"/>
      <c r="AC120" s="120"/>
      <c r="AD120" s="120"/>
      <c r="AE120" s="157"/>
      <c r="AF120" s="157"/>
      <c r="AG120" s="157"/>
      <c r="AH120" s="157"/>
      <c r="AI120" s="157"/>
      <c r="AJ120" s="157"/>
      <c r="AK120" s="157"/>
    </row>
    <row r="121" spans="1:37" outlineLevel="1">
      <c r="A121" s="110"/>
      <c r="B121" s="110"/>
      <c r="C121" s="111"/>
      <c r="D121" s="112"/>
      <c r="E121" s="79" t="str">
        <f t="shared" ref="E121:J132" si="56">E15</f>
        <v>Non-potable water- WR - capex</v>
      </c>
      <c r="F121" s="79" t="str">
        <f t="shared" si="56"/>
        <v>CW11_016WR_PR24</v>
      </c>
      <c r="G121" s="79">
        <f t="shared" si="56"/>
        <v>0</v>
      </c>
      <c r="H121" s="79">
        <f t="shared" si="56"/>
        <v>0</v>
      </c>
      <c r="I121" s="79">
        <f t="shared" si="56"/>
        <v>0</v>
      </c>
      <c r="J121" s="79">
        <f t="shared" si="56"/>
        <v>0</v>
      </c>
      <c r="K121" s="79"/>
      <c r="L121" s="79" t="str">
        <f t="shared" ref="L121:M132" si="57">L15</f>
        <v>CAPEX</v>
      </c>
      <c r="M121" s="79" t="str">
        <f t="shared" si="57"/>
        <v>£m</v>
      </c>
      <c r="N121" s="79"/>
      <c r="O121" s="120"/>
      <c r="P121" s="120"/>
      <c r="Q121" s="191">
        <f t="shared" ref="Q121:U122" si="58">IF(ISBLANK(Q69),Q15,Q69)</f>
        <v>0</v>
      </c>
      <c r="R121" s="191">
        <f t="shared" si="58"/>
        <v>0</v>
      </c>
      <c r="S121" s="191">
        <f t="shared" si="58"/>
        <v>0</v>
      </c>
      <c r="T121" s="191">
        <f t="shared" si="58"/>
        <v>0</v>
      </c>
      <c r="U121" s="191">
        <f t="shared" si="58"/>
        <v>0</v>
      </c>
      <c r="V121" s="101"/>
      <c r="W121" s="196">
        <f t="shared" ref="W121:W132" si="59">SUM(Q121:U121)</f>
        <v>0</v>
      </c>
      <c r="X121" s="196">
        <f t="shared" ref="X121:X132" si="60">AVERAGE(Q121:U121)</f>
        <v>0</v>
      </c>
      <c r="Y121" s="191"/>
      <c r="Z121" s="191"/>
      <c r="AA121" s="191"/>
      <c r="AB121" s="157"/>
      <c r="AC121" s="191"/>
      <c r="AD121" s="191"/>
      <c r="AE121" s="157"/>
      <c r="AF121" s="157"/>
      <c r="AG121" s="157"/>
      <c r="AH121" s="157"/>
      <c r="AI121" s="157"/>
      <c r="AJ121" s="157"/>
      <c r="AK121" s="157"/>
    </row>
    <row r="122" spans="1:37" outlineLevel="1">
      <c r="A122" s="110"/>
      <c r="B122" s="110"/>
      <c r="C122" s="111"/>
      <c r="D122" s="112"/>
      <c r="E122" s="79" t="str">
        <f t="shared" si="56"/>
        <v>Non-potable water- WR - opex</v>
      </c>
      <c r="F122" s="79" t="str">
        <f t="shared" si="56"/>
        <v>CW11_001WR_PR24</v>
      </c>
      <c r="G122" s="79">
        <f t="shared" si="56"/>
        <v>0</v>
      </c>
      <c r="H122" s="79">
        <f t="shared" si="56"/>
        <v>0</v>
      </c>
      <c r="I122" s="79">
        <f t="shared" si="56"/>
        <v>0</v>
      </c>
      <c r="J122" s="79">
        <f t="shared" si="56"/>
        <v>0</v>
      </c>
      <c r="K122" s="79"/>
      <c r="L122" s="79" t="str">
        <f t="shared" si="57"/>
        <v>OPEX</v>
      </c>
      <c r="M122" s="79" t="str">
        <f t="shared" si="57"/>
        <v>£m</v>
      </c>
      <c r="N122" s="79"/>
      <c r="O122" s="120"/>
      <c r="P122" s="120"/>
      <c r="Q122" s="191">
        <f t="shared" si="58"/>
        <v>0</v>
      </c>
      <c r="R122" s="191">
        <f t="shared" si="58"/>
        <v>0</v>
      </c>
      <c r="S122" s="191">
        <f t="shared" si="58"/>
        <v>0</v>
      </c>
      <c r="T122" s="191">
        <f t="shared" si="58"/>
        <v>0</v>
      </c>
      <c r="U122" s="191">
        <f t="shared" si="58"/>
        <v>0</v>
      </c>
      <c r="V122" s="101"/>
      <c r="W122" s="196">
        <f t="shared" si="59"/>
        <v>0</v>
      </c>
      <c r="X122" s="196">
        <f t="shared" si="60"/>
        <v>0</v>
      </c>
      <c r="Y122" s="191"/>
      <c r="Z122" s="191"/>
      <c r="AA122" s="191"/>
      <c r="AB122" s="157"/>
      <c r="AC122" s="191"/>
      <c r="AD122" s="191"/>
      <c r="AE122" s="157"/>
      <c r="AF122" s="157"/>
      <c r="AG122" s="157"/>
      <c r="AH122" s="157"/>
      <c r="AI122" s="157"/>
      <c r="AJ122" s="157"/>
      <c r="AK122" s="157"/>
    </row>
    <row r="123" spans="1:37" outlineLevel="1">
      <c r="A123" s="110"/>
      <c r="B123" s="110"/>
      <c r="C123" s="111"/>
      <c r="D123" s="112"/>
      <c r="E123" s="79" t="str">
        <f t="shared" si="56"/>
        <v>Non-potable water- WR - totex</v>
      </c>
      <c r="F123" s="79" t="str">
        <f t="shared" si="56"/>
        <v>sum</v>
      </c>
      <c r="G123" s="79">
        <f t="shared" si="56"/>
        <v>0</v>
      </c>
      <c r="H123" s="79">
        <f t="shared" si="56"/>
        <v>0</v>
      </c>
      <c r="I123" s="79">
        <f t="shared" si="56"/>
        <v>0</v>
      </c>
      <c r="J123" s="79">
        <f t="shared" si="56"/>
        <v>0</v>
      </c>
      <c r="K123" s="79"/>
      <c r="L123" s="79">
        <f t="shared" si="57"/>
        <v>0</v>
      </c>
      <c r="M123" s="79" t="str">
        <f t="shared" si="57"/>
        <v>£m</v>
      </c>
      <c r="N123" s="79"/>
      <c r="O123" s="120"/>
      <c r="P123" s="120"/>
      <c r="Q123" s="192">
        <f>SUM(Q121:Q122)</f>
        <v>0</v>
      </c>
      <c r="R123" s="192">
        <f t="shared" ref="R123:U123" si="61">SUM(R121:R122)</f>
        <v>0</v>
      </c>
      <c r="S123" s="192">
        <f t="shared" si="61"/>
        <v>0</v>
      </c>
      <c r="T123" s="192">
        <f t="shared" si="61"/>
        <v>0</v>
      </c>
      <c r="U123" s="192">
        <f t="shared" si="61"/>
        <v>0</v>
      </c>
      <c r="V123" s="101"/>
      <c r="W123" s="198">
        <f t="shared" si="59"/>
        <v>0</v>
      </c>
      <c r="X123" s="198">
        <f t="shared" si="60"/>
        <v>0</v>
      </c>
      <c r="Y123" s="191"/>
      <c r="Z123" s="191"/>
      <c r="AA123" s="191"/>
      <c r="AB123" s="157"/>
      <c r="AC123" s="191"/>
      <c r="AD123" s="191"/>
      <c r="AE123" s="157"/>
      <c r="AF123" s="157"/>
      <c r="AG123" s="157"/>
      <c r="AH123" s="157"/>
      <c r="AI123" s="157"/>
      <c r="AJ123" s="157"/>
      <c r="AK123" s="157"/>
    </row>
    <row r="124" spans="1:37" outlineLevel="1">
      <c r="A124" s="110"/>
      <c r="B124" s="110"/>
      <c r="C124" s="111"/>
      <c r="D124" s="112"/>
      <c r="E124" s="79" t="str">
        <f t="shared" si="56"/>
        <v>Bulk supplies - WR - capex</v>
      </c>
      <c r="F124" s="79" t="str">
        <f t="shared" si="56"/>
        <v>CW11_027WR_PR24</v>
      </c>
      <c r="G124" s="79">
        <f t="shared" si="56"/>
        <v>0</v>
      </c>
      <c r="H124" s="79">
        <f t="shared" si="56"/>
        <v>0</v>
      </c>
      <c r="I124" s="79">
        <f t="shared" si="56"/>
        <v>0</v>
      </c>
      <c r="J124" s="79">
        <f t="shared" si="56"/>
        <v>0</v>
      </c>
      <c r="K124" s="79"/>
      <c r="L124" s="79" t="str">
        <f t="shared" si="57"/>
        <v>CAPEX</v>
      </c>
      <c r="M124" s="79" t="str">
        <f t="shared" si="57"/>
        <v>£m</v>
      </c>
      <c r="N124" s="79"/>
      <c r="O124" s="120"/>
      <c r="P124" s="120"/>
      <c r="Q124" s="191">
        <f t="shared" ref="Q124:U125" si="62">IF(ISBLANK(Q72),Q18,Q72)</f>
        <v>0</v>
      </c>
      <c r="R124" s="191">
        <f t="shared" si="62"/>
        <v>0</v>
      </c>
      <c r="S124" s="191">
        <f t="shared" si="62"/>
        <v>0</v>
      </c>
      <c r="T124" s="191">
        <f t="shared" si="62"/>
        <v>0</v>
      </c>
      <c r="U124" s="191">
        <f t="shared" si="62"/>
        <v>0</v>
      </c>
      <c r="V124" s="101"/>
      <c r="W124" s="196">
        <f t="shared" si="59"/>
        <v>0</v>
      </c>
      <c r="X124" s="196">
        <f t="shared" si="60"/>
        <v>0</v>
      </c>
      <c r="Y124" s="191"/>
      <c r="Z124" s="191"/>
      <c r="AA124" s="191"/>
      <c r="AB124" s="157"/>
      <c r="AC124" s="191"/>
      <c r="AD124" s="191"/>
      <c r="AE124" s="157"/>
      <c r="AF124" s="157"/>
      <c r="AG124" s="157"/>
      <c r="AH124" s="157"/>
      <c r="AI124" s="157"/>
      <c r="AJ124" s="157"/>
      <c r="AK124" s="157"/>
    </row>
    <row r="125" spans="1:37" outlineLevel="1">
      <c r="A125" s="110"/>
      <c r="B125" s="110"/>
      <c r="C125" s="111"/>
      <c r="D125" s="112"/>
      <c r="E125" s="79" t="str">
        <f t="shared" si="56"/>
        <v>Bulk supplies - WR - opex</v>
      </c>
      <c r="F125" s="79" t="str">
        <f t="shared" si="56"/>
        <v>CW11_012WR_PR24</v>
      </c>
      <c r="G125" s="79">
        <f t="shared" si="56"/>
        <v>0</v>
      </c>
      <c r="H125" s="79">
        <f t="shared" si="56"/>
        <v>0</v>
      </c>
      <c r="I125" s="79">
        <f t="shared" si="56"/>
        <v>0</v>
      </c>
      <c r="J125" s="79">
        <f t="shared" si="56"/>
        <v>0</v>
      </c>
      <c r="K125" s="79"/>
      <c r="L125" s="79" t="str">
        <f t="shared" si="57"/>
        <v>OPEX</v>
      </c>
      <c r="M125" s="79" t="str">
        <f t="shared" si="57"/>
        <v>£m</v>
      </c>
      <c r="N125" s="79"/>
      <c r="O125" s="120"/>
      <c r="P125" s="120"/>
      <c r="Q125" s="191">
        <f t="shared" si="62"/>
        <v>0</v>
      </c>
      <c r="R125" s="191">
        <f t="shared" si="62"/>
        <v>0</v>
      </c>
      <c r="S125" s="191">
        <f t="shared" si="62"/>
        <v>0</v>
      </c>
      <c r="T125" s="191">
        <f t="shared" si="62"/>
        <v>0</v>
      </c>
      <c r="U125" s="191">
        <f t="shared" si="62"/>
        <v>0</v>
      </c>
      <c r="V125" s="101"/>
      <c r="W125" s="196">
        <f t="shared" si="59"/>
        <v>0</v>
      </c>
      <c r="X125" s="196">
        <f t="shared" si="60"/>
        <v>0</v>
      </c>
      <c r="Y125" s="191"/>
      <c r="Z125" s="191"/>
      <c r="AA125" s="191"/>
      <c r="AB125" s="157"/>
      <c r="AC125" s="191"/>
      <c r="AD125" s="191"/>
      <c r="AE125" s="157"/>
      <c r="AF125" s="157"/>
      <c r="AG125" s="157"/>
      <c r="AH125" s="157"/>
      <c r="AI125" s="157"/>
      <c r="AJ125" s="157"/>
      <c r="AK125" s="157"/>
    </row>
    <row r="126" spans="1:37" outlineLevel="1">
      <c r="A126" s="110"/>
      <c r="B126" s="110"/>
      <c r="C126" s="111"/>
      <c r="D126" s="112"/>
      <c r="E126" s="79" t="str">
        <f t="shared" si="56"/>
        <v>Bulk supplies - WR - totex</v>
      </c>
      <c r="F126" s="79" t="str">
        <f t="shared" si="56"/>
        <v>sum</v>
      </c>
      <c r="G126" s="79">
        <f t="shared" si="56"/>
        <v>0</v>
      </c>
      <c r="H126" s="79">
        <f t="shared" si="56"/>
        <v>0</v>
      </c>
      <c r="I126" s="79">
        <f t="shared" si="56"/>
        <v>0</v>
      </c>
      <c r="J126" s="79">
        <f t="shared" si="56"/>
        <v>0</v>
      </c>
      <c r="K126" s="79"/>
      <c r="L126" s="79">
        <f t="shared" si="57"/>
        <v>0</v>
      </c>
      <c r="M126" s="79" t="str">
        <f t="shared" si="57"/>
        <v>£m</v>
      </c>
      <c r="N126" s="79"/>
      <c r="O126" s="120"/>
      <c r="P126" s="120"/>
      <c r="Q126" s="192">
        <f t="shared" ref="Q126:U126" si="63">SUM(Q124:Q125)</f>
        <v>0</v>
      </c>
      <c r="R126" s="192">
        <f t="shared" si="63"/>
        <v>0</v>
      </c>
      <c r="S126" s="192">
        <f t="shared" si="63"/>
        <v>0</v>
      </c>
      <c r="T126" s="192">
        <f t="shared" si="63"/>
        <v>0</v>
      </c>
      <c r="U126" s="192">
        <f t="shared" si="63"/>
        <v>0</v>
      </c>
      <c r="V126" s="101"/>
      <c r="W126" s="198">
        <f t="shared" si="59"/>
        <v>0</v>
      </c>
      <c r="X126" s="198">
        <f t="shared" si="60"/>
        <v>0</v>
      </c>
      <c r="Y126" s="191"/>
      <c r="Z126" s="191"/>
      <c r="AA126" s="191"/>
      <c r="AB126" s="157"/>
      <c r="AC126" s="191"/>
      <c r="AD126" s="191"/>
      <c r="AE126" s="157"/>
      <c r="AF126" s="157"/>
      <c r="AG126" s="157"/>
      <c r="AH126" s="157"/>
      <c r="AI126" s="157"/>
      <c r="AJ126" s="157"/>
      <c r="AK126" s="157"/>
    </row>
    <row r="127" spans="1:37" outlineLevel="1">
      <c r="A127" s="110"/>
      <c r="B127" s="110"/>
      <c r="C127" s="111"/>
      <c r="D127" s="112"/>
      <c r="E127" s="79" t="str">
        <f t="shared" si="56"/>
        <v>Excluded charges - WR - capex</v>
      </c>
      <c r="F127" s="79" t="str">
        <f t="shared" si="56"/>
        <v>CW11_028WR_PR24</v>
      </c>
      <c r="G127" s="79">
        <f t="shared" si="56"/>
        <v>0</v>
      </c>
      <c r="H127" s="79">
        <f t="shared" si="56"/>
        <v>0</v>
      </c>
      <c r="I127" s="79">
        <f t="shared" si="56"/>
        <v>0</v>
      </c>
      <c r="J127" s="79">
        <f t="shared" si="56"/>
        <v>0</v>
      </c>
      <c r="K127" s="79"/>
      <c r="L127" s="79" t="str">
        <f t="shared" si="57"/>
        <v>CAPEX</v>
      </c>
      <c r="M127" s="79" t="str">
        <f t="shared" si="57"/>
        <v>£m</v>
      </c>
      <c r="N127" s="79"/>
      <c r="O127" s="120"/>
      <c r="P127" s="120"/>
      <c r="Q127" s="191">
        <f t="shared" ref="Q127:U128" si="64">IF(ISBLANK(Q75),Q21,Q75)</f>
        <v>0</v>
      </c>
      <c r="R127" s="191">
        <f t="shared" si="64"/>
        <v>0</v>
      </c>
      <c r="S127" s="191">
        <f t="shared" si="64"/>
        <v>0</v>
      </c>
      <c r="T127" s="191">
        <f t="shared" si="64"/>
        <v>0</v>
      </c>
      <c r="U127" s="191">
        <f t="shared" si="64"/>
        <v>0</v>
      </c>
      <c r="V127" s="101"/>
      <c r="W127" s="196">
        <f t="shared" si="59"/>
        <v>0</v>
      </c>
      <c r="X127" s="196">
        <f t="shared" si="60"/>
        <v>0</v>
      </c>
      <c r="Y127" s="191"/>
      <c r="Z127" s="191"/>
      <c r="AA127" s="191"/>
      <c r="AB127" s="157"/>
      <c r="AC127" s="191"/>
      <c r="AD127" s="191"/>
      <c r="AE127" s="157"/>
      <c r="AF127" s="157"/>
      <c r="AG127" s="157"/>
      <c r="AH127" s="157"/>
      <c r="AI127" s="157"/>
      <c r="AJ127" s="157"/>
      <c r="AK127" s="157"/>
    </row>
    <row r="128" spans="1:37" outlineLevel="1">
      <c r="A128" s="110"/>
      <c r="B128" s="110"/>
      <c r="C128" s="111"/>
      <c r="D128" s="112"/>
      <c r="E128" s="79" t="str">
        <f t="shared" si="56"/>
        <v>Excluded charges - WR - opex</v>
      </c>
      <c r="F128" s="79" t="str">
        <f t="shared" si="56"/>
        <v>CW11_013WR_PR24</v>
      </c>
      <c r="G128" s="79">
        <f t="shared" si="56"/>
        <v>0</v>
      </c>
      <c r="H128" s="79">
        <f t="shared" si="56"/>
        <v>0</v>
      </c>
      <c r="I128" s="79">
        <f t="shared" si="56"/>
        <v>0</v>
      </c>
      <c r="J128" s="79">
        <f t="shared" si="56"/>
        <v>0</v>
      </c>
      <c r="K128" s="79"/>
      <c r="L128" s="79" t="str">
        <f t="shared" si="57"/>
        <v>OPEX</v>
      </c>
      <c r="M128" s="79" t="str">
        <f t="shared" si="57"/>
        <v>£m</v>
      </c>
      <c r="N128" s="79"/>
      <c r="O128" s="120"/>
      <c r="P128" s="120"/>
      <c r="Q128" s="191">
        <f t="shared" si="64"/>
        <v>0</v>
      </c>
      <c r="R128" s="191">
        <f t="shared" si="64"/>
        <v>0</v>
      </c>
      <c r="S128" s="191">
        <f t="shared" si="64"/>
        <v>0</v>
      </c>
      <c r="T128" s="191">
        <f t="shared" si="64"/>
        <v>0</v>
      </c>
      <c r="U128" s="191">
        <f t="shared" si="64"/>
        <v>0</v>
      </c>
      <c r="V128" s="101"/>
      <c r="W128" s="196">
        <f t="shared" si="59"/>
        <v>0</v>
      </c>
      <c r="X128" s="196">
        <f t="shared" si="60"/>
        <v>0</v>
      </c>
      <c r="Y128" s="191"/>
      <c r="Z128" s="191"/>
      <c r="AA128" s="191"/>
      <c r="AB128" s="157"/>
      <c r="AC128" s="191"/>
      <c r="AD128" s="191"/>
      <c r="AE128" s="157"/>
      <c r="AF128" s="157"/>
      <c r="AG128" s="157"/>
      <c r="AH128" s="157"/>
      <c r="AI128" s="157"/>
      <c r="AJ128" s="157"/>
      <c r="AK128" s="157"/>
    </row>
    <row r="129" spans="1:37" outlineLevel="1">
      <c r="A129" s="110"/>
      <c r="B129" s="110"/>
      <c r="C129" s="111"/>
      <c r="D129" s="112"/>
      <c r="E129" s="79" t="str">
        <f t="shared" si="56"/>
        <v>Excluded charges - WR - totex</v>
      </c>
      <c r="F129" s="79" t="str">
        <f t="shared" si="56"/>
        <v>sum</v>
      </c>
      <c r="G129" s="79">
        <f t="shared" si="56"/>
        <v>0</v>
      </c>
      <c r="H129" s="79">
        <f t="shared" si="56"/>
        <v>0</v>
      </c>
      <c r="I129" s="79">
        <f t="shared" si="56"/>
        <v>0</v>
      </c>
      <c r="J129" s="79">
        <f t="shared" si="56"/>
        <v>0</v>
      </c>
      <c r="K129" s="79"/>
      <c r="L129" s="79">
        <f t="shared" si="57"/>
        <v>0</v>
      </c>
      <c r="M129" s="79" t="str">
        <f t="shared" si="57"/>
        <v>£m</v>
      </c>
      <c r="N129" s="79"/>
      <c r="O129" s="120"/>
      <c r="P129" s="120"/>
      <c r="Q129" s="198">
        <f t="shared" ref="Q129:U129" si="65">SUM(Q127:Q128)</f>
        <v>0</v>
      </c>
      <c r="R129" s="198">
        <f t="shared" si="65"/>
        <v>0</v>
      </c>
      <c r="S129" s="198">
        <f t="shared" si="65"/>
        <v>0</v>
      </c>
      <c r="T129" s="198">
        <f t="shared" si="65"/>
        <v>0</v>
      </c>
      <c r="U129" s="198">
        <f t="shared" si="65"/>
        <v>0</v>
      </c>
      <c r="V129" s="101"/>
      <c r="W129" s="198">
        <f t="shared" si="59"/>
        <v>0</v>
      </c>
      <c r="X129" s="198">
        <f t="shared" si="60"/>
        <v>0</v>
      </c>
      <c r="Y129" s="191"/>
      <c r="Z129" s="191"/>
      <c r="AA129" s="191"/>
      <c r="AB129" s="157"/>
      <c r="AC129" s="191"/>
      <c r="AD129" s="191"/>
      <c r="AE129" s="157"/>
      <c r="AF129" s="157"/>
      <c r="AG129" s="157"/>
      <c r="AH129" s="157"/>
      <c r="AI129" s="157"/>
      <c r="AJ129" s="157"/>
      <c r="AK129" s="157"/>
    </row>
    <row r="130" spans="1:37" outlineLevel="1">
      <c r="A130" s="110"/>
      <c r="B130" s="110"/>
      <c r="C130" s="111"/>
      <c r="D130" s="112"/>
      <c r="E130" s="79" t="str">
        <f t="shared" si="56"/>
        <v>Total third party costs - WR - capex</v>
      </c>
      <c r="F130" s="79" t="str">
        <f t="shared" si="56"/>
        <v>sum</v>
      </c>
      <c r="G130" s="79">
        <f t="shared" si="56"/>
        <v>0</v>
      </c>
      <c r="H130" s="79">
        <f t="shared" si="56"/>
        <v>0</v>
      </c>
      <c r="I130" s="79">
        <f t="shared" si="56"/>
        <v>0</v>
      </c>
      <c r="J130" s="79">
        <f t="shared" si="56"/>
        <v>0</v>
      </c>
      <c r="K130" s="79"/>
      <c r="L130" s="79" t="str">
        <f t="shared" si="57"/>
        <v>CAPEX</v>
      </c>
      <c r="M130" s="79" t="str">
        <f t="shared" si="57"/>
        <v>£m</v>
      </c>
      <c r="N130" s="79"/>
      <c r="O130" s="120"/>
      <c r="P130" s="120"/>
      <c r="Q130" s="198">
        <f>SUMIF($L$121:$L$129,$L130,Q$121:Q$129)</f>
        <v>0</v>
      </c>
      <c r="R130" s="198">
        <f t="shared" ref="R130:U131" si="66">SUMIF($L$121:$L$129,$L130,R$121:R$129)</f>
        <v>0</v>
      </c>
      <c r="S130" s="198">
        <f t="shared" si="66"/>
        <v>0</v>
      </c>
      <c r="T130" s="198">
        <f t="shared" si="66"/>
        <v>0</v>
      </c>
      <c r="U130" s="198">
        <f t="shared" si="66"/>
        <v>0</v>
      </c>
      <c r="V130" s="101"/>
      <c r="W130" s="198">
        <f t="shared" si="59"/>
        <v>0</v>
      </c>
      <c r="X130" s="198">
        <f t="shared" si="60"/>
        <v>0</v>
      </c>
      <c r="Y130" s="191"/>
      <c r="Z130" s="191"/>
      <c r="AA130" s="191"/>
      <c r="AB130" s="157"/>
      <c r="AC130" s="191"/>
      <c r="AD130" s="191"/>
      <c r="AE130" s="157"/>
      <c r="AF130" s="157"/>
      <c r="AG130" s="157"/>
      <c r="AH130" s="157"/>
      <c r="AI130" s="157"/>
      <c r="AJ130" s="157"/>
      <c r="AK130" s="157"/>
    </row>
    <row r="131" spans="1:37" outlineLevel="1">
      <c r="A131" s="110"/>
      <c r="B131" s="110"/>
      <c r="C131" s="111"/>
      <c r="D131" s="112"/>
      <c r="E131" s="79" t="str">
        <f t="shared" si="56"/>
        <v>Total third party costs - WR - opex</v>
      </c>
      <c r="F131" s="79" t="str">
        <f t="shared" si="56"/>
        <v>sum</v>
      </c>
      <c r="G131" s="79">
        <f t="shared" si="56"/>
        <v>0</v>
      </c>
      <c r="H131" s="79">
        <f t="shared" si="56"/>
        <v>0</v>
      </c>
      <c r="I131" s="79">
        <f t="shared" si="56"/>
        <v>0</v>
      </c>
      <c r="J131" s="79">
        <f t="shared" si="56"/>
        <v>0</v>
      </c>
      <c r="K131" s="79"/>
      <c r="L131" s="79" t="str">
        <f t="shared" si="57"/>
        <v>OPEX</v>
      </c>
      <c r="M131" s="79" t="str">
        <f t="shared" si="57"/>
        <v>£m</v>
      </c>
      <c r="N131" s="79"/>
      <c r="O131" s="120"/>
      <c r="P131" s="120"/>
      <c r="Q131" s="198">
        <f t="shared" ref="Q131" si="67">SUMIF($L$121:$L$129,$L131,Q$121:Q$129)</f>
        <v>0</v>
      </c>
      <c r="R131" s="198">
        <f t="shared" si="66"/>
        <v>0</v>
      </c>
      <c r="S131" s="198">
        <f t="shared" si="66"/>
        <v>0</v>
      </c>
      <c r="T131" s="198">
        <f t="shared" si="66"/>
        <v>0</v>
      </c>
      <c r="U131" s="198">
        <f t="shared" si="66"/>
        <v>0</v>
      </c>
      <c r="V131" s="101"/>
      <c r="W131" s="198">
        <f t="shared" si="59"/>
        <v>0</v>
      </c>
      <c r="X131" s="198">
        <f t="shared" si="60"/>
        <v>0</v>
      </c>
      <c r="Y131" s="191"/>
      <c r="Z131" s="191"/>
      <c r="AA131" s="191"/>
      <c r="AB131" s="157"/>
      <c r="AC131" s="191"/>
      <c r="AD131" s="191"/>
      <c r="AE131" s="157"/>
      <c r="AF131" s="157"/>
      <c r="AG131" s="157"/>
      <c r="AH131" s="157"/>
      <c r="AI131" s="157"/>
      <c r="AJ131" s="157"/>
      <c r="AK131" s="157"/>
    </row>
    <row r="132" spans="1:37" outlineLevel="1">
      <c r="A132" s="110"/>
      <c r="B132" s="110"/>
      <c r="C132" s="111"/>
      <c r="D132" s="112"/>
      <c r="E132" s="79" t="str">
        <f t="shared" si="56"/>
        <v>Total third party costs - WR - totex</v>
      </c>
      <c r="F132" s="79" t="str">
        <f t="shared" si="56"/>
        <v>sum</v>
      </c>
      <c r="G132" s="79">
        <f t="shared" si="56"/>
        <v>0</v>
      </c>
      <c r="H132" s="79">
        <f t="shared" si="56"/>
        <v>0</v>
      </c>
      <c r="I132" s="79">
        <f t="shared" si="56"/>
        <v>0</v>
      </c>
      <c r="J132" s="79">
        <f t="shared" si="56"/>
        <v>0</v>
      </c>
      <c r="K132" s="79"/>
      <c r="L132" s="79">
        <f t="shared" si="57"/>
        <v>0</v>
      </c>
      <c r="M132" s="79" t="str">
        <f t="shared" si="57"/>
        <v>£m</v>
      </c>
      <c r="N132" s="79"/>
      <c r="O132" s="120"/>
      <c r="P132" s="120"/>
      <c r="Q132" s="198">
        <f>SUM(Q130:Q131)</f>
        <v>0</v>
      </c>
      <c r="R132" s="198">
        <f t="shared" ref="R132:U132" si="68">SUM(R130:R131)</f>
        <v>0</v>
      </c>
      <c r="S132" s="198">
        <f t="shared" si="68"/>
        <v>0</v>
      </c>
      <c r="T132" s="198">
        <f t="shared" si="68"/>
        <v>0</v>
      </c>
      <c r="U132" s="198">
        <f t="shared" si="68"/>
        <v>0</v>
      </c>
      <c r="V132" s="101"/>
      <c r="W132" s="198">
        <f t="shared" si="59"/>
        <v>0</v>
      </c>
      <c r="X132" s="198">
        <f t="shared" si="60"/>
        <v>0</v>
      </c>
      <c r="Y132" s="191"/>
      <c r="Z132" s="191"/>
      <c r="AA132" s="191"/>
      <c r="AB132" s="157"/>
      <c r="AC132" s="191"/>
      <c r="AD132" s="191"/>
      <c r="AE132" s="157"/>
      <c r="AF132" s="157"/>
      <c r="AG132" s="157"/>
      <c r="AH132" s="157"/>
      <c r="AI132" s="157"/>
      <c r="AJ132" s="157"/>
      <c r="AK132" s="157"/>
    </row>
    <row r="133" spans="1:37" outlineLevel="1">
      <c r="A133" s="110"/>
      <c r="B133" s="110"/>
      <c r="C133" s="111"/>
      <c r="D133" s="112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120"/>
      <c r="P133" s="120"/>
      <c r="Q133" s="194"/>
      <c r="R133" s="194"/>
      <c r="S133" s="194"/>
      <c r="T133" s="194"/>
      <c r="U133" s="194"/>
      <c r="V133" s="101"/>
      <c r="W133" s="194"/>
      <c r="X133" s="194"/>
      <c r="Y133" s="191"/>
      <c r="Z133" s="191"/>
      <c r="AA133" s="191"/>
      <c r="AB133" s="157"/>
      <c r="AC133" s="191"/>
      <c r="AD133" s="191"/>
      <c r="AE133" s="157"/>
      <c r="AF133" s="157"/>
      <c r="AG133" s="157"/>
      <c r="AH133" s="157"/>
      <c r="AI133" s="157"/>
      <c r="AJ133" s="157"/>
      <c r="AK133" s="157"/>
    </row>
    <row r="134" spans="1:37" outlineLevel="1">
      <c r="A134" s="110"/>
      <c r="B134" s="110"/>
      <c r="C134" s="111"/>
      <c r="D134" s="112"/>
      <c r="E134" s="79" t="str">
        <f t="shared" ref="E134:J148" si="69">E28</f>
        <v>Non-potable water- WN - capex</v>
      </c>
      <c r="F134" s="79" t="str">
        <f t="shared" si="69"/>
        <v>CW11_016RWD_PR24</v>
      </c>
      <c r="G134" s="79" t="str">
        <f t="shared" si="69"/>
        <v>CW11_016TWD_PR24</v>
      </c>
      <c r="H134" s="79" t="str">
        <f t="shared" si="69"/>
        <v>CW11_016WT_PR24</v>
      </c>
      <c r="I134" s="79">
        <f t="shared" si="69"/>
        <v>0</v>
      </c>
      <c r="J134" s="79">
        <f t="shared" si="69"/>
        <v>0</v>
      </c>
      <c r="K134" s="79"/>
      <c r="L134" s="79" t="str">
        <f t="shared" ref="L134:M148" si="70">L28</f>
        <v>CAPEX</v>
      </c>
      <c r="M134" s="79" t="str">
        <f t="shared" si="70"/>
        <v>£m</v>
      </c>
      <c r="N134" s="79"/>
      <c r="O134" s="120"/>
      <c r="P134" s="120"/>
      <c r="Q134" s="191">
        <f t="shared" ref="Q134:U135" si="71">IF(ISBLANK(Q82),Q28,Q82)</f>
        <v>0</v>
      </c>
      <c r="R134" s="191">
        <f t="shared" si="71"/>
        <v>0</v>
      </c>
      <c r="S134" s="191">
        <f t="shared" si="71"/>
        <v>0</v>
      </c>
      <c r="T134" s="191">
        <f t="shared" si="71"/>
        <v>0</v>
      </c>
      <c r="U134" s="191">
        <f t="shared" si="71"/>
        <v>0</v>
      </c>
      <c r="V134" s="101"/>
      <c r="W134" s="196">
        <f t="shared" ref="W134:W148" si="72">SUM(Q134:U134)</f>
        <v>0</v>
      </c>
      <c r="X134" s="196">
        <f t="shared" ref="X134:X163" si="73">AVERAGE(Q134:U134)</f>
        <v>0</v>
      </c>
      <c r="Y134" s="191"/>
      <c r="Z134" s="191"/>
      <c r="AA134" s="191"/>
      <c r="AB134" s="157"/>
      <c r="AC134" s="191"/>
      <c r="AD134" s="191"/>
      <c r="AE134" s="157"/>
      <c r="AF134" s="157"/>
      <c r="AG134" s="157"/>
      <c r="AH134" s="157"/>
      <c r="AI134" s="157"/>
      <c r="AJ134" s="157"/>
      <c r="AK134" s="157"/>
    </row>
    <row r="135" spans="1:37" outlineLevel="1">
      <c r="A135" s="110"/>
      <c r="B135" s="110"/>
      <c r="C135" s="111"/>
      <c r="D135" s="112"/>
      <c r="E135" s="79" t="str">
        <f t="shared" si="69"/>
        <v>Non-potable water- WN - opex</v>
      </c>
      <c r="F135" s="79" t="str">
        <f t="shared" si="69"/>
        <v>CW11_001RWD_PR24</v>
      </c>
      <c r="G135" s="79" t="str">
        <f t="shared" si="69"/>
        <v>CW11_001TWD_PR24</v>
      </c>
      <c r="H135" s="79" t="str">
        <f t="shared" si="69"/>
        <v>CW11_001WT_PR24</v>
      </c>
      <c r="I135" s="79">
        <f t="shared" si="69"/>
        <v>0</v>
      </c>
      <c r="J135" s="79">
        <f t="shared" si="69"/>
        <v>0</v>
      </c>
      <c r="K135" s="79"/>
      <c r="L135" s="79" t="str">
        <f t="shared" si="70"/>
        <v>OPEX</v>
      </c>
      <c r="M135" s="79" t="str">
        <f t="shared" si="70"/>
        <v>£m</v>
      </c>
      <c r="N135" s="79"/>
      <c r="O135" s="120"/>
      <c r="P135" s="120"/>
      <c r="Q135" s="191">
        <f t="shared" si="71"/>
        <v>0</v>
      </c>
      <c r="R135" s="191">
        <f t="shared" si="71"/>
        <v>0</v>
      </c>
      <c r="S135" s="191">
        <f t="shared" si="71"/>
        <v>0</v>
      </c>
      <c r="T135" s="191">
        <f t="shared" si="71"/>
        <v>0</v>
      </c>
      <c r="U135" s="191">
        <f t="shared" si="71"/>
        <v>0</v>
      </c>
      <c r="V135" s="101"/>
      <c r="W135" s="196">
        <f t="shared" si="72"/>
        <v>0</v>
      </c>
      <c r="X135" s="196">
        <f t="shared" si="73"/>
        <v>0</v>
      </c>
      <c r="Y135" s="191"/>
      <c r="Z135" s="191"/>
      <c r="AA135" s="191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</row>
    <row r="136" spans="1:37" outlineLevel="1">
      <c r="A136" s="110"/>
      <c r="B136" s="110"/>
      <c r="C136" s="111"/>
      <c r="D136" s="112"/>
      <c r="E136" s="79" t="str">
        <f t="shared" si="69"/>
        <v>Non-potable water- WN - totex</v>
      </c>
      <c r="F136" s="79" t="str">
        <f t="shared" si="69"/>
        <v>sum</v>
      </c>
      <c r="G136" s="79">
        <f t="shared" si="69"/>
        <v>0</v>
      </c>
      <c r="H136" s="79">
        <f t="shared" si="69"/>
        <v>0</v>
      </c>
      <c r="I136" s="79">
        <f t="shared" si="69"/>
        <v>0</v>
      </c>
      <c r="J136" s="79">
        <f t="shared" si="69"/>
        <v>0</v>
      </c>
      <c r="K136" s="79"/>
      <c r="L136" s="79">
        <f t="shared" si="70"/>
        <v>0</v>
      </c>
      <c r="M136" s="79" t="str">
        <f t="shared" si="70"/>
        <v>£m</v>
      </c>
      <c r="N136" s="79"/>
      <c r="O136" s="120"/>
      <c r="P136" s="120"/>
      <c r="Q136" s="192">
        <f t="shared" ref="Q136:U136" si="74">SUM(Q134:Q135)</f>
        <v>0</v>
      </c>
      <c r="R136" s="192">
        <f t="shared" si="74"/>
        <v>0</v>
      </c>
      <c r="S136" s="192">
        <f t="shared" si="74"/>
        <v>0</v>
      </c>
      <c r="T136" s="192">
        <f t="shared" si="74"/>
        <v>0</v>
      </c>
      <c r="U136" s="192">
        <f t="shared" si="74"/>
        <v>0</v>
      </c>
      <c r="V136" s="101"/>
      <c r="W136" s="198">
        <f t="shared" si="72"/>
        <v>0</v>
      </c>
      <c r="X136" s="198">
        <f t="shared" si="73"/>
        <v>0</v>
      </c>
      <c r="Y136" s="191"/>
      <c r="Z136" s="191"/>
      <c r="AA136" s="191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</row>
    <row r="137" spans="1:37" outlineLevel="1">
      <c r="A137" s="110"/>
      <c r="B137" s="110"/>
      <c r="C137" s="111"/>
      <c r="D137" s="112"/>
      <c r="E137" s="79" t="str">
        <f t="shared" si="69"/>
        <v>Rechargeable works - WN - capex</v>
      </c>
      <c r="F137" s="79" t="str">
        <f t="shared" si="69"/>
        <v>CW11_017TOT_PR24</v>
      </c>
      <c r="G137" s="79" t="str">
        <f t="shared" si="69"/>
        <v>CW11_021TOT_PR24</v>
      </c>
      <c r="H137" s="79" t="str">
        <f t="shared" si="69"/>
        <v>CW11_020TOT_PR24</v>
      </c>
      <c r="I137" s="79" t="str">
        <f t="shared" si="69"/>
        <v>CW11_019TOT_PR24</v>
      </c>
      <c r="J137" s="79" t="str">
        <f t="shared" si="69"/>
        <v>CW11_018TOT_PR24</v>
      </c>
      <c r="K137" s="79"/>
      <c r="L137" s="79" t="str">
        <f t="shared" si="70"/>
        <v>CAPEX</v>
      </c>
      <c r="M137" s="79" t="str">
        <f t="shared" si="70"/>
        <v>£m</v>
      </c>
      <c r="N137" s="79"/>
      <c r="O137" s="120"/>
      <c r="P137" s="120"/>
      <c r="Q137" s="191">
        <f t="shared" ref="Q137:U138" si="75">IF(ISBLANK(Q85),Q31,Q85)</f>
        <v>0</v>
      </c>
      <c r="R137" s="191">
        <f t="shared" si="75"/>
        <v>0</v>
      </c>
      <c r="S137" s="191">
        <f t="shared" si="75"/>
        <v>0</v>
      </c>
      <c r="T137" s="191">
        <f t="shared" si="75"/>
        <v>0</v>
      </c>
      <c r="U137" s="191">
        <f t="shared" si="75"/>
        <v>0</v>
      </c>
      <c r="V137" s="101"/>
      <c r="W137" s="196">
        <f t="shared" si="72"/>
        <v>0</v>
      </c>
      <c r="X137" s="196">
        <f t="shared" si="73"/>
        <v>0</v>
      </c>
      <c r="Y137" s="191"/>
      <c r="Z137" s="191"/>
      <c r="AA137" s="191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</row>
    <row r="138" spans="1:37" outlineLevel="1">
      <c r="A138" s="110"/>
      <c r="B138" s="110"/>
      <c r="C138" s="111"/>
      <c r="D138" s="112"/>
      <c r="E138" s="79" t="str">
        <f t="shared" si="69"/>
        <v>Rechargeable works - WN - opex</v>
      </c>
      <c r="F138" s="79" t="str">
        <f t="shared" si="69"/>
        <v>CW11_002TOT_PR24</v>
      </c>
      <c r="G138" s="79" t="str">
        <f t="shared" si="69"/>
        <v>CW11_006TOT_PR24</v>
      </c>
      <c r="H138" s="79" t="str">
        <f t="shared" si="69"/>
        <v>CW11_005TOT_PR24</v>
      </c>
      <c r="I138" s="79" t="str">
        <f t="shared" si="69"/>
        <v>CW11_004TOT_PR24</v>
      </c>
      <c r="J138" s="79" t="str">
        <f t="shared" si="69"/>
        <v>CW11_003TOT_PR24</v>
      </c>
      <c r="K138" s="79"/>
      <c r="L138" s="79" t="str">
        <f t="shared" si="70"/>
        <v>OPEX</v>
      </c>
      <c r="M138" s="79" t="str">
        <f t="shared" si="70"/>
        <v>£m</v>
      </c>
      <c r="N138" s="79"/>
      <c r="O138" s="120"/>
      <c r="P138" s="120"/>
      <c r="Q138" s="191">
        <f t="shared" si="75"/>
        <v>1.1790000000000003</v>
      </c>
      <c r="R138" s="191">
        <f t="shared" si="75"/>
        <v>1.1790000000000003</v>
      </c>
      <c r="S138" s="191">
        <f t="shared" si="75"/>
        <v>1.1790000000000003</v>
      </c>
      <c r="T138" s="191">
        <f t="shared" si="75"/>
        <v>1.1790000000000005</v>
      </c>
      <c r="U138" s="191">
        <f t="shared" si="75"/>
        <v>1.1790000000000005</v>
      </c>
      <c r="V138" s="101"/>
      <c r="W138" s="196">
        <f t="shared" si="72"/>
        <v>5.8950000000000014</v>
      </c>
      <c r="X138" s="196">
        <f t="shared" si="73"/>
        <v>1.1790000000000003</v>
      </c>
      <c r="Y138" s="191"/>
      <c r="Z138" s="191"/>
      <c r="AA138" s="191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</row>
    <row r="139" spans="1:37" outlineLevel="1">
      <c r="A139" s="110"/>
      <c r="B139" s="110"/>
      <c r="C139" s="111"/>
      <c r="D139" s="112"/>
      <c r="E139" s="79" t="str">
        <f t="shared" si="69"/>
        <v>Rechargeable works - WN - totex</v>
      </c>
      <c r="F139" s="79" t="str">
        <f t="shared" si="69"/>
        <v>sum</v>
      </c>
      <c r="G139" s="79">
        <f t="shared" si="69"/>
        <v>0</v>
      </c>
      <c r="H139" s="79">
        <f t="shared" si="69"/>
        <v>0</v>
      </c>
      <c r="I139" s="79">
        <f t="shared" si="69"/>
        <v>0</v>
      </c>
      <c r="J139" s="79">
        <f t="shared" si="69"/>
        <v>0</v>
      </c>
      <c r="K139" s="79"/>
      <c r="L139" s="79">
        <f t="shared" si="70"/>
        <v>0</v>
      </c>
      <c r="M139" s="79" t="str">
        <f t="shared" si="70"/>
        <v>£m</v>
      </c>
      <c r="N139" s="79"/>
      <c r="O139" s="120"/>
      <c r="P139" s="120"/>
      <c r="Q139" s="192">
        <f t="shared" ref="Q139:U139" si="76">SUM(Q137:Q138)</f>
        <v>1.1790000000000003</v>
      </c>
      <c r="R139" s="192">
        <f t="shared" si="76"/>
        <v>1.1790000000000003</v>
      </c>
      <c r="S139" s="192">
        <f t="shared" si="76"/>
        <v>1.1790000000000003</v>
      </c>
      <c r="T139" s="192">
        <f t="shared" si="76"/>
        <v>1.1790000000000005</v>
      </c>
      <c r="U139" s="192">
        <f t="shared" si="76"/>
        <v>1.1790000000000005</v>
      </c>
      <c r="V139" s="101"/>
      <c r="W139" s="198">
        <f t="shared" si="72"/>
        <v>5.8950000000000014</v>
      </c>
      <c r="X139" s="198">
        <f t="shared" si="73"/>
        <v>1.1790000000000003</v>
      </c>
      <c r="Y139" s="191"/>
      <c r="Z139" s="191"/>
      <c r="AA139" s="191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</row>
    <row r="140" spans="1:37" outlineLevel="1">
      <c r="A140" s="110"/>
      <c r="B140" s="110"/>
      <c r="C140" s="111"/>
      <c r="D140" s="112"/>
      <c r="E140" s="79" t="str">
        <f t="shared" si="69"/>
        <v>Bulk supplies - WN - capex</v>
      </c>
      <c r="F140" s="79" t="str">
        <f t="shared" si="69"/>
        <v>CW11_027RWD_PR24</v>
      </c>
      <c r="G140" s="79" t="str">
        <f t="shared" si="69"/>
        <v>CW11_027TWD_PR24</v>
      </c>
      <c r="H140" s="79" t="str">
        <f t="shared" si="69"/>
        <v>CW11_027WT_PR24</v>
      </c>
      <c r="I140" s="79">
        <f t="shared" si="69"/>
        <v>0</v>
      </c>
      <c r="J140" s="79">
        <f t="shared" si="69"/>
        <v>0</v>
      </c>
      <c r="K140" s="79"/>
      <c r="L140" s="79" t="str">
        <f t="shared" si="70"/>
        <v>CAPEX</v>
      </c>
      <c r="M140" s="79" t="str">
        <f t="shared" si="70"/>
        <v>£m</v>
      </c>
      <c r="N140" s="79"/>
      <c r="O140" s="120"/>
      <c r="P140" s="120"/>
      <c r="Q140" s="191">
        <f t="shared" ref="Q140:U141" si="77">IF(ISBLANK(Q88),Q34,Q88)</f>
        <v>0</v>
      </c>
      <c r="R140" s="191">
        <f t="shared" si="77"/>
        <v>0</v>
      </c>
      <c r="S140" s="191">
        <f t="shared" si="77"/>
        <v>0</v>
      </c>
      <c r="T140" s="191">
        <f t="shared" si="77"/>
        <v>0</v>
      </c>
      <c r="U140" s="191">
        <f t="shared" si="77"/>
        <v>0</v>
      </c>
      <c r="V140" s="101"/>
      <c r="W140" s="196">
        <f t="shared" si="72"/>
        <v>0</v>
      </c>
      <c r="X140" s="196">
        <f t="shared" si="73"/>
        <v>0</v>
      </c>
      <c r="Y140" s="191"/>
      <c r="Z140" s="191"/>
      <c r="AA140" s="191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</row>
    <row r="141" spans="1:37" outlineLevel="1">
      <c r="A141" s="110"/>
      <c r="B141" s="110"/>
      <c r="C141" s="111"/>
      <c r="D141" s="112"/>
      <c r="E141" s="79" t="str">
        <f t="shared" si="69"/>
        <v>Bulk supplies - WN - opex</v>
      </c>
      <c r="F141" s="79" t="str">
        <f t="shared" si="69"/>
        <v>CW11_012RWD_PR24</v>
      </c>
      <c r="G141" s="79" t="str">
        <f t="shared" si="69"/>
        <v>CW11_012TWD_PR24</v>
      </c>
      <c r="H141" s="79" t="str">
        <f t="shared" si="69"/>
        <v>CW11_012WT_PR24</v>
      </c>
      <c r="I141" s="79">
        <f t="shared" si="69"/>
        <v>0</v>
      </c>
      <c r="J141" s="79">
        <f t="shared" si="69"/>
        <v>0</v>
      </c>
      <c r="K141" s="79"/>
      <c r="L141" s="79" t="str">
        <f t="shared" si="70"/>
        <v>OPEX</v>
      </c>
      <c r="M141" s="79" t="str">
        <f t="shared" si="70"/>
        <v>£m</v>
      </c>
      <c r="N141" s="79"/>
      <c r="O141" s="120"/>
      <c r="P141" s="120"/>
      <c r="Q141" s="191">
        <f t="shared" si="77"/>
        <v>0</v>
      </c>
      <c r="R141" s="191">
        <f t="shared" si="77"/>
        <v>0</v>
      </c>
      <c r="S141" s="191">
        <f t="shared" si="77"/>
        <v>0</v>
      </c>
      <c r="T141" s="191">
        <f t="shared" si="77"/>
        <v>0</v>
      </c>
      <c r="U141" s="191">
        <f t="shared" si="77"/>
        <v>0</v>
      </c>
      <c r="V141" s="101"/>
      <c r="W141" s="196">
        <f t="shared" si="72"/>
        <v>0</v>
      </c>
      <c r="X141" s="196">
        <f t="shared" si="73"/>
        <v>0</v>
      </c>
      <c r="Y141" s="191"/>
      <c r="Z141" s="191"/>
      <c r="AA141" s="191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</row>
    <row r="142" spans="1:37" outlineLevel="1">
      <c r="A142" s="110"/>
      <c r="B142" s="110"/>
      <c r="C142" s="111"/>
      <c r="D142" s="112"/>
      <c r="E142" s="79" t="str">
        <f t="shared" si="69"/>
        <v>Bulk supplies - WN - totex</v>
      </c>
      <c r="F142" s="79" t="str">
        <f t="shared" si="69"/>
        <v>sum</v>
      </c>
      <c r="G142" s="79">
        <f t="shared" si="69"/>
        <v>0</v>
      </c>
      <c r="H142" s="79">
        <f t="shared" si="69"/>
        <v>0</v>
      </c>
      <c r="I142" s="79">
        <f t="shared" si="69"/>
        <v>0</v>
      </c>
      <c r="J142" s="79">
        <f t="shared" si="69"/>
        <v>0</v>
      </c>
      <c r="K142" s="79"/>
      <c r="L142" s="79">
        <f t="shared" si="70"/>
        <v>0</v>
      </c>
      <c r="M142" s="79" t="str">
        <f t="shared" si="70"/>
        <v>£m</v>
      </c>
      <c r="N142" s="79"/>
      <c r="O142" s="120"/>
      <c r="P142" s="120"/>
      <c r="Q142" s="192">
        <f t="shared" ref="Q142:U142" si="78">SUM(Q140:Q141)</f>
        <v>0</v>
      </c>
      <c r="R142" s="192">
        <f t="shared" si="78"/>
        <v>0</v>
      </c>
      <c r="S142" s="192">
        <f t="shared" si="78"/>
        <v>0</v>
      </c>
      <c r="T142" s="192">
        <f t="shared" si="78"/>
        <v>0</v>
      </c>
      <c r="U142" s="192">
        <f t="shared" si="78"/>
        <v>0</v>
      </c>
      <c r="V142" s="101"/>
      <c r="W142" s="198">
        <f t="shared" si="72"/>
        <v>0</v>
      </c>
      <c r="X142" s="198">
        <f t="shared" si="73"/>
        <v>0</v>
      </c>
      <c r="Y142" s="191"/>
      <c r="Z142" s="191"/>
      <c r="AA142" s="191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</row>
    <row r="143" spans="1:37" outlineLevel="1">
      <c r="A143" s="110"/>
      <c r="B143" s="110"/>
      <c r="C143" s="111"/>
      <c r="D143" s="112"/>
      <c r="E143" s="79" t="str">
        <f t="shared" si="69"/>
        <v>Excluded charges - WN - capex</v>
      </c>
      <c r="F143" s="79" t="str">
        <f t="shared" si="69"/>
        <v>CW11_028RWD_PR24</v>
      </c>
      <c r="G143" s="79" t="str">
        <f t="shared" si="69"/>
        <v>CW11_029TOT_PR24</v>
      </c>
      <c r="H143" s="79" t="str">
        <f t="shared" si="69"/>
        <v>CW11_028TWD_PR24</v>
      </c>
      <c r="I143" s="79" t="str">
        <f t="shared" si="69"/>
        <v>CW11_028WT_PR24</v>
      </c>
      <c r="J143" s="79">
        <f t="shared" si="69"/>
        <v>0</v>
      </c>
      <c r="K143" s="79"/>
      <c r="L143" s="79" t="str">
        <f t="shared" si="70"/>
        <v>CAPEX</v>
      </c>
      <c r="M143" s="79" t="str">
        <f t="shared" si="70"/>
        <v>£m</v>
      </c>
      <c r="N143" s="79"/>
      <c r="O143" s="120"/>
      <c r="P143" s="120"/>
      <c r="Q143" s="191">
        <f t="shared" ref="Q143:U144" si="79">IF(ISBLANK(Q91),Q37,Q91)</f>
        <v>0</v>
      </c>
      <c r="R143" s="191">
        <f t="shared" si="79"/>
        <v>0</v>
      </c>
      <c r="S143" s="191">
        <f t="shared" si="79"/>
        <v>0</v>
      </c>
      <c r="T143" s="191">
        <f t="shared" si="79"/>
        <v>0</v>
      </c>
      <c r="U143" s="191">
        <f t="shared" si="79"/>
        <v>0</v>
      </c>
      <c r="V143" s="101"/>
      <c r="W143" s="196">
        <f t="shared" si="72"/>
        <v>0</v>
      </c>
      <c r="X143" s="196">
        <f t="shared" si="73"/>
        <v>0</v>
      </c>
      <c r="Y143" s="191"/>
      <c r="Z143" s="191"/>
      <c r="AA143" s="191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</row>
    <row r="144" spans="1:37" outlineLevel="1">
      <c r="A144" s="110"/>
      <c r="B144" s="110"/>
      <c r="C144" s="111"/>
      <c r="D144" s="112"/>
      <c r="E144" s="79" t="str">
        <f t="shared" si="69"/>
        <v>Excluded charges - WN - opex</v>
      </c>
      <c r="F144" s="79" t="str">
        <f t="shared" si="69"/>
        <v>CW11_013RWD_PR24</v>
      </c>
      <c r="G144" s="79" t="str">
        <f t="shared" si="69"/>
        <v>CW11_014TOT_PR24</v>
      </c>
      <c r="H144" s="79" t="str">
        <f t="shared" si="69"/>
        <v>CW11_013TWD_PR24</v>
      </c>
      <c r="I144" s="79" t="str">
        <f t="shared" si="69"/>
        <v>CW11_013WT_PR24</v>
      </c>
      <c r="J144" s="79">
        <f t="shared" si="69"/>
        <v>0</v>
      </c>
      <c r="K144" s="79"/>
      <c r="L144" s="79" t="str">
        <f t="shared" si="70"/>
        <v>OPEX</v>
      </c>
      <c r="M144" s="79" t="str">
        <f t="shared" si="70"/>
        <v>£m</v>
      </c>
      <c r="N144" s="79"/>
      <c r="O144" s="120"/>
      <c r="P144" s="120"/>
      <c r="Q144" s="191">
        <f t="shared" si="79"/>
        <v>0</v>
      </c>
      <c r="R144" s="191">
        <f t="shared" si="79"/>
        <v>0</v>
      </c>
      <c r="S144" s="191">
        <f t="shared" si="79"/>
        <v>0</v>
      </c>
      <c r="T144" s="191">
        <f t="shared" si="79"/>
        <v>0</v>
      </c>
      <c r="U144" s="191">
        <f t="shared" si="79"/>
        <v>0</v>
      </c>
      <c r="V144" s="101"/>
      <c r="W144" s="196">
        <f t="shared" si="72"/>
        <v>0</v>
      </c>
      <c r="X144" s="196">
        <f t="shared" si="73"/>
        <v>0</v>
      </c>
      <c r="Y144" s="191"/>
      <c r="Z144" s="191"/>
      <c r="AA144" s="191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</row>
    <row r="145" spans="1:37" outlineLevel="1">
      <c r="A145" s="110"/>
      <c r="B145" s="110"/>
      <c r="C145" s="111"/>
      <c r="D145" s="112"/>
      <c r="E145" s="79" t="str">
        <f t="shared" si="69"/>
        <v>Excluded charges - WN - totex</v>
      </c>
      <c r="F145" s="79" t="str">
        <f t="shared" si="69"/>
        <v>sum</v>
      </c>
      <c r="G145" s="79">
        <f t="shared" si="69"/>
        <v>0</v>
      </c>
      <c r="H145" s="79">
        <f t="shared" si="69"/>
        <v>0</v>
      </c>
      <c r="I145" s="79">
        <f t="shared" si="69"/>
        <v>0</v>
      </c>
      <c r="J145" s="79">
        <f t="shared" si="69"/>
        <v>0</v>
      </c>
      <c r="K145" s="79"/>
      <c r="L145" s="79">
        <f t="shared" si="70"/>
        <v>0</v>
      </c>
      <c r="M145" s="79" t="str">
        <f t="shared" si="70"/>
        <v>£m</v>
      </c>
      <c r="N145" s="79"/>
      <c r="O145" s="120"/>
      <c r="P145" s="120"/>
      <c r="Q145" s="198">
        <f t="shared" ref="Q145:U145" si="80">SUM(Q143:Q144)</f>
        <v>0</v>
      </c>
      <c r="R145" s="198">
        <f t="shared" si="80"/>
        <v>0</v>
      </c>
      <c r="S145" s="198">
        <f t="shared" si="80"/>
        <v>0</v>
      </c>
      <c r="T145" s="198">
        <f t="shared" si="80"/>
        <v>0</v>
      </c>
      <c r="U145" s="198">
        <f t="shared" si="80"/>
        <v>0</v>
      </c>
      <c r="V145" s="101"/>
      <c r="W145" s="198">
        <f t="shared" si="72"/>
        <v>0</v>
      </c>
      <c r="X145" s="198">
        <f t="shared" si="73"/>
        <v>0</v>
      </c>
      <c r="Y145" s="191"/>
      <c r="Z145" s="191"/>
      <c r="AA145" s="191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</row>
    <row r="146" spans="1:37" outlineLevel="1">
      <c r="A146" s="110"/>
      <c r="B146" s="110"/>
      <c r="C146" s="111"/>
      <c r="D146" s="112"/>
      <c r="E146" s="79" t="str">
        <f t="shared" si="69"/>
        <v>Total third party costs - WN - capex</v>
      </c>
      <c r="F146" s="79" t="str">
        <f t="shared" si="69"/>
        <v>sum</v>
      </c>
      <c r="G146" s="79">
        <f t="shared" si="69"/>
        <v>0</v>
      </c>
      <c r="H146" s="79">
        <f t="shared" si="69"/>
        <v>0</v>
      </c>
      <c r="I146" s="79">
        <f t="shared" si="69"/>
        <v>0</v>
      </c>
      <c r="J146" s="79">
        <f t="shared" si="69"/>
        <v>0</v>
      </c>
      <c r="K146" s="79"/>
      <c r="L146" s="79" t="str">
        <f t="shared" si="70"/>
        <v>CAPEX</v>
      </c>
      <c r="M146" s="79" t="str">
        <f t="shared" si="70"/>
        <v>£m</v>
      </c>
      <c r="N146" s="79"/>
      <c r="O146" s="120"/>
      <c r="P146" s="120"/>
      <c r="Q146" s="198">
        <f>SUMIF($L$134:$L$145,$L146,Q$134:Q$145)</f>
        <v>0</v>
      </c>
      <c r="R146" s="198">
        <f t="shared" ref="R146:U147" si="81">SUMIF($L$134:$L$145,$L146,R$134:R$145)</f>
        <v>0</v>
      </c>
      <c r="S146" s="198">
        <f t="shared" si="81"/>
        <v>0</v>
      </c>
      <c r="T146" s="198">
        <f t="shared" si="81"/>
        <v>0</v>
      </c>
      <c r="U146" s="198">
        <f t="shared" si="81"/>
        <v>0</v>
      </c>
      <c r="V146" s="101"/>
      <c r="W146" s="198">
        <f t="shared" si="72"/>
        <v>0</v>
      </c>
      <c r="X146" s="198">
        <f t="shared" si="73"/>
        <v>0</v>
      </c>
      <c r="Y146" s="191"/>
      <c r="Z146" s="191"/>
      <c r="AA146" s="191"/>
      <c r="AB146" s="157"/>
      <c r="AC146" s="157"/>
      <c r="AD146" s="157"/>
      <c r="AE146" s="157"/>
      <c r="AF146" s="157"/>
      <c r="AG146" s="157"/>
      <c r="AH146" s="157"/>
      <c r="AI146" s="157"/>
      <c r="AJ146" s="157"/>
      <c r="AK146" s="157"/>
    </row>
    <row r="147" spans="1:37" outlineLevel="1">
      <c r="A147" s="110"/>
      <c r="B147" s="110"/>
      <c r="C147" s="111"/>
      <c r="D147" s="112"/>
      <c r="E147" s="79" t="str">
        <f t="shared" si="69"/>
        <v>Total third party costs - WN - opex</v>
      </c>
      <c r="F147" s="79" t="str">
        <f t="shared" si="69"/>
        <v>sum</v>
      </c>
      <c r="G147" s="79">
        <f t="shared" si="69"/>
        <v>0</v>
      </c>
      <c r="H147" s="79">
        <f t="shared" si="69"/>
        <v>0</v>
      </c>
      <c r="I147" s="79">
        <f t="shared" si="69"/>
        <v>0</v>
      </c>
      <c r="J147" s="79">
        <f t="shared" si="69"/>
        <v>0</v>
      </c>
      <c r="K147" s="79"/>
      <c r="L147" s="79" t="str">
        <f t="shared" si="70"/>
        <v>OPEX</v>
      </c>
      <c r="M147" s="79" t="str">
        <f t="shared" si="70"/>
        <v>£m</v>
      </c>
      <c r="N147" s="79"/>
      <c r="O147" s="120"/>
      <c r="P147" s="120"/>
      <c r="Q147" s="198">
        <f t="shared" ref="Q147" si="82">SUMIF($L$134:$L$145,$L147,Q$134:Q$145)</f>
        <v>1.1790000000000003</v>
      </c>
      <c r="R147" s="198">
        <f t="shared" si="81"/>
        <v>1.1790000000000003</v>
      </c>
      <c r="S147" s="198">
        <f t="shared" si="81"/>
        <v>1.1790000000000003</v>
      </c>
      <c r="T147" s="198">
        <f t="shared" si="81"/>
        <v>1.1790000000000005</v>
      </c>
      <c r="U147" s="198">
        <f t="shared" si="81"/>
        <v>1.1790000000000005</v>
      </c>
      <c r="V147" s="101"/>
      <c r="W147" s="205">
        <f t="shared" si="72"/>
        <v>5.8950000000000014</v>
      </c>
      <c r="X147" s="205">
        <f t="shared" si="73"/>
        <v>1.1790000000000003</v>
      </c>
      <c r="Y147" s="191"/>
      <c r="Z147" s="191"/>
      <c r="AA147" s="191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</row>
    <row r="148" spans="1:37" outlineLevel="1">
      <c r="A148" s="110"/>
      <c r="B148" s="110"/>
      <c r="C148" s="111"/>
      <c r="D148" s="112"/>
      <c r="E148" s="79" t="str">
        <f t="shared" si="69"/>
        <v>Total third party costs - WN - totex</v>
      </c>
      <c r="F148" s="79" t="str">
        <f t="shared" si="69"/>
        <v>sum</v>
      </c>
      <c r="G148" s="79">
        <f t="shared" si="69"/>
        <v>0</v>
      </c>
      <c r="H148" s="79">
        <f t="shared" si="69"/>
        <v>0</v>
      </c>
      <c r="I148" s="79">
        <f t="shared" si="69"/>
        <v>0</v>
      </c>
      <c r="J148" s="79">
        <f t="shared" si="69"/>
        <v>0</v>
      </c>
      <c r="K148" s="79"/>
      <c r="L148" s="79">
        <f t="shared" si="70"/>
        <v>0</v>
      </c>
      <c r="M148" s="79" t="str">
        <f t="shared" si="70"/>
        <v>£m</v>
      </c>
      <c r="N148" s="79"/>
      <c r="O148" s="120"/>
      <c r="P148" s="120"/>
      <c r="Q148" s="198">
        <f>SUM(Q146:Q147)</f>
        <v>1.1790000000000003</v>
      </c>
      <c r="R148" s="198">
        <f t="shared" ref="R148:U148" si="83">SUM(R146:R147)</f>
        <v>1.1790000000000003</v>
      </c>
      <c r="S148" s="198">
        <f t="shared" si="83"/>
        <v>1.1790000000000003</v>
      </c>
      <c r="T148" s="198">
        <f t="shared" si="83"/>
        <v>1.1790000000000005</v>
      </c>
      <c r="U148" s="198">
        <f t="shared" si="83"/>
        <v>1.1790000000000005</v>
      </c>
      <c r="V148" s="101"/>
      <c r="W148" s="198">
        <f t="shared" si="72"/>
        <v>5.8950000000000014</v>
      </c>
      <c r="X148" s="198">
        <f t="shared" si="73"/>
        <v>1.1790000000000003</v>
      </c>
      <c r="Y148" s="191"/>
      <c r="Z148" s="191"/>
      <c r="AA148" s="191"/>
      <c r="AB148" s="157"/>
      <c r="AC148" s="157"/>
      <c r="AD148" s="157"/>
      <c r="AE148" s="157"/>
      <c r="AF148" s="157"/>
      <c r="AG148" s="157"/>
      <c r="AH148" s="157"/>
      <c r="AI148" s="157"/>
      <c r="AJ148" s="157"/>
      <c r="AK148" s="157"/>
    </row>
    <row r="149" spans="1:37" customFormat="1" outlineLevel="1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79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1"/>
      <c r="AD149" s="101"/>
      <c r="AE149" s="101"/>
      <c r="AF149" s="101"/>
      <c r="AG149" s="101"/>
      <c r="AH149" s="101"/>
      <c r="AI149" s="101"/>
      <c r="AJ149" s="101"/>
      <c r="AK149" s="101"/>
    </row>
    <row r="150" spans="1:37" outlineLevel="1">
      <c r="A150" s="110"/>
      <c r="B150" s="110"/>
      <c r="C150" s="111"/>
      <c r="D150" s="112"/>
      <c r="E150" s="79" t="str">
        <f t="shared" ref="E150:J161" si="84">E44</f>
        <v>Rechargeable works - WWN - capex</v>
      </c>
      <c r="F150" s="79" t="str">
        <f t="shared" si="84"/>
        <v>CWW11_014TOT_PR24</v>
      </c>
      <c r="G150" s="79" t="str">
        <f t="shared" si="84"/>
        <v>CWW11_016TOT_PR24</v>
      </c>
      <c r="H150" s="79" t="str">
        <f t="shared" si="84"/>
        <v>CWW11_015TOT_PR24</v>
      </c>
      <c r="I150" s="79">
        <f t="shared" si="84"/>
        <v>0</v>
      </c>
      <c r="J150" s="79">
        <f t="shared" si="84"/>
        <v>0</v>
      </c>
      <c r="K150" s="79"/>
      <c r="L150" s="79" t="str">
        <f t="shared" ref="L150:M161" si="85">L44</f>
        <v>CAPEX</v>
      </c>
      <c r="M150" s="79" t="str">
        <f t="shared" si="85"/>
        <v>£m</v>
      </c>
      <c r="N150" s="79"/>
      <c r="O150" s="120"/>
      <c r="P150" s="120"/>
      <c r="Q150" s="191">
        <f t="shared" ref="Q150:U151" si="86">IF(ISBLANK(Q98),Q44,Q98)</f>
        <v>0</v>
      </c>
      <c r="R150" s="191">
        <f t="shared" si="86"/>
        <v>0</v>
      </c>
      <c r="S150" s="191">
        <f t="shared" si="86"/>
        <v>0</v>
      </c>
      <c r="T150" s="191">
        <f t="shared" si="86"/>
        <v>0</v>
      </c>
      <c r="U150" s="191">
        <f t="shared" si="86"/>
        <v>0</v>
      </c>
      <c r="V150" s="101"/>
      <c r="W150" s="199">
        <f t="shared" ref="W150:W161" si="87">SUM(Q150:U150)</f>
        <v>0</v>
      </c>
      <c r="X150" s="199">
        <f t="shared" si="73"/>
        <v>0</v>
      </c>
      <c r="Y150" s="191"/>
      <c r="Z150" s="191"/>
      <c r="AA150" s="191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</row>
    <row r="151" spans="1:37" outlineLevel="1">
      <c r="A151" s="110"/>
      <c r="B151" s="110"/>
      <c r="C151" s="111"/>
      <c r="D151" s="112"/>
      <c r="E151" s="79" t="str">
        <f t="shared" si="84"/>
        <v>Rechargeable works - WWN - opex</v>
      </c>
      <c r="F151" s="79" t="str">
        <f t="shared" si="84"/>
        <v>CWW11_001TOT_PR24</v>
      </c>
      <c r="G151" s="79" t="str">
        <f t="shared" si="84"/>
        <v>CWW11_003TOT_PR24</v>
      </c>
      <c r="H151" s="79" t="str">
        <f t="shared" si="84"/>
        <v>CWW11_002TOT_PR24</v>
      </c>
      <c r="I151" s="79">
        <f t="shared" si="84"/>
        <v>0</v>
      </c>
      <c r="J151" s="79">
        <f t="shared" si="84"/>
        <v>0</v>
      </c>
      <c r="K151" s="79"/>
      <c r="L151" s="79" t="str">
        <f t="shared" si="85"/>
        <v>OPEX</v>
      </c>
      <c r="M151" s="79" t="str">
        <f t="shared" si="85"/>
        <v>£m</v>
      </c>
      <c r="N151" s="79"/>
      <c r="O151" s="120"/>
      <c r="P151" s="120"/>
      <c r="Q151" s="191">
        <f t="shared" si="86"/>
        <v>0</v>
      </c>
      <c r="R151" s="191">
        <f t="shared" si="86"/>
        <v>0</v>
      </c>
      <c r="S151" s="191">
        <f t="shared" si="86"/>
        <v>0</v>
      </c>
      <c r="T151" s="191">
        <f t="shared" si="86"/>
        <v>0</v>
      </c>
      <c r="U151" s="191">
        <f t="shared" si="86"/>
        <v>0</v>
      </c>
      <c r="V151" s="101"/>
      <c r="W151" s="199">
        <f t="shared" si="87"/>
        <v>0</v>
      </c>
      <c r="X151" s="199">
        <f t="shared" si="73"/>
        <v>0</v>
      </c>
      <c r="Y151" s="191"/>
      <c r="Z151" s="191"/>
      <c r="AA151" s="191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</row>
    <row r="152" spans="1:37" outlineLevel="1">
      <c r="A152" s="110"/>
      <c r="B152" s="110"/>
      <c r="C152" s="111"/>
      <c r="D152" s="112"/>
      <c r="E152" s="79" t="str">
        <f t="shared" si="84"/>
        <v>Rechargeable works - WWN - totex</v>
      </c>
      <c r="F152" s="79" t="str">
        <f t="shared" si="84"/>
        <v>sum</v>
      </c>
      <c r="G152" s="79">
        <f t="shared" si="84"/>
        <v>0</v>
      </c>
      <c r="H152" s="79">
        <f t="shared" si="84"/>
        <v>0</v>
      </c>
      <c r="I152" s="79">
        <f t="shared" si="84"/>
        <v>0</v>
      </c>
      <c r="J152" s="79">
        <f t="shared" si="84"/>
        <v>0</v>
      </c>
      <c r="K152" s="79"/>
      <c r="L152" s="79">
        <f t="shared" si="85"/>
        <v>0</v>
      </c>
      <c r="M152" s="79" t="str">
        <f t="shared" si="85"/>
        <v>£m</v>
      </c>
      <c r="N152" s="79"/>
      <c r="O152" s="120"/>
      <c r="P152" s="120"/>
      <c r="Q152" s="192">
        <f t="shared" ref="Q152:U152" si="88">SUM(Q150:Q151)</f>
        <v>0</v>
      </c>
      <c r="R152" s="192">
        <f t="shared" si="88"/>
        <v>0</v>
      </c>
      <c r="S152" s="192">
        <f t="shared" si="88"/>
        <v>0</v>
      </c>
      <c r="T152" s="192">
        <f t="shared" si="88"/>
        <v>0</v>
      </c>
      <c r="U152" s="192">
        <f t="shared" si="88"/>
        <v>0</v>
      </c>
      <c r="V152" s="101"/>
      <c r="W152" s="198">
        <f t="shared" si="87"/>
        <v>0</v>
      </c>
      <c r="X152" s="198">
        <f t="shared" si="73"/>
        <v>0</v>
      </c>
      <c r="Y152" s="191"/>
      <c r="Z152" s="191"/>
      <c r="AA152" s="191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</row>
    <row r="153" spans="1:37" outlineLevel="1">
      <c r="A153" s="110"/>
      <c r="B153" s="110"/>
      <c r="C153" s="111"/>
      <c r="D153" s="112"/>
      <c r="E153" s="79" t="str">
        <f t="shared" si="84"/>
        <v>Bulk supplies - WWN - capex</v>
      </c>
      <c r="F153" s="79" t="str">
        <f t="shared" si="84"/>
        <v>CWW11_021TOT_PR24</v>
      </c>
      <c r="G153" s="79">
        <f t="shared" si="84"/>
        <v>0</v>
      </c>
      <c r="H153" s="79">
        <f t="shared" si="84"/>
        <v>0</v>
      </c>
      <c r="I153" s="79">
        <f t="shared" si="84"/>
        <v>0</v>
      </c>
      <c r="J153" s="79">
        <f t="shared" si="84"/>
        <v>0</v>
      </c>
      <c r="K153" s="79"/>
      <c r="L153" s="79" t="str">
        <f t="shared" si="85"/>
        <v>CAPEX</v>
      </c>
      <c r="M153" s="79" t="str">
        <f t="shared" si="85"/>
        <v>£m</v>
      </c>
      <c r="N153" s="79"/>
      <c r="O153" s="120"/>
      <c r="P153" s="120"/>
      <c r="Q153" s="191">
        <f t="shared" ref="Q153:U154" si="89">IF(ISBLANK(Q101),Q47,Q101)</f>
        <v>0</v>
      </c>
      <c r="R153" s="191">
        <f t="shared" si="89"/>
        <v>0</v>
      </c>
      <c r="S153" s="191">
        <f t="shared" si="89"/>
        <v>0</v>
      </c>
      <c r="T153" s="191">
        <f t="shared" si="89"/>
        <v>0</v>
      </c>
      <c r="U153" s="191">
        <f t="shared" si="89"/>
        <v>0</v>
      </c>
      <c r="V153" s="101"/>
      <c r="W153" s="196">
        <f t="shared" si="87"/>
        <v>0</v>
      </c>
      <c r="X153" s="196">
        <f t="shared" si="73"/>
        <v>0</v>
      </c>
      <c r="Y153" s="191"/>
      <c r="Z153" s="191"/>
      <c r="AA153" s="191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</row>
    <row r="154" spans="1:37" outlineLevel="1">
      <c r="A154" s="110"/>
      <c r="B154" s="110"/>
      <c r="C154" s="111"/>
      <c r="D154" s="112"/>
      <c r="E154" s="79" t="str">
        <f t="shared" si="84"/>
        <v>Bulk supplies - WWN - opex</v>
      </c>
      <c r="F154" s="79" t="str">
        <f t="shared" si="84"/>
        <v>CWW11_008TOT_PR24</v>
      </c>
      <c r="G154" s="79">
        <f t="shared" si="84"/>
        <v>0</v>
      </c>
      <c r="H154" s="79">
        <f t="shared" si="84"/>
        <v>0</v>
      </c>
      <c r="I154" s="79">
        <f t="shared" si="84"/>
        <v>0</v>
      </c>
      <c r="J154" s="79">
        <f t="shared" si="84"/>
        <v>0</v>
      </c>
      <c r="K154" s="79"/>
      <c r="L154" s="79" t="str">
        <f t="shared" si="85"/>
        <v>OPEX</v>
      </c>
      <c r="M154" s="79" t="str">
        <f t="shared" si="85"/>
        <v>£m</v>
      </c>
      <c r="N154" s="79"/>
      <c r="O154" s="120"/>
      <c r="P154" s="120"/>
      <c r="Q154" s="191">
        <f t="shared" si="89"/>
        <v>0</v>
      </c>
      <c r="R154" s="191">
        <f t="shared" si="89"/>
        <v>0</v>
      </c>
      <c r="S154" s="191">
        <f t="shared" si="89"/>
        <v>0</v>
      </c>
      <c r="T154" s="191">
        <f t="shared" si="89"/>
        <v>0</v>
      </c>
      <c r="U154" s="191">
        <f t="shared" si="89"/>
        <v>0</v>
      </c>
      <c r="V154" s="101"/>
      <c r="W154" s="196">
        <f t="shared" si="87"/>
        <v>0</v>
      </c>
      <c r="X154" s="196">
        <f t="shared" si="73"/>
        <v>0</v>
      </c>
      <c r="Y154" s="191"/>
      <c r="Z154" s="191"/>
      <c r="AA154" s="191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</row>
    <row r="155" spans="1:37" outlineLevel="1">
      <c r="A155" s="110"/>
      <c r="B155" s="110"/>
      <c r="C155" s="111"/>
      <c r="D155" s="112"/>
      <c r="E155" s="79" t="str">
        <f t="shared" si="84"/>
        <v>Bulk supplies - WWN - totex</v>
      </c>
      <c r="F155" s="79" t="str">
        <f t="shared" si="84"/>
        <v>sum</v>
      </c>
      <c r="G155" s="79">
        <f t="shared" si="84"/>
        <v>0</v>
      </c>
      <c r="H155" s="79">
        <f t="shared" si="84"/>
        <v>0</v>
      </c>
      <c r="I155" s="79">
        <f t="shared" si="84"/>
        <v>0</v>
      </c>
      <c r="J155" s="79">
        <f t="shared" si="84"/>
        <v>0</v>
      </c>
      <c r="K155" s="79"/>
      <c r="L155" s="79">
        <f t="shared" si="85"/>
        <v>0</v>
      </c>
      <c r="M155" s="79" t="str">
        <f t="shared" si="85"/>
        <v>£m</v>
      </c>
      <c r="N155" s="79"/>
      <c r="O155" s="120"/>
      <c r="P155" s="120"/>
      <c r="Q155" s="192">
        <f t="shared" ref="Q155:U155" si="90">SUM(Q153:Q154)</f>
        <v>0</v>
      </c>
      <c r="R155" s="192">
        <f t="shared" si="90"/>
        <v>0</v>
      </c>
      <c r="S155" s="192">
        <f t="shared" si="90"/>
        <v>0</v>
      </c>
      <c r="T155" s="192">
        <f t="shared" si="90"/>
        <v>0</v>
      </c>
      <c r="U155" s="192">
        <f t="shared" si="90"/>
        <v>0</v>
      </c>
      <c r="V155" s="101"/>
      <c r="W155" s="198">
        <f t="shared" si="87"/>
        <v>0</v>
      </c>
      <c r="X155" s="198">
        <f t="shared" si="73"/>
        <v>0</v>
      </c>
      <c r="Y155" s="191"/>
      <c r="Z155" s="191"/>
      <c r="AA155" s="191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</row>
    <row r="156" spans="1:37" outlineLevel="1">
      <c r="A156" s="110"/>
      <c r="B156" s="110"/>
      <c r="C156" s="111"/>
      <c r="D156" s="112"/>
      <c r="E156" s="79" t="str">
        <f t="shared" si="84"/>
        <v>Excluded charges - WWN - capex</v>
      </c>
      <c r="F156" s="79" t="str">
        <f t="shared" si="84"/>
        <v>CWW11_022TOT_PR24</v>
      </c>
      <c r="G156" s="79" t="str">
        <f t="shared" si="84"/>
        <v>CWW11_023TOT_PR24</v>
      </c>
      <c r="H156" s="79">
        <f t="shared" si="84"/>
        <v>0</v>
      </c>
      <c r="I156" s="79">
        <f t="shared" si="84"/>
        <v>0</v>
      </c>
      <c r="J156" s="79">
        <f t="shared" si="84"/>
        <v>0</v>
      </c>
      <c r="K156" s="79"/>
      <c r="L156" s="79" t="str">
        <f t="shared" si="85"/>
        <v>CAPEX</v>
      </c>
      <c r="M156" s="79" t="str">
        <f t="shared" si="85"/>
        <v>£m</v>
      </c>
      <c r="N156" s="79"/>
      <c r="O156" s="120"/>
      <c r="P156" s="120"/>
      <c r="Q156" s="191">
        <f t="shared" ref="Q156:U157" si="91">IF(ISBLANK(Q104),Q50,Q104)</f>
        <v>0</v>
      </c>
      <c r="R156" s="191">
        <f t="shared" si="91"/>
        <v>0</v>
      </c>
      <c r="S156" s="191">
        <f t="shared" si="91"/>
        <v>0</v>
      </c>
      <c r="T156" s="191">
        <f t="shared" si="91"/>
        <v>0</v>
      </c>
      <c r="U156" s="191">
        <f t="shared" si="91"/>
        <v>0</v>
      </c>
      <c r="V156" s="101"/>
      <c r="W156" s="196">
        <f t="shared" si="87"/>
        <v>0</v>
      </c>
      <c r="X156" s="196">
        <f t="shared" si="73"/>
        <v>0</v>
      </c>
      <c r="Y156" s="191"/>
      <c r="Z156" s="191"/>
      <c r="AA156" s="191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</row>
    <row r="157" spans="1:37" outlineLevel="1">
      <c r="A157" s="110"/>
      <c r="B157" s="110"/>
      <c r="C157" s="111"/>
      <c r="D157" s="112"/>
      <c r="E157" s="79" t="str">
        <f t="shared" si="84"/>
        <v>Excluded charges - WWN - opex</v>
      </c>
      <c r="F157" s="79" t="str">
        <f t="shared" si="84"/>
        <v>CWW11_009TOT_PR24</v>
      </c>
      <c r="G157" s="79" t="str">
        <f t="shared" si="84"/>
        <v>CWW11_010TOT_PR24</v>
      </c>
      <c r="H157" s="79">
        <f t="shared" si="84"/>
        <v>0</v>
      </c>
      <c r="I157" s="79">
        <f t="shared" si="84"/>
        <v>0</v>
      </c>
      <c r="J157" s="79">
        <f t="shared" si="84"/>
        <v>0</v>
      </c>
      <c r="K157" s="79"/>
      <c r="L157" s="79" t="str">
        <f t="shared" si="85"/>
        <v>OPEX</v>
      </c>
      <c r="M157" s="79" t="str">
        <f t="shared" si="85"/>
        <v>£m</v>
      </c>
      <c r="N157" s="79"/>
      <c r="O157" s="120"/>
      <c r="P157" s="120"/>
      <c r="Q157" s="191">
        <f t="shared" si="91"/>
        <v>0</v>
      </c>
      <c r="R157" s="191">
        <f t="shared" si="91"/>
        <v>0</v>
      </c>
      <c r="S157" s="191">
        <f t="shared" si="91"/>
        <v>0</v>
      </c>
      <c r="T157" s="191">
        <f t="shared" si="91"/>
        <v>0</v>
      </c>
      <c r="U157" s="191">
        <f t="shared" si="91"/>
        <v>0</v>
      </c>
      <c r="V157" s="101"/>
      <c r="W157" s="196">
        <f t="shared" si="87"/>
        <v>0</v>
      </c>
      <c r="X157" s="196">
        <f t="shared" si="73"/>
        <v>0</v>
      </c>
      <c r="Y157" s="191"/>
      <c r="Z157" s="191"/>
      <c r="AA157" s="191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</row>
    <row r="158" spans="1:37" outlineLevel="1">
      <c r="A158" s="110"/>
      <c r="B158" s="110"/>
      <c r="C158" s="111"/>
      <c r="D158" s="112"/>
      <c r="E158" s="79" t="str">
        <f t="shared" si="84"/>
        <v>Excluded charges - WWN - totex</v>
      </c>
      <c r="F158" s="79" t="str">
        <f t="shared" si="84"/>
        <v>sum</v>
      </c>
      <c r="G158" s="79">
        <f t="shared" si="84"/>
        <v>0</v>
      </c>
      <c r="H158" s="79">
        <f t="shared" si="84"/>
        <v>0</v>
      </c>
      <c r="I158" s="79">
        <f t="shared" si="84"/>
        <v>0</v>
      </c>
      <c r="J158" s="79">
        <f t="shared" si="84"/>
        <v>0</v>
      </c>
      <c r="K158" s="79"/>
      <c r="L158" s="79">
        <f t="shared" si="85"/>
        <v>0</v>
      </c>
      <c r="M158" s="79" t="str">
        <f t="shared" si="85"/>
        <v>£m</v>
      </c>
      <c r="N158" s="79"/>
      <c r="O158" s="120"/>
      <c r="P158" s="120"/>
      <c r="Q158" s="192">
        <f t="shared" ref="Q158:U158" si="92">SUM(Q156:Q157)</f>
        <v>0</v>
      </c>
      <c r="R158" s="192">
        <f t="shared" si="92"/>
        <v>0</v>
      </c>
      <c r="S158" s="192">
        <f t="shared" si="92"/>
        <v>0</v>
      </c>
      <c r="T158" s="192">
        <f t="shared" si="92"/>
        <v>0</v>
      </c>
      <c r="U158" s="192">
        <f t="shared" si="92"/>
        <v>0</v>
      </c>
      <c r="V158" s="101"/>
      <c r="W158" s="198">
        <f t="shared" si="87"/>
        <v>0</v>
      </c>
      <c r="X158" s="198">
        <f t="shared" si="73"/>
        <v>0</v>
      </c>
      <c r="Y158" s="191"/>
      <c r="Z158" s="191"/>
      <c r="AA158" s="191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</row>
    <row r="159" spans="1:37" outlineLevel="1">
      <c r="A159" s="110"/>
      <c r="B159" s="110"/>
      <c r="C159" s="111"/>
      <c r="D159" s="112"/>
      <c r="E159" s="79" t="str">
        <f t="shared" si="84"/>
        <v>Total third party costs - WWN - capex</v>
      </c>
      <c r="F159" s="79" t="str">
        <f t="shared" si="84"/>
        <v>sum</v>
      </c>
      <c r="G159" s="79">
        <f t="shared" si="84"/>
        <v>0</v>
      </c>
      <c r="H159" s="79">
        <f t="shared" si="84"/>
        <v>0</v>
      </c>
      <c r="I159" s="79">
        <f t="shared" si="84"/>
        <v>0</v>
      </c>
      <c r="J159" s="79">
        <f t="shared" si="84"/>
        <v>0</v>
      </c>
      <c r="K159" s="79"/>
      <c r="L159" s="79" t="str">
        <f t="shared" si="85"/>
        <v>CAPEX</v>
      </c>
      <c r="M159" s="79" t="str">
        <f t="shared" si="85"/>
        <v>£m</v>
      </c>
      <c r="N159" s="79"/>
      <c r="O159" s="120"/>
      <c r="P159" s="120"/>
      <c r="Q159" s="191">
        <f>SUMIF($L$150:$L$158,$L159,Q$150:Q$158)</f>
        <v>0</v>
      </c>
      <c r="R159" s="191">
        <f t="shared" ref="R159:U160" si="93">SUMIF($L$150:$L$158,$L159,R$150:R$158)</f>
        <v>0</v>
      </c>
      <c r="S159" s="191">
        <f t="shared" si="93"/>
        <v>0</v>
      </c>
      <c r="T159" s="191">
        <f t="shared" si="93"/>
        <v>0</v>
      </c>
      <c r="U159" s="191">
        <f t="shared" si="93"/>
        <v>0</v>
      </c>
      <c r="V159" s="101"/>
      <c r="W159" s="198">
        <f t="shared" si="87"/>
        <v>0</v>
      </c>
      <c r="X159" s="198">
        <f t="shared" si="73"/>
        <v>0</v>
      </c>
      <c r="Y159" s="191"/>
      <c r="Z159" s="191"/>
      <c r="AA159" s="191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</row>
    <row r="160" spans="1:37" outlineLevel="1">
      <c r="A160" s="110"/>
      <c r="B160" s="110"/>
      <c r="C160" s="111"/>
      <c r="D160" s="112"/>
      <c r="E160" s="79" t="str">
        <f t="shared" si="84"/>
        <v>Total third party costs - WWN - opex</v>
      </c>
      <c r="F160" s="79" t="str">
        <f t="shared" si="84"/>
        <v>sum</v>
      </c>
      <c r="G160" s="79">
        <f t="shared" si="84"/>
        <v>0</v>
      </c>
      <c r="H160" s="79">
        <f t="shared" si="84"/>
        <v>0</v>
      </c>
      <c r="I160" s="79">
        <f t="shared" si="84"/>
        <v>0</v>
      </c>
      <c r="J160" s="79">
        <f t="shared" si="84"/>
        <v>0</v>
      </c>
      <c r="K160" s="79"/>
      <c r="L160" s="79" t="str">
        <f t="shared" si="85"/>
        <v>OPEX</v>
      </c>
      <c r="M160" s="79" t="str">
        <f t="shared" si="85"/>
        <v>£m</v>
      </c>
      <c r="N160" s="79"/>
      <c r="O160" s="120"/>
      <c r="P160" s="120"/>
      <c r="Q160" s="191">
        <f t="shared" ref="Q160" si="94">SUMIF($L$150:$L$158,$L160,Q$150:Q$158)</f>
        <v>0</v>
      </c>
      <c r="R160" s="191">
        <f t="shared" si="93"/>
        <v>0</v>
      </c>
      <c r="S160" s="191">
        <f t="shared" si="93"/>
        <v>0</v>
      </c>
      <c r="T160" s="191">
        <f t="shared" si="93"/>
        <v>0</v>
      </c>
      <c r="U160" s="191">
        <f t="shared" si="93"/>
        <v>0</v>
      </c>
      <c r="V160" s="101"/>
      <c r="W160" s="196">
        <f t="shared" si="87"/>
        <v>0</v>
      </c>
      <c r="X160" s="196">
        <f t="shared" si="73"/>
        <v>0</v>
      </c>
      <c r="Y160" s="191"/>
      <c r="Z160" s="191"/>
      <c r="AA160" s="191"/>
      <c r="AB160" s="157"/>
      <c r="AC160" s="157"/>
      <c r="AD160" s="157"/>
      <c r="AE160" s="157"/>
      <c r="AF160" s="157"/>
      <c r="AG160" s="157"/>
      <c r="AH160" s="157"/>
      <c r="AI160" s="157"/>
      <c r="AJ160" s="157"/>
      <c r="AK160" s="157"/>
    </row>
    <row r="161" spans="1:37" outlineLevel="1">
      <c r="A161" s="110"/>
      <c r="B161" s="110"/>
      <c r="C161" s="111"/>
      <c r="D161" s="112"/>
      <c r="E161" s="79" t="str">
        <f t="shared" si="84"/>
        <v>Total third party costs - WWN - totex</v>
      </c>
      <c r="F161" s="79" t="str">
        <f t="shared" si="84"/>
        <v>sum</v>
      </c>
      <c r="G161" s="79">
        <f t="shared" si="84"/>
        <v>0</v>
      </c>
      <c r="H161" s="79">
        <f t="shared" si="84"/>
        <v>0</v>
      </c>
      <c r="I161" s="79">
        <f t="shared" si="84"/>
        <v>0</v>
      </c>
      <c r="J161" s="79">
        <f t="shared" si="84"/>
        <v>0</v>
      </c>
      <c r="K161" s="79"/>
      <c r="L161" s="79">
        <f t="shared" si="85"/>
        <v>0</v>
      </c>
      <c r="M161" s="79" t="str">
        <f t="shared" si="85"/>
        <v>£m</v>
      </c>
      <c r="N161" s="79"/>
      <c r="O161" s="120"/>
      <c r="P161" s="120"/>
      <c r="Q161" s="192">
        <f>SUM(Q159:Q160)</f>
        <v>0</v>
      </c>
      <c r="R161" s="192">
        <f t="shared" ref="R161:U161" si="95">SUM(R159:R160)</f>
        <v>0</v>
      </c>
      <c r="S161" s="192">
        <f t="shared" si="95"/>
        <v>0</v>
      </c>
      <c r="T161" s="192">
        <f t="shared" si="95"/>
        <v>0</v>
      </c>
      <c r="U161" s="192">
        <f t="shared" si="95"/>
        <v>0</v>
      </c>
      <c r="V161" s="101"/>
      <c r="W161" s="198">
        <f t="shared" si="87"/>
        <v>0</v>
      </c>
      <c r="X161" s="198">
        <f t="shared" si="73"/>
        <v>0</v>
      </c>
      <c r="Y161" s="191"/>
      <c r="Z161" s="191"/>
      <c r="AA161" s="191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</row>
    <row r="162" spans="1:37" outlineLevel="1">
      <c r="A162" s="110"/>
      <c r="B162" s="110"/>
      <c r="C162" s="111"/>
      <c r="D162" s="112"/>
      <c r="E162" s="79"/>
      <c r="F162" s="79"/>
      <c r="G162" s="79"/>
      <c r="H162" s="79"/>
      <c r="I162" s="79"/>
      <c r="J162" s="79"/>
      <c r="K162" s="79"/>
      <c r="L162" s="79"/>
      <c r="M162" s="157"/>
      <c r="N162" s="79"/>
      <c r="O162" s="120"/>
      <c r="P162" s="120"/>
      <c r="Q162" s="192"/>
      <c r="R162" s="192"/>
      <c r="S162" s="192"/>
      <c r="T162" s="192"/>
      <c r="U162" s="192"/>
      <c r="V162" s="101"/>
      <c r="W162" s="192"/>
      <c r="X162" s="192"/>
      <c r="Y162" s="191"/>
      <c r="Z162" s="191"/>
      <c r="AA162" s="191"/>
      <c r="AB162" s="157"/>
      <c r="AC162" s="157"/>
      <c r="AD162" s="157"/>
      <c r="AE162" s="157"/>
      <c r="AF162" s="157"/>
      <c r="AG162" s="157"/>
      <c r="AH162" s="157"/>
      <c r="AI162" s="157"/>
      <c r="AJ162" s="157"/>
      <c r="AK162" s="157"/>
    </row>
    <row r="163" spans="1:37" outlineLevel="1">
      <c r="A163" s="110"/>
      <c r="B163" s="110"/>
      <c r="C163" s="111"/>
      <c r="D163" s="112"/>
      <c r="E163" s="79" t="s">
        <v>927</v>
      </c>
      <c r="F163" s="120" t="s">
        <v>704</v>
      </c>
      <c r="G163" s="120"/>
      <c r="H163" s="120"/>
      <c r="I163" s="120"/>
      <c r="J163" s="120"/>
      <c r="K163" s="120"/>
      <c r="L163" s="120"/>
      <c r="M163" s="157" t="s">
        <v>31</v>
      </c>
      <c r="N163" s="79"/>
      <c r="O163" s="196"/>
      <c r="P163" s="196"/>
      <c r="Q163" s="203">
        <f>Q132+Q148+Q161</f>
        <v>1.1790000000000003</v>
      </c>
      <c r="R163" s="203">
        <f t="shared" ref="R163:U163" si="96">R132+R148+R161</f>
        <v>1.1790000000000003</v>
      </c>
      <c r="S163" s="203">
        <f t="shared" si="96"/>
        <v>1.1790000000000003</v>
      </c>
      <c r="T163" s="203">
        <f t="shared" si="96"/>
        <v>1.1790000000000005</v>
      </c>
      <c r="U163" s="203">
        <f t="shared" si="96"/>
        <v>1.1790000000000005</v>
      </c>
      <c r="V163" s="101"/>
      <c r="W163" s="203">
        <f>SUM(Q163:U163)</f>
        <v>5.8950000000000014</v>
      </c>
      <c r="X163" s="203">
        <f t="shared" si="73"/>
        <v>1.1790000000000003</v>
      </c>
      <c r="Y163" s="157"/>
      <c r="Z163" s="157"/>
      <c r="AA163" s="157"/>
      <c r="AB163" s="157"/>
      <c r="AC163" s="157"/>
      <c r="AD163" s="157"/>
      <c r="AE163" s="157"/>
      <c r="AF163" s="157"/>
      <c r="AG163" s="157"/>
      <c r="AH163" s="157"/>
      <c r="AI163" s="157"/>
      <c r="AJ163" s="157"/>
      <c r="AK163" s="157"/>
    </row>
    <row r="164" spans="1:37" outlineLevel="1">
      <c r="A164" s="110"/>
      <c r="B164" s="110"/>
      <c r="C164" s="111"/>
      <c r="D164" s="112"/>
      <c r="E164" s="79"/>
      <c r="F164" s="79"/>
      <c r="G164" s="79"/>
      <c r="H164" s="79"/>
      <c r="I164" s="79"/>
      <c r="J164" s="79"/>
      <c r="K164" s="79"/>
      <c r="L164" s="79"/>
      <c r="M164" s="157"/>
      <c r="N164" s="79"/>
      <c r="O164" s="120"/>
      <c r="P164" s="120"/>
      <c r="Q164" s="157"/>
      <c r="R164" s="157"/>
      <c r="S164" s="157"/>
      <c r="T164" s="157"/>
      <c r="U164" s="157"/>
      <c r="V164" s="101"/>
      <c r="W164" s="101"/>
      <c r="X164" s="101"/>
      <c r="Y164" s="157"/>
      <c r="Z164" s="157"/>
      <c r="AA164" s="157"/>
      <c r="AB164" s="157"/>
      <c r="AC164" s="195"/>
      <c r="AD164" s="195"/>
      <c r="AE164" s="157"/>
      <c r="AF164" s="157"/>
      <c r="AG164" s="157"/>
      <c r="AH164" s="157"/>
      <c r="AI164" s="157"/>
      <c r="AJ164" s="157"/>
      <c r="AK164" s="157"/>
    </row>
    <row r="165" spans="1:37" outlineLevel="1">
      <c r="A165" s="110"/>
      <c r="B165" s="110"/>
      <c r="C165" s="111"/>
      <c r="D165" s="112"/>
      <c r="E165" s="79"/>
      <c r="F165" s="79"/>
      <c r="G165" s="79"/>
      <c r="H165" s="79"/>
      <c r="I165" s="79"/>
      <c r="J165" s="79"/>
      <c r="K165" s="79"/>
      <c r="L165" s="79"/>
      <c r="M165" s="157"/>
      <c r="N165" s="79"/>
      <c r="O165" s="120"/>
      <c r="P165" s="120"/>
      <c r="Q165" s="79"/>
      <c r="R165" s="79"/>
      <c r="S165" s="79"/>
      <c r="T165" s="79"/>
      <c r="U165" s="79"/>
      <c r="V165" s="101"/>
      <c r="W165" s="101"/>
      <c r="X165" s="101"/>
      <c r="Y165" s="79"/>
      <c r="Z165" s="79"/>
      <c r="AA165" s="79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</row>
  </sheetData>
  <conditionalFormatting sqref="N1:N2 Q60:U60">
    <cfRule type="cellIs" dxfId="594" priority="9" stopIfTrue="1" operator="notEqual">
      <formula>0</formula>
    </cfRule>
    <cfRule type="cellIs" dxfId="593" priority="10" stopIfTrue="1" operator="equal">
      <formula>""</formula>
    </cfRule>
    <cfRule type="cellIs" dxfId="592" priority="11" stopIfTrue="1" operator="notEqual">
      <formula>0</formula>
    </cfRule>
    <cfRule type="cellIs" dxfId="591" priority="12" stopIfTrue="1" operator="equal">
      <formula>""</formula>
    </cfRule>
  </conditionalFormatting>
  <conditionalFormatting sqref="N60">
    <cfRule type="cellIs" dxfId="590" priority="13" stopIfTrue="1" operator="notEqual">
      <formula>0</formula>
    </cfRule>
    <cfRule type="cellIs" dxfId="589" priority="14" stopIfTrue="1" operator="equal">
      <formula>""</formula>
    </cfRule>
    <cfRule type="cellIs" dxfId="588" priority="15" stopIfTrue="1" operator="notEqual">
      <formula>0</formula>
    </cfRule>
    <cfRule type="cellIs" dxfId="587" priority="16" stopIfTrue="1" operator="equal">
      <formula>""</formula>
    </cfRule>
  </conditionalFormatting>
  <conditionalFormatting sqref="O15:U23 A15:M26 O24:P24 R24:U24 O25:U26 O28:U39 A28:M57 O40:P40 R40:U40 O41:U57 A69:M80 O69:U80 Y69:XFD80 A82:M96 O82:U96 Y82:XFD96 A98:M111 O98:U111 Y98:XFD111 A121:M148 O121:U148 A150:M163 O150:U163">
    <cfRule type="expression" dxfId="586" priority="8">
      <formula>ISNUMBER(SEARCH("sum", $F15))</formula>
    </cfRule>
  </conditionalFormatting>
  <conditionalFormatting sqref="O121:U128 A121:M148 Y121:XFD148 O129:P132 W133:X133 O133:U144 O145:P148 A150:M162 O150:U162 Y150:XFD162 W162:X162">
    <cfRule type="expression" dxfId="585" priority="7">
      <formula>ISNUMBER(SEARCH("totex", $E121))</formula>
    </cfRule>
  </conditionalFormatting>
  <conditionalFormatting sqref="Q3:U3">
    <cfRule type="cellIs" dxfId="584" priority="17" operator="equal">
      <formula>"PPA ext."</formula>
    </cfRule>
    <cfRule type="cellIs" dxfId="583" priority="18" operator="equal">
      <formula>"Delay"</formula>
    </cfRule>
    <cfRule type="cellIs" dxfId="582" priority="19" operator="equal">
      <formula>"Fin Close"</formula>
    </cfRule>
    <cfRule type="cellIs" dxfId="581" priority="20" stopIfTrue="1" operator="equal">
      <formula>"Construction"</formula>
    </cfRule>
    <cfRule type="cellIs" dxfId="580" priority="21" stopIfTrue="1" operator="equal">
      <formula>"Operations"</formula>
    </cfRule>
  </conditionalFormatting>
  <conditionalFormatting sqref="Q24:U25">
    <cfRule type="expression" dxfId="579" priority="6">
      <formula>ISNUMBER(SEARCH("sum", $F24))</formula>
    </cfRule>
  </conditionalFormatting>
  <conditionalFormatting sqref="Q40:U41">
    <cfRule type="expression" dxfId="578" priority="5">
      <formula>ISNUMBER(SEARCH("sum", $F40))</formula>
    </cfRule>
  </conditionalFormatting>
  <conditionalFormatting sqref="Q121:U163">
    <cfRule type="expression" dxfId="577" priority="2">
      <formula>(Q121&lt;&gt;Q15)</formula>
    </cfRule>
  </conditionalFormatting>
  <conditionalFormatting sqref="R130:U130">
    <cfRule type="expression" dxfId="576" priority="4">
      <formula>ISNUMBER(SEARCH("sum", $F130))</formula>
    </cfRule>
  </conditionalFormatting>
  <conditionalFormatting sqref="R146:U146">
    <cfRule type="expression" dxfId="575" priority="3">
      <formula>ISNUMBER(SEARCH("sum", $F146))</formula>
    </cfRule>
  </conditionalFormatting>
  <conditionalFormatting sqref="W15:XFD26 W28:XFD31 W32:X32 Z32:XFD32 W33:XFD57 W121:XFD148 W150:XFD163">
    <cfRule type="expression" dxfId="574" priority="1">
      <formula>ISNUMBER(SEARCH("sum", $F15))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ABFCE-D8CD-4535-B842-60EE2FB319A5}">
  <sheetPr codeName="Sheet2">
    <outlinePr summaryBelow="0" summaryRight="0"/>
  </sheetPr>
  <dimension ref="A1:AX65"/>
  <sheetViews>
    <sheetView showGridLines="0" zoomScale="80" zoomScaleNormal="80" workbookViewId="0">
      <selection activeCell="U21" sqref="U21"/>
    </sheetView>
  </sheetViews>
  <sheetFormatPr defaultColWidth="0" defaultRowHeight="13.15" customHeight="1" zeroHeight="1"/>
  <cols>
    <col min="1" max="4" width="1.5703125" style="70" customWidth="1"/>
    <col min="5" max="5" width="2.7109375" style="70" customWidth="1"/>
    <col min="6" max="6" width="6" style="70" customWidth="1"/>
    <col min="7" max="7" width="2.7109375" style="70" customWidth="1"/>
    <col min="8" max="8" width="32.7109375" style="70" customWidth="1"/>
    <col min="9" max="9" width="2.7109375" style="70" customWidth="1"/>
    <col min="10" max="10" width="4.7109375" style="70" customWidth="1"/>
    <col min="11" max="11" width="2.7109375" style="70" customWidth="1"/>
    <col min="12" max="12" width="32.7109375" style="70" customWidth="1"/>
    <col min="13" max="13" width="2.7109375" style="70" customWidth="1"/>
    <col min="14" max="14" width="4.7109375" style="70" customWidth="1"/>
    <col min="15" max="16" width="2.7109375" style="70" customWidth="1"/>
    <col min="17" max="17" width="32.7109375" style="70" customWidth="1"/>
    <col min="18" max="22" width="11.5703125" style="70" customWidth="1"/>
    <col min="23" max="23" width="32.7109375" style="70" hidden="1" customWidth="1"/>
    <col min="24" max="24" width="2.7109375" style="70" hidden="1" customWidth="1"/>
    <col min="25" max="25" width="4.7109375" style="70" hidden="1" customWidth="1"/>
    <col min="26" max="26" width="2.7109375" style="70" hidden="1" customWidth="1"/>
    <col min="27" max="27" width="32.7109375" style="70" hidden="1" customWidth="1"/>
    <col min="28" max="28" width="2.7109375" style="70" hidden="1" customWidth="1"/>
    <col min="29" max="29" width="4.7109375" style="70" hidden="1" customWidth="1"/>
    <col min="30" max="30" width="6" style="70" hidden="1" customWidth="1"/>
    <col min="31" max="32" width="2.7109375" style="70" hidden="1" customWidth="1"/>
    <col min="33" max="33" width="32.7109375" style="70" hidden="1" customWidth="1"/>
    <col min="34" max="34" width="2.7109375" style="70" hidden="1" customWidth="1"/>
    <col min="35" max="35" width="6" style="70" hidden="1" customWidth="1"/>
    <col min="36" max="36" width="2.7109375" style="70" hidden="1" customWidth="1"/>
    <col min="37" max="37" width="32.7109375" style="70" hidden="1" customWidth="1"/>
    <col min="38" max="39" width="2.7109375" style="70" hidden="1" customWidth="1"/>
    <col min="40" max="40" width="7.28515625" style="54" hidden="1" customWidth="1"/>
    <col min="41" max="50" width="7.42578125" style="54" hidden="1" customWidth="1"/>
    <col min="51" max="16384" width="7.28515625" style="54" hidden="1"/>
  </cols>
  <sheetData>
    <row r="1" spans="1:40" ht="31.5">
      <c r="A1" s="71" t="e">
        <f ca="1" xml:space="preserve"> RIGHT(CELL("filename", A1), LEN(CELL("filename", A1)) - SEARCH("]", CELL("filename", A1)))</f>
        <v>#VALUE!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</row>
    <row r="2" spans="1:40" ht="12.75">
      <c r="A2" s="55"/>
      <c r="B2" s="56"/>
      <c r="C2" s="56"/>
      <c r="D2" s="56"/>
      <c r="E2" s="56"/>
      <c r="F2" s="56"/>
      <c r="G2" s="56"/>
      <c r="H2" s="57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</row>
    <row r="3" spans="1:40" s="72" customFormat="1" ht="12.75">
      <c r="A3" s="72" t="s">
        <v>12</v>
      </c>
    </row>
    <row r="4" spans="1:40" ht="12.75">
      <c r="A4" s="55"/>
      <c r="B4" s="56"/>
      <c r="C4" s="56"/>
      <c r="D4" s="56"/>
      <c r="E4" s="56"/>
      <c r="F4" s="56"/>
      <c r="G4" s="56"/>
      <c r="H4" s="57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</row>
    <row r="5" spans="1:40" ht="12.75">
      <c r="A5" s="58"/>
      <c r="B5" s="59"/>
      <c r="C5" s="59"/>
      <c r="D5" s="59"/>
      <c r="E5" s="56"/>
      <c r="G5" s="61"/>
      <c r="H5" s="61"/>
      <c r="I5" s="61"/>
      <c r="J5" s="61"/>
      <c r="K5" s="62"/>
      <c r="L5" s="60"/>
      <c r="M5" s="62"/>
      <c r="N5" s="62"/>
      <c r="O5" s="62"/>
      <c r="P5" s="61"/>
      <c r="Q5" s="61"/>
      <c r="R5" s="61"/>
      <c r="S5" s="61"/>
      <c r="T5" s="61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</row>
    <row r="6" spans="1:40" ht="15">
      <c r="A6" s="55"/>
      <c r="B6" s="56"/>
      <c r="C6" s="56"/>
      <c r="D6" s="56"/>
      <c r="E6" s="396"/>
      <c r="G6" s="56"/>
      <c r="H6" s="56"/>
      <c r="I6" s="56"/>
      <c r="J6" s="56"/>
      <c r="K6" s="56"/>
      <c r="L6" s="57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</row>
    <row r="7" spans="1:40" ht="12.75">
      <c r="A7" s="55"/>
      <c r="B7" s="56"/>
      <c r="C7" s="56"/>
      <c r="D7" s="56"/>
      <c r="E7" s="56"/>
      <c r="F7" s="56"/>
      <c r="G7" s="56"/>
      <c r="H7" s="56"/>
      <c r="I7" s="56"/>
      <c r="J7" s="56"/>
      <c r="K7" s="56"/>
      <c r="L7" s="57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</row>
    <row r="8" spans="1:40" ht="12.75">
      <c r="A8" s="55"/>
      <c r="B8" s="56"/>
      <c r="C8" s="56"/>
      <c r="D8" s="56"/>
      <c r="E8" s="56"/>
      <c r="F8" s="56"/>
      <c r="G8" s="56"/>
      <c r="H8" s="63"/>
      <c r="I8" s="56"/>
      <c r="J8" s="56"/>
      <c r="K8" s="56"/>
      <c r="L8" s="57"/>
      <c r="M8" s="56"/>
      <c r="N8" s="56"/>
      <c r="O8" s="56"/>
      <c r="P8" s="56"/>
      <c r="Q8" s="63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</row>
    <row r="9" spans="1:40" ht="12.75">
      <c r="A9" s="55"/>
      <c r="B9" s="56"/>
      <c r="C9" s="56"/>
      <c r="D9" s="56"/>
      <c r="E9" s="56"/>
      <c r="F9" s="56"/>
      <c r="G9" s="56"/>
      <c r="H9" s="56"/>
      <c r="I9" s="56"/>
      <c r="J9" s="56"/>
      <c r="K9" s="56"/>
      <c r="L9" s="57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</row>
    <row r="10" spans="1:40" ht="12.75">
      <c r="A10" s="55"/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7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</row>
    <row r="11" spans="1:40" ht="12.75">
      <c r="A11" s="55"/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7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</row>
    <row r="12" spans="1:40" ht="12.75">
      <c r="A12" s="55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7"/>
      <c r="M12" s="56"/>
      <c r="N12" s="56"/>
      <c r="O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</row>
    <row r="13" spans="1:40" ht="12.75">
      <c r="A13" s="58"/>
      <c r="B13" s="59"/>
      <c r="C13" s="59"/>
      <c r="D13" s="59"/>
      <c r="E13" s="59"/>
      <c r="F13" s="64"/>
      <c r="G13" s="65"/>
      <c r="H13" s="65"/>
      <c r="I13" s="65"/>
      <c r="J13" s="65"/>
      <c r="K13" s="65"/>
      <c r="L13" s="64"/>
      <c r="M13" s="65"/>
      <c r="N13" s="65"/>
      <c r="O13" s="65"/>
      <c r="P13" s="56"/>
      <c r="Q13" s="65"/>
      <c r="R13" s="65"/>
      <c r="S13" s="65"/>
      <c r="T13" s="65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</row>
    <row r="14" spans="1:40" ht="12.75">
      <c r="A14" s="55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7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</row>
    <row r="15" spans="1:40" ht="12.75">
      <c r="A15" s="55"/>
      <c r="B15" s="56"/>
      <c r="C15" s="56"/>
      <c r="D15" s="56"/>
      <c r="E15" s="56"/>
      <c r="F15" s="56"/>
      <c r="G15" s="56"/>
      <c r="H15" s="56"/>
      <c r="I15" s="56"/>
      <c r="J15" s="56"/>
      <c r="K15" s="56"/>
      <c r="L15" s="57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</row>
    <row r="16" spans="1:40" ht="12.75">
      <c r="A16" s="55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7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</row>
    <row r="17" spans="1:39" ht="12.75">
      <c r="A17" s="55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7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</row>
    <row r="18" spans="1:39" ht="12.75">
      <c r="A18" s="55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</row>
    <row r="19" spans="1:39" ht="12.75">
      <c r="A19" s="55"/>
      <c r="B19" s="56"/>
      <c r="C19" s="56"/>
      <c r="D19" s="56"/>
      <c r="E19" s="56"/>
      <c r="F19" s="56"/>
      <c r="G19" s="56"/>
      <c r="H19" s="73"/>
      <c r="I19" s="56"/>
      <c r="J19" s="56"/>
      <c r="K19" s="56"/>
      <c r="L19" s="63"/>
      <c r="M19" s="56"/>
      <c r="N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</row>
    <row r="20" spans="1:39" ht="12.75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</row>
    <row r="21" spans="1:39" ht="12.7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6"/>
      <c r="N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</row>
    <row r="22" spans="1:39" ht="12.75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7"/>
      <c r="M22" s="56"/>
      <c r="N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</row>
    <row r="23" spans="1:39" ht="12.7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6"/>
      <c r="N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</row>
    <row r="24" spans="1:39" ht="12.7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7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</row>
    <row r="25" spans="1:39" ht="12.7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</row>
    <row r="26" spans="1:39" ht="12.7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</row>
    <row r="27" spans="1:39" ht="12.7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</row>
    <row r="28" spans="1:39" ht="12.7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</row>
    <row r="29" spans="1:39" ht="12.7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</row>
    <row r="30" spans="1:39" ht="12.7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6"/>
      <c r="N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</row>
    <row r="31" spans="1:39" ht="12.7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6"/>
      <c r="N31" s="56"/>
      <c r="R31" s="56"/>
      <c r="S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</row>
    <row r="32" spans="1:39" ht="12.7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7"/>
      <c r="M32" s="56"/>
      <c r="N32" s="56"/>
      <c r="R32" s="56"/>
      <c r="S32" s="56"/>
      <c r="U32" s="56"/>
      <c r="V32" s="63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</row>
    <row r="33" spans="1:39" ht="12.7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6"/>
      <c r="N33" s="56"/>
      <c r="R33" s="56"/>
      <c r="S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</row>
    <row r="34" spans="1:39" ht="12.7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6"/>
      <c r="N34" s="56"/>
      <c r="R34" s="56"/>
      <c r="S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</row>
    <row r="35" spans="1:39" ht="12.7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6"/>
      <c r="N35" s="56"/>
      <c r="R35" s="56"/>
      <c r="S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</row>
    <row r="36" spans="1:39" ht="12.7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6"/>
      <c r="N36" s="56"/>
      <c r="O36" s="56"/>
      <c r="P36" s="56"/>
      <c r="Q36" s="56"/>
      <c r="R36" s="56"/>
      <c r="S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</row>
    <row r="37" spans="1:39" ht="12.7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</row>
    <row r="38" spans="1:39" ht="12.7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</row>
    <row r="39" spans="1:39" ht="12.7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7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</row>
    <row r="40" spans="1:39" ht="12.7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</row>
    <row r="41" spans="1:39" ht="12.7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</row>
    <row r="42" spans="1:39" ht="12.7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6"/>
      <c r="N42" s="56"/>
      <c r="O42" s="56"/>
      <c r="P42" s="56"/>
      <c r="Q42" s="56"/>
      <c r="R42" s="56"/>
      <c r="S42" s="54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</row>
    <row r="43" spans="1:39" ht="12.7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</row>
    <row r="44" spans="1:39" ht="12.7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</row>
    <row r="45" spans="1:39" ht="12.75">
      <c r="A45" s="55"/>
      <c r="B45" s="56"/>
      <c r="C45" s="56"/>
      <c r="D45" s="56"/>
      <c r="E45" s="56"/>
      <c r="F45" s="56"/>
      <c r="G45" s="56"/>
      <c r="I45" s="56"/>
      <c r="J45" s="56"/>
      <c r="K45" s="56"/>
      <c r="L45" s="57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</row>
    <row r="46" spans="1:39" ht="12.75">
      <c r="A46" s="55"/>
      <c r="B46" s="56"/>
      <c r="C46" s="56"/>
      <c r="D46" s="56"/>
      <c r="E46" s="56"/>
      <c r="F46" s="56"/>
      <c r="G46" s="56"/>
      <c r="I46" s="56"/>
      <c r="J46" s="56"/>
      <c r="K46" s="56"/>
      <c r="L46" s="57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</row>
    <row r="47" spans="1:39" ht="12.75">
      <c r="A47" s="55"/>
      <c r="B47" s="56"/>
      <c r="C47" s="56"/>
      <c r="D47" s="56"/>
      <c r="E47" s="56"/>
      <c r="F47" s="56"/>
      <c r="G47" s="56"/>
      <c r="I47" s="56"/>
      <c r="J47" s="56"/>
      <c r="K47" s="56"/>
      <c r="L47" s="57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</row>
    <row r="48" spans="1:39" ht="12.75">
      <c r="A48" s="55"/>
      <c r="B48" s="56"/>
      <c r="C48" s="56"/>
      <c r="D48" s="56"/>
      <c r="E48" s="56"/>
      <c r="F48" s="56"/>
      <c r="G48" s="56"/>
      <c r="I48" s="56"/>
      <c r="J48" s="56"/>
      <c r="K48" s="56"/>
      <c r="L48" s="57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</row>
    <row r="49" spans="1:39" ht="12.75">
      <c r="A49" s="55"/>
      <c r="B49" s="56"/>
      <c r="C49" s="56"/>
      <c r="D49" s="56"/>
      <c r="E49" s="56"/>
      <c r="F49" s="56"/>
      <c r="G49" s="56"/>
      <c r="I49" s="56"/>
      <c r="J49" s="56"/>
      <c r="K49" s="56"/>
      <c r="L49" s="57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</row>
    <row r="50" spans="1:39" ht="12.75">
      <c r="A50" s="55"/>
      <c r="B50" s="56"/>
      <c r="C50" s="56"/>
      <c r="D50" s="56"/>
      <c r="E50" s="56"/>
      <c r="F50" s="56"/>
      <c r="G50" s="56"/>
      <c r="I50" s="56"/>
      <c r="J50" s="56"/>
      <c r="K50" s="56"/>
      <c r="L50" s="57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</row>
    <row r="51" spans="1:39" ht="12.75">
      <c r="A51" s="55"/>
      <c r="B51" s="56"/>
      <c r="C51" s="56"/>
      <c r="D51" s="56"/>
      <c r="E51" s="56"/>
      <c r="F51" s="56"/>
      <c r="G51" s="56"/>
      <c r="I51" s="56"/>
      <c r="J51" s="56"/>
      <c r="K51" s="56"/>
      <c r="L51" s="57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</row>
    <row r="52" spans="1:39" ht="12.75">
      <c r="A52" s="55"/>
      <c r="B52" s="56"/>
      <c r="C52" s="56"/>
      <c r="D52" s="56"/>
      <c r="E52" s="56"/>
      <c r="F52" s="56"/>
      <c r="G52" s="56"/>
      <c r="I52" s="56"/>
      <c r="J52" s="56"/>
      <c r="K52" s="56"/>
      <c r="L52" s="57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</row>
    <row r="53" spans="1:39" ht="12.75">
      <c r="A53" s="66" t="s">
        <v>13</v>
      </c>
      <c r="B53" s="66"/>
      <c r="C53" s="67"/>
      <c r="D53" s="68"/>
      <c r="E53" s="67"/>
      <c r="F53" s="69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66"/>
      <c r="AL53" s="66"/>
      <c r="AM53" s="66"/>
    </row>
    <row r="54" spans="1:39" ht="13.15" customHeight="1"/>
    <row r="55" spans="1:39" ht="13.15" customHeight="1"/>
    <row r="56" spans="1:39" ht="13.15" customHeight="1"/>
    <row r="57" spans="1:39" ht="13.15" customHeight="1"/>
    <row r="58" spans="1:39" ht="13.15" customHeight="1"/>
    <row r="59" spans="1:39" ht="13.15" customHeight="1"/>
    <row r="60" spans="1:39" ht="13.15" customHeight="1"/>
    <row r="61" spans="1:39" ht="13.15" customHeight="1"/>
    <row r="62" spans="1:39" ht="13.15" customHeight="1"/>
    <row r="63" spans="1:39" ht="13.15" customHeight="1"/>
    <row r="64" spans="1:39" ht="13.15" customHeight="1"/>
    <row r="65" ht="13.15" customHeight="1"/>
  </sheetData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D0257-C6B1-46DF-9314-E2493BEFA8F9}">
  <sheetPr codeName="Sheet13">
    <tabColor theme="4"/>
    <pageSetUpPr fitToPage="1"/>
  </sheetPr>
  <dimension ref="A1:AG201"/>
  <sheetViews>
    <sheetView showGridLines="0" zoomScale="80" zoomScaleNormal="80" workbookViewId="0">
      <pane ySplit="2" topLeftCell="A3" activePane="bottomLeft" state="frozen"/>
      <selection pane="bottomLeft" activeCell="A31" sqref="A31"/>
      <selection activeCell="H71" sqref="H71"/>
    </sheetView>
  </sheetViews>
  <sheetFormatPr defaultColWidth="0" defaultRowHeight="21" customHeight="1" outlineLevelRow="1"/>
  <cols>
    <col min="1" max="1" width="45.7109375" style="2" customWidth="1"/>
    <col min="2" max="3" width="10.28515625" style="2" customWidth="1"/>
    <col min="4" max="4" width="10.5703125" style="2" customWidth="1"/>
    <col min="5" max="5" width="11.85546875" style="2" customWidth="1"/>
    <col min="6" max="10" width="10.28515625" style="2" customWidth="1"/>
    <col min="11" max="12" width="8.7109375" style="2" customWidth="1"/>
    <col min="13" max="13" width="9.7109375" style="2" customWidth="1"/>
    <col min="14" max="14" width="8.7109375" style="2" customWidth="1"/>
    <col min="15" max="15" width="3.85546875" style="2" hidden="1" customWidth="1"/>
    <col min="16" max="33" width="0" style="2" hidden="1" customWidth="1"/>
    <col min="34" max="16384" width="8.7109375" style="2" hidden="1"/>
  </cols>
  <sheetData>
    <row r="1" spans="1:33" s="23" customFormat="1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E92+H74+H60+F42+F39+H13+H16+B104+C104+D104+B114</f>
        <v>0</v>
      </c>
      <c r="O1" s="120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157"/>
      <c r="AF1" s="79"/>
      <c r="AG1" s="79"/>
    </row>
    <row r="2" spans="1:33" s="23" customFormat="1" ht="15">
      <c r="A2" s="178"/>
      <c r="B2" s="178"/>
      <c r="C2" s="179"/>
      <c r="D2" s="180"/>
      <c r="E2" s="181"/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101"/>
      <c r="Q2" s="101"/>
      <c r="R2" s="101"/>
      <c r="S2" s="101"/>
      <c r="T2" s="101"/>
      <c r="U2" s="101"/>
      <c r="V2" s="101"/>
      <c r="W2" s="182"/>
      <c r="X2" s="182"/>
      <c r="Y2" s="182"/>
      <c r="Z2" s="182"/>
      <c r="AA2" s="182"/>
      <c r="AB2" s="101"/>
      <c r="AC2" s="101"/>
      <c r="AD2" s="101"/>
      <c r="AE2" s="157"/>
      <c r="AF2" s="157"/>
      <c r="AG2" s="157"/>
    </row>
    <row r="3" spans="1:33" ht="21" customHeight="1" thickBot="1">
      <c r="A3" s="210" t="s">
        <v>928</v>
      </c>
      <c r="B3" s="164"/>
      <c r="C3" s="274" t="s">
        <v>370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</row>
    <row r="4" spans="1:33" ht="21" customHeight="1" outlineLevel="1" thickBot="1">
      <c r="A4" s="211" t="s">
        <v>929</v>
      </c>
      <c r="B4" s="574" t="s">
        <v>930</v>
      </c>
      <c r="C4" s="575"/>
      <c r="D4" s="575"/>
      <c r="E4" s="574" t="s">
        <v>931</v>
      </c>
      <c r="F4" s="575"/>
      <c r="G4" s="576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ht="21" customHeight="1" outlineLevel="1" thickBot="1">
      <c r="A5" s="339"/>
      <c r="B5" s="339" t="s">
        <v>932</v>
      </c>
      <c r="C5" s="339" t="s">
        <v>933</v>
      </c>
      <c r="D5" s="340" t="s">
        <v>934</v>
      </c>
      <c r="E5" s="339" t="s">
        <v>932</v>
      </c>
      <c r="F5" s="339" t="s">
        <v>933</v>
      </c>
      <c r="G5" s="339" t="s">
        <v>934</v>
      </c>
      <c r="H5" s="266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</row>
    <row r="6" spans="1:33" ht="21" customHeight="1" outlineLevel="1" thickBot="1">
      <c r="A6" s="341" t="s">
        <v>935</v>
      </c>
      <c r="B6" s="342"/>
      <c r="C6" s="343"/>
      <c r="D6" s="344"/>
      <c r="E6" s="343"/>
      <c r="F6" s="343"/>
      <c r="G6" s="344"/>
      <c r="H6" s="266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</row>
    <row r="7" spans="1:33" ht="21" customHeight="1" outlineLevel="1" thickBot="1">
      <c r="A7" s="341" t="s">
        <v>936</v>
      </c>
      <c r="B7" s="345"/>
      <c r="C7" s="345"/>
      <c r="D7" s="346"/>
      <c r="E7" s="345"/>
      <c r="F7" s="345"/>
      <c r="G7" s="346"/>
      <c r="H7" s="266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spans="1:33" ht="21" customHeight="1" outlineLevel="1" thickBot="1">
      <c r="A8" s="347" t="s">
        <v>937</v>
      </c>
      <c r="B8" s="348">
        <f>-(B30+C30)*CAPEX_OPEX_split!W20</f>
        <v>-3.656424601651671</v>
      </c>
      <c r="C8" s="348">
        <f>-(B30+C30)*CAPEX_OPEX_split!W19</f>
        <v>-11.27857539834833</v>
      </c>
      <c r="D8" s="349">
        <f>SUM(B8:C8)</f>
        <v>-14.935000000000002</v>
      </c>
      <c r="E8" s="348">
        <f>-(D30+E30)*CAPEX_OPEX_split!W36</f>
        <v>0</v>
      </c>
      <c r="F8" s="348">
        <f>-(D30+E30)*CAPEX_OPEX_split!W35</f>
        <v>0</v>
      </c>
      <c r="G8" s="349">
        <f>SUM(E8:F8)</f>
        <v>0</v>
      </c>
      <c r="H8" s="350">
        <f>G8+D8</f>
        <v>-14.935000000000002</v>
      </c>
      <c r="I8" s="164"/>
      <c r="J8" s="101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</row>
    <row r="9" spans="1:33" ht="21" customHeight="1" outlineLevel="1" thickBot="1">
      <c r="A9" s="351" t="s">
        <v>938</v>
      </c>
      <c r="B9" s="348">
        <f>-B36*CAPEX_OPEX_split!W20</f>
        <v>-0.24629147300044066</v>
      </c>
      <c r="C9" s="348">
        <f>-B36*CAPEX_OPEX_split!W19</f>
        <v>-0.75970852699955937</v>
      </c>
      <c r="D9" s="349">
        <f>SUM(B9:C9)</f>
        <v>-1.006</v>
      </c>
      <c r="E9" s="348">
        <f>-(D36+E36)*CAPEX_OPEX_split!W36</f>
        <v>0</v>
      </c>
      <c r="F9" s="348">
        <f>-(D36+E36)*CAPEX_OPEX_split!W35</f>
        <v>0</v>
      </c>
      <c r="G9" s="349">
        <f>SUM(E9:F9)</f>
        <v>0</v>
      </c>
      <c r="H9" s="350">
        <f>G9+D9</f>
        <v>-1.006</v>
      </c>
      <c r="I9" s="164"/>
      <c r="J9" s="101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</row>
    <row r="10" spans="1:33" ht="21" customHeight="1" outlineLevel="1" thickBot="1">
      <c r="A10" s="341" t="s">
        <v>939</v>
      </c>
      <c r="B10" s="345"/>
      <c r="C10" s="345"/>
      <c r="D10" s="346"/>
      <c r="E10" s="345"/>
      <c r="F10" s="345"/>
      <c r="G10" s="346"/>
      <c r="H10" s="266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spans="1:33" ht="21" customHeight="1" outlineLevel="1">
      <c r="A11" s="266"/>
      <c r="B11" s="266"/>
      <c r="C11" s="266"/>
      <c r="D11" s="266"/>
      <c r="E11" s="266"/>
      <c r="F11" s="352"/>
      <c r="G11" s="266"/>
      <c r="H11" s="266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</row>
    <row r="12" spans="1:33" ht="21" customHeight="1" outlineLevel="1">
      <c r="A12" s="266" t="str">
        <f>DSR_BRL!E$117</f>
        <v>Developer services revenue - total</v>
      </c>
      <c r="B12" s="266"/>
      <c r="C12" s="266"/>
      <c r="D12" s="266"/>
      <c r="E12" s="266"/>
      <c r="F12" s="266"/>
      <c r="G12" s="266"/>
      <c r="H12" s="353">
        <f>DSR_BRL!W117</f>
        <v>14.935000000000002</v>
      </c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</row>
    <row r="13" spans="1:33" s="23" customFormat="1" ht="19.149999999999999" customHeight="1" outlineLevel="1">
      <c r="A13" s="266" t="s">
        <v>923</v>
      </c>
      <c r="B13" s="110"/>
      <c r="C13" s="111"/>
      <c r="D13" s="112"/>
      <c r="E13" s="265"/>
      <c r="F13" s="157"/>
      <c r="G13" s="265"/>
      <c r="H13" s="166">
        <f>IF(ABS(ABS(H8)-ABS(H12))&gt;CHK_TOL,1,0)</f>
        <v>0</v>
      </c>
      <c r="I13" s="101"/>
      <c r="J13" s="101"/>
      <c r="K13" s="101"/>
      <c r="L13" s="79"/>
      <c r="M13" s="157"/>
      <c r="N13" s="101"/>
      <c r="O13" s="120"/>
      <c r="P13" s="157"/>
      <c r="Q13" s="157"/>
      <c r="R13" s="101"/>
      <c r="S13" s="101"/>
      <c r="T13" s="101"/>
      <c r="U13" s="101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95"/>
      <c r="AG13" s="195"/>
    </row>
    <row r="14" spans="1:33" ht="21" customHeight="1" outlineLevel="1">
      <c r="A14" s="266"/>
      <c r="B14" s="266"/>
      <c r="C14" s="266"/>
      <c r="D14" s="266"/>
      <c r="E14" s="266"/>
      <c r="F14" s="266"/>
      <c r="G14" s="266"/>
      <c r="H14" s="266"/>
      <c r="I14" s="164"/>
      <c r="J14" s="164"/>
      <c r="K14" s="164"/>
      <c r="L14" s="164"/>
      <c r="M14" s="164"/>
      <c r="N14" s="101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</row>
    <row r="15" spans="1:33" ht="21" customHeight="1" outlineLevel="1">
      <c r="A15" s="266" t="str">
        <f>DR_BRL!E$73</f>
        <v>Diversions revenue - total</v>
      </c>
      <c r="B15" s="266"/>
      <c r="C15" s="266"/>
      <c r="D15" s="266"/>
      <c r="E15" s="266"/>
      <c r="F15" s="266"/>
      <c r="G15" s="266"/>
      <c r="H15" s="353">
        <f>DR_BRL!W$73</f>
        <v>1.006</v>
      </c>
      <c r="I15" s="164"/>
      <c r="J15" s="164"/>
      <c r="K15" s="164"/>
      <c r="L15" s="164"/>
      <c r="M15" s="164"/>
      <c r="N15" s="101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</row>
    <row r="16" spans="1:33" s="23" customFormat="1" ht="19.149999999999999" customHeight="1" outlineLevel="1">
      <c r="A16" s="266" t="s">
        <v>923</v>
      </c>
      <c r="B16" s="110"/>
      <c r="C16" s="111"/>
      <c r="D16" s="112"/>
      <c r="E16" s="265"/>
      <c r="F16" s="157"/>
      <c r="G16" s="265"/>
      <c r="H16" s="166">
        <f>IF(ABS(ABS(H9)-ABS(H15))&gt;CHK_TOL,1,0)</f>
        <v>0</v>
      </c>
      <c r="I16" s="101"/>
      <c r="J16" s="101"/>
      <c r="K16" s="101"/>
      <c r="L16" s="79"/>
      <c r="M16" s="157"/>
      <c r="N16" s="101"/>
      <c r="O16" s="120"/>
      <c r="P16" s="157"/>
      <c r="Q16" s="157"/>
      <c r="R16" s="101"/>
      <c r="S16" s="101"/>
      <c r="T16" s="101"/>
      <c r="U16" s="101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95"/>
      <c r="AG16" s="195"/>
    </row>
    <row r="17" spans="1:33" ht="21" customHeight="1" outlineLevel="1">
      <c r="A17" s="164"/>
      <c r="B17" s="164"/>
      <c r="C17" s="164"/>
      <c r="D17" s="164"/>
      <c r="E17" s="164"/>
      <c r="F17" s="252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</row>
    <row r="18" spans="1:33" ht="21" customHeight="1" thickBot="1">
      <c r="A18" s="210" t="s">
        <v>940</v>
      </c>
      <c r="B18" s="164"/>
      <c r="C18" s="274" t="s">
        <v>370</v>
      </c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</row>
    <row r="19" spans="1:33" ht="22.15" customHeight="1" outlineLevel="1" thickBot="1">
      <c r="A19" s="211" t="s">
        <v>929</v>
      </c>
      <c r="B19" s="574" t="s">
        <v>941</v>
      </c>
      <c r="C19" s="575"/>
      <c r="D19" s="575"/>
      <c r="E19" s="575"/>
      <c r="F19" s="575"/>
      <c r="G19" s="332"/>
      <c r="H19" s="164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</row>
    <row r="20" spans="1:33" ht="22.15" customHeight="1" outlineLevel="1" thickBot="1">
      <c r="A20" s="354"/>
      <c r="B20" s="577" t="s">
        <v>930</v>
      </c>
      <c r="C20" s="577"/>
      <c r="D20" s="578" t="s">
        <v>931</v>
      </c>
      <c r="E20" s="579"/>
      <c r="F20" s="355" t="s">
        <v>927</v>
      </c>
      <c r="G20" s="164"/>
      <c r="H20" s="164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</row>
    <row r="21" spans="1:33" s="25" customFormat="1" ht="26.25" outlineLevel="1" thickBot="1">
      <c r="A21" s="341"/>
      <c r="B21" s="356" t="s">
        <v>942</v>
      </c>
      <c r="C21" s="357" t="s">
        <v>943</v>
      </c>
      <c r="D21" s="358" t="s">
        <v>942</v>
      </c>
      <c r="E21" s="357" t="s">
        <v>943</v>
      </c>
      <c r="F21" s="359"/>
      <c r="G21" s="212"/>
      <c r="H21" s="212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</row>
    <row r="22" spans="1:33" ht="21" customHeight="1" outlineLevel="1" thickBot="1">
      <c r="A22" s="341" t="s">
        <v>944</v>
      </c>
      <c r="B22" s="360"/>
      <c r="C22" s="361"/>
      <c r="D22" s="358"/>
      <c r="E22" s="361"/>
      <c r="F22" s="361"/>
      <c r="G22" s="164"/>
      <c r="H22" s="164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</row>
    <row r="23" spans="1:33" ht="21" customHeight="1" outlineLevel="1" thickBot="1">
      <c r="A23" s="362" t="s">
        <v>945</v>
      </c>
      <c r="B23" s="363">
        <f>DSR_BRL!W91</f>
        <v>0</v>
      </c>
      <c r="C23" s="364">
        <f>DSR_BRL!W92</f>
        <v>9.1179999999999986</v>
      </c>
      <c r="D23" s="345"/>
      <c r="E23" s="346"/>
      <c r="F23" s="349">
        <f>SUM(B23:E23)</f>
        <v>9.1179999999999986</v>
      </c>
      <c r="G23" s="164"/>
      <c r="H23" s="164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</row>
    <row r="24" spans="1:33" ht="21" customHeight="1" outlineLevel="1" thickBot="1">
      <c r="A24" s="362" t="s">
        <v>946</v>
      </c>
      <c r="B24" s="363">
        <f>DSR_BRL!W94</f>
        <v>3.9309999999999996</v>
      </c>
      <c r="C24" s="346"/>
      <c r="D24" s="348">
        <f>DSR_BRL!W95</f>
        <v>0</v>
      </c>
      <c r="E24" s="346"/>
      <c r="F24" s="349">
        <f t="shared" ref="F24:F29" si="0">SUM(B24:E24)</f>
        <v>3.9309999999999996</v>
      </c>
      <c r="G24" s="164"/>
      <c r="H24" s="164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</row>
    <row r="25" spans="1:33" ht="21" customHeight="1" outlineLevel="1" thickBot="1">
      <c r="A25" s="362" t="s">
        <v>947</v>
      </c>
      <c r="B25" s="363">
        <f>DSR_BRL!W97</f>
        <v>0</v>
      </c>
      <c r="C25" s="364">
        <f>DSR_BRL!W98</f>
        <v>3.0210000000000004</v>
      </c>
      <c r="D25" s="345"/>
      <c r="E25" s="346"/>
      <c r="F25" s="349">
        <f t="shared" si="0"/>
        <v>3.0210000000000004</v>
      </c>
      <c r="G25" s="164"/>
      <c r="H25" s="164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</row>
    <row r="26" spans="1:33" ht="21" customHeight="1" outlineLevel="1" thickBot="1">
      <c r="A26" s="362" t="s">
        <v>948</v>
      </c>
      <c r="B26" s="363">
        <f>DSR_BRL!W100</f>
        <v>-2.3979999999999997</v>
      </c>
      <c r="C26" s="346"/>
      <c r="D26" s="348">
        <f>DSR_BRL!W101</f>
        <v>0</v>
      </c>
      <c r="E26" s="346"/>
      <c r="F26" s="349">
        <f t="shared" si="0"/>
        <v>-2.3979999999999997</v>
      </c>
      <c r="G26" s="164"/>
      <c r="H26" s="164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</row>
    <row r="27" spans="1:33" ht="21" customHeight="1" outlineLevel="1" thickBot="1">
      <c r="A27" s="362" t="s">
        <v>949</v>
      </c>
      <c r="B27" s="363">
        <f>DSR_BRL!W103</f>
        <v>0</v>
      </c>
      <c r="C27" s="346"/>
      <c r="D27" s="348">
        <f>DSR_BRL!W104</f>
        <v>0</v>
      </c>
      <c r="E27" s="346"/>
      <c r="F27" s="349">
        <f t="shared" si="0"/>
        <v>0</v>
      </c>
      <c r="G27" s="164"/>
      <c r="H27" s="164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</row>
    <row r="28" spans="1:33" ht="21" customHeight="1" outlineLevel="1" thickBot="1">
      <c r="A28" s="362" t="s">
        <v>950</v>
      </c>
      <c r="B28" s="365"/>
      <c r="C28" s="346"/>
      <c r="D28" s="345"/>
      <c r="E28" s="364">
        <f>DSR_BRL!W106</f>
        <v>0</v>
      </c>
      <c r="F28" s="349">
        <f t="shared" si="0"/>
        <v>0</v>
      </c>
      <c r="G28" s="164"/>
      <c r="H28" s="164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</row>
    <row r="29" spans="1:33" ht="21" customHeight="1" outlineLevel="1" thickBot="1">
      <c r="A29" s="362" t="s">
        <v>951</v>
      </c>
      <c r="B29" s="363">
        <f>DSR_BRL!W108</f>
        <v>0.97599999999999998</v>
      </c>
      <c r="C29" s="364">
        <f>DSR_BRL!W109</f>
        <v>0.28699999999999998</v>
      </c>
      <c r="D29" s="348">
        <f>DSR_BRL!W110</f>
        <v>0</v>
      </c>
      <c r="E29" s="364">
        <f>DSR_BRL!W111</f>
        <v>0</v>
      </c>
      <c r="F29" s="349">
        <f t="shared" si="0"/>
        <v>1.2629999999999999</v>
      </c>
      <c r="G29" s="164"/>
      <c r="H29" s="164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</row>
    <row r="30" spans="1:33" ht="21" customHeight="1" outlineLevel="1" thickBot="1">
      <c r="A30" s="341" t="s">
        <v>952</v>
      </c>
      <c r="B30" s="366">
        <f>SUM(B23:B29)</f>
        <v>2.5089999999999999</v>
      </c>
      <c r="C30" s="367">
        <f t="shared" ref="C30:F30" si="1">SUM(C23:C29)</f>
        <v>12.426</v>
      </c>
      <c r="D30" s="368">
        <f t="shared" si="1"/>
        <v>0</v>
      </c>
      <c r="E30" s="369">
        <f t="shared" si="1"/>
        <v>0</v>
      </c>
      <c r="F30" s="349">
        <f t="shared" si="1"/>
        <v>14.934999999999997</v>
      </c>
      <c r="G30" s="164"/>
      <c r="H30" s="164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</row>
    <row r="31" spans="1:33" ht="21" customHeight="1" outlineLevel="1" thickBot="1">
      <c r="A31" s="512" t="s">
        <v>953</v>
      </c>
      <c r="B31" s="456">
        <f>(B30-B24)/($B$30+$C$30-$B$24-$C$24)</f>
        <v>-0.12922573609596505</v>
      </c>
      <c r="C31" s="456">
        <f>(C30-C24)/($B$30+$C$30-$B$24-$C$24)</f>
        <v>1.129225736095965</v>
      </c>
      <c r="D31" s="348"/>
      <c r="E31" s="364"/>
      <c r="F31" s="364"/>
      <c r="G31" s="164"/>
      <c r="H31" s="164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</row>
    <row r="32" spans="1:33" ht="21" customHeight="1" outlineLevel="1" thickBot="1">
      <c r="A32" s="341" t="s">
        <v>954</v>
      </c>
      <c r="B32" s="363"/>
      <c r="C32" s="364"/>
      <c r="D32" s="348"/>
      <c r="E32" s="364"/>
      <c r="F32" s="364"/>
      <c r="G32" s="164"/>
      <c r="H32" s="164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</row>
    <row r="33" spans="1:33" ht="21" customHeight="1" outlineLevel="1" thickBot="1">
      <c r="A33" s="362" t="s">
        <v>955</v>
      </c>
      <c r="B33" s="363">
        <f>DR_BRL!W61</f>
        <v>0.629</v>
      </c>
      <c r="C33" s="346"/>
      <c r="D33" s="370"/>
      <c r="E33" s="371">
        <f>DR_BRL!W62</f>
        <v>0</v>
      </c>
      <c r="F33" s="349">
        <f>SUM(B33:E33)</f>
        <v>0.629</v>
      </c>
      <c r="G33" s="164"/>
      <c r="H33" s="164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</row>
    <row r="34" spans="1:33" ht="21" customHeight="1" outlineLevel="1" thickBot="1">
      <c r="A34" s="362" t="s">
        <v>956</v>
      </c>
      <c r="B34" s="363">
        <f>DR_BRL!W64</f>
        <v>0.377</v>
      </c>
      <c r="C34" s="346"/>
      <c r="D34" s="348">
        <f>DR_BRL!W65</f>
        <v>0</v>
      </c>
      <c r="E34" s="346"/>
      <c r="F34" s="349">
        <f t="shared" ref="F34:F35" si="2">SUM(B34:E34)</f>
        <v>0.377</v>
      </c>
      <c r="G34" s="164"/>
      <c r="H34" s="164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</row>
    <row r="35" spans="1:33" ht="21" customHeight="1" outlineLevel="1" thickBot="1">
      <c r="A35" s="362" t="s">
        <v>957</v>
      </c>
      <c r="B35" s="363">
        <f>DR_BRL!W67</f>
        <v>0</v>
      </c>
      <c r="C35" s="346"/>
      <c r="D35" s="348">
        <f>DR_BRL!W68</f>
        <v>0</v>
      </c>
      <c r="E35" s="346"/>
      <c r="F35" s="349">
        <f t="shared" si="2"/>
        <v>0</v>
      </c>
      <c r="G35" s="164"/>
      <c r="H35" s="164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</row>
    <row r="36" spans="1:33" ht="21" customHeight="1" outlineLevel="1" thickBot="1">
      <c r="A36" s="341" t="s">
        <v>958</v>
      </c>
      <c r="B36" s="366">
        <f>SUM(B33:B35)</f>
        <v>1.006</v>
      </c>
      <c r="C36" s="372"/>
      <c r="D36" s="368">
        <f>SUM(D34:D35)</f>
        <v>0</v>
      </c>
      <c r="E36" s="349">
        <f>SUM(E33:E35)</f>
        <v>0</v>
      </c>
      <c r="F36" s="349">
        <f>SUM(F33:F35)</f>
        <v>1.006</v>
      </c>
      <c r="G36" s="164"/>
      <c r="H36" s="164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ht="21" customHeight="1" outlineLevel="1">
      <c r="A37" s="266"/>
      <c r="B37" s="266"/>
      <c r="C37" s="266"/>
      <c r="D37" s="266"/>
      <c r="E37" s="266"/>
      <c r="F37" s="266"/>
      <c r="G37" s="164"/>
      <c r="H37" s="164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 ht="21" customHeight="1" outlineLevel="1">
      <c r="A38" s="266" t="str">
        <f>DSR_BRL!E$117</f>
        <v>Developer services revenue - total</v>
      </c>
      <c r="B38" s="266"/>
      <c r="C38" s="266"/>
      <c r="D38" s="266"/>
      <c r="E38" s="266"/>
      <c r="F38" s="353">
        <f>DSR_BRL!W117</f>
        <v>14.935000000000002</v>
      </c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</row>
    <row r="39" spans="1:33" s="23" customFormat="1" ht="19.149999999999999" customHeight="1" outlineLevel="1">
      <c r="A39" s="266" t="s">
        <v>923</v>
      </c>
      <c r="B39" s="110"/>
      <c r="C39" s="111"/>
      <c r="D39" s="112"/>
      <c r="E39" s="265"/>
      <c r="F39" s="166">
        <f>IF(ABS(F30-F38)&gt;CHK_TOL,1,0)</f>
        <v>0</v>
      </c>
      <c r="G39" s="101"/>
      <c r="H39" s="101"/>
      <c r="I39" s="101"/>
      <c r="J39" s="101"/>
      <c r="K39" s="101"/>
      <c r="L39" s="79"/>
      <c r="M39" s="157"/>
      <c r="N39" s="101"/>
      <c r="O39" s="120"/>
      <c r="P39" s="157"/>
      <c r="Q39" s="157"/>
      <c r="R39" s="101"/>
      <c r="S39" s="101"/>
      <c r="T39" s="101"/>
      <c r="U39" s="101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95"/>
      <c r="AG39" s="195"/>
    </row>
    <row r="40" spans="1:33" ht="21" customHeight="1" outlineLevel="1">
      <c r="A40" s="266"/>
      <c r="B40" s="266"/>
      <c r="C40" s="266"/>
      <c r="D40" s="266"/>
      <c r="E40" s="266"/>
      <c r="F40" s="266"/>
      <c r="G40" s="164"/>
      <c r="H40" s="164"/>
      <c r="I40" s="164"/>
      <c r="J40" s="164"/>
      <c r="K40" s="164"/>
      <c r="L40" s="164"/>
      <c r="M40" s="164"/>
      <c r="N40" s="101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</row>
    <row r="41" spans="1:33" ht="21" customHeight="1" outlineLevel="1">
      <c r="A41" s="266" t="str">
        <f>DR_BRL!E$73</f>
        <v>Diversions revenue - total</v>
      </c>
      <c r="B41" s="266"/>
      <c r="C41" s="266"/>
      <c r="D41" s="266"/>
      <c r="E41" s="266"/>
      <c r="F41" s="353">
        <f>DR_BRL!W$73</f>
        <v>1.006</v>
      </c>
      <c r="G41" s="164"/>
      <c r="H41" s="164"/>
      <c r="I41" s="164"/>
      <c r="J41" s="164"/>
      <c r="K41" s="164"/>
      <c r="L41" s="164"/>
      <c r="M41" s="164"/>
      <c r="N41" s="101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</row>
    <row r="42" spans="1:33" s="23" customFormat="1" ht="19.149999999999999" customHeight="1" outlineLevel="1">
      <c r="A42" s="266" t="s">
        <v>923</v>
      </c>
      <c r="B42" s="110"/>
      <c r="C42" s="111"/>
      <c r="D42" s="112"/>
      <c r="E42" s="265"/>
      <c r="F42" s="166">
        <f>IF(ABS(F36-F41)&gt;CHK_TOL,1,0)</f>
        <v>0</v>
      </c>
      <c r="G42" s="101"/>
      <c r="H42" s="101"/>
      <c r="I42" s="101"/>
      <c r="J42" s="101"/>
      <c r="K42" s="101"/>
      <c r="L42" s="79"/>
      <c r="M42" s="157"/>
      <c r="N42" s="101"/>
      <c r="O42" s="120"/>
      <c r="P42" s="157"/>
      <c r="Q42" s="157"/>
      <c r="R42" s="101"/>
      <c r="S42" s="101"/>
      <c r="T42" s="101"/>
      <c r="U42" s="101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95"/>
      <c r="AG42" s="195"/>
    </row>
    <row r="43" spans="1:33" ht="21" customHeight="1" outlineLevel="1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</row>
    <row r="44" spans="1:33" ht="21" customHeight="1" thickBot="1">
      <c r="A44" s="210" t="s">
        <v>959</v>
      </c>
      <c r="B44" s="164"/>
      <c r="C44" s="274" t="s">
        <v>370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</row>
    <row r="45" spans="1:33" ht="22.15" customHeight="1" outlineLevel="1" thickBot="1">
      <c r="A45" s="211" t="s">
        <v>929</v>
      </c>
      <c r="B45" s="574" t="s">
        <v>941</v>
      </c>
      <c r="C45" s="575"/>
      <c r="D45" s="575"/>
      <c r="E45" s="575"/>
      <c r="F45" s="575"/>
      <c r="G45" s="575"/>
      <c r="H45" s="576"/>
      <c r="I45" s="164"/>
      <c r="J45" s="164"/>
      <c r="K45" s="164"/>
      <c r="L45" s="164"/>
      <c r="M45" s="164"/>
      <c r="N45" s="101"/>
      <c r="O45" s="101"/>
      <c r="P45" s="101"/>
      <c r="Q45" s="101"/>
      <c r="R45" s="101"/>
      <c r="S45" s="101"/>
      <c r="T45" s="101"/>
      <c r="U45" s="101"/>
      <c r="V45" s="101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</row>
    <row r="46" spans="1:33" s="25" customFormat="1" ht="26.25" outlineLevel="1" thickBot="1">
      <c r="A46" s="375"/>
      <c r="B46" s="376" t="s">
        <v>628</v>
      </c>
      <c r="C46" s="376" t="s">
        <v>930</v>
      </c>
      <c r="D46" s="376" t="s">
        <v>931</v>
      </c>
      <c r="E46" s="376" t="s">
        <v>960</v>
      </c>
      <c r="F46" s="376" t="s">
        <v>961</v>
      </c>
      <c r="G46" s="376" t="s">
        <v>962</v>
      </c>
      <c r="H46" s="376" t="s">
        <v>927</v>
      </c>
      <c r="I46" s="212"/>
      <c r="J46" s="212"/>
      <c r="K46" s="212"/>
      <c r="L46" s="212"/>
      <c r="M46" s="212"/>
      <c r="N46" s="101"/>
      <c r="O46" s="101"/>
      <c r="P46" s="101"/>
      <c r="Q46" s="101"/>
      <c r="R46" s="101"/>
      <c r="S46" s="101"/>
      <c r="T46" s="101"/>
      <c r="U46" s="101"/>
      <c r="V46" s="101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3" ht="21" customHeight="1" outlineLevel="1" thickBot="1">
      <c r="A47" s="377" t="s">
        <v>963</v>
      </c>
      <c r="B47" s="358"/>
      <c r="C47" s="358"/>
      <c r="D47" s="358"/>
      <c r="E47" s="358"/>
      <c r="F47" s="358"/>
      <c r="G47" s="358"/>
      <c r="H47" s="358"/>
      <c r="I47" s="164"/>
      <c r="J47" s="164"/>
      <c r="K47" s="164"/>
      <c r="L47" s="164"/>
      <c r="M47" s="164"/>
      <c r="N47" s="101"/>
      <c r="O47" s="101"/>
      <c r="P47" s="101"/>
      <c r="Q47" s="101"/>
      <c r="R47" s="101"/>
      <c r="S47" s="101"/>
      <c r="T47" s="101"/>
      <c r="U47" s="101"/>
      <c r="V47" s="101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</row>
    <row r="48" spans="1:33" ht="21" customHeight="1" outlineLevel="1" thickBot="1">
      <c r="A48" s="378" t="s">
        <v>964</v>
      </c>
      <c r="B48" s="348"/>
      <c r="C48" s="348"/>
      <c r="D48" s="345"/>
      <c r="E48" s="345"/>
      <c r="F48" s="348"/>
      <c r="G48" s="348"/>
      <c r="H48" s="368"/>
      <c r="I48" s="164"/>
      <c r="J48" s="164"/>
      <c r="K48" s="164"/>
      <c r="L48" s="164"/>
      <c r="M48" s="164"/>
      <c r="N48" s="101"/>
      <c r="O48" s="101"/>
      <c r="P48" s="101"/>
      <c r="Q48" s="101"/>
      <c r="R48" s="101"/>
      <c r="S48" s="101"/>
      <c r="T48" s="101"/>
      <c r="U48" s="101"/>
      <c r="V48" s="101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</row>
    <row r="49" spans="1:33" ht="21" customHeight="1" outlineLevel="1" thickBot="1">
      <c r="A49" s="378" t="s">
        <v>965</v>
      </c>
      <c r="B49" s="348"/>
      <c r="C49" s="348"/>
      <c r="D49" s="348"/>
      <c r="E49" s="348"/>
      <c r="F49" s="345"/>
      <c r="G49" s="345"/>
      <c r="H49" s="368"/>
      <c r="I49" s="164"/>
      <c r="J49" s="164"/>
      <c r="K49" s="164"/>
      <c r="L49" s="164"/>
      <c r="M49" s="164"/>
      <c r="N49" s="101"/>
      <c r="O49" s="101"/>
      <c r="P49" s="101"/>
      <c r="Q49" s="101"/>
      <c r="R49" s="101"/>
      <c r="S49" s="101"/>
      <c r="T49" s="101"/>
      <c r="U49" s="101"/>
      <c r="V49" s="101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</row>
    <row r="50" spans="1:33" ht="21" customHeight="1" outlineLevel="1" thickBot="1">
      <c r="A50" s="377" t="s">
        <v>966</v>
      </c>
      <c r="B50" s="368"/>
      <c r="C50" s="368"/>
      <c r="D50" s="368"/>
      <c r="E50" s="368"/>
      <c r="F50" s="368"/>
      <c r="G50" s="368"/>
      <c r="H50" s="368"/>
      <c r="I50" s="164"/>
      <c r="J50" s="164"/>
      <c r="K50" s="164"/>
      <c r="L50" s="164"/>
      <c r="M50" s="164"/>
      <c r="N50" s="101"/>
      <c r="O50" s="101"/>
      <c r="P50" s="101"/>
      <c r="Q50" s="101"/>
      <c r="R50" s="101"/>
      <c r="S50" s="101"/>
      <c r="T50" s="101"/>
      <c r="U50" s="101"/>
      <c r="V50" s="101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</row>
    <row r="51" spans="1:33" ht="21" customHeight="1" outlineLevel="1" thickBot="1">
      <c r="A51" s="377"/>
      <c r="B51" s="348"/>
      <c r="C51" s="348"/>
      <c r="D51" s="348"/>
      <c r="E51" s="348"/>
      <c r="F51" s="348"/>
      <c r="G51" s="348"/>
      <c r="H51" s="348"/>
      <c r="I51" s="164"/>
      <c r="J51" s="164"/>
      <c r="K51" s="164"/>
      <c r="L51" s="164"/>
      <c r="M51" s="164"/>
      <c r="N51" s="101"/>
      <c r="O51" s="101"/>
      <c r="P51" s="101"/>
      <c r="Q51" s="101"/>
      <c r="R51" s="101"/>
      <c r="S51" s="101"/>
      <c r="T51" s="101"/>
      <c r="U51" s="101"/>
      <c r="V51" s="101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</row>
    <row r="52" spans="1:33" ht="21" customHeight="1" outlineLevel="1" thickBot="1">
      <c r="A52" s="377" t="s">
        <v>967</v>
      </c>
      <c r="B52" s="348"/>
      <c r="C52" s="348"/>
      <c r="D52" s="348"/>
      <c r="E52" s="348"/>
      <c r="F52" s="348"/>
      <c r="G52" s="348"/>
      <c r="H52" s="348"/>
      <c r="I52" s="164"/>
      <c r="J52" s="164"/>
      <c r="K52" s="164"/>
      <c r="L52" s="164"/>
      <c r="M52" s="164"/>
      <c r="N52" s="101"/>
      <c r="O52" s="101"/>
      <c r="P52" s="101"/>
      <c r="Q52" s="101"/>
      <c r="R52" s="101"/>
      <c r="S52" s="101"/>
      <c r="T52" s="101"/>
      <c r="U52" s="101"/>
      <c r="V52" s="101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</row>
    <row r="53" spans="1:33" ht="21" customHeight="1" outlineLevel="1" thickBot="1">
      <c r="A53" s="378" t="s">
        <v>968</v>
      </c>
      <c r="B53" s="348"/>
      <c r="C53" s="348"/>
      <c r="D53" s="348"/>
      <c r="E53" s="348"/>
      <c r="F53" s="348"/>
      <c r="G53" s="348"/>
      <c r="H53" s="368"/>
      <c r="I53" s="164"/>
      <c r="J53" s="164"/>
      <c r="K53" s="164"/>
      <c r="L53" s="164"/>
      <c r="M53" s="164"/>
      <c r="N53" s="101"/>
      <c r="O53" s="101"/>
      <c r="P53" s="101"/>
      <c r="Q53" s="101"/>
      <c r="R53" s="101"/>
      <c r="S53" s="101"/>
      <c r="T53" s="101"/>
      <c r="U53" s="101"/>
      <c r="V53" s="101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</row>
    <row r="54" spans="1:33" ht="21" customHeight="1" outlineLevel="1" thickBot="1">
      <c r="A54" s="378" t="s">
        <v>969</v>
      </c>
      <c r="B54" s="348"/>
      <c r="C54" s="348"/>
      <c r="D54" s="348"/>
      <c r="E54" s="348"/>
      <c r="F54" s="348"/>
      <c r="G54" s="348"/>
      <c r="H54" s="368"/>
      <c r="I54" s="164"/>
      <c r="J54" s="164"/>
      <c r="K54" s="164"/>
      <c r="L54" s="164"/>
      <c r="M54" s="164"/>
      <c r="N54" s="101"/>
      <c r="O54" s="101"/>
      <c r="P54" s="101"/>
      <c r="Q54" s="101"/>
      <c r="R54" s="101"/>
      <c r="S54" s="101"/>
      <c r="T54" s="101"/>
      <c r="U54" s="101"/>
      <c r="V54" s="101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</row>
    <row r="55" spans="1:33" ht="21" customHeight="1" outlineLevel="1" thickBot="1">
      <c r="A55" s="377" t="s">
        <v>970</v>
      </c>
      <c r="B55" s="368"/>
      <c r="C55" s="368"/>
      <c r="D55" s="368"/>
      <c r="E55" s="368"/>
      <c r="F55" s="368"/>
      <c r="G55" s="368"/>
      <c r="H55" s="368"/>
      <c r="I55" s="164"/>
      <c r="J55" s="164"/>
      <c r="K55" s="164"/>
      <c r="L55" s="164"/>
      <c r="M55" s="164"/>
      <c r="N55" s="101"/>
      <c r="O55" s="101"/>
      <c r="P55" s="101"/>
      <c r="Q55" s="101"/>
      <c r="R55" s="101"/>
      <c r="S55" s="101"/>
      <c r="T55" s="101"/>
      <c r="U55" s="101"/>
      <c r="V55" s="101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</row>
    <row r="56" spans="1:33" ht="21" customHeight="1" outlineLevel="1" thickBot="1">
      <c r="A56" s="377"/>
      <c r="B56" s="358"/>
      <c r="C56" s="358"/>
      <c r="D56" s="358"/>
      <c r="E56" s="358"/>
      <c r="F56" s="358"/>
      <c r="G56" s="358"/>
      <c r="H56" s="358"/>
      <c r="I56" s="164"/>
      <c r="J56" s="164"/>
      <c r="K56" s="164"/>
      <c r="L56" s="164"/>
      <c r="M56" s="164"/>
      <c r="N56" s="101"/>
      <c r="O56" s="101"/>
      <c r="P56" s="101"/>
      <c r="Q56" s="101"/>
      <c r="R56" s="101"/>
      <c r="S56" s="101"/>
      <c r="T56" s="101"/>
      <c r="U56" s="101"/>
      <c r="V56" s="101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</row>
    <row r="57" spans="1:33" ht="21" customHeight="1" outlineLevel="1" thickBot="1">
      <c r="A57" s="377" t="s">
        <v>971</v>
      </c>
      <c r="B57" s="368">
        <f>B55+B50</f>
        <v>0</v>
      </c>
      <c r="C57" s="368">
        <f t="shared" ref="C57:G57" si="3">C55+C50</f>
        <v>0</v>
      </c>
      <c r="D57" s="368">
        <f t="shared" si="3"/>
        <v>0</v>
      </c>
      <c r="E57" s="368">
        <f t="shared" si="3"/>
        <v>0</v>
      </c>
      <c r="F57" s="368">
        <f t="shared" si="3"/>
        <v>0</v>
      </c>
      <c r="G57" s="368">
        <f t="shared" si="3"/>
        <v>0</v>
      </c>
      <c r="H57" s="368">
        <f>H55+H50</f>
        <v>0</v>
      </c>
      <c r="I57" s="274"/>
      <c r="J57" s="164"/>
      <c r="K57" s="164"/>
      <c r="L57" s="164"/>
      <c r="M57" s="164"/>
      <c r="N57" s="101"/>
      <c r="O57" s="101"/>
      <c r="P57" s="101"/>
      <c r="Q57" s="101"/>
      <c r="R57" s="101"/>
      <c r="S57" s="101"/>
      <c r="T57" s="101"/>
      <c r="U57" s="101"/>
      <c r="V57" s="101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</row>
    <row r="58" spans="1:33" ht="21" customHeight="1" outlineLevel="1">
      <c r="A58" s="266"/>
      <c r="B58" s="266"/>
      <c r="C58" s="266"/>
      <c r="D58" s="266"/>
      <c r="E58" s="266"/>
      <c r="F58" s="266"/>
      <c r="G58" s="266"/>
      <c r="H58" s="266"/>
      <c r="I58" s="164"/>
      <c r="J58" s="164"/>
      <c r="K58" s="164"/>
      <c r="L58" s="164"/>
      <c r="M58" s="164"/>
      <c r="N58" s="101"/>
      <c r="O58" s="101"/>
      <c r="P58" s="101"/>
      <c r="Q58" s="101"/>
      <c r="R58" s="101"/>
      <c r="S58" s="101"/>
      <c r="T58" s="101"/>
      <c r="U58" s="101"/>
      <c r="V58" s="101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</row>
    <row r="59" spans="1:33" ht="21" customHeight="1" outlineLevel="1">
      <c r="A59" s="266" t="str">
        <f>TPSR!E$175</f>
        <v>Third party revenue - total</v>
      </c>
      <c r="B59" s="266"/>
      <c r="C59" s="266"/>
      <c r="D59" s="266"/>
      <c r="E59" s="266"/>
      <c r="F59" s="266"/>
      <c r="G59" s="266"/>
      <c r="H59" s="353">
        <v>0</v>
      </c>
      <c r="I59" s="164"/>
      <c r="J59" s="164"/>
      <c r="K59" s="164"/>
      <c r="L59" s="164"/>
      <c r="M59" s="164"/>
      <c r="N59" s="101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</row>
    <row r="60" spans="1:33" s="23" customFormat="1" ht="19.149999999999999" customHeight="1" outlineLevel="1">
      <c r="A60" s="266" t="s">
        <v>923</v>
      </c>
      <c r="B60" s="110"/>
      <c r="C60" s="111"/>
      <c r="D60" s="112"/>
      <c r="E60" s="265"/>
      <c r="F60" s="157"/>
      <c r="G60" s="265"/>
      <c r="H60" s="166">
        <f>IF(ABS(H57-H59)&gt;CHK_TOL,1,0)</f>
        <v>0</v>
      </c>
      <c r="I60" s="101"/>
      <c r="J60" s="101"/>
      <c r="K60" s="101"/>
      <c r="L60" s="79"/>
      <c r="M60" s="157"/>
      <c r="N60" s="101"/>
      <c r="O60" s="120"/>
      <c r="P60" s="157"/>
      <c r="Q60" s="157"/>
      <c r="R60" s="101"/>
      <c r="S60" s="101"/>
      <c r="T60" s="101"/>
      <c r="U60" s="101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95"/>
      <c r="AG60" s="195"/>
    </row>
    <row r="61" spans="1:33" customFormat="1" ht="19.149999999999999" customHeight="1" outlineLevel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</row>
    <row r="62" spans="1:33" ht="21" customHeight="1" thickBot="1">
      <c r="A62" s="210" t="s">
        <v>972</v>
      </c>
      <c r="B62" s="164"/>
      <c r="C62" s="274" t="s">
        <v>370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</row>
    <row r="63" spans="1:33" ht="21" customHeight="1" outlineLevel="1" thickBot="1">
      <c r="A63" s="211" t="s">
        <v>929</v>
      </c>
      <c r="B63" s="574" t="s">
        <v>973</v>
      </c>
      <c r="C63" s="575"/>
      <c r="D63" s="575"/>
      <c r="E63" s="575"/>
      <c r="F63" s="575"/>
      <c r="G63" s="575"/>
      <c r="H63" s="332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</row>
    <row r="64" spans="1:33" ht="22.15" customHeight="1" outlineLevel="1" thickBot="1">
      <c r="A64" s="375"/>
      <c r="B64" s="580" t="s">
        <v>930</v>
      </c>
      <c r="C64" s="581"/>
      <c r="D64" s="582"/>
      <c r="E64" s="583" t="s">
        <v>931</v>
      </c>
      <c r="F64" s="584"/>
      <c r="G64" s="585"/>
      <c r="H64" s="266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</row>
    <row r="65" spans="1:33" ht="21" customHeight="1" outlineLevel="1" thickBot="1">
      <c r="A65" s="379"/>
      <c r="B65" s="339" t="s">
        <v>932</v>
      </c>
      <c r="C65" s="339" t="s">
        <v>933</v>
      </c>
      <c r="D65" s="339" t="s">
        <v>934</v>
      </c>
      <c r="E65" s="339" t="s">
        <v>932</v>
      </c>
      <c r="F65" s="339" t="s">
        <v>933</v>
      </c>
      <c r="G65" s="339" t="s">
        <v>934</v>
      </c>
      <c r="H65" s="266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</row>
    <row r="66" spans="1:33" ht="21" customHeight="1" outlineLevel="1" thickBot="1">
      <c r="A66" s="377" t="s">
        <v>944</v>
      </c>
      <c r="B66" s="358"/>
      <c r="C66" s="358"/>
      <c r="D66" s="358"/>
      <c r="E66" s="358"/>
      <c r="F66" s="358"/>
      <c r="G66" s="358"/>
      <c r="H66" s="266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</row>
    <row r="67" spans="1:33" ht="21" customHeight="1" outlineLevel="1" thickBot="1">
      <c r="A67" s="378" t="s">
        <v>974</v>
      </c>
      <c r="B67" s="348">
        <f>DSDC_BRL!W151</f>
        <v>12.13</v>
      </c>
      <c r="C67" s="348">
        <f>DSDC_BRL!W152</f>
        <v>0</v>
      </c>
      <c r="D67" s="368">
        <f t="shared" ref="D67:D70" si="4">SUM(B67:C67)</f>
        <v>12.13</v>
      </c>
      <c r="E67" s="348">
        <f>DSDC_BRL!W154</f>
        <v>0</v>
      </c>
      <c r="F67" s="348">
        <f>DSDC_BRL!W155</f>
        <v>0</v>
      </c>
      <c r="G67" s="368">
        <f>SUM(E67:F67)</f>
        <v>0</v>
      </c>
      <c r="H67" s="380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</row>
    <row r="68" spans="1:33" ht="21" customHeight="1" outlineLevel="1" thickBot="1">
      <c r="A68" s="378" t="s">
        <v>947</v>
      </c>
      <c r="B68" s="348">
        <f>DSDC_BRL!W157</f>
        <v>4.7940000000000005</v>
      </c>
      <c r="C68" s="348">
        <f>DSDC_BRL!W158</f>
        <v>0</v>
      </c>
      <c r="D68" s="368">
        <f t="shared" si="4"/>
        <v>4.7940000000000005</v>
      </c>
      <c r="E68" s="348">
        <f>DSDC_BRL!W160</f>
        <v>0</v>
      </c>
      <c r="F68" s="348">
        <f>DSDC_BRL!W161</f>
        <v>0</v>
      </c>
      <c r="G68" s="368">
        <f t="shared" ref="G68:G70" si="5">SUM(E68:F68)</f>
        <v>0</v>
      </c>
      <c r="H68" s="380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</row>
    <row r="69" spans="1:33" ht="21" customHeight="1" outlineLevel="1" thickBot="1">
      <c r="A69" s="378" t="s">
        <v>975</v>
      </c>
      <c r="B69" s="348">
        <f>DSDC_BRL!W163</f>
        <v>0</v>
      </c>
      <c r="C69" s="348">
        <f>DSDC_BRL!W164</f>
        <v>0</v>
      </c>
      <c r="D69" s="368">
        <f t="shared" si="4"/>
        <v>0</v>
      </c>
      <c r="E69" s="348">
        <f>DSDC_BRL!W166</f>
        <v>0</v>
      </c>
      <c r="F69" s="348">
        <f>DSDC_BRL!W167</f>
        <v>0</v>
      </c>
      <c r="G69" s="368">
        <f t="shared" si="5"/>
        <v>0</v>
      </c>
      <c r="H69" s="380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</row>
    <row r="70" spans="1:33" ht="21" customHeight="1" outlineLevel="1" thickBot="1">
      <c r="A70" s="378" t="s">
        <v>976</v>
      </c>
      <c r="B70" s="348">
        <f>DSDC_BRL!W169</f>
        <v>0</v>
      </c>
      <c r="C70" s="348">
        <f>DSDC_BRL!W170</f>
        <v>0</v>
      </c>
      <c r="D70" s="368">
        <f t="shared" si="4"/>
        <v>0</v>
      </c>
      <c r="E70" s="348">
        <f>DSDC_BRL!W172</f>
        <v>0</v>
      </c>
      <c r="F70" s="348">
        <f>DSDC_BRL!W173</f>
        <v>0</v>
      </c>
      <c r="G70" s="368">
        <f t="shared" si="5"/>
        <v>0</v>
      </c>
      <c r="H70" s="380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</row>
    <row r="71" spans="1:33" ht="21" customHeight="1" outlineLevel="1" thickBot="1">
      <c r="A71" s="377" t="s">
        <v>952</v>
      </c>
      <c r="B71" s="368">
        <f>SUM(B67:B70)</f>
        <v>16.923999999999999</v>
      </c>
      <c r="C71" s="368">
        <f>SUM(C67:C70)</f>
        <v>0</v>
      </c>
      <c r="D71" s="368">
        <f t="shared" ref="D71:G71" si="6">SUM(D67:D70)</f>
        <v>16.923999999999999</v>
      </c>
      <c r="E71" s="368">
        <f>SUM(E67:E70)</f>
        <v>0</v>
      </c>
      <c r="F71" s="368">
        <f>SUM(F67:F70)</f>
        <v>0</v>
      </c>
      <c r="G71" s="368">
        <f t="shared" si="6"/>
        <v>0</v>
      </c>
      <c r="H71" s="381">
        <f>G71+D71</f>
        <v>16.923999999999999</v>
      </c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</row>
    <row r="72" spans="1:33" ht="21" customHeight="1" outlineLevel="1">
      <c r="A72" s="266"/>
      <c r="B72" s="266"/>
      <c r="C72" s="266"/>
      <c r="D72" s="266"/>
      <c r="E72" s="266"/>
      <c r="F72" s="266"/>
      <c r="G72" s="266"/>
      <c r="H72" s="266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</row>
    <row r="73" spans="1:33" ht="21" customHeight="1" outlineLevel="1">
      <c r="A73" s="266" t="s">
        <v>977</v>
      </c>
      <c r="B73" s="266"/>
      <c r="C73" s="266"/>
      <c r="D73" s="266"/>
      <c r="E73" s="266"/>
      <c r="F73" s="266"/>
      <c r="G73" s="266"/>
      <c r="H73" s="353">
        <f>SUM(DSDC_BRL!W180+DSDC_BRL!W177)</f>
        <v>16.923999999999999</v>
      </c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</row>
    <row r="74" spans="1:33" s="23" customFormat="1" ht="19.149999999999999" customHeight="1" outlineLevel="1">
      <c r="A74" s="266" t="s">
        <v>923</v>
      </c>
      <c r="B74" s="110"/>
      <c r="C74" s="111"/>
      <c r="D74" s="112"/>
      <c r="E74" s="265"/>
      <c r="F74" s="157"/>
      <c r="G74" s="157"/>
      <c r="H74" s="166">
        <f>IF(ABS(H71-H73)&gt;CHK_TOL,1,0)</f>
        <v>0</v>
      </c>
      <c r="I74" s="101"/>
      <c r="J74" s="101"/>
      <c r="K74" s="101"/>
      <c r="L74" s="79"/>
      <c r="M74" s="157"/>
      <c r="N74" s="101"/>
      <c r="O74" s="120"/>
      <c r="P74" s="157"/>
      <c r="Q74" s="157"/>
      <c r="R74" s="101"/>
      <c r="S74" s="101"/>
      <c r="T74" s="101"/>
      <c r="U74" s="101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95"/>
      <c r="AG74" s="195"/>
    </row>
    <row r="75" spans="1:33" ht="21" customHeight="1" outlineLevel="1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</row>
    <row r="76" spans="1:33" ht="21" customHeight="1" thickBot="1">
      <c r="A76" s="210" t="s">
        <v>978</v>
      </c>
      <c r="B76" s="164"/>
      <c r="C76" s="274" t="s">
        <v>370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</row>
    <row r="77" spans="1:33" ht="21" customHeight="1" outlineLevel="1" thickBot="1">
      <c r="A77" s="211" t="s">
        <v>929</v>
      </c>
      <c r="B77" s="574" t="s">
        <v>973</v>
      </c>
      <c r="C77" s="575"/>
      <c r="D77" s="575"/>
      <c r="E77" s="332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</row>
    <row r="78" spans="1:33" ht="21" customHeight="1" outlineLevel="1" thickBot="1">
      <c r="A78" s="379"/>
      <c r="B78" s="339" t="s">
        <v>932</v>
      </c>
      <c r="C78" s="339" t="s">
        <v>933</v>
      </c>
      <c r="D78" s="339" t="s">
        <v>934</v>
      </c>
      <c r="E78" s="266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</row>
    <row r="79" spans="1:33" ht="21" customHeight="1" outlineLevel="1" thickBot="1">
      <c r="A79" s="377" t="s">
        <v>979</v>
      </c>
      <c r="B79" s="358"/>
      <c r="C79" s="358"/>
      <c r="D79" s="358"/>
      <c r="E79" s="266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</row>
    <row r="80" spans="1:33" ht="21" customHeight="1" outlineLevel="1" thickBot="1">
      <c r="A80" s="378" t="s">
        <v>955</v>
      </c>
      <c r="B80" s="348">
        <f>DSDC_BRL!W182</f>
        <v>0</v>
      </c>
      <c r="C80" s="348">
        <f>DSDC_BRL!W183</f>
        <v>0.629</v>
      </c>
      <c r="D80" s="368">
        <f>SUM(B80:C80)</f>
        <v>0.629</v>
      </c>
      <c r="E80" s="266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</row>
    <row r="81" spans="1:33" ht="21" customHeight="1" outlineLevel="1" thickBot="1">
      <c r="A81" s="378" t="s">
        <v>956</v>
      </c>
      <c r="B81" s="348">
        <f>DSDC_BRL!W185</f>
        <v>0</v>
      </c>
      <c r="C81" s="348">
        <f>DSDC_BRL!W186</f>
        <v>0.45799999999999996</v>
      </c>
      <c r="D81" s="368">
        <f t="shared" ref="D81:D82" si="7">SUM(B81:C81)</f>
        <v>0.45799999999999996</v>
      </c>
      <c r="E81" s="266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</row>
    <row r="82" spans="1:33" ht="21" customHeight="1" outlineLevel="1" thickBot="1">
      <c r="A82" s="378" t="s">
        <v>957</v>
      </c>
      <c r="B82" s="348">
        <f>DSDC_BRL!W188</f>
        <v>0</v>
      </c>
      <c r="C82" s="348">
        <f>DSDC_BRL!W189</f>
        <v>0</v>
      </c>
      <c r="D82" s="368">
        <f t="shared" si="7"/>
        <v>0</v>
      </c>
      <c r="E82" s="266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</row>
    <row r="83" spans="1:33" ht="21" customHeight="1" outlineLevel="1" thickBot="1">
      <c r="A83" s="377" t="s">
        <v>980</v>
      </c>
      <c r="B83" s="368">
        <f>SUM(B80:B82)</f>
        <v>0</v>
      </c>
      <c r="C83" s="368">
        <f>SUM(C80:C82)</f>
        <v>1.087</v>
      </c>
      <c r="D83" s="368">
        <f>SUM(D80:D82)</f>
        <v>1.087</v>
      </c>
      <c r="E83" s="266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</row>
    <row r="84" spans="1:33" ht="21" customHeight="1" outlineLevel="1" thickBot="1">
      <c r="A84" s="377"/>
      <c r="B84" s="348"/>
      <c r="C84" s="348"/>
      <c r="D84" s="368"/>
      <c r="E84" s="266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</row>
    <row r="85" spans="1:33" ht="21" customHeight="1" outlineLevel="1" thickBot="1">
      <c r="A85" s="377" t="s">
        <v>981</v>
      </c>
      <c r="B85" s="348"/>
      <c r="C85" s="348"/>
      <c r="D85" s="368"/>
      <c r="E85" s="266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</row>
    <row r="86" spans="1:33" ht="21" customHeight="1" outlineLevel="1" thickBot="1">
      <c r="A86" s="378" t="s">
        <v>955</v>
      </c>
      <c r="B86" s="348">
        <f>DSDC_BRL!W195</f>
        <v>0</v>
      </c>
      <c r="C86" s="348">
        <f>DSDC_BRL!W196</f>
        <v>0</v>
      </c>
      <c r="D86" s="368">
        <f t="shared" ref="D86:D88" si="8">SUM(B86:C86)</f>
        <v>0</v>
      </c>
      <c r="E86" s="266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</row>
    <row r="87" spans="1:33" ht="21" customHeight="1" outlineLevel="1" thickBot="1">
      <c r="A87" s="378" t="s">
        <v>956</v>
      </c>
      <c r="B87" s="348">
        <f>DSDC_BRL!W198</f>
        <v>0</v>
      </c>
      <c r="C87" s="348">
        <f>DSDC_BRL!W199</f>
        <v>0</v>
      </c>
      <c r="D87" s="368">
        <f t="shared" si="8"/>
        <v>0</v>
      </c>
      <c r="E87" s="266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</row>
    <row r="88" spans="1:33" ht="21" customHeight="1" outlineLevel="1" thickBot="1">
      <c r="A88" s="378" t="s">
        <v>957</v>
      </c>
      <c r="B88" s="348">
        <f>DSDC_BRL!W201</f>
        <v>0</v>
      </c>
      <c r="C88" s="348">
        <f>DSDC_BRL!W202</f>
        <v>0</v>
      </c>
      <c r="D88" s="368">
        <f t="shared" si="8"/>
        <v>0</v>
      </c>
      <c r="E88" s="266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</row>
    <row r="89" spans="1:33" ht="21" customHeight="1" outlineLevel="1" thickBot="1">
      <c r="A89" s="377" t="s">
        <v>982</v>
      </c>
      <c r="B89" s="368">
        <f>SUM(B86:B88)</f>
        <v>0</v>
      </c>
      <c r="C89" s="368">
        <f>SUM(C86:C88)</f>
        <v>0</v>
      </c>
      <c r="D89" s="368">
        <f>SUM(D86:D88)</f>
        <v>0</v>
      </c>
      <c r="E89" s="381">
        <f>D89+D83</f>
        <v>1.087</v>
      </c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</row>
    <row r="90" spans="1:33" ht="21" customHeight="1" outlineLevel="1">
      <c r="A90" s="266"/>
      <c r="B90" s="266"/>
      <c r="C90" s="266"/>
      <c r="D90" s="266"/>
      <c r="E90" s="266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</row>
    <row r="91" spans="1:33" ht="21" customHeight="1" outlineLevel="1">
      <c r="A91" s="266" t="s">
        <v>977</v>
      </c>
      <c r="B91" s="266"/>
      <c r="C91" s="266"/>
      <c r="D91" s="266"/>
      <c r="E91" s="353">
        <f>SUM(DSDC_BRL!W206+DSDC_BRL!W193)</f>
        <v>1.087</v>
      </c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</row>
    <row r="92" spans="1:33" s="23" customFormat="1" ht="19.149999999999999" customHeight="1" outlineLevel="1">
      <c r="A92" s="266" t="s">
        <v>923</v>
      </c>
      <c r="B92" s="110"/>
      <c r="C92" s="111"/>
      <c r="D92" s="157"/>
      <c r="E92" s="166">
        <f>IF(ABS(E89-E91)&gt;CHK_TOL,1,0)</f>
        <v>0</v>
      </c>
      <c r="F92" s="157"/>
      <c r="G92" s="157"/>
      <c r="H92" s="157"/>
      <c r="I92" s="101"/>
      <c r="J92" s="101"/>
      <c r="K92" s="101"/>
      <c r="L92" s="79"/>
      <c r="M92" s="157"/>
      <c r="N92" s="101"/>
      <c r="O92" s="120"/>
      <c r="P92" s="157"/>
      <c r="Q92" s="157"/>
      <c r="R92" s="101"/>
      <c r="S92" s="101"/>
      <c r="T92" s="101"/>
      <c r="U92" s="101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95"/>
      <c r="AG92" s="195"/>
    </row>
    <row r="93" spans="1:33" ht="21" customHeight="1" outlineLevel="1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</row>
    <row r="94" spans="1:33" ht="21" customHeight="1" thickBot="1">
      <c r="A94" s="210" t="s">
        <v>983</v>
      </c>
      <c r="B94" s="164"/>
      <c r="C94" s="274" t="s">
        <v>370</v>
      </c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</row>
    <row r="95" spans="1:33" ht="21" customHeight="1" outlineLevel="1" thickBot="1">
      <c r="A95" s="211" t="s">
        <v>929</v>
      </c>
      <c r="B95" s="574" t="s">
        <v>984</v>
      </c>
      <c r="C95" s="575"/>
      <c r="D95" s="575"/>
      <c r="E95" s="575"/>
      <c r="F95" s="576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</row>
    <row r="96" spans="1:33" ht="15.75" outlineLevel="1" thickBot="1">
      <c r="A96" s="382"/>
      <c r="B96" s="383" t="s">
        <v>941</v>
      </c>
      <c r="C96" s="383" t="s">
        <v>932</v>
      </c>
      <c r="D96" s="383" t="s">
        <v>933</v>
      </c>
      <c r="E96" s="383" t="s">
        <v>985</v>
      </c>
      <c r="F96" s="383" t="s">
        <v>986</v>
      </c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</row>
    <row r="97" spans="1:33" ht="21" customHeight="1" outlineLevel="1" thickBot="1">
      <c r="A97" s="384" t="s">
        <v>987</v>
      </c>
      <c r="B97" s="348"/>
      <c r="C97" s="348">
        <f>TPC_BRL!W121+TPC_BRL!W134</f>
        <v>0</v>
      </c>
      <c r="D97" s="348">
        <f>TPC_BRL!W122+TPC_BRL!W135</f>
        <v>0</v>
      </c>
      <c r="E97" s="385"/>
      <c r="F97" s="386"/>
      <c r="G97" s="164"/>
      <c r="H97" s="252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</row>
    <row r="98" spans="1:33" ht="21" customHeight="1" outlineLevel="1" thickBot="1">
      <c r="A98" s="384" t="s">
        <v>988</v>
      </c>
      <c r="B98" s="348"/>
      <c r="C98" s="348">
        <f>TPC_BRL!W137+TPC_BRL!W150</f>
        <v>0</v>
      </c>
      <c r="D98" s="348">
        <f>TPC_BRL!W138+TPC_BRL!W151</f>
        <v>0.25</v>
      </c>
      <c r="E98" s="385"/>
      <c r="F98" s="386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</row>
    <row r="99" spans="1:33" ht="21" customHeight="1" outlineLevel="1" thickBot="1">
      <c r="A99" s="384" t="s">
        <v>989</v>
      </c>
      <c r="B99" s="348"/>
      <c r="C99" s="348">
        <f>TPC_BRL!W124+TPC_BRL!W140+TPC_BRL!W153</f>
        <v>0</v>
      </c>
      <c r="D99" s="348">
        <f>TPC_BRL!W125+TPC_BRL!W141+TPC_BRL!W154</f>
        <v>7.597999999999999</v>
      </c>
      <c r="E99" s="385"/>
      <c r="F99" s="386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</row>
    <row r="100" spans="1:33" ht="21" customHeight="1" outlineLevel="1" thickBot="1">
      <c r="A100" s="384" t="s">
        <v>990</v>
      </c>
      <c r="B100" s="348"/>
      <c r="C100" s="348">
        <f>TPC_BRL!W127+TPC_BRL!W143+TPC_BRL!W156</f>
        <v>0</v>
      </c>
      <c r="D100" s="348">
        <f>TPC_BRL!W128+TPC_BRL!W144+TPC_BRL!W157</f>
        <v>0</v>
      </c>
      <c r="E100" s="385"/>
      <c r="F100" s="386"/>
      <c r="G100" s="164"/>
      <c r="H100" s="164"/>
      <c r="I100" s="164"/>
      <c r="J100" s="164"/>
      <c r="K100" s="164"/>
      <c r="L100" s="164"/>
      <c r="M100" s="164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164"/>
      <c r="AC100" s="164"/>
      <c r="AD100" s="164"/>
      <c r="AE100" s="164"/>
      <c r="AF100" s="164"/>
      <c r="AG100" s="164"/>
    </row>
    <row r="101" spans="1:33" ht="21" customHeight="1" outlineLevel="1" thickBot="1">
      <c r="A101" s="387" t="s">
        <v>927</v>
      </c>
      <c r="B101" s="368"/>
      <c r="C101" s="368">
        <f>SUM(C97:C100)</f>
        <v>0</v>
      </c>
      <c r="D101" s="368">
        <f>SUM(D97:D100)</f>
        <v>7.847999999999999</v>
      </c>
      <c r="E101" s="388"/>
      <c r="F101" s="389"/>
      <c r="G101" s="164"/>
      <c r="H101" s="164"/>
      <c r="I101" s="164"/>
      <c r="J101" s="164"/>
      <c r="K101" s="164"/>
      <c r="L101" s="164"/>
      <c r="M101" s="164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164"/>
      <c r="AC101" s="164"/>
      <c r="AD101" s="164"/>
      <c r="AE101" s="164"/>
      <c r="AF101" s="164"/>
      <c r="AG101" s="164"/>
    </row>
    <row r="102" spans="1:33" ht="21" customHeight="1" outlineLevel="1">
      <c r="A102" s="266"/>
      <c r="B102" s="266"/>
      <c r="C102" s="266"/>
      <c r="D102" s="266"/>
      <c r="E102" s="266"/>
      <c r="F102" s="266"/>
      <c r="G102" s="164"/>
      <c r="H102" s="164"/>
      <c r="I102" s="164"/>
      <c r="J102" s="164"/>
      <c r="K102" s="164"/>
      <c r="L102" s="164"/>
      <c r="M102" s="164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164"/>
      <c r="AC102" s="164"/>
      <c r="AD102" s="164"/>
      <c r="AE102" s="164"/>
      <c r="AF102" s="164"/>
      <c r="AG102" s="164"/>
    </row>
    <row r="103" spans="1:33" ht="21" customHeight="1" outlineLevel="1">
      <c r="A103" s="266" t="str">
        <f>TPSR!E$175</f>
        <v>Third party revenue - total</v>
      </c>
      <c r="B103" s="353"/>
      <c r="C103" s="390">
        <f>TPC_BRL!$W$159+TPC_BRL!$W$146+TPC_BRL!$W$130</f>
        <v>0</v>
      </c>
      <c r="D103" s="390">
        <f>TPC_BRL!$W$131+TPC_BRL!$W$147+TPC_BRL!$W$160</f>
        <v>7.847999999999999</v>
      </c>
      <c r="E103" s="353"/>
      <c r="F103" s="266"/>
      <c r="G103" s="164"/>
      <c r="H103" s="164"/>
      <c r="I103" s="164"/>
      <c r="J103" s="164"/>
      <c r="K103" s="164"/>
      <c r="L103" s="164"/>
      <c r="M103" s="164"/>
      <c r="N103" s="101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</row>
    <row r="104" spans="1:33" s="23" customFormat="1" ht="19.149999999999999" customHeight="1" outlineLevel="1">
      <c r="A104" s="266" t="s">
        <v>923</v>
      </c>
      <c r="B104" s="166">
        <f>IF(ABS(B101-B103)&gt;CHK_TOL,1,0)</f>
        <v>0</v>
      </c>
      <c r="C104" s="166">
        <f>IF(ABS(C101-C103)&gt;CHK_TOL,1,0)</f>
        <v>0</v>
      </c>
      <c r="D104" s="166">
        <f>IF(ABS(D101-D103)&gt;CHK_TOL,1,0)</f>
        <v>0</v>
      </c>
      <c r="E104" s="265"/>
      <c r="F104" s="157"/>
      <c r="G104" s="101"/>
      <c r="H104" s="157"/>
      <c r="I104" s="101"/>
      <c r="J104" s="101"/>
      <c r="K104" s="101"/>
      <c r="L104" s="79"/>
      <c r="M104" s="157"/>
      <c r="N104" s="101"/>
      <c r="O104" s="120"/>
      <c r="P104" s="157"/>
      <c r="Q104" s="157"/>
      <c r="R104" s="101"/>
      <c r="S104" s="101"/>
      <c r="T104" s="101"/>
      <c r="U104" s="101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95"/>
      <c r="AG104" s="195"/>
    </row>
    <row r="105" spans="1:33" ht="21" customHeight="1" outlineLevel="1">
      <c r="A105" s="266"/>
      <c r="B105" s="266"/>
      <c r="C105" s="266"/>
      <c r="D105" s="266"/>
      <c r="E105" s="266"/>
      <c r="F105" s="266"/>
      <c r="G105" s="164"/>
      <c r="H105" s="164"/>
      <c r="I105" s="164"/>
      <c r="J105" s="164"/>
      <c r="K105" s="164"/>
      <c r="L105" s="164"/>
      <c r="M105" s="164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164"/>
      <c r="AC105" s="164"/>
      <c r="AD105" s="164"/>
      <c r="AE105" s="164"/>
      <c r="AF105" s="164"/>
      <c r="AG105" s="164"/>
    </row>
    <row r="106" spans="1:33" ht="21" customHeight="1" thickBot="1">
      <c r="A106" s="210" t="s">
        <v>991</v>
      </c>
      <c r="B106" s="164"/>
      <c r="C106" s="27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213"/>
      <c r="O106" s="213"/>
      <c r="P106" s="213"/>
      <c r="Q106" s="213"/>
      <c r="R106" s="213"/>
      <c r="S106" s="213"/>
      <c r="T106" s="213"/>
      <c r="U106" s="213"/>
      <c r="V106" s="213"/>
      <c r="W106" s="101"/>
      <c r="X106" s="101"/>
      <c r="Y106" s="101"/>
      <c r="Z106" s="101"/>
      <c r="AA106" s="101"/>
      <c r="AB106" s="101"/>
      <c r="AC106" s="164"/>
      <c r="AD106" s="164"/>
      <c r="AE106" s="164"/>
      <c r="AF106" s="164"/>
      <c r="AG106" s="164"/>
    </row>
    <row r="107" spans="1:33" ht="21" customHeight="1" outlineLevel="1" thickBot="1">
      <c r="A107" s="211" t="s">
        <v>929</v>
      </c>
      <c r="B107" s="333"/>
      <c r="C107" s="164"/>
      <c r="D107" s="164"/>
      <c r="E107" s="164"/>
      <c r="F107" s="164"/>
      <c r="G107" s="164"/>
      <c r="H107" s="164"/>
      <c r="I107" s="164"/>
      <c r="J107" s="213"/>
      <c r="K107" s="213"/>
      <c r="L107" s="213"/>
      <c r="M107" s="213"/>
      <c r="N107" s="213"/>
      <c r="O107" s="213"/>
      <c r="P107" s="213"/>
      <c r="Q107" s="213"/>
      <c r="R107" s="213"/>
      <c r="S107" s="101"/>
      <c r="T107" s="101"/>
      <c r="U107" s="101"/>
      <c r="V107" s="101"/>
      <c r="W107" s="101"/>
      <c r="X107" s="101"/>
      <c r="Y107" s="164"/>
      <c r="Z107" s="164"/>
      <c r="AA107" s="164"/>
      <c r="AB107" s="164"/>
      <c r="AC107" s="164"/>
      <c r="AD107" s="569"/>
      <c r="AE107" s="569"/>
      <c r="AF107" s="569"/>
      <c r="AG107" s="569"/>
    </row>
    <row r="108" spans="1:33" ht="21" customHeight="1" outlineLevel="1" thickBot="1">
      <c r="A108" s="375"/>
      <c r="B108" s="376" t="s">
        <v>992</v>
      </c>
      <c r="C108" s="266"/>
      <c r="D108" s="164"/>
      <c r="E108" s="164"/>
      <c r="F108" s="164"/>
      <c r="G108" s="164"/>
      <c r="H108" s="164"/>
      <c r="I108" s="164"/>
      <c r="J108" s="213"/>
      <c r="K108" s="213"/>
      <c r="L108" s="213"/>
      <c r="M108" s="213"/>
      <c r="N108" s="213"/>
      <c r="O108" s="213"/>
      <c r="P108" s="213"/>
      <c r="Q108" s="213"/>
      <c r="R108" s="213"/>
      <c r="S108" s="101"/>
      <c r="T108" s="101"/>
      <c r="U108" s="101"/>
      <c r="V108" s="101"/>
      <c r="W108" s="101"/>
      <c r="X108" s="101"/>
      <c r="Y108" s="164"/>
      <c r="Z108" s="164"/>
      <c r="AA108" s="164"/>
      <c r="AB108" s="164"/>
      <c r="AC108" s="164"/>
      <c r="AD108" s="569"/>
      <c r="AE108" s="569"/>
      <c r="AF108" s="569"/>
      <c r="AG108" s="569"/>
    </row>
    <row r="109" spans="1:33" ht="21" customHeight="1" outlineLevel="1" thickBot="1">
      <c r="A109" s="384" t="s">
        <v>993</v>
      </c>
      <c r="B109" s="348"/>
      <c r="C109" s="266"/>
      <c r="D109" s="164"/>
      <c r="E109" s="164"/>
      <c r="F109" s="164"/>
      <c r="G109" s="164"/>
      <c r="H109" s="164"/>
      <c r="I109" s="164"/>
      <c r="J109" s="213"/>
      <c r="K109" s="213"/>
      <c r="L109" s="213"/>
      <c r="M109" s="213"/>
      <c r="N109" s="213"/>
      <c r="O109" s="213"/>
      <c r="P109" s="213"/>
      <c r="Q109" s="213"/>
      <c r="R109" s="213"/>
      <c r="S109" s="101"/>
      <c r="T109" s="101"/>
      <c r="U109" s="101"/>
      <c r="V109" s="101"/>
      <c r="W109" s="101"/>
      <c r="X109" s="101"/>
      <c r="Y109" s="164"/>
      <c r="Z109" s="164"/>
      <c r="AA109" s="164"/>
      <c r="AB109" s="164"/>
      <c r="AC109" s="164"/>
      <c r="AD109" s="569"/>
      <c r="AE109" s="569"/>
      <c r="AF109" s="569"/>
      <c r="AG109" s="569"/>
    </row>
    <row r="110" spans="1:33" ht="21" customHeight="1" outlineLevel="1" thickBot="1">
      <c r="A110" s="384" t="s">
        <v>994</v>
      </c>
      <c r="B110" s="348"/>
      <c r="C110" s="266"/>
      <c r="D110" s="164"/>
      <c r="E110" s="164"/>
      <c r="F110" s="164"/>
      <c r="G110" s="164"/>
      <c r="H110" s="164"/>
      <c r="I110" s="164"/>
      <c r="J110" s="213"/>
      <c r="K110" s="213"/>
      <c r="L110" s="213"/>
      <c r="M110" s="213"/>
      <c r="N110" s="213"/>
      <c r="O110" s="213"/>
      <c r="P110" s="213"/>
      <c r="Q110" s="213"/>
      <c r="R110" s="213"/>
      <c r="S110" s="101"/>
      <c r="T110" s="101"/>
      <c r="U110" s="101"/>
      <c r="V110" s="101"/>
      <c r="W110" s="101"/>
      <c r="X110" s="101"/>
      <c r="Y110" s="164"/>
      <c r="Z110" s="164"/>
      <c r="AA110" s="164"/>
      <c r="AB110" s="164"/>
      <c r="AC110" s="164"/>
      <c r="AD110" s="569"/>
      <c r="AE110" s="569"/>
      <c r="AF110" s="569"/>
      <c r="AG110" s="569"/>
    </row>
    <row r="111" spans="1:33" ht="21" customHeight="1" outlineLevel="1" thickBot="1">
      <c r="A111" s="387" t="s">
        <v>927</v>
      </c>
      <c r="B111" s="368">
        <f>SUM(B109:B110)</f>
        <v>0</v>
      </c>
      <c r="C111" s="266"/>
      <c r="D111" s="164"/>
      <c r="E111" s="164"/>
      <c r="F111" s="164"/>
      <c r="G111" s="164"/>
      <c r="H111" s="164"/>
      <c r="I111" s="164"/>
      <c r="J111" s="213"/>
      <c r="K111" s="213"/>
      <c r="L111" s="213"/>
      <c r="M111" s="213"/>
      <c r="N111" s="213"/>
      <c r="O111" s="213"/>
      <c r="P111" s="213"/>
      <c r="Q111" s="213"/>
      <c r="R111" s="213"/>
      <c r="S111" s="101"/>
      <c r="T111" s="101"/>
      <c r="U111" s="101"/>
      <c r="V111" s="101"/>
      <c r="W111" s="101"/>
      <c r="X111" s="101"/>
      <c r="Y111" s="164"/>
      <c r="Z111" s="164"/>
      <c r="AA111" s="164"/>
      <c r="AB111" s="164"/>
      <c r="AC111" s="164"/>
      <c r="AD111" s="569"/>
      <c r="AE111" s="569"/>
      <c r="AF111" s="569"/>
      <c r="AG111" s="569"/>
    </row>
    <row r="112" spans="1:33" ht="21" customHeight="1" outlineLevel="1">
      <c r="A112" s="266"/>
      <c r="B112" s="266"/>
      <c r="C112" s="266"/>
      <c r="D112" s="164"/>
      <c r="E112" s="164"/>
      <c r="F112" s="164"/>
      <c r="G112" s="164"/>
      <c r="H112" s="164"/>
      <c r="I112" s="164"/>
      <c r="J112" s="164"/>
      <c r="K112" s="164"/>
      <c r="L112" s="213"/>
      <c r="M112" s="213"/>
      <c r="N112" s="213"/>
      <c r="O112" s="213"/>
      <c r="P112" s="213"/>
      <c r="Q112" s="213"/>
      <c r="R112" s="213"/>
      <c r="S112" s="213"/>
      <c r="T112" s="213"/>
      <c r="U112" s="101"/>
      <c r="V112" s="101"/>
      <c r="W112" s="101"/>
      <c r="X112" s="101"/>
      <c r="Y112" s="101"/>
      <c r="Z112" s="101"/>
      <c r="AA112" s="164"/>
      <c r="AB112" s="164"/>
      <c r="AC112" s="164"/>
      <c r="AD112" s="164"/>
      <c r="AE112" s="164"/>
      <c r="AF112" s="569"/>
      <c r="AG112" s="569"/>
    </row>
    <row r="113" spans="1:33" ht="21" customHeight="1" outlineLevel="1">
      <c r="A113" s="266"/>
      <c r="B113" s="353"/>
      <c r="C113" s="266"/>
      <c r="D113" s="164"/>
      <c r="E113" s="164"/>
      <c r="F113" s="164"/>
      <c r="G113" s="164"/>
      <c r="H113" s="164"/>
      <c r="I113" s="164"/>
      <c r="J113" s="164"/>
      <c r="K113" s="164"/>
      <c r="L113" s="213"/>
      <c r="M113" s="213"/>
      <c r="N113" s="213"/>
      <c r="O113" s="213"/>
      <c r="P113" s="213"/>
      <c r="Q113" s="213"/>
      <c r="R113" s="213"/>
      <c r="S113" s="213"/>
      <c r="T113" s="213"/>
      <c r="U113" s="101"/>
      <c r="V113" s="101"/>
      <c r="W113" s="101"/>
      <c r="X113" s="101"/>
      <c r="Y113" s="101"/>
      <c r="Z113" s="101"/>
      <c r="AA113" s="164"/>
      <c r="AB113" s="164"/>
      <c r="AC113" s="164"/>
      <c r="AD113" s="164"/>
      <c r="AE113" s="164"/>
      <c r="AF113" s="569"/>
      <c r="AG113" s="569"/>
    </row>
    <row r="114" spans="1:33" ht="21" customHeight="1" outlineLevel="1">
      <c r="A114" s="266" t="s">
        <v>923</v>
      </c>
      <c r="B114" s="166">
        <f>IF(ABS(B111-B113)&gt;CHK_TOL,1,0)</f>
        <v>0</v>
      </c>
      <c r="C114" s="265"/>
      <c r="D114" s="157"/>
      <c r="E114" s="164"/>
      <c r="F114" s="164"/>
      <c r="G114" s="164"/>
      <c r="H114" s="164"/>
      <c r="I114" s="164"/>
      <c r="J114" s="164"/>
      <c r="K114" s="164"/>
      <c r="L114" s="213"/>
      <c r="M114" s="213"/>
      <c r="N114" s="213"/>
      <c r="O114" s="213"/>
      <c r="P114" s="213"/>
      <c r="Q114" s="213"/>
      <c r="R114" s="213"/>
      <c r="S114" s="213"/>
      <c r="T114" s="213"/>
      <c r="U114" s="101"/>
      <c r="V114" s="101"/>
      <c r="W114" s="101"/>
      <c r="X114" s="101"/>
      <c r="Y114" s="101"/>
      <c r="Z114" s="101"/>
      <c r="AA114" s="164"/>
      <c r="AB114" s="164"/>
      <c r="AC114" s="164"/>
      <c r="AD114" s="164"/>
      <c r="AE114" s="164"/>
      <c r="AF114" s="569"/>
      <c r="AG114" s="569"/>
    </row>
    <row r="115" spans="1:33" ht="21" customHeight="1" outlineLevel="1">
      <c r="A115" s="266"/>
      <c r="B115" s="266"/>
      <c r="C115" s="266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164"/>
      <c r="AC115" s="164"/>
      <c r="AD115" s="164"/>
      <c r="AE115" s="164"/>
      <c r="AF115" s="164"/>
      <c r="AG115" s="164"/>
    </row>
    <row r="116" spans="1:33" ht="21" customHeight="1" outlineLevel="1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164"/>
      <c r="AC116" s="164"/>
      <c r="AD116" s="164"/>
      <c r="AE116" s="164"/>
      <c r="AF116" s="164"/>
      <c r="AG116" s="164"/>
    </row>
    <row r="117" spans="1:33" ht="21" customHeight="1">
      <c r="A117" s="164"/>
      <c r="B117" s="164"/>
      <c r="C117" s="164"/>
      <c r="D117" s="569"/>
      <c r="E117" s="164"/>
      <c r="F117" s="164"/>
      <c r="G117" s="164"/>
      <c r="H117" s="164"/>
      <c r="I117" s="164"/>
      <c r="J117" s="164"/>
      <c r="K117" s="164"/>
      <c r="L117" s="164"/>
      <c r="M117" s="164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164"/>
      <c r="AC117" s="164"/>
      <c r="AD117" s="164"/>
      <c r="AE117" s="164"/>
      <c r="AF117" s="164"/>
      <c r="AG117" s="164"/>
    </row>
    <row r="118" spans="1:33" ht="21" customHeight="1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164"/>
      <c r="AC118" s="164"/>
      <c r="AD118" s="164"/>
      <c r="AE118" s="164"/>
      <c r="AF118" s="164"/>
      <c r="AG118" s="164"/>
    </row>
    <row r="119" spans="1:33" ht="21" customHeight="1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164"/>
      <c r="AC119" s="164"/>
      <c r="AD119" s="164"/>
      <c r="AE119" s="164"/>
      <c r="AF119" s="164"/>
      <c r="AG119" s="164"/>
    </row>
    <row r="120" spans="1:33" ht="21" customHeight="1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164"/>
      <c r="AC120" s="164"/>
      <c r="AD120" s="164"/>
      <c r="AE120" s="164"/>
      <c r="AF120" s="164"/>
      <c r="AG120" s="164"/>
    </row>
    <row r="121" spans="1:33" ht="21" customHeight="1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164"/>
      <c r="AC121" s="164"/>
      <c r="AD121" s="164"/>
      <c r="AE121" s="164"/>
      <c r="AF121" s="164"/>
      <c r="AG121" s="164"/>
    </row>
    <row r="122" spans="1:33" ht="21" customHeight="1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164"/>
      <c r="AC122" s="164"/>
      <c r="AD122" s="164"/>
      <c r="AE122" s="164"/>
      <c r="AF122" s="164"/>
      <c r="AG122" s="164"/>
    </row>
    <row r="123" spans="1:33" ht="21" customHeight="1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164"/>
      <c r="AC123" s="164"/>
      <c r="AD123" s="164"/>
      <c r="AE123" s="164"/>
      <c r="AF123" s="164"/>
      <c r="AG123" s="164"/>
    </row>
    <row r="124" spans="1:33" ht="21" customHeight="1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164"/>
      <c r="AC124" s="164"/>
      <c r="AD124" s="164"/>
      <c r="AE124" s="164"/>
      <c r="AF124" s="164"/>
      <c r="AG124" s="164"/>
    </row>
    <row r="125" spans="1:33" ht="21" customHeight="1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164"/>
      <c r="AC125" s="164"/>
      <c r="AD125" s="164"/>
      <c r="AE125" s="164"/>
      <c r="AF125" s="164"/>
      <c r="AG125" s="164"/>
    </row>
    <row r="126" spans="1:33" ht="21" customHeight="1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164"/>
      <c r="AC126" s="164"/>
      <c r="AD126" s="164"/>
      <c r="AE126" s="164"/>
      <c r="AF126" s="164"/>
      <c r="AG126" s="164"/>
    </row>
    <row r="127" spans="1:33" ht="21" customHeight="1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164"/>
      <c r="AC127" s="164"/>
      <c r="AD127" s="164"/>
      <c r="AE127" s="164"/>
      <c r="AF127" s="164"/>
      <c r="AG127" s="164"/>
    </row>
    <row r="128" spans="1:33" ht="21" customHeight="1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  <c r="AB128" s="164"/>
      <c r="AC128" s="164"/>
      <c r="AD128" s="164"/>
      <c r="AE128" s="164"/>
      <c r="AF128" s="164"/>
      <c r="AG128" s="164"/>
    </row>
    <row r="129" spans="1:33" ht="21" customHeight="1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213"/>
      <c r="O129" s="213"/>
      <c r="P129" s="213"/>
      <c r="Q129" s="213"/>
      <c r="R129" s="213"/>
      <c r="S129" s="213"/>
      <c r="T129" s="213"/>
      <c r="U129" s="213"/>
      <c r="V129" s="101"/>
      <c r="W129" s="101"/>
      <c r="X129" s="101"/>
      <c r="Y129" s="101"/>
      <c r="Z129" s="101"/>
      <c r="AA129" s="101"/>
      <c r="AB129" s="101"/>
      <c r="AC129" s="164"/>
      <c r="AD129" s="164"/>
      <c r="AE129" s="164"/>
      <c r="AF129" s="164"/>
      <c r="AG129" s="164"/>
    </row>
    <row r="130" spans="1:33" ht="21" customHeight="1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213"/>
      <c r="O130" s="213"/>
      <c r="P130" s="213"/>
      <c r="Q130" s="213"/>
      <c r="R130" s="213"/>
      <c r="S130" s="213"/>
      <c r="T130" s="213"/>
      <c r="U130" s="213"/>
      <c r="V130" s="101"/>
      <c r="W130" s="101"/>
      <c r="X130" s="101"/>
      <c r="Y130" s="101"/>
      <c r="Z130" s="101"/>
      <c r="AA130" s="101"/>
      <c r="AB130" s="101"/>
      <c r="AC130" s="164"/>
      <c r="AD130" s="164"/>
      <c r="AE130" s="164"/>
      <c r="AF130" s="164"/>
      <c r="AG130" s="164"/>
    </row>
    <row r="131" spans="1:33" ht="21" customHeight="1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213"/>
      <c r="O131" s="213"/>
      <c r="P131" s="213"/>
      <c r="Q131" s="213"/>
      <c r="R131" s="213"/>
      <c r="S131" s="213"/>
      <c r="T131" s="213"/>
      <c r="U131" s="213"/>
      <c r="V131" s="101"/>
      <c r="W131" s="101"/>
      <c r="X131" s="101"/>
      <c r="Y131" s="101"/>
      <c r="Z131" s="101"/>
      <c r="AA131" s="101"/>
      <c r="AB131" s="101"/>
      <c r="AC131" s="164"/>
      <c r="AD131" s="164"/>
      <c r="AE131" s="164"/>
      <c r="AF131" s="164"/>
      <c r="AG131" s="164"/>
    </row>
    <row r="132" spans="1:33" ht="21" customHeight="1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213"/>
      <c r="O132" s="213"/>
      <c r="P132" s="213"/>
      <c r="Q132" s="213"/>
      <c r="R132" s="213"/>
      <c r="S132" s="213"/>
      <c r="T132" s="213"/>
      <c r="U132" s="213"/>
      <c r="V132" s="101"/>
      <c r="W132" s="101"/>
      <c r="X132" s="101"/>
      <c r="Y132" s="101"/>
      <c r="Z132" s="101"/>
      <c r="AA132" s="101"/>
      <c r="AB132" s="101"/>
      <c r="AC132" s="164"/>
      <c r="AD132" s="164"/>
      <c r="AE132" s="164"/>
      <c r="AF132" s="164"/>
      <c r="AG132" s="164"/>
    </row>
    <row r="133" spans="1:33" ht="21" customHeight="1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213"/>
      <c r="O133" s="213"/>
      <c r="P133" s="213"/>
      <c r="Q133" s="213"/>
      <c r="R133" s="213"/>
      <c r="S133" s="213"/>
      <c r="T133" s="213"/>
      <c r="U133" s="213"/>
      <c r="V133" s="101"/>
      <c r="W133" s="101"/>
      <c r="X133" s="101"/>
      <c r="Y133" s="101"/>
      <c r="Z133" s="101"/>
      <c r="AA133" s="101"/>
      <c r="AB133" s="101"/>
      <c r="AC133" s="164"/>
      <c r="AD133" s="164"/>
      <c r="AE133" s="164"/>
      <c r="AF133" s="164"/>
      <c r="AG133" s="164"/>
    </row>
    <row r="134" spans="1:33" ht="21" customHeight="1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213"/>
      <c r="O134" s="213"/>
      <c r="P134" s="213"/>
      <c r="Q134" s="213"/>
      <c r="R134" s="213"/>
      <c r="S134" s="213"/>
      <c r="T134" s="213"/>
      <c r="U134" s="213"/>
      <c r="V134" s="101"/>
      <c r="W134" s="101"/>
      <c r="X134" s="101"/>
      <c r="Y134" s="101"/>
      <c r="Z134" s="101"/>
      <c r="AA134" s="101"/>
      <c r="AB134" s="101"/>
      <c r="AC134" s="164"/>
      <c r="AD134" s="164"/>
      <c r="AE134" s="164"/>
      <c r="AF134" s="164"/>
      <c r="AG134" s="164"/>
    </row>
    <row r="135" spans="1:33" ht="21" customHeight="1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213"/>
      <c r="O135" s="213"/>
      <c r="P135" s="213"/>
      <c r="Q135" s="213"/>
      <c r="R135" s="213"/>
      <c r="S135" s="213"/>
      <c r="T135" s="213"/>
      <c r="U135" s="213"/>
      <c r="V135" s="101"/>
      <c r="W135" s="101"/>
      <c r="X135" s="101"/>
      <c r="Y135" s="101"/>
      <c r="Z135" s="101"/>
      <c r="AA135" s="101"/>
      <c r="AB135" s="101"/>
      <c r="AC135" s="164"/>
      <c r="AD135" s="164"/>
      <c r="AE135" s="164"/>
      <c r="AF135" s="164"/>
      <c r="AG135" s="164"/>
    </row>
    <row r="136" spans="1:33" ht="21" customHeight="1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213"/>
      <c r="O136" s="213"/>
      <c r="P136" s="213"/>
      <c r="Q136" s="213"/>
      <c r="R136" s="213"/>
      <c r="S136" s="213"/>
      <c r="T136" s="213"/>
      <c r="U136" s="213"/>
      <c r="V136" s="101"/>
      <c r="W136" s="101"/>
      <c r="X136" s="101"/>
      <c r="Y136" s="101"/>
      <c r="Z136" s="101"/>
      <c r="AA136" s="101"/>
      <c r="AB136" s="101"/>
      <c r="AC136" s="164"/>
      <c r="AD136" s="164"/>
      <c r="AE136" s="164"/>
      <c r="AF136" s="164"/>
      <c r="AG136" s="164"/>
    </row>
    <row r="137" spans="1:33" customFormat="1" ht="21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200"/>
      <c r="O137" s="200"/>
      <c r="P137" s="200"/>
      <c r="Q137" s="200"/>
      <c r="R137" s="200"/>
      <c r="S137" s="200"/>
      <c r="T137" s="200"/>
      <c r="U137" s="200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</row>
    <row r="138" spans="1:33" ht="21" customHeight="1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101"/>
      <c r="AC138" s="164"/>
      <c r="AD138" s="164"/>
      <c r="AE138" s="164"/>
      <c r="AF138" s="164"/>
      <c r="AG138" s="164"/>
    </row>
    <row r="139" spans="1:33" ht="21" customHeight="1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213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  <c r="AB139" s="101"/>
      <c r="AC139" s="164"/>
      <c r="AD139" s="164"/>
      <c r="AE139" s="164"/>
      <c r="AF139" s="164"/>
      <c r="AG139" s="164"/>
    </row>
    <row r="140" spans="1:33" ht="21" customHeight="1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101"/>
      <c r="AC140" s="164"/>
      <c r="AD140" s="164"/>
      <c r="AE140" s="164"/>
      <c r="AF140" s="164"/>
      <c r="AG140" s="164"/>
    </row>
    <row r="141" spans="1:33" ht="21" customHeight="1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213"/>
      <c r="O141" s="213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  <c r="AA141" s="213"/>
      <c r="AB141" s="101"/>
      <c r="AC141" s="164"/>
      <c r="AD141" s="164"/>
      <c r="AE141" s="164"/>
      <c r="AF141" s="164"/>
      <c r="AG141" s="164"/>
    </row>
    <row r="142" spans="1:33" ht="21" customHeight="1">
      <c r="A142" s="164"/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213"/>
      <c r="O142" s="213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  <c r="Z142" s="213"/>
      <c r="AA142" s="213"/>
      <c r="AB142" s="101"/>
      <c r="AC142" s="164"/>
      <c r="AD142" s="164"/>
      <c r="AE142" s="164"/>
      <c r="AF142" s="164"/>
      <c r="AG142" s="164"/>
    </row>
    <row r="143" spans="1:33" ht="21" customHeight="1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101"/>
      <c r="AC143" s="164"/>
      <c r="AD143" s="164"/>
      <c r="AE143" s="164"/>
      <c r="AF143" s="164"/>
      <c r="AG143" s="164"/>
    </row>
    <row r="144" spans="1:33" ht="21" customHeight="1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213"/>
      <c r="O144" s="213"/>
      <c r="P144" s="213"/>
      <c r="Q144" s="213"/>
      <c r="R144" s="213"/>
      <c r="S144" s="213"/>
      <c r="T144" s="213"/>
      <c r="U144" s="213"/>
      <c r="V144" s="213"/>
      <c r="W144" s="213"/>
      <c r="X144" s="213"/>
      <c r="Y144" s="213"/>
      <c r="Z144" s="213"/>
      <c r="AA144" s="213"/>
      <c r="AB144" s="101"/>
      <c r="AC144" s="164"/>
      <c r="AD144" s="164"/>
      <c r="AE144" s="164"/>
      <c r="AF144" s="164"/>
      <c r="AG144" s="164"/>
    </row>
    <row r="145" spans="1:33" ht="21" customHeight="1">
      <c r="A145" s="164"/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</row>
    <row r="146" spans="1:33" ht="21" customHeight="1">
      <c r="A146" s="164"/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</row>
    <row r="147" spans="1:33" ht="21" customHeight="1">
      <c r="A147" s="164"/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</row>
    <row r="148" spans="1:33" ht="21" customHeight="1">
      <c r="A148" s="164"/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</row>
    <row r="149" spans="1:33" ht="21" customHeight="1">
      <c r="A149" s="164"/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</row>
    <row r="150" spans="1:33" ht="21" customHeight="1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</row>
    <row r="151" spans="1:33" ht="21" customHeight="1">
      <c r="A151" s="164"/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</row>
    <row r="152" spans="1:33" ht="21" customHeight="1">
      <c r="A152" s="164"/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</row>
    <row r="153" spans="1:33" ht="21" customHeight="1">
      <c r="A153" s="164"/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</row>
    <row r="154" spans="1:33" ht="21" customHeight="1">
      <c r="A154" s="164"/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213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</row>
    <row r="155" spans="1:33" ht="21" customHeight="1">
      <c r="A155" s="164"/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213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</row>
    <row r="156" spans="1:33" ht="21" customHeight="1">
      <c r="A156" s="164"/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213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</row>
    <row r="157" spans="1:33" ht="21" customHeight="1">
      <c r="A157" s="164"/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213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</row>
    <row r="158" spans="1:33" ht="21" customHeight="1">
      <c r="A158" s="164"/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213"/>
      <c r="O158" s="164"/>
      <c r="P158" s="164"/>
      <c r="Q158" s="164"/>
      <c r="R158" s="164"/>
      <c r="S158" s="164"/>
      <c r="T158" s="164"/>
      <c r="U158" s="164"/>
      <c r="V158" s="164"/>
      <c r="W158" s="215"/>
      <c r="X158" s="215"/>
      <c r="Y158" s="215"/>
      <c r="Z158" s="215"/>
      <c r="AA158" s="215"/>
      <c r="AB158" s="164"/>
      <c r="AC158" s="164"/>
      <c r="AD158" s="164"/>
      <c r="AE158" s="164"/>
      <c r="AF158" s="164"/>
      <c r="AG158" s="164"/>
    </row>
    <row r="159" spans="1:33" ht="21" customHeight="1">
      <c r="A159" s="164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213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</row>
    <row r="160" spans="1:33" ht="21" customHeight="1">
      <c r="A160" s="164"/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213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</row>
    <row r="161" spans="1:33" ht="21" customHeight="1">
      <c r="A161" s="164"/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213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</row>
    <row r="162" spans="1:33" ht="21" customHeight="1">
      <c r="A162" s="164"/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213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164"/>
      <c r="AG162" s="164"/>
    </row>
    <row r="163" spans="1:33" ht="21" customHeight="1">
      <c r="A163" s="164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213"/>
      <c r="O163" s="164"/>
      <c r="P163" s="164"/>
      <c r="Q163" s="164"/>
      <c r="R163" s="164"/>
      <c r="S163" s="164"/>
      <c r="T163" s="164"/>
      <c r="U163" s="164"/>
      <c r="V163" s="164"/>
      <c r="W163" s="215"/>
      <c r="X163" s="215"/>
      <c r="Y163" s="215"/>
      <c r="Z163" s="215"/>
      <c r="AA163" s="215"/>
      <c r="AB163" s="164"/>
      <c r="AC163" s="164"/>
      <c r="AD163" s="164"/>
      <c r="AE163" s="164"/>
      <c r="AF163" s="164"/>
      <c r="AG163" s="164"/>
    </row>
    <row r="164" spans="1:33" ht="21" customHeight="1">
      <c r="A164" s="164"/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213"/>
      <c r="O164" s="164"/>
      <c r="P164" s="164"/>
      <c r="Q164" s="164"/>
      <c r="R164" s="164"/>
      <c r="S164" s="164"/>
      <c r="T164" s="164"/>
      <c r="U164" s="164"/>
      <c r="V164" s="164"/>
      <c r="W164" s="215"/>
      <c r="X164" s="215"/>
      <c r="Y164" s="215"/>
      <c r="Z164" s="215"/>
      <c r="AA164" s="215"/>
      <c r="AB164" s="164"/>
      <c r="AC164" s="164"/>
      <c r="AD164" s="164"/>
      <c r="AE164" s="164"/>
      <c r="AF164" s="164"/>
      <c r="AG164" s="164"/>
    </row>
    <row r="165" spans="1:33" ht="21" customHeight="1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214"/>
      <c r="O165" s="164"/>
      <c r="P165" s="164"/>
      <c r="Q165" s="164"/>
      <c r="R165" s="164"/>
      <c r="S165" s="164"/>
      <c r="T165" s="164"/>
      <c r="U165" s="164"/>
      <c r="V165" s="164"/>
      <c r="W165" s="215"/>
      <c r="X165" s="215"/>
      <c r="Y165" s="215"/>
      <c r="Z165" s="215"/>
      <c r="AA165" s="215"/>
      <c r="AB165" s="164"/>
      <c r="AC165" s="164"/>
      <c r="AD165" s="164"/>
      <c r="AE165" s="164"/>
      <c r="AF165" s="164"/>
      <c r="AG165" s="164"/>
    </row>
    <row r="166" spans="1:33" ht="21" customHeight="1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213"/>
      <c r="O166" s="164"/>
      <c r="P166" s="164"/>
      <c r="Q166" s="164"/>
      <c r="R166" s="164"/>
      <c r="S166" s="164"/>
      <c r="T166" s="164"/>
      <c r="U166" s="164"/>
      <c r="V166" s="164"/>
      <c r="W166" s="215"/>
      <c r="X166" s="215"/>
      <c r="Y166" s="215"/>
      <c r="Z166" s="215"/>
      <c r="AA166" s="215"/>
      <c r="AB166" s="164"/>
      <c r="AC166" s="164"/>
      <c r="AD166" s="164"/>
      <c r="AE166" s="164"/>
      <c r="AF166" s="164"/>
      <c r="AG166" s="164"/>
    </row>
    <row r="167" spans="1:33" ht="21" customHeight="1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213"/>
      <c r="O167" s="164"/>
      <c r="P167" s="164"/>
      <c r="Q167" s="164"/>
      <c r="R167" s="164"/>
      <c r="S167" s="164"/>
      <c r="T167" s="164"/>
      <c r="U167" s="164"/>
      <c r="V167" s="164"/>
      <c r="W167" s="215"/>
      <c r="X167" s="215"/>
      <c r="Y167" s="215"/>
      <c r="Z167" s="215"/>
      <c r="AA167" s="215"/>
      <c r="AB167" s="164"/>
      <c r="AC167" s="164"/>
      <c r="AD167" s="164"/>
      <c r="AE167" s="164"/>
      <c r="AF167" s="164"/>
      <c r="AG167" s="164"/>
    </row>
    <row r="168" spans="1:33" ht="21" customHeight="1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213"/>
      <c r="O168" s="164"/>
      <c r="P168" s="164"/>
      <c r="Q168" s="164"/>
      <c r="R168" s="164"/>
      <c r="S168" s="164"/>
      <c r="T168" s="164"/>
      <c r="U168" s="164"/>
      <c r="V168" s="164"/>
      <c r="W168" s="215"/>
      <c r="X168" s="215"/>
      <c r="Y168" s="215"/>
      <c r="Z168" s="215"/>
      <c r="AA168" s="215"/>
      <c r="AB168" s="164"/>
      <c r="AC168" s="164"/>
      <c r="AD168" s="164"/>
      <c r="AE168" s="164"/>
      <c r="AF168" s="164"/>
      <c r="AG168" s="164"/>
    </row>
    <row r="169" spans="1:33" ht="21" customHeight="1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213"/>
      <c r="O169" s="164"/>
      <c r="P169" s="164"/>
      <c r="Q169" s="164"/>
      <c r="R169" s="164"/>
      <c r="S169" s="164"/>
      <c r="T169" s="164"/>
      <c r="U169" s="164"/>
      <c r="V169" s="164"/>
      <c r="W169" s="215"/>
      <c r="X169" s="215"/>
      <c r="Y169" s="215"/>
      <c r="Z169" s="215"/>
      <c r="AA169" s="215"/>
      <c r="AB169" s="164"/>
      <c r="AC169" s="164"/>
      <c r="AD169" s="164"/>
      <c r="AE169" s="164"/>
      <c r="AF169" s="164"/>
      <c r="AG169" s="164"/>
    </row>
    <row r="170" spans="1:33" ht="21" customHeight="1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213"/>
      <c r="O170" s="164"/>
      <c r="P170" s="164"/>
      <c r="Q170" s="164"/>
      <c r="R170" s="164"/>
      <c r="S170" s="164"/>
      <c r="T170" s="164"/>
      <c r="U170" s="164"/>
      <c r="V170" s="164"/>
      <c r="W170" s="215"/>
      <c r="X170" s="215"/>
      <c r="Y170" s="215"/>
      <c r="Z170" s="215"/>
      <c r="AA170" s="215"/>
      <c r="AB170" s="164"/>
      <c r="AC170" s="164"/>
      <c r="AD170" s="164"/>
      <c r="AE170" s="164"/>
      <c r="AF170" s="164"/>
      <c r="AG170" s="164"/>
    </row>
    <row r="171" spans="1:33" customFormat="1" ht="21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213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</row>
    <row r="172" spans="1:33" ht="21" customHeight="1">
      <c r="A172" s="164"/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213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</row>
    <row r="173" spans="1:33" ht="21" customHeight="1">
      <c r="A173" s="164"/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213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</row>
    <row r="174" spans="1:33" ht="21" customHeight="1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213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</row>
    <row r="175" spans="1:33" ht="21" customHeight="1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64"/>
      <c r="AD175" s="164"/>
      <c r="AE175" s="164"/>
      <c r="AF175" s="164"/>
      <c r="AG175" s="164"/>
    </row>
    <row r="176" spans="1:33" ht="21" customHeight="1">
      <c r="A176" s="164"/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64"/>
      <c r="AD176" s="164"/>
      <c r="AE176" s="164"/>
      <c r="AF176" s="164"/>
      <c r="AG176" s="164"/>
    </row>
    <row r="177" spans="1:33" ht="21" customHeight="1">
      <c r="A177" s="164"/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64"/>
      <c r="AD177" s="164"/>
      <c r="AE177" s="164"/>
      <c r="AF177" s="164"/>
      <c r="AG177" s="164"/>
    </row>
    <row r="178" spans="1:33" ht="21" customHeight="1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64"/>
      <c r="AD178" s="164"/>
      <c r="AE178" s="164"/>
      <c r="AF178" s="164"/>
      <c r="AG178" s="164"/>
    </row>
    <row r="179" spans="1:33" ht="21" customHeight="1">
      <c r="A179" s="164"/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64"/>
      <c r="AD179" s="164"/>
      <c r="AE179" s="164"/>
      <c r="AF179" s="164"/>
      <c r="AG179" s="164"/>
    </row>
    <row r="180" spans="1:33" ht="21" customHeight="1">
      <c r="A180" s="164"/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64"/>
      <c r="AD180" s="164"/>
      <c r="AE180" s="164"/>
      <c r="AF180" s="164"/>
      <c r="AG180" s="164"/>
    </row>
    <row r="181" spans="1:33" ht="21" customHeight="1">
      <c r="A181" s="164"/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64"/>
      <c r="AD181" s="164"/>
      <c r="AE181" s="164"/>
      <c r="AF181" s="164"/>
      <c r="AG181" s="164"/>
    </row>
    <row r="182" spans="1:33" ht="21" customHeight="1">
      <c r="A182" s="164"/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64"/>
      <c r="AD182" s="164"/>
      <c r="AE182" s="164"/>
      <c r="AF182" s="164"/>
      <c r="AG182" s="164"/>
    </row>
    <row r="183" spans="1:33" ht="21" customHeight="1">
      <c r="A183" s="164"/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64"/>
      <c r="AD183" s="164"/>
      <c r="AE183" s="164"/>
      <c r="AF183" s="164"/>
      <c r="AG183" s="164"/>
    </row>
    <row r="184" spans="1:33" ht="21" customHeight="1">
      <c r="A184" s="164"/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64"/>
      <c r="AD184" s="164"/>
      <c r="AE184" s="164"/>
      <c r="AF184" s="164"/>
      <c r="AG184" s="164"/>
    </row>
    <row r="185" spans="1:33" ht="21" customHeight="1">
      <c r="A185" s="164"/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64"/>
      <c r="AD185" s="164"/>
      <c r="AE185" s="164"/>
      <c r="AF185" s="164"/>
      <c r="AG185" s="164"/>
    </row>
    <row r="186" spans="1:33" ht="21" customHeight="1">
      <c r="A186" s="164"/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64"/>
      <c r="AD186" s="164"/>
      <c r="AE186" s="164"/>
      <c r="AF186" s="164"/>
      <c r="AG186" s="164"/>
    </row>
    <row r="187" spans="1:33" ht="21" customHeight="1">
      <c r="A187" s="164"/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64"/>
      <c r="AD187" s="164"/>
      <c r="AE187" s="164"/>
      <c r="AF187" s="164"/>
      <c r="AG187" s="164"/>
    </row>
    <row r="188" spans="1:33" ht="21" customHeight="1">
      <c r="A188" s="164"/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64"/>
      <c r="AD188" s="164"/>
      <c r="AE188" s="164"/>
      <c r="AF188" s="164"/>
      <c r="AG188" s="164"/>
    </row>
    <row r="189" spans="1:33" ht="21" customHeight="1">
      <c r="A189" s="164"/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64"/>
      <c r="AD189" s="164"/>
      <c r="AE189" s="164"/>
      <c r="AF189" s="164"/>
      <c r="AG189" s="164"/>
    </row>
    <row r="190" spans="1:33" ht="21" customHeight="1">
      <c r="A190" s="164"/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64"/>
      <c r="AD190" s="164"/>
      <c r="AE190" s="164"/>
      <c r="AF190" s="164"/>
      <c r="AG190" s="164"/>
    </row>
    <row r="191" spans="1:33" ht="21" customHeight="1">
      <c r="A191" s="164"/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64"/>
      <c r="AD191" s="164"/>
      <c r="AE191" s="164"/>
      <c r="AF191" s="164"/>
      <c r="AG191" s="164"/>
    </row>
    <row r="192" spans="1:33" ht="21" customHeight="1">
      <c r="A192" s="164"/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64"/>
      <c r="AD192" s="164"/>
      <c r="AE192" s="164"/>
      <c r="AF192" s="164"/>
      <c r="AG192" s="164"/>
    </row>
    <row r="193" spans="1:33" ht="21" customHeight="1">
      <c r="A193" s="164"/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64"/>
      <c r="AD193" s="164"/>
      <c r="AE193" s="164"/>
      <c r="AF193" s="164"/>
      <c r="AG193" s="164"/>
    </row>
    <row r="194" spans="1:33" ht="21" customHeight="1">
      <c r="A194" s="164"/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64"/>
      <c r="AD194" s="164"/>
      <c r="AE194" s="164"/>
      <c r="AF194" s="164"/>
      <c r="AG194" s="164"/>
    </row>
    <row r="195" spans="1:33" ht="21" customHeight="1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64"/>
      <c r="AD195" s="164"/>
      <c r="AE195" s="164"/>
      <c r="AF195" s="164"/>
      <c r="AG195" s="164"/>
    </row>
    <row r="196" spans="1:33" ht="21" customHeight="1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64"/>
      <c r="AD196" s="164"/>
      <c r="AE196" s="164"/>
      <c r="AF196" s="164"/>
      <c r="AG196" s="164"/>
    </row>
    <row r="197" spans="1:33" ht="21" customHeight="1">
      <c r="A197" s="164"/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64"/>
      <c r="AD197" s="164"/>
      <c r="AE197" s="164"/>
      <c r="AF197" s="164"/>
      <c r="AG197" s="164"/>
    </row>
    <row r="198" spans="1:33" ht="21" customHeight="1">
      <c r="A198" s="164"/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64"/>
      <c r="AD198" s="164"/>
      <c r="AE198" s="164"/>
      <c r="AF198" s="164"/>
      <c r="AG198" s="164"/>
    </row>
    <row r="199" spans="1:33" ht="21" customHeight="1">
      <c r="A199" s="164"/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64"/>
      <c r="AD199" s="164"/>
      <c r="AE199" s="164"/>
      <c r="AF199" s="164"/>
      <c r="AG199" s="164"/>
    </row>
    <row r="200" spans="1:33" ht="21" customHeight="1">
      <c r="A200" s="164"/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64"/>
      <c r="AD200" s="164"/>
      <c r="AE200" s="164"/>
      <c r="AF200" s="164"/>
      <c r="AG200" s="164"/>
    </row>
    <row r="201" spans="1:33" ht="21" customHeight="1">
      <c r="A201" s="164"/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64"/>
      <c r="AD201" s="164"/>
      <c r="AE201" s="164"/>
      <c r="AF201" s="164"/>
      <c r="AG201" s="164"/>
    </row>
  </sheetData>
  <dataConsolidate/>
  <mergeCells count="11">
    <mergeCell ref="B4:D4"/>
    <mergeCell ref="E4:G4"/>
    <mergeCell ref="B95:F95"/>
    <mergeCell ref="B19:F19"/>
    <mergeCell ref="B20:C20"/>
    <mergeCell ref="D20:E20"/>
    <mergeCell ref="B45:H45"/>
    <mergeCell ref="B64:D64"/>
    <mergeCell ref="E64:G64"/>
    <mergeCell ref="B63:G63"/>
    <mergeCell ref="B77:D77"/>
  </mergeCells>
  <conditionalFormatting sqref="B114">
    <cfRule type="cellIs" dxfId="573" priority="1" stopIfTrue="1" operator="notEqual">
      <formula>0</formula>
    </cfRule>
    <cfRule type="cellIs" dxfId="572" priority="2" stopIfTrue="1" operator="equal">
      <formula>""</formula>
    </cfRule>
    <cfRule type="cellIs" dxfId="571" priority="3" stopIfTrue="1" operator="notEqual">
      <formula>0</formula>
    </cfRule>
    <cfRule type="cellIs" dxfId="570" priority="4" stopIfTrue="1" operator="equal">
      <formula>""</formula>
    </cfRule>
  </conditionalFormatting>
  <conditionalFormatting sqref="B104:D104">
    <cfRule type="cellIs" dxfId="569" priority="5" stopIfTrue="1" operator="notEqual">
      <formula>0</formula>
    </cfRule>
    <cfRule type="cellIs" dxfId="568" priority="6" stopIfTrue="1" operator="equal">
      <formula>""</formula>
    </cfRule>
    <cfRule type="cellIs" dxfId="567" priority="7" stopIfTrue="1" operator="notEqual">
      <formula>0</formula>
    </cfRule>
    <cfRule type="cellIs" dxfId="566" priority="8" stopIfTrue="1" operator="equal">
      <formula>""</formula>
    </cfRule>
  </conditionalFormatting>
  <conditionalFormatting sqref="E92">
    <cfRule type="cellIs" dxfId="565" priority="69" stopIfTrue="1" operator="notEqual">
      <formula>0</formula>
    </cfRule>
    <cfRule type="cellIs" dxfId="564" priority="70" stopIfTrue="1" operator="equal">
      <formula>""</formula>
    </cfRule>
    <cfRule type="cellIs" dxfId="563" priority="71" stopIfTrue="1" operator="notEqual">
      <formula>0</formula>
    </cfRule>
    <cfRule type="cellIs" dxfId="562" priority="72" stopIfTrue="1" operator="equal">
      <formula>""</formula>
    </cfRule>
  </conditionalFormatting>
  <conditionalFormatting sqref="F39">
    <cfRule type="cellIs" dxfId="561" priority="85" stopIfTrue="1" operator="notEqual">
      <formula>0</formula>
    </cfRule>
    <cfRule type="cellIs" dxfId="560" priority="86" stopIfTrue="1" operator="equal">
      <formula>""</formula>
    </cfRule>
    <cfRule type="cellIs" dxfId="559" priority="87" stopIfTrue="1" operator="notEqual">
      <formula>0</formula>
    </cfRule>
    <cfRule type="cellIs" dxfId="558" priority="88" stopIfTrue="1" operator="equal">
      <formula>""</formula>
    </cfRule>
  </conditionalFormatting>
  <conditionalFormatting sqref="F42">
    <cfRule type="cellIs" dxfId="557" priority="81" stopIfTrue="1" operator="notEqual">
      <formula>0</formula>
    </cfRule>
    <cfRule type="cellIs" dxfId="556" priority="82" stopIfTrue="1" operator="equal">
      <formula>""</formula>
    </cfRule>
    <cfRule type="cellIs" dxfId="555" priority="83" stopIfTrue="1" operator="notEqual">
      <formula>0</formula>
    </cfRule>
    <cfRule type="cellIs" dxfId="554" priority="84" stopIfTrue="1" operator="equal">
      <formula>""</formula>
    </cfRule>
  </conditionalFormatting>
  <conditionalFormatting sqref="H13">
    <cfRule type="cellIs" dxfId="553" priority="13" stopIfTrue="1" operator="notEqual">
      <formula>0</formula>
    </cfRule>
    <cfRule type="cellIs" dxfId="552" priority="14" stopIfTrue="1" operator="equal">
      <formula>""</formula>
    </cfRule>
    <cfRule type="cellIs" dxfId="551" priority="15" stopIfTrue="1" operator="notEqual">
      <formula>0</formula>
    </cfRule>
    <cfRule type="cellIs" dxfId="550" priority="16" stopIfTrue="1" operator="equal">
      <formula>""</formula>
    </cfRule>
  </conditionalFormatting>
  <conditionalFormatting sqref="H16">
    <cfRule type="cellIs" dxfId="549" priority="9" stopIfTrue="1" operator="notEqual">
      <formula>0</formula>
    </cfRule>
    <cfRule type="cellIs" dxfId="548" priority="10" stopIfTrue="1" operator="equal">
      <formula>""</formula>
    </cfRule>
    <cfRule type="cellIs" dxfId="547" priority="11" stopIfTrue="1" operator="notEqual">
      <formula>0</formula>
    </cfRule>
    <cfRule type="cellIs" dxfId="546" priority="12" stopIfTrue="1" operator="equal">
      <formula>""</formula>
    </cfRule>
  </conditionalFormatting>
  <conditionalFormatting sqref="H60">
    <cfRule type="cellIs" dxfId="545" priority="77" stopIfTrue="1" operator="notEqual">
      <formula>0</formula>
    </cfRule>
    <cfRule type="cellIs" dxfId="544" priority="78" stopIfTrue="1" operator="equal">
      <formula>""</formula>
    </cfRule>
    <cfRule type="cellIs" dxfId="543" priority="79" stopIfTrue="1" operator="notEqual">
      <formula>0</formula>
    </cfRule>
    <cfRule type="cellIs" dxfId="542" priority="80" stopIfTrue="1" operator="equal">
      <formula>""</formula>
    </cfRule>
  </conditionalFormatting>
  <conditionalFormatting sqref="H74">
    <cfRule type="cellIs" dxfId="541" priority="73" stopIfTrue="1" operator="notEqual">
      <formula>0</formula>
    </cfRule>
    <cfRule type="cellIs" dxfId="540" priority="74" stopIfTrue="1" operator="equal">
      <formula>""</formula>
    </cfRule>
    <cfRule type="cellIs" dxfId="539" priority="75" stopIfTrue="1" operator="notEqual">
      <formula>0</formula>
    </cfRule>
    <cfRule type="cellIs" dxfId="538" priority="76" stopIfTrue="1" operator="equal">
      <formula>""</formula>
    </cfRule>
  </conditionalFormatting>
  <conditionalFormatting sqref="N1:N2">
    <cfRule type="cellIs" dxfId="537" priority="65" stopIfTrue="1" operator="notEqual">
      <formula>0</formula>
    </cfRule>
    <cfRule type="cellIs" dxfId="536" priority="66" stopIfTrue="1" operator="equal">
      <formula>""</formula>
    </cfRule>
    <cfRule type="cellIs" dxfId="535" priority="67" stopIfTrue="1" operator="notEqual">
      <formula>0</formula>
    </cfRule>
    <cfRule type="cellIs" dxfId="534" priority="68" stopIfTrue="1" operator="equal">
      <formula>""</formula>
    </cfRule>
  </conditionalFormatting>
  <pageMargins left="0.7" right="0.7" top="0.75" bottom="0.75" header="0.3" footer="0.3"/>
  <pageSetup paperSize="9" scale="50" fitToHeight="0" orientation="portrait" r:id="rId1"/>
  <rowBreaks count="1" manualBreakCount="1">
    <brk id="75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A75BA-ADFD-4E1B-A85E-782D3EA5AAE5}">
  <sheetPr codeName="Sheet24">
    <tabColor theme="4"/>
    <pageSetUpPr fitToPage="1"/>
  </sheetPr>
  <dimension ref="A1:AG201"/>
  <sheetViews>
    <sheetView showGridLines="0" zoomScale="80" zoomScaleNormal="80" workbookViewId="0">
      <pane ySplit="2" topLeftCell="A17" activePane="bottomLeft" state="frozen"/>
      <selection pane="bottomLeft" activeCell="A31" sqref="A31:C31"/>
      <selection activeCell="H71" sqref="H71"/>
    </sheetView>
  </sheetViews>
  <sheetFormatPr defaultColWidth="0" defaultRowHeight="21" customHeight="1" outlineLevelRow="1"/>
  <cols>
    <col min="1" max="1" width="45.7109375" style="2" customWidth="1"/>
    <col min="2" max="3" width="10.28515625" style="2" customWidth="1"/>
    <col min="4" max="4" width="10.5703125" style="2" customWidth="1"/>
    <col min="5" max="5" width="11.85546875" style="2" customWidth="1"/>
    <col min="6" max="10" width="10.28515625" style="2" customWidth="1"/>
    <col min="11" max="12" width="8.7109375" style="2" customWidth="1"/>
    <col min="13" max="13" width="9.7109375" style="2" customWidth="1"/>
    <col min="14" max="14" width="8.7109375" style="2" customWidth="1"/>
    <col min="15" max="15" width="3.85546875" style="2" hidden="1" customWidth="1"/>
    <col min="16" max="33" width="0" style="2" hidden="1" customWidth="1"/>
    <col min="34" max="16384" width="8.7109375" style="2" hidden="1"/>
  </cols>
  <sheetData>
    <row r="1" spans="1:33" s="23" customFormat="1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E92+H74+H60+F42+F39+H13+H16+B104+C104+D104+B114</f>
        <v>0</v>
      </c>
      <c r="O1" s="120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157"/>
      <c r="AF1" s="79"/>
      <c r="AG1" s="79"/>
    </row>
    <row r="2" spans="1:33" s="23" customFormat="1" ht="15">
      <c r="A2" s="178"/>
      <c r="B2" s="178"/>
      <c r="C2" s="179"/>
      <c r="D2" s="180"/>
      <c r="E2" s="181"/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101"/>
      <c r="Q2" s="101"/>
      <c r="R2" s="101"/>
      <c r="S2" s="101"/>
      <c r="T2" s="101"/>
      <c r="U2" s="101"/>
      <c r="V2" s="101"/>
      <c r="W2" s="182"/>
      <c r="X2" s="182"/>
      <c r="Y2" s="182"/>
      <c r="Z2" s="182"/>
      <c r="AA2" s="182"/>
      <c r="AB2" s="101"/>
      <c r="AC2" s="101"/>
      <c r="AD2" s="101"/>
      <c r="AE2" s="157"/>
      <c r="AF2" s="157"/>
      <c r="AG2" s="157"/>
    </row>
    <row r="3" spans="1:33" ht="21" customHeight="1" thickBot="1">
      <c r="A3" s="210" t="s">
        <v>928</v>
      </c>
      <c r="B3" s="164"/>
      <c r="C3" s="274" t="s">
        <v>363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</row>
    <row r="4" spans="1:33" ht="21" customHeight="1" outlineLevel="1" thickBot="1">
      <c r="A4" s="211" t="s">
        <v>929</v>
      </c>
      <c r="B4" s="574" t="s">
        <v>930</v>
      </c>
      <c r="C4" s="575"/>
      <c r="D4" s="575"/>
      <c r="E4" s="574" t="s">
        <v>931</v>
      </c>
      <c r="F4" s="575"/>
      <c r="G4" s="576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ht="21" customHeight="1" outlineLevel="1" thickBot="1">
      <c r="A5" s="339"/>
      <c r="B5" s="339" t="s">
        <v>932</v>
      </c>
      <c r="C5" s="339" t="s">
        <v>933</v>
      </c>
      <c r="D5" s="340" t="s">
        <v>934</v>
      </c>
      <c r="E5" s="339" t="s">
        <v>932</v>
      </c>
      <c r="F5" s="339" t="s">
        <v>933</v>
      </c>
      <c r="G5" s="339" t="s">
        <v>934</v>
      </c>
      <c r="H5" s="266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</row>
    <row r="6" spans="1:33" ht="21" customHeight="1" outlineLevel="1" thickBot="1">
      <c r="A6" s="341" t="s">
        <v>935</v>
      </c>
      <c r="B6" s="342"/>
      <c r="C6" s="343"/>
      <c r="D6" s="344"/>
      <c r="E6" s="343"/>
      <c r="F6" s="343"/>
      <c r="G6" s="344"/>
      <c r="H6" s="266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</row>
    <row r="7" spans="1:33" ht="21" customHeight="1" outlineLevel="1" thickBot="1">
      <c r="A7" s="341" t="s">
        <v>936</v>
      </c>
      <c r="B7" s="345"/>
      <c r="C7" s="345"/>
      <c r="D7" s="346"/>
      <c r="E7" s="345"/>
      <c r="F7" s="345"/>
      <c r="G7" s="346"/>
      <c r="H7" s="266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spans="1:33" ht="21" customHeight="1" outlineLevel="1" thickBot="1">
      <c r="A8" s="347" t="s">
        <v>937</v>
      </c>
      <c r="B8" s="348">
        <f>-(B30+C30)*CAPEX_OPEX_split!W20</f>
        <v>-11.91159575284636</v>
      </c>
      <c r="C8" s="348">
        <f>-(B30+C30)*CAPEX_OPEX_split!W19</f>
        <v>-36.742404247153637</v>
      </c>
      <c r="D8" s="349">
        <f>SUM(B8:C8)</f>
        <v>-48.653999999999996</v>
      </c>
      <c r="E8" s="348">
        <f>-(D30+E30)*CAPEX_OPEX_split!W36</f>
        <v>-18.621756852024806</v>
      </c>
      <c r="F8" s="348">
        <f>-(D30+E30)*CAPEX_OPEX_split!W35</f>
        <v>-18.141243147975199</v>
      </c>
      <c r="G8" s="349">
        <f>SUM(E8:F8)</f>
        <v>-36.763000000000005</v>
      </c>
      <c r="H8" s="350">
        <f>G8+D8</f>
        <v>-85.417000000000002</v>
      </c>
      <c r="I8" s="164"/>
      <c r="J8" s="101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</row>
    <row r="9" spans="1:33" ht="21" customHeight="1" outlineLevel="1" thickBot="1">
      <c r="A9" s="351" t="s">
        <v>938</v>
      </c>
      <c r="B9" s="348">
        <f>-B36*CAPEX_OPEX_split!W20</f>
        <v>-1.409319409635073</v>
      </c>
      <c r="C9" s="348">
        <f>-B36*CAPEX_OPEX_split!W19</f>
        <v>-4.347174344780643</v>
      </c>
      <c r="D9" s="349">
        <f>SUM(B9:C9)</f>
        <v>-5.7564937544157164</v>
      </c>
      <c r="E9" s="348">
        <f>-(D36+E36)*CAPEX_OPEX_split!W36</f>
        <v>-0.5446773969203349</v>
      </c>
      <c r="F9" s="348">
        <f>-(D36+E36)*CAPEX_OPEX_split!W35</f>
        <v>-0.53062260307966502</v>
      </c>
      <c r="G9" s="349">
        <f>SUM(E9:F9)</f>
        <v>-1.0752999999999999</v>
      </c>
      <c r="H9" s="350">
        <f>G9+D9</f>
        <v>-6.8317937544157168</v>
      </c>
      <c r="I9" s="164"/>
      <c r="J9" s="101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</row>
    <row r="10" spans="1:33" ht="21" customHeight="1" outlineLevel="1" thickBot="1">
      <c r="A10" s="341" t="s">
        <v>939</v>
      </c>
      <c r="B10" s="345"/>
      <c r="C10" s="345"/>
      <c r="D10" s="346"/>
      <c r="E10" s="345"/>
      <c r="F10" s="345"/>
      <c r="G10" s="346"/>
      <c r="H10" s="266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spans="1:33" ht="21" customHeight="1" outlineLevel="1">
      <c r="A11" s="266"/>
      <c r="B11" s="266"/>
      <c r="C11" s="266"/>
      <c r="D11" s="266"/>
      <c r="E11" s="266"/>
      <c r="F11" s="352"/>
      <c r="G11" s="266"/>
      <c r="H11" s="266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</row>
    <row r="12" spans="1:33" ht="21" customHeight="1" outlineLevel="1">
      <c r="A12" s="266" t="str">
        <f>DSR_SWB!E$117</f>
        <v>Developer services revenue - total</v>
      </c>
      <c r="B12" s="266"/>
      <c r="C12" s="266"/>
      <c r="D12" s="266"/>
      <c r="E12" s="266"/>
      <c r="F12" s="266"/>
      <c r="G12" s="266"/>
      <c r="H12" s="353">
        <f>DSR_SWB!W117</f>
        <v>85.417000000000002</v>
      </c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</row>
    <row r="13" spans="1:33" s="23" customFormat="1" ht="19.149999999999999" customHeight="1" outlineLevel="1">
      <c r="A13" s="266" t="s">
        <v>923</v>
      </c>
      <c r="B13" s="110"/>
      <c r="C13" s="111"/>
      <c r="D13" s="112"/>
      <c r="E13" s="265"/>
      <c r="F13" s="157"/>
      <c r="G13" s="265"/>
      <c r="H13" s="166">
        <f>IF(ABS(ABS(H8)-ABS(H12))&gt;CHK_TOL,1,0)</f>
        <v>0</v>
      </c>
      <c r="I13" s="101"/>
      <c r="J13" s="101"/>
      <c r="K13" s="101"/>
      <c r="L13" s="79"/>
      <c r="M13" s="157"/>
      <c r="N13" s="101"/>
      <c r="O13" s="120"/>
      <c r="P13" s="157"/>
      <c r="Q13" s="157"/>
      <c r="R13" s="101"/>
      <c r="S13" s="101"/>
      <c r="T13" s="101"/>
      <c r="U13" s="101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95"/>
      <c r="AG13" s="195"/>
    </row>
    <row r="14" spans="1:33" ht="21" customHeight="1" outlineLevel="1">
      <c r="A14" s="266"/>
      <c r="B14" s="266"/>
      <c r="C14" s="266"/>
      <c r="D14" s="266"/>
      <c r="E14" s="266"/>
      <c r="F14" s="266"/>
      <c r="G14" s="266"/>
      <c r="H14" s="266"/>
      <c r="I14" s="164"/>
      <c r="J14" s="164"/>
      <c r="K14" s="164"/>
      <c r="L14" s="164"/>
      <c r="M14" s="164"/>
      <c r="N14" s="101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</row>
    <row r="15" spans="1:33" ht="21" customHeight="1" outlineLevel="1">
      <c r="A15" s="266" t="str">
        <f>DR_SWB!E$73</f>
        <v>Diversions revenue - total</v>
      </c>
      <c r="B15" s="266"/>
      <c r="C15" s="266"/>
      <c r="D15" s="266"/>
      <c r="E15" s="266"/>
      <c r="F15" s="266"/>
      <c r="G15" s="266"/>
      <c r="H15" s="353">
        <f>DR_SWB!W$73</f>
        <v>6.8317937544157141</v>
      </c>
      <c r="I15" s="164"/>
      <c r="J15" s="164"/>
      <c r="K15" s="164"/>
      <c r="L15" s="164"/>
      <c r="M15" s="164"/>
      <c r="N15" s="101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</row>
    <row r="16" spans="1:33" s="23" customFormat="1" ht="19.149999999999999" customHeight="1" outlineLevel="1">
      <c r="A16" s="266" t="s">
        <v>923</v>
      </c>
      <c r="B16" s="110"/>
      <c r="C16" s="111"/>
      <c r="D16" s="112"/>
      <c r="E16" s="265"/>
      <c r="F16" s="157"/>
      <c r="G16" s="265"/>
      <c r="H16" s="166">
        <f>IF(ABS(ABS(H9)-ABS(H15))&gt;CHK_TOL,1,0)</f>
        <v>0</v>
      </c>
      <c r="I16" s="101"/>
      <c r="J16" s="101"/>
      <c r="K16" s="101"/>
      <c r="L16" s="79"/>
      <c r="M16" s="157"/>
      <c r="N16" s="101"/>
      <c r="O16" s="120"/>
      <c r="P16" s="157"/>
      <c r="Q16" s="157"/>
      <c r="R16" s="101"/>
      <c r="S16" s="101"/>
      <c r="T16" s="101"/>
      <c r="U16" s="101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95"/>
      <c r="AG16" s="195"/>
    </row>
    <row r="17" spans="1:33" ht="21" customHeight="1" outlineLevel="1">
      <c r="A17" s="164"/>
      <c r="B17" s="164"/>
      <c r="C17" s="164"/>
      <c r="D17" s="164"/>
      <c r="E17" s="164"/>
      <c r="F17" s="252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</row>
    <row r="18" spans="1:33" ht="21" customHeight="1" thickBot="1">
      <c r="A18" s="210" t="s">
        <v>940</v>
      </c>
      <c r="B18" s="164"/>
      <c r="C18" s="274" t="s">
        <v>363</v>
      </c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</row>
    <row r="19" spans="1:33" ht="22.15" customHeight="1" outlineLevel="1" thickBot="1">
      <c r="A19" s="211" t="s">
        <v>929</v>
      </c>
      <c r="B19" s="574" t="s">
        <v>941</v>
      </c>
      <c r="C19" s="575"/>
      <c r="D19" s="575"/>
      <c r="E19" s="575"/>
      <c r="F19" s="575"/>
      <c r="G19" s="332"/>
      <c r="H19" s="164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</row>
    <row r="20" spans="1:33" ht="22.15" customHeight="1" outlineLevel="1" thickBot="1">
      <c r="A20" s="354"/>
      <c r="B20" s="577" t="s">
        <v>930</v>
      </c>
      <c r="C20" s="577"/>
      <c r="D20" s="578" t="s">
        <v>931</v>
      </c>
      <c r="E20" s="579"/>
      <c r="F20" s="355" t="s">
        <v>927</v>
      </c>
      <c r="G20" s="164"/>
      <c r="H20" s="164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</row>
    <row r="21" spans="1:33" s="25" customFormat="1" ht="26.25" outlineLevel="1" thickBot="1">
      <c r="A21" s="341"/>
      <c r="B21" s="356" t="s">
        <v>942</v>
      </c>
      <c r="C21" s="357" t="s">
        <v>943</v>
      </c>
      <c r="D21" s="358" t="s">
        <v>942</v>
      </c>
      <c r="E21" s="357" t="s">
        <v>943</v>
      </c>
      <c r="F21" s="359"/>
      <c r="G21" s="212"/>
      <c r="H21" s="212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</row>
    <row r="22" spans="1:33" ht="21" customHeight="1" outlineLevel="1" thickBot="1">
      <c r="A22" s="341" t="s">
        <v>944</v>
      </c>
      <c r="B22" s="360"/>
      <c r="C22" s="361"/>
      <c r="D22" s="358"/>
      <c r="E22" s="361"/>
      <c r="F22" s="361"/>
      <c r="G22" s="164"/>
      <c r="H22" s="164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</row>
    <row r="23" spans="1:33" ht="21" customHeight="1" outlineLevel="1" thickBot="1">
      <c r="A23" s="362" t="s">
        <v>945</v>
      </c>
      <c r="B23" s="363">
        <f>DSR_SWB!W91</f>
        <v>0</v>
      </c>
      <c r="C23" s="364">
        <f>DSR_SWB!W92</f>
        <v>24.71</v>
      </c>
      <c r="D23" s="345"/>
      <c r="E23" s="346"/>
      <c r="F23" s="349">
        <f>SUM(B23:E23)</f>
        <v>24.71</v>
      </c>
      <c r="G23" s="164"/>
      <c r="H23" s="164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</row>
    <row r="24" spans="1:33" ht="21" customHeight="1" outlineLevel="1" thickBot="1">
      <c r="A24" s="362" t="s">
        <v>946</v>
      </c>
      <c r="B24" s="363">
        <f>DSR_SWB!W94</f>
        <v>9.2349999999999994</v>
      </c>
      <c r="C24" s="346"/>
      <c r="D24" s="348">
        <f>DSR_SWB!W95</f>
        <v>16.821999999999999</v>
      </c>
      <c r="E24" s="346"/>
      <c r="F24" s="349">
        <f t="shared" ref="F24:F29" si="0">SUM(B24:E24)</f>
        <v>26.056999999999999</v>
      </c>
      <c r="G24" s="164"/>
      <c r="H24" s="164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</row>
    <row r="25" spans="1:33" ht="21" customHeight="1" outlineLevel="1" thickBot="1">
      <c r="A25" s="362" t="s">
        <v>947</v>
      </c>
      <c r="B25" s="363">
        <f>DSR_SWB!W97</f>
        <v>0</v>
      </c>
      <c r="C25" s="364">
        <f>DSR_SWB!W98</f>
        <v>17.855</v>
      </c>
      <c r="D25" s="345"/>
      <c r="E25" s="346"/>
      <c r="F25" s="349">
        <f t="shared" si="0"/>
        <v>17.855</v>
      </c>
      <c r="G25" s="164"/>
      <c r="H25" s="164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</row>
    <row r="26" spans="1:33" ht="21" customHeight="1" outlineLevel="1" thickBot="1">
      <c r="A26" s="362" t="s">
        <v>948</v>
      </c>
      <c r="B26" s="363">
        <f>DSR_SWB!W100</f>
        <v>-3.1459999999999999</v>
      </c>
      <c r="C26" s="346"/>
      <c r="D26" s="348">
        <f>DSR_SWB!W101</f>
        <v>-1.998</v>
      </c>
      <c r="E26" s="346"/>
      <c r="F26" s="349">
        <f t="shared" si="0"/>
        <v>-5.1440000000000001</v>
      </c>
      <c r="G26" s="164"/>
      <c r="H26" s="164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</row>
    <row r="27" spans="1:33" ht="21" customHeight="1" outlineLevel="1" thickBot="1">
      <c r="A27" s="362" t="s">
        <v>949</v>
      </c>
      <c r="B27" s="363">
        <f>DSR_SWB!W103</f>
        <v>0</v>
      </c>
      <c r="C27" s="346"/>
      <c r="D27" s="348">
        <f>DSR_SWB!W104</f>
        <v>0</v>
      </c>
      <c r="E27" s="346"/>
      <c r="F27" s="349">
        <f t="shared" si="0"/>
        <v>0</v>
      </c>
      <c r="G27" s="164"/>
      <c r="H27" s="164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</row>
    <row r="28" spans="1:33" ht="21" customHeight="1" outlineLevel="1" thickBot="1">
      <c r="A28" s="362" t="s">
        <v>950</v>
      </c>
      <c r="B28" s="365"/>
      <c r="C28" s="346"/>
      <c r="D28" s="345"/>
      <c r="E28" s="364">
        <f>DSR_SWB!W106</f>
        <v>21.164000000000001</v>
      </c>
      <c r="F28" s="349">
        <f t="shared" si="0"/>
        <v>21.164000000000001</v>
      </c>
      <c r="G28" s="164"/>
      <c r="H28" s="164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</row>
    <row r="29" spans="1:33" ht="21" customHeight="1" outlineLevel="1" thickBot="1">
      <c r="A29" s="362" t="s">
        <v>951</v>
      </c>
      <c r="B29" s="363">
        <f>DSR_SWB!W108</f>
        <v>0</v>
      </c>
      <c r="C29" s="364">
        <f>DSR_SWB!W109</f>
        <v>0</v>
      </c>
      <c r="D29" s="348">
        <f>DSR_SWB!W110</f>
        <v>0.77500000000000002</v>
      </c>
      <c r="E29" s="364">
        <f>DSR_SWB!W111</f>
        <v>0</v>
      </c>
      <c r="F29" s="349">
        <f t="shared" si="0"/>
        <v>0.77500000000000002</v>
      </c>
      <c r="G29" s="164"/>
      <c r="H29" s="164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</row>
    <row r="30" spans="1:33" ht="21" customHeight="1" outlineLevel="1" thickBot="1">
      <c r="A30" s="341" t="s">
        <v>952</v>
      </c>
      <c r="B30" s="366">
        <f>SUM(B23:B29)</f>
        <v>6.0889999999999995</v>
      </c>
      <c r="C30" s="367">
        <f t="shared" ref="C30:F30" si="1">SUM(C23:C29)</f>
        <v>42.564999999999998</v>
      </c>
      <c r="D30" s="368">
        <f t="shared" si="1"/>
        <v>15.599</v>
      </c>
      <c r="E30" s="369">
        <f t="shared" si="1"/>
        <v>21.164000000000001</v>
      </c>
      <c r="F30" s="349">
        <f t="shared" si="1"/>
        <v>85.417000000000002</v>
      </c>
      <c r="G30" s="164"/>
      <c r="H30" s="164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</row>
    <row r="31" spans="1:33" ht="21" customHeight="1" outlineLevel="1" thickBot="1">
      <c r="A31" s="512" t="s">
        <v>953</v>
      </c>
      <c r="B31" s="456">
        <f>(B30-B24)/($B$30+$C$30-$B$24-$C$24)</f>
        <v>-7.9809229051980013E-2</v>
      </c>
      <c r="C31" s="456">
        <f>(C30-C24)/($B$30+$C$30-$B$24-$C$24)</f>
        <v>1.0798092290519801</v>
      </c>
      <c r="D31" s="348"/>
      <c r="E31" s="364"/>
      <c r="F31" s="364"/>
      <c r="G31" s="164"/>
      <c r="H31" s="164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</row>
    <row r="32" spans="1:33" ht="21" customHeight="1" outlineLevel="1" thickBot="1">
      <c r="A32" s="341" t="s">
        <v>954</v>
      </c>
      <c r="B32" s="363"/>
      <c r="C32" s="364"/>
      <c r="D32" s="348"/>
      <c r="E32" s="364"/>
      <c r="F32" s="364"/>
      <c r="G32" s="164"/>
      <c r="H32" s="164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</row>
    <row r="33" spans="1:33" ht="21" customHeight="1" outlineLevel="1" thickBot="1">
      <c r="A33" s="362" t="s">
        <v>955</v>
      </c>
      <c r="B33" s="363">
        <f>DR_SWB!W61</f>
        <v>5.0290000000000008</v>
      </c>
      <c r="C33" s="346"/>
      <c r="D33" s="370"/>
      <c r="E33" s="371">
        <f>DR_SWB!W62</f>
        <v>0.53</v>
      </c>
      <c r="F33" s="349">
        <f>SUM(B33:E33)</f>
        <v>5.5590000000000011</v>
      </c>
      <c r="G33" s="164"/>
      <c r="H33" s="164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</row>
    <row r="34" spans="1:33" ht="21" customHeight="1" outlineLevel="1" thickBot="1">
      <c r="A34" s="362" t="s">
        <v>956</v>
      </c>
      <c r="B34" s="363">
        <f>DR_SWB!W64</f>
        <v>0.72749375441571495</v>
      </c>
      <c r="C34" s="346"/>
      <c r="D34" s="348">
        <f>DR_SWB!W65</f>
        <v>0.54530000000000001</v>
      </c>
      <c r="E34" s="346"/>
      <c r="F34" s="349">
        <f t="shared" ref="F34:F35" si="2">SUM(B34:E34)</f>
        <v>1.2727937544157149</v>
      </c>
      <c r="G34" s="164"/>
      <c r="H34" s="164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</row>
    <row r="35" spans="1:33" ht="21" customHeight="1" outlineLevel="1" thickBot="1">
      <c r="A35" s="362" t="s">
        <v>957</v>
      </c>
      <c r="B35" s="363">
        <f>DR_SWB!W67</f>
        <v>0</v>
      </c>
      <c r="C35" s="346"/>
      <c r="D35" s="348">
        <f>DR_SWB!W68</f>
        <v>0</v>
      </c>
      <c r="E35" s="346"/>
      <c r="F35" s="349">
        <f t="shared" si="2"/>
        <v>0</v>
      </c>
      <c r="G35" s="164"/>
      <c r="H35" s="164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</row>
    <row r="36" spans="1:33" ht="21" customHeight="1" outlineLevel="1" thickBot="1">
      <c r="A36" s="341" t="s">
        <v>958</v>
      </c>
      <c r="B36" s="366">
        <f>SUM(B33:B35)</f>
        <v>5.7564937544157155</v>
      </c>
      <c r="C36" s="372"/>
      <c r="D36" s="368">
        <f>SUM(D34:D35)</f>
        <v>0.54530000000000001</v>
      </c>
      <c r="E36" s="349">
        <f>SUM(E33:E35)</f>
        <v>0.53</v>
      </c>
      <c r="F36" s="349">
        <f>SUM(F33:F35)</f>
        <v>6.8317937544157159</v>
      </c>
      <c r="G36" s="164"/>
      <c r="H36" s="164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ht="21" customHeight="1" outlineLevel="1">
      <c r="A37" s="266"/>
      <c r="B37" s="266"/>
      <c r="C37" s="266"/>
      <c r="D37" s="266"/>
      <c r="E37" s="266"/>
      <c r="F37" s="266"/>
      <c r="G37" s="164"/>
      <c r="H37" s="164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 ht="21" customHeight="1" outlineLevel="1">
      <c r="A38" s="266" t="str">
        <f>DSR_SWB!E$117</f>
        <v>Developer services revenue - total</v>
      </c>
      <c r="B38" s="266"/>
      <c r="C38" s="266"/>
      <c r="D38" s="266"/>
      <c r="E38" s="266"/>
      <c r="F38" s="353">
        <f>DSR_SWB!W117</f>
        <v>85.417000000000002</v>
      </c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</row>
    <row r="39" spans="1:33" s="23" customFormat="1" ht="19.149999999999999" customHeight="1" outlineLevel="1">
      <c r="A39" s="266" t="s">
        <v>923</v>
      </c>
      <c r="B39" s="110"/>
      <c r="C39" s="111"/>
      <c r="D39" s="112"/>
      <c r="E39" s="265"/>
      <c r="F39" s="166">
        <f>IF(ABS(F30-F38)&gt;CHK_TOL,1,0)</f>
        <v>0</v>
      </c>
      <c r="G39" s="101"/>
      <c r="H39" s="101"/>
      <c r="I39" s="101"/>
      <c r="J39" s="101"/>
      <c r="K39" s="101"/>
      <c r="L39" s="79"/>
      <c r="M39" s="157"/>
      <c r="N39" s="101"/>
      <c r="O39" s="120"/>
      <c r="P39" s="157"/>
      <c r="Q39" s="157"/>
      <c r="R39" s="101"/>
      <c r="S39" s="101"/>
      <c r="T39" s="101"/>
      <c r="U39" s="101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95"/>
      <c r="AG39" s="195"/>
    </row>
    <row r="40" spans="1:33" ht="21" customHeight="1" outlineLevel="1">
      <c r="A40" s="266"/>
      <c r="B40" s="266"/>
      <c r="C40" s="266"/>
      <c r="D40" s="266"/>
      <c r="E40" s="266"/>
      <c r="F40" s="266"/>
      <c r="G40" s="164"/>
      <c r="H40" s="164"/>
      <c r="I40" s="164"/>
      <c r="J40" s="164"/>
      <c r="K40" s="164"/>
      <c r="L40" s="164"/>
      <c r="M40" s="164"/>
      <c r="N40" s="101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</row>
    <row r="41" spans="1:33" ht="21" customHeight="1" outlineLevel="1">
      <c r="A41" s="266" t="str">
        <f>DR_SWB!E$73</f>
        <v>Diversions revenue - total</v>
      </c>
      <c r="B41" s="266"/>
      <c r="C41" s="266"/>
      <c r="D41" s="266"/>
      <c r="E41" s="266"/>
      <c r="F41" s="353">
        <f>DR_SWB!W$73</f>
        <v>6.8317937544157141</v>
      </c>
      <c r="G41" s="164"/>
      <c r="H41" s="164"/>
      <c r="I41" s="164"/>
      <c r="J41" s="164"/>
      <c r="K41" s="164"/>
      <c r="L41" s="164"/>
      <c r="M41" s="164"/>
      <c r="N41" s="101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</row>
    <row r="42" spans="1:33" s="23" customFormat="1" ht="19.149999999999999" customHeight="1" outlineLevel="1">
      <c r="A42" s="266" t="s">
        <v>923</v>
      </c>
      <c r="B42" s="110"/>
      <c r="C42" s="111"/>
      <c r="D42" s="112"/>
      <c r="E42" s="265"/>
      <c r="F42" s="166">
        <f>IF(ABS(F36-F41)&gt;CHK_TOL,1,0)</f>
        <v>0</v>
      </c>
      <c r="G42" s="101"/>
      <c r="H42" s="101"/>
      <c r="I42" s="101"/>
      <c r="J42" s="101"/>
      <c r="K42" s="101"/>
      <c r="L42" s="79"/>
      <c r="M42" s="157"/>
      <c r="N42" s="101"/>
      <c r="O42" s="120"/>
      <c r="P42" s="157"/>
      <c r="Q42" s="157"/>
      <c r="R42" s="101"/>
      <c r="S42" s="101"/>
      <c r="T42" s="101"/>
      <c r="U42" s="101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95"/>
      <c r="AG42" s="195"/>
    </row>
    <row r="43" spans="1:33" ht="21" customHeight="1" outlineLevel="1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</row>
    <row r="44" spans="1:33" ht="21" customHeight="1" thickBot="1">
      <c r="A44" s="210" t="s">
        <v>959</v>
      </c>
      <c r="B44" s="164"/>
      <c r="C44" s="274" t="s">
        <v>363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</row>
    <row r="45" spans="1:33" ht="22.15" customHeight="1" outlineLevel="1" thickBot="1">
      <c r="A45" s="211" t="s">
        <v>929</v>
      </c>
      <c r="B45" s="574" t="s">
        <v>941</v>
      </c>
      <c r="C45" s="575"/>
      <c r="D45" s="575"/>
      <c r="E45" s="575"/>
      <c r="F45" s="575"/>
      <c r="G45" s="575"/>
      <c r="H45" s="576"/>
      <c r="I45" s="164"/>
      <c r="J45" s="164"/>
      <c r="K45" s="164"/>
      <c r="L45" s="164"/>
      <c r="M45" s="164"/>
      <c r="N45" s="101"/>
      <c r="O45" s="101"/>
      <c r="P45" s="101"/>
      <c r="Q45" s="101"/>
      <c r="R45" s="101"/>
      <c r="S45" s="101"/>
      <c r="T45" s="101"/>
      <c r="U45" s="101"/>
      <c r="V45" s="101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</row>
    <row r="46" spans="1:33" s="25" customFormat="1" ht="26.25" outlineLevel="1" thickBot="1">
      <c r="A46" s="375"/>
      <c r="B46" s="376" t="s">
        <v>628</v>
      </c>
      <c r="C46" s="376" t="s">
        <v>930</v>
      </c>
      <c r="D46" s="376" t="s">
        <v>931</v>
      </c>
      <c r="E46" s="376" t="s">
        <v>960</v>
      </c>
      <c r="F46" s="376" t="s">
        <v>961</v>
      </c>
      <c r="G46" s="376" t="s">
        <v>962</v>
      </c>
      <c r="H46" s="376" t="s">
        <v>927</v>
      </c>
      <c r="I46" s="212"/>
      <c r="J46" s="212"/>
      <c r="K46" s="212"/>
      <c r="L46" s="212"/>
      <c r="M46" s="212"/>
      <c r="N46" s="101"/>
      <c r="O46" s="101"/>
      <c r="P46" s="101"/>
      <c r="Q46" s="101"/>
      <c r="R46" s="101"/>
      <c r="S46" s="101"/>
      <c r="T46" s="101"/>
      <c r="U46" s="101"/>
      <c r="V46" s="101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3" ht="21" customHeight="1" outlineLevel="1" thickBot="1">
      <c r="A47" s="377" t="s">
        <v>963</v>
      </c>
      <c r="B47" s="358"/>
      <c r="C47" s="358"/>
      <c r="D47" s="358"/>
      <c r="E47" s="358"/>
      <c r="F47" s="358"/>
      <c r="G47" s="358"/>
      <c r="H47" s="358"/>
      <c r="I47" s="164"/>
      <c r="J47" s="164"/>
      <c r="K47" s="164"/>
      <c r="L47" s="164"/>
      <c r="M47" s="164"/>
      <c r="N47" s="101"/>
      <c r="O47" s="101"/>
      <c r="P47" s="101"/>
      <c r="Q47" s="101"/>
      <c r="R47" s="101"/>
      <c r="S47" s="101"/>
      <c r="T47" s="101"/>
      <c r="U47" s="101"/>
      <c r="V47" s="101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</row>
    <row r="48" spans="1:33" ht="21" customHeight="1" outlineLevel="1" thickBot="1">
      <c r="A48" s="378" t="s">
        <v>964</v>
      </c>
      <c r="B48" s="348"/>
      <c r="C48" s="348"/>
      <c r="D48" s="345"/>
      <c r="E48" s="345"/>
      <c r="F48" s="348"/>
      <c r="G48" s="348"/>
      <c r="H48" s="368"/>
      <c r="I48" s="164"/>
      <c r="J48" s="164"/>
      <c r="K48" s="164"/>
      <c r="L48" s="164"/>
      <c r="M48" s="164"/>
      <c r="N48" s="101"/>
      <c r="O48" s="101"/>
      <c r="P48" s="101"/>
      <c r="Q48" s="101"/>
      <c r="R48" s="101"/>
      <c r="S48" s="101"/>
      <c r="T48" s="101"/>
      <c r="U48" s="101"/>
      <c r="V48" s="101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</row>
    <row r="49" spans="1:33" ht="21" customHeight="1" outlineLevel="1" thickBot="1">
      <c r="A49" s="378" t="s">
        <v>965</v>
      </c>
      <c r="B49" s="348"/>
      <c r="C49" s="348"/>
      <c r="D49" s="348"/>
      <c r="E49" s="348"/>
      <c r="F49" s="345"/>
      <c r="G49" s="345"/>
      <c r="H49" s="368"/>
      <c r="I49" s="164"/>
      <c r="J49" s="164"/>
      <c r="K49" s="164"/>
      <c r="L49" s="164"/>
      <c r="M49" s="164"/>
      <c r="N49" s="101"/>
      <c r="O49" s="101"/>
      <c r="P49" s="101"/>
      <c r="Q49" s="101"/>
      <c r="R49" s="101"/>
      <c r="S49" s="101"/>
      <c r="T49" s="101"/>
      <c r="U49" s="101"/>
      <c r="V49" s="101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</row>
    <row r="50" spans="1:33" ht="21" customHeight="1" outlineLevel="1" thickBot="1">
      <c r="A50" s="377" t="s">
        <v>966</v>
      </c>
      <c r="B50" s="368"/>
      <c r="C50" s="368"/>
      <c r="D50" s="368"/>
      <c r="E50" s="368"/>
      <c r="F50" s="368"/>
      <c r="G50" s="368"/>
      <c r="H50" s="368"/>
      <c r="I50" s="164"/>
      <c r="J50" s="164"/>
      <c r="K50" s="164"/>
      <c r="L50" s="164"/>
      <c r="M50" s="164"/>
      <c r="N50" s="101"/>
      <c r="O50" s="101"/>
      <c r="P50" s="101"/>
      <c r="Q50" s="101"/>
      <c r="R50" s="101"/>
      <c r="S50" s="101"/>
      <c r="T50" s="101"/>
      <c r="U50" s="101"/>
      <c r="V50" s="101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</row>
    <row r="51" spans="1:33" ht="21" customHeight="1" outlineLevel="1" thickBot="1">
      <c r="A51" s="377"/>
      <c r="B51" s="348"/>
      <c r="C51" s="348"/>
      <c r="D51" s="348"/>
      <c r="E51" s="348"/>
      <c r="F51" s="348"/>
      <c r="G51" s="348"/>
      <c r="H51" s="348"/>
      <c r="I51" s="164"/>
      <c r="J51" s="164"/>
      <c r="K51" s="164"/>
      <c r="L51" s="164"/>
      <c r="M51" s="164"/>
      <c r="N51" s="101"/>
      <c r="O51" s="101"/>
      <c r="P51" s="101"/>
      <c r="Q51" s="101"/>
      <c r="R51" s="101"/>
      <c r="S51" s="101"/>
      <c r="T51" s="101"/>
      <c r="U51" s="101"/>
      <c r="V51" s="101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</row>
    <row r="52" spans="1:33" ht="21" customHeight="1" outlineLevel="1" thickBot="1">
      <c r="A52" s="377" t="s">
        <v>967</v>
      </c>
      <c r="B52" s="348"/>
      <c r="C52" s="348"/>
      <c r="D52" s="348"/>
      <c r="E52" s="348"/>
      <c r="F52" s="348"/>
      <c r="G52" s="348"/>
      <c r="H52" s="348"/>
      <c r="I52" s="164"/>
      <c r="J52" s="164"/>
      <c r="K52" s="164"/>
      <c r="L52" s="164"/>
      <c r="M52" s="164"/>
      <c r="N52" s="101"/>
      <c r="O52" s="101"/>
      <c r="P52" s="101"/>
      <c r="Q52" s="101"/>
      <c r="R52" s="101"/>
      <c r="S52" s="101"/>
      <c r="T52" s="101"/>
      <c r="U52" s="101"/>
      <c r="V52" s="101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</row>
    <row r="53" spans="1:33" ht="21" customHeight="1" outlineLevel="1" thickBot="1">
      <c r="A53" s="378" t="s">
        <v>968</v>
      </c>
      <c r="B53" s="348"/>
      <c r="C53" s="348"/>
      <c r="D53" s="348"/>
      <c r="E53" s="348"/>
      <c r="F53" s="348"/>
      <c r="G53" s="348"/>
      <c r="H53" s="368"/>
      <c r="I53" s="164"/>
      <c r="J53" s="164"/>
      <c r="K53" s="164"/>
      <c r="L53" s="164"/>
      <c r="M53" s="164"/>
      <c r="N53" s="101"/>
      <c r="O53" s="101"/>
      <c r="P53" s="101"/>
      <c r="Q53" s="101"/>
      <c r="R53" s="101"/>
      <c r="S53" s="101"/>
      <c r="T53" s="101"/>
      <c r="U53" s="101"/>
      <c r="V53" s="101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</row>
    <row r="54" spans="1:33" ht="21" customHeight="1" outlineLevel="1" thickBot="1">
      <c r="A54" s="378" t="s">
        <v>969</v>
      </c>
      <c r="B54" s="348"/>
      <c r="C54" s="348"/>
      <c r="D54" s="348"/>
      <c r="E54" s="348"/>
      <c r="F54" s="348"/>
      <c r="G54" s="348"/>
      <c r="H54" s="368"/>
      <c r="I54" s="164"/>
      <c r="J54" s="164"/>
      <c r="K54" s="164"/>
      <c r="L54" s="164"/>
      <c r="M54" s="164"/>
      <c r="N54" s="101"/>
      <c r="O54" s="101"/>
      <c r="P54" s="101"/>
      <c r="Q54" s="101"/>
      <c r="R54" s="101"/>
      <c r="S54" s="101"/>
      <c r="T54" s="101"/>
      <c r="U54" s="101"/>
      <c r="V54" s="101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</row>
    <row r="55" spans="1:33" ht="21" customHeight="1" outlineLevel="1" thickBot="1">
      <c r="A55" s="377" t="s">
        <v>970</v>
      </c>
      <c r="B55" s="368"/>
      <c r="C55" s="368"/>
      <c r="D55" s="368"/>
      <c r="E55" s="368"/>
      <c r="F55" s="368"/>
      <c r="G55" s="368"/>
      <c r="H55" s="368"/>
      <c r="I55" s="164"/>
      <c r="J55" s="164"/>
      <c r="K55" s="164"/>
      <c r="L55" s="164"/>
      <c r="M55" s="164"/>
      <c r="N55" s="101"/>
      <c r="O55" s="101"/>
      <c r="P55" s="101"/>
      <c r="Q55" s="101"/>
      <c r="R55" s="101"/>
      <c r="S55" s="101"/>
      <c r="T55" s="101"/>
      <c r="U55" s="101"/>
      <c r="V55" s="101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</row>
    <row r="56" spans="1:33" ht="21" customHeight="1" outlineLevel="1" thickBot="1">
      <c r="A56" s="377"/>
      <c r="B56" s="358"/>
      <c r="C56" s="358"/>
      <c r="D56" s="358"/>
      <c r="E56" s="358"/>
      <c r="F56" s="358"/>
      <c r="G56" s="358"/>
      <c r="H56" s="358"/>
      <c r="I56" s="164"/>
      <c r="J56" s="164"/>
      <c r="K56" s="164"/>
      <c r="L56" s="164"/>
      <c r="M56" s="164"/>
      <c r="N56" s="101"/>
      <c r="O56" s="101"/>
      <c r="P56" s="101"/>
      <c r="Q56" s="101"/>
      <c r="R56" s="101"/>
      <c r="S56" s="101"/>
      <c r="T56" s="101"/>
      <c r="U56" s="101"/>
      <c r="V56" s="101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</row>
    <row r="57" spans="1:33" ht="21" customHeight="1" outlineLevel="1" thickBot="1">
      <c r="A57" s="377" t="s">
        <v>971</v>
      </c>
      <c r="B57" s="368"/>
      <c r="C57" s="368"/>
      <c r="D57" s="368"/>
      <c r="E57" s="368"/>
      <c r="F57" s="368"/>
      <c r="G57" s="368"/>
      <c r="H57" s="368"/>
      <c r="I57" s="274"/>
      <c r="J57" s="164"/>
      <c r="K57" s="164"/>
      <c r="L57" s="164"/>
      <c r="M57" s="164"/>
      <c r="N57" s="101"/>
      <c r="O57" s="101"/>
      <c r="P57" s="101"/>
      <c r="Q57" s="101"/>
      <c r="R57" s="101"/>
      <c r="S57" s="101"/>
      <c r="T57" s="101"/>
      <c r="U57" s="101"/>
      <c r="V57" s="101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</row>
    <row r="58" spans="1:33" ht="21" customHeight="1" outlineLevel="1">
      <c r="A58" s="266"/>
      <c r="B58" s="266"/>
      <c r="C58" s="266"/>
      <c r="D58" s="266"/>
      <c r="E58" s="266"/>
      <c r="F58" s="266"/>
      <c r="G58" s="266"/>
      <c r="H58" s="266"/>
      <c r="I58" s="164"/>
      <c r="J58" s="164"/>
      <c r="K58" s="164"/>
      <c r="L58" s="164"/>
      <c r="M58" s="164"/>
      <c r="N58" s="101"/>
      <c r="O58" s="101"/>
      <c r="P58" s="101"/>
      <c r="Q58" s="101"/>
      <c r="R58" s="101"/>
      <c r="S58" s="101"/>
      <c r="T58" s="101"/>
      <c r="U58" s="101"/>
      <c r="V58" s="101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</row>
    <row r="59" spans="1:33" ht="21" customHeight="1" outlineLevel="1">
      <c r="A59" s="266" t="str">
        <f>TPSR!E$175</f>
        <v>Third party revenue - total</v>
      </c>
      <c r="B59" s="266"/>
      <c r="C59" s="266"/>
      <c r="D59" s="266"/>
      <c r="E59" s="266"/>
      <c r="F59" s="266"/>
      <c r="G59" s="266"/>
      <c r="H59" s="353"/>
      <c r="I59" s="164"/>
      <c r="J59" s="164"/>
      <c r="K59" s="164"/>
      <c r="L59" s="164"/>
      <c r="M59" s="164"/>
      <c r="N59" s="101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</row>
    <row r="60" spans="1:33" s="23" customFormat="1" ht="19.149999999999999" customHeight="1" outlineLevel="1">
      <c r="A60" s="266" t="s">
        <v>923</v>
      </c>
      <c r="B60" s="110"/>
      <c r="C60" s="111"/>
      <c r="D60" s="112"/>
      <c r="E60" s="265"/>
      <c r="F60" s="157"/>
      <c r="G60" s="265"/>
      <c r="H60" s="166">
        <f>IF(ABS(H57-H59)&gt;CHK_TOL,1,0)</f>
        <v>0</v>
      </c>
      <c r="I60" s="101"/>
      <c r="J60" s="101"/>
      <c r="K60" s="101"/>
      <c r="L60" s="79"/>
      <c r="M60" s="157"/>
      <c r="N60" s="101"/>
      <c r="O60" s="120"/>
      <c r="P60" s="157"/>
      <c r="Q60" s="157"/>
      <c r="R60" s="101"/>
      <c r="S60" s="101"/>
      <c r="T60" s="101"/>
      <c r="U60" s="101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95"/>
      <c r="AG60" s="195"/>
    </row>
    <row r="61" spans="1:33" customFormat="1" ht="19.149999999999999" customHeight="1" outlineLevel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</row>
    <row r="62" spans="1:33" ht="21" customHeight="1" thickBot="1">
      <c r="A62" s="210" t="s">
        <v>972</v>
      </c>
      <c r="B62" s="164"/>
      <c r="C62" s="274" t="s">
        <v>363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</row>
    <row r="63" spans="1:33" ht="21" customHeight="1" outlineLevel="1" thickBot="1">
      <c r="A63" s="211" t="s">
        <v>929</v>
      </c>
      <c r="B63" s="574" t="s">
        <v>973</v>
      </c>
      <c r="C63" s="575"/>
      <c r="D63" s="575"/>
      <c r="E63" s="575"/>
      <c r="F63" s="575"/>
      <c r="G63" s="575"/>
      <c r="H63" s="332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</row>
    <row r="64" spans="1:33" ht="22.15" customHeight="1" outlineLevel="1" thickBot="1">
      <c r="A64" s="375"/>
      <c r="B64" s="580" t="s">
        <v>930</v>
      </c>
      <c r="C64" s="581"/>
      <c r="D64" s="582"/>
      <c r="E64" s="583" t="s">
        <v>931</v>
      </c>
      <c r="F64" s="584"/>
      <c r="G64" s="585"/>
      <c r="H64" s="266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</row>
    <row r="65" spans="1:33" ht="21" customHeight="1" outlineLevel="1" thickBot="1">
      <c r="A65" s="379"/>
      <c r="B65" s="339" t="s">
        <v>932</v>
      </c>
      <c r="C65" s="339" t="s">
        <v>933</v>
      </c>
      <c r="D65" s="339" t="s">
        <v>934</v>
      </c>
      <c r="E65" s="339" t="s">
        <v>932</v>
      </c>
      <c r="F65" s="339" t="s">
        <v>933</v>
      </c>
      <c r="G65" s="339" t="s">
        <v>934</v>
      </c>
      <c r="H65" s="266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</row>
    <row r="66" spans="1:33" ht="21" customHeight="1" outlineLevel="1" thickBot="1">
      <c r="A66" s="377" t="s">
        <v>944</v>
      </c>
      <c r="B66" s="358"/>
      <c r="C66" s="358"/>
      <c r="D66" s="358"/>
      <c r="E66" s="358"/>
      <c r="F66" s="358"/>
      <c r="G66" s="358"/>
      <c r="H66" s="266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</row>
    <row r="67" spans="1:33" ht="21" customHeight="1" outlineLevel="1" thickBot="1">
      <c r="A67" s="378" t="s">
        <v>974</v>
      </c>
      <c r="B67" s="348">
        <f>DSDC_SWB!W151</f>
        <v>22.204000000000001</v>
      </c>
      <c r="C67" s="348">
        <f>DSDC_SWB!W152</f>
        <v>2.5499999999999998</v>
      </c>
      <c r="D67" s="368">
        <f t="shared" ref="D67:D70" si="3">SUM(B67:C67)</f>
        <v>24.754000000000001</v>
      </c>
      <c r="E67" s="348">
        <f>DSDC_SWB!W154</f>
        <v>0</v>
      </c>
      <c r="F67" s="348">
        <f>DSDC_SWB!W155</f>
        <v>0.14500000000000002</v>
      </c>
      <c r="G67" s="368">
        <f>SUM(E67:F67)</f>
        <v>0.14500000000000002</v>
      </c>
      <c r="H67" s="380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</row>
    <row r="68" spans="1:33" ht="21" customHeight="1" outlineLevel="1" thickBot="1">
      <c r="A68" s="378" t="s">
        <v>947</v>
      </c>
      <c r="B68" s="348">
        <f>DSDC_SWB!W157</f>
        <v>17.843</v>
      </c>
      <c r="C68" s="348">
        <f>DSDC_SWB!W158</f>
        <v>0</v>
      </c>
      <c r="D68" s="368">
        <f t="shared" si="3"/>
        <v>17.843</v>
      </c>
      <c r="E68" s="348">
        <f>DSDC_SWB!W160</f>
        <v>21.16</v>
      </c>
      <c r="F68" s="348">
        <f>DSDC_SWB!W161</f>
        <v>0</v>
      </c>
      <c r="G68" s="368">
        <f t="shared" ref="G68:G70" si="4">SUM(E68:F68)</f>
        <v>21.16</v>
      </c>
      <c r="H68" s="380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</row>
    <row r="69" spans="1:33" ht="21" customHeight="1" outlineLevel="1" thickBot="1">
      <c r="A69" s="378" t="s">
        <v>975</v>
      </c>
      <c r="B69" s="348">
        <f>DSDC_SWB!W163</f>
        <v>0</v>
      </c>
      <c r="C69" s="348">
        <f>DSDC_SWB!W164</f>
        <v>0</v>
      </c>
      <c r="D69" s="368">
        <f t="shared" si="3"/>
        <v>0</v>
      </c>
      <c r="E69" s="348">
        <f>DSDC_SWB!W166</f>
        <v>0</v>
      </c>
      <c r="F69" s="348">
        <f>DSDC_SWB!W167</f>
        <v>0</v>
      </c>
      <c r="G69" s="368">
        <f t="shared" si="4"/>
        <v>0</v>
      </c>
      <c r="H69" s="380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</row>
    <row r="70" spans="1:33" ht="21" customHeight="1" outlineLevel="1" thickBot="1">
      <c r="A70" s="378" t="s">
        <v>976</v>
      </c>
      <c r="B70" s="348">
        <f>DSDC_SWB!W169</f>
        <v>0</v>
      </c>
      <c r="C70" s="348">
        <f>DSDC_SWB!W170</f>
        <v>0</v>
      </c>
      <c r="D70" s="368">
        <f t="shared" si="3"/>
        <v>0</v>
      </c>
      <c r="E70" s="348">
        <f>DSDC_SWB!W172</f>
        <v>0</v>
      </c>
      <c r="F70" s="348">
        <f>DSDC_SWB!W173</f>
        <v>0</v>
      </c>
      <c r="G70" s="368">
        <f t="shared" si="4"/>
        <v>0</v>
      </c>
      <c r="H70" s="380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</row>
    <row r="71" spans="1:33" ht="21" customHeight="1" outlineLevel="1" thickBot="1">
      <c r="A71" s="377" t="s">
        <v>952</v>
      </c>
      <c r="B71" s="368">
        <f>SUM(B67:B70)</f>
        <v>40.046999999999997</v>
      </c>
      <c r="C71" s="368">
        <f>SUM(C67:C70)</f>
        <v>2.5499999999999998</v>
      </c>
      <c r="D71" s="368">
        <f t="shared" ref="D71:G71" si="5">SUM(D67:D70)</f>
        <v>42.597000000000001</v>
      </c>
      <c r="E71" s="368">
        <f>SUM(E67:E70)</f>
        <v>21.16</v>
      </c>
      <c r="F71" s="368">
        <f>SUM(F67:F70)</f>
        <v>0.14500000000000002</v>
      </c>
      <c r="G71" s="368">
        <f t="shared" si="5"/>
        <v>21.305</v>
      </c>
      <c r="H71" s="381">
        <f>G71+D71</f>
        <v>63.902000000000001</v>
      </c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</row>
    <row r="72" spans="1:33" ht="21" customHeight="1" outlineLevel="1">
      <c r="A72" s="266"/>
      <c r="B72" s="266"/>
      <c r="C72" s="266"/>
      <c r="D72" s="266"/>
      <c r="E72" s="266"/>
      <c r="F72" s="266"/>
      <c r="G72" s="266"/>
      <c r="H72" s="266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</row>
    <row r="73" spans="1:33" ht="21" customHeight="1" outlineLevel="1">
      <c r="A73" s="266" t="s">
        <v>977</v>
      </c>
      <c r="B73" s="266"/>
      <c r="C73" s="266"/>
      <c r="D73" s="266"/>
      <c r="E73" s="266"/>
      <c r="F73" s="266"/>
      <c r="G73" s="266"/>
      <c r="H73" s="353">
        <f>SUM(DSDC_SWB!W180+DSDC_SWB!W177)</f>
        <v>63.902000000000001</v>
      </c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</row>
    <row r="74" spans="1:33" s="23" customFormat="1" ht="19.149999999999999" customHeight="1" outlineLevel="1">
      <c r="A74" s="266" t="s">
        <v>923</v>
      </c>
      <c r="B74" s="110"/>
      <c r="C74" s="111"/>
      <c r="D74" s="112"/>
      <c r="E74" s="265"/>
      <c r="F74" s="157"/>
      <c r="G74" s="157"/>
      <c r="H74" s="166">
        <f>IF(ABS(H71-H73)&gt;CHK_TOL,1,0)</f>
        <v>0</v>
      </c>
      <c r="I74" s="101"/>
      <c r="J74" s="101"/>
      <c r="K74" s="101"/>
      <c r="L74" s="79"/>
      <c r="M74" s="157"/>
      <c r="N74" s="101"/>
      <c r="O74" s="120"/>
      <c r="P74" s="157"/>
      <c r="Q74" s="157"/>
      <c r="R74" s="101"/>
      <c r="S74" s="101"/>
      <c r="T74" s="101"/>
      <c r="U74" s="101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95"/>
      <c r="AG74" s="195"/>
    </row>
    <row r="75" spans="1:33" ht="21" customHeight="1" outlineLevel="1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</row>
    <row r="76" spans="1:33" ht="21" customHeight="1" thickBot="1">
      <c r="A76" s="210" t="s">
        <v>978</v>
      </c>
      <c r="B76" s="164"/>
      <c r="C76" s="274" t="s">
        <v>363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</row>
    <row r="77" spans="1:33" ht="21" customHeight="1" outlineLevel="1" thickBot="1">
      <c r="A77" s="211" t="s">
        <v>929</v>
      </c>
      <c r="B77" s="574" t="s">
        <v>973</v>
      </c>
      <c r="C77" s="575"/>
      <c r="D77" s="575"/>
      <c r="E77" s="332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</row>
    <row r="78" spans="1:33" ht="21" customHeight="1" outlineLevel="1" thickBot="1">
      <c r="A78" s="379"/>
      <c r="B78" s="339" t="s">
        <v>932</v>
      </c>
      <c r="C78" s="339" t="s">
        <v>933</v>
      </c>
      <c r="D78" s="339" t="s">
        <v>934</v>
      </c>
      <c r="E78" s="266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</row>
    <row r="79" spans="1:33" ht="21" customHeight="1" outlineLevel="1" thickBot="1">
      <c r="A79" s="377" t="s">
        <v>979</v>
      </c>
      <c r="B79" s="358"/>
      <c r="C79" s="358"/>
      <c r="D79" s="358"/>
      <c r="E79" s="266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</row>
    <row r="80" spans="1:33" ht="21" customHeight="1" outlineLevel="1" thickBot="1">
      <c r="A80" s="378" t="s">
        <v>955</v>
      </c>
      <c r="B80" s="348">
        <f>DSDC_SWB!W182</f>
        <v>0</v>
      </c>
      <c r="C80" s="348">
        <f>DSDC_SWB!W183</f>
        <v>5.0273958638484366</v>
      </c>
      <c r="D80" s="368">
        <f>SUM(B80:C80)</f>
        <v>5.0273958638484366</v>
      </c>
      <c r="E80" s="266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</row>
    <row r="81" spans="1:33" ht="21" customHeight="1" outlineLevel="1" thickBot="1">
      <c r="A81" s="378" t="s">
        <v>956</v>
      </c>
      <c r="B81" s="348">
        <f>DSDC_SWB!W185</f>
        <v>0</v>
      </c>
      <c r="C81" s="348">
        <f>DSDC_SWB!W186</f>
        <v>0.88718750538501823</v>
      </c>
      <c r="D81" s="368">
        <f t="shared" ref="D81:D82" si="6">SUM(B81:C81)</f>
        <v>0.88718750538501823</v>
      </c>
      <c r="E81" s="266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</row>
    <row r="82" spans="1:33" ht="21" customHeight="1" outlineLevel="1" thickBot="1">
      <c r="A82" s="378" t="s">
        <v>957</v>
      </c>
      <c r="B82" s="348">
        <f>DSDC_SWB!W188</f>
        <v>0</v>
      </c>
      <c r="C82" s="348">
        <f>DSDC_SWB!W189</f>
        <v>0</v>
      </c>
      <c r="D82" s="368">
        <f t="shared" si="6"/>
        <v>0</v>
      </c>
      <c r="E82" s="266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</row>
    <row r="83" spans="1:33" ht="21" customHeight="1" outlineLevel="1" thickBot="1">
      <c r="A83" s="377" t="s">
        <v>980</v>
      </c>
      <c r="B83" s="368">
        <f>SUM(B80:B82)</f>
        <v>0</v>
      </c>
      <c r="C83" s="368">
        <f>SUM(C80:C82)</f>
        <v>5.9145833692334548</v>
      </c>
      <c r="D83" s="368">
        <f>SUM(D80:D82)</f>
        <v>5.9145833692334548</v>
      </c>
      <c r="E83" s="266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</row>
    <row r="84" spans="1:33" ht="21" customHeight="1" outlineLevel="1" thickBot="1">
      <c r="A84" s="377"/>
      <c r="B84" s="348"/>
      <c r="C84" s="348"/>
      <c r="D84" s="368"/>
      <c r="E84" s="266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</row>
    <row r="85" spans="1:33" ht="21" customHeight="1" outlineLevel="1" thickBot="1">
      <c r="A85" s="377" t="s">
        <v>981</v>
      </c>
      <c r="B85" s="348"/>
      <c r="C85" s="348"/>
      <c r="D85" s="368"/>
      <c r="E85" s="266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</row>
    <row r="86" spans="1:33" ht="21" customHeight="1" outlineLevel="1" thickBot="1">
      <c r="A86" s="378" t="s">
        <v>955</v>
      </c>
      <c r="B86" s="348">
        <f>DSDC_SWB!W195</f>
        <v>0</v>
      </c>
      <c r="C86" s="348">
        <f>DSDC_SWB!W196</f>
        <v>0.53</v>
      </c>
      <c r="D86" s="368">
        <f t="shared" ref="D86:D88" si="7">SUM(B86:C86)</f>
        <v>0.53</v>
      </c>
      <c r="E86" s="266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</row>
    <row r="87" spans="1:33" ht="21" customHeight="1" outlineLevel="1" thickBot="1">
      <c r="A87" s="378" t="s">
        <v>956</v>
      </c>
      <c r="B87" s="348">
        <f>DSDC_SWB!W198</f>
        <v>0</v>
      </c>
      <c r="C87" s="348">
        <f>DSDC_SWB!W199</f>
        <v>0.66500000000000004</v>
      </c>
      <c r="D87" s="368">
        <f t="shared" si="7"/>
        <v>0.66500000000000004</v>
      </c>
      <c r="E87" s="266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</row>
    <row r="88" spans="1:33" ht="21" customHeight="1" outlineLevel="1" thickBot="1">
      <c r="A88" s="378" t="s">
        <v>957</v>
      </c>
      <c r="B88" s="348">
        <f>DSDC_SWB!W201</f>
        <v>0</v>
      </c>
      <c r="C88" s="348">
        <f>DSDC_SWB!W202</f>
        <v>0</v>
      </c>
      <c r="D88" s="368">
        <f t="shared" si="7"/>
        <v>0</v>
      </c>
      <c r="E88" s="266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</row>
    <row r="89" spans="1:33" ht="21" customHeight="1" outlineLevel="1" thickBot="1">
      <c r="A89" s="377" t="s">
        <v>982</v>
      </c>
      <c r="B89" s="368">
        <f>SUM(B86:B88)</f>
        <v>0</v>
      </c>
      <c r="C89" s="368">
        <f>SUM(C86:C88)</f>
        <v>1.1950000000000001</v>
      </c>
      <c r="D89" s="368">
        <f>SUM(D86:D88)</f>
        <v>1.1950000000000001</v>
      </c>
      <c r="E89" s="381">
        <f>D89+D83</f>
        <v>7.1095833692334551</v>
      </c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</row>
    <row r="90" spans="1:33" ht="21" customHeight="1" outlineLevel="1">
      <c r="A90" s="266"/>
      <c r="B90" s="266"/>
      <c r="C90" s="266"/>
      <c r="D90" s="266"/>
      <c r="E90" s="266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</row>
    <row r="91" spans="1:33" ht="21" customHeight="1" outlineLevel="1">
      <c r="A91" s="266" t="s">
        <v>977</v>
      </c>
      <c r="B91" s="266"/>
      <c r="C91" s="266"/>
      <c r="D91" s="266"/>
      <c r="E91" s="353">
        <f>SUM(DSDC_SWB!W206+DSDC_SWB!W193)</f>
        <v>7.1095833692334534</v>
      </c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</row>
    <row r="92" spans="1:33" s="23" customFormat="1" ht="19.149999999999999" customHeight="1" outlineLevel="1">
      <c r="A92" s="266" t="s">
        <v>923</v>
      </c>
      <c r="B92" s="110"/>
      <c r="C92" s="111"/>
      <c r="D92" s="157"/>
      <c r="E92" s="166">
        <f>IF(ABS(E89-E91)&gt;CHK_TOL,1,0)</f>
        <v>0</v>
      </c>
      <c r="F92" s="157"/>
      <c r="G92" s="157"/>
      <c r="H92" s="157"/>
      <c r="I92" s="101"/>
      <c r="J92" s="101"/>
      <c r="K92" s="101"/>
      <c r="L92" s="79"/>
      <c r="M92" s="157"/>
      <c r="N92" s="101"/>
      <c r="O92" s="120"/>
      <c r="P92" s="157"/>
      <c r="Q92" s="157"/>
      <c r="R92" s="101"/>
      <c r="S92" s="101"/>
      <c r="T92" s="101"/>
      <c r="U92" s="101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95"/>
      <c r="AG92" s="195"/>
    </row>
    <row r="93" spans="1:33" ht="21" customHeight="1" outlineLevel="1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</row>
    <row r="94" spans="1:33" ht="21" customHeight="1" thickBot="1">
      <c r="A94" s="210" t="s">
        <v>983</v>
      </c>
      <c r="B94" s="164"/>
      <c r="C94" s="274" t="s">
        <v>363</v>
      </c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</row>
    <row r="95" spans="1:33" ht="21" customHeight="1" outlineLevel="1" thickBot="1">
      <c r="A95" s="211" t="s">
        <v>929</v>
      </c>
      <c r="B95" s="574" t="s">
        <v>984</v>
      </c>
      <c r="C95" s="575"/>
      <c r="D95" s="575"/>
      <c r="E95" s="575"/>
      <c r="F95" s="576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</row>
    <row r="96" spans="1:33" ht="15.75" outlineLevel="1" thickBot="1">
      <c r="A96" s="382"/>
      <c r="B96" s="383" t="s">
        <v>941</v>
      </c>
      <c r="C96" s="383" t="s">
        <v>932</v>
      </c>
      <c r="D96" s="383" t="s">
        <v>933</v>
      </c>
      <c r="E96" s="383" t="s">
        <v>985</v>
      </c>
      <c r="F96" s="383" t="s">
        <v>986</v>
      </c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</row>
    <row r="97" spans="1:33" ht="21" customHeight="1" outlineLevel="1" thickBot="1">
      <c r="A97" s="384" t="s">
        <v>987</v>
      </c>
      <c r="B97" s="348"/>
      <c r="C97" s="348">
        <f>TPC_SWB!W121+TPC_SWB!W134</f>
        <v>0</v>
      </c>
      <c r="D97" s="348">
        <f>TPC_SWB!W122+TPC_SWB!W135</f>
        <v>0</v>
      </c>
      <c r="E97" s="385">
        <f t="shared" ref="E97" si="8">B97-C97-D97</f>
        <v>0</v>
      </c>
      <c r="F97" s="386">
        <f>IFERROR(E97/B97,0)</f>
        <v>0</v>
      </c>
      <c r="G97" s="164"/>
      <c r="H97" s="252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</row>
    <row r="98" spans="1:33" ht="21" customHeight="1" outlineLevel="1" thickBot="1">
      <c r="A98" s="384" t="s">
        <v>988</v>
      </c>
      <c r="B98" s="348"/>
      <c r="C98" s="348">
        <f>TPC_SWB!W137+TPC_SWB!W150</f>
        <v>0</v>
      </c>
      <c r="D98" s="348">
        <f>TPC_SWB!W138+TPC_SWB!W151</f>
        <v>5.8950000000000014</v>
      </c>
      <c r="E98" s="385">
        <f>B98-C98-D98</f>
        <v>-5.8950000000000014</v>
      </c>
      <c r="F98" s="386">
        <f t="shared" ref="F98:F101" si="9">IFERROR(E98/B98,0)</f>
        <v>0</v>
      </c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</row>
    <row r="99" spans="1:33" ht="21" customHeight="1" outlineLevel="1" thickBot="1">
      <c r="A99" s="384" t="s">
        <v>989</v>
      </c>
      <c r="B99" s="348"/>
      <c r="C99" s="348">
        <f>TPC_SWB!W124+TPC_SWB!W140+TPC_SWB!W153</f>
        <v>0</v>
      </c>
      <c r="D99" s="348">
        <f>TPC_SWB!W125+TPC_SWB!W141+TPC_SWB!W154</f>
        <v>0</v>
      </c>
      <c r="E99" s="385">
        <f t="shared" ref="E99:E101" si="10">B99-C99-D99</f>
        <v>0</v>
      </c>
      <c r="F99" s="386">
        <f t="shared" si="9"/>
        <v>0</v>
      </c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</row>
    <row r="100" spans="1:33" ht="21" customHeight="1" outlineLevel="1" thickBot="1">
      <c r="A100" s="384" t="s">
        <v>990</v>
      </c>
      <c r="B100" s="348"/>
      <c r="C100" s="348">
        <f>TPC_SWB!W127+TPC_SWB!W143+TPC_SWB!W156</f>
        <v>0</v>
      </c>
      <c r="D100" s="348">
        <f>TPC_SWB!W128+TPC_SWB!W144+TPC_SWB!W157</f>
        <v>0</v>
      </c>
      <c r="E100" s="385">
        <f t="shared" si="10"/>
        <v>0</v>
      </c>
      <c r="F100" s="386">
        <f t="shared" si="9"/>
        <v>0</v>
      </c>
      <c r="G100" s="164"/>
      <c r="H100" s="164"/>
      <c r="I100" s="164"/>
      <c r="J100" s="164"/>
      <c r="K100" s="164"/>
      <c r="L100" s="164"/>
      <c r="M100" s="164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164"/>
      <c r="AC100" s="164"/>
      <c r="AD100" s="164"/>
      <c r="AE100" s="164"/>
      <c r="AF100" s="164"/>
      <c r="AG100" s="164"/>
    </row>
    <row r="101" spans="1:33" ht="21" customHeight="1" outlineLevel="1" thickBot="1">
      <c r="A101" s="387" t="s">
        <v>927</v>
      </c>
      <c r="B101" s="368"/>
      <c r="C101" s="368">
        <f>SUM(C97:C100)</f>
        <v>0</v>
      </c>
      <c r="D101" s="368">
        <f>SUM(D97:D100)</f>
        <v>5.8950000000000014</v>
      </c>
      <c r="E101" s="388">
        <f t="shared" si="10"/>
        <v>-5.8950000000000014</v>
      </c>
      <c r="F101" s="389">
        <f t="shared" si="9"/>
        <v>0</v>
      </c>
      <c r="G101" s="164"/>
      <c r="H101" s="164"/>
      <c r="I101" s="164"/>
      <c r="J101" s="164"/>
      <c r="K101" s="164"/>
      <c r="L101" s="164"/>
      <c r="M101" s="164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164"/>
      <c r="AC101" s="164"/>
      <c r="AD101" s="164"/>
      <c r="AE101" s="164"/>
      <c r="AF101" s="164"/>
      <c r="AG101" s="164"/>
    </row>
    <row r="102" spans="1:33" ht="21" customHeight="1" outlineLevel="1">
      <c r="A102" s="266"/>
      <c r="B102" s="266"/>
      <c r="C102" s="266"/>
      <c r="D102" s="266"/>
      <c r="E102" s="266"/>
      <c r="F102" s="266"/>
      <c r="G102" s="164"/>
      <c r="H102" s="164"/>
      <c r="I102" s="164"/>
      <c r="J102" s="164"/>
      <c r="K102" s="164"/>
      <c r="L102" s="164"/>
      <c r="M102" s="164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164"/>
      <c r="AC102" s="164"/>
      <c r="AD102" s="164"/>
      <c r="AE102" s="164"/>
      <c r="AF102" s="164"/>
      <c r="AG102" s="164"/>
    </row>
    <row r="103" spans="1:33" ht="21" customHeight="1" outlineLevel="1">
      <c r="A103" s="266" t="str">
        <f>TPSR!E$175</f>
        <v>Third party revenue - total</v>
      </c>
      <c r="B103" s="353"/>
      <c r="C103" s="390">
        <f>TPC_SWB!$W$159+TPC_SWB!$W$146+TPC_SWB!$W$130</f>
        <v>0</v>
      </c>
      <c r="D103" s="390">
        <f>TPC_SWB!$W$131+TPC_SWB!$W$147+TPC_SWB!$W$160</f>
        <v>5.8950000000000014</v>
      </c>
      <c r="E103" s="266"/>
      <c r="F103" s="266"/>
      <c r="G103" s="164"/>
      <c r="H103" s="164"/>
      <c r="I103" s="164"/>
      <c r="J103" s="164"/>
      <c r="K103" s="164"/>
      <c r="L103" s="164"/>
      <c r="M103" s="164"/>
      <c r="N103" s="101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</row>
    <row r="104" spans="1:33" s="23" customFormat="1" ht="19.149999999999999" customHeight="1" outlineLevel="1">
      <c r="A104" s="266" t="s">
        <v>923</v>
      </c>
      <c r="B104" s="166">
        <f>IF(ABS(B101-B103)&gt;CHK_TOL,1,0)</f>
        <v>0</v>
      </c>
      <c r="C104" s="166">
        <f>IF(ABS(C101-C103)&gt;CHK_TOL,1,0)</f>
        <v>0</v>
      </c>
      <c r="D104" s="166">
        <f>IF(ABS(D101-D103)&gt;CHK_TOL,1,0)</f>
        <v>0</v>
      </c>
      <c r="E104" s="265"/>
      <c r="F104" s="157"/>
      <c r="G104" s="101"/>
      <c r="H104" s="157"/>
      <c r="I104" s="101"/>
      <c r="J104" s="101"/>
      <c r="K104" s="101"/>
      <c r="L104" s="79"/>
      <c r="M104" s="157"/>
      <c r="N104" s="101"/>
      <c r="O104" s="120"/>
      <c r="P104" s="157"/>
      <c r="Q104" s="157"/>
      <c r="R104" s="101"/>
      <c r="S104" s="101"/>
      <c r="T104" s="101"/>
      <c r="U104" s="101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95"/>
      <c r="AG104" s="195"/>
    </row>
    <row r="105" spans="1:33" ht="21" customHeight="1" outlineLevel="1">
      <c r="A105" s="266"/>
      <c r="B105" s="266"/>
      <c r="C105" s="266"/>
      <c r="D105" s="266"/>
      <c r="E105" s="266"/>
      <c r="F105" s="266"/>
      <c r="G105" s="164"/>
      <c r="H105" s="164"/>
      <c r="I105" s="164"/>
      <c r="J105" s="164"/>
      <c r="K105" s="164"/>
      <c r="L105" s="164"/>
      <c r="M105" s="164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164"/>
      <c r="AC105" s="164"/>
      <c r="AD105" s="164"/>
      <c r="AE105" s="164"/>
      <c r="AF105" s="164"/>
      <c r="AG105" s="164"/>
    </row>
    <row r="106" spans="1:33" ht="21" customHeight="1" thickBot="1">
      <c r="A106" s="210" t="s">
        <v>991</v>
      </c>
      <c r="B106" s="164"/>
      <c r="C106" s="27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213"/>
      <c r="O106" s="213"/>
      <c r="P106" s="213"/>
      <c r="Q106" s="213"/>
      <c r="R106" s="213"/>
      <c r="S106" s="213"/>
      <c r="T106" s="213"/>
      <c r="U106" s="213"/>
      <c r="V106" s="213"/>
      <c r="W106" s="101"/>
      <c r="X106" s="101"/>
      <c r="Y106" s="101"/>
      <c r="Z106" s="101"/>
      <c r="AA106" s="101"/>
      <c r="AB106" s="101"/>
      <c r="AC106" s="164"/>
      <c r="AD106" s="164"/>
      <c r="AE106" s="164"/>
      <c r="AF106" s="164"/>
      <c r="AG106" s="164"/>
    </row>
    <row r="107" spans="1:33" ht="21" customHeight="1" outlineLevel="1" thickBot="1">
      <c r="A107" s="211" t="s">
        <v>929</v>
      </c>
      <c r="B107" s="333"/>
      <c r="C107" s="164"/>
      <c r="D107" s="164"/>
      <c r="E107" s="164"/>
      <c r="F107" s="164"/>
      <c r="G107" s="164"/>
      <c r="H107" s="164"/>
      <c r="I107" s="164"/>
      <c r="J107" s="213"/>
      <c r="K107" s="213"/>
      <c r="L107" s="213"/>
      <c r="M107" s="213"/>
      <c r="N107" s="213"/>
      <c r="O107" s="213"/>
      <c r="P107" s="213"/>
      <c r="Q107" s="213"/>
      <c r="R107" s="213"/>
      <c r="S107" s="101"/>
      <c r="T107" s="101"/>
      <c r="U107" s="101"/>
      <c r="V107" s="101"/>
      <c r="W107" s="101"/>
      <c r="X107" s="101"/>
      <c r="Y107" s="164"/>
      <c r="Z107" s="164"/>
      <c r="AA107" s="164"/>
      <c r="AB107" s="164"/>
      <c r="AC107" s="164"/>
      <c r="AD107" s="569"/>
      <c r="AE107" s="569"/>
      <c r="AF107" s="569"/>
      <c r="AG107" s="569"/>
    </row>
    <row r="108" spans="1:33" ht="21" customHeight="1" outlineLevel="1" thickBot="1">
      <c r="A108" s="375"/>
      <c r="B108" s="376" t="s">
        <v>992</v>
      </c>
      <c r="C108" s="266"/>
      <c r="D108" s="164"/>
      <c r="E108" s="164"/>
      <c r="F108" s="164"/>
      <c r="G108" s="164"/>
      <c r="H108" s="164"/>
      <c r="I108" s="164"/>
      <c r="J108" s="213"/>
      <c r="K108" s="213"/>
      <c r="L108" s="213"/>
      <c r="M108" s="213"/>
      <c r="N108" s="213"/>
      <c r="O108" s="213"/>
      <c r="P108" s="213"/>
      <c r="Q108" s="213"/>
      <c r="R108" s="213"/>
      <c r="S108" s="101"/>
      <c r="T108" s="101"/>
      <c r="U108" s="101"/>
      <c r="V108" s="101"/>
      <c r="W108" s="101"/>
      <c r="X108" s="101"/>
      <c r="Y108" s="164"/>
      <c r="Z108" s="164"/>
      <c r="AA108" s="164"/>
      <c r="AB108" s="164"/>
      <c r="AC108" s="164"/>
      <c r="AD108" s="569"/>
      <c r="AE108" s="569"/>
      <c r="AF108" s="569"/>
      <c r="AG108" s="569"/>
    </row>
    <row r="109" spans="1:33" ht="21" customHeight="1" outlineLevel="1" thickBot="1">
      <c r="A109" s="384" t="s">
        <v>993</v>
      </c>
      <c r="B109" s="348"/>
      <c r="C109" s="266"/>
      <c r="D109" s="164"/>
      <c r="E109" s="164"/>
      <c r="F109" s="164"/>
      <c r="G109" s="164"/>
      <c r="H109" s="164"/>
      <c r="I109" s="164"/>
      <c r="J109" s="213"/>
      <c r="K109" s="213"/>
      <c r="L109" s="213"/>
      <c r="M109" s="213"/>
      <c r="N109" s="213"/>
      <c r="O109" s="213"/>
      <c r="P109" s="213"/>
      <c r="Q109" s="213"/>
      <c r="R109" s="213"/>
      <c r="S109" s="101"/>
      <c r="T109" s="101"/>
      <c r="U109" s="101"/>
      <c r="V109" s="101"/>
      <c r="W109" s="101"/>
      <c r="X109" s="101"/>
      <c r="Y109" s="164"/>
      <c r="Z109" s="164"/>
      <c r="AA109" s="164"/>
      <c r="AB109" s="164"/>
      <c r="AC109" s="164"/>
      <c r="AD109" s="569"/>
      <c r="AE109" s="569"/>
      <c r="AF109" s="569"/>
      <c r="AG109" s="569"/>
    </row>
    <row r="110" spans="1:33" ht="21" customHeight="1" outlineLevel="1" thickBot="1">
      <c r="A110" s="384" t="s">
        <v>994</v>
      </c>
      <c r="B110" s="348"/>
      <c r="C110" s="266"/>
      <c r="D110" s="164"/>
      <c r="E110" s="164"/>
      <c r="F110" s="164"/>
      <c r="G110" s="164"/>
      <c r="H110" s="164"/>
      <c r="I110" s="164"/>
      <c r="J110" s="213"/>
      <c r="K110" s="213"/>
      <c r="L110" s="213"/>
      <c r="M110" s="213"/>
      <c r="N110" s="213"/>
      <c r="O110" s="213"/>
      <c r="P110" s="213"/>
      <c r="Q110" s="213"/>
      <c r="R110" s="213"/>
      <c r="S110" s="101"/>
      <c r="T110" s="101"/>
      <c r="U110" s="101"/>
      <c r="V110" s="101"/>
      <c r="W110" s="101"/>
      <c r="X110" s="101"/>
      <c r="Y110" s="164"/>
      <c r="Z110" s="164"/>
      <c r="AA110" s="164"/>
      <c r="AB110" s="164"/>
      <c r="AC110" s="164"/>
      <c r="AD110" s="569"/>
      <c r="AE110" s="569"/>
      <c r="AF110" s="569"/>
      <c r="AG110" s="569"/>
    </row>
    <row r="111" spans="1:33" ht="21" customHeight="1" outlineLevel="1" thickBot="1">
      <c r="A111" s="387" t="s">
        <v>927</v>
      </c>
      <c r="B111" s="368">
        <f>SUM(B109:B110)</f>
        <v>0</v>
      </c>
      <c r="C111" s="266"/>
      <c r="D111" s="164"/>
      <c r="E111" s="164"/>
      <c r="F111" s="164"/>
      <c r="G111" s="164"/>
      <c r="H111" s="164"/>
      <c r="I111" s="164"/>
      <c r="J111" s="213"/>
      <c r="K111" s="213"/>
      <c r="L111" s="213"/>
      <c r="M111" s="213"/>
      <c r="N111" s="213"/>
      <c r="O111" s="213"/>
      <c r="P111" s="213"/>
      <c r="Q111" s="213"/>
      <c r="R111" s="213"/>
      <c r="S111" s="101"/>
      <c r="T111" s="101"/>
      <c r="U111" s="101"/>
      <c r="V111" s="101"/>
      <c r="W111" s="101"/>
      <c r="X111" s="101"/>
      <c r="Y111" s="164"/>
      <c r="Z111" s="164"/>
      <c r="AA111" s="164"/>
      <c r="AB111" s="164"/>
      <c r="AC111" s="164"/>
      <c r="AD111" s="569"/>
      <c r="AE111" s="569"/>
      <c r="AF111" s="569"/>
      <c r="AG111" s="569"/>
    </row>
    <row r="112" spans="1:33" ht="21" customHeight="1" outlineLevel="1">
      <c r="A112" s="266"/>
      <c r="B112" s="266"/>
      <c r="C112" s="266"/>
      <c r="D112" s="164"/>
      <c r="E112" s="164"/>
      <c r="F112" s="164"/>
      <c r="G112" s="164"/>
      <c r="H112" s="164"/>
      <c r="I112" s="164"/>
      <c r="J112" s="164"/>
      <c r="K112" s="164"/>
      <c r="L112" s="213"/>
      <c r="M112" s="213"/>
      <c r="N112" s="213"/>
      <c r="O112" s="213"/>
      <c r="P112" s="213"/>
      <c r="Q112" s="213"/>
      <c r="R112" s="213"/>
      <c r="S112" s="213"/>
      <c r="T112" s="213"/>
      <c r="U112" s="101"/>
      <c r="V112" s="101"/>
      <c r="W112" s="101"/>
      <c r="X112" s="101"/>
      <c r="Y112" s="101"/>
      <c r="Z112" s="101"/>
      <c r="AA112" s="164"/>
      <c r="AB112" s="164"/>
      <c r="AC112" s="164"/>
      <c r="AD112" s="164"/>
      <c r="AE112" s="164"/>
      <c r="AF112" s="569"/>
      <c r="AG112" s="569"/>
    </row>
    <row r="113" spans="1:33" ht="21" customHeight="1" outlineLevel="1">
      <c r="A113" s="266"/>
      <c r="B113" s="353"/>
      <c r="C113" s="266"/>
      <c r="D113" s="164"/>
      <c r="E113" s="164"/>
      <c r="F113" s="164"/>
      <c r="G113" s="164"/>
      <c r="H113" s="164"/>
      <c r="I113" s="164"/>
      <c r="J113" s="164"/>
      <c r="K113" s="164"/>
      <c r="L113" s="213"/>
      <c r="M113" s="213"/>
      <c r="N113" s="213"/>
      <c r="O113" s="213"/>
      <c r="P113" s="213"/>
      <c r="Q113" s="213"/>
      <c r="R113" s="213"/>
      <c r="S113" s="213"/>
      <c r="T113" s="213"/>
      <c r="U113" s="101"/>
      <c r="V113" s="101"/>
      <c r="W113" s="101"/>
      <c r="X113" s="101"/>
      <c r="Y113" s="101"/>
      <c r="Z113" s="101"/>
      <c r="AA113" s="164"/>
      <c r="AB113" s="164"/>
      <c r="AC113" s="164"/>
      <c r="AD113" s="164"/>
      <c r="AE113" s="164"/>
      <c r="AF113" s="569"/>
      <c r="AG113" s="569"/>
    </row>
    <row r="114" spans="1:33" ht="21" customHeight="1" outlineLevel="1">
      <c r="A114" s="266" t="s">
        <v>923</v>
      </c>
      <c r="B114" s="166">
        <f>IF(ABS(B111-B113)&gt;CHK_TOL,1,0)</f>
        <v>0</v>
      </c>
      <c r="C114" s="265"/>
      <c r="D114" s="157"/>
      <c r="E114" s="164"/>
      <c r="F114" s="164"/>
      <c r="G114" s="164"/>
      <c r="H114" s="164"/>
      <c r="I114" s="164"/>
      <c r="J114" s="164"/>
      <c r="K114" s="164"/>
      <c r="L114" s="213"/>
      <c r="M114" s="213"/>
      <c r="N114" s="213"/>
      <c r="O114" s="213"/>
      <c r="P114" s="213"/>
      <c r="Q114" s="213"/>
      <c r="R114" s="213"/>
      <c r="S114" s="213"/>
      <c r="T114" s="213"/>
      <c r="U114" s="101"/>
      <c r="V114" s="101"/>
      <c r="W114" s="101"/>
      <c r="X114" s="101"/>
      <c r="Y114" s="101"/>
      <c r="Z114" s="101"/>
      <c r="AA114" s="164"/>
      <c r="AB114" s="164"/>
      <c r="AC114" s="164"/>
      <c r="AD114" s="164"/>
      <c r="AE114" s="164"/>
      <c r="AF114" s="569"/>
      <c r="AG114" s="569"/>
    </row>
    <row r="115" spans="1:33" ht="21" customHeight="1" outlineLevel="1">
      <c r="A115" s="266"/>
      <c r="B115" s="266"/>
      <c r="C115" s="266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164"/>
      <c r="AC115" s="164"/>
      <c r="AD115" s="164"/>
      <c r="AE115" s="164"/>
      <c r="AF115" s="164"/>
      <c r="AG115" s="164"/>
    </row>
    <row r="116" spans="1:33" ht="21" customHeight="1" outlineLevel="1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164"/>
      <c r="AC116" s="164"/>
      <c r="AD116" s="164"/>
      <c r="AE116" s="164"/>
      <c r="AF116" s="164"/>
      <c r="AG116" s="164"/>
    </row>
    <row r="117" spans="1:33" ht="21" customHeight="1">
      <c r="A117" s="164"/>
      <c r="B117" s="164"/>
      <c r="C117" s="164"/>
      <c r="D117" s="569"/>
      <c r="E117" s="164"/>
      <c r="F117" s="164"/>
      <c r="G117" s="164"/>
      <c r="H117" s="164"/>
      <c r="I117" s="164"/>
      <c r="J117" s="164"/>
      <c r="K117" s="164"/>
      <c r="L117" s="164"/>
      <c r="M117" s="164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164"/>
      <c r="AC117" s="164"/>
      <c r="AD117" s="164"/>
      <c r="AE117" s="164"/>
      <c r="AF117" s="164"/>
      <c r="AG117" s="164"/>
    </row>
    <row r="118" spans="1:33" ht="21" customHeight="1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164"/>
      <c r="AC118" s="164"/>
      <c r="AD118" s="164"/>
      <c r="AE118" s="164"/>
      <c r="AF118" s="164"/>
      <c r="AG118" s="164"/>
    </row>
    <row r="119" spans="1:33" ht="21" customHeight="1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164"/>
      <c r="AC119" s="164"/>
      <c r="AD119" s="164"/>
      <c r="AE119" s="164"/>
      <c r="AF119" s="164"/>
      <c r="AG119" s="164"/>
    </row>
    <row r="120" spans="1:33" ht="21" customHeight="1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164"/>
      <c r="AC120" s="164"/>
      <c r="AD120" s="164"/>
      <c r="AE120" s="164"/>
      <c r="AF120" s="164"/>
      <c r="AG120" s="164"/>
    </row>
    <row r="121" spans="1:33" ht="21" customHeight="1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164"/>
      <c r="AC121" s="164"/>
      <c r="AD121" s="164"/>
      <c r="AE121" s="164"/>
      <c r="AF121" s="164"/>
      <c r="AG121" s="164"/>
    </row>
    <row r="122" spans="1:33" ht="21" customHeight="1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164"/>
      <c r="AC122" s="164"/>
      <c r="AD122" s="164"/>
      <c r="AE122" s="164"/>
      <c r="AF122" s="164"/>
      <c r="AG122" s="164"/>
    </row>
    <row r="123" spans="1:33" ht="21" customHeight="1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164"/>
      <c r="AC123" s="164"/>
      <c r="AD123" s="164"/>
      <c r="AE123" s="164"/>
      <c r="AF123" s="164"/>
      <c r="AG123" s="164"/>
    </row>
    <row r="124" spans="1:33" ht="21" customHeight="1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164"/>
      <c r="AC124" s="164"/>
      <c r="AD124" s="164"/>
      <c r="AE124" s="164"/>
      <c r="AF124" s="164"/>
      <c r="AG124" s="164"/>
    </row>
    <row r="125" spans="1:33" ht="21" customHeight="1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164"/>
      <c r="AC125" s="164"/>
      <c r="AD125" s="164"/>
      <c r="AE125" s="164"/>
      <c r="AF125" s="164"/>
      <c r="AG125" s="164"/>
    </row>
    <row r="126" spans="1:33" ht="21" customHeight="1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164"/>
      <c r="AC126" s="164"/>
      <c r="AD126" s="164"/>
      <c r="AE126" s="164"/>
      <c r="AF126" s="164"/>
      <c r="AG126" s="164"/>
    </row>
    <row r="127" spans="1:33" ht="21" customHeight="1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164"/>
      <c r="AC127" s="164"/>
      <c r="AD127" s="164"/>
      <c r="AE127" s="164"/>
      <c r="AF127" s="164"/>
      <c r="AG127" s="164"/>
    </row>
    <row r="128" spans="1:33" ht="21" customHeight="1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  <c r="AB128" s="164"/>
      <c r="AC128" s="164"/>
      <c r="AD128" s="164"/>
      <c r="AE128" s="164"/>
      <c r="AF128" s="164"/>
      <c r="AG128" s="164"/>
    </row>
    <row r="129" spans="1:33" ht="21" customHeight="1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213"/>
      <c r="O129" s="213"/>
      <c r="P129" s="213"/>
      <c r="Q129" s="213"/>
      <c r="R129" s="213"/>
      <c r="S129" s="213"/>
      <c r="T129" s="213"/>
      <c r="U129" s="213"/>
      <c r="V129" s="101"/>
      <c r="W129" s="101"/>
      <c r="X129" s="101"/>
      <c r="Y129" s="101"/>
      <c r="Z129" s="101"/>
      <c r="AA129" s="101"/>
      <c r="AB129" s="101"/>
      <c r="AC129" s="164"/>
      <c r="AD129" s="164"/>
      <c r="AE129" s="164"/>
      <c r="AF129" s="164"/>
      <c r="AG129" s="164"/>
    </row>
    <row r="130" spans="1:33" ht="21" customHeight="1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213"/>
      <c r="O130" s="213"/>
      <c r="P130" s="213"/>
      <c r="Q130" s="213"/>
      <c r="R130" s="213"/>
      <c r="S130" s="213"/>
      <c r="T130" s="213"/>
      <c r="U130" s="213"/>
      <c r="V130" s="101"/>
      <c r="W130" s="101"/>
      <c r="X130" s="101"/>
      <c r="Y130" s="101"/>
      <c r="Z130" s="101"/>
      <c r="AA130" s="101"/>
      <c r="AB130" s="101"/>
      <c r="AC130" s="164"/>
      <c r="AD130" s="164"/>
      <c r="AE130" s="164"/>
      <c r="AF130" s="164"/>
      <c r="AG130" s="164"/>
    </row>
    <row r="131" spans="1:33" ht="21" customHeight="1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213"/>
      <c r="O131" s="213"/>
      <c r="P131" s="213"/>
      <c r="Q131" s="213"/>
      <c r="R131" s="213"/>
      <c r="S131" s="213"/>
      <c r="T131" s="213"/>
      <c r="U131" s="213"/>
      <c r="V131" s="101"/>
      <c r="W131" s="101"/>
      <c r="X131" s="101"/>
      <c r="Y131" s="101"/>
      <c r="Z131" s="101"/>
      <c r="AA131" s="101"/>
      <c r="AB131" s="101"/>
      <c r="AC131" s="164"/>
      <c r="AD131" s="164"/>
      <c r="AE131" s="164"/>
      <c r="AF131" s="164"/>
      <c r="AG131" s="164"/>
    </row>
    <row r="132" spans="1:33" ht="21" customHeight="1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213"/>
      <c r="O132" s="213"/>
      <c r="P132" s="213"/>
      <c r="Q132" s="213"/>
      <c r="R132" s="213"/>
      <c r="S132" s="213"/>
      <c r="T132" s="213"/>
      <c r="U132" s="213"/>
      <c r="V132" s="101"/>
      <c r="W132" s="101"/>
      <c r="X132" s="101"/>
      <c r="Y132" s="101"/>
      <c r="Z132" s="101"/>
      <c r="AA132" s="101"/>
      <c r="AB132" s="101"/>
      <c r="AC132" s="164"/>
      <c r="AD132" s="164"/>
      <c r="AE132" s="164"/>
      <c r="AF132" s="164"/>
      <c r="AG132" s="164"/>
    </row>
    <row r="133" spans="1:33" ht="21" customHeight="1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213"/>
      <c r="O133" s="213"/>
      <c r="P133" s="213"/>
      <c r="Q133" s="213"/>
      <c r="R133" s="213"/>
      <c r="S133" s="213"/>
      <c r="T133" s="213"/>
      <c r="U133" s="213"/>
      <c r="V133" s="101"/>
      <c r="W133" s="101"/>
      <c r="X133" s="101"/>
      <c r="Y133" s="101"/>
      <c r="Z133" s="101"/>
      <c r="AA133" s="101"/>
      <c r="AB133" s="101"/>
      <c r="AC133" s="164"/>
      <c r="AD133" s="164"/>
      <c r="AE133" s="164"/>
      <c r="AF133" s="164"/>
      <c r="AG133" s="164"/>
    </row>
    <row r="134" spans="1:33" ht="21" customHeight="1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213"/>
      <c r="O134" s="213"/>
      <c r="P134" s="213"/>
      <c r="Q134" s="213"/>
      <c r="R134" s="213"/>
      <c r="S134" s="213"/>
      <c r="T134" s="213"/>
      <c r="U134" s="213"/>
      <c r="V134" s="101"/>
      <c r="W134" s="101"/>
      <c r="X134" s="101"/>
      <c r="Y134" s="101"/>
      <c r="Z134" s="101"/>
      <c r="AA134" s="101"/>
      <c r="AB134" s="101"/>
      <c r="AC134" s="164"/>
      <c r="AD134" s="164"/>
      <c r="AE134" s="164"/>
      <c r="AF134" s="164"/>
      <c r="AG134" s="164"/>
    </row>
    <row r="135" spans="1:33" ht="21" customHeight="1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213"/>
      <c r="O135" s="213"/>
      <c r="P135" s="213"/>
      <c r="Q135" s="213"/>
      <c r="R135" s="213"/>
      <c r="S135" s="213"/>
      <c r="T135" s="213"/>
      <c r="U135" s="213"/>
      <c r="V135" s="101"/>
      <c r="W135" s="101"/>
      <c r="X135" s="101"/>
      <c r="Y135" s="101"/>
      <c r="Z135" s="101"/>
      <c r="AA135" s="101"/>
      <c r="AB135" s="101"/>
      <c r="AC135" s="164"/>
      <c r="AD135" s="164"/>
      <c r="AE135" s="164"/>
      <c r="AF135" s="164"/>
      <c r="AG135" s="164"/>
    </row>
    <row r="136" spans="1:33" ht="21" customHeight="1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213"/>
      <c r="O136" s="213"/>
      <c r="P136" s="213"/>
      <c r="Q136" s="213"/>
      <c r="R136" s="213"/>
      <c r="S136" s="213"/>
      <c r="T136" s="213"/>
      <c r="U136" s="213"/>
      <c r="V136" s="101"/>
      <c r="W136" s="101"/>
      <c r="X136" s="101"/>
      <c r="Y136" s="101"/>
      <c r="Z136" s="101"/>
      <c r="AA136" s="101"/>
      <c r="AB136" s="101"/>
      <c r="AC136" s="164"/>
      <c r="AD136" s="164"/>
      <c r="AE136" s="164"/>
      <c r="AF136" s="164"/>
      <c r="AG136" s="164"/>
    </row>
    <row r="137" spans="1:33" customFormat="1" ht="21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200"/>
      <c r="O137" s="200"/>
      <c r="P137" s="200"/>
      <c r="Q137" s="200"/>
      <c r="R137" s="200"/>
      <c r="S137" s="200"/>
      <c r="T137" s="200"/>
      <c r="U137" s="200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</row>
    <row r="138" spans="1:33" ht="21" customHeight="1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101"/>
      <c r="AC138" s="164"/>
      <c r="AD138" s="164"/>
      <c r="AE138" s="164"/>
      <c r="AF138" s="164"/>
      <c r="AG138" s="164"/>
    </row>
    <row r="139" spans="1:33" ht="21" customHeight="1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213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  <c r="AB139" s="101"/>
      <c r="AC139" s="164"/>
      <c r="AD139" s="164"/>
      <c r="AE139" s="164"/>
      <c r="AF139" s="164"/>
      <c r="AG139" s="164"/>
    </row>
    <row r="140" spans="1:33" ht="21" customHeight="1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101"/>
      <c r="AC140" s="164"/>
      <c r="AD140" s="164"/>
      <c r="AE140" s="164"/>
      <c r="AF140" s="164"/>
      <c r="AG140" s="164"/>
    </row>
    <row r="141" spans="1:33" ht="21" customHeight="1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213"/>
      <c r="O141" s="213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  <c r="AA141" s="213"/>
      <c r="AB141" s="101"/>
      <c r="AC141" s="164"/>
      <c r="AD141" s="164"/>
      <c r="AE141" s="164"/>
      <c r="AF141" s="164"/>
      <c r="AG141" s="164"/>
    </row>
    <row r="142" spans="1:33" ht="21" customHeight="1">
      <c r="A142" s="164"/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213"/>
      <c r="O142" s="213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  <c r="Z142" s="213"/>
      <c r="AA142" s="213"/>
      <c r="AB142" s="101"/>
      <c r="AC142" s="164"/>
      <c r="AD142" s="164"/>
      <c r="AE142" s="164"/>
      <c r="AF142" s="164"/>
      <c r="AG142" s="164"/>
    </row>
    <row r="143" spans="1:33" ht="21" customHeight="1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101"/>
      <c r="AC143" s="164"/>
      <c r="AD143" s="164"/>
      <c r="AE143" s="164"/>
      <c r="AF143" s="164"/>
      <c r="AG143" s="164"/>
    </row>
    <row r="144" spans="1:33" ht="21" customHeight="1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213"/>
      <c r="O144" s="213"/>
      <c r="P144" s="213"/>
      <c r="Q144" s="213"/>
      <c r="R144" s="213"/>
      <c r="S144" s="213"/>
      <c r="T144" s="213"/>
      <c r="U144" s="213"/>
      <c r="V144" s="213"/>
      <c r="W144" s="213"/>
      <c r="X144" s="213"/>
      <c r="Y144" s="213"/>
      <c r="Z144" s="213"/>
      <c r="AA144" s="213"/>
      <c r="AB144" s="101"/>
      <c r="AC144" s="164"/>
      <c r="AD144" s="164"/>
      <c r="AE144" s="164"/>
      <c r="AF144" s="164"/>
      <c r="AG144" s="164"/>
    </row>
    <row r="145" spans="1:33" ht="21" customHeight="1">
      <c r="A145" s="164"/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</row>
    <row r="146" spans="1:33" ht="21" customHeight="1">
      <c r="A146" s="164"/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</row>
    <row r="147" spans="1:33" ht="21" customHeight="1">
      <c r="A147" s="164"/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</row>
    <row r="148" spans="1:33" ht="21" customHeight="1">
      <c r="A148" s="164"/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</row>
    <row r="149" spans="1:33" ht="21" customHeight="1">
      <c r="A149" s="164"/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</row>
    <row r="150" spans="1:33" ht="21" customHeight="1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</row>
    <row r="151" spans="1:33" ht="21" customHeight="1">
      <c r="A151" s="164"/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</row>
    <row r="152" spans="1:33" ht="21" customHeight="1">
      <c r="A152" s="164"/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</row>
    <row r="153" spans="1:33" ht="21" customHeight="1">
      <c r="A153" s="164"/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</row>
    <row r="154" spans="1:33" ht="21" customHeight="1">
      <c r="A154" s="164"/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213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</row>
    <row r="155" spans="1:33" ht="21" customHeight="1">
      <c r="A155" s="164"/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213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</row>
    <row r="156" spans="1:33" ht="21" customHeight="1">
      <c r="A156" s="164"/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213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</row>
    <row r="157" spans="1:33" ht="21" customHeight="1">
      <c r="A157" s="164"/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213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</row>
    <row r="158" spans="1:33" ht="21" customHeight="1">
      <c r="A158" s="164"/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213"/>
      <c r="O158" s="164"/>
      <c r="P158" s="164"/>
      <c r="Q158" s="164"/>
      <c r="R158" s="164"/>
      <c r="S158" s="164"/>
      <c r="T158" s="164"/>
      <c r="U158" s="164"/>
      <c r="V158" s="164"/>
      <c r="W158" s="215"/>
      <c r="X158" s="215"/>
      <c r="Y158" s="215"/>
      <c r="Z158" s="215"/>
      <c r="AA158" s="215"/>
      <c r="AB158" s="164"/>
      <c r="AC158" s="164"/>
      <c r="AD158" s="164"/>
      <c r="AE158" s="164"/>
      <c r="AF158" s="164"/>
      <c r="AG158" s="164"/>
    </row>
    <row r="159" spans="1:33" ht="21" customHeight="1">
      <c r="A159" s="164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213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</row>
    <row r="160" spans="1:33" ht="21" customHeight="1">
      <c r="A160" s="164"/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213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</row>
    <row r="161" spans="1:33" ht="21" customHeight="1">
      <c r="A161" s="164"/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213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</row>
    <row r="162" spans="1:33" ht="21" customHeight="1">
      <c r="A162" s="164"/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213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164"/>
      <c r="AG162" s="164"/>
    </row>
    <row r="163" spans="1:33" ht="21" customHeight="1">
      <c r="A163" s="164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213"/>
      <c r="O163" s="164"/>
      <c r="P163" s="164"/>
      <c r="Q163" s="164"/>
      <c r="R163" s="164"/>
      <c r="S163" s="164"/>
      <c r="T163" s="164"/>
      <c r="U163" s="164"/>
      <c r="V163" s="164"/>
      <c r="W163" s="215"/>
      <c r="X163" s="215"/>
      <c r="Y163" s="215"/>
      <c r="Z163" s="215"/>
      <c r="AA163" s="215"/>
      <c r="AB163" s="164"/>
      <c r="AC163" s="164"/>
      <c r="AD163" s="164"/>
      <c r="AE163" s="164"/>
      <c r="AF163" s="164"/>
      <c r="AG163" s="164"/>
    </row>
    <row r="164" spans="1:33" ht="21" customHeight="1">
      <c r="A164" s="164"/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213"/>
      <c r="O164" s="164"/>
      <c r="P164" s="164"/>
      <c r="Q164" s="164"/>
      <c r="R164" s="164"/>
      <c r="S164" s="164"/>
      <c r="T164" s="164"/>
      <c r="U164" s="164"/>
      <c r="V164" s="164"/>
      <c r="W164" s="215"/>
      <c r="X164" s="215"/>
      <c r="Y164" s="215"/>
      <c r="Z164" s="215"/>
      <c r="AA164" s="215"/>
      <c r="AB164" s="164"/>
      <c r="AC164" s="164"/>
      <c r="AD164" s="164"/>
      <c r="AE164" s="164"/>
      <c r="AF164" s="164"/>
      <c r="AG164" s="164"/>
    </row>
    <row r="165" spans="1:33" ht="21" customHeight="1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214"/>
      <c r="O165" s="164"/>
      <c r="P165" s="164"/>
      <c r="Q165" s="164"/>
      <c r="R165" s="164"/>
      <c r="S165" s="164"/>
      <c r="T165" s="164"/>
      <c r="U165" s="164"/>
      <c r="V165" s="164"/>
      <c r="W165" s="215"/>
      <c r="X165" s="215"/>
      <c r="Y165" s="215"/>
      <c r="Z165" s="215"/>
      <c r="AA165" s="215"/>
      <c r="AB165" s="164"/>
      <c r="AC165" s="164"/>
      <c r="AD165" s="164"/>
      <c r="AE165" s="164"/>
      <c r="AF165" s="164"/>
      <c r="AG165" s="164"/>
    </row>
    <row r="166" spans="1:33" ht="21" customHeight="1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213"/>
      <c r="O166" s="164"/>
      <c r="P166" s="164"/>
      <c r="Q166" s="164"/>
      <c r="R166" s="164"/>
      <c r="S166" s="164"/>
      <c r="T166" s="164"/>
      <c r="U166" s="164"/>
      <c r="V166" s="164"/>
      <c r="W166" s="215"/>
      <c r="X166" s="215"/>
      <c r="Y166" s="215"/>
      <c r="Z166" s="215"/>
      <c r="AA166" s="215"/>
      <c r="AB166" s="164"/>
      <c r="AC166" s="164"/>
      <c r="AD166" s="164"/>
      <c r="AE166" s="164"/>
      <c r="AF166" s="164"/>
      <c r="AG166" s="164"/>
    </row>
    <row r="167" spans="1:33" ht="21" customHeight="1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213"/>
      <c r="O167" s="164"/>
      <c r="P167" s="164"/>
      <c r="Q167" s="164"/>
      <c r="R167" s="164"/>
      <c r="S167" s="164"/>
      <c r="T167" s="164"/>
      <c r="U167" s="164"/>
      <c r="V167" s="164"/>
      <c r="W167" s="215"/>
      <c r="X167" s="215"/>
      <c r="Y167" s="215"/>
      <c r="Z167" s="215"/>
      <c r="AA167" s="215"/>
      <c r="AB167" s="164"/>
      <c r="AC167" s="164"/>
      <c r="AD167" s="164"/>
      <c r="AE167" s="164"/>
      <c r="AF167" s="164"/>
      <c r="AG167" s="164"/>
    </row>
    <row r="168" spans="1:33" ht="21" customHeight="1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213"/>
      <c r="O168" s="164"/>
      <c r="P168" s="164"/>
      <c r="Q168" s="164"/>
      <c r="R168" s="164"/>
      <c r="S168" s="164"/>
      <c r="T168" s="164"/>
      <c r="U168" s="164"/>
      <c r="V168" s="164"/>
      <c r="W168" s="215"/>
      <c r="X168" s="215"/>
      <c r="Y168" s="215"/>
      <c r="Z168" s="215"/>
      <c r="AA168" s="215"/>
      <c r="AB168" s="164"/>
      <c r="AC168" s="164"/>
      <c r="AD168" s="164"/>
      <c r="AE168" s="164"/>
      <c r="AF168" s="164"/>
      <c r="AG168" s="164"/>
    </row>
    <row r="169" spans="1:33" ht="21" customHeight="1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213"/>
      <c r="O169" s="164"/>
      <c r="P169" s="164"/>
      <c r="Q169" s="164"/>
      <c r="R169" s="164"/>
      <c r="S169" s="164"/>
      <c r="T169" s="164"/>
      <c r="U169" s="164"/>
      <c r="V169" s="164"/>
      <c r="W169" s="215"/>
      <c r="X169" s="215"/>
      <c r="Y169" s="215"/>
      <c r="Z169" s="215"/>
      <c r="AA169" s="215"/>
      <c r="AB169" s="164"/>
      <c r="AC169" s="164"/>
      <c r="AD169" s="164"/>
      <c r="AE169" s="164"/>
      <c r="AF169" s="164"/>
      <c r="AG169" s="164"/>
    </row>
    <row r="170" spans="1:33" ht="21" customHeight="1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213"/>
      <c r="O170" s="164"/>
      <c r="P170" s="164"/>
      <c r="Q170" s="164"/>
      <c r="R170" s="164"/>
      <c r="S170" s="164"/>
      <c r="T170" s="164"/>
      <c r="U170" s="164"/>
      <c r="V170" s="164"/>
      <c r="W170" s="215"/>
      <c r="X170" s="215"/>
      <c r="Y170" s="215"/>
      <c r="Z170" s="215"/>
      <c r="AA170" s="215"/>
      <c r="AB170" s="164"/>
      <c r="AC170" s="164"/>
      <c r="AD170" s="164"/>
      <c r="AE170" s="164"/>
      <c r="AF170" s="164"/>
      <c r="AG170" s="164"/>
    </row>
    <row r="171" spans="1:33" customFormat="1" ht="21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213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</row>
    <row r="172" spans="1:33" ht="21" customHeight="1">
      <c r="A172" s="164"/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213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</row>
    <row r="173" spans="1:33" ht="21" customHeight="1">
      <c r="A173" s="164"/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213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</row>
    <row r="174" spans="1:33" ht="21" customHeight="1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213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</row>
    <row r="175" spans="1:33" ht="21" customHeight="1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64"/>
      <c r="AD175" s="164"/>
      <c r="AE175" s="164"/>
      <c r="AF175" s="164"/>
      <c r="AG175" s="164"/>
    </row>
    <row r="176" spans="1:33" ht="21" customHeight="1">
      <c r="A176" s="164"/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64"/>
      <c r="AD176" s="164"/>
      <c r="AE176" s="164"/>
      <c r="AF176" s="164"/>
      <c r="AG176" s="164"/>
    </row>
    <row r="177" spans="1:33" ht="21" customHeight="1">
      <c r="A177" s="164"/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64"/>
      <c r="AD177" s="164"/>
      <c r="AE177" s="164"/>
      <c r="AF177" s="164"/>
      <c r="AG177" s="164"/>
    </row>
    <row r="178" spans="1:33" ht="21" customHeight="1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64"/>
      <c r="AD178" s="164"/>
      <c r="AE178" s="164"/>
      <c r="AF178" s="164"/>
      <c r="AG178" s="164"/>
    </row>
    <row r="179" spans="1:33" ht="21" customHeight="1">
      <c r="A179" s="164"/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64"/>
      <c r="AD179" s="164"/>
      <c r="AE179" s="164"/>
      <c r="AF179" s="164"/>
      <c r="AG179" s="164"/>
    </row>
    <row r="180" spans="1:33" ht="21" customHeight="1">
      <c r="A180" s="164"/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64"/>
      <c r="AD180" s="164"/>
      <c r="AE180" s="164"/>
      <c r="AF180" s="164"/>
      <c r="AG180" s="164"/>
    </row>
    <row r="181" spans="1:33" ht="21" customHeight="1">
      <c r="A181" s="164"/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64"/>
      <c r="AD181" s="164"/>
      <c r="AE181" s="164"/>
      <c r="AF181" s="164"/>
      <c r="AG181" s="164"/>
    </row>
    <row r="182" spans="1:33" ht="21" customHeight="1">
      <c r="A182" s="164"/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64"/>
      <c r="AD182" s="164"/>
      <c r="AE182" s="164"/>
      <c r="AF182" s="164"/>
      <c r="AG182" s="164"/>
    </row>
    <row r="183" spans="1:33" ht="21" customHeight="1">
      <c r="A183" s="164"/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64"/>
      <c r="AD183" s="164"/>
      <c r="AE183" s="164"/>
      <c r="AF183" s="164"/>
      <c r="AG183" s="164"/>
    </row>
    <row r="184" spans="1:33" ht="21" customHeight="1">
      <c r="A184" s="164"/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64"/>
      <c r="AD184" s="164"/>
      <c r="AE184" s="164"/>
      <c r="AF184" s="164"/>
      <c r="AG184" s="164"/>
    </row>
    <row r="185" spans="1:33" ht="21" customHeight="1">
      <c r="A185" s="164"/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64"/>
      <c r="AD185" s="164"/>
      <c r="AE185" s="164"/>
      <c r="AF185" s="164"/>
      <c r="AG185" s="164"/>
    </row>
    <row r="186" spans="1:33" ht="21" customHeight="1">
      <c r="A186" s="164"/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64"/>
      <c r="AD186" s="164"/>
      <c r="AE186" s="164"/>
      <c r="AF186" s="164"/>
      <c r="AG186" s="164"/>
    </row>
    <row r="187" spans="1:33" ht="21" customHeight="1">
      <c r="A187" s="164"/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64"/>
      <c r="AD187" s="164"/>
      <c r="AE187" s="164"/>
      <c r="AF187" s="164"/>
      <c r="AG187" s="164"/>
    </row>
    <row r="188" spans="1:33" ht="21" customHeight="1">
      <c r="A188" s="164"/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64"/>
      <c r="AD188" s="164"/>
      <c r="AE188" s="164"/>
      <c r="AF188" s="164"/>
      <c r="AG188" s="164"/>
    </row>
    <row r="189" spans="1:33" ht="21" customHeight="1">
      <c r="A189" s="164"/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64"/>
      <c r="AD189" s="164"/>
      <c r="AE189" s="164"/>
      <c r="AF189" s="164"/>
      <c r="AG189" s="164"/>
    </row>
    <row r="190" spans="1:33" ht="21" customHeight="1">
      <c r="A190" s="164"/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64"/>
      <c r="AD190" s="164"/>
      <c r="AE190" s="164"/>
      <c r="AF190" s="164"/>
      <c r="AG190" s="164"/>
    </row>
    <row r="191" spans="1:33" ht="21" customHeight="1">
      <c r="A191" s="164"/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64"/>
      <c r="AD191" s="164"/>
      <c r="AE191" s="164"/>
      <c r="AF191" s="164"/>
      <c r="AG191" s="164"/>
    </row>
    <row r="192" spans="1:33" ht="21" customHeight="1">
      <c r="A192" s="164"/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64"/>
      <c r="AD192" s="164"/>
      <c r="AE192" s="164"/>
      <c r="AF192" s="164"/>
      <c r="AG192" s="164"/>
    </row>
    <row r="193" spans="1:33" ht="21" customHeight="1">
      <c r="A193" s="164"/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64"/>
      <c r="AD193" s="164"/>
      <c r="AE193" s="164"/>
      <c r="AF193" s="164"/>
      <c r="AG193" s="164"/>
    </row>
    <row r="194" spans="1:33" ht="21" customHeight="1">
      <c r="A194" s="164"/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64"/>
      <c r="AD194" s="164"/>
      <c r="AE194" s="164"/>
      <c r="AF194" s="164"/>
      <c r="AG194" s="164"/>
    </row>
    <row r="195" spans="1:33" ht="21" customHeight="1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64"/>
      <c r="AD195" s="164"/>
      <c r="AE195" s="164"/>
      <c r="AF195" s="164"/>
      <c r="AG195" s="164"/>
    </row>
    <row r="196" spans="1:33" ht="21" customHeight="1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64"/>
      <c r="AD196" s="164"/>
      <c r="AE196" s="164"/>
      <c r="AF196" s="164"/>
      <c r="AG196" s="164"/>
    </row>
    <row r="197" spans="1:33" ht="21" customHeight="1">
      <c r="A197" s="164"/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64"/>
      <c r="AD197" s="164"/>
      <c r="AE197" s="164"/>
      <c r="AF197" s="164"/>
      <c r="AG197" s="164"/>
    </row>
    <row r="198" spans="1:33" ht="21" customHeight="1">
      <c r="A198" s="164"/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64"/>
      <c r="AD198" s="164"/>
      <c r="AE198" s="164"/>
      <c r="AF198" s="164"/>
      <c r="AG198" s="164"/>
    </row>
    <row r="199" spans="1:33" ht="21" customHeight="1">
      <c r="A199" s="164"/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64"/>
      <c r="AD199" s="164"/>
      <c r="AE199" s="164"/>
      <c r="AF199" s="164"/>
      <c r="AG199" s="164"/>
    </row>
    <row r="200" spans="1:33" ht="21" customHeight="1">
      <c r="A200" s="164"/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64"/>
      <c r="AD200" s="164"/>
      <c r="AE200" s="164"/>
      <c r="AF200" s="164"/>
      <c r="AG200" s="164"/>
    </row>
    <row r="201" spans="1:33" ht="21" customHeight="1">
      <c r="A201" s="164"/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64"/>
      <c r="AD201" s="164"/>
      <c r="AE201" s="164"/>
      <c r="AF201" s="164"/>
      <c r="AG201" s="164"/>
    </row>
  </sheetData>
  <dataConsolidate/>
  <mergeCells count="11">
    <mergeCell ref="B45:H45"/>
    <mergeCell ref="B4:D4"/>
    <mergeCell ref="E4:G4"/>
    <mergeCell ref="B19:F19"/>
    <mergeCell ref="B20:C20"/>
    <mergeCell ref="D20:E20"/>
    <mergeCell ref="B63:G63"/>
    <mergeCell ref="B64:D64"/>
    <mergeCell ref="E64:G64"/>
    <mergeCell ref="B77:D77"/>
    <mergeCell ref="B95:F95"/>
  </mergeCells>
  <conditionalFormatting sqref="B114">
    <cfRule type="cellIs" dxfId="533" priority="1" stopIfTrue="1" operator="notEqual">
      <formula>0</formula>
    </cfRule>
    <cfRule type="cellIs" dxfId="532" priority="2" stopIfTrue="1" operator="equal">
      <formula>""</formula>
    </cfRule>
    <cfRule type="cellIs" dxfId="531" priority="3" stopIfTrue="1" operator="notEqual">
      <formula>0</formula>
    </cfRule>
    <cfRule type="cellIs" dxfId="530" priority="4" stopIfTrue="1" operator="equal">
      <formula>""</formula>
    </cfRule>
  </conditionalFormatting>
  <conditionalFormatting sqref="B104:D104">
    <cfRule type="cellIs" dxfId="529" priority="5" stopIfTrue="1" operator="notEqual">
      <formula>0</formula>
    </cfRule>
    <cfRule type="cellIs" dxfId="528" priority="6" stopIfTrue="1" operator="equal">
      <formula>""</formula>
    </cfRule>
    <cfRule type="cellIs" dxfId="527" priority="7" stopIfTrue="1" operator="notEqual">
      <formula>0</formula>
    </cfRule>
    <cfRule type="cellIs" dxfId="526" priority="8" stopIfTrue="1" operator="equal">
      <formula>""</formula>
    </cfRule>
  </conditionalFormatting>
  <conditionalFormatting sqref="E92">
    <cfRule type="cellIs" dxfId="525" priority="21" stopIfTrue="1" operator="notEqual">
      <formula>0</formula>
    </cfRule>
    <cfRule type="cellIs" dxfId="524" priority="22" stopIfTrue="1" operator="equal">
      <formula>""</formula>
    </cfRule>
    <cfRule type="cellIs" dxfId="523" priority="23" stopIfTrue="1" operator="notEqual">
      <formula>0</formula>
    </cfRule>
    <cfRule type="cellIs" dxfId="522" priority="24" stopIfTrue="1" operator="equal">
      <formula>""</formula>
    </cfRule>
  </conditionalFormatting>
  <conditionalFormatting sqref="F39">
    <cfRule type="cellIs" dxfId="521" priority="37" stopIfTrue="1" operator="notEqual">
      <formula>0</formula>
    </cfRule>
    <cfRule type="cellIs" dxfId="520" priority="38" stopIfTrue="1" operator="equal">
      <formula>""</formula>
    </cfRule>
    <cfRule type="cellIs" dxfId="519" priority="39" stopIfTrue="1" operator="notEqual">
      <formula>0</formula>
    </cfRule>
    <cfRule type="cellIs" dxfId="518" priority="40" stopIfTrue="1" operator="equal">
      <formula>""</formula>
    </cfRule>
  </conditionalFormatting>
  <conditionalFormatting sqref="F42">
    <cfRule type="cellIs" dxfId="517" priority="33" stopIfTrue="1" operator="notEqual">
      <formula>0</formula>
    </cfRule>
    <cfRule type="cellIs" dxfId="516" priority="34" stopIfTrue="1" operator="equal">
      <formula>""</formula>
    </cfRule>
    <cfRule type="cellIs" dxfId="515" priority="35" stopIfTrue="1" operator="notEqual">
      <formula>0</formula>
    </cfRule>
    <cfRule type="cellIs" dxfId="514" priority="36" stopIfTrue="1" operator="equal">
      <formula>""</formula>
    </cfRule>
  </conditionalFormatting>
  <conditionalFormatting sqref="H13">
    <cfRule type="cellIs" dxfId="513" priority="13" stopIfTrue="1" operator="notEqual">
      <formula>0</formula>
    </cfRule>
    <cfRule type="cellIs" dxfId="512" priority="14" stopIfTrue="1" operator="equal">
      <formula>""</formula>
    </cfRule>
    <cfRule type="cellIs" dxfId="511" priority="15" stopIfTrue="1" operator="notEqual">
      <formula>0</formula>
    </cfRule>
    <cfRule type="cellIs" dxfId="510" priority="16" stopIfTrue="1" operator="equal">
      <formula>""</formula>
    </cfRule>
  </conditionalFormatting>
  <conditionalFormatting sqref="H16">
    <cfRule type="cellIs" dxfId="509" priority="9" stopIfTrue="1" operator="notEqual">
      <formula>0</formula>
    </cfRule>
    <cfRule type="cellIs" dxfId="508" priority="10" stopIfTrue="1" operator="equal">
      <formula>""</formula>
    </cfRule>
    <cfRule type="cellIs" dxfId="507" priority="11" stopIfTrue="1" operator="notEqual">
      <formula>0</formula>
    </cfRule>
    <cfRule type="cellIs" dxfId="506" priority="12" stopIfTrue="1" operator="equal">
      <formula>""</formula>
    </cfRule>
  </conditionalFormatting>
  <conditionalFormatting sqref="H60">
    <cfRule type="cellIs" dxfId="505" priority="29" stopIfTrue="1" operator="notEqual">
      <formula>0</formula>
    </cfRule>
    <cfRule type="cellIs" dxfId="504" priority="30" stopIfTrue="1" operator="equal">
      <formula>""</formula>
    </cfRule>
    <cfRule type="cellIs" dxfId="503" priority="31" stopIfTrue="1" operator="notEqual">
      <formula>0</formula>
    </cfRule>
    <cfRule type="cellIs" dxfId="502" priority="32" stopIfTrue="1" operator="equal">
      <formula>""</formula>
    </cfRule>
  </conditionalFormatting>
  <conditionalFormatting sqref="H74">
    <cfRule type="cellIs" dxfId="501" priority="25" stopIfTrue="1" operator="notEqual">
      <formula>0</formula>
    </cfRule>
    <cfRule type="cellIs" dxfId="500" priority="26" stopIfTrue="1" operator="equal">
      <formula>""</formula>
    </cfRule>
    <cfRule type="cellIs" dxfId="499" priority="27" stopIfTrue="1" operator="notEqual">
      <formula>0</formula>
    </cfRule>
    <cfRule type="cellIs" dxfId="498" priority="28" stopIfTrue="1" operator="equal">
      <formula>""</formula>
    </cfRule>
  </conditionalFormatting>
  <conditionalFormatting sqref="N1:N2">
    <cfRule type="cellIs" dxfId="497" priority="17" stopIfTrue="1" operator="notEqual">
      <formula>0</formula>
    </cfRule>
    <cfRule type="cellIs" dxfId="496" priority="18" stopIfTrue="1" operator="equal">
      <formula>""</formula>
    </cfRule>
    <cfRule type="cellIs" dxfId="495" priority="19" stopIfTrue="1" operator="notEqual">
      <formula>0</formula>
    </cfRule>
    <cfRule type="cellIs" dxfId="494" priority="20" stopIfTrue="1" operator="equal">
      <formula>""</formula>
    </cfRule>
  </conditionalFormatting>
  <pageMargins left="0.7" right="0.7" top="0.75" bottom="0.75" header="0.3" footer="0.3"/>
  <pageSetup paperSize="9" scale="50" fitToHeight="0" orientation="portrait" r:id="rId1"/>
  <rowBreaks count="1" manualBreakCount="1">
    <brk id="75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74F2F-0185-46FE-8326-442B971C22A6}">
  <sheetPr codeName="Sheet25">
    <tabColor theme="4"/>
    <pageSetUpPr fitToPage="1"/>
  </sheetPr>
  <dimension ref="A1:AG201"/>
  <sheetViews>
    <sheetView showGridLines="0" zoomScale="80" zoomScaleNormal="80" workbookViewId="0">
      <pane ySplit="2" topLeftCell="A3" activePane="bottomLeft" state="frozen"/>
      <selection pane="bottomLeft"/>
      <selection activeCell="B109" sqref="B109:B110"/>
    </sheetView>
  </sheetViews>
  <sheetFormatPr defaultColWidth="0" defaultRowHeight="21" customHeight="1" outlineLevelRow="1"/>
  <cols>
    <col min="1" max="1" width="45.7109375" style="2" customWidth="1"/>
    <col min="2" max="3" width="10.28515625" style="2" customWidth="1"/>
    <col min="4" max="4" width="10.5703125" style="2" customWidth="1"/>
    <col min="5" max="5" width="11.85546875" style="2" customWidth="1"/>
    <col min="6" max="10" width="10.28515625" style="2" customWidth="1"/>
    <col min="11" max="12" width="8.7109375" style="2" customWidth="1"/>
    <col min="13" max="13" width="9.7109375" style="2" customWidth="1"/>
    <col min="14" max="14" width="8.7109375" style="2" customWidth="1"/>
    <col min="15" max="15" width="3.85546875" style="2" hidden="1" customWidth="1"/>
    <col min="16" max="33" width="0" style="2" hidden="1" customWidth="1"/>
    <col min="34" max="16384" width="8.7109375" style="2" hidden="1"/>
  </cols>
  <sheetData>
    <row r="1" spans="1:33" s="23" customFormat="1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>
        <f>E92+H74+H60+F42+F39+H13+H16+B104+C104+D104+B114</f>
        <v>0</v>
      </c>
      <c r="O1" s="120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157"/>
      <c r="AF1" s="79"/>
      <c r="AG1" s="79"/>
    </row>
    <row r="2" spans="1:33" s="23" customFormat="1" ht="15">
      <c r="A2" s="178"/>
      <c r="B2" s="178"/>
      <c r="C2" s="179"/>
      <c r="D2" s="180"/>
      <c r="E2" s="181"/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101"/>
      <c r="Q2" s="101"/>
      <c r="R2" s="101"/>
      <c r="S2" s="101"/>
      <c r="T2" s="101"/>
      <c r="U2" s="101"/>
      <c r="V2" s="101"/>
      <c r="W2" s="182"/>
      <c r="X2" s="182"/>
      <c r="Y2" s="182"/>
      <c r="Z2" s="182"/>
      <c r="AA2" s="182"/>
      <c r="AB2" s="101"/>
      <c r="AC2" s="101"/>
      <c r="AD2" s="101"/>
      <c r="AE2" s="157"/>
      <c r="AF2" s="157"/>
      <c r="AG2" s="157"/>
    </row>
    <row r="3" spans="1:33" ht="21" customHeight="1" thickBot="1">
      <c r="A3" s="210" t="s">
        <v>928</v>
      </c>
      <c r="B3" s="164"/>
      <c r="C3" s="27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</row>
    <row r="4" spans="1:33" ht="21" customHeight="1" outlineLevel="1" thickBot="1">
      <c r="A4" s="211" t="s">
        <v>929</v>
      </c>
      <c r="B4" s="574" t="s">
        <v>930</v>
      </c>
      <c r="C4" s="575"/>
      <c r="D4" s="575"/>
      <c r="E4" s="574" t="s">
        <v>931</v>
      </c>
      <c r="F4" s="575"/>
      <c r="G4" s="576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ht="21" customHeight="1" outlineLevel="1" thickBot="1">
      <c r="A5" s="339"/>
      <c r="B5" s="339" t="s">
        <v>932</v>
      </c>
      <c r="C5" s="339" t="s">
        <v>933</v>
      </c>
      <c r="D5" s="340" t="s">
        <v>934</v>
      </c>
      <c r="E5" s="339" t="s">
        <v>932</v>
      </c>
      <c r="F5" s="339" t="s">
        <v>933</v>
      </c>
      <c r="G5" s="339" t="s">
        <v>934</v>
      </c>
      <c r="H5" s="266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</row>
    <row r="6" spans="1:33" ht="21" customHeight="1" outlineLevel="1" thickBot="1">
      <c r="A6" s="341" t="s">
        <v>935</v>
      </c>
      <c r="B6" s="342"/>
      <c r="C6" s="343"/>
      <c r="D6" s="344"/>
      <c r="E6" s="343"/>
      <c r="F6" s="343"/>
      <c r="G6" s="344"/>
      <c r="H6" s="266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</row>
    <row r="7" spans="1:33" ht="21" customHeight="1" outlineLevel="1" thickBot="1">
      <c r="A7" s="341" t="s">
        <v>936</v>
      </c>
      <c r="B7" s="345"/>
      <c r="C7" s="345"/>
      <c r="D7" s="346"/>
      <c r="E7" s="345"/>
      <c r="F7" s="345"/>
      <c r="G7" s="346"/>
      <c r="H7" s="266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spans="1:33" ht="21" customHeight="1" outlineLevel="1" thickBot="1">
      <c r="A8" s="347" t="s">
        <v>937</v>
      </c>
      <c r="B8" s="348">
        <f>-(B30+C30)*CAPEX_OPEX_split!W20</f>
        <v>-15.568020354498033</v>
      </c>
      <c r="C8" s="348">
        <f>-(B30+C30)*CAPEX_OPEX_split!W19</f>
        <v>-48.020979645501974</v>
      </c>
      <c r="D8" s="349">
        <f>SUM(B8:C8)</f>
        <v>-63.589000000000006</v>
      </c>
      <c r="E8" s="348">
        <f>-(D30+E30)*CAPEX_OPEX_split!W36</f>
        <v>-18.621756852024806</v>
      </c>
      <c r="F8" s="348">
        <f>-(D30+E30)*CAPEX_OPEX_split!W35</f>
        <v>-18.141243147975199</v>
      </c>
      <c r="G8" s="349">
        <f>SUM(E8:F8)</f>
        <v>-36.763000000000005</v>
      </c>
      <c r="H8" s="350">
        <f>G8+D8</f>
        <v>-100.352</v>
      </c>
      <c r="I8" s="164"/>
      <c r="J8" s="101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</row>
    <row r="9" spans="1:33" ht="21" customHeight="1" outlineLevel="1" thickBot="1">
      <c r="A9" s="351" t="s">
        <v>938</v>
      </c>
      <c r="B9" s="348">
        <f>-B36*CAPEX_OPEX_split!W20</f>
        <v>-1.655610882635514</v>
      </c>
      <c r="C9" s="348">
        <f>-B36*CAPEX_OPEX_split!W19</f>
        <v>-5.1068828717802033</v>
      </c>
      <c r="D9" s="349">
        <f>SUM(B9:C9)</f>
        <v>-6.7624937544157175</v>
      </c>
      <c r="E9" s="348">
        <f>-(D36+E36)*CAPEX_OPEX_split!W36</f>
        <v>-0.5446773969203349</v>
      </c>
      <c r="F9" s="348">
        <f>-(D36+E36)*CAPEX_OPEX_split!W35</f>
        <v>-0.53062260307966502</v>
      </c>
      <c r="G9" s="349">
        <f>SUM(E9:F9)</f>
        <v>-1.0752999999999999</v>
      </c>
      <c r="H9" s="350">
        <f>G9+D9</f>
        <v>-7.837793754415717</v>
      </c>
      <c r="I9" s="164"/>
      <c r="J9" s="101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</row>
    <row r="10" spans="1:33" ht="21" customHeight="1" outlineLevel="1" thickBot="1">
      <c r="A10" s="341" t="s">
        <v>939</v>
      </c>
      <c r="B10" s="345"/>
      <c r="C10" s="345"/>
      <c r="D10" s="346"/>
      <c r="E10" s="345"/>
      <c r="F10" s="345"/>
      <c r="G10" s="346"/>
      <c r="H10" s="266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spans="1:33" ht="21" customHeight="1" outlineLevel="1">
      <c r="A11" s="266"/>
      <c r="B11" s="266"/>
      <c r="C11" s="266"/>
      <c r="D11" s="266"/>
      <c r="E11" s="266"/>
      <c r="F11" s="352"/>
      <c r="G11" s="266"/>
      <c r="H11" s="266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</row>
    <row r="12" spans="1:33" ht="21" customHeight="1" outlineLevel="1">
      <c r="A12" s="266" t="str">
        <f>DSR_BRL!E$117</f>
        <v>Developer services revenue - total</v>
      </c>
      <c r="B12" s="266"/>
      <c r="C12" s="266"/>
      <c r="D12" s="266"/>
      <c r="E12" s="266"/>
      <c r="F12" s="266"/>
      <c r="G12" s="266"/>
      <c r="H12" s="353">
        <f>Summaries_PR24_BRL!H12+Summaries_PR24_SWB!H12</f>
        <v>100.352</v>
      </c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</row>
    <row r="13" spans="1:33" s="23" customFormat="1" ht="19.149999999999999" customHeight="1" outlineLevel="1">
      <c r="A13" s="266" t="s">
        <v>923</v>
      </c>
      <c r="B13" s="110"/>
      <c r="C13" s="111"/>
      <c r="D13" s="112"/>
      <c r="E13" s="265"/>
      <c r="F13" s="157"/>
      <c r="G13" s="265"/>
      <c r="H13" s="166">
        <f>IF(ABS(ABS(H8)-ABS(H12))&gt;CHK_TOL,1,0)</f>
        <v>0</v>
      </c>
      <c r="I13" s="101"/>
      <c r="J13" s="101"/>
      <c r="K13" s="101"/>
      <c r="L13" s="79"/>
      <c r="M13" s="157"/>
      <c r="N13" s="101"/>
      <c r="O13" s="120"/>
      <c r="P13" s="157"/>
      <c r="Q13" s="157"/>
      <c r="R13" s="101"/>
      <c r="S13" s="101"/>
      <c r="T13" s="101"/>
      <c r="U13" s="101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95"/>
      <c r="AG13" s="195"/>
    </row>
    <row r="14" spans="1:33" ht="21" customHeight="1" outlineLevel="1">
      <c r="A14" s="266"/>
      <c r="B14" s="266"/>
      <c r="C14" s="266"/>
      <c r="D14" s="266"/>
      <c r="E14" s="266"/>
      <c r="F14" s="266"/>
      <c r="G14" s="266"/>
      <c r="H14" s="266"/>
      <c r="I14" s="164"/>
      <c r="J14" s="164"/>
      <c r="K14" s="164"/>
      <c r="L14" s="164"/>
      <c r="M14" s="164"/>
      <c r="N14" s="101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</row>
    <row r="15" spans="1:33" ht="21" customHeight="1" outlineLevel="1">
      <c r="A15" s="266" t="str">
        <f>DR_BRL!E$73</f>
        <v>Diversions revenue - total</v>
      </c>
      <c r="B15" s="266"/>
      <c r="C15" s="266"/>
      <c r="D15" s="266"/>
      <c r="E15" s="266"/>
      <c r="F15" s="266"/>
      <c r="G15" s="266"/>
      <c r="H15" s="353">
        <f>Summaries_PR24_BRL!H15+Summaries_PR24_SWB!H15</f>
        <v>7.8377937544157144</v>
      </c>
      <c r="I15" s="164"/>
      <c r="J15" s="164"/>
      <c r="K15" s="164"/>
      <c r="L15" s="164"/>
      <c r="M15" s="164"/>
      <c r="N15" s="101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</row>
    <row r="16" spans="1:33" s="23" customFormat="1" ht="19.149999999999999" customHeight="1" outlineLevel="1">
      <c r="A16" s="266" t="s">
        <v>923</v>
      </c>
      <c r="B16" s="110"/>
      <c r="C16" s="111"/>
      <c r="D16" s="112"/>
      <c r="E16" s="265"/>
      <c r="F16" s="157"/>
      <c r="G16" s="265"/>
      <c r="H16" s="166">
        <f>IF(ABS(ABS(H9)-ABS(H15))&gt;CHK_TOL,1,0)</f>
        <v>0</v>
      </c>
      <c r="I16" s="101"/>
      <c r="J16" s="101"/>
      <c r="K16" s="101"/>
      <c r="L16" s="79"/>
      <c r="M16" s="157"/>
      <c r="N16" s="101"/>
      <c r="O16" s="120"/>
      <c r="P16" s="157"/>
      <c r="Q16" s="157"/>
      <c r="R16" s="101"/>
      <c r="S16" s="101"/>
      <c r="T16" s="101"/>
      <c r="U16" s="101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95"/>
      <c r="AG16" s="195"/>
    </row>
    <row r="17" spans="1:33" ht="21" customHeight="1" outlineLevel="1">
      <c r="A17" s="164"/>
      <c r="B17" s="164"/>
      <c r="C17" s="164"/>
      <c r="D17" s="164"/>
      <c r="E17" s="164"/>
      <c r="F17" s="252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</row>
    <row r="18" spans="1:33" ht="21" customHeight="1" thickBot="1">
      <c r="A18" s="210" t="s">
        <v>940</v>
      </c>
      <c r="B18" s="164"/>
      <c r="C18" s="274" t="s">
        <v>995</v>
      </c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</row>
    <row r="19" spans="1:33" ht="22.15" customHeight="1" outlineLevel="1" thickBot="1">
      <c r="A19" s="211" t="s">
        <v>929</v>
      </c>
      <c r="B19" s="574" t="s">
        <v>941</v>
      </c>
      <c r="C19" s="575"/>
      <c r="D19" s="575"/>
      <c r="E19" s="575"/>
      <c r="F19" s="575"/>
      <c r="G19" s="332"/>
      <c r="H19" s="164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</row>
    <row r="20" spans="1:33" ht="22.15" customHeight="1" outlineLevel="1" thickBot="1">
      <c r="A20" s="354"/>
      <c r="B20" s="577" t="s">
        <v>930</v>
      </c>
      <c r="C20" s="577"/>
      <c r="D20" s="578" t="s">
        <v>931</v>
      </c>
      <c r="E20" s="579"/>
      <c r="F20" s="355" t="s">
        <v>927</v>
      </c>
      <c r="G20" s="164"/>
      <c r="H20" s="164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</row>
    <row r="21" spans="1:33" s="25" customFormat="1" ht="26.25" outlineLevel="1" thickBot="1">
      <c r="A21" s="341"/>
      <c r="B21" s="356" t="s">
        <v>942</v>
      </c>
      <c r="C21" s="357" t="s">
        <v>943</v>
      </c>
      <c r="D21" s="358" t="s">
        <v>942</v>
      </c>
      <c r="E21" s="357" t="s">
        <v>943</v>
      </c>
      <c r="F21" s="359"/>
      <c r="G21" s="212"/>
      <c r="H21" s="212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</row>
    <row r="22" spans="1:33" ht="21" customHeight="1" outlineLevel="1" thickBot="1">
      <c r="A22" s="341" t="s">
        <v>944</v>
      </c>
      <c r="B22" s="360"/>
      <c r="C22" s="361"/>
      <c r="D22" s="358"/>
      <c r="E22" s="361"/>
      <c r="F22" s="361"/>
      <c r="G22" s="164"/>
      <c r="H22" s="164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</row>
    <row r="23" spans="1:33" ht="21" customHeight="1" outlineLevel="1" thickBot="1">
      <c r="A23" s="362" t="s">
        <v>945</v>
      </c>
      <c r="B23" s="363">
        <f>Summaries_PR24_BRL!B23+Summaries_PR24_SWB!B23</f>
        <v>0</v>
      </c>
      <c r="C23" s="364">
        <f>Summaries_PR24_BRL!C23+Summaries_PR24_SWB!C23</f>
        <v>33.828000000000003</v>
      </c>
      <c r="D23" s="345"/>
      <c r="E23" s="346"/>
      <c r="F23" s="349">
        <f>SUM(B23:E23)</f>
        <v>33.828000000000003</v>
      </c>
      <c r="G23" s="164"/>
      <c r="H23" s="164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</row>
    <row r="24" spans="1:33" ht="21" customHeight="1" outlineLevel="1" thickBot="1">
      <c r="A24" s="362" t="s">
        <v>946</v>
      </c>
      <c r="B24" s="363">
        <f>Summaries_PR24_BRL!B24+Summaries_PR24_SWB!B24</f>
        <v>13.165999999999999</v>
      </c>
      <c r="C24" s="346"/>
      <c r="D24" s="348">
        <f>Summaries_PR24_BRL!D24+Summaries_PR24_SWB!D24</f>
        <v>16.821999999999999</v>
      </c>
      <c r="E24" s="346"/>
      <c r="F24" s="349">
        <f t="shared" ref="F24:F29" si="0">SUM(B24:E24)</f>
        <v>29.988</v>
      </c>
      <c r="G24" s="164"/>
      <c r="H24" s="164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</row>
    <row r="25" spans="1:33" ht="21" customHeight="1" outlineLevel="1" thickBot="1">
      <c r="A25" s="362" t="s">
        <v>947</v>
      </c>
      <c r="B25" s="363">
        <f>Summaries_PR24_BRL!B25+Summaries_PR24_SWB!B25</f>
        <v>0</v>
      </c>
      <c r="C25" s="364">
        <f>Summaries_PR24_BRL!C25+Summaries_PR24_SWB!C25</f>
        <v>20.876000000000001</v>
      </c>
      <c r="D25" s="345"/>
      <c r="E25" s="346"/>
      <c r="F25" s="349">
        <f t="shared" si="0"/>
        <v>20.876000000000001</v>
      </c>
      <c r="G25" s="164"/>
      <c r="H25" s="164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</row>
    <row r="26" spans="1:33" ht="21" customHeight="1" outlineLevel="1" thickBot="1">
      <c r="A26" s="362" t="s">
        <v>948</v>
      </c>
      <c r="B26" s="363">
        <f>Summaries_PR24_BRL!B26+Summaries_PR24_SWB!B26</f>
        <v>-5.5439999999999996</v>
      </c>
      <c r="C26" s="346"/>
      <c r="D26" s="348">
        <f>Summaries_PR24_BRL!D26+Summaries_PR24_SWB!D26</f>
        <v>-1.998</v>
      </c>
      <c r="E26" s="346"/>
      <c r="F26" s="349">
        <f t="shared" si="0"/>
        <v>-7.5419999999999998</v>
      </c>
      <c r="G26" s="164"/>
      <c r="H26" s="164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</row>
    <row r="27" spans="1:33" ht="21" customHeight="1" outlineLevel="1" thickBot="1">
      <c r="A27" s="362" t="s">
        <v>949</v>
      </c>
      <c r="B27" s="363">
        <f>Summaries_PR24_BRL!B27+Summaries_PR24_SWB!B27</f>
        <v>0</v>
      </c>
      <c r="C27" s="346"/>
      <c r="D27" s="348">
        <f>Summaries_PR24_BRL!D27+Summaries_PR24_SWB!D27</f>
        <v>0</v>
      </c>
      <c r="E27" s="346"/>
      <c r="F27" s="349">
        <f t="shared" si="0"/>
        <v>0</v>
      </c>
      <c r="G27" s="164"/>
      <c r="H27" s="164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</row>
    <row r="28" spans="1:33" ht="21" customHeight="1" outlineLevel="1" thickBot="1">
      <c r="A28" s="362" t="s">
        <v>950</v>
      </c>
      <c r="B28" s="365"/>
      <c r="C28" s="346"/>
      <c r="D28" s="345"/>
      <c r="E28" s="364">
        <f>Summaries_PR24_BRL!E28+Summaries_PR24_SWB!E28</f>
        <v>21.164000000000001</v>
      </c>
      <c r="F28" s="349">
        <f t="shared" si="0"/>
        <v>21.164000000000001</v>
      </c>
      <c r="G28" s="164"/>
      <c r="H28" s="164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</row>
    <row r="29" spans="1:33" ht="21" customHeight="1" outlineLevel="1" thickBot="1">
      <c r="A29" s="362" t="s">
        <v>951</v>
      </c>
      <c r="B29" s="363">
        <f>Summaries_PR24_BRL!B29+Summaries_PR24_SWB!B29</f>
        <v>0.97599999999999998</v>
      </c>
      <c r="C29" s="364">
        <f>Summaries_PR24_BRL!C29+Summaries_PR24_SWB!C29</f>
        <v>0.28699999999999998</v>
      </c>
      <c r="D29" s="348">
        <f>Summaries_PR24_BRL!D29+Summaries_PR24_SWB!D29</f>
        <v>0.77500000000000002</v>
      </c>
      <c r="E29" s="364">
        <f>Summaries_PR24_BRL!E29+Summaries_PR24_SWB!E29</f>
        <v>0</v>
      </c>
      <c r="F29" s="349">
        <f t="shared" si="0"/>
        <v>2.0379999999999998</v>
      </c>
      <c r="G29" s="164"/>
      <c r="H29" s="164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</row>
    <row r="30" spans="1:33" ht="21" customHeight="1" outlineLevel="1" thickBot="1">
      <c r="A30" s="341" t="s">
        <v>952</v>
      </c>
      <c r="B30" s="366">
        <f>SUM(B23:B29)</f>
        <v>8.597999999999999</v>
      </c>
      <c r="C30" s="367">
        <f t="shared" ref="C30:F30" si="1">SUM(C23:C29)</f>
        <v>54.991000000000007</v>
      </c>
      <c r="D30" s="368">
        <f t="shared" si="1"/>
        <v>15.599</v>
      </c>
      <c r="E30" s="369">
        <f t="shared" si="1"/>
        <v>21.164000000000001</v>
      </c>
      <c r="F30" s="349">
        <f t="shared" si="1"/>
        <v>100.352</v>
      </c>
      <c r="G30" s="164"/>
      <c r="H30" s="164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</row>
    <row r="31" spans="1:33" ht="21" customHeight="1" outlineLevel="1" thickBot="1">
      <c r="A31" s="512" t="s">
        <v>953</v>
      </c>
      <c r="B31" s="456">
        <f>(B30-B24)/($B$30+$C$30-$B$24-$C$24)</f>
        <v>-9.0593578327350585E-2</v>
      </c>
      <c r="C31" s="456">
        <f>(C30-C24)/($B$30+$C$30-$B$24-$C$24)</f>
        <v>1.0905935783273506</v>
      </c>
      <c r="D31" s="348"/>
      <c r="E31" s="364"/>
      <c r="F31" s="364"/>
      <c r="G31" s="164"/>
      <c r="H31" s="164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</row>
    <row r="32" spans="1:33" ht="21" customHeight="1" outlineLevel="1" thickBot="1">
      <c r="A32" s="341" t="s">
        <v>954</v>
      </c>
      <c r="B32" s="363"/>
      <c r="C32" s="364"/>
      <c r="D32" s="348"/>
      <c r="E32" s="364"/>
      <c r="F32" s="364"/>
      <c r="G32" s="164"/>
      <c r="H32" s="164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</row>
    <row r="33" spans="1:33" ht="21" customHeight="1" outlineLevel="1" thickBot="1">
      <c r="A33" s="362" t="s">
        <v>955</v>
      </c>
      <c r="B33" s="363">
        <f>Summaries_PR24_BRL!B33+Summaries_PR24_SWB!B33</f>
        <v>5.6580000000000013</v>
      </c>
      <c r="C33" s="346"/>
      <c r="D33" s="370"/>
      <c r="E33" s="371">
        <f>Summaries_PR24_BRL!E33+Summaries_PR24_SWB!E33</f>
        <v>0.53</v>
      </c>
      <c r="F33" s="349">
        <f>SUM(B33:E33)</f>
        <v>6.1880000000000015</v>
      </c>
      <c r="G33" s="164"/>
      <c r="H33" s="164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</row>
    <row r="34" spans="1:33" ht="21" customHeight="1" outlineLevel="1" thickBot="1">
      <c r="A34" s="362" t="s">
        <v>956</v>
      </c>
      <c r="B34" s="363">
        <f>Summaries_PR24_BRL!B34+Summaries_PR24_SWB!B34</f>
        <v>1.104493754415715</v>
      </c>
      <c r="C34" s="346"/>
      <c r="D34" s="348">
        <f>Summaries_PR24_BRL!D34+Summaries_PR24_SWB!D34</f>
        <v>0.54530000000000001</v>
      </c>
      <c r="E34" s="346"/>
      <c r="F34" s="349">
        <f t="shared" ref="F34:F35" si="2">SUM(B34:E34)</f>
        <v>1.6497937544157151</v>
      </c>
      <c r="G34" s="164"/>
      <c r="H34" s="164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</row>
    <row r="35" spans="1:33" ht="21" customHeight="1" outlineLevel="1" thickBot="1">
      <c r="A35" s="362" t="s">
        <v>957</v>
      </c>
      <c r="B35" s="363">
        <f>Summaries_PR24_BRL!B35+Summaries_PR24_SWB!B35</f>
        <v>0</v>
      </c>
      <c r="C35" s="346"/>
      <c r="D35" s="348">
        <f>Summaries_PR24_BRL!D35+Summaries_PR24_SWB!D35</f>
        <v>0</v>
      </c>
      <c r="E35" s="346"/>
      <c r="F35" s="349">
        <f t="shared" si="2"/>
        <v>0</v>
      </c>
      <c r="G35" s="164"/>
      <c r="H35" s="164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</row>
    <row r="36" spans="1:33" ht="21" customHeight="1" outlineLevel="1" thickBot="1">
      <c r="A36" s="341" t="s">
        <v>958</v>
      </c>
      <c r="B36" s="366">
        <f>SUM(B33:B35)</f>
        <v>6.7624937544157167</v>
      </c>
      <c r="C36" s="372"/>
      <c r="D36" s="368">
        <f>SUM(D34:D35)</f>
        <v>0.54530000000000001</v>
      </c>
      <c r="E36" s="349">
        <f>SUM(E33:E35)</f>
        <v>0.53</v>
      </c>
      <c r="F36" s="349">
        <f>SUM(F33:F35)</f>
        <v>7.837793754415717</v>
      </c>
      <c r="G36" s="164"/>
      <c r="H36" s="164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ht="21" customHeight="1" outlineLevel="1">
      <c r="A37" s="266"/>
      <c r="B37" s="266"/>
      <c r="C37" s="266"/>
      <c r="D37" s="266"/>
      <c r="E37" s="266"/>
      <c r="F37" s="266"/>
      <c r="G37" s="164"/>
      <c r="H37" s="164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 ht="21" customHeight="1" outlineLevel="1">
      <c r="A38" s="266" t="str">
        <f>DSR_BRL!E$117</f>
        <v>Developer services revenue - total</v>
      </c>
      <c r="B38" s="266"/>
      <c r="C38" s="266"/>
      <c r="D38" s="266"/>
      <c r="E38" s="266"/>
      <c r="F38" s="353">
        <f>Summaries_PR24_BRL!F38+Summaries_PR24_SWB!F38</f>
        <v>100.352</v>
      </c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</row>
    <row r="39" spans="1:33" s="23" customFormat="1" ht="19.149999999999999" customHeight="1" outlineLevel="1">
      <c r="A39" s="266" t="s">
        <v>923</v>
      </c>
      <c r="B39" s="110"/>
      <c r="C39" s="111"/>
      <c r="D39" s="112"/>
      <c r="E39" s="265"/>
      <c r="F39" s="166">
        <f>IF(ABS(F30-F38)&gt;CHK_TOL,1,0)</f>
        <v>0</v>
      </c>
      <c r="G39" s="101"/>
      <c r="H39" s="101"/>
      <c r="I39" s="101"/>
      <c r="J39" s="101"/>
      <c r="K39" s="101"/>
      <c r="L39" s="79"/>
      <c r="M39" s="157"/>
      <c r="N39" s="101"/>
      <c r="O39" s="120"/>
      <c r="P39" s="157"/>
      <c r="Q39" s="157"/>
      <c r="R39" s="101"/>
      <c r="S39" s="101"/>
      <c r="T39" s="101"/>
      <c r="U39" s="101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95"/>
      <c r="AG39" s="195"/>
    </row>
    <row r="40" spans="1:33" ht="21" customHeight="1" outlineLevel="1">
      <c r="A40" s="266"/>
      <c r="B40" s="266"/>
      <c r="C40" s="266"/>
      <c r="D40" s="266"/>
      <c r="E40" s="266"/>
      <c r="F40" s="266"/>
      <c r="G40" s="164"/>
      <c r="H40" s="164"/>
      <c r="I40" s="164"/>
      <c r="J40" s="164"/>
      <c r="K40" s="164"/>
      <c r="L40" s="164"/>
      <c r="M40" s="164"/>
      <c r="N40" s="101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</row>
    <row r="41" spans="1:33" ht="21" customHeight="1" outlineLevel="1">
      <c r="A41" s="266" t="str">
        <f>DR_BRL!E$73</f>
        <v>Diversions revenue - total</v>
      </c>
      <c r="B41" s="266"/>
      <c r="C41" s="266"/>
      <c r="D41" s="266"/>
      <c r="E41" s="266"/>
      <c r="F41" s="353">
        <f>Summaries_PR24_BRL!F41+Summaries_PR24_SWB!F41</f>
        <v>7.8377937544157144</v>
      </c>
      <c r="G41" s="164"/>
      <c r="H41" s="164"/>
      <c r="I41" s="164"/>
      <c r="J41" s="164"/>
      <c r="K41" s="164"/>
      <c r="L41" s="164"/>
      <c r="M41" s="164"/>
      <c r="N41" s="101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</row>
    <row r="42" spans="1:33" s="23" customFormat="1" ht="19.149999999999999" customHeight="1" outlineLevel="1">
      <c r="A42" s="266" t="s">
        <v>923</v>
      </c>
      <c r="B42" s="110"/>
      <c r="C42" s="111"/>
      <c r="D42" s="112"/>
      <c r="E42" s="265"/>
      <c r="F42" s="166">
        <f>IF(ABS(F36-F41)&gt;CHK_TOL,1,0)</f>
        <v>0</v>
      </c>
      <c r="G42" s="101"/>
      <c r="H42" s="101"/>
      <c r="I42" s="101"/>
      <c r="J42" s="101"/>
      <c r="K42" s="101"/>
      <c r="L42" s="79"/>
      <c r="M42" s="157"/>
      <c r="N42" s="101"/>
      <c r="O42" s="120"/>
      <c r="P42" s="157"/>
      <c r="Q42" s="157"/>
      <c r="R42" s="101"/>
      <c r="S42" s="101"/>
      <c r="T42" s="101"/>
      <c r="U42" s="101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95"/>
      <c r="AG42" s="195"/>
    </row>
    <row r="43" spans="1:33" ht="21" customHeight="1" outlineLevel="1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</row>
    <row r="44" spans="1:33" ht="21" customHeight="1" thickBot="1">
      <c r="A44" s="210" t="s">
        <v>959</v>
      </c>
      <c r="B44" s="164"/>
      <c r="C44" s="274" t="s">
        <v>11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</row>
    <row r="45" spans="1:33" ht="22.15" customHeight="1" outlineLevel="1" thickBot="1">
      <c r="A45" s="211" t="s">
        <v>929</v>
      </c>
      <c r="B45" s="574" t="s">
        <v>941</v>
      </c>
      <c r="C45" s="575"/>
      <c r="D45" s="575"/>
      <c r="E45" s="575"/>
      <c r="F45" s="575"/>
      <c r="G45" s="575"/>
      <c r="H45" s="576"/>
      <c r="I45" s="164"/>
      <c r="J45" s="164"/>
      <c r="K45" s="164"/>
      <c r="L45" s="164"/>
      <c r="M45" s="164"/>
      <c r="N45" s="101"/>
      <c r="O45" s="101"/>
      <c r="P45" s="101"/>
      <c r="Q45" s="101"/>
      <c r="R45" s="101"/>
      <c r="S45" s="101"/>
      <c r="T45" s="101"/>
      <c r="U45" s="101"/>
      <c r="V45" s="101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</row>
    <row r="46" spans="1:33" s="25" customFormat="1" ht="26.25" outlineLevel="1" thickBot="1">
      <c r="A46" s="375"/>
      <c r="B46" s="376" t="s">
        <v>628</v>
      </c>
      <c r="C46" s="376" t="s">
        <v>930</v>
      </c>
      <c r="D46" s="376" t="s">
        <v>931</v>
      </c>
      <c r="E46" s="376" t="s">
        <v>960</v>
      </c>
      <c r="F46" s="376" t="s">
        <v>961</v>
      </c>
      <c r="G46" s="376" t="s">
        <v>962</v>
      </c>
      <c r="H46" s="376" t="s">
        <v>927</v>
      </c>
      <c r="I46" s="212"/>
      <c r="J46" s="212"/>
      <c r="K46" s="212"/>
      <c r="L46" s="212"/>
      <c r="M46" s="212"/>
      <c r="N46" s="101"/>
      <c r="O46" s="101"/>
      <c r="P46" s="101"/>
      <c r="Q46" s="101"/>
      <c r="R46" s="101"/>
      <c r="S46" s="101"/>
      <c r="T46" s="101"/>
      <c r="U46" s="101"/>
      <c r="V46" s="101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3" ht="21" customHeight="1" outlineLevel="1" thickBot="1">
      <c r="A47" s="377" t="s">
        <v>963</v>
      </c>
      <c r="B47" s="358"/>
      <c r="C47" s="358"/>
      <c r="D47" s="358"/>
      <c r="E47" s="358"/>
      <c r="F47" s="358"/>
      <c r="G47" s="358"/>
      <c r="H47" s="358"/>
      <c r="I47" s="164"/>
      <c r="J47" s="164"/>
      <c r="K47" s="164"/>
      <c r="L47" s="164"/>
      <c r="M47" s="164"/>
      <c r="N47" s="101"/>
      <c r="O47" s="101"/>
      <c r="P47" s="101"/>
      <c r="Q47" s="101"/>
      <c r="R47" s="101"/>
      <c r="S47" s="101"/>
      <c r="T47" s="101"/>
      <c r="U47" s="101"/>
      <c r="V47" s="101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</row>
    <row r="48" spans="1:33" ht="21" customHeight="1" outlineLevel="1" thickBot="1">
      <c r="A48" s="378" t="s">
        <v>964</v>
      </c>
      <c r="B48" s="348">
        <f>TPSR!W129</f>
        <v>0</v>
      </c>
      <c r="C48" s="348">
        <f>TPSR!W130</f>
        <v>33.103457913856232</v>
      </c>
      <c r="D48" s="345"/>
      <c r="E48" s="345"/>
      <c r="F48" s="348">
        <f>TPSR!W131</f>
        <v>0</v>
      </c>
      <c r="G48" s="348">
        <f>TPSR!W132</f>
        <v>0</v>
      </c>
      <c r="H48" s="368">
        <f>SUM(B48:G48)</f>
        <v>33.103457913856232</v>
      </c>
      <c r="I48" s="164"/>
      <c r="J48" s="164"/>
      <c r="K48" s="164"/>
      <c r="L48" s="164"/>
      <c r="M48" s="164"/>
      <c r="N48" s="101"/>
      <c r="O48" s="101"/>
      <c r="P48" s="101"/>
      <c r="Q48" s="101"/>
      <c r="R48" s="101"/>
      <c r="S48" s="101"/>
      <c r="T48" s="101"/>
      <c r="U48" s="101"/>
      <c r="V48" s="101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</row>
    <row r="49" spans="1:33" ht="21" customHeight="1" outlineLevel="1" thickBot="1">
      <c r="A49" s="378" t="s">
        <v>965</v>
      </c>
      <c r="B49" s="348">
        <f>TPSR!W134</f>
        <v>6.1450000000000005</v>
      </c>
      <c r="C49" s="348">
        <f>TPSR!W135</f>
        <v>0</v>
      </c>
      <c r="D49" s="348">
        <f>TPSR!W136</f>
        <v>0</v>
      </c>
      <c r="E49" s="348">
        <f>TPSR!W137</f>
        <v>0</v>
      </c>
      <c r="F49" s="345"/>
      <c r="G49" s="345"/>
      <c r="H49" s="368">
        <f>SUM(B49:G49)</f>
        <v>6.1450000000000005</v>
      </c>
      <c r="I49" s="164"/>
      <c r="J49" s="164"/>
      <c r="K49" s="164"/>
      <c r="L49" s="164"/>
      <c r="M49" s="164"/>
      <c r="N49" s="101"/>
      <c r="O49" s="101"/>
      <c r="P49" s="101"/>
      <c r="Q49" s="101"/>
      <c r="R49" s="101"/>
      <c r="S49" s="101"/>
      <c r="T49" s="101"/>
      <c r="U49" s="101"/>
      <c r="V49" s="101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</row>
    <row r="50" spans="1:33" ht="21" customHeight="1" outlineLevel="1" thickBot="1">
      <c r="A50" s="377" t="s">
        <v>966</v>
      </c>
      <c r="B50" s="368">
        <f>SUM(B48:B49)</f>
        <v>6.1450000000000005</v>
      </c>
      <c r="C50" s="368">
        <f t="shared" ref="C50:H50" si="3">SUM(C48:C49)</f>
        <v>33.103457913856232</v>
      </c>
      <c r="D50" s="368">
        <f t="shared" si="3"/>
        <v>0</v>
      </c>
      <c r="E50" s="368">
        <f t="shared" si="3"/>
        <v>0</v>
      </c>
      <c r="F50" s="368">
        <f t="shared" si="3"/>
        <v>0</v>
      </c>
      <c r="G50" s="368">
        <f t="shared" si="3"/>
        <v>0</v>
      </c>
      <c r="H50" s="368">
        <f t="shared" si="3"/>
        <v>39.248457913856235</v>
      </c>
      <c r="I50" s="164"/>
      <c r="J50" s="164"/>
      <c r="K50" s="164"/>
      <c r="L50" s="164"/>
      <c r="M50" s="164"/>
      <c r="N50" s="101"/>
      <c r="O50" s="101"/>
      <c r="P50" s="101"/>
      <c r="Q50" s="101"/>
      <c r="R50" s="101"/>
      <c r="S50" s="101"/>
      <c r="T50" s="101"/>
      <c r="U50" s="101"/>
      <c r="V50" s="101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</row>
    <row r="51" spans="1:33" ht="21" customHeight="1" outlineLevel="1" thickBot="1">
      <c r="A51" s="377"/>
      <c r="B51" s="348"/>
      <c r="C51" s="348"/>
      <c r="D51" s="348"/>
      <c r="E51" s="348"/>
      <c r="F51" s="348"/>
      <c r="G51" s="348"/>
      <c r="H51" s="348"/>
      <c r="I51" s="164"/>
      <c r="J51" s="164"/>
      <c r="K51" s="164"/>
      <c r="L51" s="164"/>
      <c r="M51" s="164"/>
      <c r="N51" s="101"/>
      <c r="O51" s="101"/>
      <c r="P51" s="101"/>
      <c r="Q51" s="101"/>
      <c r="R51" s="101"/>
      <c r="S51" s="101"/>
      <c r="T51" s="101"/>
      <c r="U51" s="101"/>
      <c r="V51" s="101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</row>
    <row r="52" spans="1:33" ht="21" customHeight="1" outlineLevel="1" thickBot="1">
      <c r="A52" s="377" t="s">
        <v>967</v>
      </c>
      <c r="B52" s="348"/>
      <c r="C52" s="348"/>
      <c r="D52" s="348"/>
      <c r="E52" s="348"/>
      <c r="F52" s="348"/>
      <c r="G52" s="348"/>
      <c r="H52" s="348"/>
      <c r="I52" s="164"/>
      <c r="J52" s="164"/>
      <c r="K52" s="164"/>
      <c r="L52" s="164"/>
      <c r="M52" s="164"/>
      <c r="N52" s="101"/>
      <c r="O52" s="101"/>
      <c r="P52" s="101"/>
      <c r="Q52" s="101"/>
      <c r="R52" s="101"/>
      <c r="S52" s="101"/>
      <c r="T52" s="101"/>
      <c r="U52" s="101"/>
      <c r="V52" s="101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</row>
    <row r="53" spans="1:33" ht="21" customHeight="1" outlineLevel="1" thickBot="1">
      <c r="A53" s="378" t="s">
        <v>968</v>
      </c>
      <c r="B53" s="348">
        <f>TPSR!W147</f>
        <v>0</v>
      </c>
      <c r="C53" s="348">
        <f>TPSR!W148</f>
        <v>0.3</v>
      </c>
      <c r="D53" s="348">
        <f>TPSR!W149</f>
        <v>0.36</v>
      </c>
      <c r="E53" s="348">
        <f>TPSR!W150</f>
        <v>0</v>
      </c>
      <c r="F53" s="348">
        <f>TPSR!W151</f>
        <v>7.9450000000000003</v>
      </c>
      <c r="G53" s="348">
        <f>TPSR!W152</f>
        <v>0</v>
      </c>
      <c r="H53" s="368">
        <f>SUM(B53:G53)</f>
        <v>8.6050000000000004</v>
      </c>
      <c r="I53" s="164"/>
      <c r="J53" s="164"/>
      <c r="K53" s="164"/>
      <c r="L53" s="164"/>
      <c r="M53" s="164"/>
      <c r="N53" s="101"/>
      <c r="O53" s="101"/>
      <c r="P53" s="101"/>
      <c r="Q53" s="101"/>
      <c r="R53" s="101"/>
      <c r="S53" s="101"/>
      <c r="T53" s="101"/>
      <c r="U53" s="101"/>
      <c r="V53" s="101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</row>
    <row r="54" spans="1:33" ht="21" customHeight="1" outlineLevel="1" thickBot="1">
      <c r="A54" s="378" t="s">
        <v>969</v>
      </c>
      <c r="B54" s="348">
        <f>TPSR!W154</f>
        <v>0</v>
      </c>
      <c r="C54" s="348">
        <f>TPSR!$W155</f>
        <v>6.42</v>
      </c>
      <c r="D54" s="348">
        <f>TPSR!$W156</f>
        <v>0</v>
      </c>
      <c r="E54" s="348">
        <f>TPSR!$W157</f>
        <v>0</v>
      </c>
      <c r="F54" s="348">
        <f>TPSR!$W158</f>
        <v>0</v>
      </c>
      <c r="G54" s="348">
        <f>TPSR!$W159</f>
        <v>0</v>
      </c>
      <c r="H54" s="368">
        <f t="shared" ref="H54:H55" si="4">SUM(B54:G54)</f>
        <v>6.42</v>
      </c>
      <c r="I54" s="164"/>
      <c r="J54" s="164"/>
      <c r="K54" s="164"/>
      <c r="L54" s="164"/>
      <c r="M54" s="164"/>
      <c r="N54" s="101"/>
      <c r="O54" s="101"/>
      <c r="P54" s="101"/>
      <c r="Q54" s="101"/>
      <c r="R54" s="101"/>
      <c r="S54" s="101"/>
      <c r="T54" s="101"/>
      <c r="U54" s="101"/>
      <c r="V54" s="101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</row>
    <row r="55" spans="1:33" ht="21" customHeight="1" outlineLevel="1" thickBot="1">
      <c r="A55" s="377" t="s">
        <v>970</v>
      </c>
      <c r="B55" s="368">
        <f>SUM(B53:B54)</f>
        <v>0</v>
      </c>
      <c r="C55" s="368">
        <f t="shared" ref="C55:G55" si="5">SUM(C53:C54)</f>
        <v>6.72</v>
      </c>
      <c r="D55" s="368">
        <f t="shared" si="5"/>
        <v>0.36</v>
      </c>
      <c r="E55" s="368">
        <f t="shared" si="5"/>
        <v>0</v>
      </c>
      <c r="F55" s="368">
        <f t="shared" si="5"/>
        <v>7.9450000000000003</v>
      </c>
      <c r="G55" s="368">
        <f t="shared" si="5"/>
        <v>0</v>
      </c>
      <c r="H55" s="368">
        <f t="shared" si="4"/>
        <v>15.025</v>
      </c>
      <c r="I55" s="164"/>
      <c r="J55" s="164"/>
      <c r="K55" s="164"/>
      <c r="L55" s="164"/>
      <c r="M55" s="164"/>
      <c r="N55" s="101"/>
      <c r="O55" s="101"/>
      <c r="P55" s="101"/>
      <c r="Q55" s="101"/>
      <c r="R55" s="101"/>
      <c r="S55" s="101"/>
      <c r="T55" s="101"/>
      <c r="U55" s="101"/>
      <c r="V55" s="101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</row>
    <row r="56" spans="1:33" ht="21" customHeight="1" outlineLevel="1" thickBot="1">
      <c r="A56" s="377"/>
      <c r="B56" s="358"/>
      <c r="C56" s="358"/>
      <c r="D56" s="358"/>
      <c r="E56" s="358"/>
      <c r="F56" s="358"/>
      <c r="G56" s="358"/>
      <c r="H56" s="358"/>
      <c r="I56" s="164"/>
      <c r="J56" s="164"/>
      <c r="K56" s="164"/>
      <c r="L56" s="164"/>
      <c r="M56" s="164"/>
      <c r="N56" s="101"/>
      <c r="O56" s="101"/>
      <c r="P56" s="101"/>
      <c r="Q56" s="101"/>
      <c r="R56" s="101"/>
      <c r="S56" s="101"/>
      <c r="T56" s="101"/>
      <c r="U56" s="101"/>
      <c r="V56" s="101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</row>
    <row r="57" spans="1:33" ht="21" customHeight="1" outlineLevel="1" thickBot="1">
      <c r="A57" s="377" t="s">
        <v>971</v>
      </c>
      <c r="B57" s="368">
        <f>B55+B50</f>
        <v>6.1450000000000005</v>
      </c>
      <c r="C57" s="368">
        <f t="shared" ref="C57:G57" si="6">C55+C50</f>
        <v>39.823457913856231</v>
      </c>
      <c r="D57" s="368">
        <f t="shared" si="6"/>
        <v>0.36</v>
      </c>
      <c r="E57" s="368">
        <f t="shared" si="6"/>
        <v>0</v>
      </c>
      <c r="F57" s="368">
        <f t="shared" si="6"/>
        <v>7.9450000000000003</v>
      </c>
      <c r="G57" s="368">
        <f t="shared" si="6"/>
        <v>0</v>
      </c>
      <c r="H57" s="368">
        <f>H55+H50</f>
        <v>54.273457913856234</v>
      </c>
      <c r="I57" s="274"/>
      <c r="J57" s="164"/>
      <c r="K57" s="164"/>
      <c r="L57" s="164"/>
      <c r="M57" s="164"/>
      <c r="N57" s="101"/>
      <c r="O57" s="101"/>
      <c r="P57" s="101"/>
      <c r="Q57" s="101"/>
      <c r="R57" s="101"/>
      <c r="S57" s="101"/>
      <c r="T57" s="101"/>
      <c r="U57" s="101"/>
      <c r="V57" s="101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</row>
    <row r="58" spans="1:33" ht="21" customHeight="1" outlineLevel="1">
      <c r="A58" s="266"/>
      <c r="B58" s="266"/>
      <c r="C58" s="266"/>
      <c r="D58" s="266"/>
      <c r="E58" s="266"/>
      <c r="F58" s="266"/>
      <c r="G58" s="266"/>
      <c r="H58" s="266"/>
      <c r="I58" s="164"/>
      <c r="J58" s="164"/>
      <c r="K58" s="164"/>
      <c r="L58" s="164"/>
      <c r="M58" s="164"/>
      <c r="N58" s="101"/>
      <c r="O58" s="101"/>
      <c r="P58" s="101"/>
      <c r="Q58" s="101"/>
      <c r="R58" s="101"/>
      <c r="S58" s="101"/>
      <c r="T58" s="101"/>
      <c r="U58" s="101"/>
      <c r="V58" s="101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</row>
    <row r="59" spans="1:33" ht="21" customHeight="1" outlineLevel="1">
      <c r="A59" s="266" t="str">
        <f>TPSR!E$175</f>
        <v>Third party revenue - total</v>
      </c>
      <c r="B59" s="266"/>
      <c r="C59" s="266"/>
      <c r="D59" s="266"/>
      <c r="E59" s="266"/>
      <c r="F59" s="266"/>
      <c r="G59" s="266"/>
      <c r="H59" s="353">
        <f>TPSR!W$175</f>
        <v>54.273457913856227</v>
      </c>
      <c r="I59" s="164"/>
      <c r="J59" s="164"/>
      <c r="K59" s="164"/>
      <c r="L59" s="164"/>
      <c r="M59" s="164"/>
      <c r="N59" s="101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</row>
    <row r="60" spans="1:33" s="23" customFormat="1" ht="19.149999999999999" customHeight="1" outlineLevel="1">
      <c r="A60" s="266" t="s">
        <v>923</v>
      </c>
      <c r="B60" s="110"/>
      <c r="C60" s="111"/>
      <c r="D60" s="112"/>
      <c r="E60" s="265"/>
      <c r="F60" s="157"/>
      <c r="G60" s="265"/>
      <c r="H60" s="166">
        <f>IF(ABS(H57-H59)&gt;CHK_TOL,1,0)</f>
        <v>0</v>
      </c>
      <c r="I60" s="101"/>
      <c r="J60" s="101"/>
      <c r="K60" s="101"/>
      <c r="L60" s="79"/>
      <c r="M60" s="157"/>
      <c r="N60" s="101"/>
      <c r="O60" s="120"/>
      <c r="P60" s="157"/>
      <c r="Q60" s="157"/>
      <c r="R60" s="101"/>
      <c r="S60" s="101"/>
      <c r="T60" s="101"/>
      <c r="U60" s="101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95"/>
      <c r="AG60" s="195"/>
    </row>
    <row r="61" spans="1:33" customFormat="1" ht="19.149999999999999" customHeight="1" outlineLevel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</row>
    <row r="62" spans="1:33" ht="21" customHeight="1" thickBot="1">
      <c r="A62" s="210" t="s">
        <v>972</v>
      </c>
      <c r="B62" s="164"/>
      <c r="C62" s="274" t="s">
        <v>995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</row>
    <row r="63" spans="1:33" ht="21" customHeight="1" outlineLevel="1" thickBot="1">
      <c r="A63" s="211" t="s">
        <v>929</v>
      </c>
      <c r="B63" s="574" t="s">
        <v>973</v>
      </c>
      <c r="C63" s="575"/>
      <c r="D63" s="575"/>
      <c r="E63" s="575"/>
      <c r="F63" s="575"/>
      <c r="G63" s="575"/>
      <c r="H63" s="332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</row>
    <row r="64" spans="1:33" ht="22.15" customHeight="1" outlineLevel="1" thickBot="1">
      <c r="A64" s="375"/>
      <c r="B64" s="580" t="s">
        <v>930</v>
      </c>
      <c r="C64" s="581"/>
      <c r="D64" s="582"/>
      <c r="E64" s="583" t="s">
        <v>931</v>
      </c>
      <c r="F64" s="584"/>
      <c r="G64" s="585"/>
      <c r="H64" s="266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</row>
    <row r="65" spans="1:33" ht="21" customHeight="1" outlineLevel="1" thickBot="1">
      <c r="A65" s="379"/>
      <c r="B65" s="339" t="s">
        <v>932</v>
      </c>
      <c r="C65" s="339" t="s">
        <v>933</v>
      </c>
      <c r="D65" s="339" t="s">
        <v>934</v>
      </c>
      <c r="E65" s="339" t="s">
        <v>932</v>
      </c>
      <c r="F65" s="339" t="s">
        <v>933</v>
      </c>
      <c r="G65" s="339" t="s">
        <v>934</v>
      </c>
      <c r="H65" s="266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</row>
    <row r="66" spans="1:33" ht="21" customHeight="1" outlineLevel="1" thickBot="1">
      <c r="A66" s="377" t="s">
        <v>944</v>
      </c>
      <c r="B66" s="358"/>
      <c r="C66" s="358"/>
      <c r="D66" s="358"/>
      <c r="E66" s="358"/>
      <c r="F66" s="358"/>
      <c r="G66" s="358"/>
      <c r="H66" s="266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</row>
    <row r="67" spans="1:33" ht="21" customHeight="1" outlineLevel="1" thickBot="1">
      <c r="A67" s="378" t="s">
        <v>974</v>
      </c>
      <c r="B67" s="348">
        <f>Summaries_PR24_BRL!B67+Summaries_PR24_SWB!B67</f>
        <v>34.334000000000003</v>
      </c>
      <c r="C67" s="348">
        <f>Summaries_PR24_BRL!C67+Summaries_PR24_SWB!C67</f>
        <v>2.5499999999999998</v>
      </c>
      <c r="D67" s="368">
        <f t="shared" ref="D67:D70" si="7">SUM(B67:C67)</f>
        <v>36.884</v>
      </c>
      <c r="E67" s="348">
        <f>Summaries_PR24_BRL!E67+Summaries_PR24_SWB!E67</f>
        <v>0</v>
      </c>
      <c r="F67" s="348">
        <f>Summaries_PR24_BRL!F67+Summaries_PR24_SWB!F67</f>
        <v>0.14500000000000002</v>
      </c>
      <c r="G67" s="368">
        <f>SUM(E67:F67)</f>
        <v>0.14500000000000002</v>
      </c>
      <c r="H67" s="380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</row>
    <row r="68" spans="1:33" ht="21" customHeight="1" outlineLevel="1" thickBot="1">
      <c r="A68" s="378" t="s">
        <v>947</v>
      </c>
      <c r="B68" s="348">
        <f>Summaries_PR24_BRL!B68+Summaries_PR24_SWB!B68</f>
        <v>22.637</v>
      </c>
      <c r="C68" s="348">
        <f>Summaries_PR24_BRL!C68+Summaries_PR24_SWB!C68</f>
        <v>0</v>
      </c>
      <c r="D68" s="368">
        <f t="shared" si="7"/>
        <v>22.637</v>
      </c>
      <c r="E68" s="348">
        <f>Summaries_PR24_BRL!E68+Summaries_PR24_SWB!E68</f>
        <v>21.16</v>
      </c>
      <c r="F68" s="348">
        <f>Summaries_PR24_BRL!F68+Summaries_PR24_SWB!F68</f>
        <v>0</v>
      </c>
      <c r="G68" s="368">
        <f t="shared" ref="G68:G70" si="8">SUM(E68:F68)</f>
        <v>21.16</v>
      </c>
      <c r="H68" s="380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</row>
    <row r="69" spans="1:33" ht="21" customHeight="1" outlineLevel="1" thickBot="1">
      <c r="A69" s="378" t="s">
        <v>975</v>
      </c>
      <c r="B69" s="348">
        <f>Summaries_PR24_BRL!B69+Summaries_PR24_SWB!B69</f>
        <v>0</v>
      </c>
      <c r="C69" s="348">
        <f>Summaries_PR24_BRL!C69+Summaries_PR24_SWB!C69</f>
        <v>0</v>
      </c>
      <c r="D69" s="368">
        <f t="shared" si="7"/>
        <v>0</v>
      </c>
      <c r="E69" s="348">
        <f>Summaries_PR24_BRL!E69+Summaries_PR24_SWB!E69</f>
        <v>0</v>
      </c>
      <c r="F69" s="348">
        <f>Summaries_PR24_BRL!F69+Summaries_PR24_SWB!F69</f>
        <v>0</v>
      </c>
      <c r="G69" s="368">
        <f t="shared" si="8"/>
        <v>0</v>
      </c>
      <c r="H69" s="380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</row>
    <row r="70" spans="1:33" ht="21" customHeight="1" outlineLevel="1" thickBot="1">
      <c r="A70" s="378" t="s">
        <v>976</v>
      </c>
      <c r="B70" s="348">
        <f>Summaries_PR24_BRL!B70+Summaries_PR24_SWB!B70</f>
        <v>0</v>
      </c>
      <c r="C70" s="348">
        <f>Summaries_PR24_BRL!C70+Summaries_PR24_SWB!C70</f>
        <v>0</v>
      </c>
      <c r="D70" s="368">
        <f t="shared" si="7"/>
        <v>0</v>
      </c>
      <c r="E70" s="348">
        <f>Summaries_PR24_BRL!E70+Summaries_PR24_SWB!E70</f>
        <v>0</v>
      </c>
      <c r="F70" s="348">
        <f>Summaries_PR24_BRL!F70+Summaries_PR24_SWB!F70</f>
        <v>0</v>
      </c>
      <c r="G70" s="368">
        <f t="shared" si="8"/>
        <v>0</v>
      </c>
      <c r="H70" s="380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</row>
    <row r="71" spans="1:33" ht="21" customHeight="1" outlineLevel="1" thickBot="1">
      <c r="A71" s="377" t="s">
        <v>952</v>
      </c>
      <c r="B71" s="368">
        <f>SUM(B67:B70)</f>
        <v>56.971000000000004</v>
      </c>
      <c r="C71" s="368">
        <f>SUM(C67:C70)</f>
        <v>2.5499999999999998</v>
      </c>
      <c r="D71" s="368">
        <f t="shared" ref="D71:G71" si="9">SUM(D67:D70)</f>
        <v>59.521000000000001</v>
      </c>
      <c r="E71" s="368">
        <f>SUM(E67:E70)</f>
        <v>21.16</v>
      </c>
      <c r="F71" s="368">
        <f>SUM(F67:F70)</f>
        <v>0.14500000000000002</v>
      </c>
      <c r="G71" s="368">
        <f t="shared" si="9"/>
        <v>21.305</v>
      </c>
      <c r="H71" s="381">
        <f>G71+D71</f>
        <v>80.825999999999993</v>
      </c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</row>
    <row r="72" spans="1:33" ht="21" customHeight="1" outlineLevel="1">
      <c r="A72" s="266"/>
      <c r="B72" s="266"/>
      <c r="C72" s="266"/>
      <c r="D72" s="266"/>
      <c r="E72" s="266"/>
      <c r="F72" s="266"/>
      <c r="G72" s="266"/>
      <c r="H72" s="266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</row>
    <row r="73" spans="1:33" ht="21" customHeight="1" outlineLevel="1">
      <c r="A73" s="266" t="s">
        <v>977</v>
      </c>
      <c r="B73" s="266"/>
      <c r="C73" s="266"/>
      <c r="D73" s="266"/>
      <c r="E73" s="266"/>
      <c r="F73" s="266"/>
      <c r="G73" s="266"/>
      <c r="H73" s="353">
        <f>Summaries_PR24_BRL!H73+Summaries_PR24_SWB!H73</f>
        <v>80.825999999999993</v>
      </c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</row>
    <row r="74" spans="1:33" s="23" customFormat="1" ht="19.149999999999999" customHeight="1" outlineLevel="1">
      <c r="A74" s="266" t="s">
        <v>923</v>
      </c>
      <c r="B74" s="110"/>
      <c r="C74" s="111"/>
      <c r="D74" s="112"/>
      <c r="E74" s="265"/>
      <c r="F74" s="157"/>
      <c r="G74" s="157"/>
      <c r="H74" s="166">
        <f>IF(ABS(H71-H73)&gt;CHK_TOL,1,0)</f>
        <v>0</v>
      </c>
      <c r="I74" s="101"/>
      <c r="J74" s="101"/>
      <c r="K74" s="101"/>
      <c r="L74" s="79"/>
      <c r="M74" s="157"/>
      <c r="N74" s="101"/>
      <c r="O74" s="120"/>
      <c r="P74" s="157"/>
      <c r="Q74" s="157"/>
      <c r="R74" s="101"/>
      <c r="S74" s="101"/>
      <c r="T74" s="101"/>
      <c r="U74" s="101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95"/>
      <c r="AG74" s="195"/>
    </row>
    <row r="75" spans="1:33" ht="21" customHeight="1" outlineLevel="1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</row>
    <row r="76" spans="1:33" ht="21" customHeight="1" thickBot="1">
      <c r="A76" s="210" t="s">
        <v>978</v>
      </c>
      <c r="B76" s="164"/>
      <c r="C76" s="274" t="s">
        <v>995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</row>
    <row r="77" spans="1:33" ht="21" customHeight="1" outlineLevel="1" thickBot="1">
      <c r="A77" s="211" t="s">
        <v>929</v>
      </c>
      <c r="B77" s="574" t="s">
        <v>973</v>
      </c>
      <c r="C77" s="575"/>
      <c r="D77" s="575"/>
      <c r="E77" s="332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</row>
    <row r="78" spans="1:33" ht="21" customHeight="1" outlineLevel="1" thickBot="1">
      <c r="A78" s="379"/>
      <c r="B78" s="339" t="s">
        <v>932</v>
      </c>
      <c r="C78" s="339" t="s">
        <v>933</v>
      </c>
      <c r="D78" s="339" t="s">
        <v>934</v>
      </c>
      <c r="E78" s="266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</row>
    <row r="79" spans="1:33" ht="21" customHeight="1" outlineLevel="1" thickBot="1">
      <c r="A79" s="377" t="s">
        <v>979</v>
      </c>
      <c r="B79" s="358"/>
      <c r="C79" s="358"/>
      <c r="D79" s="358"/>
      <c r="E79" s="266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</row>
    <row r="80" spans="1:33" ht="21" customHeight="1" outlineLevel="1" thickBot="1">
      <c r="A80" s="378" t="s">
        <v>955</v>
      </c>
      <c r="B80" s="348">
        <f>Summaries_PR24_BRL!B80+Summaries_PR24_SWB!B80</f>
        <v>0</v>
      </c>
      <c r="C80" s="348">
        <f>Summaries_PR24_BRL!C80+Summaries_PR24_SWB!C80</f>
        <v>5.6563958638484362</v>
      </c>
      <c r="D80" s="368">
        <f>SUM(B80:C80)</f>
        <v>5.6563958638484362</v>
      </c>
      <c r="E80" s="266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</row>
    <row r="81" spans="1:33" ht="21" customHeight="1" outlineLevel="1" thickBot="1">
      <c r="A81" s="378" t="s">
        <v>956</v>
      </c>
      <c r="B81" s="348">
        <f>Summaries_PR24_BRL!B81+Summaries_PR24_SWB!B81</f>
        <v>0</v>
      </c>
      <c r="C81" s="348">
        <f>Summaries_PR24_BRL!C81+Summaries_PR24_SWB!C81</f>
        <v>1.3451875053850182</v>
      </c>
      <c r="D81" s="368">
        <f t="shared" ref="D81:D82" si="10">SUM(B81:C81)</f>
        <v>1.3451875053850182</v>
      </c>
      <c r="E81" s="266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</row>
    <row r="82" spans="1:33" ht="21" customHeight="1" outlineLevel="1" thickBot="1">
      <c r="A82" s="378" t="s">
        <v>957</v>
      </c>
      <c r="B82" s="348">
        <f>Summaries_PR24_BRL!B82+Summaries_PR24_SWB!B82</f>
        <v>0</v>
      </c>
      <c r="C82" s="348">
        <f>Summaries_PR24_BRL!C82+Summaries_PR24_SWB!C82</f>
        <v>0</v>
      </c>
      <c r="D82" s="368">
        <f t="shared" si="10"/>
        <v>0</v>
      </c>
      <c r="E82" s="266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</row>
    <row r="83" spans="1:33" ht="21" customHeight="1" outlineLevel="1" thickBot="1">
      <c r="A83" s="377" t="s">
        <v>980</v>
      </c>
      <c r="B83" s="368">
        <f>SUM(B80:B82)</f>
        <v>0</v>
      </c>
      <c r="C83" s="368">
        <f>SUM(C80:C82)</f>
        <v>7.0015833692334546</v>
      </c>
      <c r="D83" s="368">
        <f>SUM(D80:D82)</f>
        <v>7.0015833692334546</v>
      </c>
      <c r="E83" s="266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</row>
    <row r="84" spans="1:33" ht="21" customHeight="1" outlineLevel="1" thickBot="1">
      <c r="A84" s="377"/>
      <c r="B84" s="348"/>
      <c r="C84" s="348"/>
      <c r="D84" s="368"/>
      <c r="E84" s="266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</row>
    <row r="85" spans="1:33" ht="21" customHeight="1" outlineLevel="1" thickBot="1">
      <c r="A85" s="377" t="s">
        <v>981</v>
      </c>
      <c r="B85" s="348"/>
      <c r="C85" s="348"/>
      <c r="D85" s="368"/>
      <c r="E85" s="266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</row>
    <row r="86" spans="1:33" ht="21" customHeight="1" outlineLevel="1" thickBot="1">
      <c r="A86" s="378" t="s">
        <v>955</v>
      </c>
      <c r="B86" s="348">
        <f>Summaries_PR24_BRL!B86+Summaries_PR24_SWB!B86</f>
        <v>0</v>
      </c>
      <c r="C86" s="348">
        <f>Summaries_PR24_BRL!C86+Summaries_PR24_SWB!C86</f>
        <v>0.53</v>
      </c>
      <c r="D86" s="368">
        <f t="shared" ref="D86:D88" si="11">SUM(B86:C86)</f>
        <v>0.53</v>
      </c>
      <c r="E86" s="266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</row>
    <row r="87" spans="1:33" ht="21" customHeight="1" outlineLevel="1" thickBot="1">
      <c r="A87" s="378" t="s">
        <v>956</v>
      </c>
      <c r="B87" s="348">
        <f>Summaries_PR24_BRL!B87+Summaries_PR24_SWB!B87</f>
        <v>0</v>
      </c>
      <c r="C87" s="348">
        <f>Summaries_PR24_BRL!C87+Summaries_PR24_SWB!C87</f>
        <v>0.66500000000000004</v>
      </c>
      <c r="D87" s="368">
        <f t="shared" si="11"/>
        <v>0.66500000000000004</v>
      </c>
      <c r="E87" s="266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</row>
    <row r="88" spans="1:33" ht="21" customHeight="1" outlineLevel="1" thickBot="1">
      <c r="A88" s="378" t="s">
        <v>957</v>
      </c>
      <c r="B88" s="348">
        <f>Summaries_PR24_BRL!B88+Summaries_PR24_SWB!B88</f>
        <v>0</v>
      </c>
      <c r="C88" s="348">
        <f>Summaries_PR24_BRL!C88+Summaries_PR24_SWB!C88</f>
        <v>0</v>
      </c>
      <c r="D88" s="368">
        <f t="shared" si="11"/>
        <v>0</v>
      </c>
      <c r="E88" s="266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</row>
    <row r="89" spans="1:33" ht="21" customHeight="1" outlineLevel="1" thickBot="1">
      <c r="A89" s="377" t="s">
        <v>982</v>
      </c>
      <c r="B89" s="368">
        <f>SUM(B86:B88)</f>
        <v>0</v>
      </c>
      <c r="C89" s="368">
        <f>SUM(C86:C88)</f>
        <v>1.1950000000000001</v>
      </c>
      <c r="D89" s="368">
        <f>SUM(D86:D88)</f>
        <v>1.1950000000000001</v>
      </c>
      <c r="E89" s="381">
        <f>D89+D83</f>
        <v>8.1965833692334549</v>
      </c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</row>
    <row r="90" spans="1:33" ht="21" customHeight="1" outlineLevel="1">
      <c r="A90" s="266"/>
      <c r="B90" s="266"/>
      <c r="C90" s="266"/>
      <c r="D90" s="266"/>
      <c r="E90" s="266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</row>
    <row r="91" spans="1:33" ht="21" customHeight="1" outlineLevel="1">
      <c r="A91" s="266" t="s">
        <v>977</v>
      </c>
      <c r="B91" s="266"/>
      <c r="C91" s="266"/>
      <c r="D91" s="266"/>
      <c r="E91" s="353">
        <f>Summaries_PR24_BRL!E91+Summaries_PR24_SWB!E91</f>
        <v>8.1965833692334531</v>
      </c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</row>
    <row r="92" spans="1:33" s="23" customFormat="1" ht="19.149999999999999" customHeight="1" outlineLevel="1">
      <c r="A92" s="266" t="s">
        <v>923</v>
      </c>
      <c r="B92" s="110"/>
      <c r="C92" s="111"/>
      <c r="D92" s="157"/>
      <c r="E92" s="166">
        <f>IF(ABS(E89-E91)&gt;CHK_TOL,1,0)</f>
        <v>0</v>
      </c>
      <c r="F92" s="157"/>
      <c r="G92" s="157"/>
      <c r="H92" s="157"/>
      <c r="I92" s="101"/>
      <c r="J92" s="101"/>
      <c r="K92" s="101"/>
      <c r="L92" s="79"/>
      <c r="M92" s="157"/>
      <c r="N92" s="101"/>
      <c r="O92" s="120"/>
      <c r="P92" s="157"/>
      <c r="Q92" s="157"/>
      <c r="R92" s="101"/>
      <c r="S92" s="101"/>
      <c r="T92" s="101"/>
      <c r="U92" s="101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95"/>
      <c r="AG92" s="195"/>
    </row>
    <row r="93" spans="1:33" ht="21" customHeight="1" outlineLevel="1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</row>
    <row r="94" spans="1:33" ht="21" customHeight="1" thickBot="1">
      <c r="A94" s="210" t="s">
        <v>983</v>
      </c>
      <c r="B94" s="274" t="s">
        <v>11</v>
      </c>
      <c r="C94" s="274" t="s">
        <v>995</v>
      </c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</row>
    <row r="95" spans="1:33" ht="21" customHeight="1" outlineLevel="1" thickBot="1">
      <c r="A95" s="211" t="s">
        <v>929</v>
      </c>
      <c r="B95" s="574" t="s">
        <v>984</v>
      </c>
      <c r="C95" s="575"/>
      <c r="D95" s="575"/>
      <c r="E95" s="575"/>
      <c r="F95" s="576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</row>
    <row r="96" spans="1:33" ht="15.75" outlineLevel="1" thickBot="1">
      <c r="A96" s="382"/>
      <c r="B96" s="383" t="s">
        <v>941</v>
      </c>
      <c r="C96" s="383" t="s">
        <v>932</v>
      </c>
      <c r="D96" s="383" t="s">
        <v>933</v>
      </c>
      <c r="E96" s="383" t="s">
        <v>985</v>
      </c>
      <c r="F96" s="383" t="s">
        <v>986</v>
      </c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</row>
    <row r="97" spans="1:33" ht="21" customHeight="1" outlineLevel="1" thickBot="1">
      <c r="A97" s="384" t="s">
        <v>987</v>
      </c>
      <c r="B97" s="348">
        <f>TPSR!W129+TPSR!W130+TPSR!W131+TPSR!W132</f>
        <v>33.103457913856232</v>
      </c>
      <c r="C97" s="482">
        <f>Summaries_PR24_BRL!C97+Summaries_PR24_SWB!C97</f>
        <v>0</v>
      </c>
      <c r="D97" s="482">
        <f>Summaries_PR24_BRL!D97+Summaries_PR24_SWB!D97</f>
        <v>0</v>
      </c>
      <c r="E97" s="385">
        <f t="shared" ref="E97" si="12">B97-C97-D97</f>
        <v>33.103457913856232</v>
      </c>
      <c r="F97" s="386">
        <f>IFERROR(E97/B97,0)</f>
        <v>1</v>
      </c>
      <c r="G97" s="164"/>
      <c r="H97" s="252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</row>
    <row r="98" spans="1:33" ht="21" customHeight="1" outlineLevel="1" thickBot="1">
      <c r="A98" s="384" t="s">
        <v>988</v>
      </c>
      <c r="B98" s="348">
        <f>TPSR!W134+TPSR!W135+TPSR!W136+TPSR!W137</f>
        <v>6.1450000000000005</v>
      </c>
      <c r="C98" s="482">
        <f>Summaries_PR24_BRL!C98+Summaries_PR24_SWB!C98</f>
        <v>0</v>
      </c>
      <c r="D98" s="482">
        <f>Summaries_PR24_BRL!D98+Summaries_PR24_SWB!D98</f>
        <v>6.1450000000000014</v>
      </c>
      <c r="E98" s="385">
        <f>B98-C98-D98</f>
        <v>0</v>
      </c>
      <c r="F98" s="386">
        <f t="shared" ref="F98:F101" si="13">IFERROR(E98/B98,0)</f>
        <v>0</v>
      </c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</row>
    <row r="99" spans="1:33" ht="21" customHeight="1" outlineLevel="1" thickBot="1">
      <c r="A99" s="384" t="s">
        <v>989</v>
      </c>
      <c r="B99" s="348">
        <f>TPSR!W147+TPSR!W148+TPSR!W149+TPSR!W150+TPSR!W151+TPSR!W152</f>
        <v>8.6050000000000004</v>
      </c>
      <c r="C99" s="482">
        <f>Summaries_PR24_BRL!C99+Summaries_PR24_SWB!C99</f>
        <v>0</v>
      </c>
      <c r="D99" s="482">
        <f>Summaries_PR24_BRL!D99+Summaries_PR24_SWB!D99</f>
        <v>7.597999999999999</v>
      </c>
      <c r="E99" s="385">
        <f t="shared" ref="E99:E101" si="14">B99-C99-D99</f>
        <v>1.0070000000000014</v>
      </c>
      <c r="F99" s="386">
        <f t="shared" si="13"/>
        <v>0.11702498547356205</v>
      </c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</row>
    <row r="100" spans="1:33" ht="21" customHeight="1" outlineLevel="1" thickBot="1">
      <c r="A100" s="384" t="s">
        <v>990</v>
      </c>
      <c r="B100" s="348">
        <f>SUM(TPSR!W154:W159)</f>
        <v>6.42</v>
      </c>
      <c r="C100" s="482">
        <f>Summaries_PR24_BRL!C100+Summaries_PR24_SWB!C100</f>
        <v>0</v>
      </c>
      <c r="D100" s="482">
        <f>Summaries_PR24_BRL!D100+Summaries_PR24_SWB!D100</f>
        <v>0</v>
      </c>
      <c r="E100" s="385">
        <f t="shared" si="14"/>
        <v>6.42</v>
      </c>
      <c r="F100" s="386">
        <f t="shared" si="13"/>
        <v>1</v>
      </c>
      <c r="G100" s="164"/>
      <c r="H100" s="164"/>
      <c r="I100" s="164"/>
      <c r="J100" s="164"/>
      <c r="K100" s="164"/>
      <c r="L100" s="164"/>
      <c r="M100" s="164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164"/>
      <c r="AC100" s="164"/>
      <c r="AD100" s="164"/>
      <c r="AE100" s="164"/>
      <c r="AF100" s="164"/>
      <c r="AG100" s="164"/>
    </row>
    <row r="101" spans="1:33" ht="21" customHeight="1" outlineLevel="1" thickBot="1">
      <c r="A101" s="387" t="s">
        <v>927</v>
      </c>
      <c r="B101" s="368">
        <f>SUM(B97:B100)</f>
        <v>54.273457913856234</v>
      </c>
      <c r="C101" s="368">
        <f>SUM(C97:C100)</f>
        <v>0</v>
      </c>
      <c r="D101" s="368">
        <f>SUM(D97:D100)</f>
        <v>13.743</v>
      </c>
      <c r="E101" s="388">
        <f t="shared" si="14"/>
        <v>40.530457913856232</v>
      </c>
      <c r="F101" s="389">
        <f t="shared" si="13"/>
        <v>0.74678230339011886</v>
      </c>
      <c r="G101" s="164"/>
      <c r="H101" s="164"/>
      <c r="I101" s="164"/>
      <c r="J101" s="164"/>
      <c r="K101" s="164"/>
      <c r="L101" s="164"/>
      <c r="M101" s="164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164"/>
      <c r="AC101" s="164"/>
      <c r="AD101" s="164"/>
      <c r="AE101" s="164"/>
      <c r="AF101" s="164"/>
      <c r="AG101" s="164"/>
    </row>
    <row r="102" spans="1:33" ht="21" customHeight="1" outlineLevel="1">
      <c r="A102" s="266"/>
      <c r="B102" s="266"/>
      <c r="C102" s="266"/>
      <c r="D102" s="266"/>
      <c r="E102" s="266"/>
      <c r="F102" s="266"/>
      <c r="G102" s="164"/>
      <c r="H102" s="164"/>
      <c r="I102" s="164"/>
      <c r="J102" s="164"/>
      <c r="K102" s="164"/>
      <c r="L102" s="164"/>
      <c r="M102" s="164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164"/>
      <c r="AC102" s="164"/>
      <c r="AD102" s="164"/>
      <c r="AE102" s="164"/>
      <c r="AF102" s="164"/>
      <c r="AG102" s="164"/>
    </row>
    <row r="103" spans="1:33" ht="21" customHeight="1" outlineLevel="1">
      <c r="A103" s="266" t="str">
        <f>TPSR!E$175</f>
        <v>Third party revenue - total</v>
      </c>
      <c r="B103" s="353">
        <f>TPSR!W$175</f>
        <v>54.273457913856227</v>
      </c>
      <c r="C103" s="353">
        <f>Summaries_PR24_BRL!C103+Summaries_PR24_SWB!C103</f>
        <v>0</v>
      </c>
      <c r="D103" s="353">
        <f>Summaries_PR24_BRL!D103+Summaries_PR24_SWB!D103</f>
        <v>13.743</v>
      </c>
      <c r="E103" s="266"/>
      <c r="F103" s="266"/>
      <c r="G103" s="164"/>
      <c r="H103" s="164"/>
      <c r="I103" s="164"/>
      <c r="J103" s="164"/>
      <c r="K103" s="164"/>
      <c r="L103" s="164"/>
      <c r="M103" s="164"/>
      <c r="N103" s="101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</row>
    <row r="104" spans="1:33" s="23" customFormat="1" ht="19.149999999999999" customHeight="1" outlineLevel="1">
      <c r="A104" s="266" t="s">
        <v>923</v>
      </c>
      <c r="B104" s="166">
        <f>IF(ABS(B101-B103)&gt;CHK_TOL,1,0)</f>
        <v>0</v>
      </c>
      <c r="C104" s="166">
        <f>IF(ABS(C101-C103)&gt;CHK_TOL,1,0)</f>
        <v>0</v>
      </c>
      <c r="D104" s="166">
        <f>IF(ABS(D101-D103)&gt;CHK_TOL,1,0)</f>
        <v>0</v>
      </c>
      <c r="E104" s="265"/>
      <c r="F104" s="157"/>
      <c r="G104" s="101"/>
      <c r="H104" s="157"/>
      <c r="I104" s="101"/>
      <c r="J104" s="101"/>
      <c r="K104" s="101"/>
      <c r="L104" s="79"/>
      <c r="M104" s="157"/>
      <c r="N104" s="101"/>
      <c r="O104" s="120"/>
      <c r="P104" s="157"/>
      <c r="Q104" s="157"/>
      <c r="R104" s="101"/>
      <c r="S104" s="101"/>
      <c r="T104" s="101"/>
      <c r="U104" s="101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95"/>
      <c r="AG104" s="195"/>
    </row>
    <row r="105" spans="1:33" ht="21" customHeight="1" outlineLevel="1">
      <c r="A105" s="266"/>
      <c r="B105" s="266"/>
      <c r="C105" s="266"/>
      <c r="D105" s="266"/>
      <c r="E105" s="266"/>
      <c r="F105" s="266"/>
      <c r="G105" s="164"/>
      <c r="H105" s="164"/>
      <c r="I105" s="164"/>
      <c r="J105" s="164"/>
      <c r="K105" s="164"/>
      <c r="L105" s="164"/>
      <c r="M105" s="164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164"/>
      <c r="AC105" s="164"/>
      <c r="AD105" s="164"/>
      <c r="AE105" s="164"/>
      <c r="AF105" s="164"/>
      <c r="AG105" s="164"/>
    </row>
    <row r="106" spans="1:33" ht="21" customHeight="1" thickBot="1">
      <c r="A106" s="210" t="s">
        <v>991</v>
      </c>
      <c r="B106" s="164"/>
      <c r="C106" s="274" t="s">
        <v>995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213"/>
      <c r="O106" s="213"/>
      <c r="P106" s="213"/>
      <c r="Q106" s="213"/>
      <c r="R106" s="213"/>
      <c r="S106" s="213"/>
      <c r="T106" s="213"/>
      <c r="U106" s="213"/>
      <c r="V106" s="213"/>
      <c r="W106" s="101"/>
      <c r="X106" s="101"/>
      <c r="Y106" s="101"/>
      <c r="Z106" s="101"/>
      <c r="AA106" s="101"/>
      <c r="AB106" s="101"/>
      <c r="AC106" s="164"/>
      <c r="AD106" s="164"/>
      <c r="AE106" s="164"/>
      <c r="AF106" s="164"/>
      <c r="AG106" s="164"/>
    </row>
    <row r="107" spans="1:33" ht="21" customHeight="1" outlineLevel="1" thickBot="1">
      <c r="A107" s="211" t="s">
        <v>929</v>
      </c>
      <c r="B107" s="333"/>
      <c r="C107" s="164"/>
      <c r="D107" s="164"/>
      <c r="E107" s="164"/>
      <c r="F107" s="164"/>
      <c r="G107" s="164"/>
      <c r="H107" s="164"/>
      <c r="I107" s="164"/>
      <c r="J107" s="213"/>
      <c r="K107" s="213"/>
      <c r="L107" s="213"/>
      <c r="M107" s="213"/>
      <c r="N107" s="213"/>
      <c r="O107" s="213"/>
      <c r="P107" s="213"/>
      <c r="Q107" s="213"/>
      <c r="R107" s="213"/>
      <c r="S107" s="101"/>
      <c r="T107" s="101"/>
      <c r="U107" s="101"/>
      <c r="V107" s="101"/>
      <c r="W107" s="101"/>
      <c r="X107" s="101"/>
      <c r="Y107" s="164"/>
      <c r="Z107" s="164"/>
      <c r="AA107" s="164"/>
      <c r="AB107" s="164"/>
      <c r="AC107" s="164"/>
      <c r="AD107" s="569"/>
      <c r="AE107" s="569"/>
      <c r="AF107" s="569"/>
      <c r="AG107" s="569"/>
    </row>
    <row r="108" spans="1:33" ht="21" customHeight="1" outlineLevel="1" thickBot="1">
      <c r="A108" s="375"/>
      <c r="B108" s="376" t="s">
        <v>992</v>
      </c>
      <c r="C108" s="266"/>
      <c r="D108" s="164"/>
      <c r="E108" s="164"/>
      <c r="F108" s="164"/>
      <c r="G108" s="164"/>
      <c r="H108" s="164"/>
      <c r="I108" s="164"/>
      <c r="J108" s="213"/>
      <c r="K108" s="213"/>
      <c r="L108" s="213"/>
      <c r="M108" s="213"/>
      <c r="N108" s="213"/>
      <c r="O108" s="213"/>
      <c r="P108" s="213"/>
      <c r="Q108" s="213"/>
      <c r="R108" s="213"/>
      <c r="S108" s="101"/>
      <c r="T108" s="101"/>
      <c r="U108" s="101"/>
      <c r="V108" s="101"/>
      <c r="W108" s="101"/>
      <c r="X108" s="101"/>
      <c r="Y108" s="164"/>
      <c r="Z108" s="164"/>
      <c r="AA108" s="164"/>
      <c r="AB108" s="164"/>
      <c r="AC108" s="164"/>
      <c r="AD108" s="569"/>
      <c r="AE108" s="569"/>
      <c r="AF108" s="569"/>
      <c r="AG108" s="569"/>
    </row>
    <row r="109" spans="1:33" ht="21" customHeight="1" outlineLevel="1" thickBot="1">
      <c r="A109" s="384" t="s">
        <v>993</v>
      </c>
      <c r="B109" s="348">
        <f>OR!W41</f>
        <v>0</v>
      </c>
      <c r="C109" s="266"/>
      <c r="D109" s="164"/>
      <c r="E109" s="164"/>
      <c r="F109" s="164"/>
      <c r="G109" s="164"/>
      <c r="H109" s="164"/>
      <c r="I109" s="164"/>
      <c r="J109" s="213"/>
      <c r="K109" s="213"/>
      <c r="L109" s="213"/>
      <c r="M109" s="213"/>
      <c r="N109" s="213"/>
      <c r="O109" s="213"/>
      <c r="P109" s="213"/>
      <c r="Q109" s="213"/>
      <c r="R109" s="213"/>
      <c r="S109" s="101"/>
      <c r="T109" s="101"/>
      <c r="U109" s="101"/>
      <c r="V109" s="101"/>
      <c r="W109" s="101"/>
      <c r="X109" s="101"/>
      <c r="Y109" s="164"/>
      <c r="Z109" s="164"/>
      <c r="AA109" s="164"/>
      <c r="AB109" s="164"/>
      <c r="AC109" s="164"/>
      <c r="AD109" s="569"/>
      <c r="AE109" s="569"/>
      <c r="AF109" s="569"/>
      <c r="AG109" s="569"/>
    </row>
    <row r="110" spans="1:33" ht="21" customHeight="1" outlineLevel="1" thickBot="1">
      <c r="A110" s="384" t="s">
        <v>994</v>
      </c>
      <c r="B110" s="348">
        <f>OR!W42</f>
        <v>0</v>
      </c>
      <c r="C110" s="266"/>
      <c r="D110" s="164"/>
      <c r="E110" s="164"/>
      <c r="F110" s="164"/>
      <c r="G110" s="164"/>
      <c r="H110" s="164"/>
      <c r="I110" s="164"/>
      <c r="J110" s="213"/>
      <c r="K110" s="213"/>
      <c r="L110" s="213"/>
      <c r="M110" s="213"/>
      <c r="N110" s="213"/>
      <c r="O110" s="213"/>
      <c r="P110" s="213"/>
      <c r="Q110" s="213"/>
      <c r="R110" s="213"/>
      <c r="S110" s="101"/>
      <c r="T110" s="101"/>
      <c r="U110" s="101"/>
      <c r="V110" s="101"/>
      <c r="W110" s="101"/>
      <c r="X110" s="101"/>
      <c r="Y110" s="164"/>
      <c r="Z110" s="164"/>
      <c r="AA110" s="164"/>
      <c r="AB110" s="164"/>
      <c r="AC110" s="164"/>
      <c r="AD110" s="569"/>
      <c r="AE110" s="569"/>
      <c r="AF110" s="569"/>
      <c r="AG110" s="569"/>
    </row>
    <row r="111" spans="1:33" ht="21" customHeight="1" outlineLevel="1" thickBot="1">
      <c r="A111" s="387" t="s">
        <v>927</v>
      </c>
      <c r="B111" s="368">
        <f>SUM(B109:B110)</f>
        <v>0</v>
      </c>
      <c r="C111" s="266"/>
      <c r="D111" s="164"/>
      <c r="E111" s="164"/>
      <c r="F111" s="164"/>
      <c r="G111" s="164"/>
      <c r="H111" s="164"/>
      <c r="I111" s="164"/>
      <c r="J111" s="213"/>
      <c r="K111" s="213"/>
      <c r="L111" s="213"/>
      <c r="M111" s="213"/>
      <c r="N111" s="213"/>
      <c r="O111" s="213"/>
      <c r="P111" s="213"/>
      <c r="Q111" s="213"/>
      <c r="R111" s="213"/>
      <c r="S111" s="101"/>
      <c r="T111" s="101"/>
      <c r="U111" s="101"/>
      <c r="V111" s="101"/>
      <c r="W111" s="101"/>
      <c r="X111" s="101"/>
      <c r="Y111" s="164"/>
      <c r="Z111" s="164"/>
      <c r="AA111" s="164"/>
      <c r="AB111" s="164"/>
      <c r="AC111" s="164"/>
      <c r="AD111" s="569"/>
      <c r="AE111" s="569"/>
      <c r="AF111" s="569"/>
      <c r="AG111" s="569"/>
    </row>
    <row r="112" spans="1:33" ht="21" customHeight="1" outlineLevel="1">
      <c r="A112" s="266"/>
      <c r="B112" s="266"/>
      <c r="C112" s="266"/>
      <c r="D112" s="164"/>
      <c r="E112" s="164"/>
      <c r="F112" s="164"/>
      <c r="G112" s="164"/>
      <c r="H112" s="164"/>
      <c r="I112" s="164"/>
      <c r="J112" s="164"/>
      <c r="K112" s="164"/>
      <c r="L112" s="213"/>
      <c r="M112" s="213"/>
      <c r="N112" s="213"/>
      <c r="O112" s="213"/>
      <c r="P112" s="213"/>
      <c r="Q112" s="213"/>
      <c r="R112" s="213"/>
      <c r="S112" s="213"/>
      <c r="T112" s="213"/>
      <c r="U112" s="101"/>
      <c r="V112" s="101"/>
      <c r="W112" s="101"/>
      <c r="X112" s="101"/>
      <c r="Y112" s="101"/>
      <c r="Z112" s="101"/>
      <c r="AA112" s="164"/>
      <c r="AB112" s="164"/>
      <c r="AC112" s="164"/>
      <c r="AD112" s="164"/>
      <c r="AE112" s="164"/>
      <c r="AF112" s="569"/>
      <c r="AG112" s="569"/>
    </row>
    <row r="113" spans="1:33" ht="21" customHeight="1" outlineLevel="1">
      <c r="A113" s="266"/>
      <c r="B113" s="353"/>
      <c r="C113" s="266"/>
      <c r="D113" s="164"/>
      <c r="E113" s="164"/>
      <c r="F113" s="164"/>
      <c r="G113" s="164"/>
      <c r="H113" s="164"/>
      <c r="I113" s="164"/>
      <c r="J113" s="164"/>
      <c r="K113" s="164"/>
      <c r="L113" s="213"/>
      <c r="M113" s="213"/>
      <c r="N113" s="213"/>
      <c r="O113" s="213"/>
      <c r="P113" s="213"/>
      <c r="Q113" s="213"/>
      <c r="R113" s="213"/>
      <c r="S113" s="213"/>
      <c r="T113" s="213"/>
      <c r="U113" s="101"/>
      <c r="V113" s="101"/>
      <c r="W113" s="101"/>
      <c r="X113" s="101"/>
      <c r="Y113" s="101"/>
      <c r="Z113" s="101"/>
      <c r="AA113" s="164"/>
      <c r="AB113" s="164"/>
      <c r="AC113" s="164"/>
      <c r="AD113" s="164"/>
      <c r="AE113" s="164"/>
      <c r="AF113" s="569"/>
      <c r="AG113" s="569"/>
    </row>
    <row r="114" spans="1:33" ht="21" customHeight="1" outlineLevel="1">
      <c r="A114" s="266" t="s">
        <v>923</v>
      </c>
      <c r="B114" s="166">
        <f>IF(ABS(B111-B113)&gt;CHK_TOL,1,0)</f>
        <v>0</v>
      </c>
      <c r="C114" s="265"/>
      <c r="D114" s="157"/>
      <c r="E114" s="164"/>
      <c r="F114" s="164"/>
      <c r="G114" s="164"/>
      <c r="H114" s="164"/>
      <c r="I114" s="164"/>
      <c r="J114" s="164"/>
      <c r="K114" s="164"/>
      <c r="L114" s="213"/>
      <c r="M114" s="213"/>
      <c r="N114" s="213"/>
      <c r="O114" s="213"/>
      <c r="P114" s="213"/>
      <c r="Q114" s="213"/>
      <c r="R114" s="213"/>
      <c r="S114" s="213"/>
      <c r="T114" s="213"/>
      <c r="U114" s="101"/>
      <c r="V114" s="101"/>
      <c r="W114" s="101"/>
      <c r="X114" s="101"/>
      <c r="Y114" s="101"/>
      <c r="Z114" s="101"/>
      <c r="AA114" s="164"/>
      <c r="AB114" s="164"/>
      <c r="AC114" s="164"/>
      <c r="AD114" s="164"/>
      <c r="AE114" s="164"/>
      <c r="AF114" s="569"/>
      <c r="AG114" s="569"/>
    </row>
    <row r="115" spans="1:33" ht="21" customHeight="1" outlineLevel="1">
      <c r="A115" s="266"/>
      <c r="B115" s="266"/>
      <c r="C115" s="266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164"/>
      <c r="AC115" s="164"/>
      <c r="AD115" s="164"/>
      <c r="AE115" s="164"/>
      <c r="AF115" s="164"/>
      <c r="AG115" s="164"/>
    </row>
    <row r="116" spans="1:33" ht="21" customHeight="1" outlineLevel="1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164"/>
      <c r="AC116" s="164"/>
      <c r="AD116" s="164"/>
      <c r="AE116" s="164"/>
      <c r="AF116" s="164"/>
      <c r="AG116" s="164"/>
    </row>
    <row r="117" spans="1:33" ht="21" customHeight="1">
      <c r="A117" s="164"/>
      <c r="B117" s="164"/>
      <c r="C117" s="164"/>
      <c r="D117" s="569"/>
      <c r="E117" s="164"/>
      <c r="F117" s="164"/>
      <c r="G117" s="164"/>
      <c r="H117" s="164"/>
      <c r="I117" s="164"/>
      <c r="J117" s="164"/>
      <c r="K117" s="164"/>
      <c r="L117" s="164"/>
      <c r="M117" s="164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164"/>
      <c r="AC117" s="164"/>
      <c r="AD117" s="164"/>
      <c r="AE117" s="164"/>
      <c r="AF117" s="164"/>
      <c r="AG117" s="164"/>
    </row>
    <row r="118" spans="1:33" ht="21" customHeight="1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164"/>
      <c r="AC118" s="164"/>
      <c r="AD118" s="164"/>
      <c r="AE118" s="164"/>
      <c r="AF118" s="164"/>
      <c r="AG118" s="164"/>
    </row>
    <row r="119" spans="1:33" ht="21" customHeight="1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164"/>
      <c r="AC119" s="164"/>
      <c r="AD119" s="164"/>
      <c r="AE119" s="164"/>
      <c r="AF119" s="164"/>
      <c r="AG119" s="164"/>
    </row>
    <row r="120" spans="1:33" ht="21" customHeight="1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164"/>
      <c r="AC120" s="164"/>
      <c r="AD120" s="164"/>
      <c r="AE120" s="164"/>
      <c r="AF120" s="164"/>
      <c r="AG120" s="164"/>
    </row>
    <row r="121" spans="1:33" ht="21" customHeight="1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164"/>
      <c r="AC121" s="164"/>
      <c r="AD121" s="164"/>
      <c r="AE121" s="164"/>
      <c r="AF121" s="164"/>
      <c r="AG121" s="164"/>
    </row>
    <row r="122" spans="1:33" ht="21" customHeight="1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164"/>
      <c r="AC122" s="164"/>
      <c r="AD122" s="164"/>
      <c r="AE122" s="164"/>
      <c r="AF122" s="164"/>
      <c r="AG122" s="164"/>
    </row>
    <row r="123" spans="1:33" ht="21" customHeight="1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164"/>
      <c r="AC123" s="164"/>
      <c r="AD123" s="164"/>
      <c r="AE123" s="164"/>
      <c r="AF123" s="164"/>
      <c r="AG123" s="164"/>
    </row>
    <row r="124" spans="1:33" ht="21" customHeight="1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  <c r="AA124" s="213"/>
      <c r="AB124" s="164"/>
      <c r="AC124" s="164"/>
      <c r="AD124" s="164"/>
      <c r="AE124" s="164"/>
      <c r="AF124" s="164"/>
      <c r="AG124" s="164"/>
    </row>
    <row r="125" spans="1:33" ht="21" customHeight="1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164"/>
      <c r="AC125" s="164"/>
      <c r="AD125" s="164"/>
      <c r="AE125" s="164"/>
      <c r="AF125" s="164"/>
      <c r="AG125" s="164"/>
    </row>
    <row r="126" spans="1:33" ht="21" customHeight="1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  <c r="AA126" s="213"/>
      <c r="AB126" s="164"/>
      <c r="AC126" s="164"/>
      <c r="AD126" s="164"/>
      <c r="AE126" s="164"/>
      <c r="AF126" s="164"/>
      <c r="AG126" s="164"/>
    </row>
    <row r="127" spans="1:33" ht="21" customHeight="1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  <c r="AA127" s="213"/>
      <c r="AB127" s="164"/>
      <c r="AC127" s="164"/>
      <c r="AD127" s="164"/>
      <c r="AE127" s="164"/>
      <c r="AF127" s="164"/>
      <c r="AG127" s="164"/>
    </row>
    <row r="128" spans="1:33" ht="21" customHeight="1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  <c r="AA128" s="213"/>
      <c r="AB128" s="164"/>
      <c r="AC128" s="164"/>
      <c r="AD128" s="164"/>
      <c r="AE128" s="164"/>
      <c r="AF128" s="164"/>
      <c r="AG128" s="164"/>
    </row>
    <row r="129" spans="1:33" ht="21" customHeight="1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213"/>
      <c r="O129" s="213"/>
      <c r="P129" s="213"/>
      <c r="Q129" s="213"/>
      <c r="R129" s="213"/>
      <c r="S129" s="213"/>
      <c r="T129" s="213"/>
      <c r="U129" s="213"/>
      <c r="V129" s="101"/>
      <c r="W129" s="101"/>
      <c r="X129" s="101"/>
      <c r="Y129" s="101"/>
      <c r="Z129" s="101"/>
      <c r="AA129" s="101"/>
      <c r="AB129" s="101"/>
      <c r="AC129" s="164"/>
      <c r="AD129" s="164"/>
      <c r="AE129" s="164"/>
      <c r="AF129" s="164"/>
      <c r="AG129" s="164"/>
    </row>
    <row r="130" spans="1:33" ht="21" customHeight="1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213"/>
      <c r="O130" s="213"/>
      <c r="P130" s="213"/>
      <c r="Q130" s="213"/>
      <c r="R130" s="213"/>
      <c r="S130" s="213"/>
      <c r="T130" s="213"/>
      <c r="U130" s="213"/>
      <c r="V130" s="101"/>
      <c r="W130" s="101"/>
      <c r="X130" s="101"/>
      <c r="Y130" s="101"/>
      <c r="Z130" s="101"/>
      <c r="AA130" s="101"/>
      <c r="AB130" s="101"/>
      <c r="AC130" s="164"/>
      <c r="AD130" s="164"/>
      <c r="AE130" s="164"/>
      <c r="AF130" s="164"/>
      <c r="AG130" s="164"/>
    </row>
    <row r="131" spans="1:33" ht="21" customHeight="1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213"/>
      <c r="O131" s="213"/>
      <c r="P131" s="213"/>
      <c r="Q131" s="213"/>
      <c r="R131" s="213"/>
      <c r="S131" s="213"/>
      <c r="T131" s="213"/>
      <c r="U131" s="213"/>
      <c r="V131" s="101"/>
      <c r="W131" s="101"/>
      <c r="X131" s="101"/>
      <c r="Y131" s="101"/>
      <c r="Z131" s="101"/>
      <c r="AA131" s="101"/>
      <c r="AB131" s="101"/>
      <c r="AC131" s="164"/>
      <c r="AD131" s="164"/>
      <c r="AE131" s="164"/>
      <c r="AF131" s="164"/>
      <c r="AG131" s="164"/>
    </row>
    <row r="132" spans="1:33" ht="21" customHeight="1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213"/>
      <c r="O132" s="213"/>
      <c r="P132" s="213"/>
      <c r="Q132" s="213"/>
      <c r="R132" s="213"/>
      <c r="S132" s="213"/>
      <c r="T132" s="213"/>
      <c r="U132" s="213"/>
      <c r="V132" s="101"/>
      <c r="W132" s="101"/>
      <c r="X132" s="101"/>
      <c r="Y132" s="101"/>
      <c r="Z132" s="101"/>
      <c r="AA132" s="101"/>
      <c r="AB132" s="101"/>
      <c r="AC132" s="164"/>
      <c r="AD132" s="164"/>
      <c r="AE132" s="164"/>
      <c r="AF132" s="164"/>
      <c r="AG132" s="164"/>
    </row>
    <row r="133" spans="1:33" ht="21" customHeight="1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213"/>
      <c r="O133" s="213"/>
      <c r="P133" s="213"/>
      <c r="Q133" s="213"/>
      <c r="R133" s="213"/>
      <c r="S133" s="213"/>
      <c r="T133" s="213"/>
      <c r="U133" s="213"/>
      <c r="V133" s="101"/>
      <c r="W133" s="101"/>
      <c r="X133" s="101"/>
      <c r="Y133" s="101"/>
      <c r="Z133" s="101"/>
      <c r="AA133" s="101"/>
      <c r="AB133" s="101"/>
      <c r="AC133" s="164"/>
      <c r="AD133" s="164"/>
      <c r="AE133" s="164"/>
      <c r="AF133" s="164"/>
      <c r="AG133" s="164"/>
    </row>
    <row r="134" spans="1:33" ht="21" customHeight="1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213"/>
      <c r="O134" s="213"/>
      <c r="P134" s="213"/>
      <c r="Q134" s="213"/>
      <c r="R134" s="213"/>
      <c r="S134" s="213"/>
      <c r="T134" s="213"/>
      <c r="U134" s="213"/>
      <c r="V134" s="101"/>
      <c r="W134" s="101"/>
      <c r="X134" s="101"/>
      <c r="Y134" s="101"/>
      <c r="Z134" s="101"/>
      <c r="AA134" s="101"/>
      <c r="AB134" s="101"/>
      <c r="AC134" s="164"/>
      <c r="AD134" s="164"/>
      <c r="AE134" s="164"/>
      <c r="AF134" s="164"/>
      <c r="AG134" s="164"/>
    </row>
    <row r="135" spans="1:33" ht="21" customHeight="1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213"/>
      <c r="O135" s="213"/>
      <c r="P135" s="213"/>
      <c r="Q135" s="213"/>
      <c r="R135" s="213"/>
      <c r="S135" s="213"/>
      <c r="T135" s="213"/>
      <c r="U135" s="213"/>
      <c r="V135" s="101"/>
      <c r="W135" s="101"/>
      <c r="X135" s="101"/>
      <c r="Y135" s="101"/>
      <c r="Z135" s="101"/>
      <c r="AA135" s="101"/>
      <c r="AB135" s="101"/>
      <c r="AC135" s="164"/>
      <c r="AD135" s="164"/>
      <c r="AE135" s="164"/>
      <c r="AF135" s="164"/>
      <c r="AG135" s="164"/>
    </row>
    <row r="136" spans="1:33" ht="21" customHeight="1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213"/>
      <c r="O136" s="213"/>
      <c r="P136" s="213"/>
      <c r="Q136" s="213"/>
      <c r="R136" s="213"/>
      <c r="S136" s="213"/>
      <c r="T136" s="213"/>
      <c r="U136" s="213"/>
      <c r="V136" s="101"/>
      <c r="W136" s="101"/>
      <c r="X136" s="101"/>
      <c r="Y136" s="101"/>
      <c r="Z136" s="101"/>
      <c r="AA136" s="101"/>
      <c r="AB136" s="101"/>
      <c r="AC136" s="164"/>
      <c r="AD136" s="164"/>
      <c r="AE136" s="164"/>
      <c r="AF136" s="164"/>
      <c r="AG136" s="164"/>
    </row>
    <row r="137" spans="1:33" customFormat="1" ht="21" customHeight="1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200"/>
      <c r="O137" s="200"/>
      <c r="P137" s="200"/>
      <c r="Q137" s="200"/>
      <c r="R137" s="200"/>
      <c r="S137" s="200"/>
      <c r="T137" s="200"/>
      <c r="U137" s="200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</row>
    <row r="138" spans="1:33" ht="21" customHeight="1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  <c r="AA138" s="213"/>
      <c r="AB138" s="101"/>
      <c r="AC138" s="164"/>
      <c r="AD138" s="164"/>
      <c r="AE138" s="164"/>
      <c r="AF138" s="164"/>
      <c r="AG138" s="164"/>
    </row>
    <row r="139" spans="1:33" ht="21" customHeight="1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213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  <c r="AA139" s="213"/>
      <c r="AB139" s="101"/>
      <c r="AC139" s="164"/>
      <c r="AD139" s="164"/>
      <c r="AE139" s="164"/>
      <c r="AF139" s="164"/>
      <c r="AG139" s="164"/>
    </row>
    <row r="140" spans="1:33" ht="21" customHeight="1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  <c r="AA140" s="213"/>
      <c r="AB140" s="101"/>
      <c r="AC140" s="164"/>
      <c r="AD140" s="164"/>
      <c r="AE140" s="164"/>
      <c r="AF140" s="164"/>
      <c r="AG140" s="164"/>
    </row>
    <row r="141" spans="1:33" ht="21" customHeight="1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213"/>
      <c r="O141" s="213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  <c r="AA141" s="213"/>
      <c r="AB141" s="101"/>
      <c r="AC141" s="164"/>
      <c r="AD141" s="164"/>
      <c r="AE141" s="164"/>
      <c r="AF141" s="164"/>
      <c r="AG141" s="164"/>
    </row>
    <row r="142" spans="1:33" ht="21" customHeight="1">
      <c r="A142" s="164"/>
      <c r="B142" s="164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213"/>
      <c r="O142" s="213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  <c r="Z142" s="213"/>
      <c r="AA142" s="213"/>
      <c r="AB142" s="101"/>
      <c r="AC142" s="164"/>
      <c r="AD142" s="164"/>
      <c r="AE142" s="164"/>
      <c r="AF142" s="164"/>
      <c r="AG142" s="164"/>
    </row>
    <row r="143" spans="1:33" ht="21" customHeight="1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  <c r="AA143" s="213"/>
      <c r="AB143" s="101"/>
      <c r="AC143" s="164"/>
      <c r="AD143" s="164"/>
      <c r="AE143" s="164"/>
      <c r="AF143" s="164"/>
      <c r="AG143" s="164"/>
    </row>
    <row r="144" spans="1:33" ht="21" customHeight="1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213"/>
      <c r="O144" s="213"/>
      <c r="P144" s="213"/>
      <c r="Q144" s="213"/>
      <c r="R144" s="213"/>
      <c r="S144" s="213"/>
      <c r="T144" s="213"/>
      <c r="U144" s="213"/>
      <c r="V144" s="213"/>
      <c r="W144" s="213"/>
      <c r="X144" s="213"/>
      <c r="Y144" s="213"/>
      <c r="Z144" s="213"/>
      <c r="AA144" s="213"/>
      <c r="AB144" s="101"/>
      <c r="AC144" s="164"/>
      <c r="AD144" s="164"/>
      <c r="AE144" s="164"/>
      <c r="AF144" s="164"/>
      <c r="AG144" s="164"/>
    </row>
    <row r="145" spans="1:33" ht="21" customHeight="1">
      <c r="A145" s="164"/>
      <c r="B145" s="164"/>
      <c r="C145" s="164"/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</row>
    <row r="146" spans="1:33" ht="21" customHeight="1">
      <c r="A146" s="164"/>
      <c r="B146" s="164"/>
      <c r="C146" s="164"/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</row>
    <row r="147" spans="1:33" ht="21" customHeight="1">
      <c r="A147" s="164"/>
      <c r="B147" s="164"/>
      <c r="C147" s="164"/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</row>
    <row r="148" spans="1:33" ht="21" customHeight="1">
      <c r="A148" s="164"/>
      <c r="B148" s="164"/>
      <c r="C148" s="164"/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</row>
    <row r="149" spans="1:33" ht="21" customHeight="1">
      <c r="A149" s="164"/>
      <c r="B149" s="164"/>
      <c r="C149" s="164"/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</row>
    <row r="150" spans="1:33" ht="21" customHeight="1">
      <c r="A150" s="164"/>
      <c r="B150" s="164"/>
      <c r="C150" s="164"/>
      <c r="D150" s="164"/>
      <c r="E150" s="164"/>
      <c r="F150" s="164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</row>
    <row r="151" spans="1:33" ht="21" customHeight="1">
      <c r="A151" s="164"/>
      <c r="B151" s="164"/>
      <c r="C151" s="164"/>
      <c r="D151" s="164"/>
      <c r="E151" s="164"/>
      <c r="F151" s="164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</row>
    <row r="152" spans="1:33" ht="21" customHeight="1">
      <c r="A152" s="164"/>
      <c r="B152" s="164"/>
      <c r="C152" s="164"/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</row>
    <row r="153" spans="1:33" ht="21" customHeight="1">
      <c r="A153" s="164"/>
      <c r="B153" s="164"/>
      <c r="C153" s="164"/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</row>
    <row r="154" spans="1:33" ht="21" customHeight="1">
      <c r="A154" s="164"/>
      <c r="B154" s="164"/>
      <c r="C154" s="164"/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213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</row>
    <row r="155" spans="1:33" ht="21" customHeight="1">
      <c r="A155" s="164"/>
      <c r="B155" s="164"/>
      <c r="C155" s="164"/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213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</row>
    <row r="156" spans="1:33" ht="21" customHeight="1">
      <c r="A156" s="164"/>
      <c r="B156" s="164"/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213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</row>
    <row r="157" spans="1:33" ht="21" customHeight="1">
      <c r="A157" s="164"/>
      <c r="B157" s="164"/>
      <c r="C157" s="164"/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213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</row>
    <row r="158" spans="1:33" ht="21" customHeight="1">
      <c r="A158" s="164"/>
      <c r="B158" s="164"/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213"/>
      <c r="O158" s="164"/>
      <c r="P158" s="164"/>
      <c r="Q158" s="164"/>
      <c r="R158" s="164"/>
      <c r="S158" s="164"/>
      <c r="T158" s="164"/>
      <c r="U158" s="164"/>
      <c r="V158" s="164"/>
      <c r="W158" s="215"/>
      <c r="X158" s="215"/>
      <c r="Y158" s="215"/>
      <c r="Z158" s="215"/>
      <c r="AA158" s="215"/>
      <c r="AB158" s="164"/>
      <c r="AC158" s="164"/>
      <c r="AD158" s="164"/>
      <c r="AE158" s="164"/>
      <c r="AF158" s="164"/>
      <c r="AG158" s="164"/>
    </row>
    <row r="159" spans="1:33" ht="21" customHeight="1">
      <c r="A159" s="164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213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</row>
    <row r="160" spans="1:33" ht="21" customHeight="1">
      <c r="A160" s="164"/>
      <c r="B160" s="164"/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213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</row>
    <row r="161" spans="1:33" ht="21" customHeight="1">
      <c r="A161" s="164"/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213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</row>
    <row r="162" spans="1:33" ht="21" customHeight="1">
      <c r="A162" s="164"/>
      <c r="B162" s="164"/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213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164"/>
      <c r="AG162" s="164"/>
    </row>
    <row r="163" spans="1:33" ht="21" customHeight="1">
      <c r="A163" s="164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213"/>
      <c r="O163" s="164"/>
      <c r="P163" s="164"/>
      <c r="Q163" s="164"/>
      <c r="R163" s="164"/>
      <c r="S163" s="164"/>
      <c r="T163" s="164"/>
      <c r="U163" s="164"/>
      <c r="V163" s="164"/>
      <c r="W163" s="215"/>
      <c r="X163" s="215"/>
      <c r="Y163" s="215"/>
      <c r="Z163" s="215"/>
      <c r="AA163" s="215"/>
      <c r="AB163" s="164"/>
      <c r="AC163" s="164"/>
      <c r="AD163" s="164"/>
      <c r="AE163" s="164"/>
      <c r="AF163" s="164"/>
      <c r="AG163" s="164"/>
    </row>
    <row r="164" spans="1:33" ht="21" customHeight="1">
      <c r="A164" s="164"/>
      <c r="B164" s="164"/>
      <c r="C164" s="164"/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213"/>
      <c r="O164" s="164"/>
      <c r="P164" s="164"/>
      <c r="Q164" s="164"/>
      <c r="R164" s="164"/>
      <c r="S164" s="164"/>
      <c r="T164" s="164"/>
      <c r="U164" s="164"/>
      <c r="V164" s="164"/>
      <c r="W164" s="215"/>
      <c r="X164" s="215"/>
      <c r="Y164" s="215"/>
      <c r="Z164" s="215"/>
      <c r="AA164" s="215"/>
      <c r="AB164" s="164"/>
      <c r="AC164" s="164"/>
      <c r="AD164" s="164"/>
      <c r="AE164" s="164"/>
      <c r="AF164" s="164"/>
      <c r="AG164" s="164"/>
    </row>
    <row r="165" spans="1:33" ht="21" customHeight="1">
      <c r="A165" s="164"/>
      <c r="B165" s="164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214"/>
      <c r="O165" s="164"/>
      <c r="P165" s="164"/>
      <c r="Q165" s="164"/>
      <c r="R165" s="164"/>
      <c r="S165" s="164"/>
      <c r="T165" s="164"/>
      <c r="U165" s="164"/>
      <c r="V165" s="164"/>
      <c r="W165" s="215"/>
      <c r="X165" s="215"/>
      <c r="Y165" s="215"/>
      <c r="Z165" s="215"/>
      <c r="AA165" s="215"/>
      <c r="AB165" s="164"/>
      <c r="AC165" s="164"/>
      <c r="AD165" s="164"/>
      <c r="AE165" s="164"/>
      <c r="AF165" s="164"/>
      <c r="AG165" s="164"/>
    </row>
    <row r="166" spans="1:33" ht="21" customHeight="1">
      <c r="A166" s="164"/>
      <c r="B166" s="164"/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213"/>
      <c r="O166" s="164"/>
      <c r="P166" s="164"/>
      <c r="Q166" s="164"/>
      <c r="R166" s="164"/>
      <c r="S166" s="164"/>
      <c r="T166" s="164"/>
      <c r="U166" s="164"/>
      <c r="V166" s="164"/>
      <c r="W166" s="215"/>
      <c r="X166" s="215"/>
      <c r="Y166" s="215"/>
      <c r="Z166" s="215"/>
      <c r="AA166" s="215"/>
      <c r="AB166" s="164"/>
      <c r="AC166" s="164"/>
      <c r="AD166" s="164"/>
      <c r="AE166" s="164"/>
      <c r="AF166" s="164"/>
      <c r="AG166" s="164"/>
    </row>
    <row r="167" spans="1:33" ht="21" customHeight="1">
      <c r="A167" s="164"/>
      <c r="B167" s="164"/>
      <c r="C167" s="164"/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213"/>
      <c r="O167" s="164"/>
      <c r="P167" s="164"/>
      <c r="Q167" s="164"/>
      <c r="R167" s="164"/>
      <c r="S167" s="164"/>
      <c r="T167" s="164"/>
      <c r="U167" s="164"/>
      <c r="V167" s="164"/>
      <c r="W167" s="215"/>
      <c r="X167" s="215"/>
      <c r="Y167" s="215"/>
      <c r="Z167" s="215"/>
      <c r="AA167" s="215"/>
      <c r="AB167" s="164"/>
      <c r="AC167" s="164"/>
      <c r="AD167" s="164"/>
      <c r="AE167" s="164"/>
      <c r="AF167" s="164"/>
      <c r="AG167" s="164"/>
    </row>
    <row r="168" spans="1:33" ht="21" customHeight="1">
      <c r="A168" s="164"/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213"/>
      <c r="O168" s="164"/>
      <c r="P168" s="164"/>
      <c r="Q168" s="164"/>
      <c r="R168" s="164"/>
      <c r="S168" s="164"/>
      <c r="T168" s="164"/>
      <c r="U168" s="164"/>
      <c r="V168" s="164"/>
      <c r="W168" s="215"/>
      <c r="X168" s="215"/>
      <c r="Y168" s="215"/>
      <c r="Z168" s="215"/>
      <c r="AA168" s="215"/>
      <c r="AB168" s="164"/>
      <c r="AC168" s="164"/>
      <c r="AD168" s="164"/>
      <c r="AE168" s="164"/>
      <c r="AF168" s="164"/>
      <c r="AG168" s="164"/>
    </row>
    <row r="169" spans="1:33" ht="21" customHeight="1">
      <c r="A169" s="164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213"/>
      <c r="O169" s="164"/>
      <c r="P169" s="164"/>
      <c r="Q169" s="164"/>
      <c r="R169" s="164"/>
      <c r="S169" s="164"/>
      <c r="T169" s="164"/>
      <c r="U169" s="164"/>
      <c r="V169" s="164"/>
      <c r="W169" s="215"/>
      <c r="X169" s="215"/>
      <c r="Y169" s="215"/>
      <c r="Z169" s="215"/>
      <c r="AA169" s="215"/>
      <c r="AB169" s="164"/>
      <c r="AC169" s="164"/>
      <c r="AD169" s="164"/>
      <c r="AE169" s="164"/>
      <c r="AF169" s="164"/>
      <c r="AG169" s="164"/>
    </row>
    <row r="170" spans="1:33" ht="21" customHeight="1">
      <c r="A170" s="164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213"/>
      <c r="O170" s="164"/>
      <c r="P170" s="164"/>
      <c r="Q170" s="164"/>
      <c r="R170" s="164"/>
      <c r="S170" s="164"/>
      <c r="T170" s="164"/>
      <c r="U170" s="164"/>
      <c r="V170" s="164"/>
      <c r="W170" s="215"/>
      <c r="X170" s="215"/>
      <c r="Y170" s="215"/>
      <c r="Z170" s="215"/>
      <c r="AA170" s="215"/>
      <c r="AB170" s="164"/>
      <c r="AC170" s="164"/>
      <c r="AD170" s="164"/>
      <c r="AE170" s="164"/>
      <c r="AF170" s="164"/>
      <c r="AG170" s="164"/>
    </row>
    <row r="171" spans="1:33" customFormat="1" ht="21" customHeight="1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213"/>
      <c r="O171" s="101"/>
      <c r="P171" s="101"/>
      <c r="Q171" s="101"/>
      <c r="R171" s="101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1"/>
      <c r="AD171" s="101"/>
      <c r="AE171" s="101"/>
      <c r="AF171" s="101"/>
      <c r="AG171" s="101"/>
    </row>
    <row r="172" spans="1:33" ht="21" customHeight="1">
      <c r="A172" s="164"/>
      <c r="B172" s="164"/>
      <c r="C172" s="164"/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213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</row>
    <row r="173" spans="1:33" ht="21" customHeight="1">
      <c r="A173" s="164"/>
      <c r="B173" s="164"/>
      <c r="C173" s="164"/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213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</row>
    <row r="174" spans="1:33" ht="21" customHeight="1">
      <c r="A174" s="164"/>
      <c r="B174" s="164"/>
      <c r="C174" s="164"/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213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</row>
    <row r="175" spans="1:33" ht="21" customHeight="1">
      <c r="A175" s="164"/>
      <c r="B175" s="164"/>
      <c r="C175" s="164"/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64"/>
      <c r="AD175" s="164"/>
      <c r="AE175" s="164"/>
      <c r="AF175" s="164"/>
      <c r="AG175" s="164"/>
    </row>
    <row r="176" spans="1:33" ht="21" customHeight="1">
      <c r="A176" s="164"/>
      <c r="B176" s="164"/>
      <c r="C176" s="164"/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01"/>
      <c r="O176" s="101"/>
      <c r="P176" s="101"/>
      <c r="Q176" s="101"/>
      <c r="R176" s="101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64"/>
      <c r="AD176" s="164"/>
      <c r="AE176" s="164"/>
      <c r="AF176" s="164"/>
      <c r="AG176" s="164"/>
    </row>
    <row r="177" spans="1:33" ht="21" customHeight="1">
      <c r="A177" s="164"/>
      <c r="B177" s="164"/>
      <c r="C177" s="164"/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64"/>
      <c r="AD177" s="164"/>
      <c r="AE177" s="164"/>
      <c r="AF177" s="164"/>
      <c r="AG177" s="164"/>
    </row>
    <row r="178" spans="1:33" ht="21" customHeight="1">
      <c r="A178" s="164"/>
      <c r="B178" s="164"/>
      <c r="C178" s="164"/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01"/>
      <c r="O178" s="101"/>
      <c r="P178" s="101"/>
      <c r="Q178" s="101"/>
      <c r="R178" s="101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64"/>
      <c r="AD178" s="164"/>
      <c r="AE178" s="164"/>
      <c r="AF178" s="164"/>
      <c r="AG178" s="164"/>
    </row>
    <row r="179" spans="1:33" ht="21" customHeight="1">
      <c r="A179" s="164"/>
      <c r="B179" s="164"/>
      <c r="C179" s="164"/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01"/>
      <c r="O179" s="101"/>
      <c r="P179" s="101"/>
      <c r="Q179" s="101"/>
      <c r="R179" s="101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64"/>
      <c r="AD179" s="164"/>
      <c r="AE179" s="164"/>
      <c r="AF179" s="164"/>
      <c r="AG179" s="164"/>
    </row>
    <row r="180" spans="1:33" ht="21" customHeight="1">
      <c r="A180" s="164"/>
      <c r="B180" s="164"/>
      <c r="C180" s="164"/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01"/>
      <c r="O180" s="101"/>
      <c r="P180" s="101"/>
      <c r="Q180" s="101"/>
      <c r="R180" s="101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64"/>
      <c r="AD180" s="164"/>
      <c r="AE180" s="164"/>
      <c r="AF180" s="164"/>
      <c r="AG180" s="164"/>
    </row>
    <row r="181" spans="1:33" ht="21" customHeight="1">
      <c r="A181" s="164"/>
      <c r="B181" s="164"/>
      <c r="C181" s="164"/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01"/>
      <c r="O181" s="101"/>
      <c r="P181" s="101"/>
      <c r="Q181" s="101"/>
      <c r="R181" s="101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64"/>
      <c r="AD181" s="164"/>
      <c r="AE181" s="164"/>
      <c r="AF181" s="164"/>
      <c r="AG181" s="164"/>
    </row>
    <row r="182" spans="1:33" ht="21" customHeight="1">
      <c r="A182" s="164"/>
      <c r="B182" s="164"/>
      <c r="C182" s="164"/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01"/>
      <c r="O182" s="101"/>
      <c r="P182" s="101"/>
      <c r="Q182" s="101"/>
      <c r="R182" s="101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64"/>
      <c r="AD182" s="164"/>
      <c r="AE182" s="164"/>
      <c r="AF182" s="164"/>
      <c r="AG182" s="164"/>
    </row>
    <row r="183" spans="1:33" ht="21" customHeight="1">
      <c r="A183" s="164"/>
      <c r="B183" s="164"/>
      <c r="C183" s="164"/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01"/>
      <c r="O183" s="101"/>
      <c r="P183" s="101"/>
      <c r="Q183" s="101"/>
      <c r="R183" s="101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64"/>
      <c r="AD183" s="164"/>
      <c r="AE183" s="164"/>
      <c r="AF183" s="164"/>
      <c r="AG183" s="164"/>
    </row>
    <row r="184" spans="1:33" ht="21" customHeight="1">
      <c r="A184" s="164"/>
      <c r="B184" s="164"/>
      <c r="C184" s="164"/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01"/>
      <c r="O184" s="101"/>
      <c r="P184" s="101"/>
      <c r="Q184" s="101"/>
      <c r="R184" s="101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64"/>
      <c r="AD184" s="164"/>
      <c r="AE184" s="164"/>
      <c r="AF184" s="164"/>
      <c r="AG184" s="164"/>
    </row>
    <row r="185" spans="1:33" ht="21" customHeight="1">
      <c r="A185" s="164"/>
      <c r="B185" s="164"/>
      <c r="C185" s="164"/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01"/>
      <c r="O185" s="101"/>
      <c r="P185" s="101"/>
      <c r="Q185" s="101"/>
      <c r="R185" s="101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64"/>
      <c r="AD185" s="164"/>
      <c r="AE185" s="164"/>
      <c r="AF185" s="164"/>
      <c r="AG185" s="164"/>
    </row>
    <row r="186" spans="1:33" ht="21" customHeight="1">
      <c r="A186" s="164"/>
      <c r="B186" s="164"/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01"/>
      <c r="O186" s="101"/>
      <c r="P186" s="101"/>
      <c r="Q186" s="101"/>
      <c r="R186" s="101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64"/>
      <c r="AD186" s="164"/>
      <c r="AE186" s="164"/>
      <c r="AF186" s="164"/>
      <c r="AG186" s="164"/>
    </row>
    <row r="187" spans="1:33" ht="21" customHeight="1">
      <c r="A187" s="164"/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01"/>
      <c r="O187" s="101"/>
      <c r="P187" s="101"/>
      <c r="Q187" s="101"/>
      <c r="R187" s="101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64"/>
      <c r="AD187" s="164"/>
      <c r="AE187" s="164"/>
      <c r="AF187" s="164"/>
      <c r="AG187" s="164"/>
    </row>
    <row r="188" spans="1:33" ht="21" customHeight="1">
      <c r="A188" s="164"/>
      <c r="B188" s="164"/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01"/>
      <c r="O188" s="101"/>
      <c r="P188" s="101"/>
      <c r="Q188" s="101"/>
      <c r="R188" s="101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64"/>
      <c r="AD188" s="164"/>
      <c r="AE188" s="164"/>
      <c r="AF188" s="164"/>
      <c r="AG188" s="164"/>
    </row>
    <row r="189" spans="1:33" ht="21" customHeight="1">
      <c r="A189" s="164"/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01"/>
      <c r="O189" s="101"/>
      <c r="P189" s="101"/>
      <c r="Q189" s="101"/>
      <c r="R189" s="101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64"/>
      <c r="AD189" s="164"/>
      <c r="AE189" s="164"/>
      <c r="AF189" s="164"/>
      <c r="AG189" s="164"/>
    </row>
    <row r="190" spans="1:33" ht="21" customHeight="1">
      <c r="A190" s="164"/>
      <c r="B190" s="164"/>
      <c r="C190" s="164"/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01"/>
      <c r="O190" s="101"/>
      <c r="P190" s="101"/>
      <c r="Q190" s="101"/>
      <c r="R190" s="101"/>
      <c r="S190" s="101"/>
      <c r="T190" s="101"/>
      <c r="U190" s="101"/>
      <c r="V190" s="101"/>
      <c r="W190" s="101"/>
      <c r="X190" s="101"/>
      <c r="Y190" s="101"/>
      <c r="Z190" s="101"/>
      <c r="AA190" s="101"/>
      <c r="AB190" s="101"/>
      <c r="AC190" s="164"/>
      <c r="AD190" s="164"/>
      <c r="AE190" s="164"/>
      <c r="AF190" s="164"/>
      <c r="AG190" s="164"/>
    </row>
    <row r="191" spans="1:33" ht="21" customHeight="1">
      <c r="A191" s="164"/>
      <c r="B191" s="164"/>
      <c r="C191" s="164"/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01"/>
      <c r="O191" s="101"/>
      <c r="P191" s="101"/>
      <c r="Q191" s="101"/>
      <c r="R191" s="101"/>
      <c r="S191" s="101"/>
      <c r="T191" s="101"/>
      <c r="U191" s="101"/>
      <c r="V191" s="101"/>
      <c r="W191" s="101"/>
      <c r="X191" s="101"/>
      <c r="Y191" s="101"/>
      <c r="Z191" s="101"/>
      <c r="AA191" s="101"/>
      <c r="AB191" s="101"/>
      <c r="AC191" s="164"/>
      <c r="AD191" s="164"/>
      <c r="AE191" s="164"/>
      <c r="AF191" s="164"/>
      <c r="AG191" s="164"/>
    </row>
    <row r="192" spans="1:33" ht="21" customHeight="1">
      <c r="A192" s="164"/>
      <c r="B192" s="164"/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01"/>
      <c r="O192" s="101"/>
      <c r="P192" s="101"/>
      <c r="Q192" s="101"/>
      <c r="R192" s="101"/>
      <c r="S192" s="101"/>
      <c r="T192" s="101"/>
      <c r="U192" s="101"/>
      <c r="V192" s="101"/>
      <c r="W192" s="101"/>
      <c r="X192" s="101"/>
      <c r="Y192" s="101"/>
      <c r="Z192" s="101"/>
      <c r="AA192" s="101"/>
      <c r="AB192" s="101"/>
      <c r="AC192" s="164"/>
      <c r="AD192" s="164"/>
      <c r="AE192" s="164"/>
      <c r="AF192" s="164"/>
      <c r="AG192" s="164"/>
    </row>
    <row r="193" spans="1:33" ht="21" customHeight="1">
      <c r="A193" s="164"/>
      <c r="B193" s="164"/>
      <c r="C193" s="164"/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  <c r="X193" s="101"/>
      <c r="Y193" s="101"/>
      <c r="Z193" s="101"/>
      <c r="AA193" s="101"/>
      <c r="AB193" s="101"/>
      <c r="AC193" s="164"/>
      <c r="AD193" s="164"/>
      <c r="AE193" s="164"/>
      <c r="AF193" s="164"/>
      <c r="AG193" s="164"/>
    </row>
    <row r="194" spans="1:33" ht="21" customHeight="1">
      <c r="A194" s="164"/>
      <c r="B194" s="164"/>
      <c r="C194" s="164"/>
      <c r="D194" s="164"/>
      <c r="E194" s="164"/>
      <c r="F194" s="164"/>
      <c r="G194" s="164"/>
      <c r="H194" s="164"/>
      <c r="I194" s="164"/>
      <c r="J194" s="164"/>
      <c r="K194" s="164"/>
      <c r="L194" s="164"/>
      <c r="M194" s="164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  <c r="X194" s="101"/>
      <c r="Y194" s="101"/>
      <c r="Z194" s="101"/>
      <c r="AA194" s="101"/>
      <c r="AB194" s="101"/>
      <c r="AC194" s="164"/>
      <c r="AD194" s="164"/>
      <c r="AE194" s="164"/>
      <c r="AF194" s="164"/>
      <c r="AG194" s="164"/>
    </row>
    <row r="195" spans="1:33" ht="21" customHeight="1">
      <c r="A195" s="164"/>
      <c r="B195" s="164"/>
      <c r="C195" s="164"/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  <c r="X195" s="101"/>
      <c r="Y195" s="101"/>
      <c r="Z195" s="101"/>
      <c r="AA195" s="101"/>
      <c r="AB195" s="101"/>
      <c r="AC195" s="164"/>
      <c r="AD195" s="164"/>
      <c r="AE195" s="164"/>
      <c r="AF195" s="164"/>
      <c r="AG195" s="164"/>
    </row>
    <row r="196" spans="1:33" ht="21" customHeight="1">
      <c r="A196" s="164"/>
      <c r="B196" s="164"/>
      <c r="C196" s="164"/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  <c r="X196" s="101"/>
      <c r="Y196" s="101"/>
      <c r="Z196" s="101"/>
      <c r="AA196" s="101"/>
      <c r="AB196" s="101"/>
      <c r="AC196" s="164"/>
      <c r="AD196" s="164"/>
      <c r="AE196" s="164"/>
      <c r="AF196" s="164"/>
      <c r="AG196" s="164"/>
    </row>
    <row r="197" spans="1:33" ht="21" customHeight="1">
      <c r="A197" s="164"/>
      <c r="B197" s="164"/>
      <c r="C197" s="164"/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01"/>
      <c r="O197" s="101"/>
      <c r="P197" s="101"/>
      <c r="Q197" s="101"/>
      <c r="R197" s="101"/>
      <c r="S197" s="101"/>
      <c r="T197" s="101"/>
      <c r="U197" s="101"/>
      <c r="V197" s="101"/>
      <c r="W197" s="101"/>
      <c r="X197" s="101"/>
      <c r="Y197" s="101"/>
      <c r="Z197" s="101"/>
      <c r="AA197" s="101"/>
      <c r="AB197" s="101"/>
      <c r="AC197" s="164"/>
      <c r="AD197" s="164"/>
      <c r="AE197" s="164"/>
      <c r="AF197" s="164"/>
      <c r="AG197" s="164"/>
    </row>
    <row r="198" spans="1:33" ht="21" customHeight="1">
      <c r="A198" s="164"/>
      <c r="B198" s="164"/>
      <c r="C198" s="164"/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01"/>
      <c r="O198" s="101"/>
      <c r="P198" s="101"/>
      <c r="Q198" s="101"/>
      <c r="R198" s="101"/>
      <c r="S198" s="101"/>
      <c r="T198" s="101"/>
      <c r="U198" s="101"/>
      <c r="V198" s="101"/>
      <c r="W198" s="101"/>
      <c r="X198" s="101"/>
      <c r="Y198" s="101"/>
      <c r="Z198" s="101"/>
      <c r="AA198" s="101"/>
      <c r="AB198" s="101"/>
      <c r="AC198" s="164"/>
      <c r="AD198" s="164"/>
      <c r="AE198" s="164"/>
      <c r="AF198" s="164"/>
      <c r="AG198" s="164"/>
    </row>
    <row r="199" spans="1:33" ht="21" customHeight="1">
      <c r="A199" s="164"/>
      <c r="B199" s="164"/>
      <c r="C199" s="164"/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01"/>
      <c r="O199" s="101"/>
      <c r="P199" s="101"/>
      <c r="Q199" s="101"/>
      <c r="R199" s="101"/>
      <c r="S199" s="101"/>
      <c r="T199" s="101"/>
      <c r="U199" s="101"/>
      <c r="V199" s="101"/>
      <c r="W199" s="101"/>
      <c r="X199" s="101"/>
      <c r="Y199" s="101"/>
      <c r="Z199" s="101"/>
      <c r="AA199" s="101"/>
      <c r="AB199" s="101"/>
      <c r="AC199" s="164"/>
      <c r="AD199" s="164"/>
      <c r="AE199" s="164"/>
      <c r="AF199" s="164"/>
      <c r="AG199" s="164"/>
    </row>
    <row r="200" spans="1:33" ht="21" customHeight="1">
      <c r="A200" s="164"/>
      <c r="B200" s="164"/>
      <c r="C200" s="164"/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01"/>
      <c r="O200" s="101"/>
      <c r="P200" s="101"/>
      <c r="Q200" s="101"/>
      <c r="R200" s="101"/>
      <c r="S200" s="101"/>
      <c r="T200" s="101"/>
      <c r="U200" s="101"/>
      <c r="V200" s="101"/>
      <c r="W200" s="101"/>
      <c r="X200" s="101"/>
      <c r="Y200" s="101"/>
      <c r="Z200" s="101"/>
      <c r="AA200" s="101"/>
      <c r="AB200" s="101"/>
      <c r="AC200" s="164"/>
      <c r="AD200" s="164"/>
      <c r="AE200" s="164"/>
      <c r="AF200" s="164"/>
      <c r="AG200" s="164"/>
    </row>
    <row r="201" spans="1:33" ht="21" customHeight="1">
      <c r="A201" s="164"/>
      <c r="B201" s="164"/>
      <c r="C201" s="164"/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01"/>
      <c r="O201" s="101"/>
      <c r="P201" s="101"/>
      <c r="Q201" s="101"/>
      <c r="R201" s="101"/>
      <c r="S201" s="101"/>
      <c r="T201" s="101"/>
      <c r="U201" s="101"/>
      <c r="V201" s="101"/>
      <c r="W201" s="101"/>
      <c r="X201" s="101"/>
      <c r="Y201" s="101"/>
      <c r="Z201" s="101"/>
      <c r="AA201" s="101"/>
      <c r="AB201" s="101"/>
      <c r="AC201" s="164"/>
      <c r="AD201" s="164"/>
      <c r="AE201" s="164"/>
      <c r="AF201" s="164"/>
      <c r="AG201" s="164"/>
    </row>
  </sheetData>
  <dataConsolidate/>
  <mergeCells count="11">
    <mergeCell ref="B45:H45"/>
    <mergeCell ref="B4:D4"/>
    <mergeCell ref="E4:G4"/>
    <mergeCell ref="B19:F19"/>
    <mergeCell ref="B20:C20"/>
    <mergeCell ref="D20:E20"/>
    <mergeCell ref="B63:G63"/>
    <mergeCell ref="B64:D64"/>
    <mergeCell ref="E64:G64"/>
    <mergeCell ref="B77:D77"/>
    <mergeCell ref="B95:F95"/>
  </mergeCells>
  <conditionalFormatting sqref="B114">
    <cfRule type="cellIs" dxfId="493" priority="1" stopIfTrue="1" operator="notEqual">
      <formula>0</formula>
    </cfRule>
    <cfRule type="cellIs" dxfId="492" priority="2" stopIfTrue="1" operator="equal">
      <formula>""</formula>
    </cfRule>
    <cfRule type="cellIs" dxfId="491" priority="3" stopIfTrue="1" operator="notEqual">
      <formula>0</formula>
    </cfRule>
    <cfRule type="cellIs" dxfId="490" priority="4" stopIfTrue="1" operator="equal">
      <formula>""</formula>
    </cfRule>
  </conditionalFormatting>
  <conditionalFormatting sqref="B104:D104">
    <cfRule type="cellIs" dxfId="489" priority="5" stopIfTrue="1" operator="notEqual">
      <formula>0</formula>
    </cfRule>
    <cfRule type="cellIs" dxfId="488" priority="6" stopIfTrue="1" operator="equal">
      <formula>""</formula>
    </cfRule>
    <cfRule type="cellIs" dxfId="487" priority="7" stopIfTrue="1" operator="notEqual">
      <formula>0</formula>
    </cfRule>
    <cfRule type="cellIs" dxfId="486" priority="8" stopIfTrue="1" operator="equal">
      <formula>""</formula>
    </cfRule>
  </conditionalFormatting>
  <conditionalFormatting sqref="E92">
    <cfRule type="cellIs" dxfId="485" priority="21" stopIfTrue="1" operator="notEqual">
      <formula>0</formula>
    </cfRule>
    <cfRule type="cellIs" dxfId="484" priority="22" stopIfTrue="1" operator="equal">
      <formula>""</formula>
    </cfRule>
    <cfRule type="cellIs" dxfId="483" priority="23" stopIfTrue="1" operator="notEqual">
      <formula>0</formula>
    </cfRule>
    <cfRule type="cellIs" dxfId="482" priority="24" stopIfTrue="1" operator="equal">
      <formula>""</formula>
    </cfRule>
  </conditionalFormatting>
  <conditionalFormatting sqref="F39">
    <cfRule type="cellIs" dxfId="481" priority="37" stopIfTrue="1" operator="notEqual">
      <formula>0</formula>
    </cfRule>
    <cfRule type="cellIs" dxfId="480" priority="38" stopIfTrue="1" operator="equal">
      <formula>""</formula>
    </cfRule>
    <cfRule type="cellIs" dxfId="479" priority="39" stopIfTrue="1" operator="notEqual">
      <formula>0</formula>
    </cfRule>
    <cfRule type="cellIs" dxfId="478" priority="40" stopIfTrue="1" operator="equal">
      <formula>""</formula>
    </cfRule>
  </conditionalFormatting>
  <conditionalFormatting sqref="F42">
    <cfRule type="cellIs" dxfId="477" priority="33" stopIfTrue="1" operator="notEqual">
      <formula>0</formula>
    </cfRule>
    <cfRule type="cellIs" dxfId="476" priority="34" stopIfTrue="1" operator="equal">
      <formula>""</formula>
    </cfRule>
    <cfRule type="cellIs" dxfId="475" priority="35" stopIfTrue="1" operator="notEqual">
      <formula>0</formula>
    </cfRule>
    <cfRule type="cellIs" dxfId="474" priority="36" stopIfTrue="1" operator="equal">
      <formula>""</formula>
    </cfRule>
  </conditionalFormatting>
  <conditionalFormatting sqref="H13">
    <cfRule type="cellIs" dxfId="473" priority="13" stopIfTrue="1" operator="notEqual">
      <formula>0</formula>
    </cfRule>
    <cfRule type="cellIs" dxfId="472" priority="14" stopIfTrue="1" operator="equal">
      <formula>""</formula>
    </cfRule>
    <cfRule type="cellIs" dxfId="471" priority="15" stopIfTrue="1" operator="notEqual">
      <formula>0</formula>
    </cfRule>
    <cfRule type="cellIs" dxfId="470" priority="16" stopIfTrue="1" operator="equal">
      <formula>""</formula>
    </cfRule>
  </conditionalFormatting>
  <conditionalFormatting sqref="H16">
    <cfRule type="cellIs" dxfId="469" priority="9" stopIfTrue="1" operator="notEqual">
      <formula>0</formula>
    </cfRule>
    <cfRule type="cellIs" dxfId="468" priority="10" stopIfTrue="1" operator="equal">
      <formula>""</formula>
    </cfRule>
    <cfRule type="cellIs" dxfId="467" priority="11" stopIfTrue="1" operator="notEqual">
      <formula>0</formula>
    </cfRule>
    <cfRule type="cellIs" dxfId="466" priority="12" stopIfTrue="1" operator="equal">
      <formula>""</formula>
    </cfRule>
  </conditionalFormatting>
  <conditionalFormatting sqref="H60">
    <cfRule type="cellIs" dxfId="465" priority="29" stopIfTrue="1" operator="notEqual">
      <formula>0</formula>
    </cfRule>
    <cfRule type="cellIs" dxfId="464" priority="30" stopIfTrue="1" operator="equal">
      <formula>""</formula>
    </cfRule>
    <cfRule type="cellIs" dxfId="463" priority="31" stopIfTrue="1" operator="notEqual">
      <formula>0</formula>
    </cfRule>
    <cfRule type="cellIs" dxfId="462" priority="32" stopIfTrue="1" operator="equal">
      <formula>""</formula>
    </cfRule>
  </conditionalFormatting>
  <conditionalFormatting sqref="H74">
    <cfRule type="cellIs" dxfId="461" priority="25" stopIfTrue="1" operator="notEqual">
      <formula>0</formula>
    </cfRule>
    <cfRule type="cellIs" dxfId="460" priority="26" stopIfTrue="1" operator="equal">
      <formula>""</formula>
    </cfRule>
    <cfRule type="cellIs" dxfId="459" priority="27" stopIfTrue="1" operator="notEqual">
      <formula>0</formula>
    </cfRule>
    <cfRule type="cellIs" dxfId="458" priority="28" stopIfTrue="1" operator="equal">
      <formula>""</formula>
    </cfRule>
  </conditionalFormatting>
  <conditionalFormatting sqref="N1:N2">
    <cfRule type="cellIs" dxfId="457" priority="17" stopIfTrue="1" operator="notEqual">
      <formula>0</formula>
    </cfRule>
    <cfRule type="cellIs" dxfId="456" priority="18" stopIfTrue="1" operator="equal">
      <formula>""</formula>
    </cfRule>
    <cfRule type="cellIs" dxfId="455" priority="19" stopIfTrue="1" operator="notEqual">
      <formula>0</formula>
    </cfRule>
    <cfRule type="cellIs" dxfId="454" priority="20" stopIfTrue="1" operator="equal">
      <formula>""</formula>
    </cfRule>
  </conditionalFormatting>
  <pageMargins left="0.7" right="0.7" top="0.75" bottom="0.75" header="0.3" footer="0.3"/>
  <pageSetup paperSize="9" scale="50" fitToHeight="0" orientation="portrait" r:id="rId1"/>
  <rowBreaks count="1" manualBreakCount="1">
    <brk id="7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5CE6-421A-4129-9E0A-6ED2C4756FC5}">
  <sheetPr codeName="Sheet14">
    <tabColor theme="4"/>
  </sheetPr>
  <dimension ref="A1:AD37"/>
  <sheetViews>
    <sheetView showGridLines="0" zoomScale="80" zoomScaleNormal="80" workbookViewId="0">
      <pane xSplit="15" ySplit="4" topLeftCell="P5" activePane="bottomRight" state="frozen"/>
      <selection pane="bottomRight" activeCell="W7" sqref="W7"/>
      <selection pane="bottomLeft" activeCell="Q24" sqref="Q24"/>
      <selection pane="topRight" activeCell="Q24" sqref="Q24"/>
    </sheetView>
  </sheetViews>
  <sheetFormatPr defaultColWidth="0" defaultRowHeight="15" outlineLevelRow="1"/>
  <cols>
    <col min="1" max="3" width="1.42578125" customWidth="1"/>
    <col min="4" max="4" width="2.140625" customWidth="1"/>
    <col min="5" max="5" width="50" customWidth="1"/>
    <col min="6" max="10" width="10.140625" hidden="1" customWidth="1"/>
    <col min="11" max="11" width="4.28515625" hidden="1" customWidth="1"/>
    <col min="12" max="12" width="9.28515625" hidden="1" customWidth="1"/>
    <col min="13" max="13" width="26.5703125" style="44" customWidth="1"/>
    <col min="14" max="14" width="8.7109375" customWidth="1"/>
    <col min="15" max="15" width="3.42578125" customWidth="1"/>
    <col min="16" max="16" width="4.28515625" customWidth="1"/>
    <col min="17" max="21" width="11" customWidth="1"/>
    <col min="22" max="22" width="4.42578125" customWidth="1"/>
    <col min="23" max="23" width="7.42578125" customWidth="1"/>
    <col min="24" max="24" width="7.85546875" bestFit="1" customWidth="1"/>
    <col min="25" max="27" width="11.7109375" hidden="1" customWidth="1"/>
    <col min="28" max="30" width="0" hidden="1" customWidth="1"/>
    <col min="31" max="16384" width="8.7109375" hidden="1"/>
  </cols>
  <sheetData>
    <row r="1" spans="1:24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206" t="e">
        <f ca="1">A1&amp;" - Errors on sheet"</f>
        <v>#VALUE!</v>
      </c>
      <c r="N1" s="166">
        <f>N21+N37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</row>
    <row r="2" spans="1:24" s="265" customFormat="1" ht="12.75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207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</row>
    <row r="3" spans="1:24" s="265" customFormat="1" ht="12.75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141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</row>
    <row r="4" spans="1:24" s="265" customFormat="1" ht="12.75">
      <c r="A4" s="110"/>
      <c r="B4" s="110"/>
      <c r="C4" s="111"/>
      <c r="D4" s="112"/>
      <c r="E4" s="181" t="str">
        <f>Time!E4</f>
        <v>Model column counter</v>
      </c>
      <c r="F4" s="184"/>
      <c r="G4" s="184"/>
      <c r="H4" s="184"/>
      <c r="I4" s="184"/>
      <c r="J4" s="184"/>
      <c r="K4" s="185"/>
      <c r="L4" s="185"/>
      <c r="M4" s="185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W4" s="182" t="s">
        <v>913</v>
      </c>
      <c r="X4" s="182" t="s">
        <v>914</v>
      </c>
    </row>
    <row r="5" spans="1:24" s="265" customFormat="1" ht="12.75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208"/>
      <c r="N5" s="79"/>
      <c r="O5" s="120"/>
      <c r="P5" s="120"/>
      <c r="Q5" s="79"/>
      <c r="R5" s="79"/>
      <c r="S5" s="79"/>
      <c r="T5" s="79"/>
      <c r="U5" s="79"/>
    </row>
    <row r="6" spans="1:24" s="265" customFormat="1" ht="12.75">
      <c r="A6" s="110"/>
      <c r="B6" s="110"/>
      <c r="C6" s="111"/>
      <c r="D6" s="157"/>
      <c r="E6" s="157"/>
      <c r="F6" s="157"/>
      <c r="G6" s="157"/>
      <c r="H6" s="157"/>
      <c r="I6" s="157"/>
      <c r="J6" s="157"/>
      <c r="K6" s="157"/>
      <c r="L6" s="157"/>
      <c r="M6" s="208"/>
      <c r="N6" s="79"/>
      <c r="O6" s="120"/>
      <c r="P6" s="120"/>
      <c r="Q6" s="182">
        <f t="shared" ref="Q6:U6" si="0">Q$2</f>
        <v>46112</v>
      </c>
      <c r="R6" s="182">
        <f t="shared" si="0"/>
        <v>46477</v>
      </c>
      <c r="S6" s="182">
        <f t="shared" si="0"/>
        <v>46843</v>
      </c>
      <c r="T6" s="182">
        <f t="shared" si="0"/>
        <v>47208</v>
      </c>
      <c r="U6" s="182">
        <f t="shared" si="0"/>
        <v>47573</v>
      </c>
      <c r="W6" s="182" t="s">
        <v>913</v>
      </c>
      <c r="X6" s="182" t="s">
        <v>914</v>
      </c>
    </row>
    <row r="7" spans="1:24" s="265" customFormat="1" ht="12.75">
      <c r="A7" s="110"/>
      <c r="B7" s="110"/>
      <c r="C7" s="111"/>
      <c r="D7" s="76" t="s">
        <v>996</v>
      </c>
      <c r="E7" s="79"/>
      <c r="F7" s="79"/>
      <c r="G7" s="79"/>
      <c r="H7" s="79"/>
      <c r="I7" s="79"/>
      <c r="J7" s="79"/>
      <c r="K7" s="79"/>
      <c r="L7" s="79"/>
      <c r="M7" s="208"/>
      <c r="N7" s="79"/>
      <c r="O7" s="120"/>
      <c r="P7" s="120"/>
      <c r="Q7" s="182"/>
      <c r="R7" s="182"/>
      <c r="S7" s="182"/>
      <c r="T7" s="182"/>
      <c r="U7" s="182"/>
    </row>
    <row r="8" spans="1:24" s="265" customFormat="1" ht="12.75">
      <c r="A8" s="110"/>
      <c r="B8" s="110"/>
      <c r="C8" s="111"/>
      <c r="D8" s="76"/>
      <c r="E8" s="96" t="s">
        <v>997</v>
      </c>
      <c r="F8" s="79"/>
      <c r="G8" s="79"/>
      <c r="H8" s="79"/>
      <c r="I8" s="79"/>
      <c r="J8" s="79"/>
      <c r="K8" s="79"/>
      <c r="L8" s="79"/>
      <c r="M8" s="208"/>
      <c r="N8" s="79"/>
      <c r="O8" s="120"/>
      <c r="P8" s="120"/>
      <c r="Q8" s="182"/>
      <c r="R8" s="182"/>
      <c r="S8" s="182"/>
      <c r="T8" s="182"/>
      <c r="U8" s="182"/>
    </row>
    <row r="9" spans="1:24" s="265" customFormat="1" ht="12.75" outlineLevel="1">
      <c r="A9" s="110"/>
      <c r="B9" s="110"/>
      <c r="C9" s="111"/>
      <c r="D9" s="112"/>
      <c r="E9" s="96"/>
      <c r="F9" s="79"/>
      <c r="G9" s="79"/>
      <c r="H9" s="79"/>
      <c r="I9" s="79"/>
      <c r="J9" s="79"/>
      <c r="K9" s="79"/>
      <c r="L9" s="79"/>
      <c r="M9" s="208"/>
      <c r="N9" s="79"/>
      <c r="O9" s="120"/>
      <c r="P9" s="120"/>
      <c r="Q9" s="79"/>
      <c r="R9" s="79"/>
      <c r="S9" s="79"/>
      <c r="T9" s="79"/>
      <c r="U9" s="79"/>
    </row>
    <row r="10" spans="1:24" s="265" customFormat="1" ht="12.75" outlineLevel="1">
      <c r="A10" s="110"/>
      <c r="B10" s="110"/>
      <c r="C10" s="111"/>
      <c r="D10" s="112"/>
      <c r="E10" s="79"/>
      <c r="F10" s="79"/>
      <c r="G10" s="79"/>
      <c r="H10" s="79"/>
      <c r="I10" s="79"/>
      <c r="J10" s="79"/>
      <c r="K10" s="79"/>
      <c r="L10" s="79"/>
      <c r="M10" s="208"/>
      <c r="N10" s="187"/>
      <c r="O10" s="120"/>
      <c r="P10" s="120"/>
      <c r="Q10" s="79"/>
      <c r="R10" s="79"/>
      <c r="S10" s="79"/>
      <c r="T10" s="79"/>
      <c r="U10" s="79"/>
    </row>
    <row r="11" spans="1:24" s="265" customFormat="1" ht="12.75" outlineLevel="1">
      <c r="A11" s="110"/>
      <c r="B11" s="110"/>
      <c r="C11" s="111"/>
      <c r="D11" s="112"/>
      <c r="E11" s="188" t="s">
        <v>916</v>
      </c>
      <c r="F11" s="79"/>
      <c r="G11" s="79"/>
      <c r="H11" s="79"/>
      <c r="I11" s="79"/>
      <c r="J11" s="79"/>
      <c r="K11" s="79"/>
      <c r="L11" s="79"/>
      <c r="M11" s="208"/>
      <c r="N11" s="79"/>
      <c r="O11" s="120"/>
      <c r="P11" s="120"/>
      <c r="Q11" s="120"/>
      <c r="R11" s="120"/>
      <c r="S11" s="120"/>
      <c r="T11" s="120"/>
      <c r="U11" s="120"/>
    </row>
    <row r="12" spans="1:24" s="265" customFormat="1" ht="12.75" outlineLevel="1">
      <c r="A12" s="110"/>
      <c r="B12" s="110"/>
      <c r="C12" s="111"/>
      <c r="D12" s="112"/>
      <c r="E12" s="189">
        <f>InpC!$H$21</f>
        <v>45016</v>
      </c>
      <c r="F12" s="79"/>
      <c r="G12" s="79"/>
      <c r="H12" s="79"/>
      <c r="I12" s="79"/>
      <c r="J12" s="79"/>
      <c r="K12" s="79"/>
      <c r="L12" s="79"/>
      <c r="M12" s="208"/>
      <c r="N12" s="120"/>
      <c r="O12" s="120"/>
      <c r="P12" s="120"/>
      <c r="Q12" s="120"/>
      <c r="R12" s="120"/>
      <c r="S12" s="120"/>
      <c r="T12" s="120"/>
      <c r="U12" s="120"/>
    </row>
    <row r="13" spans="1:24" s="265" customFormat="1" ht="12.75" outlineLevel="1">
      <c r="A13" s="110"/>
      <c r="B13" s="110"/>
      <c r="C13" s="111"/>
      <c r="D13" s="112"/>
      <c r="E13" s="209"/>
      <c r="F13" s="79"/>
      <c r="G13" s="79"/>
      <c r="H13" s="79"/>
      <c r="I13" s="79"/>
      <c r="J13" s="79"/>
      <c r="K13" s="79"/>
      <c r="L13" s="79"/>
      <c r="M13" s="208"/>
      <c r="N13" s="120"/>
      <c r="O13" s="120"/>
      <c r="P13" s="120"/>
      <c r="Q13" s="120"/>
      <c r="R13" s="120"/>
      <c r="S13" s="120"/>
      <c r="T13" s="120"/>
      <c r="U13" s="120"/>
    </row>
    <row r="14" spans="1:24" s="265" customFormat="1" ht="12.75" outlineLevel="1">
      <c r="A14" s="82"/>
      <c r="B14" s="82"/>
      <c r="C14" s="111"/>
      <c r="D14" s="112"/>
      <c r="E14" s="266" t="s">
        <v>627</v>
      </c>
      <c r="F14" s="120"/>
      <c r="G14" s="120"/>
      <c r="H14" s="120"/>
      <c r="I14" s="120"/>
      <c r="J14" s="120"/>
      <c r="K14" s="120"/>
      <c r="L14" s="120"/>
      <c r="M14" s="158" t="s">
        <v>31</v>
      </c>
      <c r="N14" s="193"/>
      <c r="O14" s="120"/>
      <c r="P14" s="120"/>
      <c r="Q14" s="190">
        <f>Inp_PR24_BRL!H171+Inp_PR24_SWB!H171</f>
        <v>11.423</v>
      </c>
      <c r="R14" s="190">
        <f>Inp_PR24_BRL!I171+Inp_PR24_SWB!I171</f>
        <v>10.543999999999999</v>
      </c>
      <c r="S14" s="190">
        <f>Inp_PR24_BRL!J171+Inp_PR24_SWB!J171</f>
        <v>10.732999999999999</v>
      </c>
      <c r="T14" s="190">
        <f>Inp_PR24_BRL!K171+Inp_PR24_SWB!K171</f>
        <v>10.362</v>
      </c>
      <c r="U14" s="190">
        <f>Inp_PR24_BRL!L171+Inp_PR24_SWB!L171</f>
        <v>10.067</v>
      </c>
      <c r="W14" s="190">
        <f t="shared" ref="W14:W15" si="1">SUM(Q14:U14)</f>
        <v>53.128999999999998</v>
      </c>
      <c r="X14" s="190">
        <f t="shared" ref="X14:X15" si="2">AVERAGE(Q14:U14)</f>
        <v>10.6258</v>
      </c>
    </row>
    <row r="15" spans="1:24" s="265" customFormat="1" ht="12.75" outlineLevel="1">
      <c r="A15" s="82"/>
      <c r="B15" s="82"/>
      <c r="C15" s="111"/>
      <c r="D15" s="112"/>
      <c r="E15" s="266" t="s">
        <v>632</v>
      </c>
      <c r="F15" s="120"/>
      <c r="G15" s="120"/>
      <c r="H15" s="120"/>
      <c r="I15" s="120"/>
      <c r="J15" s="120"/>
      <c r="K15" s="79"/>
      <c r="L15" s="120"/>
      <c r="M15" s="208" t="s">
        <v>31</v>
      </c>
      <c r="N15" s="157"/>
      <c r="O15" s="120"/>
      <c r="P15" s="120"/>
      <c r="Q15" s="269">
        <f>Inp_PR24_BRL!H173+Inp_PR24_SWB!H173</f>
        <v>2.1629999999999998</v>
      </c>
      <c r="R15" s="269">
        <f>Inp_PR24_BRL!I173+Inp_PR24_SWB!I173</f>
        <v>2.722</v>
      </c>
      <c r="S15" s="269">
        <f>Inp_PR24_BRL!J173+Inp_PR24_SWB!J173</f>
        <v>3.6159999999999997</v>
      </c>
      <c r="T15" s="269">
        <f>Inp_PR24_BRL!K173+Inp_PR24_SWB!K173</f>
        <v>4.1760000000000002</v>
      </c>
      <c r="U15" s="269">
        <f>Inp_PR24_BRL!L173+Inp_PR24_SWB!L173</f>
        <v>4.5470000000000006</v>
      </c>
      <c r="W15" s="269">
        <f t="shared" si="1"/>
        <v>17.224</v>
      </c>
      <c r="X15" s="269">
        <f t="shared" si="2"/>
        <v>3.4447999999999999</v>
      </c>
    </row>
    <row r="16" spans="1:24" s="265" customFormat="1" ht="12.75" outlineLevel="1">
      <c r="A16" s="82"/>
      <c r="B16" s="82"/>
      <c r="C16" s="111"/>
      <c r="D16" s="112"/>
      <c r="E16" s="266" t="s">
        <v>998</v>
      </c>
      <c r="F16" s="120"/>
      <c r="G16" s="120"/>
      <c r="H16" s="120"/>
      <c r="I16" s="120"/>
      <c r="J16" s="120"/>
      <c r="K16" s="79"/>
      <c r="L16" s="120"/>
      <c r="M16" s="208" t="s">
        <v>31</v>
      </c>
      <c r="N16" s="157"/>
      <c r="O16" s="120"/>
      <c r="P16" s="120"/>
      <c r="Q16" s="270">
        <f>SUM(Q14:Q15)</f>
        <v>13.586</v>
      </c>
      <c r="R16" s="270">
        <f>SUM(R14:R15)</f>
        <v>13.265999999999998</v>
      </c>
      <c r="S16" s="270">
        <f>SUM(S14:S15)</f>
        <v>14.348999999999998</v>
      </c>
      <c r="T16" s="270">
        <f>SUM(T14:T15)</f>
        <v>14.538</v>
      </c>
      <c r="U16" s="270">
        <f>SUM(U14:U15)</f>
        <v>14.614000000000001</v>
      </c>
      <c r="W16" s="270">
        <f t="shared" ref="W16" si="3">SUM(Q16:U16)</f>
        <v>70.352999999999994</v>
      </c>
      <c r="X16" s="270">
        <f t="shared" ref="X16" si="4">AVERAGE(Q16:U16)</f>
        <v>14.070599999999999</v>
      </c>
    </row>
    <row r="17" spans="1:24" s="265" customFormat="1" ht="12.75" outlineLevel="1">
      <c r="A17" s="82"/>
      <c r="B17" s="82"/>
      <c r="C17" s="111"/>
      <c r="D17" s="112"/>
      <c r="E17" s="157"/>
      <c r="F17" s="120"/>
      <c r="G17" s="120"/>
      <c r="H17" s="120"/>
      <c r="I17" s="120"/>
      <c r="J17" s="120"/>
      <c r="K17" s="79"/>
      <c r="L17" s="120"/>
      <c r="M17" s="208"/>
      <c r="N17" s="157"/>
      <c r="O17" s="120"/>
      <c r="P17" s="120"/>
      <c r="Q17" s="190"/>
      <c r="R17" s="190"/>
      <c r="S17" s="190"/>
      <c r="T17" s="190"/>
      <c r="U17" s="190"/>
      <c r="W17" s="190"/>
      <c r="X17" s="190"/>
    </row>
    <row r="18" spans="1:24" s="265" customFormat="1" ht="12.75" outlineLevel="1">
      <c r="M18" s="267"/>
    </row>
    <row r="19" spans="1:24" s="265" customFormat="1" ht="12.75" outlineLevel="1">
      <c r="E19" s="120" t="s">
        <v>999</v>
      </c>
      <c r="M19" s="267" t="s">
        <v>348</v>
      </c>
      <c r="Q19" s="268">
        <f>Q14/Q$16</f>
        <v>0.84079199175621966</v>
      </c>
      <c r="R19" s="268">
        <f t="shared" ref="R19:U19" si="5">R14/R$16</f>
        <v>0.79481380973918292</v>
      </c>
      <c r="S19" s="268">
        <f t="shared" si="5"/>
        <v>0.74799637605408043</v>
      </c>
      <c r="T19" s="268">
        <f t="shared" si="5"/>
        <v>0.71275278580272394</v>
      </c>
      <c r="U19" s="268">
        <f t="shared" si="5"/>
        <v>0.68885999726289859</v>
      </c>
      <c r="V19" s="268"/>
      <c r="W19" s="268">
        <f t="shared" ref="W19:X19" si="6">W14/W$16</f>
        <v>0.75517746222620219</v>
      </c>
      <c r="X19" s="268">
        <f t="shared" si="6"/>
        <v>0.75517746222620219</v>
      </c>
    </row>
    <row r="20" spans="1:24" s="265" customFormat="1" ht="12.75" outlineLevel="1">
      <c r="E20" s="120" t="s">
        <v>1000</v>
      </c>
      <c r="M20" s="267" t="s">
        <v>348</v>
      </c>
      <c r="Q20" s="271">
        <f>Q15/Q$16</f>
        <v>0.15920800824378034</v>
      </c>
      <c r="R20" s="271">
        <f t="shared" ref="R20:U20" si="7">R15/R$16</f>
        <v>0.20518619026081716</v>
      </c>
      <c r="S20" s="271">
        <f t="shared" si="7"/>
        <v>0.25200362394591957</v>
      </c>
      <c r="T20" s="271">
        <f t="shared" si="7"/>
        <v>0.28724721419727611</v>
      </c>
      <c r="U20" s="271">
        <f t="shared" si="7"/>
        <v>0.31114000273710141</v>
      </c>
      <c r="V20" s="268"/>
      <c r="W20" s="271">
        <f t="shared" ref="W20:X20" si="8">W15/W$16</f>
        <v>0.24482253777379787</v>
      </c>
      <c r="X20" s="271">
        <f t="shared" si="8"/>
        <v>0.24482253777379787</v>
      </c>
    </row>
    <row r="21" spans="1:24" s="265" customFormat="1" ht="12.75" outlineLevel="1">
      <c r="E21" s="120" t="s">
        <v>1001</v>
      </c>
      <c r="M21" s="267" t="s">
        <v>348</v>
      </c>
      <c r="N21" s="166">
        <f>COUNTIF(Q21:U21,"&lt;&gt;1")</f>
        <v>0</v>
      </c>
      <c r="Q21" s="272">
        <f>SUM(Q19:Q20)</f>
        <v>1</v>
      </c>
      <c r="R21" s="272">
        <f t="shared" ref="R21:X21" si="9">SUM(R19:R20)</f>
        <v>1</v>
      </c>
      <c r="S21" s="272">
        <f t="shared" si="9"/>
        <v>1</v>
      </c>
      <c r="T21" s="272">
        <f t="shared" si="9"/>
        <v>1</v>
      </c>
      <c r="U21" s="272">
        <f t="shared" si="9"/>
        <v>1</v>
      </c>
      <c r="V21" s="268"/>
      <c r="W21" s="272">
        <f t="shared" si="9"/>
        <v>1</v>
      </c>
      <c r="X21" s="272">
        <f t="shared" si="9"/>
        <v>1</v>
      </c>
    </row>
    <row r="22" spans="1:24" s="265" customFormat="1" ht="12.75">
      <c r="M22" s="267"/>
    </row>
    <row r="23" spans="1:24" s="265" customFormat="1" ht="12.75">
      <c r="M23" s="267"/>
      <c r="Q23" s="182">
        <f t="shared" ref="Q23:U23" si="10">Q$2</f>
        <v>46112</v>
      </c>
      <c r="R23" s="182">
        <f t="shared" si="10"/>
        <v>46477</v>
      </c>
      <c r="S23" s="182">
        <f t="shared" si="10"/>
        <v>46843</v>
      </c>
      <c r="T23" s="182">
        <f t="shared" si="10"/>
        <v>47208</v>
      </c>
      <c r="U23" s="182">
        <f t="shared" si="10"/>
        <v>47573</v>
      </c>
      <c r="W23" s="182" t="s">
        <v>913</v>
      </c>
      <c r="X23" s="182" t="s">
        <v>914</v>
      </c>
    </row>
    <row r="24" spans="1:24" s="265" customFormat="1" ht="12.75">
      <c r="D24" s="76" t="s">
        <v>996</v>
      </c>
      <c r="M24" s="267"/>
    </row>
    <row r="25" spans="1:24" s="265" customFormat="1" ht="12.75">
      <c r="D25" s="76"/>
      <c r="E25" s="287" t="s">
        <v>1002</v>
      </c>
      <c r="M25" s="267"/>
    </row>
    <row r="26" spans="1:24" s="265" customFormat="1" ht="12.75" outlineLevel="1">
      <c r="D26" s="76"/>
      <c r="M26" s="267"/>
    </row>
    <row r="27" spans="1:24" s="265" customFormat="1" ht="12.75" outlineLevel="1">
      <c r="A27" s="110"/>
      <c r="B27" s="110"/>
      <c r="C27" s="111"/>
      <c r="D27" s="112"/>
      <c r="E27" s="188" t="s">
        <v>916</v>
      </c>
      <c r="F27" s="79"/>
      <c r="G27" s="79"/>
      <c r="H27" s="79"/>
      <c r="I27" s="79"/>
      <c r="J27" s="79"/>
      <c r="K27" s="79"/>
      <c r="L27" s="79"/>
      <c r="M27" s="208"/>
      <c r="N27" s="79"/>
      <c r="O27" s="120"/>
      <c r="P27" s="120"/>
      <c r="Q27" s="120"/>
      <c r="R27" s="120"/>
      <c r="S27" s="120"/>
      <c r="T27" s="120"/>
      <c r="U27" s="120"/>
    </row>
    <row r="28" spans="1:24" s="265" customFormat="1" ht="12.75" outlineLevel="1">
      <c r="A28" s="110"/>
      <c r="B28" s="110"/>
      <c r="C28" s="111"/>
      <c r="D28" s="112"/>
      <c r="E28" s="189">
        <f>InpC!$H$21</f>
        <v>45016</v>
      </c>
      <c r="F28" s="79"/>
      <c r="G28" s="79"/>
      <c r="H28" s="79"/>
      <c r="I28" s="79"/>
      <c r="J28" s="79"/>
      <c r="K28" s="79"/>
      <c r="L28" s="79"/>
      <c r="M28" s="208"/>
      <c r="N28" s="120"/>
      <c r="O28" s="120"/>
      <c r="P28" s="120"/>
      <c r="Q28" s="120"/>
      <c r="R28" s="120"/>
      <c r="S28" s="120"/>
      <c r="T28" s="120"/>
      <c r="U28" s="120"/>
    </row>
    <row r="29" spans="1:24" s="265" customFormat="1" ht="12.75" outlineLevel="1">
      <c r="A29" s="110"/>
      <c r="B29" s="110"/>
      <c r="C29" s="111"/>
      <c r="D29" s="112"/>
      <c r="E29" s="209"/>
      <c r="F29" s="79"/>
      <c r="G29" s="79"/>
      <c r="H29" s="79"/>
      <c r="I29" s="79"/>
      <c r="J29" s="79"/>
      <c r="K29" s="79"/>
      <c r="L29" s="79"/>
      <c r="M29" s="208"/>
      <c r="N29" s="120"/>
      <c r="O29" s="120"/>
      <c r="P29" s="120"/>
      <c r="Q29" s="120"/>
      <c r="R29" s="120"/>
      <c r="S29" s="120"/>
      <c r="T29" s="120"/>
      <c r="U29" s="120"/>
    </row>
    <row r="30" spans="1:24" s="265" customFormat="1" ht="12.75" outlineLevel="1">
      <c r="E30" s="266" t="s">
        <v>1003</v>
      </c>
      <c r="F30" s="120"/>
      <c r="G30" s="120"/>
      <c r="H30" s="120"/>
      <c r="I30" s="120"/>
      <c r="J30" s="120"/>
      <c r="K30" s="120"/>
      <c r="L30" s="120"/>
      <c r="M30" s="208" t="s">
        <v>31</v>
      </c>
      <c r="N30" s="157"/>
      <c r="O30" s="120"/>
      <c r="P30" s="120"/>
      <c r="Q30" s="190">
        <f>Inp_PR24_SWB!H174</f>
        <v>3.8360599999999998</v>
      </c>
      <c r="R30" s="190">
        <f>Inp_PR24_SWB!I174</f>
        <v>3.70906</v>
      </c>
      <c r="S30" s="190">
        <f>Inp_PR24_SWB!J174</f>
        <v>3.70906</v>
      </c>
      <c r="T30" s="190">
        <f>Inp_PR24_SWB!K174</f>
        <v>3.70906</v>
      </c>
      <c r="U30" s="190">
        <f>Inp_PR24_SWB!L174</f>
        <v>3.70906</v>
      </c>
      <c r="W30" s="190">
        <f t="shared" ref="W30:W32" si="11">SUM(Q30:U30)</f>
        <v>18.6723</v>
      </c>
      <c r="X30" s="190">
        <f t="shared" ref="X30:X32" si="12">AVERAGE(Q30:U30)</f>
        <v>3.7344599999999999</v>
      </c>
    </row>
    <row r="31" spans="1:24" s="265" customFormat="1" ht="12.75" outlineLevel="1">
      <c r="E31" s="266" t="s">
        <v>1004</v>
      </c>
      <c r="F31" s="120"/>
      <c r="G31" s="120"/>
      <c r="H31" s="120"/>
      <c r="I31" s="120"/>
      <c r="J31" s="120"/>
      <c r="K31" s="79"/>
      <c r="L31" s="120"/>
      <c r="M31" s="208" t="s">
        <v>31</v>
      </c>
      <c r="N31" s="157"/>
      <c r="O31" s="120"/>
      <c r="P31" s="120"/>
      <c r="Q31" s="269">
        <f>Inp_PR24_SWB!H175</f>
        <v>3.4169999999999998</v>
      </c>
      <c r="R31" s="269">
        <f>Inp_PR24_SWB!I175</f>
        <v>3.6341600000000001</v>
      </c>
      <c r="S31" s="269">
        <f>Inp_PR24_SWB!J175</f>
        <v>3.8413599999999999</v>
      </c>
      <c r="T31" s="269">
        <f>Inp_PR24_SWB!K175</f>
        <v>4.0413599999999992</v>
      </c>
      <c r="U31" s="269">
        <f>Inp_PR24_SWB!L175</f>
        <v>4.2329999999999997</v>
      </c>
      <c r="W31" s="269">
        <f t="shared" si="11"/>
        <v>19.166879999999999</v>
      </c>
      <c r="X31" s="269">
        <f t="shared" si="12"/>
        <v>3.8333759999999999</v>
      </c>
    </row>
    <row r="32" spans="1:24" s="265" customFormat="1" ht="12.75" outlineLevel="1">
      <c r="E32" s="266" t="s">
        <v>998</v>
      </c>
      <c r="F32" s="120"/>
      <c r="G32" s="120"/>
      <c r="H32" s="120"/>
      <c r="I32" s="120"/>
      <c r="J32" s="120"/>
      <c r="K32" s="79"/>
      <c r="L32" s="120"/>
      <c r="M32" s="208" t="s">
        <v>31</v>
      </c>
      <c r="N32" s="157"/>
      <c r="O32" s="120"/>
      <c r="P32" s="120"/>
      <c r="Q32" s="270">
        <f>SUM(Q30:Q31)</f>
        <v>7.2530599999999996</v>
      </c>
      <c r="R32" s="270">
        <f>SUM(R30:R31)</f>
        <v>7.3432200000000005</v>
      </c>
      <c r="S32" s="270">
        <f>SUM(S30:S31)</f>
        <v>7.5504199999999999</v>
      </c>
      <c r="T32" s="270">
        <f>SUM(T30:T31)</f>
        <v>7.7504199999999992</v>
      </c>
      <c r="U32" s="270">
        <f>SUM(U30:U31)</f>
        <v>7.9420599999999997</v>
      </c>
      <c r="W32" s="269">
        <f t="shared" si="11"/>
        <v>37.839179999999999</v>
      </c>
      <c r="X32" s="269">
        <f t="shared" si="12"/>
        <v>7.5678359999999998</v>
      </c>
    </row>
    <row r="33" spans="5:24" s="265" customFormat="1" ht="12.75" outlineLevel="1">
      <c r="E33" s="157"/>
      <c r="F33" s="120"/>
      <c r="G33" s="120"/>
      <c r="H33" s="120"/>
      <c r="I33" s="120"/>
      <c r="J33" s="120"/>
      <c r="K33" s="79"/>
      <c r="L33" s="120"/>
      <c r="M33" s="208"/>
      <c r="N33" s="157"/>
      <c r="O33" s="120"/>
      <c r="P33" s="120"/>
      <c r="Q33" s="190"/>
      <c r="R33" s="190"/>
      <c r="S33" s="190"/>
      <c r="T33" s="190"/>
      <c r="U33" s="190"/>
      <c r="W33" s="190"/>
      <c r="X33" s="190"/>
    </row>
    <row r="34" spans="5:24" s="265" customFormat="1" ht="12.75" outlineLevel="1">
      <c r="M34" s="267"/>
    </row>
    <row r="35" spans="5:24" s="265" customFormat="1" ht="12.75" outlineLevel="1">
      <c r="E35" s="120" t="s">
        <v>1005</v>
      </c>
      <c r="M35" s="267" t="s">
        <v>348</v>
      </c>
      <c r="Q35" s="268">
        <f>Q30/Q$32</f>
        <v>0.52888849671724758</v>
      </c>
      <c r="R35" s="268">
        <f t="shared" ref="R35:U36" si="13">R30/R$32</f>
        <v>0.50509994253202273</v>
      </c>
      <c r="S35" s="268">
        <f t="shared" si="13"/>
        <v>0.49123889796858983</v>
      </c>
      <c r="T35" s="268">
        <f t="shared" si="13"/>
        <v>0.47856245209937015</v>
      </c>
      <c r="U35" s="268">
        <f t="shared" si="13"/>
        <v>0.46701485508797469</v>
      </c>
      <c r="V35" s="268"/>
      <c r="W35" s="268">
        <f t="shared" ref="W35:X35" si="14">W30/W$32</f>
        <v>0.49346471038748729</v>
      </c>
      <c r="X35" s="268">
        <f t="shared" si="14"/>
        <v>0.49346471038748724</v>
      </c>
    </row>
    <row r="36" spans="5:24" s="265" customFormat="1" ht="12.75" outlineLevel="1">
      <c r="E36" s="120" t="s">
        <v>1006</v>
      </c>
      <c r="M36" s="267" t="s">
        <v>348</v>
      </c>
      <c r="Q36" s="271">
        <f>Q31/Q$32</f>
        <v>0.47111150328275236</v>
      </c>
      <c r="R36" s="271">
        <f t="shared" si="13"/>
        <v>0.49490005746797722</v>
      </c>
      <c r="S36" s="271">
        <f t="shared" si="13"/>
        <v>0.50876110203141012</v>
      </c>
      <c r="T36" s="271">
        <f t="shared" si="13"/>
        <v>0.52143754790062979</v>
      </c>
      <c r="U36" s="271">
        <f t="shared" si="13"/>
        <v>0.53298514491202531</v>
      </c>
      <c r="V36" s="268"/>
      <c r="W36" s="273">
        <f t="shared" ref="W36:X36" si="15">W31/W$32</f>
        <v>0.50653528961251271</v>
      </c>
      <c r="X36" s="271">
        <f t="shared" si="15"/>
        <v>0.50653528961251271</v>
      </c>
    </row>
    <row r="37" spans="5:24" s="265" customFormat="1" ht="12.75" outlineLevel="1">
      <c r="E37" s="120" t="s">
        <v>1007</v>
      </c>
      <c r="M37" s="267" t="s">
        <v>348</v>
      </c>
      <c r="N37" s="166">
        <f>COUNTIF(Q37:U37,"&lt;&gt;1")</f>
        <v>0</v>
      </c>
      <c r="Q37" s="272">
        <f>SUM(Q35:Q36)</f>
        <v>1</v>
      </c>
      <c r="R37" s="272">
        <f t="shared" ref="R37" si="16">SUM(R35:R36)</f>
        <v>1</v>
      </c>
      <c r="S37" s="272">
        <f t="shared" ref="S37" si="17">SUM(S35:S36)</f>
        <v>1</v>
      </c>
      <c r="T37" s="272">
        <f t="shared" ref="T37" si="18">SUM(T35:T36)</f>
        <v>1</v>
      </c>
      <c r="U37" s="272">
        <f t="shared" ref="U37:X37" si="19">SUM(U35:U36)</f>
        <v>1</v>
      </c>
      <c r="V37" s="268"/>
      <c r="W37" s="272">
        <f t="shared" si="19"/>
        <v>1</v>
      </c>
      <c r="X37" s="272">
        <f t="shared" si="19"/>
        <v>1</v>
      </c>
    </row>
  </sheetData>
  <conditionalFormatting sqref="A14:D17 F14:M17 W14:X17 E19:E21 F30:M33 O30:U33 W30:X33">
    <cfRule type="expression" dxfId="453" priority="22">
      <formula>ISNUMBER(SEARCH("sum", $F14))</formula>
    </cfRule>
  </conditionalFormatting>
  <conditionalFormatting sqref="E35:E37">
    <cfRule type="expression" dxfId="452" priority="15">
      <formula>ISNUMBER(SEARCH("sum", $F35))</formula>
    </cfRule>
  </conditionalFormatting>
  <conditionalFormatting sqref="N1:N2">
    <cfRule type="cellIs" dxfId="451" priority="23" stopIfTrue="1" operator="notEqual">
      <formula>0</formula>
    </cfRule>
    <cfRule type="cellIs" dxfId="450" priority="24" stopIfTrue="1" operator="equal">
      <formula>""</formula>
    </cfRule>
    <cfRule type="cellIs" dxfId="449" priority="25" stopIfTrue="1" operator="notEqual">
      <formula>0</formula>
    </cfRule>
    <cfRule type="cellIs" dxfId="448" priority="26" stopIfTrue="1" operator="equal">
      <formula>""</formula>
    </cfRule>
  </conditionalFormatting>
  <conditionalFormatting sqref="N21">
    <cfRule type="cellIs" dxfId="447" priority="5" stopIfTrue="1" operator="notEqual">
      <formula>0</formula>
    </cfRule>
    <cfRule type="cellIs" dxfId="446" priority="6" stopIfTrue="1" operator="equal">
      <formula>""</formula>
    </cfRule>
    <cfRule type="cellIs" dxfId="445" priority="7" stopIfTrue="1" operator="notEqual">
      <formula>0</formula>
    </cfRule>
    <cfRule type="cellIs" dxfId="444" priority="8" stopIfTrue="1" operator="equal">
      <formula>""</formula>
    </cfRule>
  </conditionalFormatting>
  <conditionalFormatting sqref="N37">
    <cfRule type="cellIs" dxfId="443" priority="1" stopIfTrue="1" operator="notEqual">
      <formula>0</formula>
    </cfRule>
    <cfRule type="cellIs" dxfId="442" priority="2" stopIfTrue="1" operator="equal">
      <formula>""</formula>
    </cfRule>
    <cfRule type="cellIs" dxfId="441" priority="3" stopIfTrue="1" operator="notEqual">
      <formula>0</formula>
    </cfRule>
    <cfRule type="cellIs" dxfId="440" priority="4" stopIfTrue="1" operator="equal">
      <formula>""</formula>
    </cfRule>
  </conditionalFormatting>
  <conditionalFormatting sqref="O14:U17">
    <cfRule type="expression" dxfId="439" priority="10">
      <formula>ISNUMBER(SEARCH("sum", $F14))</formula>
    </cfRule>
  </conditionalFormatting>
  <conditionalFormatting sqref="Q3:U3">
    <cfRule type="cellIs" dxfId="438" priority="27" operator="equal">
      <formula>"PPA ext."</formula>
    </cfRule>
    <cfRule type="cellIs" dxfId="437" priority="28" operator="equal">
      <formula>"Delay"</formula>
    </cfRule>
    <cfRule type="cellIs" dxfId="436" priority="29" operator="equal">
      <formula>"Fin Close"</formula>
    </cfRule>
    <cfRule type="cellIs" dxfId="435" priority="30" stopIfTrue="1" operator="equal">
      <formula>"Construction"</formula>
    </cfRule>
    <cfRule type="cellIs" dxfId="434" priority="31" stopIfTrue="1" operator="equal">
      <formula>"Operations"</formula>
    </cfRule>
  </conditionalFormatting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7C109-FAB4-4E49-A6E0-3C49CBB34042}">
  <sheetPr codeName="Sheet26">
    <tabColor theme="4"/>
    <outlinePr summaryBelow="0" summaryRight="0"/>
  </sheetPr>
  <dimension ref="A1:AK48"/>
  <sheetViews>
    <sheetView showGridLines="0" defaultGridColor="0" colorId="22" zoomScale="80" zoomScaleNormal="80" workbookViewId="0">
      <pane xSplit="15" ySplit="4" topLeftCell="P5" activePane="bottomRight" state="frozen"/>
      <selection pane="bottomRight" activeCell="Q23" sqref="Q23"/>
      <selection pane="bottomLeft" activeCell="Q24" sqref="Q24"/>
      <selection pane="topRight" activeCell="Q24" sqref="Q24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44.85546875" style="7" customWidth="1"/>
    <col min="6" max="9" width="16.85546875" style="7" customWidth="1" outlineLevel="1"/>
    <col min="10" max="10" width="8.28515625" style="7" customWidth="1" outlineLevel="1"/>
    <col min="11" max="12" width="16.85546875" style="7" customWidth="1" outlineLevel="1"/>
    <col min="13" max="13" width="16.85546875" style="22" customWidth="1"/>
    <col min="14" max="14" width="4.42578125" style="7" customWidth="1"/>
    <col min="15" max="16" width="2.7109375" style="17" customWidth="1"/>
    <col min="17" max="21" width="12" style="7" customWidth="1"/>
    <col min="22" max="22" width="4.28515625" customWidth="1"/>
    <col min="23" max="23" width="6.85546875" customWidth="1"/>
    <col min="24" max="24" width="8.140625" bestFit="1" customWidth="1"/>
    <col min="25" max="25" width="4.28515625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16384" width="11.7109375" style="23" hidden="1"/>
  </cols>
  <sheetData>
    <row r="1" spans="1:30" ht="26.25">
      <c r="A1" s="75" t="s">
        <v>1008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str">
        <f>A1&amp;" - Errors on sheet"</f>
        <v>Infrastructure charge revenue challenge - Errors on sheet</v>
      </c>
      <c r="N1" s="166">
        <f>N24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  <c r="Y1" s="79"/>
      <c r="Z1" s="79"/>
      <c r="AA1" s="79"/>
      <c r="AB1" s="157"/>
      <c r="AC1" s="79"/>
      <c r="AD1" s="79"/>
    </row>
    <row r="2" spans="1:30">
      <c r="A2" s="178"/>
      <c r="B2" s="178"/>
      <c r="C2" s="179"/>
      <c r="D2" s="180"/>
      <c r="E2" s="181" t="str">
        <f>Time!E2</f>
        <v>Model period ending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  <c r="V2" s="101"/>
      <c r="W2" s="101"/>
      <c r="X2" s="101"/>
      <c r="Y2" s="101"/>
      <c r="Z2" s="101"/>
      <c r="AA2" s="101"/>
      <c r="AB2" s="157"/>
      <c r="AC2" s="157"/>
      <c r="AD2" s="157"/>
    </row>
    <row r="3" spans="1:30">
      <c r="A3" s="110"/>
      <c r="B3" s="110"/>
      <c r="C3" s="111"/>
      <c r="D3" s="112"/>
      <c r="E3" s="181" t="str">
        <f>Time!E3</f>
        <v>Timeline label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101"/>
      <c r="W3" s="101"/>
      <c r="X3" s="101"/>
      <c r="Y3" s="101"/>
      <c r="Z3" s="101"/>
      <c r="AA3" s="101"/>
      <c r="AB3" s="157"/>
      <c r="AC3" s="157"/>
      <c r="AD3" s="157"/>
    </row>
    <row r="4" spans="1:30">
      <c r="A4" s="110"/>
      <c r="B4" s="110"/>
      <c r="C4" s="111"/>
      <c r="D4" s="112"/>
      <c r="E4" s="181" t="str">
        <f>Time!E4</f>
        <v>Model column counter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</row>
    <row r="5" spans="1:30">
      <c r="A5" s="110"/>
      <c r="B5" s="110"/>
      <c r="C5" s="111"/>
      <c r="D5" s="112"/>
      <c r="E5" s="181"/>
      <c r="F5" s="115"/>
      <c r="G5" s="115"/>
      <c r="H5" s="115"/>
      <c r="I5" s="115"/>
      <c r="J5" s="115"/>
      <c r="K5" s="321"/>
      <c r="L5" s="321"/>
      <c r="M5" s="115"/>
      <c r="N5" s="182"/>
      <c r="O5" s="120"/>
      <c r="P5" s="120"/>
      <c r="Q5" s="79"/>
      <c r="R5" s="79"/>
      <c r="S5" s="79"/>
      <c r="T5" s="79"/>
      <c r="U5" s="79"/>
      <c r="V5" s="101"/>
      <c r="W5" s="182"/>
      <c r="X5" s="182"/>
      <c r="Y5" s="101"/>
      <c r="Z5" s="101"/>
      <c r="AA5" s="101"/>
      <c r="AB5" s="157"/>
      <c r="AC5" s="79"/>
      <c r="AD5" s="79"/>
    </row>
    <row r="6" spans="1:30">
      <c r="A6" s="110"/>
      <c r="B6" s="110"/>
      <c r="C6" s="111"/>
      <c r="D6" s="157"/>
      <c r="E6" s="157"/>
      <c r="F6" s="157"/>
      <c r="G6" s="79"/>
      <c r="H6" s="157"/>
      <c r="I6" s="186"/>
      <c r="J6" s="157"/>
      <c r="K6" s="157"/>
      <c r="L6" s="157"/>
      <c r="M6" s="157"/>
      <c r="N6" s="79"/>
      <c r="O6" s="120"/>
      <c r="P6" s="120"/>
      <c r="Q6" s="182">
        <f t="shared" ref="Q6:U6" si="0">Q$2</f>
        <v>46112</v>
      </c>
      <c r="R6" s="182">
        <f t="shared" si="0"/>
        <v>46477</v>
      </c>
      <c r="S6" s="182">
        <f t="shared" si="0"/>
        <v>46843</v>
      </c>
      <c r="T6" s="182">
        <f t="shared" si="0"/>
        <v>47208</v>
      </c>
      <c r="U6" s="182">
        <f t="shared" si="0"/>
        <v>47573</v>
      </c>
      <c r="V6" s="101"/>
      <c r="W6" s="182" t="s">
        <v>913</v>
      </c>
      <c r="X6" s="182" t="s">
        <v>914</v>
      </c>
      <c r="Y6" s="182"/>
      <c r="Z6" s="182"/>
      <c r="AA6" s="182"/>
      <c r="AB6" s="157"/>
      <c r="AC6" s="182"/>
      <c r="AD6" s="182"/>
    </row>
    <row r="7" spans="1:30">
      <c r="A7" s="110"/>
      <c r="B7" s="110"/>
      <c r="C7" s="111"/>
      <c r="D7" s="76" t="str">
        <f>E13</f>
        <v>Developer services revenues</v>
      </c>
      <c r="E7" s="79"/>
      <c r="F7" s="79"/>
      <c r="G7" s="79"/>
      <c r="H7" s="79"/>
      <c r="I7" s="101"/>
      <c r="J7" s="79"/>
      <c r="K7" s="79"/>
      <c r="L7" s="79"/>
      <c r="M7" s="157"/>
      <c r="N7" s="79"/>
      <c r="O7" s="120"/>
      <c r="P7" s="120"/>
      <c r="Q7" s="182"/>
      <c r="R7" s="182"/>
      <c r="S7" s="182"/>
      <c r="T7" s="182"/>
      <c r="U7" s="182"/>
      <c r="V7" s="101"/>
      <c r="W7" s="101"/>
      <c r="X7" s="101"/>
      <c r="Y7" s="182"/>
      <c r="Z7" s="182"/>
      <c r="AA7" s="182"/>
      <c r="AB7" s="157"/>
      <c r="AC7" s="182"/>
      <c r="AD7" s="182"/>
    </row>
    <row r="8" spans="1:30">
      <c r="A8" s="110"/>
      <c r="B8" s="110"/>
      <c r="C8" s="111"/>
      <c r="D8" s="112"/>
      <c r="E8" s="96" t="s">
        <v>924</v>
      </c>
      <c r="F8" s="79"/>
      <c r="G8" s="79"/>
      <c r="H8" s="79"/>
      <c r="I8" s="79"/>
      <c r="J8" s="79"/>
      <c r="K8" s="79"/>
      <c r="L8" s="79"/>
      <c r="M8" s="157"/>
      <c r="N8" s="79"/>
      <c r="O8" s="120"/>
      <c r="P8" s="120"/>
      <c r="Q8" s="101"/>
      <c r="R8" s="79"/>
      <c r="S8" s="79"/>
      <c r="T8" s="79"/>
      <c r="U8" s="79"/>
      <c r="V8" s="101"/>
      <c r="W8" s="101"/>
      <c r="X8" s="101"/>
      <c r="Y8" s="79"/>
      <c r="Z8" s="79"/>
      <c r="AA8" s="79"/>
      <c r="AB8" s="157"/>
      <c r="AC8" s="79"/>
      <c r="AD8" s="79"/>
    </row>
    <row r="9" spans="1:30" outlineLevel="1">
      <c r="A9" s="110"/>
      <c r="B9" s="110"/>
      <c r="C9" s="111"/>
      <c r="D9" s="112"/>
      <c r="E9" s="79"/>
      <c r="F9" s="79"/>
      <c r="G9" s="79"/>
      <c r="H9" s="79"/>
      <c r="I9" s="79"/>
      <c r="J9" s="79"/>
      <c r="K9" s="79"/>
      <c r="L9" s="79"/>
      <c r="M9" s="157"/>
      <c r="N9" s="187"/>
      <c r="O9" s="120"/>
      <c r="P9" s="120"/>
      <c r="Q9" s="79"/>
      <c r="R9" s="79"/>
      <c r="S9" s="79"/>
      <c r="T9" s="79"/>
      <c r="U9" s="79"/>
      <c r="V9" s="101"/>
      <c r="W9" s="101"/>
      <c r="X9" s="101"/>
      <c r="Y9" s="79"/>
      <c r="Z9" s="79"/>
      <c r="AA9" s="79"/>
      <c r="AB9" s="157"/>
      <c r="AC9" s="79"/>
      <c r="AD9" s="79"/>
    </row>
    <row r="10" spans="1:30" outlineLevel="1">
      <c r="A10" s="110"/>
      <c r="B10" s="110"/>
      <c r="C10" s="111"/>
      <c r="D10" s="112"/>
      <c r="E10" s="188" t="s">
        <v>916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120"/>
      <c r="R10" s="120"/>
      <c r="S10" s="120"/>
      <c r="T10" s="120"/>
      <c r="U10" s="120"/>
      <c r="V10" s="101"/>
      <c r="W10" s="101"/>
      <c r="X10" s="101"/>
      <c r="Y10" s="120"/>
      <c r="Z10" s="120"/>
      <c r="AA10" s="120"/>
      <c r="AB10" s="157"/>
      <c r="AC10" s="120"/>
      <c r="AD10" s="120"/>
    </row>
    <row r="11" spans="1:30" outlineLevel="1">
      <c r="A11" s="110"/>
      <c r="B11" s="110"/>
      <c r="C11" s="111"/>
      <c r="D11" s="112"/>
      <c r="E11" s="189">
        <f>InpC!$H$21</f>
        <v>45016</v>
      </c>
      <c r="F11" s="79"/>
      <c r="G11" s="79"/>
      <c r="H11" s="79"/>
      <c r="I11" s="79"/>
      <c r="J11" s="79"/>
      <c r="K11" s="79"/>
      <c r="L11" s="79"/>
      <c r="M11" s="157"/>
      <c r="N11" s="120"/>
      <c r="O11" s="120"/>
      <c r="P11" s="120"/>
      <c r="Q11" s="120"/>
      <c r="R11" s="120"/>
      <c r="S11" s="120"/>
      <c r="T11" s="120"/>
      <c r="U11" s="120"/>
      <c r="V11" s="101"/>
      <c r="W11" s="101"/>
      <c r="X11" s="101"/>
      <c r="Y11" s="120"/>
      <c r="Z11" s="120"/>
      <c r="AA11" s="120"/>
      <c r="AB11" s="157"/>
      <c r="AC11" s="120"/>
      <c r="AD11" s="120"/>
    </row>
    <row r="12" spans="1:30" outlineLevel="1">
      <c r="A12" s="110"/>
      <c r="B12" s="110"/>
      <c r="C12" s="111"/>
      <c r="D12" s="112"/>
      <c r="E12" s="189"/>
      <c r="F12" s="79"/>
      <c r="G12" s="79"/>
      <c r="H12" s="79"/>
      <c r="I12" s="79"/>
      <c r="J12" s="79"/>
      <c r="K12" s="79"/>
      <c r="L12" s="79"/>
      <c r="M12" s="157"/>
      <c r="N12" s="120"/>
      <c r="O12" s="120"/>
      <c r="P12" s="120"/>
      <c r="Q12" s="120"/>
      <c r="R12" s="120"/>
      <c r="S12" s="120"/>
      <c r="T12" s="120"/>
      <c r="U12" s="120"/>
      <c r="V12" s="101"/>
      <c r="W12" s="101"/>
      <c r="X12" s="101"/>
      <c r="Y12" s="120"/>
      <c r="Z12" s="120"/>
      <c r="AA12" s="120"/>
      <c r="AB12" s="157"/>
      <c r="AC12" s="120"/>
      <c r="AD12" s="120"/>
    </row>
    <row r="13" spans="1:30" outlineLevel="1">
      <c r="A13" s="110"/>
      <c r="B13" s="110"/>
      <c r="C13" s="111"/>
      <c r="D13" s="112"/>
      <c r="E13" s="282" t="str">
        <f>InpC!E46</f>
        <v>Developer services revenues</v>
      </c>
      <c r="F13" s="282" t="str">
        <f>INDEX(InpC!$G$46:$G$50,MATCH(E13,InpC!E46:E50,0))</f>
        <v>DSR</v>
      </c>
      <c r="G13" s="282">
        <f>INDEX(InpC!$F$46:$F$50,MATCH(IC_chall!F13,InpC!$G$46:$G$50,0))</f>
        <v>1</v>
      </c>
      <c r="H13" s="79"/>
      <c r="I13" s="79"/>
      <c r="J13" s="79"/>
      <c r="K13" s="79"/>
      <c r="L13" s="79"/>
      <c r="M13" s="157"/>
      <c r="N13" s="79"/>
      <c r="O13" s="120"/>
      <c r="P13" s="120"/>
      <c r="Q13" s="79"/>
      <c r="R13" s="79"/>
      <c r="S13" s="79"/>
      <c r="T13" s="79"/>
      <c r="U13" s="79"/>
      <c r="V13" s="101"/>
      <c r="W13" s="101"/>
      <c r="X13" s="101"/>
      <c r="Y13" s="79"/>
      <c r="Z13" s="79"/>
      <c r="AA13" s="79"/>
      <c r="AB13" s="157"/>
      <c r="AC13" s="79"/>
      <c r="AD13" s="79"/>
    </row>
    <row r="14" spans="1:30" outlineLevel="1">
      <c r="A14" s="110"/>
      <c r="B14" s="110"/>
      <c r="C14" s="111"/>
      <c r="D14" s="112"/>
      <c r="E14" s="476" t="s">
        <v>370</v>
      </c>
      <c r="F14" s="79"/>
      <c r="G14" s="79"/>
      <c r="H14" s="79"/>
      <c r="I14" s="79"/>
      <c r="J14" s="79"/>
      <c r="K14" s="79"/>
      <c r="L14" s="79"/>
      <c r="M14" s="157"/>
      <c r="N14" s="120"/>
      <c r="O14" s="120"/>
      <c r="P14" s="120"/>
      <c r="Q14" s="120"/>
      <c r="R14" s="120"/>
      <c r="S14" s="120"/>
      <c r="T14" s="120"/>
      <c r="U14" s="120"/>
      <c r="V14" s="101"/>
      <c r="W14" s="101"/>
      <c r="X14" s="101"/>
      <c r="Y14" s="120"/>
      <c r="Z14" s="120"/>
      <c r="AA14" s="120"/>
      <c r="AB14" s="157"/>
      <c r="AC14" s="120"/>
      <c r="AD14" s="120"/>
    </row>
    <row r="15" spans="1:30" s="22" customFormat="1" outlineLevel="1">
      <c r="A15" s="82"/>
      <c r="B15" s="82"/>
      <c r="C15" s="111"/>
      <c r="D15" s="112"/>
      <c r="E15" s="120" t="str">
        <f>DSR_BRL!E18</f>
        <v>Infrastructure charge receipts - WN - price control</v>
      </c>
      <c r="F15" s="120" t="str">
        <f>DSR_BRL!F18</f>
        <v>DS1E_004TOT_PR24</v>
      </c>
      <c r="G15" s="120" t="str">
        <f>DSR_BRL!G18</f>
        <v>DS1W_006TOT_PR24</v>
      </c>
      <c r="H15" s="120">
        <f>DSR_BRL!H18</f>
        <v>0</v>
      </c>
      <c r="I15" s="120">
        <f>DSR_BRL!I18</f>
        <v>0</v>
      </c>
      <c r="J15" s="120">
        <f>DSR_BRL!J18</f>
        <v>0</v>
      </c>
      <c r="K15" s="79">
        <v>1</v>
      </c>
      <c r="L15" s="120" t="str">
        <f>DSR_BRL!L18</f>
        <v>WNPC</v>
      </c>
      <c r="M15" s="157" t="str">
        <f>DSR_BRL!M18</f>
        <v>£m</v>
      </c>
      <c r="N15" s="157"/>
      <c r="O15" s="120"/>
      <c r="P15" s="120"/>
      <c r="Q15" s="190">
        <f>DSR_BRL!Q94</f>
        <v>1.331</v>
      </c>
      <c r="R15" s="190">
        <f>DSR_BRL!R94</f>
        <v>0.65</v>
      </c>
      <c r="S15" s="190">
        <f>DSR_BRL!S94</f>
        <v>0.65</v>
      </c>
      <c r="T15" s="190">
        <f>DSR_BRL!T94</f>
        <v>0.65</v>
      </c>
      <c r="U15" s="190">
        <f>DSR_BRL!U94</f>
        <v>0.65</v>
      </c>
      <c r="V15" s="101"/>
      <c r="W15" s="190">
        <f t="shared" ref="W15" si="1">SUM(Q15:U15)</f>
        <v>3.9309999999999996</v>
      </c>
      <c r="X15" s="190">
        <f t="shared" ref="X15" si="2">AVERAGE(Q15:U15)</f>
        <v>0.7861999999999999</v>
      </c>
      <c r="Y15" s="191"/>
      <c r="Z15" s="191"/>
      <c r="AA15" s="191"/>
      <c r="AB15" s="157"/>
      <c r="AC15" s="191"/>
      <c r="AD15" s="191"/>
    </row>
    <row r="16" spans="1:30" s="22" customFormat="1" outlineLevel="1">
      <c r="A16" s="82"/>
      <c r="B16" s="82"/>
      <c r="C16" s="111"/>
      <c r="D16" s="112"/>
      <c r="E16" s="120"/>
      <c r="F16" s="120"/>
      <c r="G16" s="120"/>
      <c r="H16" s="120"/>
      <c r="I16" s="120"/>
      <c r="J16" s="120"/>
      <c r="K16" s="79"/>
      <c r="L16" s="120"/>
      <c r="M16" s="157"/>
      <c r="N16" s="157"/>
      <c r="O16" s="120"/>
      <c r="P16" s="120"/>
      <c r="Q16" s="190"/>
      <c r="R16" s="190"/>
      <c r="S16" s="190"/>
      <c r="T16" s="190"/>
      <c r="U16" s="190"/>
      <c r="V16" s="101"/>
      <c r="W16" s="190"/>
      <c r="X16" s="190"/>
      <c r="Y16" s="191"/>
      <c r="Z16" s="191"/>
      <c r="AA16" s="191"/>
      <c r="AB16" s="157"/>
      <c r="AC16" s="191"/>
      <c r="AD16" s="191"/>
    </row>
    <row r="17" spans="1:37" s="22" customFormat="1" outlineLevel="1">
      <c r="A17" s="82"/>
      <c r="B17" s="82"/>
      <c r="C17" s="111"/>
      <c r="D17" s="112"/>
      <c r="E17" s="476" t="s">
        <v>363</v>
      </c>
      <c r="F17" s="79"/>
      <c r="G17" s="79"/>
      <c r="H17" s="79"/>
      <c r="I17" s="79"/>
      <c r="J17" s="79"/>
      <c r="K17" s="79"/>
      <c r="L17" s="79"/>
      <c r="M17" s="157"/>
      <c r="N17" s="120"/>
      <c r="O17" s="120"/>
      <c r="P17" s="120"/>
      <c r="Q17" s="120"/>
      <c r="R17" s="120"/>
      <c r="S17" s="120"/>
      <c r="T17" s="120"/>
      <c r="U17" s="120"/>
      <c r="V17" s="101"/>
      <c r="W17" s="101"/>
      <c r="X17" s="101"/>
      <c r="Y17" s="191"/>
      <c r="Z17" s="191"/>
      <c r="AA17" s="191"/>
      <c r="AB17" s="157"/>
      <c r="AC17" s="191"/>
      <c r="AD17" s="191"/>
    </row>
    <row r="18" spans="1:37" s="22" customFormat="1" outlineLevel="1">
      <c r="A18" s="82"/>
      <c r="B18" s="82"/>
      <c r="C18" s="111"/>
      <c r="D18" s="112"/>
      <c r="E18" s="190" t="str">
        <f>DSR_SWB!E94</f>
        <v>Infrastructure charge receipts - WN - price control</v>
      </c>
      <c r="F18" s="190" t="str">
        <f>DSR_SWB!F94</f>
        <v>DS1E_004TOT_PR24</v>
      </c>
      <c r="G18" s="190" t="str">
        <f>DSR_SWB!G94</f>
        <v>DS1W_006TOT_PR24</v>
      </c>
      <c r="H18" s="190">
        <f>DSR_SWB!H94</f>
        <v>0</v>
      </c>
      <c r="I18" s="190">
        <f>DSR_SWB!I94</f>
        <v>0</v>
      </c>
      <c r="J18" s="190">
        <f>DSR_SWB!J94</f>
        <v>0</v>
      </c>
      <c r="K18" s="79">
        <v>2</v>
      </c>
      <c r="L18" s="190" t="str">
        <f>DSR_SWB!L94</f>
        <v>WNPC</v>
      </c>
      <c r="M18" s="190" t="str">
        <f>DSR_SWB!M94</f>
        <v>£m</v>
      </c>
      <c r="N18" s="157"/>
      <c r="O18" s="120"/>
      <c r="P18" s="120"/>
      <c r="Q18" s="190">
        <f>DSR_SWB!Q94</f>
        <v>1.925</v>
      </c>
      <c r="R18" s="190">
        <f>DSR_SWB!R94</f>
        <v>1.855</v>
      </c>
      <c r="S18" s="190">
        <f>DSR_SWB!S94</f>
        <v>1.9059999999999999</v>
      </c>
      <c r="T18" s="190">
        <f>DSR_SWB!T94</f>
        <v>1.823</v>
      </c>
      <c r="U18" s="190">
        <f>DSR_SWB!U94</f>
        <v>1.726</v>
      </c>
      <c r="V18" s="101"/>
      <c r="W18" s="190">
        <f t="shared" ref="W18:W20" si="3">SUM(Q18:U18)</f>
        <v>9.2349999999999994</v>
      </c>
      <c r="X18" s="190">
        <f t="shared" ref="X18:X20" si="4">AVERAGE(Q18:U18)</f>
        <v>1.847</v>
      </c>
      <c r="Y18" s="191"/>
      <c r="Z18" s="191"/>
      <c r="AA18" s="191"/>
      <c r="AB18" s="157"/>
      <c r="AC18" s="191"/>
      <c r="AD18" s="191"/>
    </row>
    <row r="19" spans="1:37" s="46" customFormat="1" outlineLevel="1">
      <c r="A19" s="82"/>
      <c r="B19" s="82"/>
      <c r="C19" s="111"/>
      <c r="D19" s="112"/>
      <c r="E19" s="190" t="str">
        <f>DSR_SWB!E95</f>
        <v>Infrastructure charge receipts - WWN - price control</v>
      </c>
      <c r="F19" s="190" t="str">
        <f>DSR_SWB!F95</f>
        <v>DS1E_018TOT_PR24</v>
      </c>
      <c r="G19" s="190" t="str">
        <f>DSR_SWB!G95</f>
        <v>DS1W_017TOT_PR24</v>
      </c>
      <c r="H19" s="190">
        <f>DSR_SWB!H95</f>
        <v>0</v>
      </c>
      <c r="I19" s="190">
        <f>DSR_SWB!I95</f>
        <v>0</v>
      </c>
      <c r="J19" s="190">
        <f>DSR_SWB!J95</f>
        <v>0</v>
      </c>
      <c r="K19" s="79">
        <v>3</v>
      </c>
      <c r="L19" s="190" t="str">
        <f>DSR_SWB!L95</f>
        <v>WWNPC</v>
      </c>
      <c r="M19" s="190" t="str">
        <f>DSR_SWB!M95</f>
        <v>£m</v>
      </c>
      <c r="N19" s="157"/>
      <c r="O19" s="120"/>
      <c r="P19" s="120"/>
      <c r="Q19" s="190">
        <f>DSR_SWB!Q95</f>
        <v>3.4660000000000002</v>
      </c>
      <c r="R19" s="190">
        <f>DSR_SWB!R95</f>
        <v>3.339</v>
      </c>
      <c r="S19" s="190">
        <f>DSR_SWB!S95</f>
        <v>3.339</v>
      </c>
      <c r="T19" s="190">
        <f>DSR_SWB!T95</f>
        <v>3.339</v>
      </c>
      <c r="U19" s="190">
        <f>DSR_SWB!U95</f>
        <v>3.339</v>
      </c>
      <c r="V19" s="101"/>
      <c r="W19" s="190">
        <f t="shared" si="3"/>
        <v>16.821999999999999</v>
      </c>
      <c r="X19" s="190">
        <f t="shared" si="4"/>
        <v>3.3643999999999998</v>
      </c>
      <c r="Y19" s="190"/>
      <c r="Z19" s="190"/>
      <c r="AA19" s="190"/>
      <c r="AB19" s="193"/>
      <c r="AC19" s="190"/>
      <c r="AD19" s="190"/>
    </row>
    <row r="20" spans="1:37" s="46" customFormat="1" outlineLevel="1">
      <c r="A20" s="82"/>
      <c r="B20" s="82"/>
      <c r="C20" s="111"/>
      <c r="D20" s="112"/>
      <c r="E20" s="120" t="str">
        <f>DSR_BRL!E96</f>
        <v>Infrastructure charge receipts - total</v>
      </c>
      <c r="F20" s="120" t="str">
        <f>DSR_BRL!F96</f>
        <v>sum</v>
      </c>
      <c r="G20" s="120">
        <f>DSR_BRL!G96</f>
        <v>0</v>
      </c>
      <c r="H20" s="120">
        <f>DSR_BRL!H96</f>
        <v>0</v>
      </c>
      <c r="I20" s="120">
        <f>DSR_BRL!I96</f>
        <v>0</v>
      </c>
      <c r="J20" s="120">
        <f>DSR_BRL!J96</f>
        <v>0</v>
      </c>
      <c r="K20" s="79">
        <v>4</v>
      </c>
      <c r="L20" s="120" t="str">
        <f>DSR_BRL!L96</f>
        <v>BOTH</v>
      </c>
      <c r="M20" s="157" t="str">
        <f>DSR_BRL!M25</f>
        <v>£m</v>
      </c>
      <c r="N20" s="157"/>
      <c r="O20" s="120"/>
      <c r="P20" s="120"/>
      <c r="Q20" s="192">
        <f t="shared" ref="Q20:U20" si="5">SUM(Q18:Q19)</f>
        <v>5.391</v>
      </c>
      <c r="R20" s="192">
        <f t="shared" si="5"/>
        <v>5.194</v>
      </c>
      <c r="S20" s="192">
        <f t="shared" si="5"/>
        <v>5.2450000000000001</v>
      </c>
      <c r="T20" s="192">
        <f t="shared" si="5"/>
        <v>5.1619999999999999</v>
      </c>
      <c r="U20" s="192">
        <f t="shared" si="5"/>
        <v>5.0649999999999995</v>
      </c>
      <c r="V20" s="101"/>
      <c r="W20" s="192">
        <f t="shared" si="3"/>
        <v>26.057000000000002</v>
      </c>
      <c r="X20" s="192">
        <f t="shared" si="4"/>
        <v>5.2114000000000003</v>
      </c>
      <c r="Y20" s="190"/>
      <c r="Z20" s="190"/>
      <c r="AA20" s="190"/>
      <c r="AB20" s="193"/>
      <c r="AC20" s="190"/>
      <c r="AD20" s="190"/>
    </row>
    <row r="21" spans="1:37" s="46" customFormat="1" outlineLevel="1">
      <c r="A21" s="82"/>
      <c r="B21" s="82"/>
      <c r="C21" s="111"/>
      <c r="D21" s="112"/>
      <c r="E21" s="120"/>
      <c r="F21" s="190"/>
      <c r="G21" s="190"/>
      <c r="H21" s="120"/>
      <c r="I21" s="120"/>
      <c r="J21" s="120"/>
      <c r="K21" s="120"/>
      <c r="L21" s="120"/>
      <c r="M21" s="193"/>
      <c r="N21" s="193"/>
      <c r="O21" s="120"/>
      <c r="P21" s="120"/>
      <c r="Q21" s="204"/>
      <c r="R21" s="204"/>
      <c r="S21" s="204"/>
      <c r="T21" s="204"/>
      <c r="U21" s="204"/>
      <c r="V21" s="101"/>
      <c r="W21" s="204"/>
      <c r="X21" s="204"/>
      <c r="Y21" s="190"/>
      <c r="Z21" s="190"/>
      <c r="AA21" s="190"/>
      <c r="AB21" s="193"/>
      <c r="AC21" s="190"/>
      <c r="AD21" s="190"/>
    </row>
    <row r="22" spans="1:37" customFormat="1" outlineLevel="1">
      <c r="A22" s="101"/>
      <c r="B22" s="101"/>
      <c r="C22" s="101"/>
      <c r="D22" s="101"/>
      <c r="E22" s="101"/>
      <c r="F22" s="101"/>
      <c r="G22" s="120"/>
      <c r="H22" s="101"/>
      <c r="I22" s="101"/>
      <c r="J22" s="101"/>
      <c r="K22" s="101"/>
      <c r="L22" s="101"/>
      <c r="M22" s="101"/>
      <c r="N22" s="79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</row>
    <row r="23" spans="1:37" outlineLevel="1">
      <c r="A23" s="110"/>
      <c r="B23" s="110"/>
      <c r="C23" s="111"/>
      <c r="D23" s="112"/>
      <c r="E23" s="120" t="str">
        <f>INDEX(Inp_PR24_BRL!$B$200:$B$406,MATCH(IC_chall!$F$13,Inp_PR24_BRL!$C$200:$C$406,0))</f>
        <v>DSR - Total from all input match codes</v>
      </c>
      <c r="F23" s="79"/>
      <c r="G23" s="101"/>
      <c r="H23" s="79"/>
      <c r="I23" s="79"/>
      <c r="J23" s="79"/>
      <c r="K23" s="79"/>
      <c r="L23" s="79"/>
      <c r="M23" s="157" t="s">
        <v>31</v>
      </c>
      <c r="N23" s="79"/>
      <c r="O23" s="120"/>
      <c r="P23" s="120"/>
      <c r="Q23" s="190">
        <f>DSR_BRL!Q94+DSR_BRL!Q95+DSR_SWB!Q94+DSR_SWB!Q95</f>
        <v>6.7220000000000004</v>
      </c>
      <c r="R23" s="190">
        <f>DSR_BRL!R94+DSR_BRL!R95+DSR_SWB!R94+DSR_SWB!R95</f>
        <v>5.8439999999999994</v>
      </c>
      <c r="S23" s="190">
        <f>DSR_BRL!S94+DSR_BRL!S95+DSR_SWB!S94+DSR_SWB!S95</f>
        <v>5.8949999999999996</v>
      </c>
      <c r="T23" s="190">
        <f>DSR_BRL!T94+DSR_BRL!T95+DSR_SWB!T94+DSR_SWB!T95</f>
        <v>5.8119999999999994</v>
      </c>
      <c r="U23" s="190">
        <f>DSR_BRL!U94+DSR_BRL!U95+DSR_SWB!U94+DSR_SWB!U95</f>
        <v>5.7149999999999999</v>
      </c>
      <c r="V23" s="101"/>
      <c r="W23" s="79"/>
      <c r="X23" s="79"/>
      <c r="Y23" s="157"/>
      <c r="Z23" s="157"/>
      <c r="AA23" s="157"/>
      <c r="AB23" s="157"/>
      <c r="AC23" s="195"/>
      <c r="AD23" s="195"/>
    </row>
    <row r="24" spans="1:37" outlineLevel="1">
      <c r="A24" s="110"/>
      <c r="B24" s="110"/>
      <c r="C24" s="111"/>
      <c r="D24" s="112"/>
      <c r="E24" s="79" t="s">
        <v>923</v>
      </c>
      <c r="F24" s="79"/>
      <c r="G24" s="79"/>
      <c r="H24" s="79"/>
      <c r="I24" s="79"/>
      <c r="J24" s="79"/>
      <c r="K24" s="79"/>
      <c r="L24" s="79"/>
      <c r="M24" s="157"/>
      <c r="N24" s="460">
        <f>SUM(Q24:U24)</f>
        <v>0</v>
      </c>
      <c r="O24" s="120"/>
      <c r="P24" s="120"/>
      <c r="Q24" s="166">
        <f>IF(ABS(Q15+Q20-Q23)&gt;CHK_TOL,1,0)</f>
        <v>0</v>
      </c>
      <c r="R24" s="166">
        <f>IF(ABS(R15+R20-R23)&gt;CHK_TOL,1,0)</f>
        <v>0</v>
      </c>
      <c r="S24" s="166">
        <f>IF(ABS(S15+S20-S23)&gt;CHK_TOL,1,0)</f>
        <v>0</v>
      </c>
      <c r="T24" s="166">
        <f>IF(ABS(T15+T20-T23)&gt;CHK_TOL,1,0)</f>
        <v>0</v>
      </c>
      <c r="U24" s="166">
        <f>IF(ABS(U15+U20-U23)&gt;CHK_TOL,1,0)</f>
        <v>0</v>
      </c>
      <c r="V24" s="101"/>
      <c r="W24" s="101"/>
      <c r="X24" s="101"/>
      <c r="Y24" s="157"/>
      <c r="Z24" s="157"/>
      <c r="AA24" s="157"/>
      <c r="AB24" s="157"/>
      <c r="AC24" s="195"/>
      <c r="AD24" s="195"/>
    </row>
    <row r="25" spans="1:37">
      <c r="A25" s="110"/>
      <c r="B25" s="110"/>
      <c r="C25" s="111"/>
      <c r="D25" s="112"/>
      <c r="E25" s="79"/>
      <c r="F25" s="79"/>
      <c r="G25" s="79"/>
      <c r="H25" s="79"/>
      <c r="I25" s="79"/>
      <c r="J25" s="79"/>
      <c r="K25" s="79"/>
      <c r="L25" s="79"/>
      <c r="M25" s="157"/>
      <c r="N25" s="79"/>
      <c r="O25" s="120"/>
      <c r="P25" s="120"/>
      <c r="Q25" s="79"/>
      <c r="R25" s="79"/>
      <c r="S25" s="79"/>
      <c r="T25" s="79"/>
      <c r="U25" s="79"/>
      <c r="V25" s="101"/>
      <c r="W25" s="79"/>
      <c r="X25" s="79"/>
      <c r="Y25" s="79"/>
      <c r="Z25" s="79"/>
      <c r="AA25" s="79"/>
      <c r="AB25" s="157"/>
      <c r="AC25" s="79"/>
      <c r="AD25" s="79"/>
    </row>
    <row r="26" spans="1:37">
      <c r="A26" s="110"/>
      <c r="B26" s="110"/>
      <c r="C26" s="111"/>
      <c r="D26" s="96" t="s">
        <v>1009</v>
      </c>
      <c r="E26" s="79"/>
      <c r="F26" s="79"/>
      <c r="G26" s="79"/>
      <c r="H26" s="79"/>
      <c r="I26" s="101"/>
      <c r="J26" s="79"/>
      <c r="K26" s="79"/>
      <c r="L26" s="79"/>
      <c r="M26" s="157"/>
      <c r="N26" s="79"/>
      <c r="O26" s="120"/>
      <c r="P26" s="120"/>
      <c r="Q26" s="182"/>
      <c r="R26" s="182"/>
      <c r="S26" s="182"/>
      <c r="T26" s="182"/>
      <c r="U26" s="182"/>
      <c r="V26" s="101"/>
      <c r="W26" s="101"/>
      <c r="X26" s="101"/>
      <c r="Y26" s="182"/>
      <c r="Z26" s="182"/>
      <c r="AA26" s="182"/>
      <c r="AB26" s="157"/>
      <c r="AC26" s="182"/>
      <c r="AD26" s="182"/>
    </row>
    <row r="27" spans="1:37">
      <c r="A27" s="110"/>
      <c r="B27" s="110"/>
      <c r="C27" s="111"/>
      <c r="E27" s="285" t="s">
        <v>1010</v>
      </c>
      <c r="F27" s="79"/>
      <c r="G27" s="79"/>
      <c r="H27" s="79"/>
      <c r="I27" s="79"/>
      <c r="J27" s="79"/>
      <c r="K27" s="79"/>
      <c r="L27" s="79"/>
      <c r="M27" s="157"/>
      <c r="N27" s="79"/>
      <c r="O27" s="120"/>
      <c r="P27" s="120"/>
      <c r="Q27" s="101"/>
      <c r="R27" s="79"/>
      <c r="S27" s="79"/>
      <c r="T27" s="79"/>
      <c r="U27" s="79"/>
      <c r="V27" s="101"/>
      <c r="W27" s="101"/>
      <c r="X27" s="101"/>
      <c r="Y27" s="79"/>
      <c r="Z27" s="79"/>
      <c r="AA27" s="79"/>
      <c r="AB27" s="157"/>
      <c r="AC27" s="79"/>
      <c r="AD27" s="79"/>
    </row>
    <row r="28" spans="1:37" outlineLevel="1">
      <c r="A28" s="110"/>
      <c r="B28" s="110"/>
      <c r="C28" s="111"/>
      <c r="D28" s="112"/>
      <c r="E28" s="79"/>
      <c r="F28" s="79"/>
      <c r="G28" s="79"/>
      <c r="H28" s="79"/>
      <c r="I28" s="79"/>
      <c r="J28" s="79"/>
      <c r="K28" s="79"/>
      <c r="L28" s="79"/>
      <c r="M28" s="157"/>
      <c r="N28" s="187"/>
      <c r="O28" s="120"/>
      <c r="P28" s="120"/>
      <c r="Q28" s="79"/>
      <c r="R28" s="79"/>
      <c r="S28" s="79"/>
      <c r="T28" s="79"/>
      <c r="U28" s="79"/>
      <c r="V28" s="101"/>
      <c r="W28" s="101"/>
      <c r="X28" s="101"/>
      <c r="Y28" s="79"/>
      <c r="Z28" s="79"/>
      <c r="AA28" s="79"/>
      <c r="AB28" s="157"/>
      <c r="AC28" s="79"/>
      <c r="AD28" s="79"/>
    </row>
    <row r="29" spans="1:37" outlineLevel="1">
      <c r="A29" s="110"/>
      <c r="B29" s="110"/>
      <c r="C29" s="111"/>
      <c r="D29" s="112"/>
      <c r="E29" s="188" t="s">
        <v>916</v>
      </c>
      <c r="F29" s="79"/>
      <c r="G29" s="79"/>
      <c r="H29" s="79"/>
      <c r="I29" s="79"/>
      <c r="J29" s="79"/>
      <c r="K29" s="79"/>
      <c r="L29" s="79"/>
      <c r="M29" s="157"/>
      <c r="N29" s="79"/>
      <c r="O29" s="120"/>
      <c r="P29" s="120"/>
      <c r="Q29" s="120"/>
      <c r="R29" s="120"/>
      <c r="S29" s="120"/>
      <c r="T29" s="120"/>
      <c r="U29" s="120"/>
      <c r="V29" s="101"/>
      <c r="W29" s="101"/>
      <c r="X29" s="101"/>
      <c r="Y29" s="120"/>
      <c r="Z29" s="120"/>
      <c r="AA29" s="120"/>
      <c r="AB29" s="157"/>
      <c r="AC29" s="120"/>
      <c r="AD29" s="120"/>
    </row>
    <row r="30" spans="1:37" outlineLevel="1">
      <c r="A30" s="110"/>
      <c r="B30" s="110"/>
      <c r="C30" s="111"/>
      <c r="D30" s="112"/>
      <c r="E30" s="189">
        <f>InpC!$H$21</f>
        <v>45016</v>
      </c>
      <c r="F30" s="79"/>
      <c r="G30" s="79"/>
      <c r="H30" s="79"/>
      <c r="I30" s="79"/>
      <c r="J30" s="79"/>
      <c r="K30" s="79"/>
      <c r="L30" s="79"/>
      <c r="M30" s="157"/>
      <c r="N30" s="120"/>
      <c r="O30" s="120"/>
      <c r="P30" s="120"/>
      <c r="Q30" s="120"/>
      <c r="R30" s="120"/>
      <c r="S30" s="120"/>
      <c r="T30" s="120"/>
      <c r="U30" s="120"/>
      <c r="V30" s="101"/>
      <c r="W30" s="101"/>
      <c r="X30" s="101"/>
      <c r="Y30" s="120"/>
      <c r="Z30" s="120"/>
      <c r="AA30" s="120"/>
      <c r="AB30" s="157"/>
      <c r="AC30" s="120"/>
      <c r="AD30" s="120"/>
    </row>
    <row r="31" spans="1:37" outlineLevel="1">
      <c r="A31" s="110"/>
      <c r="B31" s="110"/>
      <c r="C31" s="111"/>
      <c r="D31" s="112"/>
      <c r="E31" s="189"/>
      <c r="F31" s="79"/>
      <c r="G31" s="79"/>
      <c r="H31" s="79"/>
      <c r="I31" s="79"/>
      <c r="J31" s="79"/>
      <c r="K31" s="79"/>
      <c r="L31" s="79"/>
      <c r="M31" s="157"/>
      <c r="N31" s="120"/>
      <c r="O31" s="120"/>
      <c r="P31" s="120"/>
      <c r="Q31" s="120"/>
      <c r="R31" s="120"/>
      <c r="S31" s="120"/>
      <c r="T31" s="120"/>
      <c r="U31" s="120"/>
      <c r="V31" s="101"/>
      <c r="W31" s="101"/>
      <c r="X31" s="101"/>
      <c r="Y31" s="120"/>
      <c r="Z31" s="120"/>
      <c r="AA31" s="120"/>
      <c r="AB31" s="157"/>
      <c r="AC31" s="120"/>
      <c r="AD31" s="120"/>
    </row>
    <row r="32" spans="1:37" s="22" customFormat="1" ht="12.75" outlineLevel="1">
      <c r="A32" s="110"/>
      <c r="B32" s="110"/>
      <c r="C32" s="111"/>
      <c r="D32" s="112"/>
      <c r="E32" s="283" t="str">
        <f>Eff!E18</f>
        <v>Water efficiency challenge - uncapped</v>
      </c>
      <c r="F32" s="79"/>
      <c r="G32" s="79"/>
      <c r="H32" s="79"/>
      <c r="I32" s="79"/>
      <c r="J32" s="79"/>
      <c r="K32" s="79">
        <v>5</v>
      </c>
      <c r="L32" s="79" t="s">
        <v>700</v>
      </c>
      <c r="M32" s="157"/>
      <c r="N32" s="120"/>
      <c r="O32" s="120"/>
      <c r="P32" s="120"/>
      <c r="Q32" s="511">
        <f>Eff!Q29</f>
        <v>0</v>
      </c>
      <c r="R32" s="511">
        <f>Eff!R29</f>
        <v>0</v>
      </c>
      <c r="S32" s="511">
        <f>Eff!S29</f>
        <v>0</v>
      </c>
      <c r="T32" s="511">
        <f>Eff!T29</f>
        <v>0</v>
      </c>
      <c r="U32" s="511">
        <f>Eff!U29</f>
        <v>0</v>
      </c>
      <c r="V32" s="265"/>
      <c r="W32" s="120"/>
      <c r="X32" s="120"/>
      <c r="Y32" s="120"/>
      <c r="Z32" s="120"/>
      <c r="AA32" s="120"/>
      <c r="AB32" s="157"/>
      <c r="AC32" s="120"/>
      <c r="AD32" s="120"/>
      <c r="AE32" s="157"/>
      <c r="AF32" s="157"/>
      <c r="AG32" s="157"/>
      <c r="AH32" s="157"/>
      <c r="AI32" s="157"/>
      <c r="AJ32" s="157"/>
      <c r="AK32" s="157"/>
    </row>
    <row r="33" spans="1:37" s="22" customFormat="1" ht="12.75" outlineLevel="1">
      <c r="A33" s="110"/>
      <c r="B33" s="110"/>
      <c r="C33" s="111"/>
      <c r="D33" s="112"/>
      <c r="E33" s="283" t="str">
        <f>Eff!E21</f>
        <v>Wastewater efficiency challenge - uncapped</v>
      </c>
      <c r="F33" s="79"/>
      <c r="G33" s="79"/>
      <c r="H33" s="79"/>
      <c r="I33" s="79"/>
      <c r="J33" s="79"/>
      <c r="K33" s="79">
        <v>6</v>
      </c>
      <c r="L33" s="79" t="s">
        <v>708</v>
      </c>
      <c r="M33" s="157"/>
      <c r="N33" s="120"/>
      <c r="O33" s="120"/>
      <c r="P33" s="120"/>
      <c r="Q33" s="511">
        <f>Eff!Q30</f>
        <v>5.4494436325620586E-2</v>
      </c>
      <c r="R33" s="511">
        <f>Eff!R30</f>
        <v>5.4494436325620586E-2</v>
      </c>
      <c r="S33" s="511">
        <f>Eff!S30</f>
        <v>5.4494436325620586E-2</v>
      </c>
      <c r="T33" s="511">
        <f>Eff!T30</f>
        <v>5.4494436325620586E-2</v>
      </c>
      <c r="U33" s="511">
        <f>Eff!U30</f>
        <v>5.4494436325620586E-2</v>
      </c>
      <c r="V33" s="265"/>
      <c r="W33" s="120"/>
      <c r="X33" s="120"/>
      <c r="Y33" s="120"/>
      <c r="Z33" s="120"/>
      <c r="AA33" s="120"/>
      <c r="AB33" s="157"/>
      <c r="AC33" s="120"/>
      <c r="AD33" s="120"/>
      <c r="AE33" s="157"/>
      <c r="AF33" s="157"/>
      <c r="AG33" s="157"/>
      <c r="AH33" s="157"/>
      <c r="AI33" s="157"/>
      <c r="AJ33" s="157"/>
      <c r="AK33" s="157"/>
    </row>
    <row r="34" spans="1:37" outlineLevel="1">
      <c r="A34" s="110"/>
      <c r="B34" s="110"/>
      <c r="C34" s="111"/>
      <c r="D34" s="112"/>
      <c r="E34" s="283" t="str">
        <f>Eff!E26</f>
        <v>Water efficiency challenge - uncapped</v>
      </c>
      <c r="F34" s="79"/>
      <c r="G34" s="79"/>
      <c r="H34" s="79"/>
      <c r="I34" s="79"/>
      <c r="J34" s="79"/>
      <c r="K34" s="79">
        <v>7</v>
      </c>
      <c r="L34" s="79"/>
      <c r="M34" s="157"/>
      <c r="N34" s="120"/>
      <c r="O34" s="120"/>
      <c r="P34" s="120"/>
      <c r="Q34" s="511">
        <f>Eff!Q34</f>
        <v>0</v>
      </c>
      <c r="R34" s="511">
        <f>Eff!R34</f>
        <v>0</v>
      </c>
      <c r="S34" s="511">
        <f>Eff!S34</f>
        <v>0</v>
      </c>
      <c r="T34" s="511">
        <f>Eff!T34</f>
        <v>0</v>
      </c>
      <c r="U34" s="511">
        <f>Eff!U34</f>
        <v>0</v>
      </c>
      <c r="V34" s="101"/>
      <c r="W34" s="120"/>
      <c r="X34" s="120"/>
      <c r="Y34" s="120"/>
      <c r="Z34" s="120"/>
      <c r="AA34" s="120"/>
      <c r="AB34" s="157"/>
      <c r="AC34" s="120"/>
      <c r="AD34" s="120"/>
      <c r="AE34" s="157"/>
      <c r="AF34" s="157"/>
      <c r="AG34" s="157"/>
      <c r="AH34" s="157"/>
      <c r="AI34" s="157"/>
      <c r="AJ34" s="157"/>
      <c r="AK34" s="157"/>
    </row>
    <row r="35" spans="1:37" s="478" customFormat="1" outlineLevel="1">
      <c r="A35" s="82"/>
      <c r="B35" s="82"/>
      <c r="C35" s="111"/>
      <c r="D35" s="112"/>
      <c r="E35" s="120"/>
      <c r="F35" s="120"/>
      <c r="G35" s="284"/>
      <c r="H35" s="284"/>
      <c r="I35" s="120"/>
      <c r="J35" s="120"/>
      <c r="K35" s="79"/>
      <c r="L35" s="120"/>
      <c r="M35" s="157"/>
      <c r="N35" s="157"/>
      <c r="O35" s="120"/>
      <c r="P35" s="120"/>
      <c r="Q35" s="194"/>
      <c r="R35" s="194"/>
      <c r="S35" s="194"/>
      <c r="T35" s="194"/>
      <c r="U35" s="194"/>
      <c r="V35" s="101"/>
      <c r="W35" s="194"/>
      <c r="X35" s="194"/>
      <c r="Y35" s="195"/>
      <c r="Z35" s="195"/>
      <c r="AA35" s="195"/>
      <c r="AB35" s="477"/>
      <c r="AC35" s="195"/>
      <c r="AD35" s="195"/>
    </row>
    <row r="36" spans="1:37" s="478" customFormat="1" outlineLevel="1">
      <c r="A36" s="82"/>
      <c r="B36" s="82"/>
      <c r="C36" s="111"/>
      <c r="D36" s="112"/>
      <c r="E36" s="120" t="s">
        <v>370</v>
      </c>
      <c r="F36" s="120"/>
      <c r="G36" s="284"/>
      <c r="H36" s="284"/>
      <c r="I36" s="120"/>
      <c r="J36" s="120"/>
      <c r="K36" s="79"/>
      <c r="L36" s="120"/>
      <c r="M36" s="157"/>
      <c r="N36" s="157"/>
      <c r="O36" s="120"/>
      <c r="P36" s="120"/>
      <c r="Q36" s="194"/>
      <c r="R36" s="194"/>
      <c r="S36" s="194"/>
      <c r="T36" s="194"/>
      <c r="U36" s="194"/>
      <c r="V36" s="101"/>
      <c r="W36" s="194"/>
      <c r="X36" s="194"/>
      <c r="Y36" s="195"/>
      <c r="Z36" s="195"/>
      <c r="AA36" s="195"/>
      <c r="AB36" s="477"/>
      <c r="AC36" s="195"/>
      <c r="AD36" s="195"/>
    </row>
    <row r="37" spans="1:37" s="478" customFormat="1" outlineLevel="1">
      <c r="A37" s="82"/>
      <c r="B37" s="82"/>
      <c r="C37" s="111"/>
      <c r="D37" s="112"/>
      <c r="E37" s="120" t="str">
        <f>E15</f>
        <v>Infrastructure charge receipts - WN - price control</v>
      </c>
      <c r="F37" s="120" t="str">
        <f>F15</f>
        <v>DS1E_004TOT_PR24</v>
      </c>
      <c r="G37" s="284" t="str">
        <f t="shared" ref="G37:G41" si="6">IF(ISNUMBER(SEARCH("WWN",$E37)),"WWN",IF(ISNUMBER(SEARCH("WN",$E37)),"WN",0))</f>
        <v>WN</v>
      </c>
      <c r="H37" s="284" t="str">
        <f t="shared" ref="H37:H41" si="7">IF(ISNUMBER(SEARCH("- non-price control",$E37)),"NPC",IF(ISNUMBER(SEARCH("- price control",$E37)),"PC",0))</f>
        <v>PC</v>
      </c>
      <c r="I37" s="120"/>
      <c r="J37" s="120"/>
      <c r="K37" s="79">
        <v>8</v>
      </c>
      <c r="L37" s="120" t="str">
        <f>L15</f>
        <v>WNPC</v>
      </c>
      <c r="M37" s="157" t="str">
        <f>M15</f>
        <v>£m</v>
      </c>
      <c r="N37" s="157"/>
      <c r="O37" s="120"/>
      <c r="P37" s="120"/>
      <c r="Q37" s="194">
        <f>Q15*(1-Q$34)</f>
        <v>1.331</v>
      </c>
      <c r="R37" s="194">
        <f t="shared" ref="R37:U37" si="8">R15*(1-R$34)</f>
        <v>0.65</v>
      </c>
      <c r="S37" s="194">
        <f t="shared" si="8"/>
        <v>0.65</v>
      </c>
      <c r="T37" s="194">
        <f t="shared" si="8"/>
        <v>0.65</v>
      </c>
      <c r="U37" s="194">
        <f t="shared" si="8"/>
        <v>0.65</v>
      </c>
      <c r="V37" s="101"/>
      <c r="W37" s="194">
        <f t="shared" ref="W37:W41" si="9">SUM(Q37:U37)</f>
        <v>3.9309999999999996</v>
      </c>
      <c r="X37" s="194">
        <f t="shared" ref="X37:X42" si="10">AVERAGE(Q37:U37)</f>
        <v>0.7861999999999999</v>
      </c>
      <c r="Y37" s="195"/>
      <c r="Z37" s="195"/>
      <c r="AA37" s="195"/>
      <c r="AB37" s="477"/>
      <c r="AC37" s="195"/>
      <c r="AD37" s="195"/>
    </row>
    <row r="38" spans="1:37" s="478" customFormat="1" outlineLevel="1">
      <c r="A38" s="82"/>
      <c r="B38" s="82"/>
      <c r="C38" s="111"/>
      <c r="D38" s="112"/>
      <c r="E38" s="120"/>
      <c r="F38" s="120"/>
      <c r="G38" s="284"/>
      <c r="H38" s="284"/>
      <c r="I38" s="120"/>
      <c r="J38" s="120"/>
      <c r="K38" s="79"/>
      <c r="L38" s="120"/>
      <c r="M38" s="157"/>
      <c r="N38" s="157"/>
      <c r="O38" s="120"/>
      <c r="P38" s="120"/>
      <c r="Q38" s="194"/>
      <c r="R38" s="194"/>
      <c r="S38" s="194"/>
      <c r="T38" s="194"/>
      <c r="U38" s="194"/>
      <c r="V38" s="101"/>
      <c r="W38" s="194"/>
      <c r="X38" s="194"/>
      <c r="Y38" s="195"/>
      <c r="Z38" s="195"/>
      <c r="AA38" s="195"/>
      <c r="AB38" s="477"/>
      <c r="AC38" s="195"/>
      <c r="AD38" s="195"/>
    </row>
    <row r="39" spans="1:37" s="478" customFormat="1" outlineLevel="1">
      <c r="A39" s="82"/>
      <c r="B39" s="82"/>
      <c r="C39" s="111"/>
      <c r="D39" s="112"/>
      <c r="E39" s="120" t="str">
        <f>E17</f>
        <v>SWB</v>
      </c>
      <c r="F39" s="120"/>
      <c r="G39" s="284"/>
      <c r="H39" s="284"/>
      <c r="I39" s="120"/>
      <c r="J39" s="120"/>
      <c r="K39" s="79"/>
      <c r="L39" s="120"/>
      <c r="M39" s="157"/>
      <c r="N39" s="157"/>
      <c r="O39" s="120"/>
      <c r="P39" s="120"/>
      <c r="Q39" s="194"/>
      <c r="R39" s="194" t="str">
        <f>IF($H39="NPC",R17,
IF($G39="WN",R17*(1-R$32),
IF($G39="WWN",R17*(1-R$33),"")))</f>
        <v/>
      </c>
      <c r="S39" s="194" t="str">
        <f>IF($H39="NPC",S17,
IF($G39="WN",S17*(1-S$32),
IF($G39="WWN",S17*(1-S$33),"")))</f>
        <v/>
      </c>
      <c r="T39" s="194" t="str">
        <f>IF($H39="NPC",T17,
IF($G39="WN",T17*(1-T$32),
IF($G39="WWN",T17*(1-T$33),"")))</f>
        <v/>
      </c>
      <c r="U39" s="194" t="str">
        <f>IF($H39="NPC",U17,
IF($G39="WN",U17*(1-U$32),
IF($G39="WWN",U17*(1-U$33),"")))</f>
        <v/>
      </c>
      <c r="V39" s="101"/>
      <c r="W39" s="194"/>
      <c r="X39" s="194"/>
      <c r="Y39" s="195"/>
      <c r="Z39" s="195"/>
      <c r="AA39" s="195"/>
      <c r="AB39" s="477"/>
      <c r="AC39" s="195"/>
      <c r="AD39" s="195"/>
    </row>
    <row r="40" spans="1:37" s="478" customFormat="1" outlineLevel="1">
      <c r="A40" s="82"/>
      <c r="B40" s="82"/>
      <c r="C40" s="111"/>
      <c r="D40" s="112"/>
      <c r="E40" s="120" t="str">
        <f>E18</f>
        <v>Infrastructure charge receipts - WN - price control</v>
      </c>
      <c r="F40" s="120" t="str">
        <f>F18</f>
        <v>DS1E_004TOT_PR24</v>
      </c>
      <c r="G40" s="284" t="str">
        <f t="shared" si="6"/>
        <v>WN</v>
      </c>
      <c r="H40" s="284" t="str">
        <f t="shared" si="7"/>
        <v>PC</v>
      </c>
      <c r="I40" s="120"/>
      <c r="J40" s="120"/>
      <c r="K40" s="79">
        <v>9</v>
      </c>
      <c r="L40" s="120" t="str">
        <f t="shared" ref="L40:M42" si="11">L18</f>
        <v>WNPC</v>
      </c>
      <c r="M40" s="157" t="str">
        <f t="shared" si="11"/>
        <v>£m</v>
      </c>
      <c r="N40" s="157"/>
      <c r="O40" s="120"/>
      <c r="P40" s="120"/>
      <c r="Q40" s="194">
        <f>IF($G40="WN",Q18*(1-Q$32),
IF($G40="WWN",Q18*(1-Q$33),""))</f>
        <v>1.925</v>
      </c>
      <c r="R40" s="194">
        <f>IF($G40="WN",R18*(1-R$32),
IF($G40="WWN",R18*(1-R$33),""))</f>
        <v>1.855</v>
      </c>
      <c r="S40" s="194">
        <f>IF($G40="WN",S18*(1-S$32),
IF($G40="WWN",S18*(1-S$33),""))</f>
        <v>1.9059999999999999</v>
      </c>
      <c r="T40" s="194">
        <f>IF($G40="WN",T18*(1-T$32),
IF($G40="WWN",T18*(1-T$33),""))</f>
        <v>1.823</v>
      </c>
      <c r="U40" s="194">
        <f>IF($G40="WN",U18*(1-U$32),
IF($G40="WWN",U18*(1-U$33),""))</f>
        <v>1.726</v>
      </c>
      <c r="V40" s="101"/>
      <c r="W40" s="194">
        <f t="shared" si="9"/>
        <v>9.2349999999999994</v>
      </c>
      <c r="X40" s="194">
        <f t="shared" si="10"/>
        <v>1.847</v>
      </c>
      <c r="Y40" s="195"/>
      <c r="Z40" s="195"/>
      <c r="AA40" s="195"/>
      <c r="AB40" s="477"/>
      <c r="AC40" s="195"/>
      <c r="AD40" s="195"/>
    </row>
    <row r="41" spans="1:37" s="479" customFormat="1" outlineLevel="1">
      <c r="A41" s="82"/>
      <c r="B41" s="82"/>
      <c r="C41" s="111"/>
      <c r="D41" s="112"/>
      <c r="E41" s="120" t="str">
        <f>E19</f>
        <v>Infrastructure charge receipts - WWN - price control</v>
      </c>
      <c r="F41" s="120" t="str">
        <f>F19</f>
        <v>DS1E_018TOT_PR24</v>
      </c>
      <c r="G41" s="284" t="str">
        <f t="shared" si="6"/>
        <v>WWN</v>
      </c>
      <c r="H41" s="284" t="str">
        <f t="shared" si="7"/>
        <v>PC</v>
      </c>
      <c r="I41" s="120"/>
      <c r="J41" s="120"/>
      <c r="K41" s="120">
        <v>10</v>
      </c>
      <c r="L41" s="120" t="str">
        <f t="shared" si="11"/>
        <v>WWNPC</v>
      </c>
      <c r="M41" s="193" t="str">
        <f t="shared" si="11"/>
        <v>£m</v>
      </c>
      <c r="N41" s="193"/>
      <c r="O41" s="120"/>
      <c r="P41" s="120"/>
      <c r="Q41" s="194">
        <f>IF($H41="NPC",Q19,
IF($G41="WN",Q19*(1-Q$32),
IF($G41="WWN",Q19*(1-Q$33),"")))</f>
        <v>3.2771222836953995</v>
      </c>
      <c r="R41" s="194">
        <f>IF($H41="NPC",R19,
IF($G41="WN",R19*(1-R$32),
IF($G41="WWN",R19*(1-R$33),"")))</f>
        <v>3.157043077108753</v>
      </c>
      <c r="S41" s="194">
        <f>IF($H41="NPC",S19,
IF($G41="WN",S19*(1-S$32),
IF($G41="WWN",S19*(1-S$33),"")))</f>
        <v>3.157043077108753</v>
      </c>
      <c r="T41" s="194">
        <f>IF($H41="NPC",T19,
IF($G41="WN",T19*(1-T$32),
IF($G41="WWN",T19*(1-T$33),"")))</f>
        <v>3.157043077108753</v>
      </c>
      <c r="U41" s="194">
        <f>IF($H41="NPC",U19,
IF($G41="WN",U19*(1-U$32),
IF($G41="WWN",U19*(1-U$33),"")))</f>
        <v>3.157043077108753</v>
      </c>
      <c r="V41" s="101"/>
      <c r="W41" s="194">
        <f t="shared" si="9"/>
        <v>15.905294592130412</v>
      </c>
      <c r="X41" s="194">
        <f t="shared" si="10"/>
        <v>3.1810589184260825</v>
      </c>
      <c r="Y41" s="194"/>
      <c r="Z41" s="194"/>
      <c r="AA41" s="194"/>
      <c r="AB41" s="113"/>
      <c r="AC41" s="194"/>
      <c r="AD41" s="194"/>
    </row>
    <row r="42" spans="1:37" s="479" customFormat="1" outlineLevel="1">
      <c r="A42" s="82"/>
      <c r="B42" s="82"/>
      <c r="C42" s="111"/>
      <c r="D42" s="112"/>
      <c r="E42" s="120" t="str">
        <f>E20</f>
        <v>Infrastructure charge receipts - total</v>
      </c>
      <c r="F42" s="120" t="str">
        <f>F20</f>
        <v>sum</v>
      </c>
      <c r="G42" s="284"/>
      <c r="H42" s="284"/>
      <c r="I42" s="120"/>
      <c r="J42" s="120"/>
      <c r="K42" s="120">
        <v>11</v>
      </c>
      <c r="L42" s="120" t="str">
        <f t="shared" si="11"/>
        <v>BOTH</v>
      </c>
      <c r="M42" s="193" t="str">
        <f t="shared" si="11"/>
        <v>£m</v>
      </c>
      <c r="N42" s="193"/>
      <c r="O42" s="120"/>
      <c r="P42" s="120"/>
      <c r="Q42" s="192">
        <f t="shared" ref="Q42:U42" si="12">SUM(Q40:Q41)</f>
        <v>5.2021222836953998</v>
      </c>
      <c r="R42" s="192">
        <f t="shared" si="12"/>
        <v>5.0120430771087534</v>
      </c>
      <c r="S42" s="192">
        <f t="shared" si="12"/>
        <v>5.0630430771087527</v>
      </c>
      <c r="T42" s="192">
        <f t="shared" si="12"/>
        <v>4.9800430771087534</v>
      </c>
      <c r="U42" s="192">
        <f t="shared" si="12"/>
        <v>4.883043077108753</v>
      </c>
      <c r="V42" s="101"/>
      <c r="W42" s="192">
        <f t="shared" ref="W42" si="13">SUM(Q42:U42)</f>
        <v>25.14029459213041</v>
      </c>
      <c r="X42" s="192">
        <f t="shared" si="10"/>
        <v>5.0280589184260815</v>
      </c>
      <c r="Y42" s="194"/>
      <c r="Z42" s="194"/>
      <c r="AA42" s="194"/>
      <c r="AB42" s="113"/>
      <c r="AC42" s="194"/>
      <c r="AD42" s="194"/>
    </row>
    <row r="43" spans="1:37" s="478" customFormat="1" outlineLevel="1">
      <c r="A43" s="82"/>
      <c r="B43" s="82"/>
      <c r="C43" s="111"/>
      <c r="D43" s="112"/>
      <c r="E43" s="120"/>
      <c r="F43" s="120"/>
      <c r="G43" s="120"/>
      <c r="H43" s="120"/>
      <c r="I43" s="120"/>
      <c r="J43" s="120"/>
      <c r="K43" s="79"/>
      <c r="L43" s="120"/>
      <c r="M43" s="157"/>
      <c r="N43" s="157"/>
      <c r="O43" s="120"/>
      <c r="P43" s="120"/>
      <c r="Q43" s="194"/>
      <c r="R43" s="194"/>
      <c r="S43" s="194"/>
      <c r="T43" s="194"/>
      <c r="U43" s="194"/>
      <c r="V43" s="101"/>
      <c r="W43" s="101"/>
      <c r="X43" s="101"/>
      <c r="Y43" s="195"/>
      <c r="Z43" s="195"/>
      <c r="AA43" s="195"/>
      <c r="AB43" s="477"/>
      <c r="AC43" s="477"/>
      <c r="AD43" s="477"/>
    </row>
    <row r="44" spans="1:37" s="478" customFormat="1">
      <c r="A44" s="13"/>
      <c r="B44" s="13"/>
      <c r="C44" s="14"/>
      <c r="D44" s="15"/>
      <c r="E44" s="120" t="s">
        <v>11</v>
      </c>
      <c r="F44" s="120"/>
      <c r="G44" s="284"/>
      <c r="H44" s="284"/>
      <c r="I44" s="120"/>
      <c r="J44" s="120"/>
      <c r="K44" s="79"/>
      <c r="L44" s="120"/>
      <c r="M44" s="157"/>
      <c r="N44" s="157"/>
      <c r="O44" s="120"/>
      <c r="P44" s="120"/>
      <c r="Q44" s="194"/>
      <c r="R44" s="194" t="str">
        <f>IF($H44="NPC",R22,
IF($G44="WN",R22*(1-R$32),
IF($G44="WWN",R22*(1-R$33),"")))</f>
        <v/>
      </c>
      <c r="S44" s="194" t="str">
        <f>IF($H44="NPC",S22,
IF($G44="WN",S22*(1-S$32),
IF($G44="WWN",S22*(1-S$33),"")))</f>
        <v/>
      </c>
      <c r="T44" s="194" t="str">
        <f>IF($H44="NPC",T22,
IF($G44="WN",T22*(1-T$32),
IF($G44="WWN",T22*(1-T$33),"")))</f>
        <v/>
      </c>
      <c r="U44" s="194" t="str">
        <f>IF($H44="NPC",U22,
IF($G44="WN",U22*(1-U$32),
IF($G44="WWN",U22*(1-U$33),"")))</f>
        <v/>
      </c>
      <c r="V44" s="101"/>
      <c r="W44" s="194"/>
      <c r="X44" s="194"/>
      <c r="Y44" s="195"/>
      <c r="Z44" s="195"/>
      <c r="AA44" s="195"/>
      <c r="AB44" s="477"/>
      <c r="AC44" s="195"/>
      <c r="AD44" s="195"/>
    </row>
    <row r="45" spans="1:37" s="478" customFormat="1">
      <c r="A45" s="13"/>
      <c r="B45" s="13"/>
      <c r="C45" s="14"/>
      <c r="D45" s="15"/>
      <c r="E45" s="120" t="str">
        <f>E40</f>
        <v>Infrastructure charge receipts - WN - price control</v>
      </c>
      <c r="F45" s="120">
        <f>F23</f>
        <v>0</v>
      </c>
      <c r="G45" s="284" t="str">
        <f t="shared" ref="G45:G46" si="14">IF(ISNUMBER(SEARCH("WWN",$E45)),"WWN",IF(ISNUMBER(SEARCH("WN",$E45)),"WN",0))</f>
        <v>WN</v>
      </c>
      <c r="H45" s="284" t="str">
        <f t="shared" ref="H45:H47" si="15">IF(ISNUMBER(SEARCH("- non-price control",$E45)),"NPC",IF(ISNUMBER(SEARCH("- price control",$E45)),"PC",0))</f>
        <v>PC</v>
      </c>
      <c r="I45" s="120"/>
      <c r="J45" s="120"/>
      <c r="K45" s="79">
        <v>12</v>
      </c>
      <c r="L45" s="120" t="str">
        <f>L18</f>
        <v>WNPC</v>
      </c>
      <c r="M45" s="157" t="str">
        <f>M40</f>
        <v>£m</v>
      </c>
      <c r="N45" s="157"/>
      <c r="O45" s="120"/>
      <c r="P45" s="120"/>
      <c r="Q45" s="481">
        <f>Q40</f>
        <v>1.925</v>
      </c>
      <c r="R45" s="481">
        <f t="shared" ref="R45:U45" si="16">R40</f>
        <v>1.855</v>
      </c>
      <c r="S45" s="481">
        <f t="shared" si="16"/>
        <v>1.9059999999999999</v>
      </c>
      <c r="T45" s="481">
        <f t="shared" si="16"/>
        <v>1.823</v>
      </c>
      <c r="U45" s="481">
        <f t="shared" si="16"/>
        <v>1.726</v>
      </c>
      <c r="V45" s="101"/>
      <c r="W45" s="194">
        <f t="shared" ref="W45:W46" si="17">SUM(Q45:U45)</f>
        <v>9.2349999999999994</v>
      </c>
      <c r="X45" s="194">
        <f t="shared" ref="X45:X46" si="18">AVERAGE(Q45:U45)</f>
        <v>1.847</v>
      </c>
      <c r="Y45" s="195"/>
      <c r="Z45" s="195"/>
      <c r="AA45" s="195"/>
      <c r="AB45" s="477"/>
      <c r="AC45" s="195"/>
      <c r="AD45" s="195"/>
    </row>
    <row r="46" spans="1:37" s="479" customFormat="1">
      <c r="A46" s="13"/>
      <c r="B46" s="13"/>
      <c r="C46" s="14"/>
      <c r="D46" s="15"/>
      <c r="E46" s="120" t="str">
        <f>E41</f>
        <v>Infrastructure charge receipts - WWN - price control</v>
      </c>
      <c r="F46" s="120">
        <f>F24</f>
        <v>0</v>
      </c>
      <c r="G46" s="284" t="str">
        <f t="shared" si="14"/>
        <v>WWN</v>
      </c>
      <c r="H46" s="284" t="str">
        <f t="shared" si="15"/>
        <v>PC</v>
      </c>
      <c r="I46" s="120"/>
      <c r="J46" s="120"/>
      <c r="K46" s="120">
        <v>13</v>
      </c>
      <c r="L46" s="120" t="str">
        <f>L19</f>
        <v>WWNPC</v>
      </c>
      <c r="M46" s="157" t="str">
        <f>M41</f>
        <v>£m</v>
      </c>
      <c r="N46" s="193"/>
      <c r="O46" s="120"/>
      <c r="P46" s="120"/>
      <c r="Q46" s="481">
        <f>Q41</f>
        <v>3.2771222836953995</v>
      </c>
      <c r="R46" s="481">
        <f t="shared" ref="R46:U46" si="19">R41</f>
        <v>3.157043077108753</v>
      </c>
      <c r="S46" s="481">
        <f t="shared" si="19"/>
        <v>3.157043077108753</v>
      </c>
      <c r="T46" s="481">
        <f t="shared" si="19"/>
        <v>3.157043077108753</v>
      </c>
      <c r="U46" s="481">
        <f t="shared" si="19"/>
        <v>3.157043077108753</v>
      </c>
      <c r="V46" s="101"/>
      <c r="W46" s="194">
        <f t="shared" si="17"/>
        <v>15.905294592130412</v>
      </c>
      <c r="X46" s="194">
        <f t="shared" si="18"/>
        <v>3.1810589184260825</v>
      </c>
      <c r="Y46" s="194"/>
      <c r="Z46" s="194"/>
      <c r="AA46" s="194"/>
      <c r="AB46" s="113"/>
      <c r="AC46" s="194"/>
      <c r="AD46" s="194"/>
    </row>
    <row r="47" spans="1:37">
      <c r="E47" s="7" t="s">
        <v>1011</v>
      </c>
      <c r="G47" s="480" t="s">
        <v>1012</v>
      </c>
      <c r="H47" s="284" t="str">
        <f t="shared" si="15"/>
        <v>PC</v>
      </c>
      <c r="K47" s="7">
        <v>14</v>
      </c>
      <c r="L47" s="120" t="s">
        <v>1012</v>
      </c>
      <c r="M47" s="22" t="str">
        <f>M37</f>
        <v>£m</v>
      </c>
      <c r="Q47" s="481">
        <f>Q37</f>
        <v>1.331</v>
      </c>
      <c r="R47" s="481">
        <f t="shared" ref="R47:U47" si="20">R37</f>
        <v>0.65</v>
      </c>
      <c r="S47" s="481">
        <f t="shared" si="20"/>
        <v>0.65</v>
      </c>
      <c r="T47" s="481">
        <f t="shared" si="20"/>
        <v>0.65</v>
      </c>
      <c r="U47" s="481">
        <f t="shared" si="20"/>
        <v>0.65</v>
      </c>
      <c r="W47" s="194">
        <f t="shared" ref="W47" si="21">SUM(Q47:U47)</f>
        <v>3.9309999999999996</v>
      </c>
      <c r="X47" s="194">
        <f t="shared" ref="X47" si="22">AVERAGE(Q47:U47)</f>
        <v>0.7861999999999999</v>
      </c>
    </row>
    <row r="48" spans="1:37">
      <c r="E48" s="120" t="s">
        <v>709</v>
      </c>
      <c r="F48" s="120" t="s">
        <v>704</v>
      </c>
      <c r="G48" s="284"/>
      <c r="H48" s="284"/>
      <c r="I48" s="120"/>
      <c r="J48" s="120"/>
      <c r="K48" s="120">
        <v>15</v>
      </c>
      <c r="L48" s="120" t="s">
        <v>710</v>
      </c>
      <c r="M48" s="193" t="str">
        <f>M47</f>
        <v>£m</v>
      </c>
      <c r="N48" s="193"/>
      <c r="Q48" s="192">
        <f>SUM(Q45:Q47)</f>
        <v>6.5331222836954002</v>
      </c>
      <c r="R48" s="192">
        <f t="shared" ref="R48:U48" si="23">SUM(R45:R47)</f>
        <v>5.6620430771087538</v>
      </c>
      <c r="S48" s="192">
        <f t="shared" si="23"/>
        <v>5.713043077108753</v>
      </c>
      <c r="T48" s="192">
        <f t="shared" si="23"/>
        <v>5.6300430771087537</v>
      </c>
      <c r="U48" s="192">
        <f t="shared" si="23"/>
        <v>5.5330430771087533</v>
      </c>
      <c r="V48" s="101"/>
      <c r="W48" s="192">
        <f t="shared" ref="W48" si="24">SUM(Q48:U48)</f>
        <v>29.071294592130418</v>
      </c>
      <c r="X48" s="192">
        <f t="shared" ref="X48" si="25">AVERAGE(Q48:U48)</f>
        <v>5.8142589184260833</v>
      </c>
    </row>
  </sheetData>
  <conditionalFormatting sqref="A7:XFD12 A14:XFD43 H47">
    <cfRule type="expression" dxfId="433" priority="10">
      <formula>ISNUMBER(SEARCH("sum", $F7))</formula>
    </cfRule>
  </conditionalFormatting>
  <conditionalFormatting sqref="E48:N48">
    <cfRule type="expression" dxfId="432" priority="6">
      <formula>ISNUMBER(SEARCH("sum", $F48))</formula>
    </cfRule>
  </conditionalFormatting>
  <conditionalFormatting sqref="E44:XFD44 E45:P46 V45:XFD46">
    <cfRule type="expression" dxfId="431" priority="8">
      <formula>ISNUMBER(SEARCH("sum", $F44))</formula>
    </cfRule>
  </conditionalFormatting>
  <conditionalFormatting sqref="L47">
    <cfRule type="expression" dxfId="430" priority="3">
      <formula>ISNUMBER(SEARCH("sum", $F47))</formula>
    </cfRule>
  </conditionalFormatting>
  <conditionalFormatting sqref="N1:N2 Q24:U24">
    <cfRule type="cellIs" dxfId="429" priority="35" stopIfTrue="1" operator="equal">
      <formula>""</formula>
    </cfRule>
    <cfRule type="cellIs" dxfId="428" priority="36" stopIfTrue="1" operator="notEqual">
      <formula>0</formula>
    </cfRule>
    <cfRule type="cellIs" dxfId="427" priority="37" stopIfTrue="1" operator="equal">
      <formula>""</formula>
    </cfRule>
  </conditionalFormatting>
  <conditionalFormatting sqref="N24">
    <cfRule type="cellIs" dxfId="426" priority="38" stopIfTrue="1" operator="notEqual">
      <formula>0</formula>
    </cfRule>
    <cfRule type="cellIs" dxfId="425" priority="39" stopIfTrue="1" operator="equal">
      <formula>""</formula>
    </cfRule>
    <cfRule type="cellIs" dxfId="424" priority="40" stopIfTrue="1" operator="notEqual">
      <formula>0</formula>
    </cfRule>
    <cfRule type="cellIs" dxfId="423" priority="41" stopIfTrue="1" operator="equal">
      <formula>""</formula>
    </cfRule>
  </conditionalFormatting>
  <conditionalFormatting sqref="Q3:U3">
    <cfRule type="cellIs" dxfId="422" priority="42" operator="equal">
      <formula>"PPA ext."</formula>
    </cfRule>
    <cfRule type="cellIs" dxfId="421" priority="43" operator="equal">
      <formula>"Delay"</formula>
    </cfRule>
    <cfRule type="cellIs" dxfId="420" priority="44" operator="equal">
      <formula>"Fin Close"</formula>
    </cfRule>
    <cfRule type="cellIs" dxfId="419" priority="45" stopIfTrue="1" operator="equal">
      <formula>"Construction"</formula>
    </cfRule>
    <cfRule type="cellIs" dxfId="418" priority="46" stopIfTrue="1" operator="equal">
      <formula>"Operations"</formula>
    </cfRule>
  </conditionalFormatting>
  <conditionalFormatting sqref="Q24:U24 N1:N2">
    <cfRule type="cellIs" dxfId="417" priority="34" stopIfTrue="1" operator="notEqual">
      <formula>0</formula>
    </cfRule>
  </conditionalFormatting>
  <conditionalFormatting sqref="Q35:U42 W35:X42">
    <cfRule type="expression" dxfId="416" priority="9">
      <formula>$H35="PC"</formula>
    </cfRule>
  </conditionalFormatting>
  <conditionalFormatting sqref="Q44:U44">
    <cfRule type="expression" dxfId="415" priority="7">
      <formula>$H44="PC"</formula>
    </cfRule>
  </conditionalFormatting>
  <conditionalFormatting sqref="Q48:U48">
    <cfRule type="expression" dxfId="414" priority="4">
      <formula>$H48="PC"</formula>
    </cfRule>
  </conditionalFormatting>
  <conditionalFormatting sqref="Q48:X48">
    <cfRule type="expression" dxfId="413" priority="5">
      <formula>ISNUMBER(SEARCH("sum", $F48))</formula>
    </cfRule>
  </conditionalFormatting>
  <conditionalFormatting sqref="W44:X48">
    <cfRule type="expression" dxfId="412" priority="1">
      <formula>$H44="PC"</formula>
    </cfRule>
  </conditionalFormatting>
  <conditionalFormatting sqref="W47:X47">
    <cfRule type="expression" dxfId="411" priority="2">
      <formula>ISNUMBER(SEARCH("sum", $F47))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CE53-0B4E-431A-A492-08333A98CA13}">
  <sheetPr codeName="Sheet27">
    <tabColor theme="4"/>
  </sheetPr>
  <dimension ref="A1:X118"/>
  <sheetViews>
    <sheetView showGridLines="0" zoomScale="85" zoomScaleNormal="85" workbookViewId="0">
      <pane xSplit="15" ySplit="4" topLeftCell="P65" activePane="bottomRight" state="frozen"/>
      <selection pane="bottomRight" activeCell="Q79" sqref="Q79"/>
      <selection pane="bottomLeft" activeCell="Q24" sqref="Q24"/>
      <selection pane="topRight" activeCell="Q24" sqref="Q24"/>
    </sheetView>
  </sheetViews>
  <sheetFormatPr defaultColWidth="0" defaultRowHeight="12.75" outlineLevelRow="1" outlineLevelCol="1"/>
  <cols>
    <col min="1" max="4" width="2" style="265" customWidth="1"/>
    <col min="5" max="5" width="57.5703125" style="265" bestFit="1" customWidth="1"/>
    <col min="6" max="6" width="4.5703125" style="265" hidden="1" customWidth="1" outlineLevel="1"/>
    <col min="7" max="7" width="3" style="265" hidden="1" customWidth="1" outlineLevel="1"/>
    <col min="8" max="12" width="3.28515625" style="265" hidden="1" customWidth="1" outlineLevel="1"/>
    <col min="13" max="13" width="9" style="265" customWidth="1" collapsed="1"/>
    <col min="14" max="14" width="8.7109375" style="265" customWidth="1"/>
    <col min="15" max="15" width="3" style="265" customWidth="1"/>
    <col min="16" max="16" width="2.85546875" style="265" customWidth="1"/>
    <col min="17" max="21" width="9.28515625" style="265" bestFit="1" customWidth="1"/>
    <col min="22" max="22" width="2.7109375" style="265" customWidth="1"/>
    <col min="23" max="23" width="6" style="265" customWidth="1"/>
    <col min="24" max="24" width="8.140625" style="265" bestFit="1" customWidth="1"/>
    <col min="25" max="25" width="8.7109375" style="265" hidden="1" customWidth="1"/>
    <col min="26" max="16384" width="8.7109375" style="265" hidden="1"/>
  </cols>
  <sheetData>
    <row r="1" spans="1:24" customFormat="1" ht="26.25">
      <c r="A1" s="75" t="s">
        <v>1013</v>
      </c>
      <c r="B1" s="110"/>
      <c r="C1" s="111"/>
      <c r="D1" s="112"/>
      <c r="E1" s="79"/>
      <c r="F1" s="79"/>
      <c r="L1" s="79"/>
      <c r="M1" s="206" t="str">
        <f>A1&amp;" - Errors on sheet"</f>
        <v>Diversions revenues checks_BRL - Errors on sheet</v>
      </c>
      <c r="N1" s="166">
        <f>N36+N65+N95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</row>
    <row r="2" spans="1:24">
      <c r="A2" s="178"/>
      <c r="B2" s="178"/>
      <c r="C2" s="179"/>
      <c r="D2" s="180"/>
      <c r="E2" s="181" t="str">
        <f>Time!E2</f>
        <v>Model period ending</v>
      </c>
      <c r="F2" s="93"/>
      <c r="L2" s="93"/>
      <c r="M2" s="207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</row>
    <row r="3" spans="1:24">
      <c r="A3" s="110"/>
      <c r="B3" s="110"/>
      <c r="C3" s="111"/>
      <c r="D3" s="112"/>
      <c r="E3" s="181" t="str">
        <f>Time!E3</f>
        <v>Timeline label</v>
      </c>
      <c r="F3" s="79"/>
      <c r="L3" s="79"/>
      <c r="M3" s="141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</row>
    <row r="4" spans="1:24">
      <c r="A4" s="110"/>
      <c r="B4" s="110"/>
      <c r="C4" s="111"/>
      <c r="D4" s="112"/>
      <c r="E4" s="181" t="str">
        <f>Time!E4</f>
        <v>Model column counter</v>
      </c>
      <c r="F4" s="184"/>
      <c r="L4" s="185"/>
      <c r="M4" s="185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W4" s="182" t="s">
        <v>913</v>
      </c>
      <c r="X4" s="182" t="s">
        <v>914</v>
      </c>
    </row>
    <row r="5" spans="1:24">
      <c r="A5" s="110"/>
      <c r="B5" s="110"/>
      <c r="C5" s="111"/>
      <c r="D5" s="112"/>
      <c r="E5" s="283"/>
      <c r="F5" s="209"/>
      <c r="G5" s="209"/>
      <c r="H5" s="283"/>
      <c r="N5" s="120"/>
      <c r="O5" s="120"/>
      <c r="P5" s="120"/>
      <c r="Q5" s="120"/>
      <c r="R5" s="120"/>
      <c r="S5" s="120"/>
      <c r="T5" s="120"/>
      <c r="U5" s="120"/>
    </row>
    <row r="6" spans="1:24">
      <c r="A6" s="110"/>
      <c r="B6" s="110"/>
      <c r="C6" s="111"/>
      <c r="D6" s="112"/>
      <c r="E6" s="283"/>
      <c r="F6" s="209"/>
      <c r="G6" s="209"/>
      <c r="H6" s="283"/>
      <c r="N6" s="120"/>
      <c r="O6" s="120"/>
      <c r="P6" s="120"/>
      <c r="Q6" s="182">
        <f t="shared" ref="Q6:U6" si="0">Q$2</f>
        <v>46112</v>
      </c>
      <c r="R6" s="182">
        <f t="shared" si="0"/>
        <v>46477</v>
      </c>
      <c r="S6" s="182">
        <f t="shared" si="0"/>
        <v>46843</v>
      </c>
      <c r="T6" s="182">
        <f t="shared" si="0"/>
        <v>47208</v>
      </c>
      <c r="U6" s="182">
        <f t="shared" si="0"/>
        <v>47573</v>
      </c>
      <c r="W6" s="182" t="s">
        <v>913</v>
      </c>
      <c r="X6" s="182" t="s">
        <v>914</v>
      </c>
    </row>
    <row r="7" spans="1:24">
      <c r="A7" s="110"/>
      <c r="B7" s="110"/>
      <c r="C7" s="111"/>
      <c r="D7" s="76" t="s">
        <v>1014</v>
      </c>
      <c r="E7" s="209"/>
      <c r="F7" s="79"/>
      <c r="L7" s="79"/>
      <c r="M7" s="208"/>
      <c r="N7" s="120"/>
      <c r="O7" s="120"/>
      <c r="P7" s="120"/>
      <c r="Q7" s="120"/>
      <c r="R7" s="120"/>
      <c r="S7" s="120"/>
      <c r="T7" s="120"/>
      <c r="U7" s="120"/>
    </row>
    <row r="8" spans="1:24">
      <c r="A8" s="110"/>
      <c r="B8" s="110"/>
      <c r="C8" s="111"/>
      <c r="D8" s="76"/>
      <c r="E8" s="182" t="s">
        <v>649</v>
      </c>
      <c r="F8" s="79"/>
      <c r="L8" s="79"/>
      <c r="M8" s="208"/>
      <c r="N8" s="120"/>
      <c r="O8" s="120"/>
      <c r="P8" s="120"/>
      <c r="Q8" s="120"/>
      <c r="R8" s="120"/>
      <c r="S8" s="120"/>
      <c r="T8" s="120"/>
      <c r="U8" s="120"/>
    </row>
    <row r="9" spans="1:24">
      <c r="F9" s="120"/>
      <c r="L9" s="120"/>
      <c r="M9" s="157"/>
      <c r="N9" s="157"/>
      <c r="O9" s="120"/>
      <c r="P9" s="120"/>
      <c r="Q9" s="194"/>
      <c r="R9" s="194"/>
      <c r="S9" s="194"/>
      <c r="T9" s="194"/>
      <c r="U9" s="194"/>
      <c r="W9" s="194"/>
      <c r="X9" s="194"/>
    </row>
    <row r="10" spans="1:24" outlineLevel="1">
      <c r="A10" s="110"/>
      <c r="B10" s="110"/>
      <c r="C10" s="111"/>
      <c r="D10" s="112"/>
      <c r="E10" s="188" t="s">
        <v>916</v>
      </c>
      <c r="F10" s="79"/>
      <c r="L10" s="79"/>
      <c r="M10" s="208"/>
      <c r="N10" s="79"/>
      <c r="O10" s="120"/>
      <c r="P10" s="120"/>
      <c r="Q10" s="120"/>
      <c r="R10" s="120"/>
      <c r="S10" s="120"/>
      <c r="T10" s="120"/>
      <c r="U10" s="120"/>
    </row>
    <row r="11" spans="1:24" outlineLevel="1">
      <c r="A11" s="110"/>
      <c r="B11" s="110"/>
      <c r="C11" s="111"/>
      <c r="D11" s="112"/>
      <c r="E11" s="189">
        <f>InpC!$H$21</f>
        <v>45016</v>
      </c>
      <c r="F11" s="79"/>
      <c r="L11" s="79"/>
      <c r="M11" s="208"/>
      <c r="N11" s="120"/>
      <c r="O11" s="120"/>
      <c r="P11" s="120"/>
      <c r="Q11" s="120"/>
      <c r="R11" s="120"/>
      <c r="S11" s="120"/>
      <c r="T11" s="120"/>
      <c r="U11" s="120"/>
    </row>
    <row r="12" spans="1:24" outlineLevel="1">
      <c r="A12" s="110"/>
      <c r="B12" s="110"/>
      <c r="C12" s="111"/>
      <c r="D12" s="112"/>
      <c r="E12" s="189"/>
      <c r="F12" s="79"/>
      <c r="L12" s="79"/>
      <c r="M12" s="208"/>
      <c r="N12" s="120"/>
      <c r="O12" s="120"/>
      <c r="P12" s="120"/>
      <c r="Q12" s="120"/>
      <c r="R12" s="120"/>
      <c r="S12" s="120"/>
      <c r="T12" s="120"/>
      <c r="U12" s="120"/>
    </row>
    <row r="13" spans="1:24" outlineLevel="1">
      <c r="A13" s="110"/>
      <c r="B13" s="110"/>
      <c r="C13" s="111"/>
      <c r="D13" s="112"/>
      <c r="E13" s="283" t="str">
        <f>InpC!E22</f>
        <v>Financial years in PR24</v>
      </c>
      <c r="F13" s="209"/>
      <c r="G13" s="209"/>
      <c r="N13" s="283">
        <f>InpC!H22</f>
        <v>5</v>
      </c>
      <c r="O13" s="120"/>
      <c r="P13" s="120"/>
      <c r="Q13" s="120"/>
      <c r="R13" s="120"/>
      <c r="S13" s="120"/>
      <c r="T13" s="120"/>
      <c r="U13" s="120"/>
    </row>
    <row r="14" spans="1:24" outlineLevel="1">
      <c r="A14" s="110"/>
      <c r="B14" s="110"/>
      <c r="C14" s="111"/>
      <c r="D14" s="112"/>
      <c r="E14" s="283"/>
      <c r="F14" s="209"/>
      <c r="G14" s="209"/>
      <c r="H14" s="283"/>
      <c r="N14" s="120"/>
      <c r="O14" s="120"/>
      <c r="P14" s="120"/>
      <c r="Q14" s="120"/>
      <c r="R14" s="120"/>
      <c r="S14" s="120"/>
      <c r="T14" s="120"/>
      <c r="U14" s="120"/>
    </row>
    <row r="15" spans="1:24" outlineLevel="1">
      <c r="E15" s="289" t="s">
        <v>1015</v>
      </c>
      <c r="F15" s="120"/>
      <c r="L15" s="120"/>
      <c r="M15" s="157"/>
      <c r="N15" s="157"/>
      <c r="O15" s="120"/>
      <c r="P15" s="120"/>
      <c r="Q15" s="194"/>
      <c r="R15" s="194"/>
      <c r="S15" s="194"/>
      <c r="T15" s="194"/>
      <c r="U15" s="194"/>
      <c r="W15" s="194"/>
      <c r="X15" s="194"/>
    </row>
    <row r="16" spans="1:24" outlineLevel="1">
      <c r="E16" s="120" t="str">
        <f>DR_BRL!E61</f>
        <v>s185 diversions revenue - WN - price control</v>
      </c>
      <c r="F16" s="120"/>
      <c r="M16" s="120" t="str">
        <f>DR_BRL!M61</f>
        <v>£m</v>
      </c>
      <c r="N16" s="120"/>
      <c r="O16" s="120"/>
      <c r="P16" s="120"/>
      <c r="Q16" s="190">
        <f>DR_BRL!Q61</f>
        <v>0.13100000000000001</v>
      </c>
      <c r="R16" s="190">
        <f>DR_BRL!R61</f>
        <v>0.125</v>
      </c>
      <c r="S16" s="190">
        <f>DR_BRL!S61</f>
        <v>0.125</v>
      </c>
      <c r="T16" s="190">
        <f>DR_BRL!T61</f>
        <v>0.123</v>
      </c>
      <c r="U16" s="190">
        <f>DR_BRL!U61</f>
        <v>0.125</v>
      </c>
      <c r="V16" s="288"/>
      <c r="W16" s="190">
        <f t="shared" ref="W16:W18" si="1">SUM(Q16:U16)</f>
        <v>0.629</v>
      </c>
      <c r="X16" s="190">
        <f t="shared" ref="X16:X18" si="2">AVERAGE(Q16:U16)</f>
        <v>0.1258</v>
      </c>
    </row>
    <row r="17" spans="4:24" outlineLevel="1">
      <c r="E17" s="120" t="str">
        <f>DR_BRL!E62</f>
        <v>s185 diversions revenue - WWN - non-price control</v>
      </c>
      <c r="F17" s="120"/>
      <c r="M17" s="120" t="str">
        <f>DR_BRL!M62</f>
        <v>£m</v>
      </c>
      <c r="N17" s="120"/>
      <c r="O17" s="120"/>
      <c r="P17" s="120"/>
      <c r="Q17" s="190">
        <f>DR_BRL!Q62</f>
        <v>0</v>
      </c>
      <c r="R17" s="190">
        <f>DR_BRL!R62</f>
        <v>0</v>
      </c>
      <c r="S17" s="190">
        <f>DR_BRL!S62</f>
        <v>0</v>
      </c>
      <c r="T17" s="190">
        <f>DR_BRL!T62</f>
        <v>0</v>
      </c>
      <c r="U17" s="190">
        <f>DR_BRL!U62</f>
        <v>0</v>
      </c>
      <c r="V17" s="288"/>
      <c r="W17" s="190">
        <f t="shared" si="1"/>
        <v>0</v>
      </c>
      <c r="X17" s="190">
        <f t="shared" si="2"/>
        <v>0</v>
      </c>
    </row>
    <row r="18" spans="4:24" outlineLevel="1">
      <c r="E18" s="120" t="s">
        <v>736</v>
      </c>
      <c r="F18" s="120" t="s">
        <v>704</v>
      </c>
      <c r="M18" s="120" t="s">
        <v>31</v>
      </c>
      <c r="N18" s="120"/>
      <c r="O18" s="120"/>
      <c r="P18" s="120"/>
      <c r="Q18" s="270">
        <f>SUM(Q16:Q17)</f>
        <v>0.13100000000000001</v>
      </c>
      <c r="R18" s="270">
        <f t="shared" ref="R18:U18" si="3">SUM(R16:R17)</f>
        <v>0.125</v>
      </c>
      <c r="S18" s="270">
        <f t="shared" si="3"/>
        <v>0.125</v>
      </c>
      <c r="T18" s="270">
        <f t="shared" si="3"/>
        <v>0.123</v>
      </c>
      <c r="U18" s="270">
        <f t="shared" si="3"/>
        <v>0.125</v>
      </c>
      <c r="V18" s="288"/>
      <c r="W18" s="270">
        <f t="shared" si="1"/>
        <v>0.629</v>
      </c>
      <c r="X18" s="270">
        <f t="shared" si="2"/>
        <v>0.1258</v>
      </c>
    </row>
    <row r="19" spans="4:24" outlineLevel="1"/>
    <row r="20" spans="4:24" outlineLevel="1">
      <c r="E20" s="120" t="str">
        <f>DSDC_BRL!E184</f>
        <v>s185 diversions - WN - totex</v>
      </c>
      <c r="F20" s="120" t="str">
        <f>DSDC_BRL!F184</f>
        <v>sum</v>
      </c>
      <c r="G20" s="265">
        <f>DSDC_BRL!G184</f>
        <v>0</v>
      </c>
      <c r="H20" s="265">
        <f>DSDC_BRL!H184</f>
        <v>0</v>
      </c>
      <c r="I20" s="265">
        <f>DSDC_BRL!I184</f>
        <v>0</v>
      </c>
      <c r="J20" s="265">
        <f>DSDC_BRL!J184</f>
        <v>0</v>
      </c>
      <c r="K20" s="265">
        <f>DSDC_BRL!K184</f>
        <v>0</v>
      </c>
      <c r="L20" s="265" t="str">
        <f>DSDC_BRL!L184</f>
        <v>WN TOTEX</v>
      </c>
      <c r="M20" s="120" t="str">
        <f>DSDC_BRL!M184</f>
        <v>£m</v>
      </c>
      <c r="N20" s="120"/>
      <c r="O20" s="120"/>
      <c r="P20" s="120"/>
      <c r="Q20" s="190">
        <f>DSDC_BRL!Q184</f>
        <v>0.13100000000000001</v>
      </c>
      <c r="R20" s="190">
        <f>DSDC_BRL!R184</f>
        <v>0.125</v>
      </c>
      <c r="S20" s="190">
        <f>DSDC_BRL!S184</f>
        <v>0.125</v>
      </c>
      <c r="T20" s="190">
        <f>DSDC_BRL!T184</f>
        <v>0.123</v>
      </c>
      <c r="U20" s="190">
        <f>DSDC_BRL!U184</f>
        <v>0.125</v>
      </c>
      <c r="V20" s="288"/>
      <c r="W20" s="190">
        <f t="shared" ref="W20:W22" si="4">SUM(Q20:U20)</f>
        <v>0.629</v>
      </c>
      <c r="X20" s="190">
        <f t="shared" ref="X20:X22" si="5">AVERAGE(Q20:U20)</f>
        <v>0.1258</v>
      </c>
    </row>
    <row r="21" spans="4:24" outlineLevel="1">
      <c r="E21" s="120" t="str">
        <f>DSDC_BRL!E197</f>
        <v>s185 diversions - WWN - totex</v>
      </c>
      <c r="F21" s="120" t="str">
        <f>DSDC_BRL!F197</f>
        <v>sum</v>
      </c>
      <c r="G21" s="265">
        <f>DSDC_BRL!G197</f>
        <v>0</v>
      </c>
      <c r="H21" s="265">
        <f>DSDC_BRL!H197</f>
        <v>0</v>
      </c>
      <c r="I21" s="265">
        <f>DSDC_BRL!I197</f>
        <v>0</v>
      </c>
      <c r="J21" s="265">
        <f>DSDC_BRL!J197</f>
        <v>0</v>
      </c>
      <c r="K21" s="265">
        <f>DSDC_BRL!K197</f>
        <v>0</v>
      </c>
      <c r="L21" s="265" t="str">
        <f>DSDC_BRL!L197</f>
        <v>WWN TOTEX</v>
      </c>
      <c r="M21" s="120" t="str">
        <f>DSDC_BRL!M197</f>
        <v>£m</v>
      </c>
      <c r="N21" s="120"/>
      <c r="O21" s="120"/>
      <c r="P21" s="120"/>
      <c r="Q21" s="190">
        <f>DSDC_BRL!Q197</f>
        <v>0</v>
      </c>
      <c r="R21" s="190">
        <f>DSDC_BRL!R197</f>
        <v>0</v>
      </c>
      <c r="S21" s="190">
        <f>DSDC_BRL!S197</f>
        <v>0</v>
      </c>
      <c r="T21" s="190">
        <f>DSDC_BRL!T197</f>
        <v>0</v>
      </c>
      <c r="U21" s="190">
        <f>DSDC_BRL!U197</f>
        <v>0</v>
      </c>
      <c r="V21" s="288"/>
      <c r="W21" s="190">
        <f t="shared" si="4"/>
        <v>0</v>
      </c>
      <c r="X21" s="190">
        <f t="shared" si="5"/>
        <v>0</v>
      </c>
    </row>
    <row r="22" spans="4:24" outlineLevel="1">
      <c r="E22" s="120" t="s">
        <v>1016</v>
      </c>
      <c r="F22" s="120"/>
      <c r="M22" s="120" t="str">
        <f>M21</f>
        <v>£m</v>
      </c>
      <c r="N22" s="120"/>
      <c r="O22" s="120"/>
      <c r="P22" s="120"/>
      <c r="Q22" s="270">
        <f>SUM(Q20:Q21)</f>
        <v>0.13100000000000001</v>
      </c>
      <c r="R22" s="270">
        <f t="shared" ref="R22:U22" si="6">SUM(R20:R21)</f>
        <v>0.125</v>
      </c>
      <c r="S22" s="270">
        <f t="shared" si="6"/>
        <v>0.125</v>
      </c>
      <c r="T22" s="270">
        <f t="shared" si="6"/>
        <v>0.123</v>
      </c>
      <c r="U22" s="270">
        <f t="shared" si="6"/>
        <v>0.125</v>
      </c>
      <c r="V22" s="288"/>
      <c r="W22" s="270">
        <f t="shared" si="4"/>
        <v>0.629</v>
      </c>
      <c r="X22" s="270">
        <f t="shared" si="5"/>
        <v>0.1258</v>
      </c>
    </row>
    <row r="23" spans="4:24" outlineLevel="1">
      <c r="D23" s="76"/>
      <c r="Q23" s="286"/>
      <c r="R23" s="286"/>
      <c r="S23" s="286"/>
      <c r="T23" s="286"/>
      <c r="U23" s="286"/>
    </row>
    <row r="24" spans="4:24" outlineLevel="1">
      <c r="E24" s="120" t="s">
        <v>1017</v>
      </c>
      <c r="Q24" s="292">
        <f>$X$24</f>
        <v>0</v>
      </c>
      <c r="R24" s="292">
        <f t="shared" ref="R24:U24" si="7">$X$24</f>
        <v>0</v>
      </c>
      <c r="S24" s="292">
        <f t="shared" si="7"/>
        <v>0</v>
      </c>
      <c r="T24" s="292">
        <f t="shared" si="7"/>
        <v>0</v>
      </c>
      <c r="U24" s="292">
        <f t="shared" si="7"/>
        <v>0</v>
      </c>
      <c r="V24" s="293"/>
      <c r="W24" s="292">
        <f t="shared" ref="W24" si="8">IF(W22&gt;W18,W22-W18,0)</f>
        <v>0</v>
      </c>
      <c r="X24" s="190">
        <f>W24/$N$13</f>
        <v>0</v>
      </c>
    </row>
    <row r="25" spans="4:24" outlineLevel="1">
      <c r="Q25" s="286"/>
      <c r="R25" s="286"/>
      <c r="S25" s="286"/>
      <c r="T25" s="286"/>
      <c r="U25" s="286"/>
      <c r="W25" s="190"/>
      <c r="X25" s="190"/>
    </row>
    <row r="26" spans="4:24" outlineLevel="1">
      <c r="E26" s="290" t="s">
        <v>1018</v>
      </c>
      <c r="Q26" s="286"/>
      <c r="R26" s="286"/>
      <c r="S26" s="286"/>
      <c r="T26" s="286"/>
      <c r="U26" s="286"/>
      <c r="W26" s="190"/>
      <c r="X26" s="190"/>
    </row>
    <row r="27" spans="4:24" outlineLevel="1">
      <c r="E27" s="120" t="s">
        <v>1019</v>
      </c>
      <c r="Q27" s="190">
        <f>IF(ABS(Q$22)&lt;0.001,0,IF(ABS($W$24)&lt;0.001,0,Q$24*(Q20/Q$22)))</f>
        <v>0</v>
      </c>
      <c r="R27" s="190">
        <f t="shared" ref="R27:U28" si="9">IF(ABS(R$22)&lt;0.001,0,IF(ABS($W$24)&lt;0.001,0,R$24*(R20/R$22)))</f>
        <v>0</v>
      </c>
      <c r="S27" s="190">
        <f t="shared" si="9"/>
        <v>0</v>
      </c>
      <c r="T27" s="190">
        <f t="shared" si="9"/>
        <v>0</v>
      </c>
      <c r="U27" s="190">
        <f t="shared" si="9"/>
        <v>0</v>
      </c>
      <c r="W27" s="190">
        <f t="shared" ref="W27:W28" si="10">SUM(Q27:U27)</f>
        <v>0</v>
      </c>
      <c r="X27" s="190">
        <f t="shared" ref="X27:X28" si="11">AVERAGE(Q27:U27)</f>
        <v>0</v>
      </c>
    </row>
    <row r="28" spans="4:24" outlineLevel="1">
      <c r="E28" s="120" t="s">
        <v>1020</v>
      </c>
      <c r="Q28" s="190">
        <f>IF(ABS(Q$22)&lt;0.001,0,IF(ABS($W$24)&lt;0.001,0,Q$24*(Q21/Q$22)))</f>
        <v>0</v>
      </c>
      <c r="R28" s="190">
        <f t="shared" si="9"/>
        <v>0</v>
      </c>
      <c r="S28" s="190">
        <f t="shared" si="9"/>
        <v>0</v>
      </c>
      <c r="T28" s="190">
        <f t="shared" si="9"/>
        <v>0</v>
      </c>
      <c r="U28" s="190">
        <f t="shared" si="9"/>
        <v>0</v>
      </c>
      <c r="W28" s="190">
        <f t="shared" si="10"/>
        <v>0</v>
      </c>
      <c r="X28" s="190">
        <f t="shared" si="11"/>
        <v>0</v>
      </c>
    </row>
    <row r="29" spans="4:24" outlineLevel="1">
      <c r="E29" s="120" t="s">
        <v>1021</v>
      </c>
      <c r="F29" s="265" t="s">
        <v>704</v>
      </c>
      <c r="Q29" s="270">
        <f>SUM(Q27:Q28)</f>
        <v>0</v>
      </c>
      <c r="R29" s="270">
        <f t="shared" ref="R29:U29" si="12">SUM(R27:R28)</f>
        <v>0</v>
      </c>
      <c r="S29" s="270">
        <f t="shared" si="12"/>
        <v>0</v>
      </c>
      <c r="T29" s="270">
        <f t="shared" si="12"/>
        <v>0</v>
      </c>
      <c r="U29" s="270">
        <f t="shared" si="12"/>
        <v>0</v>
      </c>
      <c r="W29" s="270">
        <f t="shared" ref="W29" si="13">SUM(Q29:U29)</f>
        <v>0</v>
      </c>
      <c r="X29" s="270">
        <f t="shared" ref="X29" si="14">AVERAGE(Q29:U29)</f>
        <v>0</v>
      </c>
    </row>
    <row r="30" spans="4:24" outlineLevel="1"/>
    <row r="31" spans="4:24" outlineLevel="1">
      <c r="E31" s="289" t="s">
        <v>1022</v>
      </c>
      <c r="F31" s="120"/>
      <c r="M31" s="157"/>
      <c r="N31" s="157"/>
      <c r="O31" s="120"/>
      <c r="P31" s="120"/>
      <c r="Q31" s="194"/>
      <c r="R31" s="194"/>
      <c r="S31" s="194"/>
      <c r="T31" s="194"/>
      <c r="U31" s="194"/>
      <c r="W31" s="194"/>
      <c r="X31" s="194"/>
    </row>
    <row r="32" spans="4:24" outlineLevel="1">
      <c r="E32" s="120" t="s">
        <v>734</v>
      </c>
      <c r="F32" s="120"/>
      <c r="M32" s="157" t="s">
        <v>31</v>
      </c>
      <c r="N32" s="157"/>
      <c r="O32" s="120"/>
      <c r="P32" s="120"/>
      <c r="Q32" s="190">
        <f t="shared" ref="Q32:U33" si="15">Q16+Q27</f>
        <v>0.13100000000000001</v>
      </c>
      <c r="R32" s="190">
        <f t="shared" si="15"/>
        <v>0.125</v>
      </c>
      <c r="S32" s="190">
        <f t="shared" si="15"/>
        <v>0.125</v>
      </c>
      <c r="T32" s="190">
        <f t="shared" si="15"/>
        <v>0.123</v>
      </c>
      <c r="U32" s="190">
        <f t="shared" si="15"/>
        <v>0.125</v>
      </c>
      <c r="W32" s="190">
        <f t="shared" ref="W32:W34" si="16">SUM(Q32:U32)</f>
        <v>0.629</v>
      </c>
      <c r="X32" s="190">
        <f t="shared" ref="X32:X34" si="17">AVERAGE(Q32:U32)</f>
        <v>0.1258</v>
      </c>
    </row>
    <row r="33" spans="1:24" outlineLevel="1">
      <c r="E33" s="120" t="s">
        <v>735</v>
      </c>
      <c r="F33" s="120"/>
      <c r="M33" s="157" t="s">
        <v>31</v>
      </c>
      <c r="N33" s="157"/>
      <c r="O33" s="120"/>
      <c r="P33" s="120"/>
      <c r="Q33" s="190">
        <f t="shared" si="15"/>
        <v>0</v>
      </c>
      <c r="R33" s="190">
        <f t="shared" si="15"/>
        <v>0</v>
      </c>
      <c r="S33" s="190">
        <f t="shared" si="15"/>
        <v>0</v>
      </c>
      <c r="T33" s="190">
        <f t="shared" si="15"/>
        <v>0</v>
      </c>
      <c r="U33" s="190">
        <f t="shared" si="15"/>
        <v>0</v>
      </c>
      <c r="W33" s="190">
        <f t="shared" si="16"/>
        <v>0</v>
      </c>
      <c r="X33" s="190">
        <f t="shared" si="17"/>
        <v>0</v>
      </c>
    </row>
    <row r="34" spans="1:24" outlineLevel="1">
      <c r="E34" s="120" t="s">
        <v>736</v>
      </c>
      <c r="F34" s="120" t="s">
        <v>704</v>
      </c>
      <c r="M34" s="157" t="s">
        <v>31</v>
      </c>
      <c r="N34" s="157"/>
      <c r="O34" s="120"/>
      <c r="P34" s="120"/>
      <c r="Q34" s="270">
        <f>SUM(Q32:Q33)</f>
        <v>0.13100000000000001</v>
      </c>
      <c r="R34" s="270">
        <f t="shared" ref="R34:U34" si="18">SUM(R32:R33)</f>
        <v>0.125</v>
      </c>
      <c r="S34" s="270">
        <f t="shared" si="18"/>
        <v>0.125</v>
      </c>
      <c r="T34" s="270">
        <f t="shared" si="18"/>
        <v>0.123</v>
      </c>
      <c r="U34" s="270">
        <f t="shared" si="18"/>
        <v>0.125</v>
      </c>
      <c r="W34" s="270">
        <f t="shared" si="16"/>
        <v>0.629</v>
      </c>
      <c r="X34" s="270">
        <f t="shared" si="17"/>
        <v>0.1258</v>
      </c>
    </row>
    <row r="35" spans="1:24" outlineLevel="1"/>
    <row r="36" spans="1:24" outlineLevel="1">
      <c r="E36" s="265" t="s">
        <v>649</v>
      </c>
      <c r="N36" s="166">
        <f>SUM(W36)</f>
        <v>0</v>
      </c>
      <c r="W36" s="166">
        <f>IF(OR(ABS(W18-W34)&lt;CHK_TOL,ABS(W22-W34)&lt;CHK_TOL),0,1)</f>
        <v>0</v>
      </c>
    </row>
    <row r="38" spans="1:24">
      <c r="Q38" s="182">
        <f t="shared" ref="Q38:U38" si="19">Q$2</f>
        <v>46112</v>
      </c>
      <c r="R38" s="182">
        <f t="shared" si="19"/>
        <v>46477</v>
      </c>
      <c r="S38" s="182">
        <f t="shared" si="19"/>
        <v>46843</v>
      </c>
      <c r="T38" s="182">
        <f t="shared" si="19"/>
        <v>47208</v>
      </c>
      <c r="U38" s="182">
        <f t="shared" si="19"/>
        <v>47573</v>
      </c>
      <c r="W38" s="182" t="s">
        <v>913</v>
      </c>
      <c r="X38" s="182" t="s">
        <v>914</v>
      </c>
    </row>
    <row r="39" spans="1:24">
      <c r="D39" s="76" t="s">
        <v>1023</v>
      </c>
    </row>
    <row r="40" spans="1:24">
      <c r="D40" s="76"/>
      <c r="E40" s="322" t="s">
        <v>649</v>
      </c>
    </row>
    <row r="41" spans="1:24">
      <c r="D41" s="76"/>
    </row>
    <row r="42" spans="1:24" outlineLevel="1">
      <c r="A42" s="110"/>
      <c r="B42" s="110"/>
      <c r="C42" s="111"/>
      <c r="D42" s="112"/>
      <c r="E42" s="188" t="s">
        <v>916</v>
      </c>
      <c r="F42" s="79"/>
      <c r="L42" s="79"/>
      <c r="M42" s="208"/>
      <c r="N42" s="79"/>
      <c r="O42" s="120"/>
      <c r="P42" s="120"/>
      <c r="Q42" s="120"/>
      <c r="R42" s="120"/>
      <c r="S42" s="120"/>
      <c r="T42" s="120"/>
      <c r="U42" s="120"/>
    </row>
    <row r="43" spans="1:24" outlineLevel="1">
      <c r="A43" s="110"/>
      <c r="B43" s="110"/>
      <c r="C43" s="111"/>
      <c r="D43" s="112"/>
      <c r="E43" s="189">
        <f>InpC!$H$21</f>
        <v>45016</v>
      </c>
      <c r="F43" s="79"/>
      <c r="L43" s="79"/>
      <c r="M43" s="208"/>
      <c r="N43" s="120"/>
      <c r="O43" s="120"/>
      <c r="P43" s="120"/>
      <c r="Q43" s="120"/>
      <c r="R43" s="120"/>
      <c r="S43" s="120"/>
      <c r="T43" s="120"/>
      <c r="U43" s="120"/>
    </row>
    <row r="44" spans="1:24" outlineLevel="1"/>
    <row r="45" spans="1:24" outlineLevel="1">
      <c r="E45" s="289" t="s">
        <v>1024</v>
      </c>
    </row>
    <row r="46" spans="1:24" outlineLevel="1">
      <c r="E46" s="190" t="str">
        <f>DR_BRL!E64</f>
        <v>NRSWA diversions revenue - WN - price control</v>
      </c>
      <c r="F46" s="190"/>
      <c r="M46" s="190" t="str">
        <f>DR_BRL!M64</f>
        <v>£m</v>
      </c>
      <c r="N46" s="157"/>
      <c r="O46" s="120"/>
      <c r="P46" s="120"/>
      <c r="Q46" s="190">
        <f>DR_BRL!Q64</f>
        <v>7.8E-2</v>
      </c>
      <c r="R46" s="190">
        <f>DR_BRL!R64</f>
        <v>7.4999999999999997E-2</v>
      </c>
      <c r="S46" s="190">
        <f>DR_BRL!S64</f>
        <v>7.4999999999999997E-2</v>
      </c>
      <c r="T46" s="190">
        <f>DR_BRL!T64</f>
        <v>7.3999999999999996E-2</v>
      </c>
      <c r="U46" s="190">
        <f>DR_BRL!U64</f>
        <v>7.4999999999999997E-2</v>
      </c>
      <c r="W46" s="190">
        <f>SUM(Q46:U46)</f>
        <v>0.377</v>
      </c>
      <c r="X46" s="190">
        <f>AVERAGE(Q46:U46)</f>
        <v>7.5399999999999995E-2</v>
      </c>
    </row>
    <row r="47" spans="1:24" outlineLevel="1">
      <c r="E47" s="190" t="str">
        <f>DR_BRL!E65</f>
        <v>NRSWA diversions revenue - WWN - price control</v>
      </c>
      <c r="F47" s="190"/>
      <c r="M47" s="190" t="str">
        <f>DR_BRL!M65</f>
        <v>£m</v>
      </c>
      <c r="N47" s="157"/>
      <c r="O47" s="120"/>
      <c r="P47" s="120"/>
      <c r="Q47" s="190">
        <f>DR_BRL!Q65</f>
        <v>0</v>
      </c>
      <c r="R47" s="190">
        <f>DR_BRL!R65</f>
        <v>0</v>
      </c>
      <c r="S47" s="190">
        <f>DR_BRL!S65</f>
        <v>0</v>
      </c>
      <c r="T47" s="190">
        <f>DR_BRL!T65</f>
        <v>0</v>
      </c>
      <c r="U47" s="190">
        <f>DR_BRL!U65</f>
        <v>0</v>
      </c>
      <c r="W47" s="190">
        <f>SUM(Q47:U47)</f>
        <v>0</v>
      </c>
      <c r="X47" s="190">
        <f>AVERAGE(Q47:U47)</f>
        <v>0</v>
      </c>
    </row>
    <row r="48" spans="1:24" outlineLevel="1">
      <c r="E48" s="120" t="s">
        <v>739</v>
      </c>
      <c r="F48" s="120" t="s">
        <v>704</v>
      </c>
      <c r="M48" s="157" t="s">
        <v>31</v>
      </c>
      <c r="N48" s="157"/>
      <c r="O48" s="120"/>
      <c r="P48" s="120"/>
      <c r="Q48" s="270">
        <f>SUM(Q46:Q47)</f>
        <v>7.8E-2</v>
      </c>
      <c r="R48" s="270">
        <f t="shared" ref="R48:U48" si="20">SUM(R46:R47)</f>
        <v>7.4999999999999997E-2</v>
      </c>
      <c r="S48" s="270">
        <f t="shared" si="20"/>
        <v>7.4999999999999997E-2</v>
      </c>
      <c r="T48" s="270">
        <f t="shared" si="20"/>
        <v>7.3999999999999996E-2</v>
      </c>
      <c r="U48" s="270">
        <f t="shared" si="20"/>
        <v>7.4999999999999997E-2</v>
      </c>
      <c r="W48" s="270">
        <f>SUM(Q48:U48)</f>
        <v>0.377</v>
      </c>
      <c r="X48" s="270">
        <f>AVERAGE(Q48:U48)</f>
        <v>7.5399999999999995E-2</v>
      </c>
    </row>
    <row r="49" spans="5:24" outlineLevel="1">
      <c r="E49" s="120"/>
      <c r="F49" s="120"/>
      <c r="M49" s="157"/>
      <c r="N49" s="157"/>
      <c r="O49" s="120"/>
      <c r="P49" s="120"/>
      <c r="Q49" s="194"/>
      <c r="R49" s="194"/>
      <c r="S49" s="194"/>
      <c r="T49" s="194"/>
      <c r="U49" s="194"/>
      <c r="W49" s="194"/>
      <c r="X49" s="194"/>
    </row>
    <row r="50" spans="5:24" outlineLevel="1">
      <c r="E50" s="190" t="str">
        <f>DSDC_BRL!E187</f>
        <v>NRSWA diversions - WN - totex</v>
      </c>
      <c r="F50" s="190" t="str">
        <f>DSDC_BRL!F187</f>
        <v>sum</v>
      </c>
      <c r="G50" s="190">
        <f>DSDC_BRL!G187</f>
        <v>0</v>
      </c>
      <c r="H50" s="190">
        <f>DSDC_BRL!H187</f>
        <v>0</v>
      </c>
      <c r="I50" s="190">
        <f>DSDC_BRL!I187</f>
        <v>0</v>
      </c>
      <c r="J50" s="190">
        <f>DSDC_BRL!J187</f>
        <v>0</v>
      </c>
      <c r="K50" s="190">
        <f>DSDC_BRL!K187</f>
        <v>0</v>
      </c>
      <c r="L50" s="190" t="str">
        <f>DSDC_BRL!L187</f>
        <v>WN TOTEX</v>
      </c>
      <c r="M50" s="190" t="str">
        <f>DSDC_BRL!M187</f>
        <v>£m</v>
      </c>
      <c r="N50" s="157"/>
      <c r="O50" s="120"/>
      <c r="P50" s="120"/>
      <c r="Q50" s="190">
        <f>DSDC_BRL!Q187</f>
        <v>9.5000000000000001E-2</v>
      </c>
      <c r="R50" s="190">
        <f>DSDC_BRL!R187</f>
        <v>9.0999999999999998E-2</v>
      </c>
      <c r="S50" s="190">
        <f>DSDC_BRL!S187</f>
        <v>9.0999999999999998E-2</v>
      </c>
      <c r="T50" s="190">
        <f>DSDC_BRL!T187</f>
        <v>0.09</v>
      </c>
      <c r="U50" s="190">
        <f>DSDC_BRL!U187</f>
        <v>9.0999999999999998E-2</v>
      </c>
      <c r="W50" s="190">
        <f>SUM(Q50:U50)</f>
        <v>0.45799999999999996</v>
      </c>
      <c r="X50" s="190">
        <f>AVERAGE(Q50:U50)</f>
        <v>9.1599999999999987E-2</v>
      </c>
    </row>
    <row r="51" spans="5:24" outlineLevel="1">
      <c r="E51" s="190" t="str">
        <f>DSDC_BRL!E200</f>
        <v>NRSWA diversions - WWN - totex</v>
      </c>
      <c r="F51" s="190" t="str">
        <f>DSDC_BRL!F200</f>
        <v>sum</v>
      </c>
      <c r="G51" s="190">
        <f>DSDC_BRL!G200</f>
        <v>0</v>
      </c>
      <c r="H51" s="190">
        <f>DSDC_BRL!H200</f>
        <v>0</v>
      </c>
      <c r="I51" s="190">
        <f>DSDC_BRL!I200</f>
        <v>0</v>
      </c>
      <c r="J51" s="190">
        <f>DSDC_BRL!J200</f>
        <v>0</v>
      </c>
      <c r="K51" s="190">
        <f>DSDC_BRL!K200</f>
        <v>0</v>
      </c>
      <c r="L51" s="190" t="str">
        <f>DSDC_BRL!L200</f>
        <v>WWN TOTEX</v>
      </c>
      <c r="M51" s="190" t="str">
        <f>DSDC_BRL!M200</f>
        <v>£m</v>
      </c>
      <c r="N51" s="157"/>
      <c r="O51" s="120"/>
      <c r="P51" s="120"/>
      <c r="Q51" s="190">
        <f>DSDC_BRL!Q200</f>
        <v>0</v>
      </c>
      <c r="R51" s="190">
        <f>DSDC_BRL!R200</f>
        <v>0</v>
      </c>
      <c r="S51" s="190">
        <f>DSDC_BRL!S200</f>
        <v>0</v>
      </c>
      <c r="T51" s="190">
        <f>DSDC_BRL!T200</f>
        <v>0</v>
      </c>
      <c r="U51" s="190">
        <f>DSDC_BRL!U200</f>
        <v>0</v>
      </c>
      <c r="W51" s="190">
        <f>SUM(Q51:U51)</f>
        <v>0</v>
      </c>
      <c r="X51" s="190">
        <f>AVERAGE(Q51:U51)</f>
        <v>0</v>
      </c>
    </row>
    <row r="52" spans="5:24" outlineLevel="1">
      <c r="E52" s="194" t="s">
        <v>1025</v>
      </c>
      <c r="F52" s="120"/>
      <c r="M52" s="157" t="str">
        <f>M51</f>
        <v>£m</v>
      </c>
      <c r="N52" s="157"/>
      <c r="O52" s="120"/>
      <c r="P52" s="120"/>
      <c r="Q52" s="270">
        <f>DSDC_BRL!Q187+DSDC_BRL!Q200</f>
        <v>9.5000000000000001E-2</v>
      </c>
      <c r="R52" s="270">
        <f>DSDC_BRL!R187+DSDC_BRL!R200</f>
        <v>9.0999999999999998E-2</v>
      </c>
      <c r="S52" s="270">
        <f>DSDC_BRL!S187+DSDC_BRL!S200</f>
        <v>9.0999999999999998E-2</v>
      </c>
      <c r="T52" s="270">
        <f>DSDC_BRL!T187+DSDC_BRL!T200</f>
        <v>0.09</v>
      </c>
      <c r="U52" s="270">
        <f>DSDC_BRL!U187+DSDC_BRL!U200</f>
        <v>9.0999999999999998E-2</v>
      </c>
      <c r="W52" s="270">
        <f>SUM(Q52:U52)</f>
        <v>0.45799999999999996</v>
      </c>
      <c r="X52" s="270">
        <f>AVERAGE(Q52:U52)</f>
        <v>9.1599999999999987E-2</v>
      </c>
    </row>
    <row r="53" spans="5:24" outlineLevel="1">
      <c r="E53" s="120"/>
      <c r="F53" s="120"/>
      <c r="M53" s="157"/>
      <c r="N53" s="157"/>
      <c r="O53" s="120"/>
      <c r="P53" s="120"/>
      <c r="Q53" s="194"/>
      <c r="R53" s="194"/>
      <c r="S53" s="194"/>
      <c r="T53" s="194"/>
      <c r="U53" s="194"/>
      <c r="W53" s="194"/>
      <c r="X53" s="194"/>
    </row>
    <row r="54" spans="5:24" outlineLevel="1">
      <c r="E54" s="283" t="s">
        <v>1026</v>
      </c>
      <c r="Q54" s="294">
        <f>InpT!Q12</f>
        <v>0.82</v>
      </c>
      <c r="R54" s="294">
        <f>InpT!R12</f>
        <v>0.82</v>
      </c>
      <c r="S54" s="294">
        <f>InpT!S12</f>
        <v>0.82</v>
      </c>
      <c r="T54" s="294">
        <f>InpT!T12</f>
        <v>0.82</v>
      </c>
      <c r="U54" s="294">
        <f>InpT!U12</f>
        <v>0.82</v>
      </c>
      <c r="W54" s="194"/>
      <c r="X54" s="194"/>
    </row>
    <row r="55" spans="5:24" outlineLevel="1">
      <c r="E55" s="120"/>
      <c r="Q55" s="268"/>
      <c r="R55" s="268"/>
      <c r="S55" s="268"/>
      <c r="T55" s="268"/>
      <c r="U55" s="268"/>
      <c r="W55" s="194"/>
      <c r="X55" s="194"/>
    </row>
    <row r="56" spans="5:24" outlineLevel="1">
      <c r="E56" s="120" t="s">
        <v>1027</v>
      </c>
      <c r="F56" s="120"/>
      <c r="M56" s="157"/>
      <c r="N56" s="157"/>
      <c r="O56" s="120"/>
      <c r="P56" s="120"/>
      <c r="Q56" s="190">
        <f>Q52*Q$54</f>
        <v>7.7899999999999997E-2</v>
      </c>
      <c r="R56" s="190">
        <f>R52*R$54</f>
        <v>7.4619999999999992E-2</v>
      </c>
      <c r="S56" s="190">
        <f>S52*S$54</f>
        <v>7.4619999999999992E-2</v>
      </c>
      <c r="T56" s="190">
        <f>T52*T$54</f>
        <v>7.3799999999999991E-2</v>
      </c>
      <c r="U56" s="190">
        <f>U52*U$54</f>
        <v>7.4619999999999992E-2</v>
      </c>
      <c r="W56" s="190">
        <f>SUM(Q56:U56)</f>
        <v>0.37556</v>
      </c>
      <c r="X56" s="190">
        <f>AVERAGE(Q56:U56)</f>
        <v>7.5111999999999998E-2</v>
      </c>
    </row>
    <row r="57" spans="5:24" outlineLevel="1">
      <c r="E57" s="120" t="s">
        <v>1028</v>
      </c>
      <c r="F57" s="120"/>
      <c r="M57" s="157"/>
      <c r="N57" s="157"/>
      <c r="O57" s="120"/>
      <c r="P57" s="120"/>
      <c r="Q57" s="190">
        <f>Q52-Q56</f>
        <v>1.7100000000000004E-2</v>
      </c>
      <c r="R57" s="190">
        <f>R52-R56</f>
        <v>1.6380000000000006E-2</v>
      </c>
      <c r="S57" s="190">
        <f>S52-S56</f>
        <v>1.6380000000000006E-2</v>
      </c>
      <c r="T57" s="190">
        <f>T52-T56</f>
        <v>1.6200000000000006E-2</v>
      </c>
      <c r="U57" s="190">
        <f>U52-U56</f>
        <v>1.6380000000000006E-2</v>
      </c>
      <c r="W57" s="190">
        <f>SUM(Q57:U57)</f>
        <v>8.2440000000000027E-2</v>
      </c>
      <c r="X57" s="190">
        <f>AVERAGE(Q57:U57)</f>
        <v>1.6488000000000006E-2</v>
      </c>
    </row>
    <row r="58" spans="5:24" outlineLevel="1">
      <c r="E58" s="76" t="s">
        <v>1029</v>
      </c>
      <c r="F58" s="120" t="s">
        <v>704</v>
      </c>
      <c r="M58" s="157"/>
      <c r="N58" s="157"/>
      <c r="O58" s="120"/>
      <c r="P58" s="120"/>
      <c r="Q58" s="270">
        <f>SUM(Q56:Q57)</f>
        <v>9.5000000000000001E-2</v>
      </c>
      <c r="R58" s="270">
        <f t="shared" ref="R58:U58" si="21">SUM(R56:R57)</f>
        <v>9.0999999999999998E-2</v>
      </c>
      <c r="S58" s="270">
        <f t="shared" si="21"/>
        <v>9.0999999999999998E-2</v>
      </c>
      <c r="T58" s="270">
        <f t="shared" si="21"/>
        <v>0.09</v>
      </c>
      <c r="U58" s="270">
        <f t="shared" si="21"/>
        <v>9.0999999999999998E-2</v>
      </c>
      <c r="W58" s="270">
        <f>SUM(Q58:U58)</f>
        <v>0.45799999999999996</v>
      </c>
      <c r="X58" s="270">
        <f>AVERAGE(Q58:U58)</f>
        <v>9.1599999999999987E-2</v>
      </c>
    </row>
    <row r="59" spans="5:24" outlineLevel="1"/>
    <row r="60" spans="5:24" outlineLevel="1">
      <c r="E60" s="289" t="s">
        <v>1029</v>
      </c>
    </row>
    <row r="61" spans="5:24" outlineLevel="1">
      <c r="E61" s="120" t="s">
        <v>737</v>
      </c>
      <c r="F61" s="120"/>
      <c r="M61" s="157" t="s">
        <v>31</v>
      </c>
      <c r="N61" s="157"/>
      <c r="O61" s="120"/>
      <c r="P61" s="120"/>
      <c r="Q61" s="190">
        <f>IF(Q$52=0,0,Q$56*(Q50/Q$52))</f>
        <v>7.7899999999999997E-2</v>
      </c>
      <c r="R61" s="190">
        <f t="shared" ref="R61:U62" si="22">IF(R$52=0,0,R$56*(R50/R$52))</f>
        <v>7.4619999999999992E-2</v>
      </c>
      <c r="S61" s="190">
        <f t="shared" si="22"/>
        <v>7.4619999999999992E-2</v>
      </c>
      <c r="T61" s="190">
        <f t="shared" si="22"/>
        <v>7.3799999999999991E-2</v>
      </c>
      <c r="U61" s="190">
        <f t="shared" si="22"/>
        <v>7.4619999999999992E-2</v>
      </c>
      <c r="W61" s="190">
        <f t="shared" ref="W61:W63" si="23">SUM(Q61:U61)</f>
        <v>0.37556</v>
      </c>
      <c r="X61" s="190">
        <f t="shared" ref="X61:X63" si="24">AVERAGE(Q61:U61)</f>
        <v>7.5111999999999998E-2</v>
      </c>
    </row>
    <row r="62" spans="5:24" outlineLevel="1">
      <c r="E62" s="120" t="s">
        <v>738</v>
      </c>
      <c r="F62" s="120"/>
      <c r="M62" s="157" t="s">
        <v>31</v>
      </c>
      <c r="N62" s="157"/>
      <c r="O62" s="120"/>
      <c r="P62" s="120"/>
      <c r="Q62" s="190">
        <f>IF(Q$52=0,0,Q$56*(Q51/Q$52))</f>
        <v>0</v>
      </c>
      <c r="R62" s="190">
        <f t="shared" si="22"/>
        <v>0</v>
      </c>
      <c r="S62" s="190">
        <f t="shared" si="22"/>
        <v>0</v>
      </c>
      <c r="T62" s="190">
        <f t="shared" si="22"/>
        <v>0</v>
      </c>
      <c r="U62" s="190">
        <f t="shared" si="22"/>
        <v>0</v>
      </c>
      <c r="W62" s="190">
        <f t="shared" si="23"/>
        <v>0</v>
      </c>
      <c r="X62" s="190">
        <f t="shared" si="24"/>
        <v>0</v>
      </c>
    </row>
    <row r="63" spans="5:24" outlineLevel="1">
      <c r="E63" s="76" t="s">
        <v>1030</v>
      </c>
      <c r="F63" s="120" t="s">
        <v>704</v>
      </c>
      <c r="M63" s="157" t="s">
        <v>31</v>
      </c>
      <c r="N63" s="157"/>
      <c r="O63" s="120"/>
      <c r="P63" s="120"/>
      <c r="Q63" s="270">
        <f>SUM(Q61:Q62)</f>
        <v>7.7899999999999997E-2</v>
      </c>
      <c r="R63" s="270">
        <f t="shared" ref="R63:U63" si="25">SUM(R61:R62)</f>
        <v>7.4619999999999992E-2</v>
      </c>
      <c r="S63" s="270">
        <f t="shared" si="25"/>
        <v>7.4619999999999992E-2</v>
      </c>
      <c r="T63" s="270">
        <f t="shared" si="25"/>
        <v>7.3799999999999991E-2</v>
      </c>
      <c r="U63" s="270">
        <f t="shared" si="25"/>
        <v>7.4619999999999992E-2</v>
      </c>
      <c r="W63" s="270">
        <f t="shared" si="23"/>
        <v>0.37556</v>
      </c>
      <c r="X63" s="270">
        <f t="shared" si="24"/>
        <v>7.5111999999999998E-2</v>
      </c>
    </row>
    <row r="64" spans="5:24" outlineLevel="1">
      <c r="E64" s="76"/>
      <c r="F64" s="120"/>
      <c r="M64" s="157"/>
      <c r="N64" s="157"/>
      <c r="O64" s="120"/>
      <c r="P64" s="120"/>
      <c r="Q64" s="194"/>
      <c r="R64" s="194"/>
      <c r="S64" s="194"/>
      <c r="T64" s="194"/>
      <c r="U64" s="194"/>
      <c r="W64" s="194"/>
      <c r="X64" s="194"/>
    </row>
    <row r="65" spans="1:24" outlineLevel="1">
      <c r="E65" s="265" t="s">
        <v>649</v>
      </c>
      <c r="N65" s="166">
        <f>SUM(W65)</f>
        <v>0</v>
      </c>
      <c r="W65" s="166">
        <f>IF(ABS(W56-W63)&lt;CHK_TOL,0,1)</f>
        <v>0</v>
      </c>
    </row>
    <row r="66" spans="1:24">
      <c r="E66" s="120"/>
      <c r="F66" s="120"/>
      <c r="M66" s="157"/>
      <c r="N66" s="157"/>
      <c r="O66" s="120"/>
      <c r="P66" s="120"/>
      <c r="Q66" s="194"/>
      <c r="R66" s="194"/>
      <c r="S66" s="194"/>
      <c r="T66" s="194"/>
      <c r="U66" s="194"/>
      <c r="W66" s="194"/>
      <c r="X66" s="194"/>
    </row>
    <row r="67" spans="1:24">
      <c r="E67" s="120"/>
      <c r="F67" s="120"/>
      <c r="M67" s="157"/>
      <c r="N67" s="157"/>
      <c r="O67" s="120"/>
      <c r="P67" s="120"/>
      <c r="Q67" s="182">
        <f t="shared" ref="Q67:U67" si="26">Q$2</f>
        <v>46112</v>
      </c>
      <c r="R67" s="182">
        <f t="shared" si="26"/>
        <v>46477</v>
      </c>
      <c r="S67" s="182">
        <f t="shared" si="26"/>
        <v>46843</v>
      </c>
      <c r="T67" s="182">
        <f t="shared" si="26"/>
        <v>47208</v>
      </c>
      <c r="U67" s="182">
        <f t="shared" si="26"/>
        <v>47573</v>
      </c>
      <c r="W67" s="182" t="s">
        <v>913</v>
      </c>
      <c r="X67" s="182" t="s">
        <v>914</v>
      </c>
    </row>
    <row r="68" spans="1:24">
      <c r="D68" s="76" t="s">
        <v>1031</v>
      </c>
      <c r="E68" s="120"/>
      <c r="F68" s="120"/>
      <c r="M68" s="157"/>
      <c r="N68" s="157"/>
      <c r="O68" s="120"/>
      <c r="P68" s="120"/>
      <c r="Q68" s="194"/>
      <c r="R68" s="194"/>
      <c r="S68" s="194"/>
      <c r="T68" s="194"/>
      <c r="U68" s="194"/>
      <c r="W68" s="194"/>
      <c r="X68" s="194"/>
    </row>
    <row r="69" spans="1:24">
      <c r="D69" s="76"/>
      <c r="E69" s="76" t="s">
        <v>649</v>
      </c>
      <c r="F69" s="120"/>
      <c r="M69" s="157"/>
      <c r="N69" s="157"/>
      <c r="O69" s="120"/>
      <c r="P69" s="120"/>
      <c r="Q69" s="194"/>
      <c r="R69" s="194"/>
      <c r="S69" s="194"/>
      <c r="T69" s="194"/>
      <c r="U69" s="194"/>
      <c r="W69" s="194"/>
      <c r="X69" s="194"/>
    </row>
    <row r="70" spans="1:24">
      <c r="D70" s="76"/>
      <c r="E70" s="120"/>
      <c r="F70" s="120"/>
      <c r="M70" s="157"/>
      <c r="N70" s="157"/>
      <c r="O70" s="120"/>
      <c r="P70" s="120"/>
      <c r="Q70" s="194"/>
      <c r="R70" s="194"/>
      <c r="S70" s="194"/>
      <c r="T70" s="194"/>
      <c r="U70" s="194"/>
      <c r="W70" s="194"/>
      <c r="X70" s="194"/>
    </row>
    <row r="71" spans="1:24" outlineLevel="1">
      <c r="A71" s="110"/>
      <c r="B71" s="110"/>
      <c r="C71" s="111"/>
      <c r="D71" s="112"/>
      <c r="E71" s="188" t="s">
        <v>916</v>
      </c>
      <c r="F71" s="79"/>
      <c r="L71" s="79"/>
      <c r="M71" s="208"/>
      <c r="N71" s="79"/>
      <c r="O71" s="120"/>
      <c r="P71" s="120"/>
      <c r="Q71" s="120"/>
      <c r="R71" s="120"/>
      <c r="S71" s="120"/>
      <c r="T71" s="120"/>
      <c r="U71" s="120"/>
    </row>
    <row r="72" spans="1:24" outlineLevel="1">
      <c r="A72" s="110"/>
      <c r="B72" s="110"/>
      <c r="C72" s="111"/>
      <c r="D72" s="112"/>
      <c r="E72" s="189">
        <f>InpC!$H$21</f>
        <v>45016</v>
      </c>
      <c r="F72" s="79"/>
      <c r="L72" s="79"/>
      <c r="M72" s="208"/>
      <c r="N72" s="120"/>
      <c r="O72" s="120"/>
      <c r="P72" s="120"/>
      <c r="Q72" s="120"/>
      <c r="R72" s="120"/>
      <c r="S72" s="120"/>
      <c r="T72" s="120"/>
      <c r="U72" s="120"/>
    </row>
    <row r="73" spans="1:24" outlineLevel="1">
      <c r="F73" s="120"/>
      <c r="M73" s="157"/>
      <c r="N73" s="157"/>
      <c r="O73" s="120"/>
      <c r="P73" s="120"/>
      <c r="Q73" s="194"/>
      <c r="R73" s="194"/>
      <c r="S73" s="194"/>
      <c r="T73" s="194"/>
      <c r="U73" s="194"/>
      <c r="W73" s="194"/>
      <c r="X73" s="194"/>
    </row>
    <row r="74" spans="1:24" outlineLevel="1">
      <c r="E74" s="289" t="s">
        <v>1032</v>
      </c>
      <c r="F74" s="120"/>
      <c r="M74" s="157"/>
      <c r="N74" s="157"/>
      <c r="O74" s="120"/>
      <c r="P74" s="120"/>
      <c r="Q74" s="194"/>
      <c r="R74" s="194"/>
      <c r="S74" s="194"/>
      <c r="T74" s="194"/>
      <c r="U74" s="194"/>
      <c r="W74" s="194"/>
      <c r="X74" s="194"/>
    </row>
    <row r="75" spans="1:24" outlineLevel="1">
      <c r="E75" s="190" t="str">
        <f>DR_BRL!E67</f>
        <v>non-s185 diversions revenue - WN - price control</v>
      </c>
      <c r="F75" s="190"/>
      <c r="M75" s="190" t="str">
        <f>DR_BRL!M67</f>
        <v>£m</v>
      </c>
      <c r="N75" s="157"/>
      <c r="O75" s="120"/>
      <c r="P75" s="120"/>
      <c r="Q75" s="190">
        <f>DR_BRL!Q67</f>
        <v>0</v>
      </c>
      <c r="R75" s="190">
        <f>DR_BRL!R67</f>
        <v>0</v>
      </c>
      <c r="S75" s="190">
        <f>DR_BRL!S67</f>
        <v>0</v>
      </c>
      <c r="T75" s="190">
        <f>DR_BRL!T67</f>
        <v>0</v>
      </c>
      <c r="U75" s="190">
        <f>DR_BRL!U67</f>
        <v>0</v>
      </c>
      <c r="W75" s="190">
        <f>SUM(Q75:U75)</f>
        <v>0</v>
      </c>
      <c r="X75" s="190">
        <f>AVERAGE(Q75:U75)</f>
        <v>0</v>
      </c>
    </row>
    <row r="76" spans="1:24" outlineLevel="1">
      <c r="E76" s="190" t="str">
        <f>DR_BRL!E68</f>
        <v>non-s185 diversions revenue - WWN - price control</v>
      </c>
      <c r="F76" s="190"/>
      <c r="M76" s="190" t="str">
        <f>DR_BRL!M68</f>
        <v>£m</v>
      </c>
      <c r="N76" s="157"/>
      <c r="O76" s="120"/>
      <c r="P76" s="120"/>
      <c r="Q76" s="190">
        <f>DR_BRL!Q68</f>
        <v>0</v>
      </c>
      <c r="R76" s="190">
        <f>DR_BRL!R68</f>
        <v>0</v>
      </c>
      <c r="S76" s="190">
        <f>DR_BRL!S68</f>
        <v>0</v>
      </c>
      <c r="T76" s="190">
        <f>DR_BRL!T68</f>
        <v>0</v>
      </c>
      <c r="U76" s="190">
        <f>DR_BRL!U68</f>
        <v>0</v>
      </c>
      <c r="W76" s="190">
        <f>SUM(Q76:U76)</f>
        <v>0</v>
      </c>
      <c r="X76" s="190">
        <f>AVERAGE(Q76:U76)</f>
        <v>0</v>
      </c>
    </row>
    <row r="77" spans="1:24" outlineLevel="1">
      <c r="E77" s="120" t="s">
        <v>742</v>
      </c>
      <c r="F77" s="120" t="s">
        <v>704</v>
      </c>
      <c r="M77" s="157" t="s">
        <v>31</v>
      </c>
      <c r="N77" s="157"/>
      <c r="O77" s="120"/>
      <c r="P77" s="120"/>
      <c r="Q77" s="270">
        <f>SUM(Q75:Q76)</f>
        <v>0</v>
      </c>
      <c r="R77" s="270">
        <f t="shared" ref="R77:U77" si="27">SUM(R75:R76)</f>
        <v>0</v>
      </c>
      <c r="S77" s="270">
        <f t="shared" si="27"/>
        <v>0</v>
      </c>
      <c r="T77" s="270">
        <f t="shared" si="27"/>
        <v>0</v>
      </c>
      <c r="U77" s="270">
        <f t="shared" si="27"/>
        <v>0</v>
      </c>
      <c r="W77" s="270">
        <f>SUM(Q77:U77)</f>
        <v>0</v>
      </c>
      <c r="X77" s="270">
        <f>AVERAGE(Q77:U77)</f>
        <v>0</v>
      </c>
    </row>
    <row r="78" spans="1:24" outlineLevel="1">
      <c r="E78" s="120"/>
      <c r="F78" s="120"/>
      <c r="M78" s="157"/>
      <c r="N78" s="157"/>
      <c r="O78" s="120"/>
      <c r="P78" s="120"/>
      <c r="Q78" s="194"/>
      <c r="R78" s="194"/>
      <c r="S78" s="194"/>
      <c r="T78" s="194"/>
      <c r="U78" s="194"/>
    </row>
    <row r="79" spans="1:24" outlineLevel="1">
      <c r="E79" s="194" t="str">
        <f>DSDC_BRL!E190</f>
        <v>Non-s185 diversions - WN - totex</v>
      </c>
      <c r="F79" s="194" t="str">
        <f>DSDC_BRL!F190</f>
        <v>sum</v>
      </c>
      <c r="G79" s="194">
        <f>DSDC_BRL!G190</f>
        <v>0</v>
      </c>
      <c r="H79" s="194">
        <f>DSDC_BRL!H190</f>
        <v>0</v>
      </c>
      <c r="I79" s="194">
        <f>DSDC_BRL!I190</f>
        <v>0</v>
      </c>
      <c r="J79" s="194">
        <f>DSDC_BRL!J190</f>
        <v>0</v>
      </c>
      <c r="K79" s="194">
        <f>DSDC_BRL!K190</f>
        <v>0</v>
      </c>
      <c r="L79" s="194" t="str">
        <f>DSDC_BRL!L190</f>
        <v>WN TOTEX</v>
      </c>
      <c r="M79" s="194" t="str">
        <f>DSDC_BRL!M190</f>
        <v>£m</v>
      </c>
      <c r="N79" s="157"/>
      <c r="O79" s="120"/>
      <c r="P79" s="120"/>
      <c r="Q79" s="190">
        <f>DSDC_BRL!Q190</f>
        <v>0</v>
      </c>
      <c r="R79" s="190">
        <f>DSDC_BRL!R190</f>
        <v>0</v>
      </c>
      <c r="S79" s="190">
        <f>DSDC_BRL!S190</f>
        <v>0</v>
      </c>
      <c r="T79" s="190">
        <f>DSDC_BRL!T190</f>
        <v>0</v>
      </c>
      <c r="U79" s="190">
        <f>DSDC_BRL!U190</f>
        <v>0</v>
      </c>
      <c r="W79" s="190">
        <f>SUM(Q79:U79)</f>
        <v>0</v>
      </c>
      <c r="X79" s="190">
        <f>AVERAGE(Q79:U79)</f>
        <v>0</v>
      </c>
    </row>
    <row r="80" spans="1:24" outlineLevel="1">
      <c r="E80" s="194" t="str">
        <f>DSDC_BRL!E203</f>
        <v>Non-s185 diversions - WWN - totex</v>
      </c>
      <c r="F80" s="194" t="str">
        <f>DSDC_BRL!F203</f>
        <v>sum</v>
      </c>
      <c r="G80" s="194">
        <f>DSDC_BRL!G203</f>
        <v>0</v>
      </c>
      <c r="H80" s="194">
        <f>DSDC_BRL!H203</f>
        <v>0</v>
      </c>
      <c r="I80" s="194">
        <f>DSDC_BRL!I203</f>
        <v>0</v>
      </c>
      <c r="J80" s="194">
        <f>DSDC_BRL!J203</f>
        <v>0</v>
      </c>
      <c r="K80" s="194">
        <f>DSDC_BRL!K203</f>
        <v>0</v>
      </c>
      <c r="L80" s="194" t="str">
        <f>DSDC_BRL!L203</f>
        <v>WWN TOTEX</v>
      </c>
      <c r="M80" s="194" t="str">
        <f>DSDC_BRL!M203</f>
        <v>£m</v>
      </c>
      <c r="N80" s="157"/>
      <c r="O80" s="120"/>
      <c r="P80" s="120"/>
      <c r="Q80" s="190">
        <f>DSDC_BRL!Q191</f>
        <v>0</v>
      </c>
      <c r="R80" s="190">
        <f>DSDC_BRL!R191</f>
        <v>0</v>
      </c>
      <c r="S80" s="190">
        <f>DSDC_BRL!S191</f>
        <v>0</v>
      </c>
      <c r="T80" s="190">
        <f>DSDC_BRL!T191</f>
        <v>0</v>
      </c>
      <c r="U80" s="190">
        <f>DSDC_BRL!U191</f>
        <v>0</v>
      </c>
      <c r="W80" s="190">
        <f>SUM(Q80:U80)</f>
        <v>0</v>
      </c>
      <c r="X80" s="190">
        <f>AVERAGE(Q80:U80)</f>
        <v>0</v>
      </c>
    </row>
    <row r="81" spans="5:24" outlineLevel="1">
      <c r="E81" s="120" t="s">
        <v>1033</v>
      </c>
      <c r="Q81" s="270">
        <f>SUM(Q79:Q80)</f>
        <v>0</v>
      </c>
      <c r="R81" s="270">
        <f t="shared" ref="R81:U81" si="28">SUM(R79:R80)</f>
        <v>0</v>
      </c>
      <c r="S81" s="270">
        <f t="shared" si="28"/>
        <v>0</v>
      </c>
      <c r="T81" s="270">
        <f t="shared" si="28"/>
        <v>0</v>
      </c>
      <c r="U81" s="270">
        <f t="shared" si="28"/>
        <v>0</v>
      </c>
      <c r="W81" s="270">
        <f>SUM(Q81:U81)</f>
        <v>0</v>
      </c>
      <c r="X81" s="270">
        <f>AVERAGE(Q81:U81)</f>
        <v>0</v>
      </c>
    </row>
    <row r="82" spans="5:24" outlineLevel="1">
      <c r="Q82" s="286"/>
      <c r="R82" s="286"/>
      <c r="S82" s="286"/>
      <c r="T82" s="286"/>
      <c r="U82" s="286"/>
    </row>
    <row r="83" spans="5:24" outlineLevel="1">
      <c r="E83" s="120" t="s">
        <v>1034</v>
      </c>
      <c r="Q83" s="292">
        <f>$X$83</f>
        <v>0</v>
      </c>
      <c r="R83" s="292">
        <f t="shared" ref="R83:U83" si="29">$X$83</f>
        <v>0</v>
      </c>
      <c r="S83" s="292">
        <f t="shared" si="29"/>
        <v>0</v>
      </c>
      <c r="T83" s="292">
        <f t="shared" si="29"/>
        <v>0</v>
      </c>
      <c r="U83" s="292">
        <f t="shared" si="29"/>
        <v>0</v>
      </c>
      <c r="V83" s="292"/>
      <c r="W83" s="292">
        <f t="shared" ref="W83" si="30">IF(W81&gt;W77,W81-W77,0)</f>
        <v>0</v>
      </c>
      <c r="X83" s="292">
        <f>W83/5</f>
        <v>0</v>
      </c>
    </row>
    <row r="84" spans="5:24" outlineLevel="1">
      <c r="Q84" s="286"/>
      <c r="R84" s="286"/>
      <c r="S84" s="286"/>
      <c r="T84" s="286"/>
      <c r="U84" s="286"/>
      <c r="W84" s="190"/>
      <c r="X84" s="190"/>
    </row>
    <row r="85" spans="5:24" outlineLevel="1">
      <c r="E85" s="290" t="s">
        <v>1035</v>
      </c>
      <c r="Q85" s="286"/>
      <c r="R85" s="286"/>
      <c r="S85" s="286"/>
      <c r="T85" s="286"/>
      <c r="U85" s="286"/>
      <c r="W85" s="190"/>
      <c r="X85" s="190"/>
    </row>
    <row r="86" spans="5:24" outlineLevel="1">
      <c r="E86" s="190" t="s">
        <v>1036</v>
      </c>
      <c r="F86" s="190"/>
      <c r="M86" s="190"/>
      <c r="N86" s="157"/>
      <c r="O86" s="120"/>
      <c r="P86" s="120"/>
      <c r="Q86" s="190">
        <f>IF(ABS($W$83)&lt;0.001,0,Q$83*(Q79/Q$81))</f>
        <v>0</v>
      </c>
      <c r="R86" s="190">
        <f t="shared" ref="R86:U87" si="31">IF(ABS($W$83)&lt;0.001,0,R$83*(R79/R$81))</f>
        <v>0</v>
      </c>
      <c r="S86" s="190">
        <f t="shared" si="31"/>
        <v>0</v>
      </c>
      <c r="T86" s="190">
        <f t="shared" si="31"/>
        <v>0</v>
      </c>
      <c r="U86" s="190">
        <f t="shared" si="31"/>
        <v>0</v>
      </c>
      <c r="W86" s="190">
        <f t="shared" ref="W86:W88" si="32">SUM(Q86:U86)</f>
        <v>0</v>
      </c>
      <c r="X86" s="190">
        <f t="shared" ref="X86:X88" si="33">AVERAGE(Q86:U86)</f>
        <v>0</v>
      </c>
    </row>
    <row r="87" spans="5:24" outlineLevel="1">
      <c r="E87" s="190" t="s">
        <v>1037</v>
      </c>
      <c r="F87" s="190"/>
      <c r="M87" s="190"/>
      <c r="N87" s="157"/>
      <c r="O87" s="120"/>
      <c r="P87" s="120"/>
      <c r="Q87" s="190">
        <f>IF(ABS($W$83)&lt;0.001,0,Q$83*(Q80/Q$81))</f>
        <v>0</v>
      </c>
      <c r="R87" s="190">
        <f t="shared" si="31"/>
        <v>0</v>
      </c>
      <c r="S87" s="190">
        <f t="shared" si="31"/>
        <v>0</v>
      </c>
      <c r="T87" s="190">
        <f t="shared" si="31"/>
        <v>0</v>
      </c>
      <c r="U87" s="190">
        <f t="shared" si="31"/>
        <v>0</v>
      </c>
      <c r="W87" s="190">
        <f t="shared" si="32"/>
        <v>0</v>
      </c>
      <c r="X87" s="190">
        <f t="shared" si="33"/>
        <v>0</v>
      </c>
    </row>
    <row r="88" spans="5:24" outlineLevel="1">
      <c r="E88" s="120" t="s">
        <v>1038</v>
      </c>
      <c r="F88" s="120" t="s">
        <v>704</v>
      </c>
      <c r="M88" s="157"/>
      <c r="N88" s="157"/>
      <c r="O88" s="120"/>
      <c r="P88" s="120"/>
      <c r="Q88" s="270">
        <f>SUM(Q86:Q87)</f>
        <v>0</v>
      </c>
      <c r="R88" s="270">
        <f t="shared" ref="R88:U88" si="34">SUM(R86:R87)</f>
        <v>0</v>
      </c>
      <c r="S88" s="270">
        <f t="shared" si="34"/>
        <v>0</v>
      </c>
      <c r="T88" s="270">
        <f t="shared" si="34"/>
        <v>0</v>
      </c>
      <c r="U88" s="270">
        <f t="shared" si="34"/>
        <v>0</v>
      </c>
      <c r="W88" s="270">
        <f t="shared" si="32"/>
        <v>0</v>
      </c>
      <c r="X88" s="270">
        <f t="shared" si="33"/>
        <v>0</v>
      </c>
    </row>
    <row r="89" spans="5:24" outlineLevel="1"/>
    <row r="90" spans="5:24" outlineLevel="1">
      <c r="E90" s="289" t="s">
        <v>1039</v>
      </c>
      <c r="F90" s="120"/>
      <c r="M90" s="157"/>
      <c r="N90" s="157"/>
      <c r="O90" s="120"/>
      <c r="P90" s="120"/>
      <c r="Q90" s="194"/>
      <c r="R90" s="194"/>
      <c r="S90" s="194"/>
      <c r="T90" s="194"/>
      <c r="U90" s="194"/>
      <c r="W90" s="194"/>
      <c r="X90" s="194"/>
    </row>
    <row r="91" spans="5:24" outlineLevel="1">
      <c r="E91" s="190" t="s">
        <v>740</v>
      </c>
      <c r="F91" s="190"/>
      <c r="M91" s="190" t="s">
        <v>31</v>
      </c>
      <c r="N91" s="157"/>
      <c r="O91" s="120"/>
      <c r="P91" s="120"/>
      <c r="Q91" s="190">
        <f>Q75+Q86</f>
        <v>0</v>
      </c>
      <c r="R91" s="190">
        <f t="shared" ref="R91:U91" si="35">R75+R86</f>
        <v>0</v>
      </c>
      <c r="S91" s="190">
        <f t="shared" si="35"/>
        <v>0</v>
      </c>
      <c r="T91" s="190">
        <f t="shared" si="35"/>
        <v>0</v>
      </c>
      <c r="U91" s="190">
        <f t="shared" si="35"/>
        <v>0</v>
      </c>
      <c r="W91" s="190">
        <f t="shared" ref="W91:W93" si="36">SUM(Q91:U91)</f>
        <v>0</v>
      </c>
      <c r="X91" s="190">
        <f t="shared" ref="X91:X93" si="37">AVERAGE(Q91:U91)</f>
        <v>0</v>
      </c>
    </row>
    <row r="92" spans="5:24" outlineLevel="1">
      <c r="E92" s="190" t="s">
        <v>741</v>
      </c>
      <c r="F92" s="190"/>
      <c r="M92" s="190" t="s">
        <v>31</v>
      </c>
      <c r="N92" s="157"/>
      <c r="O92" s="120"/>
      <c r="P92" s="120"/>
      <c r="Q92" s="190">
        <f>Q76+Q87</f>
        <v>0</v>
      </c>
      <c r="R92" s="190">
        <f t="shared" ref="R92:U92" si="38">R76+R87</f>
        <v>0</v>
      </c>
      <c r="S92" s="190">
        <f t="shared" si="38"/>
        <v>0</v>
      </c>
      <c r="T92" s="190">
        <f t="shared" si="38"/>
        <v>0</v>
      </c>
      <c r="U92" s="190">
        <f t="shared" si="38"/>
        <v>0</v>
      </c>
      <c r="W92" s="190">
        <f t="shared" si="36"/>
        <v>0</v>
      </c>
      <c r="X92" s="190">
        <f t="shared" si="37"/>
        <v>0</v>
      </c>
    </row>
    <row r="93" spans="5:24" outlineLevel="1">
      <c r="E93" s="120" t="s">
        <v>742</v>
      </c>
      <c r="F93" s="120" t="s">
        <v>704</v>
      </c>
      <c r="M93" s="157" t="s">
        <v>31</v>
      </c>
      <c r="N93" s="157"/>
      <c r="O93" s="120"/>
      <c r="P93" s="120"/>
      <c r="Q93" s="270">
        <f>SUM(Q91:Q92)</f>
        <v>0</v>
      </c>
      <c r="R93" s="270">
        <f t="shared" ref="R93:U93" si="39">SUM(R91:R92)</f>
        <v>0</v>
      </c>
      <c r="S93" s="270">
        <f t="shared" si="39"/>
        <v>0</v>
      </c>
      <c r="T93" s="270">
        <f t="shared" si="39"/>
        <v>0</v>
      </c>
      <c r="U93" s="270">
        <f t="shared" si="39"/>
        <v>0</v>
      </c>
      <c r="W93" s="270">
        <f t="shared" si="36"/>
        <v>0</v>
      </c>
      <c r="X93" s="270">
        <f t="shared" si="37"/>
        <v>0</v>
      </c>
    </row>
    <row r="94" spans="5:24" outlineLevel="1">
      <c r="E94" s="120"/>
      <c r="F94" s="120"/>
      <c r="M94" s="157"/>
      <c r="N94" s="157"/>
      <c r="O94" s="120"/>
      <c r="P94" s="120"/>
      <c r="Q94" s="194"/>
      <c r="R94" s="194"/>
      <c r="S94" s="194"/>
      <c r="T94" s="194"/>
      <c r="U94" s="194"/>
      <c r="W94" s="194"/>
      <c r="X94" s="194"/>
    </row>
    <row r="95" spans="5:24" outlineLevel="1">
      <c r="E95" s="120" t="s">
        <v>649</v>
      </c>
      <c r="N95" s="166">
        <f>SUM(W95)</f>
        <v>0</v>
      </c>
      <c r="W95" s="166">
        <f>IF(OR(ABS(W77-W93)&lt;CHK_TOL,ABS(W81-W93)&lt;CHK_TOL),0,1)</f>
        <v>0</v>
      </c>
    </row>
    <row r="96" spans="5:24">
      <c r="F96" s="120"/>
      <c r="M96" s="157"/>
      <c r="N96" s="157"/>
      <c r="O96" s="120"/>
      <c r="P96" s="120"/>
      <c r="Q96" s="194"/>
      <c r="R96" s="194"/>
      <c r="S96" s="194"/>
      <c r="T96" s="194"/>
      <c r="U96" s="194"/>
      <c r="W96" s="194"/>
      <c r="X96" s="194"/>
    </row>
    <row r="97" spans="1:24">
      <c r="F97" s="120"/>
      <c r="M97" s="157"/>
      <c r="N97" s="157"/>
      <c r="O97" s="120"/>
      <c r="P97" s="120"/>
      <c r="Q97" s="182">
        <f t="shared" ref="Q97:U97" si="40">Q$2</f>
        <v>46112</v>
      </c>
      <c r="R97" s="182">
        <f t="shared" si="40"/>
        <v>46477</v>
      </c>
      <c r="S97" s="182">
        <f t="shared" si="40"/>
        <v>46843</v>
      </c>
      <c r="T97" s="182">
        <f t="shared" si="40"/>
        <v>47208</v>
      </c>
      <c r="U97" s="182">
        <f t="shared" si="40"/>
        <v>47573</v>
      </c>
      <c r="W97" s="182" t="s">
        <v>913</v>
      </c>
      <c r="X97" s="182" t="s">
        <v>914</v>
      </c>
    </row>
    <row r="98" spans="1:24">
      <c r="D98" s="76" t="s">
        <v>1040</v>
      </c>
      <c r="F98" s="120"/>
      <c r="M98" s="157"/>
      <c r="N98" s="157"/>
      <c r="O98" s="120"/>
      <c r="P98" s="120"/>
      <c r="Q98" s="194"/>
      <c r="R98" s="194"/>
      <c r="S98" s="194"/>
      <c r="T98" s="194"/>
      <c r="U98" s="194"/>
      <c r="W98" s="194"/>
      <c r="X98" s="194"/>
    </row>
    <row r="99" spans="1:24">
      <c r="D99" s="76"/>
      <c r="E99" s="287" t="s">
        <v>1041</v>
      </c>
      <c r="F99" s="120"/>
      <c r="M99" s="157"/>
      <c r="N99" s="157"/>
      <c r="O99" s="120"/>
      <c r="P99" s="120"/>
      <c r="Q99" s="194"/>
      <c r="R99" s="194"/>
      <c r="S99" s="194"/>
      <c r="T99" s="194"/>
      <c r="U99" s="194"/>
      <c r="W99" s="194"/>
      <c r="X99" s="194"/>
    </row>
    <row r="100" spans="1:24">
      <c r="D100" s="76"/>
      <c r="F100" s="120"/>
      <c r="M100" s="157"/>
      <c r="N100" s="157"/>
      <c r="O100" s="120"/>
      <c r="P100" s="120"/>
      <c r="Q100" s="194"/>
      <c r="R100" s="194"/>
      <c r="S100" s="194"/>
      <c r="T100" s="194"/>
      <c r="U100" s="194"/>
      <c r="W100" s="194"/>
      <c r="X100" s="194"/>
    </row>
    <row r="101" spans="1:24" outlineLevel="1">
      <c r="A101" s="110"/>
      <c r="B101" s="110"/>
      <c r="C101" s="111"/>
      <c r="D101" s="112"/>
      <c r="E101" s="188" t="s">
        <v>916</v>
      </c>
      <c r="F101" s="79"/>
      <c r="L101" s="79"/>
      <c r="M101" s="208"/>
      <c r="N101" s="79"/>
      <c r="O101" s="120"/>
      <c r="P101" s="120"/>
      <c r="Q101" s="120"/>
      <c r="R101" s="120"/>
      <c r="S101" s="120"/>
      <c r="T101" s="120"/>
      <c r="U101" s="120"/>
    </row>
    <row r="102" spans="1:24" outlineLevel="1">
      <c r="A102" s="110"/>
      <c r="B102" s="110"/>
      <c r="C102" s="111"/>
      <c r="D102" s="112"/>
      <c r="E102" s="189">
        <f>InpC!$H$21</f>
        <v>45016</v>
      </c>
      <c r="F102" s="79"/>
      <c r="L102" s="79"/>
      <c r="M102" s="208"/>
      <c r="N102" s="120"/>
      <c r="O102" s="120"/>
      <c r="P102" s="120"/>
      <c r="Q102" s="120"/>
      <c r="R102" s="120"/>
      <c r="S102" s="120"/>
      <c r="T102" s="120"/>
      <c r="U102" s="120"/>
    </row>
    <row r="103" spans="1:24" outlineLevel="1">
      <c r="A103" s="110"/>
      <c r="B103" s="110"/>
      <c r="C103" s="111"/>
      <c r="D103" s="112"/>
      <c r="E103" s="189"/>
      <c r="F103" s="79"/>
      <c r="L103" s="79"/>
      <c r="M103" s="208"/>
      <c r="N103" s="120"/>
      <c r="O103" s="120"/>
      <c r="P103" s="120"/>
      <c r="Q103" s="120"/>
      <c r="R103" s="120"/>
      <c r="S103" s="120"/>
      <c r="T103" s="120"/>
      <c r="U103" s="120"/>
    </row>
    <row r="104" spans="1:24" outlineLevel="1">
      <c r="E104" s="190" t="s">
        <v>743</v>
      </c>
      <c r="F104" s="190" t="s">
        <v>704</v>
      </c>
      <c r="L104" s="265" t="s">
        <v>700</v>
      </c>
      <c r="M104" s="190" t="s">
        <v>31</v>
      </c>
      <c r="N104" s="157"/>
      <c r="O104" s="120"/>
      <c r="P104" s="120"/>
      <c r="Q104" s="190">
        <f>Q32+Q61+Q91</f>
        <v>0.2089</v>
      </c>
      <c r="R104" s="190">
        <f>R32+R61+R91</f>
        <v>0.19961999999999999</v>
      </c>
      <c r="S104" s="190">
        <f>S32+S61+S91</f>
        <v>0.19961999999999999</v>
      </c>
      <c r="T104" s="190">
        <f>T32+T61+T91</f>
        <v>0.19679999999999997</v>
      </c>
      <c r="U104" s="190">
        <f>U32+U61+U91</f>
        <v>0.19961999999999999</v>
      </c>
      <c r="W104" s="190">
        <f>SUM(Q104:U104)</f>
        <v>1.0045599999999999</v>
      </c>
      <c r="X104" s="190">
        <f>AVERAGE(Q104:U104)</f>
        <v>0.20091199999999998</v>
      </c>
    </row>
    <row r="105" spans="1:24" outlineLevel="1">
      <c r="E105" s="190" t="s">
        <v>744</v>
      </c>
      <c r="F105" s="190" t="s">
        <v>704</v>
      </c>
      <c r="L105" s="265" t="s">
        <v>708</v>
      </c>
      <c r="M105" s="190" t="s">
        <v>31</v>
      </c>
      <c r="N105" s="157"/>
      <c r="O105" s="120"/>
      <c r="P105" s="120"/>
      <c r="Q105" s="190">
        <f>Q62+Q92</f>
        <v>0</v>
      </c>
      <c r="R105" s="190">
        <f>R62+R92</f>
        <v>0</v>
      </c>
      <c r="S105" s="190">
        <f>S62+S92</f>
        <v>0</v>
      </c>
      <c r="T105" s="190">
        <f>T62+T92</f>
        <v>0</v>
      </c>
      <c r="U105" s="190">
        <f>U62+U92</f>
        <v>0</v>
      </c>
      <c r="W105" s="190">
        <f>SUM(Q105:U105)</f>
        <v>0</v>
      </c>
      <c r="X105" s="190">
        <f>AVERAGE(Q105:U105)</f>
        <v>0</v>
      </c>
    </row>
    <row r="106" spans="1:24" outlineLevel="1">
      <c r="E106" s="190" t="s">
        <v>745</v>
      </c>
      <c r="F106" s="190" t="s">
        <v>704</v>
      </c>
      <c r="L106" s="265" t="s">
        <v>721</v>
      </c>
      <c r="M106" s="190" t="s">
        <v>31</v>
      </c>
      <c r="N106" s="157"/>
      <c r="O106" s="120"/>
      <c r="P106" s="120"/>
      <c r="Q106" s="190">
        <f>Q33</f>
        <v>0</v>
      </c>
      <c r="R106" s="190">
        <f>R33</f>
        <v>0</v>
      </c>
      <c r="S106" s="190">
        <f>S33</f>
        <v>0</v>
      </c>
      <c r="T106" s="190">
        <f>T33</f>
        <v>0</v>
      </c>
      <c r="U106" s="190">
        <f>U33</f>
        <v>0</v>
      </c>
      <c r="W106" s="190">
        <f>SUM(Q106:U106)</f>
        <v>0</v>
      </c>
      <c r="X106" s="190">
        <f>AVERAGE(Q106:U106)</f>
        <v>0</v>
      </c>
    </row>
    <row r="107" spans="1:24" outlineLevel="1">
      <c r="E107" s="190" t="s">
        <v>746</v>
      </c>
      <c r="F107" s="190" t="s">
        <v>704</v>
      </c>
      <c r="L107" s="265">
        <v>0</v>
      </c>
      <c r="M107" s="190" t="s">
        <v>31</v>
      </c>
      <c r="N107" s="157"/>
      <c r="O107" s="120"/>
      <c r="P107" s="120"/>
      <c r="Q107" s="190">
        <f>SUM(Q104:Q106)</f>
        <v>0.2089</v>
      </c>
      <c r="R107" s="190">
        <f t="shared" ref="R107:U107" si="41">SUM(R104:R106)</f>
        <v>0.19961999999999999</v>
      </c>
      <c r="S107" s="190">
        <f t="shared" si="41"/>
        <v>0.19961999999999999</v>
      </c>
      <c r="T107" s="190">
        <f t="shared" si="41"/>
        <v>0.19679999999999997</v>
      </c>
      <c r="U107" s="190">
        <f t="shared" si="41"/>
        <v>0.19961999999999999</v>
      </c>
      <c r="W107" s="190">
        <f>SUM(Q107:U107)</f>
        <v>1.0045599999999999</v>
      </c>
      <c r="X107" s="190">
        <f>AVERAGE(Q107:U107)</f>
        <v>0.20091199999999998</v>
      </c>
    </row>
    <row r="108" spans="1:24">
      <c r="E108" s="120"/>
      <c r="F108" s="120"/>
      <c r="L108" s="120"/>
      <c r="M108" s="157"/>
      <c r="N108" s="157"/>
      <c r="O108" s="120"/>
      <c r="P108" s="120"/>
      <c r="Q108" s="190"/>
      <c r="R108" s="190"/>
      <c r="S108" s="190"/>
      <c r="T108" s="190"/>
      <c r="U108" s="190"/>
      <c r="W108" s="194"/>
      <c r="X108" s="194"/>
    </row>
    <row r="109" spans="1:24">
      <c r="E109" s="120"/>
      <c r="F109" s="120"/>
      <c r="L109" s="120"/>
      <c r="M109" s="157"/>
      <c r="N109" s="157"/>
      <c r="O109" s="120"/>
      <c r="P109" s="120"/>
      <c r="Q109" s="194"/>
      <c r="R109" s="194"/>
      <c r="S109" s="194"/>
      <c r="T109" s="194"/>
      <c r="U109" s="194"/>
      <c r="W109" s="194"/>
      <c r="X109" s="194"/>
    </row>
    <row r="110" spans="1:24">
      <c r="E110" s="120"/>
      <c r="F110" s="120"/>
      <c r="L110" s="120"/>
      <c r="M110" s="157"/>
      <c r="N110" s="157"/>
      <c r="O110" s="120"/>
      <c r="P110" s="120"/>
      <c r="Q110" s="194"/>
      <c r="R110" s="194"/>
      <c r="S110" s="194"/>
      <c r="T110" s="194"/>
      <c r="U110" s="194"/>
      <c r="W110" s="194"/>
      <c r="X110" s="194"/>
    </row>
    <row r="111" spans="1:24">
      <c r="E111" s="120"/>
      <c r="N111" s="79"/>
    </row>
    <row r="112" spans="1:24">
      <c r="E112" s="120"/>
      <c r="F112" s="120"/>
      <c r="L112" s="120"/>
      <c r="M112" s="157"/>
      <c r="N112" s="157"/>
      <c r="O112" s="120"/>
      <c r="P112" s="120"/>
      <c r="Q112" s="194"/>
      <c r="R112" s="194"/>
      <c r="S112" s="194"/>
      <c r="T112" s="194"/>
      <c r="U112" s="194"/>
    </row>
    <row r="113" spans="5:21">
      <c r="E113" s="120"/>
      <c r="F113" s="120"/>
      <c r="L113" s="120"/>
      <c r="M113" s="157"/>
      <c r="N113" s="157"/>
      <c r="O113" s="120"/>
      <c r="P113" s="120"/>
      <c r="Q113" s="194"/>
      <c r="R113" s="194"/>
      <c r="S113" s="194"/>
      <c r="T113" s="194"/>
      <c r="U113" s="194"/>
    </row>
    <row r="114" spans="5:21">
      <c r="E114" s="7"/>
      <c r="F114" s="7"/>
      <c r="L114" s="7"/>
      <c r="M114" s="22"/>
      <c r="N114" s="7"/>
      <c r="O114" s="17"/>
      <c r="P114" s="17"/>
      <c r="Q114" s="16"/>
      <c r="R114" s="16"/>
      <c r="S114" s="16"/>
      <c r="T114" s="16"/>
      <c r="U114" s="16"/>
    </row>
    <row r="115" spans="5:21">
      <c r="E115" s="7"/>
      <c r="F115" s="7"/>
      <c r="L115" s="7"/>
      <c r="M115" s="22"/>
      <c r="N115" s="7"/>
      <c r="O115" s="17"/>
      <c r="P115" s="17"/>
      <c r="Q115" s="16"/>
      <c r="R115" s="16"/>
      <c r="S115" s="16"/>
      <c r="T115" s="16"/>
      <c r="U115" s="16"/>
    </row>
    <row r="116" spans="5:21">
      <c r="E116" s="7"/>
      <c r="F116" s="7"/>
      <c r="L116" s="7"/>
      <c r="M116" s="22"/>
      <c r="N116" s="7"/>
      <c r="O116" s="17"/>
      <c r="P116" s="17"/>
      <c r="Q116" s="7"/>
      <c r="R116" s="7"/>
      <c r="S116" s="7"/>
      <c r="T116" s="7"/>
      <c r="U116" s="7"/>
    </row>
    <row r="117" spans="5:21">
      <c r="E117" s="7"/>
      <c r="F117" s="7"/>
      <c r="L117" s="7"/>
      <c r="M117" s="22"/>
      <c r="N117" s="7"/>
      <c r="O117" s="17"/>
      <c r="P117" s="17"/>
      <c r="Q117" s="7"/>
      <c r="R117" s="7"/>
      <c r="S117" s="7"/>
      <c r="T117" s="7"/>
      <c r="U117" s="7"/>
    </row>
    <row r="118" spans="5:21">
      <c r="E118" s="7"/>
      <c r="F118" s="7"/>
      <c r="L118" s="7"/>
      <c r="M118" s="22"/>
      <c r="N118" s="7"/>
      <c r="O118" s="17"/>
      <c r="P118" s="17"/>
      <c r="Q118" s="7"/>
      <c r="R118" s="7"/>
      <c r="S118" s="7"/>
      <c r="T118" s="7"/>
      <c r="U118" s="7"/>
    </row>
  </sheetData>
  <conditionalFormatting sqref="A10:XFD28">
    <cfRule type="expression" dxfId="410" priority="3">
      <formula>ISNUMBER(SEARCH("sum", $F10))</formula>
    </cfRule>
  </conditionalFormatting>
  <conditionalFormatting sqref="A29:XFD55 A63:XFD108">
    <cfRule type="expression" dxfId="409" priority="82">
      <formula>ISNUMBER(SEARCH("sum", $F29))</formula>
    </cfRule>
  </conditionalFormatting>
  <conditionalFormatting sqref="A56:XFD62">
    <cfRule type="expression" dxfId="408" priority="1">
      <formula>ISNUMBER(SEARCH("sum", $F56))</formula>
    </cfRule>
  </conditionalFormatting>
  <conditionalFormatting sqref="E112:F113 L112:M113">
    <cfRule type="expression" dxfId="407" priority="157">
      <formula>ISNUMBER(SEARCH("sum", $F112))</formula>
    </cfRule>
  </conditionalFormatting>
  <conditionalFormatting sqref="N1:N2">
    <cfRule type="cellIs" dxfId="406" priority="163" stopIfTrue="1" operator="notEqual">
      <formula>0</formula>
    </cfRule>
    <cfRule type="cellIs" dxfId="405" priority="162" stopIfTrue="1" operator="equal">
      <formula>""</formula>
    </cfRule>
    <cfRule type="cellIs" dxfId="404" priority="161" stopIfTrue="1" operator="notEqual">
      <formula>0</formula>
    </cfRule>
    <cfRule type="cellIs" dxfId="403" priority="164" stopIfTrue="1" operator="equal">
      <formula>""</formula>
    </cfRule>
  </conditionalFormatting>
  <conditionalFormatting sqref="N36">
    <cfRule type="cellIs" dxfId="402" priority="60" stopIfTrue="1" operator="equal">
      <formula>""</formula>
    </cfRule>
    <cfRule type="cellIs" dxfId="401" priority="61" stopIfTrue="1" operator="notEqual">
      <formula>0</formula>
    </cfRule>
    <cfRule type="cellIs" dxfId="400" priority="62" stopIfTrue="1" operator="equal">
      <formula>""</formula>
    </cfRule>
    <cfRule type="cellIs" dxfId="399" priority="59" stopIfTrue="1" operator="notEqual">
      <formula>0</formula>
    </cfRule>
  </conditionalFormatting>
  <conditionalFormatting sqref="N65">
    <cfRule type="cellIs" dxfId="398" priority="40" stopIfTrue="1" operator="notEqual">
      <formula>0</formula>
    </cfRule>
    <cfRule type="cellIs" dxfId="397" priority="41" stopIfTrue="1" operator="equal">
      <formula>""</formula>
    </cfRule>
    <cfRule type="cellIs" dxfId="396" priority="43" stopIfTrue="1" operator="equal">
      <formula>""</formula>
    </cfRule>
    <cfRule type="cellIs" dxfId="395" priority="42" stopIfTrue="1" operator="notEqual">
      <formula>0</formula>
    </cfRule>
  </conditionalFormatting>
  <conditionalFormatting sqref="N95">
    <cfRule type="cellIs" dxfId="394" priority="26" stopIfTrue="1" operator="notEqual">
      <formula>0</formula>
    </cfRule>
    <cfRule type="cellIs" dxfId="393" priority="27" stopIfTrue="1" operator="equal">
      <formula>""</formula>
    </cfRule>
    <cfRule type="cellIs" dxfId="392" priority="28" stopIfTrue="1" operator="notEqual">
      <formula>0</formula>
    </cfRule>
    <cfRule type="cellIs" dxfId="391" priority="29" stopIfTrue="1" operator="equal">
      <formula>""</formula>
    </cfRule>
  </conditionalFormatting>
  <conditionalFormatting sqref="Q3:U3">
    <cfRule type="cellIs" dxfId="390" priority="165" operator="equal">
      <formula>"PPA ext."</formula>
    </cfRule>
    <cfRule type="cellIs" dxfId="389" priority="166" operator="equal">
      <formula>"Delay"</formula>
    </cfRule>
    <cfRule type="cellIs" dxfId="388" priority="167" operator="equal">
      <formula>"Fin Close"</formula>
    </cfRule>
    <cfRule type="cellIs" dxfId="387" priority="168" stopIfTrue="1" operator="equal">
      <formula>"Construction"</formula>
    </cfRule>
    <cfRule type="cellIs" dxfId="386" priority="169" stopIfTrue="1" operator="equal">
      <formula>"Operations"</formula>
    </cfRule>
  </conditionalFormatting>
  <conditionalFormatting sqref="Q24:X24">
    <cfRule type="expression" dxfId="385" priority="67">
      <formula>Q$24&gt;0</formula>
    </cfRule>
  </conditionalFormatting>
  <conditionalFormatting sqref="Q83:X83">
    <cfRule type="expression" dxfId="384" priority="34">
      <formula>Q$83&gt;0</formula>
    </cfRule>
  </conditionalFormatting>
  <conditionalFormatting sqref="W36">
    <cfRule type="cellIs" dxfId="383" priority="63" stopIfTrue="1" operator="notEqual">
      <formula>0</formula>
    </cfRule>
    <cfRule type="cellIs" dxfId="382" priority="64" stopIfTrue="1" operator="equal">
      <formula>""</formula>
    </cfRule>
    <cfRule type="cellIs" dxfId="381" priority="65" stopIfTrue="1" operator="notEqual">
      <formula>0</formula>
    </cfRule>
    <cfRule type="cellIs" dxfId="380" priority="66" stopIfTrue="1" operator="equal">
      <formula>""</formula>
    </cfRule>
  </conditionalFormatting>
  <conditionalFormatting sqref="W65">
    <cfRule type="cellIs" dxfId="379" priority="47" stopIfTrue="1" operator="equal">
      <formula>""</formula>
    </cfRule>
    <cfRule type="cellIs" dxfId="378" priority="46" stopIfTrue="1" operator="notEqual">
      <formula>0</formula>
    </cfRule>
    <cfRule type="cellIs" dxfId="377" priority="45" stopIfTrue="1" operator="equal">
      <formula>""</formula>
    </cfRule>
    <cfRule type="cellIs" dxfId="376" priority="44" stopIfTrue="1" operator="notEqual">
      <formula>0</formula>
    </cfRule>
  </conditionalFormatting>
  <conditionalFormatting sqref="W95">
    <cfRule type="cellIs" dxfId="375" priority="21" stopIfTrue="1" operator="notEqual">
      <formula>0</formula>
    </cfRule>
    <cfRule type="cellIs" dxfId="374" priority="22" stopIfTrue="1" operator="equal">
      <formula>""</formula>
    </cfRule>
    <cfRule type="cellIs" dxfId="373" priority="23" stopIfTrue="1" operator="notEqual">
      <formula>0</formula>
    </cfRule>
    <cfRule type="cellIs" dxfId="372" priority="24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B385A-BB55-4C6A-9F4A-6BCE8F24C255}">
  <sheetPr codeName="Sheet28">
    <tabColor theme="4"/>
  </sheetPr>
  <dimension ref="A1:X118"/>
  <sheetViews>
    <sheetView showGridLines="0" zoomScale="85" zoomScaleNormal="85" workbookViewId="0">
      <pane xSplit="15" ySplit="4" topLeftCell="P56" activePane="bottomRight" state="frozen"/>
      <selection pane="bottomRight" activeCell="Q79" sqref="Q79:U80"/>
      <selection pane="bottomLeft" activeCell="Q24" sqref="Q24"/>
      <selection pane="topRight" activeCell="Q24" sqref="Q24"/>
    </sheetView>
  </sheetViews>
  <sheetFormatPr defaultColWidth="0" defaultRowHeight="12.75" outlineLevelRow="1" outlineLevelCol="1"/>
  <cols>
    <col min="1" max="4" width="2" style="265" customWidth="1"/>
    <col min="5" max="5" width="57.5703125" style="265" bestFit="1" customWidth="1"/>
    <col min="6" max="6" width="4.5703125" style="265" hidden="1" customWidth="1" outlineLevel="1"/>
    <col min="7" max="7" width="3" style="265" hidden="1" customWidth="1" outlineLevel="1"/>
    <col min="8" max="12" width="3.28515625" style="265" hidden="1" customWidth="1" outlineLevel="1"/>
    <col min="13" max="13" width="9" style="265" customWidth="1" collapsed="1"/>
    <col min="14" max="14" width="8.7109375" style="265" customWidth="1"/>
    <col min="15" max="15" width="3" style="265" customWidth="1"/>
    <col min="16" max="16" width="2.85546875" style="265" customWidth="1"/>
    <col min="17" max="21" width="9.28515625" style="265" bestFit="1" customWidth="1"/>
    <col min="22" max="22" width="2.7109375" style="265" customWidth="1"/>
    <col min="23" max="23" width="6" style="265" customWidth="1"/>
    <col min="24" max="24" width="8.140625" style="265" bestFit="1" customWidth="1"/>
    <col min="25" max="25" width="8.7109375" style="265" hidden="1" customWidth="1"/>
    <col min="26" max="16384" width="8.7109375" style="265" hidden="1"/>
  </cols>
  <sheetData>
    <row r="1" spans="1:24" customFormat="1" ht="26.25">
      <c r="A1" s="75" t="s">
        <v>1042</v>
      </c>
      <c r="B1" s="110"/>
      <c r="C1" s="111"/>
      <c r="D1" s="112"/>
      <c r="E1" s="79"/>
      <c r="F1" s="79"/>
      <c r="L1" s="79"/>
      <c r="M1" s="206" t="str">
        <f>A1&amp;" - Errors on sheet"</f>
        <v>Diversions revenues checks_SWB - Errors on sheet</v>
      </c>
      <c r="N1" s="166">
        <f>N36+N65+N95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</row>
    <row r="2" spans="1:24">
      <c r="A2" s="178"/>
      <c r="B2" s="178"/>
      <c r="C2" s="179"/>
      <c r="D2" s="180"/>
      <c r="E2" s="181" t="str">
        <f>Time!E2</f>
        <v>Model period ending</v>
      </c>
      <c r="F2" s="93"/>
      <c r="L2" s="93"/>
      <c r="M2" s="207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</row>
    <row r="3" spans="1:24">
      <c r="A3" s="110"/>
      <c r="B3" s="110"/>
      <c r="C3" s="111"/>
      <c r="D3" s="112"/>
      <c r="E3" s="181" t="str">
        <f>Time!E3</f>
        <v>Timeline label</v>
      </c>
      <c r="F3" s="79"/>
      <c r="L3" s="79"/>
      <c r="M3" s="141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</row>
    <row r="4" spans="1:24">
      <c r="A4" s="110"/>
      <c r="B4" s="110"/>
      <c r="C4" s="111"/>
      <c r="D4" s="112"/>
      <c r="E4" s="181" t="str">
        <f>Time!E4</f>
        <v>Model column counter</v>
      </c>
      <c r="F4" s="184"/>
      <c r="L4" s="185"/>
      <c r="M4" s="185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W4" s="182" t="s">
        <v>913</v>
      </c>
      <c r="X4" s="182" t="s">
        <v>914</v>
      </c>
    </row>
    <row r="5" spans="1:24">
      <c r="A5" s="110"/>
      <c r="B5" s="110"/>
      <c r="C5" s="111"/>
      <c r="D5" s="112"/>
      <c r="E5" s="283"/>
      <c r="F5" s="209"/>
      <c r="G5" s="209"/>
      <c r="H5" s="283"/>
      <c r="N5" s="120"/>
      <c r="O5" s="120"/>
      <c r="P5" s="120"/>
      <c r="Q5" s="120"/>
      <c r="R5" s="120"/>
      <c r="S5" s="120"/>
      <c r="T5" s="120"/>
      <c r="U5" s="120"/>
    </row>
    <row r="6" spans="1:24">
      <c r="A6" s="110"/>
      <c r="B6" s="110"/>
      <c r="C6" s="111"/>
      <c r="D6" s="112"/>
      <c r="E6" s="283"/>
      <c r="F6" s="209"/>
      <c r="G6" s="209"/>
      <c r="H6" s="283"/>
      <c r="N6" s="120"/>
      <c r="O6" s="120"/>
      <c r="P6" s="120"/>
      <c r="Q6" s="182">
        <f t="shared" ref="Q6:U6" si="0">Q$2</f>
        <v>46112</v>
      </c>
      <c r="R6" s="182">
        <f t="shared" si="0"/>
        <v>46477</v>
      </c>
      <c r="S6" s="182">
        <f t="shared" si="0"/>
        <v>46843</v>
      </c>
      <c r="T6" s="182">
        <f t="shared" si="0"/>
        <v>47208</v>
      </c>
      <c r="U6" s="182">
        <f t="shared" si="0"/>
        <v>47573</v>
      </c>
      <c r="W6" s="182" t="s">
        <v>913</v>
      </c>
      <c r="X6" s="182" t="s">
        <v>914</v>
      </c>
    </row>
    <row r="7" spans="1:24">
      <c r="A7" s="110"/>
      <c r="B7" s="110"/>
      <c r="C7" s="111"/>
      <c r="D7" s="76" t="s">
        <v>1014</v>
      </c>
      <c r="E7" s="209"/>
      <c r="F7" s="79"/>
      <c r="L7" s="79"/>
      <c r="M7" s="208"/>
      <c r="N7" s="120"/>
      <c r="O7" s="120"/>
      <c r="P7" s="120"/>
      <c r="Q7" s="120"/>
      <c r="R7" s="120"/>
      <c r="S7" s="120"/>
      <c r="T7" s="120"/>
      <c r="U7" s="120"/>
    </row>
    <row r="8" spans="1:24">
      <c r="A8" s="110"/>
      <c r="B8" s="110"/>
      <c r="C8" s="111"/>
      <c r="D8" s="76"/>
      <c r="E8" s="182" t="s">
        <v>649</v>
      </c>
      <c r="F8" s="79"/>
      <c r="L8" s="79"/>
      <c r="M8" s="208"/>
      <c r="N8" s="120"/>
      <c r="O8" s="120"/>
      <c r="P8" s="120"/>
      <c r="Q8" s="120"/>
      <c r="R8" s="120"/>
      <c r="S8" s="120"/>
      <c r="T8" s="120"/>
      <c r="U8" s="120"/>
    </row>
    <row r="9" spans="1:24">
      <c r="F9" s="120"/>
      <c r="L9" s="120"/>
      <c r="M9" s="157"/>
      <c r="N9" s="157"/>
      <c r="O9" s="120"/>
      <c r="P9" s="120"/>
      <c r="Q9" s="194"/>
      <c r="R9" s="194"/>
      <c r="S9" s="194"/>
      <c r="T9" s="194"/>
      <c r="U9" s="194"/>
      <c r="W9" s="194"/>
      <c r="X9" s="194"/>
    </row>
    <row r="10" spans="1:24" outlineLevel="1">
      <c r="A10" s="110"/>
      <c r="B10" s="110"/>
      <c r="C10" s="111"/>
      <c r="D10" s="112"/>
      <c r="E10" s="188" t="s">
        <v>916</v>
      </c>
      <c r="F10" s="79"/>
      <c r="L10" s="79"/>
      <c r="M10" s="208"/>
      <c r="N10" s="79"/>
      <c r="O10" s="120"/>
      <c r="P10" s="120"/>
      <c r="Q10" s="120"/>
      <c r="R10" s="120"/>
      <c r="S10" s="120"/>
      <c r="T10" s="120"/>
      <c r="U10" s="120"/>
    </row>
    <row r="11" spans="1:24" outlineLevel="1">
      <c r="A11" s="110"/>
      <c r="B11" s="110"/>
      <c r="C11" s="111"/>
      <c r="D11" s="112"/>
      <c r="E11" s="189">
        <f>InpC!$H$21</f>
        <v>45016</v>
      </c>
      <c r="F11" s="79"/>
      <c r="L11" s="79"/>
      <c r="M11" s="208"/>
      <c r="N11" s="120"/>
      <c r="O11" s="120"/>
      <c r="P11" s="120"/>
      <c r="Q11" s="120"/>
      <c r="R11" s="120"/>
      <c r="S11" s="120"/>
      <c r="T11" s="120"/>
      <c r="U11" s="120"/>
    </row>
    <row r="12" spans="1:24" outlineLevel="1">
      <c r="A12" s="110"/>
      <c r="B12" s="110"/>
      <c r="C12" s="111"/>
      <c r="D12" s="112"/>
      <c r="E12" s="189"/>
      <c r="F12" s="79"/>
      <c r="L12" s="79"/>
      <c r="M12" s="208"/>
      <c r="N12" s="120"/>
      <c r="O12" s="120"/>
      <c r="P12" s="120"/>
      <c r="Q12" s="120"/>
      <c r="R12" s="120"/>
      <c r="S12" s="120"/>
      <c r="T12" s="120"/>
      <c r="U12" s="120"/>
    </row>
    <row r="13" spans="1:24" outlineLevel="1">
      <c r="A13" s="110"/>
      <c r="B13" s="110"/>
      <c r="C13" s="111"/>
      <c r="D13" s="112"/>
      <c r="E13" s="283" t="str">
        <f>InpC!E22</f>
        <v>Financial years in PR24</v>
      </c>
      <c r="F13" s="209"/>
      <c r="G13" s="209"/>
      <c r="N13" s="283">
        <f>InpC!H22</f>
        <v>5</v>
      </c>
      <c r="O13" s="120"/>
      <c r="P13" s="120"/>
      <c r="Q13" s="120"/>
      <c r="R13" s="120"/>
      <c r="S13" s="120"/>
      <c r="T13" s="120"/>
      <c r="U13" s="120"/>
    </row>
    <row r="14" spans="1:24" outlineLevel="1">
      <c r="A14" s="110"/>
      <c r="B14" s="110"/>
      <c r="C14" s="111"/>
      <c r="D14" s="112"/>
      <c r="E14" s="283"/>
      <c r="F14" s="209"/>
      <c r="G14" s="209"/>
      <c r="H14" s="283"/>
      <c r="N14" s="120"/>
      <c r="O14" s="120"/>
      <c r="P14" s="120"/>
      <c r="Q14" s="120"/>
      <c r="R14" s="120"/>
      <c r="S14" s="120"/>
      <c r="T14" s="120"/>
      <c r="U14" s="120"/>
    </row>
    <row r="15" spans="1:24" outlineLevel="1">
      <c r="E15" s="289" t="s">
        <v>1015</v>
      </c>
      <c r="F15" s="120"/>
      <c r="L15" s="120"/>
      <c r="M15" s="157"/>
      <c r="N15" s="157"/>
      <c r="O15" s="120"/>
      <c r="P15" s="120"/>
      <c r="Q15" s="194"/>
      <c r="R15" s="194"/>
      <c r="S15" s="194"/>
      <c r="T15" s="194"/>
      <c r="U15" s="194"/>
      <c r="W15" s="194"/>
      <c r="X15" s="194"/>
    </row>
    <row r="16" spans="1:24" outlineLevel="1">
      <c r="E16" s="120" t="str">
        <f>DR_SWB!E61</f>
        <v>s185 diversions revenue - WN - price control</v>
      </c>
      <c r="F16" s="120"/>
      <c r="M16" s="120" t="str">
        <f>DR_SWB!M61</f>
        <v>£m</v>
      </c>
      <c r="N16" s="120"/>
      <c r="O16" s="120"/>
      <c r="P16" s="120"/>
      <c r="Q16" s="190">
        <f>DR_SWB!Q61</f>
        <v>1.0049999999999999</v>
      </c>
      <c r="R16" s="190">
        <f>DR_SWB!R61</f>
        <v>1.006</v>
      </c>
      <c r="S16" s="190">
        <f>DR_SWB!S61</f>
        <v>1.006</v>
      </c>
      <c r="T16" s="190">
        <f>DR_SWB!T61</f>
        <v>1.006</v>
      </c>
      <c r="U16" s="190">
        <f>DR_SWB!U61</f>
        <v>1.006</v>
      </c>
      <c r="V16" s="288"/>
      <c r="W16" s="190">
        <f t="shared" ref="W16:W18" si="1">SUM(Q16:U16)</f>
        <v>5.0290000000000008</v>
      </c>
      <c r="X16" s="190">
        <f t="shared" ref="X16:X18" si="2">AVERAGE(Q16:U16)</f>
        <v>1.0058000000000002</v>
      </c>
    </row>
    <row r="17" spans="4:24" outlineLevel="1">
      <c r="E17" s="120" t="str">
        <f>DR_SWB!E62</f>
        <v>s185 diversions revenue - WWN - non-price control</v>
      </c>
      <c r="F17" s="120"/>
      <c r="M17" s="120" t="str">
        <f>DR_SWB!M62</f>
        <v>£m</v>
      </c>
      <c r="N17" s="120"/>
      <c r="O17" s="120"/>
      <c r="P17" s="120"/>
      <c r="Q17" s="190">
        <f>DR_SWB!Q62</f>
        <v>0.106</v>
      </c>
      <c r="R17" s="190">
        <f>DR_SWB!R62</f>
        <v>0.106</v>
      </c>
      <c r="S17" s="190">
        <f>DR_SWB!S62</f>
        <v>0.106</v>
      </c>
      <c r="T17" s="190">
        <f>DR_SWB!T62</f>
        <v>0.106</v>
      </c>
      <c r="U17" s="190">
        <f>DR_SWB!U62</f>
        <v>0.106</v>
      </c>
      <c r="V17" s="288"/>
      <c r="W17" s="190">
        <f t="shared" si="1"/>
        <v>0.53</v>
      </c>
      <c r="X17" s="190">
        <f t="shared" si="2"/>
        <v>0.10600000000000001</v>
      </c>
    </row>
    <row r="18" spans="4:24" outlineLevel="1">
      <c r="E18" s="120" t="s">
        <v>736</v>
      </c>
      <c r="F18" s="120" t="s">
        <v>704</v>
      </c>
      <c r="M18" s="120" t="s">
        <v>31</v>
      </c>
      <c r="N18" s="120"/>
      <c r="O18" s="120"/>
      <c r="P18" s="120"/>
      <c r="Q18" s="270">
        <f>SUM(Q16:Q17)</f>
        <v>1.111</v>
      </c>
      <c r="R18" s="270">
        <f t="shared" ref="R18:U18" si="3">SUM(R16:R17)</f>
        <v>1.1120000000000001</v>
      </c>
      <c r="S18" s="270">
        <f t="shared" si="3"/>
        <v>1.1120000000000001</v>
      </c>
      <c r="T18" s="270">
        <f t="shared" si="3"/>
        <v>1.1120000000000001</v>
      </c>
      <c r="U18" s="270">
        <f t="shared" si="3"/>
        <v>1.1120000000000001</v>
      </c>
      <c r="V18" s="288"/>
      <c r="W18" s="270">
        <f t="shared" si="1"/>
        <v>5.5590000000000002</v>
      </c>
      <c r="X18" s="270">
        <f t="shared" si="2"/>
        <v>1.1118000000000001</v>
      </c>
    </row>
    <row r="19" spans="4:24" outlineLevel="1"/>
    <row r="20" spans="4:24" outlineLevel="1">
      <c r="E20" s="120" t="str">
        <f>DSDC_SWB!E184</f>
        <v>s185 diversions - WN - totex</v>
      </c>
      <c r="F20" s="120" t="str">
        <f>DSDC_SWB!F184</f>
        <v>sum</v>
      </c>
      <c r="G20" s="265">
        <f>DSDC_SWB!G184</f>
        <v>0</v>
      </c>
      <c r="H20" s="265">
        <f>DSDC_SWB!H184</f>
        <v>0</v>
      </c>
      <c r="I20" s="265">
        <f>DSDC_SWB!I184</f>
        <v>0</v>
      </c>
      <c r="J20" s="265">
        <f>DSDC_SWB!J184</f>
        <v>0</v>
      </c>
      <c r="K20" s="265">
        <f>DSDC_SWB!K184</f>
        <v>0</v>
      </c>
      <c r="L20" s="265" t="str">
        <f>DSDC_SWB!L184</f>
        <v>WN TOTEX</v>
      </c>
      <c r="M20" s="120" t="str">
        <f>DSDC_SWB!M184</f>
        <v>£m</v>
      </c>
      <c r="N20" s="120"/>
      <c r="O20" s="120"/>
      <c r="P20" s="120"/>
      <c r="Q20" s="190">
        <f>DSDC_SWB!Q184</f>
        <v>1.005347873846528</v>
      </c>
      <c r="R20" s="190">
        <f>DSDC_SWB!R184</f>
        <v>1.0055119975004769</v>
      </c>
      <c r="S20" s="190">
        <f>DSDC_SWB!S184</f>
        <v>1.0055119975004769</v>
      </c>
      <c r="T20" s="190">
        <f>DSDC_SWB!T184</f>
        <v>1.0055119975004769</v>
      </c>
      <c r="U20" s="190">
        <f>DSDC_SWB!U184</f>
        <v>1.0055119975004769</v>
      </c>
      <c r="V20" s="288"/>
      <c r="W20" s="190">
        <f t="shared" ref="W20:W22" si="4">SUM(Q20:U20)</f>
        <v>5.0273958638484366</v>
      </c>
      <c r="X20" s="190">
        <f t="shared" ref="X20:X22" si="5">AVERAGE(Q20:U20)</f>
        <v>1.0054791727696872</v>
      </c>
    </row>
    <row r="21" spans="4:24" outlineLevel="1">
      <c r="E21" s="120" t="str">
        <f>DSDC_SWB!E197</f>
        <v>s185 diversions - WWN - totex</v>
      </c>
      <c r="F21" s="120" t="str">
        <f>DSDC_SWB!F197</f>
        <v>sum</v>
      </c>
      <c r="G21" s="265">
        <f>DSDC_SWB!G197</f>
        <v>0</v>
      </c>
      <c r="H21" s="265">
        <f>DSDC_SWB!H197</f>
        <v>0</v>
      </c>
      <c r="I21" s="265">
        <f>DSDC_SWB!I197</f>
        <v>0</v>
      </c>
      <c r="J21" s="265">
        <f>DSDC_SWB!J197</f>
        <v>0</v>
      </c>
      <c r="K21" s="265">
        <f>DSDC_SWB!K197</f>
        <v>0</v>
      </c>
      <c r="L21" s="265" t="str">
        <f>DSDC_SWB!L197</f>
        <v>WWN TOTEX</v>
      </c>
      <c r="M21" s="120" t="str">
        <f>DSDC_SWB!M197</f>
        <v>£m</v>
      </c>
      <c r="N21" s="120"/>
      <c r="O21" s="120"/>
      <c r="P21" s="120"/>
      <c r="Q21" s="190">
        <f>DSDC_SWB!Q197</f>
        <v>0.106</v>
      </c>
      <c r="R21" s="190">
        <f>DSDC_SWB!R197</f>
        <v>0.106</v>
      </c>
      <c r="S21" s="190">
        <f>DSDC_SWB!S197</f>
        <v>0.106</v>
      </c>
      <c r="T21" s="190">
        <f>DSDC_SWB!T197</f>
        <v>0.106</v>
      </c>
      <c r="U21" s="190">
        <f>DSDC_SWB!U197</f>
        <v>0.106</v>
      </c>
      <c r="V21" s="288"/>
      <c r="W21" s="190">
        <f t="shared" si="4"/>
        <v>0.53</v>
      </c>
      <c r="X21" s="190">
        <f t="shared" si="5"/>
        <v>0.10600000000000001</v>
      </c>
    </row>
    <row r="22" spans="4:24" outlineLevel="1">
      <c r="E22" s="120" t="s">
        <v>1016</v>
      </c>
      <c r="F22" s="120"/>
      <c r="M22" s="120" t="str">
        <f>M21</f>
        <v>£m</v>
      </c>
      <c r="N22" s="120"/>
      <c r="O22" s="120"/>
      <c r="P22" s="120"/>
      <c r="Q22" s="270">
        <f>SUM(Q20:Q21)</f>
        <v>1.1113478738465281</v>
      </c>
      <c r="R22" s="270">
        <f t="shared" ref="R22:U22" si="6">SUM(R20:R21)</f>
        <v>1.111511997500477</v>
      </c>
      <c r="S22" s="270">
        <f t="shared" si="6"/>
        <v>1.111511997500477</v>
      </c>
      <c r="T22" s="270">
        <f t="shared" si="6"/>
        <v>1.111511997500477</v>
      </c>
      <c r="U22" s="270">
        <f t="shared" si="6"/>
        <v>1.111511997500477</v>
      </c>
      <c r="V22" s="288"/>
      <c r="W22" s="270">
        <f t="shared" si="4"/>
        <v>5.557395863848436</v>
      </c>
      <c r="X22" s="270">
        <f t="shared" si="5"/>
        <v>1.1114791727696871</v>
      </c>
    </row>
    <row r="23" spans="4:24" outlineLevel="1">
      <c r="D23" s="76"/>
      <c r="Q23" s="286"/>
      <c r="R23" s="286"/>
      <c r="S23" s="286"/>
      <c r="T23" s="286"/>
      <c r="U23" s="286"/>
    </row>
    <row r="24" spans="4:24" outlineLevel="1">
      <c r="E24" s="120" t="s">
        <v>1017</v>
      </c>
      <c r="Q24" s="292">
        <f>$X$24</f>
        <v>0</v>
      </c>
      <c r="R24" s="292">
        <f t="shared" ref="R24:U24" si="7">$X$24</f>
        <v>0</v>
      </c>
      <c r="S24" s="292">
        <f t="shared" si="7"/>
        <v>0</v>
      </c>
      <c r="T24" s="292">
        <f t="shared" si="7"/>
        <v>0</v>
      </c>
      <c r="U24" s="292">
        <f t="shared" si="7"/>
        <v>0</v>
      </c>
      <c r="V24" s="293"/>
      <c r="W24" s="292">
        <f t="shared" ref="W24" si="8">IF(W22&gt;W18,W22-W18,0)</f>
        <v>0</v>
      </c>
      <c r="X24" s="190">
        <f>W24/$N$13</f>
        <v>0</v>
      </c>
    </row>
    <row r="25" spans="4:24" outlineLevel="1">
      <c r="Q25" s="286"/>
      <c r="R25" s="286"/>
      <c r="S25" s="286"/>
      <c r="T25" s="286"/>
      <c r="U25" s="286"/>
      <c r="W25" s="190"/>
      <c r="X25" s="190"/>
    </row>
    <row r="26" spans="4:24" outlineLevel="1">
      <c r="E26" s="290" t="s">
        <v>1018</v>
      </c>
      <c r="Q26" s="286"/>
      <c r="R26" s="286"/>
      <c r="S26" s="286"/>
      <c r="T26" s="286"/>
      <c r="U26" s="286"/>
      <c r="W26" s="190"/>
      <c r="X26" s="190"/>
    </row>
    <row r="27" spans="4:24" outlineLevel="1">
      <c r="E27" s="120" t="s">
        <v>1019</v>
      </c>
      <c r="Q27" s="190">
        <f>IF(ABS(Q$22)&lt;0.001,0,IF(ABS($W$24)&lt;0.001,0,Q$24*(Q20/Q$22)))</f>
        <v>0</v>
      </c>
      <c r="R27" s="190">
        <f t="shared" ref="R27:U28" si="9">IF(ABS(R$22)&lt;0.001,0,IF(ABS($W$24)&lt;0.001,0,R$24*(R20/R$22)))</f>
        <v>0</v>
      </c>
      <c r="S27" s="190">
        <f t="shared" si="9"/>
        <v>0</v>
      </c>
      <c r="T27" s="190">
        <f t="shared" si="9"/>
        <v>0</v>
      </c>
      <c r="U27" s="190">
        <f t="shared" si="9"/>
        <v>0</v>
      </c>
      <c r="W27" s="190">
        <f t="shared" ref="W27:W28" si="10">SUM(Q27:U27)</f>
        <v>0</v>
      </c>
      <c r="X27" s="190">
        <f t="shared" ref="X27:X29" si="11">AVERAGE(Q27:U27)</f>
        <v>0</v>
      </c>
    </row>
    <row r="28" spans="4:24" outlineLevel="1">
      <c r="E28" s="120" t="s">
        <v>1020</v>
      </c>
      <c r="Q28" s="190">
        <f>IF(ABS(Q$22)&lt;0.001,0,IF(ABS($W$24)&lt;0.001,0,Q$24*(Q21/Q$22)))</f>
        <v>0</v>
      </c>
      <c r="R28" s="190">
        <f t="shared" si="9"/>
        <v>0</v>
      </c>
      <c r="S28" s="190">
        <f t="shared" si="9"/>
        <v>0</v>
      </c>
      <c r="T28" s="190">
        <f t="shared" si="9"/>
        <v>0</v>
      </c>
      <c r="U28" s="190">
        <f t="shared" si="9"/>
        <v>0</v>
      </c>
      <c r="W28" s="190">
        <f t="shared" si="10"/>
        <v>0</v>
      </c>
      <c r="X28" s="190">
        <f t="shared" si="11"/>
        <v>0</v>
      </c>
    </row>
    <row r="29" spans="4:24" outlineLevel="1">
      <c r="E29" s="120" t="s">
        <v>1021</v>
      </c>
      <c r="F29" s="265" t="s">
        <v>704</v>
      </c>
      <c r="Q29" s="270">
        <f>SUM(Q27:Q28)</f>
        <v>0</v>
      </c>
      <c r="R29" s="270">
        <f t="shared" ref="R29:U29" si="12">SUM(R27:R28)</f>
        <v>0</v>
      </c>
      <c r="S29" s="270">
        <f t="shared" si="12"/>
        <v>0</v>
      </c>
      <c r="T29" s="270">
        <f t="shared" si="12"/>
        <v>0</v>
      </c>
      <c r="U29" s="270">
        <f t="shared" si="12"/>
        <v>0</v>
      </c>
      <c r="W29" s="270">
        <f t="shared" ref="W29" si="13">SUM(Q29:U29)</f>
        <v>0</v>
      </c>
      <c r="X29" s="270">
        <f t="shared" si="11"/>
        <v>0</v>
      </c>
    </row>
    <row r="30" spans="4:24" outlineLevel="1"/>
    <row r="31" spans="4:24" outlineLevel="1">
      <c r="E31" s="289" t="s">
        <v>1022</v>
      </c>
      <c r="F31" s="120"/>
      <c r="M31" s="157"/>
      <c r="N31" s="157"/>
      <c r="O31" s="120"/>
      <c r="P31" s="120"/>
      <c r="Q31" s="194"/>
      <c r="R31" s="194"/>
      <c r="S31" s="194"/>
      <c r="T31" s="194"/>
      <c r="U31" s="194"/>
      <c r="W31" s="194"/>
      <c r="X31" s="194"/>
    </row>
    <row r="32" spans="4:24" outlineLevel="1">
      <c r="E32" s="120" t="s">
        <v>734</v>
      </c>
      <c r="F32" s="120"/>
      <c r="M32" s="157" t="s">
        <v>31</v>
      </c>
      <c r="N32" s="157"/>
      <c r="O32" s="120"/>
      <c r="P32" s="120"/>
      <c r="Q32" s="190">
        <f t="shared" ref="Q32:U33" si="14">Q16+Q27</f>
        <v>1.0049999999999999</v>
      </c>
      <c r="R32" s="190">
        <f t="shared" si="14"/>
        <v>1.006</v>
      </c>
      <c r="S32" s="190">
        <f t="shared" si="14"/>
        <v>1.006</v>
      </c>
      <c r="T32" s="190">
        <f t="shared" si="14"/>
        <v>1.006</v>
      </c>
      <c r="U32" s="190">
        <f t="shared" si="14"/>
        <v>1.006</v>
      </c>
      <c r="W32" s="190">
        <f t="shared" ref="W32:W34" si="15">SUM(Q32:U32)</f>
        <v>5.0290000000000008</v>
      </c>
      <c r="X32" s="190">
        <f t="shared" ref="X32:X34" si="16">AVERAGE(Q32:U32)</f>
        <v>1.0058000000000002</v>
      </c>
    </row>
    <row r="33" spans="1:24" outlineLevel="1">
      <c r="E33" s="120" t="s">
        <v>735</v>
      </c>
      <c r="F33" s="120"/>
      <c r="M33" s="157" t="s">
        <v>31</v>
      </c>
      <c r="N33" s="157"/>
      <c r="O33" s="120"/>
      <c r="P33" s="120"/>
      <c r="Q33" s="190">
        <f t="shared" si="14"/>
        <v>0.106</v>
      </c>
      <c r="R33" s="190">
        <f t="shared" si="14"/>
        <v>0.106</v>
      </c>
      <c r="S33" s="190">
        <f t="shared" si="14"/>
        <v>0.106</v>
      </c>
      <c r="T33" s="190">
        <f t="shared" si="14"/>
        <v>0.106</v>
      </c>
      <c r="U33" s="190">
        <f t="shared" si="14"/>
        <v>0.106</v>
      </c>
      <c r="W33" s="190">
        <f t="shared" si="15"/>
        <v>0.53</v>
      </c>
      <c r="X33" s="190">
        <f t="shared" si="16"/>
        <v>0.10600000000000001</v>
      </c>
    </row>
    <row r="34" spans="1:24" outlineLevel="1">
      <c r="E34" s="120" t="s">
        <v>736</v>
      </c>
      <c r="F34" s="120" t="s">
        <v>704</v>
      </c>
      <c r="M34" s="157" t="s">
        <v>31</v>
      </c>
      <c r="N34" s="157"/>
      <c r="O34" s="120"/>
      <c r="P34" s="120"/>
      <c r="Q34" s="270">
        <f>SUM(Q32:Q33)</f>
        <v>1.111</v>
      </c>
      <c r="R34" s="270">
        <f t="shared" ref="R34:U34" si="17">SUM(R32:R33)</f>
        <v>1.1120000000000001</v>
      </c>
      <c r="S34" s="270">
        <f t="shared" si="17"/>
        <v>1.1120000000000001</v>
      </c>
      <c r="T34" s="270">
        <f t="shared" si="17"/>
        <v>1.1120000000000001</v>
      </c>
      <c r="U34" s="270">
        <f t="shared" si="17"/>
        <v>1.1120000000000001</v>
      </c>
      <c r="W34" s="270">
        <f t="shared" si="15"/>
        <v>5.5590000000000002</v>
      </c>
      <c r="X34" s="270">
        <f t="shared" si="16"/>
        <v>1.1118000000000001</v>
      </c>
    </row>
    <row r="35" spans="1:24" outlineLevel="1"/>
    <row r="36" spans="1:24" outlineLevel="1">
      <c r="E36" s="265" t="s">
        <v>649</v>
      </c>
      <c r="N36" s="166">
        <f>SUM(W36)</f>
        <v>0</v>
      </c>
      <c r="W36" s="166">
        <f>IF(OR(ABS(W18-W34)&lt;CHK_TOL,ABS(W22-W34)&lt;CHK_TOL),0,1)</f>
        <v>0</v>
      </c>
    </row>
    <row r="38" spans="1:24">
      <c r="Q38" s="182">
        <f t="shared" ref="Q38:U38" si="18">Q$2</f>
        <v>46112</v>
      </c>
      <c r="R38" s="182">
        <f t="shared" si="18"/>
        <v>46477</v>
      </c>
      <c r="S38" s="182">
        <f t="shared" si="18"/>
        <v>46843</v>
      </c>
      <c r="T38" s="182">
        <f t="shared" si="18"/>
        <v>47208</v>
      </c>
      <c r="U38" s="182">
        <f t="shared" si="18"/>
        <v>47573</v>
      </c>
      <c r="W38" s="182" t="s">
        <v>913</v>
      </c>
      <c r="X38" s="182" t="s">
        <v>914</v>
      </c>
    </row>
    <row r="39" spans="1:24">
      <c r="D39" s="76" t="s">
        <v>1023</v>
      </c>
    </row>
    <row r="40" spans="1:24">
      <c r="D40" s="76"/>
      <c r="E40" s="322" t="s">
        <v>649</v>
      </c>
    </row>
    <row r="41" spans="1:24">
      <c r="D41" s="76"/>
    </row>
    <row r="42" spans="1:24" outlineLevel="1">
      <c r="A42" s="110"/>
      <c r="B42" s="110"/>
      <c r="C42" s="111"/>
      <c r="D42" s="112"/>
      <c r="E42" s="188" t="s">
        <v>916</v>
      </c>
      <c r="F42" s="79"/>
      <c r="L42" s="79"/>
      <c r="M42" s="208"/>
      <c r="N42" s="79"/>
      <c r="O42" s="120"/>
      <c r="P42" s="120"/>
      <c r="Q42" s="120"/>
      <c r="R42" s="120"/>
      <c r="S42" s="120"/>
      <c r="T42" s="120"/>
      <c r="U42" s="120"/>
    </row>
    <row r="43" spans="1:24" outlineLevel="1">
      <c r="A43" s="110"/>
      <c r="B43" s="110"/>
      <c r="C43" s="111"/>
      <c r="D43" s="112"/>
      <c r="E43" s="189">
        <f>InpC!$H$21</f>
        <v>45016</v>
      </c>
      <c r="F43" s="79"/>
      <c r="L43" s="79"/>
      <c r="M43" s="208"/>
      <c r="N43" s="120"/>
      <c r="O43" s="120"/>
      <c r="P43" s="120"/>
      <c r="Q43" s="120"/>
      <c r="R43" s="120"/>
      <c r="S43" s="120"/>
      <c r="T43" s="120"/>
      <c r="U43" s="120"/>
    </row>
    <row r="44" spans="1:24" outlineLevel="1"/>
    <row r="45" spans="1:24" outlineLevel="1">
      <c r="E45" s="289" t="s">
        <v>1024</v>
      </c>
    </row>
    <row r="46" spans="1:24" outlineLevel="1">
      <c r="E46" s="190" t="str">
        <f>DR_SWB!E64</f>
        <v>NRSWA diversions revenue - WN - price control</v>
      </c>
      <c r="F46" s="190"/>
      <c r="M46" s="190" t="str">
        <f>DR_SWB!M64</f>
        <v>£m</v>
      </c>
      <c r="N46" s="157"/>
      <c r="O46" s="120"/>
      <c r="P46" s="120"/>
      <c r="Q46" s="190">
        <f>DR_SWB!Q64</f>
        <v>0.14547975115661529</v>
      </c>
      <c r="R46" s="190">
        <f>DR_SWB!R64</f>
        <v>0.14550350081477489</v>
      </c>
      <c r="S46" s="190">
        <f>DR_SWB!S64</f>
        <v>0.14550350081477489</v>
      </c>
      <c r="T46" s="190">
        <f>DR_SWB!T64</f>
        <v>0.14550350081477489</v>
      </c>
      <c r="U46" s="190">
        <f>DR_SWB!U64</f>
        <v>0.14550350081477489</v>
      </c>
      <c r="W46" s="190">
        <f>SUM(Q46:U46)</f>
        <v>0.72749375441571495</v>
      </c>
      <c r="X46" s="190">
        <f>AVERAGE(Q46:U46)</f>
        <v>0.14549875088314299</v>
      </c>
    </row>
    <row r="47" spans="1:24" outlineLevel="1">
      <c r="E47" s="190" t="str">
        <f>DR_SWB!E65</f>
        <v>NRSWA diversions revenue - WWN - price control</v>
      </c>
      <c r="F47" s="190"/>
      <c r="M47" s="190" t="str">
        <f>DR_SWB!M65</f>
        <v>£m</v>
      </c>
      <c r="N47" s="157"/>
      <c r="O47" s="120"/>
      <c r="P47" s="120"/>
      <c r="Q47" s="190">
        <f>DR_SWB!Q65</f>
        <v>0.10906</v>
      </c>
      <c r="R47" s="190">
        <f>DR_SWB!R65</f>
        <v>0.10906</v>
      </c>
      <c r="S47" s="190">
        <f>DR_SWB!S65</f>
        <v>0.10906</v>
      </c>
      <c r="T47" s="190">
        <f>DR_SWB!T65</f>
        <v>0.10906</v>
      </c>
      <c r="U47" s="190">
        <f>DR_SWB!U65</f>
        <v>0.10906</v>
      </c>
      <c r="W47" s="190">
        <f>SUM(Q47:U47)</f>
        <v>0.54530000000000001</v>
      </c>
      <c r="X47" s="190">
        <f>AVERAGE(Q47:U47)</f>
        <v>0.10906</v>
      </c>
    </row>
    <row r="48" spans="1:24" outlineLevel="1">
      <c r="E48" s="120" t="s">
        <v>739</v>
      </c>
      <c r="F48" s="120" t="s">
        <v>704</v>
      </c>
      <c r="M48" s="157" t="s">
        <v>31</v>
      </c>
      <c r="N48" s="157"/>
      <c r="O48" s="120"/>
      <c r="P48" s="120"/>
      <c r="Q48" s="270">
        <f>SUM(Q46:Q47)</f>
        <v>0.25453975115661531</v>
      </c>
      <c r="R48" s="270">
        <f t="shared" ref="R48:U48" si="19">SUM(R46:R47)</f>
        <v>0.25456350081477491</v>
      </c>
      <c r="S48" s="270">
        <f t="shared" si="19"/>
        <v>0.25456350081477491</v>
      </c>
      <c r="T48" s="270">
        <f t="shared" si="19"/>
        <v>0.25456350081477491</v>
      </c>
      <c r="U48" s="270">
        <f t="shared" si="19"/>
        <v>0.25456350081477491</v>
      </c>
      <c r="W48" s="270">
        <f>SUM(Q48:U48)</f>
        <v>1.2727937544157149</v>
      </c>
      <c r="X48" s="270">
        <f>AVERAGE(Q48:U48)</f>
        <v>0.25455875088314295</v>
      </c>
    </row>
    <row r="49" spans="5:24" outlineLevel="1">
      <c r="E49" s="120"/>
      <c r="F49" s="120"/>
      <c r="M49" s="157"/>
      <c r="N49" s="157"/>
      <c r="O49" s="120"/>
      <c r="P49" s="120"/>
      <c r="Q49" s="194"/>
      <c r="R49" s="194"/>
      <c r="S49" s="194"/>
      <c r="T49" s="194"/>
      <c r="U49" s="194"/>
      <c r="W49" s="194"/>
      <c r="X49" s="194"/>
    </row>
    <row r="50" spans="5:24" outlineLevel="1">
      <c r="E50" s="190" t="str">
        <f>DSDC_SWB!E187</f>
        <v>NRSWA diversions - WN - totex</v>
      </c>
      <c r="F50" s="190" t="str">
        <f>DSDC_SWB!F187</f>
        <v>sum</v>
      </c>
      <c r="G50" s="190">
        <f>DSDC_SWB!G187</f>
        <v>0</v>
      </c>
      <c r="H50" s="190">
        <f>DSDC_SWB!H187</f>
        <v>0</v>
      </c>
      <c r="I50" s="190">
        <f>DSDC_SWB!I187</f>
        <v>0</v>
      </c>
      <c r="J50" s="190">
        <f>DSDC_SWB!J187</f>
        <v>0</v>
      </c>
      <c r="K50" s="190">
        <f>DSDC_SWB!K187</f>
        <v>0</v>
      </c>
      <c r="L50" s="190" t="str">
        <f>DSDC_SWB!L187</f>
        <v>WN TOTEX</v>
      </c>
      <c r="M50" s="190" t="str">
        <f>DSDC_SWB!M187</f>
        <v>£m</v>
      </c>
      <c r="N50" s="157"/>
      <c r="O50" s="120"/>
      <c r="P50" s="120"/>
      <c r="Q50" s="190">
        <f>DSDC_SWB!Q187</f>
        <v>0.17741433067879911</v>
      </c>
      <c r="R50" s="190">
        <f>DSDC_SWB!R187</f>
        <v>0.17744329367655479</v>
      </c>
      <c r="S50" s="190">
        <f>DSDC_SWB!S187</f>
        <v>0.17744329367655479</v>
      </c>
      <c r="T50" s="190">
        <f>DSDC_SWB!T187</f>
        <v>0.17744329367655479</v>
      </c>
      <c r="U50" s="190">
        <f>DSDC_SWB!U187</f>
        <v>0.17744329367655479</v>
      </c>
      <c r="W50" s="190">
        <f>SUM(Q50:U50)</f>
        <v>0.88718750538501823</v>
      </c>
      <c r="X50" s="190">
        <f>AVERAGE(Q50:U50)</f>
        <v>0.17743750107700365</v>
      </c>
    </row>
    <row r="51" spans="5:24" outlineLevel="1">
      <c r="E51" s="190" t="str">
        <f>DSDC_SWB!E200</f>
        <v>NRSWA diversions - WWN - totex</v>
      </c>
      <c r="F51" s="190" t="str">
        <f>DSDC_SWB!F200</f>
        <v>sum</v>
      </c>
      <c r="G51" s="190">
        <f>DSDC_SWB!G200</f>
        <v>0</v>
      </c>
      <c r="H51" s="190">
        <f>DSDC_SWB!H200</f>
        <v>0</v>
      </c>
      <c r="I51" s="190">
        <f>DSDC_SWB!I200</f>
        <v>0</v>
      </c>
      <c r="J51" s="190">
        <f>DSDC_SWB!J200</f>
        <v>0</v>
      </c>
      <c r="K51" s="190">
        <f>DSDC_SWB!K200</f>
        <v>0</v>
      </c>
      <c r="L51" s="190" t="str">
        <f>DSDC_SWB!L200</f>
        <v>WWN TOTEX</v>
      </c>
      <c r="M51" s="190" t="str">
        <f>DSDC_SWB!M200</f>
        <v>£m</v>
      </c>
      <c r="N51" s="157"/>
      <c r="O51" s="120"/>
      <c r="P51" s="120"/>
      <c r="Q51" s="190">
        <f>DSDC_SWB!Q200</f>
        <v>0.13300000000000001</v>
      </c>
      <c r="R51" s="190">
        <f>DSDC_SWB!R200</f>
        <v>0.13300000000000001</v>
      </c>
      <c r="S51" s="190">
        <f>DSDC_SWB!S200</f>
        <v>0.13300000000000001</v>
      </c>
      <c r="T51" s="190">
        <f>DSDC_SWB!T200</f>
        <v>0.13300000000000001</v>
      </c>
      <c r="U51" s="190">
        <f>DSDC_SWB!U200</f>
        <v>0.13300000000000001</v>
      </c>
      <c r="W51" s="190">
        <f>SUM(Q51:U51)</f>
        <v>0.66500000000000004</v>
      </c>
      <c r="X51" s="190">
        <f>AVERAGE(Q51:U51)</f>
        <v>0.13300000000000001</v>
      </c>
    </row>
    <row r="52" spans="5:24" outlineLevel="1">
      <c r="E52" s="194" t="s">
        <v>1025</v>
      </c>
      <c r="F52" s="120"/>
      <c r="M52" s="157" t="str">
        <f>M51</f>
        <v>£m</v>
      </c>
      <c r="N52" s="157"/>
      <c r="O52" s="120"/>
      <c r="P52" s="120"/>
      <c r="Q52" s="270">
        <f>DSDC_SWB!Q187+DSDC_SWB!Q200</f>
        <v>0.31041433067879909</v>
      </c>
      <c r="R52" s="270">
        <f>DSDC_SWB!R187+DSDC_SWB!R200</f>
        <v>0.31044329367655477</v>
      </c>
      <c r="S52" s="270">
        <f>DSDC_SWB!S187+DSDC_SWB!S200</f>
        <v>0.31044329367655477</v>
      </c>
      <c r="T52" s="270">
        <f>DSDC_SWB!T187+DSDC_SWB!T200</f>
        <v>0.31044329367655477</v>
      </c>
      <c r="U52" s="270">
        <f>DSDC_SWB!U187+DSDC_SWB!U200</f>
        <v>0.31044329367655477</v>
      </c>
      <c r="W52" s="270">
        <f>SUM(Q52:U52)</f>
        <v>1.5521875053850183</v>
      </c>
      <c r="X52" s="270">
        <f>AVERAGE(Q52:U52)</f>
        <v>0.31043750107700363</v>
      </c>
    </row>
    <row r="53" spans="5:24" outlineLevel="1">
      <c r="E53" s="120"/>
      <c r="F53" s="120"/>
      <c r="M53" s="157"/>
      <c r="N53" s="157"/>
      <c r="O53" s="120"/>
      <c r="P53" s="120"/>
      <c r="Q53" s="194"/>
      <c r="R53" s="194"/>
      <c r="S53" s="194"/>
      <c r="T53" s="194"/>
      <c r="U53" s="194"/>
      <c r="W53" s="194"/>
      <c r="X53" s="194"/>
    </row>
    <row r="54" spans="5:24" outlineLevel="1">
      <c r="E54" s="283" t="s">
        <v>1026</v>
      </c>
      <c r="Q54" s="294">
        <f>InpT!Q12</f>
        <v>0.82</v>
      </c>
      <c r="R54" s="294">
        <f>InpT!R12</f>
        <v>0.82</v>
      </c>
      <c r="S54" s="294">
        <f>InpT!S12</f>
        <v>0.82</v>
      </c>
      <c r="T54" s="294">
        <f>InpT!T12</f>
        <v>0.82</v>
      </c>
      <c r="U54" s="294">
        <f>InpT!U12</f>
        <v>0.82</v>
      </c>
      <c r="W54" s="194"/>
      <c r="X54" s="194"/>
    </row>
    <row r="55" spans="5:24" outlineLevel="1">
      <c r="E55" s="120"/>
      <c r="Q55" s="268"/>
      <c r="R55" s="268"/>
      <c r="S55" s="268"/>
      <c r="T55" s="268"/>
      <c r="U55" s="268"/>
      <c r="W55" s="194"/>
      <c r="X55" s="194"/>
    </row>
    <row r="56" spans="5:24" outlineLevel="1">
      <c r="E56" s="120" t="s">
        <v>1027</v>
      </c>
      <c r="F56" s="120"/>
      <c r="M56" s="157"/>
      <c r="N56" s="157"/>
      <c r="O56" s="120"/>
      <c r="P56" s="120"/>
      <c r="Q56" s="190">
        <f>Q52*Q$54</f>
        <v>0.25453975115661526</v>
      </c>
      <c r="R56" s="190">
        <f>R52*R$54</f>
        <v>0.25456350081477491</v>
      </c>
      <c r="S56" s="190">
        <f>S52*S$54</f>
        <v>0.25456350081477491</v>
      </c>
      <c r="T56" s="190">
        <f>T52*T$54</f>
        <v>0.25456350081477491</v>
      </c>
      <c r="U56" s="190">
        <f>U52*U$54</f>
        <v>0.25456350081477491</v>
      </c>
      <c r="W56" s="190">
        <f>SUM(Q56:U56)</f>
        <v>1.2727937544157149</v>
      </c>
      <c r="X56" s="190">
        <f>AVERAGE(Q56:U56)</f>
        <v>0.25455875088314295</v>
      </c>
    </row>
    <row r="57" spans="5:24" outlineLevel="1">
      <c r="E57" s="120" t="s">
        <v>1028</v>
      </c>
      <c r="F57" s="120"/>
      <c r="M57" s="157"/>
      <c r="N57" s="157"/>
      <c r="O57" s="120"/>
      <c r="P57" s="120"/>
      <c r="Q57" s="190">
        <f>Q52-Q56</f>
        <v>5.5874579522183832E-2</v>
      </c>
      <c r="R57" s="190">
        <f>R52-R56</f>
        <v>5.5879792861779853E-2</v>
      </c>
      <c r="S57" s="190">
        <f>S52-S56</f>
        <v>5.5879792861779853E-2</v>
      </c>
      <c r="T57" s="190">
        <f>T52-T56</f>
        <v>5.5879792861779853E-2</v>
      </c>
      <c r="U57" s="190">
        <f>U52-U56</f>
        <v>5.5879792861779853E-2</v>
      </c>
      <c r="W57" s="190">
        <f>SUM(Q57:U57)</f>
        <v>0.27939375096930325</v>
      </c>
      <c r="X57" s="190">
        <f>AVERAGE(Q57:U57)</f>
        <v>5.5878750193860648E-2</v>
      </c>
    </row>
    <row r="58" spans="5:24" outlineLevel="1">
      <c r="E58" s="76" t="s">
        <v>1029</v>
      </c>
      <c r="F58" s="120" t="s">
        <v>704</v>
      </c>
      <c r="M58" s="157"/>
      <c r="N58" s="157"/>
      <c r="O58" s="120"/>
      <c r="P58" s="120"/>
      <c r="Q58" s="270">
        <f>SUM(Q56:Q57)</f>
        <v>0.31041433067879909</v>
      </c>
      <c r="R58" s="270">
        <f t="shared" ref="R58:U58" si="20">SUM(R56:R57)</f>
        <v>0.31044329367655477</v>
      </c>
      <c r="S58" s="270">
        <f t="shared" si="20"/>
        <v>0.31044329367655477</v>
      </c>
      <c r="T58" s="270">
        <f t="shared" si="20"/>
        <v>0.31044329367655477</v>
      </c>
      <c r="U58" s="270">
        <f t="shared" si="20"/>
        <v>0.31044329367655477</v>
      </c>
      <c r="W58" s="270">
        <f>SUM(Q58:U58)</f>
        <v>1.5521875053850183</v>
      </c>
      <c r="X58" s="270">
        <f>AVERAGE(Q58:U58)</f>
        <v>0.31043750107700363</v>
      </c>
    </row>
    <row r="59" spans="5:24" outlineLevel="1"/>
    <row r="60" spans="5:24" outlineLevel="1">
      <c r="E60" s="289" t="s">
        <v>1029</v>
      </c>
    </row>
    <row r="61" spans="5:24" outlineLevel="1">
      <c r="E61" s="120" t="s">
        <v>737</v>
      </c>
      <c r="F61" s="120"/>
      <c r="M61" s="157" t="s">
        <v>31</v>
      </c>
      <c r="N61" s="157"/>
      <c r="O61" s="120"/>
      <c r="P61" s="120"/>
      <c r="Q61" s="190">
        <f>IF(Q$52=0,0,Q$56*(Q50/Q$52))</f>
        <v>0.14547975115661527</v>
      </c>
      <c r="R61" s="190">
        <f t="shared" ref="R61:U62" si="21">IF(R$52=0,0,R$56*(R50/R$52))</f>
        <v>0.14550350081477495</v>
      </c>
      <c r="S61" s="190">
        <f t="shared" si="21"/>
        <v>0.14550350081477495</v>
      </c>
      <c r="T61" s="190">
        <f t="shared" si="21"/>
        <v>0.14550350081477495</v>
      </c>
      <c r="U61" s="190">
        <f t="shared" si="21"/>
        <v>0.14550350081477495</v>
      </c>
      <c r="W61" s="190">
        <f t="shared" ref="W61:W63" si="22">SUM(Q61:U61)</f>
        <v>0.72749375441571495</v>
      </c>
      <c r="X61" s="190">
        <f t="shared" ref="X61:X63" si="23">AVERAGE(Q61:U61)</f>
        <v>0.14549875088314299</v>
      </c>
    </row>
    <row r="62" spans="5:24" outlineLevel="1">
      <c r="E62" s="120" t="s">
        <v>738</v>
      </c>
      <c r="F62" s="120"/>
      <c r="M62" s="157" t="s">
        <v>31</v>
      </c>
      <c r="N62" s="157"/>
      <c r="O62" s="120"/>
      <c r="P62" s="120"/>
      <c r="Q62" s="190">
        <f>IF(Q$52=0,0,Q$56*(Q51/Q$52))</f>
        <v>0.10906000000000002</v>
      </c>
      <c r="R62" s="190">
        <f t="shared" si="21"/>
        <v>0.10906000000000002</v>
      </c>
      <c r="S62" s="190">
        <f t="shared" si="21"/>
        <v>0.10906000000000002</v>
      </c>
      <c r="T62" s="190">
        <f t="shared" si="21"/>
        <v>0.10906000000000002</v>
      </c>
      <c r="U62" s="190">
        <f t="shared" si="21"/>
        <v>0.10906000000000002</v>
      </c>
      <c r="W62" s="190">
        <f t="shared" si="22"/>
        <v>0.54530000000000012</v>
      </c>
      <c r="X62" s="190">
        <f t="shared" si="23"/>
        <v>0.10906000000000002</v>
      </c>
    </row>
    <row r="63" spans="5:24" outlineLevel="1">
      <c r="E63" s="76" t="s">
        <v>1030</v>
      </c>
      <c r="F63" s="120" t="s">
        <v>704</v>
      </c>
      <c r="M63" s="157" t="s">
        <v>31</v>
      </c>
      <c r="N63" s="157"/>
      <c r="O63" s="120"/>
      <c r="P63" s="120"/>
      <c r="Q63" s="270">
        <f>SUM(Q61:Q62)</f>
        <v>0.25453975115661531</v>
      </c>
      <c r="R63" s="270">
        <f t="shared" ref="R63:U63" si="24">SUM(R61:R62)</f>
        <v>0.25456350081477497</v>
      </c>
      <c r="S63" s="270">
        <f t="shared" si="24"/>
        <v>0.25456350081477497</v>
      </c>
      <c r="T63" s="270">
        <f t="shared" si="24"/>
        <v>0.25456350081477497</v>
      </c>
      <c r="U63" s="270">
        <f t="shared" si="24"/>
        <v>0.25456350081477497</v>
      </c>
      <c r="W63" s="270">
        <f t="shared" si="22"/>
        <v>1.2727937544157153</v>
      </c>
      <c r="X63" s="270">
        <f t="shared" si="23"/>
        <v>0.25455875088314306</v>
      </c>
    </row>
    <row r="64" spans="5:24" outlineLevel="1">
      <c r="E64" s="76"/>
      <c r="F64" s="120"/>
      <c r="M64" s="157"/>
      <c r="N64" s="157"/>
      <c r="O64" s="120"/>
      <c r="P64" s="120"/>
      <c r="Q64" s="194"/>
      <c r="R64" s="194"/>
      <c r="S64" s="194"/>
      <c r="T64" s="194"/>
      <c r="U64" s="194"/>
      <c r="W64" s="194"/>
      <c r="X64" s="194"/>
    </row>
    <row r="65" spans="1:24" outlineLevel="1">
      <c r="E65" s="265" t="s">
        <v>649</v>
      </c>
      <c r="N65" s="166">
        <f>SUM(W65)</f>
        <v>0</v>
      </c>
      <c r="W65" s="166">
        <f>IF(ABS(W56-W63)&lt;CHK_TOL,0,1)</f>
        <v>0</v>
      </c>
    </row>
    <row r="66" spans="1:24">
      <c r="E66" s="120"/>
      <c r="F66" s="120"/>
      <c r="M66" s="157"/>
      <c r="N66" s="157"/>
      <c r="O66" s="120"/>
      <c r="P66" s="120"/>
      <c r="Q66" s="194"/>
      <c r="R66" s="194"/>
      <c r="S66" s="194"/>
      <c r="T66" s="194"/>
      <c r="U66" s="194"/>
      <c r="W66" s="194"/>
      <c r="X66" s="194"/>
    </row>
    <row r="67" spans="1:24">
      <c r="E67" s="120"/>
      <c r="F67" s="120"/>
      <c r="M67" s="157"/>
      <c r="N67" s="157"/>
      <c r="O67" s="120"/>
      <c r="P67" s="120"/>
      <c r="Q67" s="182">
        <f t="shared" ref="Q67:U67" si="25">Q$2</f>
        <v>46112</v>
      </c>
      <c r="R67" s="182">
        <f t="shared" si="25"/>
        <v>46477</v>
      </c>
      <c r="S67" s="182">
        <f t="shared" si="25"/>
        <v>46843</v>
      </c>
      <c r="T67" s="182">
        <f t="shared" si="25"/>
        <v>47208</v>
      </c>
      <c r="U67" s="182">
        <f t="shared" si="25"/>
        <v>47573</v>
      </c>
      <c r="W67" s="182" t="s">
        <v>913</v>
      </c>
      <c r="X67" s="182" t="s">
        <v>914</v>
      </c>
    </row>
    <row r="68" spans="1:24">
      <c r="D68" s="76" t="s">
        <v>1031</v>
      </c>
      <c r="E68" s="120"/>
      <c r="F68" s="120"/>
      <c r="M68" s="157"/>
      <c r="N68" s="157"/>
      <c r="O68" s="120"/>
      <c r="P68" s="120"/>
      <c r="Q68" s="194"/>
      <c r="R68" s="194"/>
      <c r="S68" s="194"/>
      <c r="T68" s="194"/>
      <c r="U68" s="194"/>
      <c r="W68" s="194"/>
      <c r="X68" s="194"/>
    </row>
    <row r="69" spans="1:24">
      <c r="D69" s="76"/>
      <c r="E69" s="76" t="s">
        <v>649</v>
      </c>
      <c r="F69" s="120"/>
      <c r="M69" s="157"/>
      <c r="N69" s="157"/>
      <c r="O69" s="120"/>
      <c r="P69" s="120"/>
      <c r="Q69" s="194"/>
      <c r="R69" s="194"/>
      <c r="S69" s="194"/>
      <c r="T69" s="194"/>
      <c r="U69" s="194"/>
      <c r="W69" s="194"/>
      <c r="X69" s="194"/>
    </row>
    <row r="70" spans="1:24">
      <c r="D70" s="76"/>
      <c r="E70" s="120"/>
      <c r="F70" s="120"/>
      <c r="M70" s="157"/>
      <c r="N70" s="157"/>
      <c r="O70" s="120"/>
      <c r="P70" s="120"/>
      <c r="Q70" s="194"/>
      <c r="R70" s="194"/>
      <c r="S70" s="194"/>
      <c r="T70" s="194"/>
      <c r="U70" s="194"/>
      <c r="W70" s="194"/>
      <c r="X70" s="194"/>
    </row>
    <row r="71" spans="1:24" outlineLevel="1">
      <c r="A71" s="110"/>
      <c r="B71" s="110"/>
      <c r="C71" s="111"/>
      <c r="D71" s="112"/>
      <c r="E71" s="188" t="s">
        <v>916</v>
      </c>
      <c r="F71" s="79"/>
      <c r="L71" s="79"/>
      <c r="M71" s="208"/>
      <c r="N71" s="79"/>
      <c r="O71" s="120"/>
      <c r="P71" s="120"/>
      <c r="Q71" s="120"/>
      <c r="R71" s="120"/>
      <c r="S71" s="120"/>
      <c r="T71" s="120"/>
      <c r="U71" s="120"/>
    </row>
    <row r="72" spans="1:24" outlineLevel="1">
      <c r="A72" s="110"/>
      <c r="B72" s="110"/>
      <c r="C72" s="111"/>
      <c r="D72" s="112"/>
      <c r="E72" s="189">
        <f>InpC!$H$21</f>
        <v>45016</v>
      </c>
      <c r="F72" s="79"/>
      <c r="L72" s="79"/>
      <c r="M72" s="208"/>
      <c r="N72" s="120"/>
      <c r="O72" s="120"/>
      <c r="P72" s="120"/>
      <c r="Q72" s="120"/>
      <c r="R72" s="120"/>
      <c r="S72" s="120"/>
      <c r="T72" s="120"/>
      <c r="U72" s="120"/>
    </row>
    <row r="73" spans="1:24" outlineLevel="1">
      <c r="F73" s="120"/>
      <c r="M73" s="157"/>
      <c r="N73" s="157"/>
      <c r="O73" s="120"/>
      <c r="P73" s="120"/>
      <c r="Q73" s="194"/>
      <c r="R73" s="194"/>
      <c r="S73" s="194"/>
      <c r="T73" s="194"/>
      <c r="U73" s="194"/>
      <c r="W73" s="194"/>
      <c r="X73" s="194"/>
    </row>
    <row r="74" spans="1:24" outlineLevel="1">
      <c r="E74" s="289" t="s">
        <v>1032</v>
      </c>
      <c r="F74" s="120"/>
      <c r="M74" s="157"/>
      <c r="N74" s="157"/>
      <c r="O74" s="120"/>
      <c r="P74" s="120"/>
      <c r="Q74" s="194"/>
      <c r="R74" s="194"/>
      <c r="S74" s="194"/>
      <c r="T74" s="194"/>
      <c r="U74" s="194"/>
      <c r="W74" s="194"/>
      <c r="X74" s="194"/>
    </row>
    <row r="75" spans="1:24" outlineLevel="1">
      <c r="E75" s="190" t="str">
        <f>DR_SWB!E67</f>
        <v>non-s185 diversions revenue - WN - price control</v>
      </c>
      <c r="F75" s="190"/>
      <c r="M75" s="190" t="str">
        <f>DR_SWB!M67</f>
        <v>£m</v>
      </c>
      <c r="N75" s="157"/>
      <c r="O75" s="120"/>
      <c r="P75" s="120"/>
      <c r="Q75" s="190">
        <f>DR_SWB!Q67</f>
        <v>0</v>
      </c>
      <c r="R75" s="190">
        <f>DR_SWB!R67</f>
        <v>0</v>
      </c>
      <c r="S75" s="190">
        <f>DR_SWB!S67</f>
        <v>0</v>
      </c>
      <c r="T75" s="190">
        <f>DR_SWB!T67</f>
        <v>0</v>
      </c>
      <c r="U75" s="190">
        <f>DR_SWB!U67</f>
        <v>0</v>
      </c>
      <c r="W75" s="190">
        <f>SUM(Q75:U75)</f>
        <v>0</v>
      </c>
      <c r="X75" s="190">
        <f>AVERAGE(Q75:U75)</f>
        <v>0</v>
      </c>
    </row>
    <row r="76" spans="1:24" outlineLevel="1">
      <c r="E76" s="190" t="str">
        <f>DR_SWB!E68</f>
        <v>non-s185 diversions revenue - WWN - price control</v>
      </c>
      <c r="F76" s="190"/>
      <c r="M76" s="190" t="str">
        <f>DR_SWB!M68</f>
        <v>£m</v>
      </c>
      <c r="N76" s="157"/>
      <c r="O76" s="120"/>
      <c r="P76" s="120"/>
      <c r="Q76" s="190">
        <f>DR_SWB!Q68</f>
        <v>0</v>
      </c>
      <c r="R76" s="190">
        <f>DR_SWB!R68</f>
        <v>0</v>
      </c>
      <c r="S76" s="190">
        <f>DR_SWB!S68</f>
        <v>0</v>
      </c>
      <c r="T76" s="190">
        <f>DR_SWB!T68</f>
        <v>0</v>
      </c>
      <c r="U76" s="190">
        <f>DR_SWB!U68</f>
        <v>0</v>
      </c>
      <c r="W76" s="190">
        <f>SUM(Q76:U76)</f>
        <v>0</v>
      </c>
      <c r="X76" s="190">
        <f>AVERAGE(Q76:U76)</f>
        <v>0</v>
      </c>
    </row>
    <row r="77" spans="1:24" outlineLevel="1">
      <c r="E77" s="120" t="s">
        <v>742</v>
      </c>
      <c r="F77" s="120" t="s">
        <v>704</v>
      </c>
      <c r="M77" s="157" t="s">
        <v>31</v>
      </c>
      <c r="N77" s="157"/>
      <c r="O77" s="120"/>
      <c r="P77" s="120"/>
      <c r="Q77" s="270">
        <f>SUM(Q75:Q76)</f>
        <v>0</v>
      </c>
      <c r="R77" s="270">
        <f t="shared" ref="R77:U77" si="26">SUM(R75:R76)</f>
        <v>0</v>
      </c>
      <c r="S77" s="270">
        <f t="shared" si="26"/>
        <v>0</v>
      </c>
      <c r="T77" s="270">
        <f t="shared" si="26"/>
        <v>0</v>
      </c>
      <c r="U77" s="270">
        <f t="shared" si="26"/>
        <v>0</v>
      </c>
      <c r="W77" s="270">
        <f>SUM(Q77:U77)</f>
        <v>0</v>
      </c>
      <c r="X77" s="270">
        <f>AVERAGE(Q77:U77)</f>
        <v>0</v>
      </c>
    </row>
    <row r="78" spans="1:24" outlineLevel="1">
      <c r="E78" s="120"/>
      <c r="F78" s="120"/>
      <c r="M78" s="157"/>
      <c r="N78" s="157"/>
      <c r="O78" s="120"/>
      <c r="P78" s="120"/>
      <c r="Q78" s="194"/>
      <c r="R78" s="194"/>
      <c r="S78" s="194"/>
      <c r="T78" s="194"/>
      <c r="U78" s="194"/>
    </row>
    <row r="79" spans="1:24" outlineLevel="1">
      <c r="E79" s="194" t="str">
        <f>DSDC_SWB!E190</f>
        <v>Non-s185 diversions - WN - totex</v>
      </c>
      <c r="F79" s="194" t="str">
        <f>DSDC_SWB!F190</f>
        <v>sum</v>
      </c>
      <c r="G79" s="194">
        <f>DSDC_SWB!G190</f>
        <v>0</v>
      </c>
      <c r="H79" s="194">
        <f>DSDC_SWB!H190</f>
        <v>0</v>
      </c>
      <c r="I79" s="194">
        <f>DSDC_SWB!I190</f>
        <v>0</v>
      </c>
      <c r="J79" s="194">
        <f>DSDC_SWB!J190</f>
        <v>0</v>
      </c>
      <c r="K79" s="194">
        <f>DSDC_SWB!K190</f>
        <v>0</v>
      </c>
      <c r="L79" s="194" t="str">
        <f>DSDC_SWB!L190</f>
        <v>WN TOTEX</v>
      </c>
      <c r="M79" s="194" t="str">
        <f>DSDC_SWB!M190</f>
        <v>£m</v>
      </c>
      <c r="N79" s="157"/>
      <c r="O79" s="120"/>
      <c r="P79" s="120"/>
      <c r="Q79" s="190">
        <f>DSDC_SWB!Q190</f>
        <v>0</v>
      </c>
      <c r="R79" s="190">
        <f>DSDC_SWB!R190</f>
        <v>0</v>
      </c>
      <c r="S79" s="190">
        <f>DSDC_SWB!S190</f>
        <v>0</v>
      </c>
      <c r="T79" s="190">
        <f>DSDC_SWB!T190</f>
        <v>0</v>
      </c>
      <c r="U79" s="190">
        <f>DSDC_SWB!U190</f>
        <v>0</v>
      </c>
      <c r="W79" s="190">
        <f>SUM(Q79:U79)</f>
        <v>0</v>
      </c>
      <c r="X79" s="190">
        <f>AVERAGE(Q79:U79)</f>
        <v>0</v>
      </c>
    </row>
    <row r="80" spans="1:24" outlineLevel="1">
      <c r="E80" s="194" t="str">
        <f>DSDC_SWB!E203</f>
        <v>Non-s185 diversions - WWN - totex</v>
      </c>
      <c r="F80" s="194" t="str">
        <f>DSDC_SWB!F203</f>
        <v>sum</v>
      </c>
      <c r="G80" s="194">
        <f>DSDC_SWB!G203</f>
        <v>0</v>
      </c>
      <c r="H80" s="194">
        <f>DSDC_SWB!H203</f>
        <v>0</v>
      </c>
      <c r="I80" s="194">
        <f>DSDC_SWB!I203</f>
        <v>0</v>
      </c>
      <c r="J80" s="194">
        <f>DSDC_SWB!J203</f>
        <v>0</v>
      </c>
      <c r="K80" s="194">
        <f>DSDC_SWB!K203</f>
        <v>0</v>
      </c>
      <c r="L80" s="194" t="str">
        <f>DSDC_SWB!L203</f>
        <v>WWN TOTEX</v>
      </c>
      <c r="M80" s="194" t="str">
        <f>DSDC_SWB!M203</f>
        <v>£m</v>
      </c>
      <c r="N80" s="157"/>
      <c r="O80" s="120"/>
      <c r="P80" s="120"/>
      <c r="Q80" s="190">
        <f>DSDC_SWB!Q191</f>
        <v>0</v>
      </c>
      <c r="R80" s="190">
        <f>DSDC_SWB!R191</f>
        <v>0</v>
      </c>
      <c r="S80" s="190">
        <f>DSDC_SWB!S191</f>
        <v>0</v>
      </c>
      <c r="T80" s="190">
        <f>DSDC_SWB!T191</f>
        <v>0</v>
      </c>
      <c r="U80" s="190">
        <f>DSDC_SWB!U191</f>
        <v>0</v>
      </c>
      <c r="W80" s="190">
        <f>SUM(Q80:U80)</f>
        <v>0</v>
      </c>
      <c r="X80" s="190">
        <f>AVERAGE(Q80:U80)</f>
        <v>0</v>
      </c>
    </row>
    <row r="81" spans="5:24" outlineLevel="1">
      <c r="E81" s="120" t="s">
        <v>1033</v>
      </c>
      <c r="Q81" s="270">
        <f>SUM(Q79:Q80)</f>
        <v>0</v>
      </c>
      <c r="R81" s="270">
        <f t="shared" ref="R81:U81" si="27">SUM(R79:R80)</f>
        <v>0</v>
      </c>
      <c r="S81" s="270">
        <f t="shared" si="27"/>
        <v>0</v>
      </c>
      <c r="T81" s="270">
        <f t="shared" si="27"/>
        <v>0</v>
      </c>
      <c r="U81" s="270">
        <f t="shared" si="27"/>
        <v>0</v>
      </c>
      <c r="W81" s="270">
        <f>SUM(Q81:U81)</f>
        <v>0</v>
      </c>
      <c r="X81" s="270">
        <f>AVERAGE(Q81:U81)</f>
        <v>0</v>
      </c>
    </row>
    <row r="82" spans="5:24" outlineLevel="1">
      <c r="Q82" s="286"/>
      <c r="R82" s="286"/>
      <c r="S82" s="286"/>
      <c r="T82" s="286"/>
      <c r="U82" s="286"/>
    </row>
    <row r="83" spans="5:24" outlineLevel="1">
      <c r="E83" s="120" t="s">
        <v>1034</v>
      </c>
      <c r="Q83" s="292">
        <f>$X$83</f>
        <v>0</v>
      </c>
      <c r="R83" s="292">
        <f t="shared" ref="R83:U83" si="28">$X$83</f>
        <v>0</v>
      </c>
      <c r="S83" s="292">
        <f t="shared" si="28"/>
        <v>0</v>
      </c>
      <c r="T83" s="292">
        <f t="shared" si="28"/>
        <v>0</v>
      </c>
      <c r="U83" s="292">
        <f t="shared" si="28"/>
        <v>0</v>
      </c>
      <c r="V83" s="292"/>
      <c r="W83" s="292">
        <f t="shared" ref="W83" si="29">IF(W81&gt;W77,W81-W77,0)</f>
        <v>0</v>
      </c>
      <c r="X83" s="292">
        <f>W83/5</f>
        <v>0</v>
      </c>
    </row>
    <row r="84" spans="5:24" outlineLevel="1">
      <c r="Q84" s="286"/>
      <c r="R84" s="286"/>
      <c r="S84" s="286"/>
      <c r="T84" s="286"/>
      <c r="U84" s="286"/>
      <c r="W84" s="190"/>
      <c r="X84" s="190"/>
    </row>
    <row r="85" spans="5:24" outlineLevel="1">
      <c r="E85" s="290" t="s">
        <v>1035</v>
      </c>
      <c r="Q85" s="286"/>
      <c r="R85" s="286"/>
      <c r="S85" s="286"/>
      <c r="T85" s="286"/>
      <c r="U85" s="286"/>
      <c r="W85" s="190"/>
      <c r="X85" s="190"/>
    </row>
    <row r="86" spans="5:24" outlineLevel="1">
      <c r="E86" s="190" t="s">
        <v>1036</v>
      </c>
      <c r="F86" s="190"/>
      <c r="M86" s="190"/>
      <c r="N86" s="157"/>
      <c r="O86" s="120"/>
      <c r="P86" s="120"/>
      <c r="Q86" s="190">
        <f>IF(ABS($W$83)&lt;0.001,0,Q$83*(Q79/Q$81))</f>
        <v>0</v>
      </c>
      <c r="R86" s="190">
        <f t="shared" ref="R86:U87" si="30">IF(ABS($W$83)&lt;0.001,0,R$83*(R79/R$81))</f>
        <v>0</v>
      </c>
      <c r="S86" s="190">
        <f t="shared" si="30"/>
        <v>0</v>
      </c>
      <c r="T86" s="190">
        <f t="shared" si="30"/>
        <v>0</v>
      </c>
      <c r="U86" s="190">
        <f t="shared" si="30"/>
        <v>0</v>
      </c>
      <c r="W86" s="190">
        <f t="shared" ref="W86:W88" si="31">SUM(Q86:U86)</f>
        <v>0</v>
      </c>
      <c r="X86" s="190">
        <f t="shared" ref="X86:X88" si="32">AVERAGE(Q86:U86)</f>
        <v>0</v>
      </c>
    </row>
    <row r="87" spans="5:24" outlineLevel="1">
      <c r="E87" s="190" t="s">
        <v>1037</v>
      </c>
      <c r="F87" s="190"/>
      <c r="M87" s="190"/>
      <c r="N87" s="157"/>
      <c r="O87" s="120"/>
      <c r="P87" s="120"/>
      <c r="Q87" s="190">
        <f>IF(ABS($W$83)&lt;0.001,0,Q$83*(Q80/Q$81))</f>
        <v>0</v>
      </c>
      <c r="R87" s="190">
        <f t="shared" si="30"/>
        <v>0</v>
      </c>
      <c r="S87" s="190">
        <f t="shared" si="30"/>
        <v>0</v>
      </c>
      <c r="T87" s="190">
        <f t="shared" si="30"/>
        <v>0</v>
      </c>
      <c r="U87" s="190">
        <f t="shared" si="30"/>
        <v>0</v>
      </c>
      <c r="W87" s="190">
        <f t="shared" si="31"/>
        <v>0</v>
      </c>
      <c r="X87" s="190">
        <f t="shared" si="32"/>
        <v>0</v>
      </c>
    </row>
    <row r="88" spans="5:24" outlineLevel="1">
      <c r="E88" s="120" t="s">
        <v>1038</v>
      </c>
      <c r="F88" s="120" t="s">
        <v>704</v>
      </c>
      <c r="M88" s="157"/>
      <c r="N88" s="157"/>
      <c r="O88" s="120"/>
      <c r="P88" s="120"/>
      <c r="Q88" s="270">
        <f>SUM(Q86:Q87)</f>
        <v>0</v>
      </c>
      <c r="R88" s="270">
        <f t="shared" ref="R88:U88" si="33">SUM(R86:R87)</f>
        <v>0</v>
      </c>
      <c r="S88" s="270">
        <f t="shared" si="33"/>
        <v>0</v>
      </c>
      <c r="T88" s="270">
        <f t="shared" si="33"/>
        <v>0</v>
      </c>
      <c r="U88" s="270">
        <f t="shared" si="33"/>
        <v>0</v>
      </c>
      <c r="W88" s="270">
        <f t="shared" si="31"/>
        <v>0</v>
      </c>
      <c r="X88" s="270">
        <f t="shared" si="32"/>
        <v>0</v>
      </c>
    </row>
    <row r="89" spans="5:24" outlineLevel="1"/>
    <row r="90" spans="5:24" outlineLevel="1">
      <c r="E90" s="289" t="s">
        <v>1039</v>
      </c>
      <c r="F90" s="120"/>
      <c r="M90" s="157"/>
      <c r="N90" s="157"/>
      <c r="O90" s="120"/>
      <c r="P90" s="120"/>
      <c r="Q90" s="194"/>
      <c r="R90" s="194"/>
      <c r="S90" s="194"/>
      <c r="T90" s="194"/>
      <c r="U90" s="194"/>
      <c r="W90" s="194"/>
      <c r="X90" s="194"/>
    </row>
    <row r="91" spans="5:24" outlineLevel="1">
      <c r="E91" s="190" t="s">
        <v>740</v>
      </c>
      <c r="F91" s="190"/>
      <c r="M91" s="190" t="s">
        <v>31</v>
      </c>
      <c r="N91" s="157"/>
      <c r="O91" s="120"/>
      <c r="P91" s="120"/>
      <c r="Q91" s="190">
        <f>Q75+Q86</f>
        <v>0</v>
      </c>
      <c r="R91" s="190">
        <f t="shared" ref="R91:U92" si="34">R75+R86</f>
        <v>0</v>
      </c>
      <c r="S91" s="190">
        <f t="shared" si="34"/>
        <v>0</v>
      </c>
      <c r="T91" s="190">
        <f t="shared" si="34"/>
        <v>0</v>
      </c>
      <c r="U91" s="190">
        <f t="shared" si="34"/>
        <v>0</v>
      </c>
      <c r="W91" s="190">
        <f t="shared" ref="W91:W93" si="35">SUM(Q91:U91)</f>
        <v>0</v>
      </c>
      <c r="X91" s="190">
        <f t="shared" ref="X91:X93" si="36">AVERAGE(Q91:U91)</f>
        <v>0</v>
      </c>
    </row>
    <row r="92" spans="5:24" outlineLevel="1">
      <c r="E92" s="190" t="s">
        <v>741</v>
      </c>
      <c r="F92" s="190"/>
      <c r="M92" s="190" t="s">
        <v>31</v>
      </c>
      <c r="N92" s="157"/>
      <c r="O92" s="120"/>
      <c r="P92" s="120"/>
      <c r="Q92" s="190">
        <f>Q76+Q87</f>
        <v>0</v>
      </c>
      <c r="R92" s="190">
        <f t="shared" si="34"/>
        <v>0</v>
      </c>
      <c r="S92" s="190">
        <f t="shared" si="34"/>
        <v>0</v>
      </c>
      <c r="T92" s="190">
        <f t="shared" si="34"/>
        <v>0</v>
      </c>
      <c r="U92" s="190">
        <f t="shared" si="34"/>
        <v>0</v>
      </c>
      <c r="W92" s="190">
        <f t="shared" si="35"/>
        <v>0</v>
      </c>
      <c r="X92" s="190">
        <f t="shared" si="36"/>
        <v>0</v>
      </c>
    </row>
    <row r="93" spans="5:24" outlineLevel="1">
      <c r="E93" s="120" t="s">
        <v>742</v>
      </c>
      <c r="F93" s="120" t="s">
        <v>704</v>
      </c>
      <c r="M93" s="157" t="s">
        <v>31</v>
      </c>
      <c r="N93" s="157"/>
      <c r="O93" s="120"/>
      <c r="P93" s="120"/>
      <c r="Q93" s="270">
        <f>SUM(Q91:Q92)</f>
        <v>0</v>
      </c>
      <c r="R93" s="270">
        <f t="shared" ref="R93:U93" si="37">SUM(R91:R92)</f>
        <v>0</v>
      </c>
      <c r="S93" s="270">
        <f t="shared" si="37"/>
        <v>0</v>
      </c>
      <c r="T93" s="270">
        <f t="shared" si="37"/>
        <v>0</v>
      </c>
      <c r="U93" s="270">
        <f t="shared" si="37"/>
        <v>0</v>
      </c>
      <c r="W93" s="270">
        <f t="shared" si="35"/>
        <v>0</v>
      </c>
      <c r="X93" s="270">
        <f t="shared" si="36"/>
        <v>0</v>
      </c>
    </row>
    <row r="94" spans="5:24" outlineLevel="1">
      <c r="E94" s="120"/>
      <c r="F94" s="120"/>
      <c r="M94" s="157"/>
      <c r="N94" s="157"/>
      <c r="O94" s="120"/>
      <c r="P94" s="120"/>
      <c r="Q94" s="194"/>
      <c r="R94" s="194"/>
      <c r="S94" s="194"/>
      <c r="T94" s="194"/>
      <c r="U94" s="194"/>
      <c r="W94" s="194"/>
      <c r="X94" s="194"/>
    </row>
    <row r="95" spans="5:24" outlineLevel="1">
      <c r="E95" s="120" t="s">
        <v>649</v>
      </c>
      <c r="N95" s="166">
        <f>SUM(W95)</f>
        <v>0</v>
      </c>
      <c r="W95" s="166">
        <f>IF(OR(ABS(W77-W93)&lt;CHK_TOL,ABS(W81-W93)&lt;CHK_TOL),0,1)</f>
        <v>0</v>
      </c>
    </row>
    <row r="96" spans="5:24">
      <c r="F96" s="120"/>
      <c r="M96" s="157"/>
      <c r="N96" s="157"/>
      <c r="O96" s="120"/>
      <c r="P96" s="120"/>
      <c r="Q96" s="194"/>
      <c r="R96" s="194"/>
      <c r="S96" s="194"/>
      <c r="T96" s="194"/>
      <c r="U96" s="194"/>
      <c r="W96" s="194"/>
      <c r="X96" s="194"/>
    </row>
    <row r="97" spans="1:24">
      <c r="F97" s="120"/>
      <c r="M97" s="157"/>
      <c r="N97" s="157"/>
      <c r="O97" s="120"/>
      <c r="P97" s="120"/>
      <c r="Q97" s="182">
        <f t="shared" ref="Q97:U97" si="38">Q$2</f>
        <v>46112</v>
      </c>
      <c r="R97" s="182">
        <f t="shared" si="38"/>
        <v>46477</v>
      </c>
      <c r="S97" s="182">
        <f t="shared" si="38"/>
        <v>46843</v>
      </c>
      <c r="T97" s="182">
        <f t="shared" si="38"/>
        <v>47208</v>
      </c>
      <c r="U97" s="182">
        <f t="shared" si="38"/>
        <v>47573</v>
      </c>
      <c r="W97" s="182" t="s">
        <v>913</v>
      </c>
      <c r="X97" s="182" t="s">
        <v>914</v>
      </c>
    </row>
    <row r="98" spans="1:24">
      <c r="D98" s="76" t="s">
        <v>1040</v>
      </c>
      <c r="F98" s="120"/>
      <c r="M98" s="157"/>
      <c r="N98" s="157"/>
      <c r="O98" s="120"/>
      <c r="P98" s="120"/>
      <c r="Q98" s="194"/>
      <c r="R98" s="194"/>
      <c r="S98" s="194"/>
      <c r="T98" s="194"/>
      <c r="U98" s="194"/>
      <c r="W98" s="194"/>
      <c r="X98" s="194"/>
    </row>
    <row r="99" spans="1:24">
      <c r="D99" s="76"/>
      <c r="E99" s="287" t="s">
        <v>1041</v>
      </c>
      <c r="F99" s="120"/>
      <c r="M99" s="157"/>
      <c r="N99" s="157"/>
      <c r="O99" s="120"/>
      <c r="P99" s="120"/>
      <c r="Q99" s="194"/>
      <c r="R99" s="194"/>
      <c r="S99" s="194"/>
      <c r="T99" s="194"/>
      <c r="U99" s="194"/>
      <c r="W99" s="194"/>
      <c r="X99" s="194"/>
    </row>
    <row r="100" spans="1:24">
      <c r="D100" s="76"/>
      <c r="F100" s="120"/>
      <c r="M100" s="157"/>
      <c r="N100" s="157"/>
      <c r="O100" s="120"/>
      <c r="P100" s="120"/>
      <c r="Q100" s="194"/>
      <c r="R100" s="194"/>
      <c r="S100" s="194"/>
      <c r="T100" s="194"/>
      <c r="U100" s="194"/>
      <c r="W100" s="194"/>
      <c r="X100" s="194"/>
    </row>
    <row r="101" spans="1:24" outlineLevel="1">
      <c r="A101" s="110"/>
      <c r="B101" s="110"/>
      <c r="C101" s="111"/>
      <c r="D101" s="112"/>
      <c r="E101" s="188" t="s">
        <v>916</v>
      </c>
      <c r="F101" s="79"/>
      <c r="L101" s="79"/>
      <c r="M101" s="208"/>
      <c r="N101" s="79"/>
      <c r="O101" s="120"/>
      <c r="P101" s="120"/>
      <c r="Q101" s="120"/>
      <c r="R101" s="120"/>
      <c r="S101" s="120"/>
      <c r="T101" s="120"/>
      <c r="U101" s="120"/>
    </row>
    <row r="102" spans="1:24" outlineLevel="1">
      <c r="A102" s="110"/>
      <c r="B102" s="110"/>
      <c r="C102" s="111"/>
      <c r="D102" s="112"/>
      <c r="E102" s="189">
        <f>InpC!$H$21</f>
        <v>45016</v>
      </c>
      <c r="F102" s="79"/>
      <c r="L102" s="79"/>
      <c r="M102" s="208"/>
      <c r="N102" s="120"/>
      <c r="O102" s="120"/>
      <c r="P102" s="120"/>
      <c r="Q102" s="120"/>
      <c r="R102" s="120"/>
      <c r="S102" s="120"/>
      <c r="T102" s="120"/>
      <c r="U102" s="120"/>
    </row>
    <row r="103" spans="1:24" outlineLevel="1">
      <c r="A103" s="110"/>
      <c r="B103" s="110"/>
      <c r="C103" s="111"/>
      <c r="D103" s="112"/>
      <c r="E103" s="189"/>
      <c r="F103" s="79"/>
      <c r="L103" s="79"/>
      <c r="M103" s="208"/>
      <c r="N103" s="120"/>
      <c r="O103" s="120"/>
      <c r="P103" s="120"/>
      <c r="Q103" s="120"/>
      <c r="R103" s="120"/>
      <c r="S103" s="120"/>
      <c r="T103" s="120"/>
      <c r="U103" s="120"/>
    </row>
    <row r="104" spans="1:24" outlineLevel="1">
      <c r="E104" s="190" t="s">
        <v>743</v>
      </c>
      <c r="F104" s="190" t="s">
        <v>704</v>
      </c>
      <c r="L104" s="265" t="s">
        <v>700</v>
      </c>
      <c r="M104" s="190" t="s">
        <v>31</v>
      </c>
      <c r="N104" s="157"/>
      <c r="O104" s="120"/>
      <c r="P104" s="120"/>
      <c r="Q104" s="190">
        <f>Q32+Q61+Q91</f>
        <v>1.1504797511566152</v>
      </c>
      <c r="R104" s="190">
        <f>R32+R61+R91</f>
        <v>1.1515035008147749</v>
      </c>
      <c r="S104" s="190">
        <f>S32+S61+S91</f>
        <v>1.1515035008147749</v>
      </c>
      <c r="T104" s="190">
        <f>T32+T61+T91</f>
        <v>1.1515035008147749</v>
      </c>
      <c r="U104" s="190">
        <f>U32+U61+U91</f>
        <v>1.1515035008147749</v>
      </c>
      <c r="W104" s="190">
        <f>SUM(Q104:U104)</f>
        <v>5.7564937544157146</v>
      </c>
      <c r="X104" s="190">
        <f>AVERAGE(Q104:U104)</f>
        <v>1.1512987508831429</v>
      </c>
    </row>
    <row r="105" spans="1:24" outlineLevel="1">
      <c r="E105" s="190" t="s">
        <v>744</v>
      </c>
      <c r="F105" s="190" t="s">
        <v>704</v>
      </c>
      <c r="L105" s="265" t="s">
        <v>708</v>
      </c>
      <c r="M105" s="190" t="s">
        <v>31</v>
      </c>
      <c r="N105" s="157"/>
      <c r="O105" s="120"/>
      <c r="P105" s="120"/>
      <c r="Q105" s="190">
        <f>Q62+Q92</f>
        <v>0.10906000000000002</v>
      </c>
      <c r="R105" s="190">
        <f>R62+R92</f>
        <v>0.10906000000000002</v>
      </c>
      <c r="S105" s="190">
        <f>S62+S92</f>
        <v>0.10906000000000002</v>
      </c>
      <c r="T105" s="190">
        <f>T62+T92</f>
        <v>0.10906000000000002</v>
      </c>
      <c r="U105" s="190">
        <f>U62+U92</f>
        <v>0.10906000000000002</v>
      </c>
      <c r="W105" s="190">
        <f>SUM(Q105:U105)</f>
        <v>0.54530000000000012</v>
      </c>
      <c r="X105" s="190">
        <f>AVERAGE(Q105:U105)</f>
        <v>0.10906000000000002</v>
      </c>
    </row>
    <row r="106" spans="1:24" outlineLevel="1">
      <c r="E106" s="190" t="s">
        <v>745</v>
      </c>
      <c r="F106" s="190" t="s">
        <v>704</v>
      </c>
      <c r="L106" s="265" t="s">
        <v>721</v>
      </c>
      <c r="M106" s="190" t="s">
        <v>31</v>
      </c>
      <c r="N106" s="157"/>
      <c r="O106" s="120"/>
      <c r="P106" s="120"/>
      <c r="Q106" s="190">
        <f>Q33</f>
        <v>0.106</v>
      </c>
      <c r="R106" s="190">
        <f>R33</f>
        <v>0.106</v>
      </c>
      <c r="S106" s="190">
        <f>S33</f>
        <v>0.106</v>
      </c>
      <c r="T106" s="190">
        <f>T33</f>
        <v>0.106</v>
      </c>
      <c r="U106" s="190">
        <f>U33</f>
        <v>0.106</v>
      </c>
      <c r="W106" s="190">
        <f>SUM(Q106:U106)</f>
        <v>0.53</v>
      </c>
      <c r="X106" s="190">
        <f>AVERAGE(Q106:U106)</f>
        <v>0.10600000000000001</v>
      </c>
    </row>
    <row r="107" spans="1:24" outlineLevel="1">
      <c r="E107" s="190" t="s">
        <v>746</v>
      </c>
      <c r="F107" s="190" t="s">
        <v>704</v>
      </c>
      <c r="L107" s="265">
        <v>0</v>
      </c>
      <c r="M107" s="190" t="s">
        <v>31</v>
      </c>
      <c r="N107" s="157"/>
      <c r="O107" s="120"/>
      <c r="P107" s="120"/>
      <c r="Q107" s="190">
        <f>SUM(Q104:Q106)</f>
        <v>1.3655397511566152</v>
      </c>
      <c r="R107" s="190">
        <f t="shared" ref="R107:U107" si="39">SUM(R104:R106)</f>
        <v>1.366563500814775</v>
      </c>
      <c r="S107" s="190">
        <f t="shared" si="39"/>
        <v>1.366563500814775</v>
      </c>
      <c r="T107" s="190">
        <f t="shared" si="39"/>
        <v>1.366563500814775</v>
      </c>
      <c r="U107" s="190">
        <f t="shared" si="39"/>
        <v>1.366563500814775</v>
      </c>
      <c r="W107" s="190">
        <f>SUM(Q107:U107)</f>
        <v>6.8317937544157141</v>
      </c>
      <c r="X107" s="190">
        <f>AVERAGE(Q107:U107)</f>
        <v>1.3663587508831427</v>
      </c>
    </row>
    <row r="108" spans="1:24">
      <c r="E108" s="120"/>
      <c r="F108" s="120"/>
      <c r="L108" s="120"/>
      <c r="M108" s="157"/>
      <c r="N108" s="157"/>
      <c r="O108" s="120"/>
      <c r="P108" s="120"/>
      <c r="Q108" s="190"/>
      <c r="R108" s="190"/>
      <c r="S108" s="190"/>
      <c r="T108" s="190"/>
      <c r="U108" s="190"/>
      <c r="W108" s="194"/>
      <c r="X108" s="194"/>
    </row>
    <row r="109" spans="1:24">
      <c r="E109" s="120"/>
      <c r="F109" s="120"/>
      <c r="L109" s="120"/>
      <c r="M109" s="157"/>
      <c r="N109" s="157"/>
      <c r="O109" s="120"/>
      <c r="P109" s="120"/>
      <c r="Q109" s="194"/>
      <c r="R109" s="194"/>
      <c r="S109" s="194"/>
      <c r="T109" s="194"/>
      <c r="U109" s="194"/>
      <c r="W109" s="194"/>
      <c r="X109" s="194"/>
    </row>
    <row r="110" spans="1:24">
      <c r="E110" s="120"/>
      <c r="F110" s="120"/>
      <c r="L110" s="120"/>
      <c r="M110" s="157"/>
      <c r="N110" s="157"/>
      <c r="O110" s="120"/>
      <c r="P110" s="120"/>
      <c r="Q110" s="194"/>
      <c r="R110" s="194"/>
      <c r="S110" s="194"/>
      <c r="T110" s="194"/>
      <c r="U110" s="194"/>
      <c r="W110" s="194"/>
      <c r="X110" s="194"/>
    </row>
    <row r="111" spans="1:24">
      <c r="E111" s="120"/>
      <c r="N111" s="79"/>
    </row>
    <row r="112" spans="1:24">
      <c r="E112" s="120"/>
      <c r="F112" s="120"/>
      <c r="L112" s="120"/>
      <c r="M112" s="157"/>
      <c r="N112" s="157"/>
      <c r="O112" s="120"/>
      <c r="P112" s="120"/>
      <c r="Q112" s="194"/>
      <c r="R112" s="194"/>
      <c r="S112" s="194"/>
      <c r="T112" s="194"/>
      <c r="U112" s="194"/>
    </row>
    <row r="113" spans="5:21">
      <c r="E113" s="120"/>
      <c r="F113" s="120"/>
      <c r="L113" s="120"/>
      <c r="M113" s="157"/>
      <c r="N113" s="157"/>
      <c r="O113" s="120"/>
      <c r="P113" s="120"/>
      <c r="Q113" s="194"/>
      <c r="R113" s="194"/>
      <c r="S113" s="194"/>
      <c r="T113" s="194"/>
      <c r="U113" s="194"/>
    </row>
    <row r="114" spans="5:21">
      <c r="E114" s="7"/>
      <c r="F114" s="7"/>
      <c r="L114" s="7"/>
      <c r="M114" s="22"/>
      <c r="N114" s="7"/>
      <c r="O114" s="17"/>
      <c r="P114" s="17"/>
      <c r="Q114" s="16"/>
      <c r="R114" s="16"/>
      <c r="S114" s="16"/>
      <c r="T114" s="16"/>
      <c r="U114" s="16"/>
    </row>
    <row r="115" spans="5:21">
      <c r="E115" s="7"/>
      <c r="F115" s="7"/>
      <c r="L115" s="7"/>
      <c r="M115" s="22"/>
      <c r="N115" s="7"/>
      <c r="O115" s="17"/>
      <c r="P115" s="17"/>
      <c r="Q115" s="16"/>
      <c r="R115" s="16"/>
      <c r="S115" s="16"/>
      <c r="T115" s="16"/>
      <c r="U115" s="16"/>
    </row>
    <row r="116" spans="5:21">
      <c r="E116" s="7"/>
      <c r="F116" s="7"/>
      <c r="L116" s="7"/>
      <c r="M116" s="22"/>
      <c r="N116" s="7"/>
      <c r="O116" s="17"/>
      <c r="P116" s="17"/>
      <c r="Q116" s="7"/>
      <c r="R116" s="7"/>
      <c r="S116" s="7"/>
      <c r="T116" s="7"/>
      <c r="U116" s="7"/>
    </row>
    <row r="117" spans="5:21">
      <c r="E117" s="7"/>
      <c r="F117" s="7"/>
      <c r="L117" s="7"/>
      <c r="M117" s="22"/>
      <c r="N117" s="7"/>
      <c r="O117" s="17"/>
      <c r="P117" s="17"/>
      <c r="Q117" s="7"/>
      <c r="R117" s="7"/>
      <c r="S117" s="7"/>
      <c r="T117" s="7"/>
      <c r="U117" s="7"/>
    </row>
    <row r="118" spans="5:21">
      <c r="E118" s="7"/>
      <c r="F118" s="7"/>
      <c r="L118" s="7"/>
      <c r="M118" s="22"/>
      <c r="N118" s="7"/>
      <c r="O118" s="17"/>
      <c r="P118" s="17"/>
      <c r="Q118" s="7"/>
      <c r="R118" s="7"/>
      <c r="S118" s="7"/>
      <c r="T118" s="7"/>
      <c r="U118" s="7"/>
    </row>
  </sheetData>
  <conditionalFormatting sqref="A10:XFD28">
    <cfRule type="expression" dxfId="371" priority="3">
      <formula>ISNUMBER(SEARCH("sum", $F10))</formula>
    </cfRule>
  </conditionalFormatting>
  <conditionalFormatting sqref="A29:XFD55 A63:XFD108">
    <cfRule type="expression" dxfId="370" priority="30">
      <formula>ISNUMBER(SEARCH("sum", $F29))</formula>
    </cfRule>
  </conditionalFormatting>
  <conditionalFormatting sqref="A56:XFD62">
    <cfRule type="expression" dxfId="369" priority="1">
      <formula>ISNUMBER(SEARCH("sum", $F56))</formula>
    </cfRule>
  </conditionalFormatting>
  <conditionalFormatting sqref="E112:F113 L112:M113">
    <cfRule type="expression" dxfId="368" priority="31">
      <formula>ISNUMBER(SEARCH("sum", $F112))</formula>
    </cfRule>
  </conditionalFormatting>
  <conditionalFormatting sqref="N1:N2">
    <cfRule type="cellIs" dxfId="367" priority="34" stopIfTrue="1" operator="notEqual">
      <formula>0</formula>
    </cfRule>
    <cfRule type="cellIs" dxfId="366" priority="33" stopIfTrue="1" operator="equal">
      <formula>""</formula>
    </cfRule>
    <cfRule type="cellIs" dxfId="365" priority="32" stopIfTrue="1" operator="notEqual">
      <formula>0</formula>
    </cfRule>
    <cfRule type="cellIs" dxfId="364" priority="35" stopIfTrue="1" operator="equal">
      <formula>""</formula>
    </cfRule>
  </conditionalFormatting>
  <conditionalFormatting sqref="N36">
    <cfRule type="cellIs" dxfId="363" priority="22" stopIfTrue="1" operator="equal">
      <formula>""</formula>
    </cfRule>
    <cfRule type="cellIs" dxfId="362" priority="23" stopIfTrue="1" operator="notEqual">
      <formula>0</formula>
    </cfRule>
    <cfRule type="cellIs" dxfId="361" priority="24" stopIfTrue="1" operator="equal">
      <formula>""</formula>
    </cfRule>
    <cfRule type="cellIs" dxfId="360" priority="21" stopIfTrue="1" operator="notEqual">
      <formula>0</formula>
    </cfRule>
  </conditionalFormatting>
  <conditionalFormatting sqref="N65">
    <cfRule type="cellIs" dxfId="359" priority="13" stopIfTrue="1" operator="notEqual">
      <formula>0</formula>
    </cfRule>
    <cfRule type="cellIs" dxfId="358" priority="14" stopIfTrue="1" operator="equal">
      <formula>""</formula>
    </cfRule>
    <cfRule type="cellIs" dxfId="357" priority="16" stopIfTrue="1" operator="equal">
      <formula>""</formula>
    </cfRule>
    <cfRule type="cellIs" dxfId="356" priority="15" stopIfTrue="1" operator="notEqual">
      <formula>0</formula>
    </cfRule>
  </conditionalFormatting>
  <conditionalFormatting sqref="N95">
    <cfRule type="cellIs" dxfId="355" priority="8" stopIfTrue="1" operator="notEqual">
      <formula>0</formula>
    </cfRule>
    <cfRule type="cellIs" dxfId="354" priority="9" stopIfTrue="1" operator="equal">
      <formula>""</formula>
    </cfRule>
    <cfRule type="cellIs" dxfId="353" priority="10" stopIfTrue="1" operator="notEqual">
      <formula>0</formula>
    </cfRule>
    <cfRule type="cellIs" dxfId="352" priority="11" stopIfTrue="1" operator="equal">
      <formula>""</formula>
    </cfRule>
  </conditionalFormatting>
  <conditionalFormatting sqref="Q3:U3">
    <cfRule type="cellIs" dxfId="351" priority="36" operator="equal">
      <formula>"PPA ext."</formula>
    </cfRule>
    <cfRule type="cellIs" dxfId="350" priority="37" operator="equal">
      <formula>"Delay"</formula>
    </cfRule>
    <cfRule type="cellIs" dxfId="349" priority="38" operator="equal">
      <formula>"Fin Close"</formula>
    </cfRule>
    <cfRule type="cellIs" dxfId="348" priority="39" stopIfTrue="1" operator="equal">
      <formula>"Construction"</formula>
    </cfRule>
    <cfRule type="cellIs" dxfId="347" priority="40" stopIfTrue="1" operator="equal">
      <formula>"Operations"</formula>
    </cfRule>
  </conditionalFormatting>
  <conditionalFormatting sqref="Q24:X24">
    <cfRule type="expression" dxfId="346" priority="29">
      <formula>Q$24&gt;0</formula>
    </cfRule>
  </conditionalFormatting>
  <conditionalFormatting sqref="Q83:X83">
    <cfRule type="expression" dxfId="345" priority="12">
      <formula>Q$83&gt;0</formula>
    </cfRule>
  </conditionalFormatting>
  <conditionalFormatting sqref="W36">
    <cfRule type="cellIs" dxfId="344" priority="25" stopIfTrue="1" operator="notEqual">
      <formula>0</formula>
    </cfRule>
    <cfRule type="cellIs" dxfId="343" priority="26" stopIfTrue="1" operator="equal">
      <formula>""</formula>
    </cfRule>
    <cfRule type="cellIs" dxfId="342" priority="27" stopIfTrue="1" operator="notEqual">
      <formula>0</formula>
    </cfRule>
    <cfRule type="cellIs" dxfId="341" priority="28" stopIfTrue="1" operator="equal">
      <formula>""</formula>
    </cfRule>
  </conditionalFormatting>
  <conditionalFormatting sqref="W65">
    <cfRule type="cellIs" dxfId="340" priority="20" stopIfTrue="1" operator="equal">
      <formula>""</formula>
    </cfRule>
    <cfRule type="cellIs" dxfId="339" priority="19" stopIfTrue="1" operator="notEqual">
      <formula>0</formula>
    </cfRule>
    <cfRule type="cellIs" dxfId="338" priority="18" stopIfTrue="1" operator="equal">
      <formula>""</formula>
    </cfRule>
    <cfRule type="cellIs" dxfId="337" priority="17" stopIfTrue="1" operator="notEqual">
      <formula>0</formula>
    </cfRule>
  </conditionalFormatting>
  <conditionalFormatting sqref="W95">
    <cfRule type="cellIs" dxfId="336" priority="4" stopIfTrue="1" operator="notEqual">
      <formula>0</formula>
    </cfRule>
    <cfRule type="cellIs" dxfId="335" priority="5" stopIfTrue="1" operator="equal">
      <formula>""</formula>
    </cfRule>
    <cfRule type="cellIs" dxfId="334" priority="6" stopIfTrue="1" operator="notEqual">
      <formula>0</formula>
    </cfRule>
    <cfRule type="cellIs" dxfId="333" priority="7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1EBCB-BE70-46ED-B751-25E1C9237B63}">
  <sheetPr codeName="Sheet29">
    <tabColor theme="4"/>
  </sheetPr>
  <dimension ref="A1:Z238"/>
  <sheetViews>
    <sheetView showGridLines="0" zoomScale="80" zoomScaleNormal="80" workbookViewId="0">
      <pane xSplit="15" ySplit="4" topLeftCell="P5" activePane="bottomRight" state="frozen"/>
      <selection pane="bottomRight" activeCell="Q5" sqref="Q5"/>
      <selection pane="bottomLeft" activeCell="Q24" sqref="Q24"/>
      <selection pane="topRight" activeCell="Q24" sqref="Q24"/>
    </sheetView>
  </sheetViews>
  <sheetFormatPr defaultColWidth="0" defaultRowHeight="15" outlineLevelRow="1" outlineLevelCol="1"/>
  <cols>
    <col min="1" max="4" width="3" customWidth="1"/>
    <col min="5" max="5" width="62.42578125" style="300" bestFit="1" customWidth="1"/>
    <col min="6" max="10" width="2.85546875" hidden="1" customWidth="1" outlineLevel="1"/>
    <col min="11" max="11" width="8.7109375" hidden="1" customWidth="1" outlineLevel="1"/>
    <col min="12" max="12" width="12.42578125" hidden="1" customWidth="1" outlineLevel="1"/>
    <col min="13" max="13" width="22.7109375" bestFit="1" customWidth="1" collapsed="1"/>
    <col min="14" max="15" width="8.7109375" customWidth="1"/>
    <col min="16" max="16" width="3.5703125" customWidth="1"/>
    <col min="17" max="21" width="11.5703125" style="304" customWidth="1"/>
    <col min="22" max="22" width="8.7109375" customWidth="1"/>
    <col min="23" max="23" width="6.42578125" customWidth="1"/>
    <col min="24" max="24" width="8.140625" bestFit="1" customWidth="1"/>
    <col min="25" max="25" width="4.7109375" hidden="1" customWidth="1"/>
    <col min="26" max="26" width="0" hidden="1" customWidth="1"/>
    <col min="27" max="16384" width="8.7109375" hidden="1"/>
  </cols>
  <sheetData>
    <row r="1" spans="1:24" ht="26.25">
      <c r="A1" s="75" t="s">
        <v>1043</v>
      </c>
      <c r="B1" s="110"/>
      <c r="C1" s="111"/>
      <c r="D1" s="112"/>
      <c r="E1" s="296"/>
      <c r="F1" s="79"/>
      <c r="G1" s="79"/>
      <c r="H1" s="79"/>
      <c r="I1" s="79"/>
      <c r="J1" s="79"/>
      <c r="K1" s="79"/>
      <c r="L1" s="79"/>
      <c r="M1" s="165" t="str">
        <f>A1&amp;" - Errors on sheet"</f>
        <v>Third party revenues checks  - Errors on sheet</v>
      </c>
      <c r="N1" s="166">
        <f>N44+N84+N147+N195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</row>
    <row r="2" spans="1:24" s="265" customFormat="1">
      <c r="A2"/>
      <c r="B2"/>
      <c r="C2"/>
      <c r="D2" s="180"/>
      <c r="E2" s="291" t="str">
        <f>Time!E2</f>
        <v>Model period ending</v>
      </c>
      <c r="F2" s="93"/>
      <c r="G2" s="93"/>
      <c r="H2" s="93"/>
      <c r="I2" s="93"/>
      <c r="J2" s="93"/>
      <c r="K2" s="93"/>
      <c r="L2" s="93"/>
      <c r="M2" s="275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</row>
    <row r="3" spans="1:24" s="265" customFormat="1">
      <c r="A3"/>
      <c r="B3"/>
      <c r="C3"/>
      <c r="D3" s="112"/>
      <c r="E3" s="291" t="str">
        <f>Time!E3</f>
        <v>Timeline label</v>
      </c>
      <c r="F3" s="79"/>
      <c r="G3" s="79"/>
      <c r="H3" s="79"/>
      <c r="I3" s="79"/>
      <c r="J3" s="79"/>
      <c r="K3" s="79"/>
      <c r="L3" s="79"/>
      <c r="M3" s="141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</row>
    <row r="4" spans="1:24" s="265" customFormat="1">
      <c r="A4"/>
      <c r="B4"/>
      <c r="C4"/>
      <c r="D4" s="112"/>
      <c r="E4" s="291" t="str">
        <f>Time!E4</f>
        <v>Model column counter</v>
      </c>
      <c r="F4" s="184"/>
      <c r="G4" s="184"/>
      <c r="H4" s="184"/>
      <c r="I4" s="184"/>
      <c r="J4" s="184"/>
      <c r="K4" s="185"/>
      <c r="L4" s="185"/>
      <c r="M4" s="185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W4" s="182"/>
      <c r="X4" s="182"/>
    </row>
    <row r="5" spans="1:24" s="265" customFormat="1">
      <c r="A5"/>
      <c r="B5"/>
      <c r="C5"/>
      <c r="D5" s="76"/>
      <c r="E5" s="79"/>
      <c r="F5" s="79"/>
      <c r="G5" s="79"/>
      <c r="H5" s="79"/>
      <c r="I5" s="79"/>
      <c r="J5" s="79"/>
      <c r="K5" s="79"/>
      <c r="L5" s="79"/>
      <c r="M5" s="157"/>
      <c r="N5" s="79"/>
      <c r="O5" s="120"/>
      <c r="P5" s="120"/>
      <c r="Q5" s="182"/>
      <c r="R5" s="182"/>
      <c r="S5" s="182"/>
      <c r="T5" s="182"/>
      <c r="U5" s="182"/>
    </row>
    <row r="6" spans="1:24" s="265" customFormat="1">
      <c r="A6"/>
      <c r="B6"/>
      <c r="C6" s="45" t="s">
        <v>11</v>
      </c>
      <c r="D6" s="319"/>
      <c r="E6" s="76"/>
      <c r="F6" s="120"/>
      <c r="G6" s="120"/>
      <c r="H6" s="120"/>
      <c r="I6" s="120"/>
      <c r="J6" s="120"/>
      <c r="K6" s="79"/>
      <c r="L6" s="120"/>
      <c r="M6" s="157"/>
      <c r="N6" s="157"/>
      <c r="O6" s="120"/>
      <c r="P6" s="82"/>
      <c r="Q6" s="182">
        <f t="shared" ref="Q6:U6" si="0">Q$2</f>
        <v>46112</v>
      </c>
      <c r="R6" s="182">
        <f t="shared" si="0"/>
        <v>46477</v>
      </c>
      <c r="S6" s="182">
        <f t="shared" si="0"/>
        <v>46843</v>
      </c>
      <c r="T6" s="182">
        <f t="shared" si="0"/>
        <v>47208</v>
      </c>
      <c r="U6" s="182">
        <f t="shared" si="0"/>
        <v>47573</v>
      </c>
      <c r="W6" s="182" t="s">
        <v>913</v>
      </c>
      <c r="X6" s="182" t="s">
        <v>914</v>
      </c>
    </row>
    <row r="7" spans="1:24" s="265" customFormat="1">
      <c r="A7"/>
      <c r="B7"/>
      <c r="C7" s="76" t="s">
        <v>942</v>
      </c>
      <c r="D7" s="76"/>
      <c r="F7" s="120"/>
      <c r="G7" s="120"/>
      <c r="H7" s="120"/>
      <c r="I7" s="120"/>
      <c r="J7" s="120"/>
      <c r="K7" s="79"/>
      <c r="L7" s="120"/>
      <c r="M7" s="157"/>
      <c r="N7" s="157"/>
      <c r="O7" s="120"/>
      <c r="P7" s="82"/>
      <c r="Q7" s="194"/>
      <c r="R7" s="194"/>
      <c r="S7" s="194"/>
      <c r="T7" s="194"/>
      <c r="U7" s="194"/>
      <c r="W7" s="194"/>
      <c r="X7" s="194"/>
    </row>
    <row r="8" spans="1:24" s="265" customFormat="1">
      <c r="A8"/>
      <c r="B8"/>
      <c r="C8" s="42"/>
      <c r="D8" s="76" t="s">
        <v>1044</v>
      </c>
      <c r="F8" s="120"/>
      <c r="G8" s="120"/>
      <c r="H8" s="120"/>
      <c r="I8" s="120"/>
      <c r="J8" s="120"/>
      <c r="K8" s="79"/>
      <c r="L8" s="120"/>
      <c r="M8" s="157"/>
      <c r="N8" s="157"/>
      <c r="O8" s="120"/>
      <c r="P8" s="82"/>
      <c r="Q8" s="194"/>
      <c r="R8" s="194"/>
      <c r="S8" s="194"/>
      <c r="T8" s="194"/>
      <c r="U8" s="194"/>
      <c r="W8" s="194"/>
      <c r="X8" s="194"/>
    </row>
    <row r="9" spans="1:24" s="265" customFormat="1">
      <c r="A9"/>
      <c r="B9"/>
      <c r="C9"/>
      <c r="D9" s="42"/>
      <c r="E9" s="76" t="s">
        <v>649</v>
      </c>
      <c r="F9" s="120"/>
      <c r="G9" s="120"/>
      <c r="H9" s="120"/>
      <c r="I9" s="120"/>
      <c r="J9" s="120"/>
      <c r="K9" s="79"/>
      <c r="L9" s="120"/>
      <c r="M9" s="157"/>
      <c r="N9" s="157"/>
      <c r="O9" s="120"/>
      <c r="P9" s="82"/>
      <c r="Q9" s="194"/>
      <c r="R9" s="194"/>
      <c r="S9" s="194"/>
      <c r="T9" s="194"/>
      <c r="U9" s="194"/>
      <c r="W9" s="194"/>
      <c r="X9" s="194"/>
    </row>
    <row r="10" spans="1:24" s="265" customFormat="1" outlineLevel="1">
      <c r="A10"/>
      <c r="B10"/>
      <c r="C10"/>
      <c r="D10" s="42"/>
      <c r="E10" s="76"/>
      <c r="F10" s="120"/>
      <c r="G10" s="120"/>
      <c r="H10" s="120"/>
      <c r="I10" s="120"/>
      <c r="J10" s="120"/>
      <c r="K10" s="79"/>
      <c r="L10" s="120"/>
      <c r="M10" s="157"/>
      <c r="N10" s="157"/>
      <c r="O10" s="120"/>
      <c r="P10" s="82"/>
      <c r="Q10" s="194"/>
      <c r="R10" s="194"/>
      <c r="S10" s="194"/>
      <c r="T10" s="194"/>
      <c r="U10" s="194"/>
      <c r="W10" s="194"/>
      <c r="X10" s="194"/>
    </row>
    <row r="11" spans="1:24" s="265" customFormat="1" outlineLevel="1">
      <c r="A11"/>
      <c r="B11"/>
      <c r="C11"/>
      <c r="D11" s="42"/>
      <c r="E11" s="79" t="s">
        <v>916</v>
      </c>
      <c r="F11" s="79"/>
      <c r="G11" s="79"/>
      <c r="H11" s="79"/>
      <c r="I11" s="79"/>
      <c r="J11" s="79"/>
      <c r="K11" s="79"/>
      <c r="L11" s="79"/>
      <c r="M11" s="157"/>
      <c r="N11" s="79"/>
      <c r="O11" s="120"/>
      <c r="P11" s="120"/>
      <c r="Q11" s="120"/>
      <c r="R11" s="120"/>
      <c r="S11" s="120"/>
      <c r="T11" s="120"/>
      <c r="U11" s="120"/>
    </row>
    <row r="12" spans="1:24" s="265" customFormat="1" outlineLevel="1">
      <c r="A12"/>
      <c r="B12"/>
      <c r="C12"/>
      <c r="D12" s="42"/>
      <c r="E12" s="291">
        <f>InpC!$H$21</f>
        <v>45016</v>
      </c>
      <c r="F12" s="79"/>
      <c r="G12" s="79"/>
      <c r="H12" s="79"/>
      <c r="I12" s="79"/>
      <c r="J12" s="79"/>
      <c r="K12" s="79"/>
      <c r="L12" s="79"/>
      <c r="M12" s="157"/>
      <c r="N12" s="120"/>
      <c r="O12" s="120"/>
      <c r="P12" s="120"/>
      <c r="Q12" s="120"/>
      <c r="R12" s="120"/>
      <c r="S12" s="120"/>
      <c r="T12" s="120"/>
      <c r="U12" s="120"/>
    </row>
    <row r="13" spans="1:24" s="265" customFormat="1" outlineLevel="1">
      <c r="A13"/>
      <c r="B13"/>
      <c r="C13"/>
      <c r="D13" s="42"/>
      <c r="E13" s="120"/>
      <c r="F13" s="120"/>
      <c r="G13" s="120"/>
      <c r="H13" s="120"/>
      <c r="I13" s="120"/>
      <c r="J13" s="120"/>
      <c r="K13" s="79"/>
      <c r="L13" s="120"/>
      <c r="M13" s="157"/>
      <c r="N13" s="157"/>
      <c r="O13" s="120"/>
      <c r="P13" s="82"/>
      <c r="Q13" s="194"/>
      <c r="R13" s="194"/>
      <c r="S13" s="194"/>
      <c r="T13" s="194"/>
      <c r="U13" s="194"/>
      <c r="V13" s="288"/>
      <c r="W13" s="194"/>
      <c r="X13" s="194"/>
    </row>
    <row r="14" spans="1:24" s="265" customFormat="1" outlineLevel="1">
      <c r="A14"/>
      <c r="B14"/>
      <c r="C14"/>
      <c r="D14" s="42"/>
      <c r="E14" s="323" t="str">
        <f>InpC!E22</f>
        <v>Financial years in PR24</v>
      </c>
      <c r="F14" s="318"/>
      <c r="G14" s="318"/>
      <c r="N14" s="301">
        <f>InpC!H22</f>
        <v>5</v>
      </c>
      <c r="O14" s="120"/>
      <c r="P14" s="120"/>
      <c r="Q14" s="120"/>
      <c r="R14" s="120"/>
      <c r="S14" s="120"/>
      <c r="T14" s="120"/>
      <c r="U14" s="120"/>
    </row>
    <row r="15" spans="1:24" s="265" customFormat="1" outlineLevel="1">
      <c r="A15"/>
      <c r="B15"/>
      <c r="C15"/>
      <c r="D15" s="42"/>
      <c r="E15" s="323"/>
      <c r="F15" s="318"/>
      <c r="G15" s="318"/>
      <c r="N15" s="301"/>
      <c r="O15" s="120"/>
      <c r="P15" s="120"/>
      <c r="Q15" s="120"/>
      <c r="R15" s="120"/>
      <c r="S15" s="120"/>
      <c r="T15" s="120"/>
      <c r="U15" s="120"/>
    </row>
    <row r="16" spans="1:24" s="265" customFormat="1" outlineLevel="1">
      <c r="A16"/>
      <c r="B16"/>
      <c r="C16"/>
      <c r="D16" s="42"/>
      <c r="E16" s="120" t="str">
        <f>TPSR!E129</f>
        <v>Non-potable supplies revenue - WR</v>
      </c>
      <c r="F16" s="120"/>
      <c r="G16" s="120"/>
      <c r="H16" s="120"/>
      <c r="I16" s="120"/>
      <c r="J16" s="120"/>
      <c r="K16" s="120"/>
      <c r="L16" s="120"/>
      <c r="M16" s="231" t="str">
        <f>TPSR!M129</f>
        <v>£m</v>
      </c>
      <c r="N16" s="157"/>
      <c r="O16" s="120"/>
      <c r="P16" s="194"/>
      <c r="Q16" s="302">
        <f>TPSR!Q129</f>
        <v>0</v>
      </c>
      <c r="R16" s="302">
        <f>TPSR!R129</f>
        <v>0</v>
      </c>
      <c r="S16" s="302">
        <f>TPSR!S129</f>
        <v>0</v>
      </c>
      <c r="T16" s="302">
        <f>TPSR!T129</f>
        <v>0</v>
      </c>
      <c r="U16" s="302">
        <f>TPSR!U129</f>
        <v>0</v>
      </c>
      <c r="V16" s="310"/>
      <c r="W16" s="302">
        <f>SUM(Q16:U16)</f>
        <v>0</v>
      </c>
      <c r="X16" s="302">
        <f>W16/$N$14</f>
        <v>0</v>
      </c>
    </row>
    <row r="17" spans="1:24" s="265" customFormat="1" outlineLevel="1">
      <c r="A17"/>
      <c r="B17"/>
      <c r="C17"/>
      <c r="D17" s="42"/>
      <c r="E17" s="120" t="str">
        <f>TPSR!E130</f>
        <v>Non-potable supplies revenue - WN</v>
      </c>
      <c r="F17" s="120"/>
      <c r="G17" s="120"/>
      <c r="H17" s="120"/>
      <c r="I17" s="120"/>
      <c r="J17" s="120"/>
      <c r="K17" s="79"/>
      <c r="L17" s="120"/>
      <c r="M17" s="231" t="str">
        <f>TPSR!M130</f>
        <v>£m</v>
      </c>
      <c r="N17" s="157"/>
      <c r="O17" s="120"/>
      <c r="P17" s="194"/>
      <c r="Q17" s="302">
        <f>TPSR!Q130</f>
        <v>6.1715326786319018</v>
      </c>
      <c r="R17" s="302">
        <f>TPSR!R130</f>
        <v>6.5345311767746947</v>
      </c>
      <c r="S17" s="302">
        <f>TPSR!S130</f>
        <v>6.6653166296415716</v>
      </c>
      <c r="T17" s="302">
        <f>TPSR!T130</f>
        <v>6.7980776935789429</v>
      </c>
      <c r="U17" s="302">
        <f>TPSR!U130</f>
        <v>6.9339997352291149</v>
      </c>
      <c r="V17" s="310"/>
      <c r="W17" s="302">
        <f t="shared" ref="W17:W19" si="1">SUM(Q17:U17)</f>
        <v>33.103457913856232</v>
      </c>
      <c r="X17" s="302">
        <f>W17/$N$14</f>
        <v>6.6206915827712463</v>
      </c>
    </row>
    <row r="18" spans="1:24" s="265" customFormat="1" outlineLevel="1">
      <c r="A18"/>
      <c r="B18"/>
      <c r="C18"/>
      <c r="D18" s="42"/>
      <c r="E18" s="120" t="str">
        <f>TPSR!E131</f>
        <v>Non-potable supplies revenue - additional control 1</v>
      </c>
      <c r="F18" s="120"/>
      <c r="G18" s="120"/>
      <c r="H18" s="120"/>
      <c r="I18" s="120"/>
      <c r="J18" s="120"/>
      <c r="K18" s="79"/>
      <c r="L18" s="120"/>
      <c r="M18" s="231" t="str">
        <f>TPSR!M131</f>
        <v>£m</v>
      </c>
      <c r="N18" s="157"/>
      <c r="O18" s="120"/>
      <c r="P18" s="194"/>
      <c r="Q18" s="302">
        <f>TPSR!Q131</f>
        <v>0</v>
      </c>
      <c r="R18" s="302">
        <f>TPSR!R131</f>
        <v>0</v>
      </c>
      <c r="S18" s="302">
        <f>TPSR!S131</f>
        <v>0</v>
      </c>
      <c r="T18" s="302">
        <f>TPSR!T131</f>
        <v>0</v>
      </c>
      <c r="U18" s="302">
        <f>TPSR!U131</f>
        <v>0</v>
      </c>
      <c r="V18" s="310"/>
      <c r="W18" s="302">
        <f t="shared" si="1"/>
        <v>0</v>
      </c>
      <c r="X18" s="302">
        <f>W18/$N$14</f>
        <v>0</v>
      </c>
    </row>
    <row r="19" spans="1:24" s="265" customFormat="1" outlineLevel="1">
      <c r="A19"/>
      <c r="B19"/>
      <c r="C19"/>
      <c r="D19" s="42"/>
      <c r="E19" s="319" t="str">
        <f>TPSR!E132</f>
        <v>Non-potable supplies revenue - additional control 2</v>
      </c>
      <c r="M19" s="324" t="str">
        <f>TPSR!M132</f>
        <v>£m</v>
      </c>
      <c r="P19" s="194"/>
      <c r="Q19" s="310">
        <f>TPSR!Q132</f>
        <v>0</v>
      </c>
      <c r="R19" s="310">
        <f>TPSR!R132</f>
        <v>0</v>
      </c>
      <c r="S19" s="310">
        <f>TPSR!S132</f>
        <v>0</v>
      </c>
      <c r="T19" s="310">
        <f>TPSR!T132</f>
        <v>0</v>
      </c>
      <c r="U19" s="310">
        <f>TPSR!U132</f>
        <v>0</v>
      </c>
      <c r="V19" s="310"/>
      <c r="W19" s="302">
        <f t="shared" si="1"/>
        <v>0</v>
      </c>
      <c r="X19" s="302">
        <f>W19/$N$14</f>
        <v>0</v>
      </c>
    </row>
    <row r="20" spans="1:24" s="265" customFormat="1" outlineLevel="1">
      <c r="A20"/>
      <c r="B20"/>
      <c r="C20"/>
      <c r="D20" s="42"/>
      <c r="E20" s="120" t="str">
        <f>TPSR!E133</f>
        <v>Non-potable supplies revenue - total</v>
      </c>
      <c r="F20" s="265" t="s">
        <v>704</v>
      </c>
      <c r="M20" s="324" t="str">
        <f>TPSR!M133</f>
        <v>£m</v>
      </c>
      <c r="P20" s="194"/>
      <c r="Q20" s="311">
        <f>SUM(Q16:Q19)</f>
        <v>6.1715326786319018</v>
      </c>
      <c r="R20" s="311">
        <f t="shared" ref="R20:U20" si="2">SUM(R16:R19)</f>
        <v>6.5345311767746947</v>
      </c>
      <c r="S20" s="311">
        <f t="shared" si="2"/>
        <v>6.6653166296415716</v>
      </c>
      <c r="T20" s="311">
        <f t="shared" si="2"/>
        <v>6.7980776935789429</v>
      </c>
      <c r="U20" s="311">
        <f t="shared" si="2"/>
        <v>6.9339997352291149</v>
      </c>
      <c r="V20" s="320"/>
      <c r="W20" s="307">
        <f>SUM(W16:W19)</f>
        <v>33.103457913856232</v>
      </c>
      <c r="X20" s="307">
        <f>SUM(X16:X19)</f>
        <v>6.6206915827712463</v>
      </c>
    </row>
    <row r="21" spans="1:24" s="265" customFormat="1" outlineLevel="1">
      <c r="A21"/>
      <c r="B21"/>
      <c r="C21"/>
      <c r="D21" s="42"/>
      <c r="E21" s="120"/>
      <c r="M21" s="324"/>
      <c r="Q21" s="310"/>
      <c r="R21" s="310"/>
      <c r="S21" s="310"/>
      <c r="T21" s="310"/>
      <c r="U21" s="310"/>
      <c r="V21" s="310"/>
      <c r="W21" s="302"/>
      <c r="X21" s="302"/>
    </row>
    <row r="22" spans="1:24" s="265" customFormat="1" outlineLevel="1">
      <c r="A22"/>
      <c r="B22"/>
      <c r="C22"/>
      <c r="D22" s="42"/>
      <c r="E22" s="79" t="s">
        <v>1045</v>
      </c>
      <c r="M22" s="325" t="str">
        <f>TPC_BRL!M123</f>
        <v>£m</v>
      </c>
      <c r="Q22" s="310">
        <f>TPC_BRL!Q123+TPC_BRL!Q136+TPC_SWB!Q123+TPC_SWB!Q136</f>
        <v>0</v>
      </c>
      <c r="R22" s="310">
        <f>TPC_BRL!R123+TPC_BRL!R136+TPC_SWB!R123+TPC_SWB!R136</f>
        <v>0</v>
      </c>
      <c r="S22" s="310">
        <f>TPC_BRL!S123+TPC_BRL!S136+TPC_SWB!S123+TPC_SWB!S136</f>
        <v>0</v>
      </c>
      <c r="T22" s="310">
        <f>TPC_BRL!T123+TPC_BRL!T136+TPC_SWB!T123+TPC_SWB!T136</f>
        <v>0</v>
      </c>
      <c r="U22" s="310">
        <f>TPC_BRL!U123+TPC_BRL!U136+TPC_SWB!U123+TPC_SWB!U136</f>
        <v>0</v>
      </c>
      <c r="V22" s="310"/>
      <c r="W22" s="302">
        <f t="shared" ref="W22" si="3">SUM(Q22:U22)</f>
        <v>0</v>
      </c>
      <c r="X22" s="302">
        <f>W22/$N$14</f>
        <v>0</v>
      </c>
    </row>
    <row r="23" spans="1:24" s="265" customFormat="1" outlineLevel="1">
      <c r="A23"/>
      <c r="B23"/>
      <c r="C23"/>
      <c r="D23" s="42"/>
      <c r="E23" s="120"/>
      <c r="M23" s="324"/>
      <c r="Q23" s="310"/>
      <c r="R23" s="310"/>
      <c r="S23" s="310"/>
      <c r="T23" s="310"/>
      <c r="U23" s="310"/>
      <c r="V23" s="310"/>
      <c r="W23" s="302"/>
      <c r="X23" s="302"/>
    </row>
    <row r="24" spans="1:24" s="265" customFormat="1" outlineLevel="1">
      <c r="A24"/>
      <c r="B24"/>
      <c r="C24"/>
      <c r="D24" s="42"/>
      <c r="E24" s="79" t="s">
        <v>1046</v>
      </c>
      <c r="M24" s="326" t="str">
        <f>M22</f>
        <v>£m</v>
      </c>
      <c r="Q24" s="312">
        <f>$W$24/$N$14</f>
        <v>0</v>
      </c>
      <c r="R24" s="312">
        <f>$W$24/$N$14</f>
        <v>0</v>
      </c>
      <c r="S24" s="312">
        <f>$W$24/$N$14</f>
        <v>0</v>
      </c>
      <c r="T24" s="312">
        <f>$W$24/$N$14</f>
        <v>0</v>
      </c>
      <c r="U24" s="312">
        <f>$W$24/$N$14</f>
        <v>0</v>
      </c>
      <c r="V24" s="312"/>
      <c r="W24" s="312">
        <f>IF(W22&gt;W20,W22-W20,0)</f>
        <v>0</v>
      </c>
      <c r="X24" s="312">
        <f>W24/$N$14</f>
        <v>0</v>
      </c>
    </row>
    <row r="25" spans="1:24" s="265" customFormat="1" outlineLevel="1">
      <c r="A25"/>
      <c r="B25"/>
      <c r="C25"/>
      <c r="D25" s="42"/>
      <c r="E25" s="79"/>
      <c r="M25" s="324"/>
      <c r="Q25" s="313"/>
      <c r="R25" s="313"/>
      <c r="S25" s="313"/>
      <c r="T25" s="313"/>
      <c r="U25" s="313"/>
      <c r="V25" s="310"/>
      <c r="W25" s="305"/>
      <c r="X25" s="305"/>
    </row>
    <row r="26" spans="1:24" s="265" customFormat="1" outlineLevel="1">
      <c r="A26"/>
      <c r="B26"/>
      <c r="C26"/>
      <c r="D26" s="42"/>
      <c r="E26" s="120" t="s">
        <v>1047</v>
      </c>
      <c r="M26" s="324" t="s">
        <v>348</v>
      </c>
      <c r="Q26" s="313"/>
      <c r="R26" s="313"/>
      <c r="S26" s="313"/>
      <c r="T26" s="313"/>
      <c r="U26" s="313"/>
      <c r="V26" s="310"/>
      <c r="W26" s="535">
        <f>IFERROR((TPC_BRL!W123+TPC_SWB!W123)/$W$22,0)</f>
        <v>0</v>
      </c>
      <c r="X26" s="305"/>
    </row>
    <row r="27" spans="1:24" s="265" customFormat="1" outlineLevel="1">
      <c r="A27"/>
      <c r="B27"/>
      <c r="C27"/>
      <c r="D27" s="42"/>
      <c r="E27" s="120" t="s">
        <v>1048</v>
      </c>
      <c r="M27" s="324" t="s">
        <v>348</v>
      </c>
      <c r="Q27" s="313"/>
      <c r="R27" s="313"/>
      <c r="S27" s="313"/>
      <c r="T27" s="313"/>
      <c r="U27" s="313"/>
      <c r="V27" s="310"/>
      <c r="W27" s="535">
        <f>IFERROR((TPC_BRL!W136+TPC_SWB!W136)/$W$22,0)</f>
        <v>0</v>
      </c>
      <c r="X27" s="305"/>
    </row>
    <row r="28" spans="1:24" s="265" customFormat="1" outlineLevel="1">
      <c r="A28"/>
      <c r="B28"/>
      <c r="C28"/>
      <c r="D28" s="42"/>
      <c r="E28" s="120" t="s">
        <v>1049</v>
      </c>
      <c r="M28" s="324" t="s">
        <v>348</v>
      </c>
      <c r="Q28" s="313"/>
      <c r="R28" s="313"/>
      <c r="S28" s="313"/>
      <c r="T28" s="313"/>
      <c r="U28" s="313"/>
      <c r="V28" s="310"/>
      <c r="W28" s="306">
        <v>0</v>
      </c>
      <c r="X28" s="305"/>
    </row>
    <row r="29" spans="1:24" s="265" customFormat="1" outlineLevel="1">
      <c r="A29"/>
      <c r="B29"/>
      <c r="C29"/>
      <c r="D29" s="42"/>
      <c r="E29" s="319" t="s">
        <v>1050</v>
      </c>
      <c r="M29" s="324" t="s">
        <v>348</v>
      </c>
      <c r="Q29" s="313"/>
      <c r="R29" s="313"/>
      <c r="S29" s="313"/>
      <c r="T29" s="313"/>
      <c r="U29" s="313"/>
      <c r="V29" s="310"/>
      <c r="W29" s="306">
        <v>0</v>
      </c>
      <c r="X29" s="305"/>
    </row>
    <row r="30" spans="1:24" s="265" customFormat="1" outlineLevel="1">
      <c r="A30"/>
      <c r="B30"/>
      <c r="C30"/>
      <c r="D30" s="42"/>
      <c r="E30" s="120" t="s">
        <v>1051</v>
      </c>
      <c r="F30" s="265" t="s">
        <v>704</v>
      </c>
      <c r="M30" s="324" t="s">
        <v>348</v>
      </c>
      <c r="Q30" s="310"/>
      <c r="R30" s="310"/>
      <c r="S30" s="310"/>
      <c r="T30" s="310"/>
      <c r="U30" s="310"/>
      <c r="V30" s="310"/>
      <c r="W30" s="309">
        <f>SUM(W26:W29)</f>
        <v>0</v>
      </c>
      <c r="X30" s="302"/>
    </row>
    <row r="31" spans="1:24" s="265" customFormat="1" outlineLevel="1">
      <c r="A31"/>
      <c r="B31"/>
      <c r="C31"/>
      <c r="D31" s="42"/>
      <c r="E31" s="120"/>
      <c r="M31" s="324"/>
      <c r="Q31" s="310"/>
      <c r="R31" s="310"/>
      <c r="S31" s="310"/>
      <c r="T31" s="310"/>
      <c r="U31" s="310"/>
      <c r="V31" s="310"/>
      <c r="W31" s="314"/>
      <c r="X31" s="302"/>
    </row>
    <row r="32" spans="1:24" s="265" customFormat="1" outlineLevel="1">
      <c r="A32"/>
      <c r="B32"/>
      <c r="C32"/>
      <c r="D32" s="42"/>
      <c r="E32" s="120" t="s">
        <v>1052</v>
      </c>
      <c r="M32" s="326" t="str">
        <f>$M$24</f>
        <v>£m</v>
      </c>
      <c r="Q32" s="310">
        <f>Q$24*$W26</f>
        <v>0</v>
      </c>
      <c r="R32" s="310">
        <f t="shared" ref="R32:U32" si="4">R$24*$W26</f>
        <v>0</v>
      </c>
      <c r="S32" s="310">
        <f t="shared" si="4"/>
        <v>0</v>
      </c>
      <c r="T32" s="310">
        <f t="shared" si="4"/>
        <v>0</v>
      </c>
      <c r="U32" s="310">
        <f t="shared" si="4"/>
        <v>0</v>
      </c>
      <c r="V32" s="310"/>
      <c r="W32" s="302">
        <f t="shared" ref="W32:W36" si="5">SUM(Q32:U32)</f>
        <v>0</v>
      </c>
      <c r="X32" s="302">
        <f>W32/$N$14</f>
        <v>0</v>
      </c>
    </row>
    <row r="33" spans="1:24" s="265" customFormat="1" outlineLevel="1">
      <c r="A33"/>
      <c r="B33"/>
      <c r="C33"/>
      <c r="D33" s="42"/>
      <c r="E33" s="120" t="s">
        <v>1053</v>
      </c>
      <c r="M33" s="326" t="str">
        <f t="shared" ref="M33:M36" si="6">$M$24</f>
        <v>£m</v>
      </c>
      <c r="Q33" s="310">
        <f t="shared" ref="Q33:U33" si="7">Q$24*$W27</f>
        <v>0</v>
      </c>
      <c r="R33" s="310">
        <f t="shared" si="7"/>
        <v>0</v>
      </c>
      <c r="S33" s="310">
        <f t="shared" si="7"/>
        <v>0</v>
      </c>
      <c r="T33" s="310">
        <f t="shared" si="7"/>
        <v>0</v>
      </c>
      <c r="U33" s="310">
        <f t="shared" si="7"/>
        <v>0</v>
      </c>
      <c r="V33" s="310"/>
      <c r="W33" s="302">
        <f t="shared" si="5"/>
        <v>0</v>
      </c>
      <c r="X33" s="302">
        <f t="shared" ref="X33:X35" si="8">W33/$N$14</f>
        <v>0</v>
      </c>
    </row>
    <row r="34" spans="1:24" s="265" customFormat="1" outlineLevel="1">
      <c r="A34"/>
      <c r="B34"/>
      <c r="C34"/>
      <c r="D34" s="42"/>
      <c r="E34" s="120" t="s">
        <v>1054</v>
      </c>
      <c r="M34" s="326" t="str">
        <f t="shared" si="6"/>
        <v>£m</v>
      </c>
      <c r="Q34" s="310">
        <f t="shared" ref="Q34:U34" si="9">Q$24*$W28</f>
        <v>0</v>
      </c>
      <c r="R34" s="310">
        <f t="shared" si="9"/>
        <v>0</v>
      </c>
      <c r="S34" s="310">
        <f t="shared" si="9"/>
        <v>0</v>
      </c>
      <c r="T34" s="310">
        <f t="shared" si="9"/>
        <v>0</v>
      </c>
      <c r="U34" s="310">
        <f t="shared" si="9"/>
        <v>0</v>
      </c>
      <c r="V34" s="310"/>
      <c r="W34" s="302">
        <f t="shared" si="5"/>
        <v>0</v>
      </c>
      <c r="X34" s="302">
        <f t="shared" si="8"/>
        <v>0</v>
      </c>
    </row>
    <row r="35" spans="1:24" s="265" customFormat="1" outlineLevel="1">
      <c r="A35"/>
      <c r="B35"/>
      <c r="C35"/>
      <c r="D35" s="42"/>
      <c r="E35" s="319" t="s">
        <v>1055</v>
      </c>
      <c r="M35" s="326" t="str">
        <f t="shared" si="6"/>
        <v>£m</v>
      </c>
      <c r="Q35" s="315">
        <f t="shared" ref="Q35:U35" si="10">Q$24*$W29</f>
        <v>0</v>
      </c>
      <c r="R35" s="315">
        <f t="shared" si="10"/>
        <v>0</v>
      </c>
      <c r="S35" s="315">
        <f t="shared" si="10"/>
        <v>0</v>
      </c>
      <c r="T35" s="315">
        <f t="shared" si="10"/>
        <v>0</v>
      </c>
      <c r="U35" s="315">
        <f t="shared" si="10"/>
        <v>0</v>
      </c>
      <c r="V35" s="310"/>
      <c r="W35" s="302">
        <f t="shared" si="5"/>
        <v>0</v>
      </c>
      <c r="X35" s="302">
        <f t="shared" si="8"/>
        <v>0</v>
      </c>
    </row>
    <row r="36" spans="1:24" s="265" customFormat="1" outlineLevel="1">
      <c r="A36"/>
      <c r="B36"/>
      <c r="C36"/>
      <c r="D36" s="42"/>
      <c r="E36" s="120" t="s">
        <v>1056</v>
      </c>
      <c r="F36" s="265" t="s">
        <v>704</v>
      </c>
      <c r="M36" s="326" t="str">
        <f t="shared" si="6"/>
        <v>£m</v>
      </c>
      <c r="Q36" s="311">
        <f t="shared" ref="Q36:U36" si="11">SUM(Q32:Q35)</f>
        <v>0</v>
      </c>
      <c r="R36" s="311">
        <f t="shared" si="11"/>
        <v>0</v>
      </c>
      <c r="S36" s="311">
        <f t="shared" si="11"/>
        <v>0</v>
      </c>
      <c r="T36" s="311">
        <f t="shared" si="11"/>
        <v>0</v>
      </c>
      <c r="U36" s="311">
        <f t="shared" si="11"/>
        <v>0</v>
      </c>
      <c r="V36" s="310"/>
      <c r="W36" s="307">
        <f t="shared" si="5"/>
        <v>0</v>
      </c>
      <c r="X36" s="307">
        <f>W36/$N$14</f>
        <v>0</v>
      </c>
    </row>
    <row r="37" spans="1:24" s="265" customFormat="1" outlineLevel="1">
      <c r="A37"/>
      <c r="B37"/>
      <c r="C37"/>
      <c r="D37" s="42"/>
      <c r="E37" s="120"/>
      <c r="M37" s="324"/>
      <c r="Q37" s="310"/>
      <c r="R37" s="310"/>
      <c r="S37" s="310"/>
      <c r="T37" s="310"/>
      <c r="U37" s="310"/>
      <c r="V37" s="310"/>
      <c r="W37" s="302"/>
      <c r="X37" s="302"/>
    </row>
    <row r="38" spans="1:24" s="265" customFormat="1" outlineLevel="1">
      <c r="A38"/>
      <c r="B38"/>
      <c r="C38"/>
      <c r="D38" s="42"/>
      <c r="E38" s="120" t="s">
        <v>1057</v>
      </c>
      <c r="M38" s="326" t="str">
        <f t="shared" ref="M38:M42" si="12">$M$24</f>
        <v>£m</v>
      </c>
      <c r="Q38" s="310">
        <f t="shared" ref="Q38:U41" si="13">Q16+Q32</f>
        <v>0</v>
      </c>
      <c r="R38" s="310">
        <f t="shared" si="13"/>
        <v>0</v>
      </c>
      <c r="S38" s="310">
        <f t="shared" si="13"/>
        <v>0</v>
      </c>
      <c r="T38" s="310">
        <f t="shared" si="13"/>
        <v>0</v>
      </c>
      <c r="U38" s="310">
        <f t="shared" si="13"/>
        <v>0</v>
      </c>
      <c r="V38" s="310"/>
      <c r="W38" s="302">
        <f t="shared" ref="W38:W42" si="14">SUM(Q38:U38)</f>
        <v>0</v>
      </c>
      <c r="X38" s="302">
        <f>W38/$N$14</f>
        <v>0</v>
      </c>
    </row>
    <row r="39" spans="1:24" s="265" customFormat="1" outlineLevel="1">
      <c r="A39"/>
      <c r="B39"/>
      <c r="C39"/>
      <c r="D39" s="42"/>
      <c r="E39" s="120" t="s">
        <v>1058</v>
      </c>
      <c r="M39" s="326" t="str">
        <f t="shared" si="12"/>
        <v>£m</v>
      </c>
      <c r="Q39" s="310">
        <f t="shared" si="13"/>
        <v>6.1715326786319018</v>
      </c>
      <c r="R39" s="310">
        <f t="shared" si="13"/>
        <v>6.5345311767746947</v>
      </c>
      <c r="S39" s="310">
        <f t="shared" si="13"/>
        <v>6.6653166296415716</v>
      </c>
      <c r="T39" s="310">
        <f t="shared" si="13"/>
        <v>6.7980776935789429</v>
      </c>
      <c r="U39" s="310">
        <f t="shared" si="13"/>
        <v>6.9339997352291149</v>
      </c>
      <c r="V39" s="310"/>
      <c r="W39" s="302">
        <f t="shared" si="14"/>
        <v>33.103457913856232</v>
      </c>
      <c r="X39" s="302">
        <f t="shared" ref="X39:X41" si="15">W39/$N$14</f>
        <v>6.6206915827712463</v>
      </c>
    </row>
    <row r="40" spans="1:24" s="265" customFormat="1" outlineLevel="1">
      <c r="A40"/>
      <c r="B40"/>
      <c r="C40"/>
      <c r="D40" s="42"/>
      <c r="E40" s="120" t="s">
        <v>1059</v>
      </c>
      <c r="M40" s="326" t="str">
        <f t="shared" si="12"/>
        <v>£m</v>
      </c>
      <c r="Q40" s="310">
        <f t="shared" si="13"/>
        <v>0</v>
      </c>
      <c r="R40" s="310">
        <f t="shared" si="13"/>
        <v>0</v>
      </c>
      <c r="S40" s="310">
        <f t="shared" si="13"/>
        <v>0</v>
      </c>
      <c r="T40" s="310">
        <f t="shared" si="13"/>
        <v>0</v>
      </c>
      <c r="U40" s="310">
        <f t="shared" si="13"/>
        <v>0</v>
      </c>
      <c r="V40" s="310"/>
      <c r="W40" s="302">
        <f t="shared" si="14"/>
        <v>0</v>
      </c>
      <c r="X40" s="302">
        <f t="shared" si="15"/>
        <v>0</v>
      </c>
    </row>
    <row r="41" spans="1:24" s="265" customFormat="1" outlineLevel="1">
      <c r="A41"/>
      <c r="B41"/>
      <c r="C41"/>
      <c r="D41" s="42"/>
      <c r="E41" s="319" t="s">
        <v>1060</v>
      </c>
      <c r="M41" s="326" t="str">
        <f t="shared" si="12"/>
        <v>£m</v>
      </c>
      <c r="Q41" s="315">
        <f t="shared" si="13"/>
        <v>0</v>
      </c>
      <c r="R41" s="315">
        <f t="shared" si="13"/>
        <v>0</v>
      </c>
      <c r="S41" s="315">
        <f t="shared" si="13"/>
        <v>0</v>
      </c>
      <c r="T41" s="315">
        <f t="shared" si="13"/>
        <v>0</v>
      </c>
      <c r="U41" s="315">
        <f t="shared" si="13"/>
        <v>0</v>
      </c>
      <c r="V41" s="310"/>
      <c r="W41" s="302">
        <f t="shared" si="14"/>
        <v>0</v>
      </c>
      <c r="X41" s="302">
        <f t="shared" si="15"/>
        <v>0</v>
      </c>
    </row>
    <row r="42" spans="1:24" s="265" customFormat="1" outlineLevel="1">
      <c r="A42"/>
      <c r="B42"/>
      <c r="C42"/>
      <c r="D42" s="42"/>
      <c r="E42" s="120" t="s">
        <v>1061</v>
      </c>
      <c r="F42" s="265" t="s">
        <v>704</v>
      </c>
      <c r="M42" s="326" t="str">
        <f t="shared" si="12"/>
        <v>£m</v>
      </c>
      <c r="Q42" s="311">
        <f t="shared" ref="Q42" si="16">SUM(Q38:Q41)</f>
        <v>6.1715326786319018</v>
      </c>
      <c r="R42" s="311">
        <f t="shared" ref="R42" si="17">SUM(R38:R41)</f>
        <v>6.5345311767746947</v>
      </c>
      <c r="S42" s="311">
        <f t="shared" ref="S42" si="18">SUM(S38:S41)</f>
        <v>6.6653166296415716</v>
      </c>
      <c r="T42" s="311">
        <f t="shared" ref="T42" si="19">SUM(T38:T41)</f>
        <v>6.7980776935789429</v>
      </c>
      <c r="U42" s="311">
        <f t="shared" ref="U42" si="20">SUM(U38:U41)</f>
        <v>6.9339997352291149</v>
      </c>
      <c r="V42" s="310"/>
      <c r="W42" s="307">
        <f t="shared" si="14"/>
        <v>33.103457913856232</v>
      </c>
      <c r="X42" s="307">
        <f>W42/$N$14</f>
        <v>6.6206915827712463</v>
      </c>
    </row>
    <row r="43" spans="1:24" s="265" customFormat="1" outlineLevel="1">
      <c r="A43"/>
      <c r="B43"/>
      <c r="C43"/>
      <c r="D43" s="42"/>
      <c r="E43" s="120"/>
      <c r="M43" s="326"/>
      <c r="Q43" s="310"/>
      <c r="R43" s="310"/>
      <c r="S43" s="310"/>
      <c r="T43" s="310"/>
      <c r="U43" s="310"/>
      <c r="V43" s="310"/>
      <c r="W43" s="302"/>
      <c r="X43" s="302"/>
    </row>
    <row r="44" spans="1:24" s="265" customFormat="1" ht="12.75" outlineLevel="1">
      <c r="E44" s="265" t="s">
        <v>649</v>
      </c>
      <c r="M44" s="324"/>
      <c r="N44" s="166">
        <f>SUM(W44)</f>
        <v>0</v>
      </c>
      <c r="W44" s="166">
        <f>IF(OR(ABS(W22-W42)&lt;CHK_TOL,ABS(W20-W42)&lt;CHK_TOL),0,1)</f>
        <v>0</v>
      </c>
    </row>
    <row r="45" spans="1:24" s="265" customFormat="1">
      <c r="A45"/>
      <c r="B45"/>
      <c r="C45"/>
      <c r="D45" s="42"/>
      <c r="E45" s="120"/>
      <c r="F45" s="120"/>
      <c r="G45" s="120"/>
      <c r="H45" s="120"/>
      <c r="I45" s="120"/>
      <c r="J45" s="120"/>
      <c r="K45" s="79"/>
      <c r="L45" s="120"/>
      <c r="M45" s="231"/>
      <c r="N45" s="157"/>
      <c r="O45" s="120"/>
      <c r="P45" s="82"/>
      <c r="Q45" s="194"/>
      <c r="R45" s="194"/>
      <c r="S45" s="194"/>
      <c r="T45" s="194"/>
      <c r="U45" s="194"/>
      <c r="V45" s="288"/>
      <c r="W45" s="194"/>
      <c r="X45" s="194"/>
    </row>
    <row r="46" spans="1:24" s="265" customFormat="1">
      <c r="A46"/>
      <c r="B46"/>
      <c r="C46"/>
      <c r="D46" s="42"/>
      <c r="E46" s="76"/>
      <c r="F46" s="120"/>
      <c r="G46" s="120"/>
      <c r="H46" s="120"/>
      <c r="I46" s="120"/>
      <c r="J46" s="120"/>
      <c r="K46" s="79"/>
      <c r="L46" s="120"/>
      <c r="M46" s="231"/>
      <c r="N46" s="157"/>
      <c r="O46" s="120"/>
      <c r="P46" s="82"/>
      <c r="Q46" s="182">
        <f t="shared" ref="Q46:U46" si="21">Q$2</f>
        <v>46112</v>
      </c>
      <c r="R46" s="182">
        <f t="shared" si="21"/>
        <v>46477</v>
      </c>
      <c r="S46" s="182">
        <f t="shared" si="21"/>
        <v>46843</v>
      </c>
      <c r="T46" s="182">
        <f t="shared" si="21"/>
        <v>47208</v>
      </c>
      <c r="U46" s="182">
        <f t="shared" si="21"/>
        <v>47573</v>
      </c>
      <c r="W46" s="182" t="s">
        <v>913</v>
      </c>
      <c r="X46" s="182" t="s">
        <v>914</v>
      </c>
    </row>
    <row r="47" spans="1:24" s="265" customFormat="1">
      <c r="A47"/>
      <c r="B47"/>
      <c r="C47" s="76" t="s">
        <v>942</v>
      </c>
      <c r="D47" s="76"/>
      <c r="F47" s="120"/>
      <c r="G47" s="120"/>
      <c r="H47" s="120"/>
      <c r="I47" s="120"/>
      <c r="J47" s="120"/>
      <c r="K47" s="79"/>
      <c r="L47" s="120"/>
      <c r="M47" s="231"/>
      <c r="N47" s="157"/>
      <c r="O47" s="120"/>
      <c r="P47" s="82"/>
      <c r="Q47" s="194"/>
      <c r="R47" s="194"/>
      <c r="S47" s="194"/>
      <c r="T47" s="194"/>
      <c r="U47" s="194"/>
      <c r="W47" s="194"/>
      <c r="X47" s="194"/>
    </row>
    <row r="48" spans="1:24" s="265" customFormat="1">
      <c r="A48"/>
      <c r="B48"/>
      <c r="C48" s="319"/>
      <c r="D48" s="76" t="s">
        <v>988</v>
      </c>
      <c r="F48" s="120"/>
      <c r="G48" s="120"/>
      <c r="H48" s="120"/>
      <c r="I48" s="120"/>
      <c r="J48" s="120"/>
      <c r="K48" s="79"/>
      <c r="L48" s="120"/>
      <c r="M48" s="231"/>
      <c r="N48" s="157"/>
      <c r="O48" s="120"/>
      <c r="P48" s="82"/>
      <c r="Q48" s="194"/>
      <c r="R48" s="194"/>
      <c r="S48" s="194"/>
      <c r="T48" s="194"/>
      <c r="U48" s="194"/>
      <c r="W48" s="194"/>
      <c r="X48" s="194"/>
    </row>
    <row r="49" spans="1:24" s="265" customFormat="1">
      <c r="A49"/>
      <c r="B49"/>
      <c r="C49"/>
      <c r="D49" s="120"/>
      <c r="E49" s="76" t="s">
        <v>649</v>
      </c>
      <c r="F49" s="120"/>
      <c r="G49" s="120"/>
      <c r="H49" s="120"/>
      <c r="I49" s="120"/>
      <c r="J49" s="120"/>
      <c r="K49" s="79"/>
      <c r="L49" s="120"/>
      <c r="M49" s="231"/>
      <c r="N49" s="157"/>
      <c r="O49" s="120"/>
      <c r="P49" s="82"/>
      <c r="Q49" s="194"/>
      <c r="R49" s="194"/>
      <c r="S49" s="194"/>
      <c r="T49" s="194"/>
      <c r="U49" s="194"/>
      <c r="V49" s="288"/>
      <c r="W49" s="194"/>
      <c r="X49" s="194"/>
    </row>
    <row r="50" spans="1:24" s="265" customFormat="1">
      <c r="A50"/>
      <c r="B50"/>
      <c r="C50"/>
      <c r="D50" s="120"/>
      <c r="E50" s="120"/>
      <c r="F50" s="120"/>
      <c r="G50" s="120"/>
      <c r="H50" s="120"/>
      <c r="I50" s="120"/>
      <c r="J50" s="120"/>
      <c r="K50" s="79"/>
      <c r="L50" s="120"/>
      <c r="M50" s="231"/>
      <c r="N50" s="157"/>
      <c r="O50" s="120"/>
      <c r="P50" s="82"/>
      <c r="Q50" s="194"/>
      <c r="R50" s="194"/>
      <c r="S50" s="194"/>
      <c r="T50" s="194"/>
      <c r="U50" s="194"/>
      <c r="V50" s="288"/>
      <c r="W50" s="194"/>
      <c r="X50" s="194"/>
    </row>
    <row r="51" spans="1:24" s="265" customFormat="1" outlineLevel="1">
      <c r="A51"/>
      <c r="B51"/>
      <c r="C51"/>
      <c r="D51" s="82"/>
      <c r="E51" s="79" t="s">
        <v>916</v>
      </c>
      <c r="F51" s="79"/>
      <c r="G51" s="79"/>
      <c r="H51" s="79"/>
      <c r="I51" s="79"/>
      <c r="J51" s="79"/>
      <c r="K51" s="79"/>
      <c r="L51" s="79"/>
      <c r="M51" s="231"/>
      <c r="N51" s="79"/>
      <c r="O51" s="120"/>
      <c r="P51" s="120"/>
      <c r="Q51" s="190"/>
      <c r="R51" s="190"/>
      <c r="S51" s="190"/>
      <c r="T51" s="190"/>
      <c r="U51" s="190"/>
      <c r="V51" s="288"/>
      <c r="W51" s="288"/>
      <c r="X51" s="288"/>
    </row>
    <row r="52" spans="1:24" s="265" customFormat="1" outlineLevel="1">
      <c r="A52"/>
      <c r="B52"/>
      <c r="C52"/>
      <c r="D52" s="82"/>
      <c r="E52" s="291">
        <f>InpC!$H$21</f>
        <v>45016</v>
      </c>
      <c r="F52" s="79"/>
      <c r="G52" s="79"/>
      <c r="H52" s="79"/>
      <c r="I52" s="79"/>
      <c r="J52" s="79"/>
      <c r="K52" s="79"/>
      <c r="L52" s="79"/>
      <c r="M52" s="231"/>
      <c r="N52" s="120"/>
      <c r="O52" s="120"/>
      <c r="P52" s="120"/>
      <c r="Q52" s="190"/>
      <c r="R52" s="190"/>
      <c r="S52" s="190"/>
      <c r="T52" s="190"/>
      <c r="U52" s="190"/>
      <c r="V52" s="288"/>
      <c r="W52" s="288"/>
      <c r="X52" s="288"/>
    </row>
    <row r="53" spans="1:24" s="265" customFormat="1" outlineLevel="1">
      <c r="A53"/>
      <c r="B53"/>
      <c r="C53"/>
      <c r="D53" s="120"/>
      <c r="E53" s="120"/>
      <c r="F53" s="120"/>
      <c r="G53" s="120"/>
      <c r="H53" s="120"/>
      <c r="I53" s="120"/>
      <c r="J53" s="120"/>
      <c r="K53" s="79"/>
      <c r="L53" s="120"/>
      <c r="M53" s="231"/>
      <c r="N53" s="157"/>
      <c r="O53" s="120"/>
      <c r="P53" s="82"/>
      <c r="Q53" s="194"/>
      <c r="R53" s="194"/>
      <c r="S53" s="194"/>
      <c r="T53" s="194"/>
      <c r="U53" s="194"/>
      <c r="V53" s="288"/>
      <c r="W53" s="194"/>
      <c r="X53" s="194"/>
    </row>
    <row r="54" spans="1:24" s="265" customFormat="1" outlineLevel="1">
      <c r="A54"/>
      <c r="B54"/>
      <c r="C54"/>
      <c r="D54" s="82"/>
      <c r="E54" s="323" t="str">
        <f>InpC!$E$22</f>
        <v>Financial years in PR24</v>
      </c>
      <c r="F54" s="318"/>
      <c r="G54" s="318"/>
      <c r="M54" s="324"/>
      <c r="N54" s="301">
        <f>InpC!$H$22</f>
        <v>5</v>
      </c>
      <c r="O54" s="120"/>
      <c r="P54" s="120"/>
      <c r="Q54" s="120"/>
      <c r="R54" s="120"/>
      <c r="S54" s="120"/>
      <c r="T54" s="120"/>
      <c r="U54" s="120"/>
    </row>
    <row r="55" spans="1:24" s="265" customFormat="1" outlineLevel="1">
      <c r="A55"/>
      <c r="B55"/>
      <c r="C55"/>
      <c r="D55" s="120"/>
      <c r="E55" s="120"/>
      <c r="F55" s="120"/>
      <c r="G55" s="120"/>
      <c r="H55" s="120"/>
      <c r="I55" s="120"/>
      <c r="J55" s="120"/>
      <c r="K55" s="79"/>
      <c r="L55" s="120"/>
      <c r="M55" s="231"/>
      <c r="N55" s="157"/>
      <c r="O55" s="120"/>
      <c r="P55" s="82"/>
      <c r="Q55" s="194"/>
      <c r="R55" s="194"/>
      <c r="S55" s="194"/>
      <c r="T55" s="194"/>
      <c r="U55" s="194"/>
      <c r="V55" s="288"/>
      <c r="W55" s="194"/>
      <c r="X55" s="194"/>
    </row>
    <row r="56" spans="1:24" s="265" customFormat="1" outlineLevel="1">
      <c r="A56"/>
      <c r="B56"/>
      <c r="C56"/>
      <c r="D56" s="120"/>
      <c r="E56" s="319" t="str">
        <f>TPSR!E134</f>
        <v>Rechargeable works - WR</v>
      </c>
      <c r="M56" s="324" t="str">
        <f>TPSR!M134</f>
        <v>£m</v>
      </c>
      <c r="P56" s="194"/>
      <c r="Q56" s="310">
        <f>TPSR!Q134</f>
        <v>1.2290000000000001</v>
      </c>
      <c r="R56" s="310">
        <f>TPSR!R134</f>
        <v>1.2290000000000001</v>
      </c>
      <c r="S56" s="310">
        <f>TPSR!S134</f>
        <v>1.2290000000000001</v>
      </c>
      <c r="T56" s="310">
        <f>TPSR!T134</f>
        <v>1.2290000000000001</v>
      </c>
      <c r="U56" s="310">
        <f>TPSR!U134</f>
        <v>1.2290000000000001</v>
      </c>
      <c r="V56" s="310"/>
      <c r="W56" s="302">
        <f>SUM(Q56:U56)</f>
        <v>6.1450000000000005</v>
      </c>
      <c r="X56" s="302">
        <f>W56/$N$14</f>
        <v>1.2290000000000001</v>
      </c>
    </row>
    <row r="57" spans="1:24" s="265" customFormat="1" outlineLevel="1">
      <c r="A57"/>
      <c r="B57"/>
      <c r="C57"/>
      <c r="D57" s="319"/>
      <c r="E57" s="120" t="str">
        <f>TPSR!E135</f>
        <v>Rechargeable works - WN</v>
      </c>
      <c r="M57" s="324" t="str">
        <f>TPSR!M135</f>
        <v>£m</v>
      </c>
      <c r="P57" s="194"/>
      <c r="Q57" s="316">
        <f>TPSR!Q135</f>
        <v>0</v>
      </c>
      <c r="R57" s="316">
        <f>TPSR!R135</f>
        <v>0</v>
      </c>
      <c r="S57" s="316">
        <f>TPSR!S135</f>
        <v>0</v>
      </c>
      <c r="T57" s="316">
        <f>TPSR!T135</f>
        <v>0</v>
      </c>
      <c r="U57" s="316">
        <f>TPSR!U135</f>
        <v>0</v>
      </c>
      <c r="V57" s="316"/>
      <c r="W57" s="302">
        <f t="shared" ref="W57:W59" si="22">SUM(Q57:U57)</f>
        <v>0</v>
      </c>
      <c r="X57" s="302">
        <f>W57/$N$14</f>
        <v>0</v>
      </c>
    </row>
    <row r="58" spans="1:24" s="265" customFormat="1" outlineLevel="1">
      <c r="A58"/>
      <c r="B58"/>
      <c r="C58"/>
      <c r="D58" s="319"/>
      <c r="E58" s="319" t="str">
        <f>TPSR!E136</f>
        <v>Rechargeable works - WWN</v>
      </c>
      <c r="M58" s="324" t="str">
        <f>TPSR!M136</f>
        <v>£m</v>
      </c>
      <c r="P58" s="194"/>
      <c r="Q58" s="310">
        <f>TPSR!Q136</f>
        <v>0</v>
      </c>
      <c r="R58" s="310">
        <f>TPSR!R136</f>
        <v>0</v>
      </c>
      <c r="S58" s="310">
        <f>TPSR!S136</f>
        <v>0</v>
      </c>
      <c r="T58" s="310">
        <f>TPSR!T136</f>
        <v>0</v>
      </c>
      <c r="U58" s="310">
        <f>TPSR!U136</f>
        <v>0</v>
      </c>
      <c r="V58" s="310"/>
      <c r="W58" s="302">
        <f t="shared" si="22"/>
        <v>0</v>
      </c>
      <c r="X58" s="302">
        <f>W58/$N$14</f>
        <v>0</v>
      </c>
    </row>
    <row r="59" spans="1:24" s="265" customFormat="1" outlineLevel="1">
      <c r="A59"/>
      <c r="B59"/>
      <c r="C59"/>
      <c r="D59" s="319"/>
      <c r="E59" s="319" t="str">
        <f>TPSR!E137</f>
        <v>Rechargeable works - BR</v>
      </c>
      <c r="M59" s="324" t="str">
        <f>TPSR!M137</f>
        <v>£m</v>
      </c>
      <c r="P59" s="194"/>
      <c r="Q59" s="315">
        <f>TPSR!Q137</f>
        <v>0</v>
      </c>
      <c r="R59" s="315">
        <f>TPSR!R137</f>
        <v>0</v>
      </c>
      <c r="S59" s="315">
        <f>TPSR!S137</f>
        <v>0</v>
      </c>
      <c r="T59" s="315">
        <f>TPSR!T137</f>
        <v>0</v>
      </c>
      <c r="U59" s="315">
        <f>TPSR!U137</f>
        <v>0</v>
      </c>
      <c r="V59" s="310"/>
      <c r="W59" s="308">
        <f t="shared" si="22"/>
        <v>0</v>
      </c>
      <c r="X59" s="308">
        <f>W59/$N$14</f>
        <v>0</v>
      </c>
    </row>
    <row r="60" spans="1:24" s="265" customFormat="1" outlineLevel="1">
      <c r="A60"/>
      <c r="B60"/>
      <c r="C60"/>
      <c r="D60" s="319"/>
      <c r="E60" s="120" t="str">
        <f>TPSR!E138</f>
        <v>Rechargeable works - total</v>
      </c>
      <c r="F60" s="265" t="s">
        <v>704</v>
      </c>
      <c r="M60" s="324" t="str">
        <f>TPSR!M138</f>
        <v>£m</v>
      </c>
      <c r="P60" s="194"/>
      <c r="Q60" s="311">
        <f>SUM(Q56:Q59)</f>
        <v>1.2290000000000001</v>
      </c>
      <c r="R60" s="311">
        <f t="shared" ref="R60:U60" si="23">SUM(R56:R59)</f>
        <v>1.2290000000000001</v>
      </c>
      <c r="S60" s="311">
        <f t="shared" si="23"/>
        <v>1.2290000000000001</v>
      </c>
      <c r="T60" s="311">
        <f t="shared" si="23"/>
        <v>1.2290000000000001</v>
      </c>
      <c r="U60" s="311">
        <f t="shared" si="23"/>
        <v>1.2290000000000001</v>
      </c>
      <c r="V60" s="310"/>
      <c r="W60" s="307">
        <f>SUM(W56:W59)</f>
        <v>6.1450000000000005</v>
      </c>
      <c r="X60" s="307">
        <f>SUM(X56:X59)</f>
        <v>1.2290000000000001</v>
      </c>
    </row>
    <row r="61" spans="1:24" s="265" customFormat="1" outlineLevel="1">
      <c r="A61"/>
      <c r="B61"/>
      <c r="C61"/>
      <c r="D61" s="319"/>
      <c r="E61" s="120"/>
      <c r="M61" s="324"/>
      <c r="P61" s="194"/>
      <c r="Q61" s="310"/>
      <c r="R61" s="310"/>
      <c r="S61" s="310"/>
      <c r="T61" s="310"/>
      <c r="U61" s="310"/>
      <c r="V61" s="310"/>
      <c r="W61" s="302"/>
      <c r="X61" s="302"/>
    </row>
    <row r="62" spans="1:24" s="265" customFormat="1" outlineLevel="1">
      <c r="A62"/>
      <c r="B62"/>
      <c r="C62"/>
      <c r="D62" s="319"/>
      <c r="E62" s="120" t="s">
        <v>1062</v>
      </c>
      <c r="M62" s="325" t="str">
        <f>TPC_BRL!M139</f>
        <v>£m</v>
      </c>
      <c r="Q62" s="310">
        <f>TPC_BRL!Q139+TPC_BRL!Q152+TPC_SWB!Q139+TPC_SWB!Q152</f>
        <v>1.2290000000000003</v>
      </c>
      <c r="R62" s="310">
        <f>TPC_BRL!R139+TPC_BRL!R152+TPC_SWB!R139+TPC_SWB!R152</f>
        <v>1.2290000000000003</v>
      </c>
      <c r="S62" s="310">
        <f>TPC_BRL!S139+TPC_BRL!S152+TPC_SWB!S139+TPC_SWB!S152</f>
        <v>1.2290000000000003</v>
      </c>
      <c r="T62" s="310">
        <f>TPC_BRL!T139+TPC_BRL!T152+TPC_SWB!T139+TPC_SWB!T152</f>
        <v>1.2290000000000005</v>
      </c>
      <c r="U62" s="310">
        <f>TPC_BRL!U139+TPC_BRL!U152+TPC_SWB!U139+TPC_SWB!U152</f>
        <v>1.2290000000000005</v>
      </c>
      <c r="V62" s="310"/>
      <c r="W62" s="302">
        <f t="shared" ref="W62" si="24">SUM(Q62:U62)</f>
        <v>6.1450000000000031</v>
      </c>
      <c r="X62" s="302">
        <f>W62/$N$54</f>
        <v>1.2290000000000005</v>
      </c>
    </row>
    <row r="63" spans="1:24" s="265" customFormat="1" outlineLevel="1">
      <c r="A63"/>
      <c r="B63"/>
      <c r="C63"/>
      <c r="D63" s="319"/>
      <c r="E63" s="120"/>
      <c r="M63" s="324"/>
      <c r="Q63" s="310"/>
      <c r="R63" s="310"/>
      <c r="S63" s="310"/>
      <c r="T63" s="310"/>
      <c r="U63" s="310"/>
      <c r="V63" s="310"/>
      <c r="W63" s="302"/>
      <c r="X63" s="302"/>
    </row>
    <row r="64" spans="1:24" s="265" customFormat="1" outlineLevel="1">
      <c r="A64"/>
      <c r="B64"/>
      <c r="C64"/>
      <c r="D64" s="319"/>
      <c r="E64" s="79" t="s">
        <v>1063</v>
      </c>
      <c r="M64" s="326" t="str">
        <f>M62</f>
        <v>£m</v>
      </c>
      <c r="Q64" s="312">
        <f>$W$64/$N$54</f>
        <v>0</v>
      </c>
      <c r="R64" s="312">
        <f t="shared" ref="R64:U64" si="25">$W$64/$N$54</f>
        <v>0</v>
      </c>
      <c r="S64" s="312">
        <f t="shared" si="25"/>
        <v>0</v>
      </c>
      <c r="T64" s="312">
        <f t="shared" si="25"/>
        <v>0</v>
      </c>
      <c r="U64" s="312">
        <f t="shared" si="25"/>
        <v>0</v>
      </c>
      <c r="V64" s="312"/>
      <c r="W64" s="312">
        <f>IF(W62&gt;W60,W62-W60,0)</f>
        <v>0</v>
      </c>
      <c r="X64" s="312">
        <f>W64/$N$54</f>
        <v>0</v>
      </c>
    </row>
    <row r="65" spans="1:24" s="265" customFormat="1" outlineLevel="1">
      <c r="A65"/>
      <c r="B65"/>
      <c r="C65"/>
      <c r="D65" s="319"/>
      <c r="E65" s="79"/>
      <c r="M65" s="324"/>
      <c r="Q65" s="313"/>
      <c r="R65" s="313"/>
      <c r="S65" s="313"/>
      <c r="T65" s="313"/>
      <c r="U65" s="313"/>
      <c r="V65" s="310"/>
      <c r="W65" s="305"/>
      <c r="X65" s="305"/>
    </row>
    <row r="66" spans="1:24" s="265" customFormat="1" outlineLevel="1">
      <c r="A66"/>
      <c r="B66"/>
      <c r="C66"/>
      <c r="D66" s="319"/>
      <c r="E66" s="120" t="s">
        <v>1064</v>
      </c>
      <c r="M66" s="324" t="s">
        <v>348</v>
      </c>
      <c r="Q66" s="313"/>
      <c r="R66" s="313"/>
      <c r="S66" s="313"/>
      <c r="T66" s="313"/>
      <c r="U66" s="313"/>
      <c r="V66" s="310"/>
      <c r="W66" s="306">
        <v>0</v>
      </c>
      <c r="X66" s="305"/>
    </row>
    <row r="67" spans="1:24" s="265" customFormat="1" outlineLevel="1">
      <c r="A67"/>
      <c r="B67"/>
      <c r="C67"/>
      <c r="D67" s="319"/>
      <c r="E67" s="120" t="s">
        <v>1065</v>
      </c>
      <c r="M67" s="324" t="s">
        <v>348</v>
      </c>
      <c r="Q67" s="313"/>
      <c r="R67" s="313"/>
      <c r="S67" s="313"/>
      <c r="T67" s="313"/>
      <c r="U67" s="313"/>
      <c r="V67" s="310"/>
      <c r="W67" s="535">
        <f>IFERROR((TPC_BRL!W139+TPC_SWB!W139)/$W$62,0)</f>
        <v>0.99999999999999967</v>
      </c>
      <c r="X67" s="305"/>
    </row>
    <row r="68" spans="1:24" s="265" customFormat="1" outlineLevel="1">
      <c r="A68"/>
      <c r="B68"/>
      <c r="C68"/>
      <c r="D68" s="319"/>
      <c r="E68" s="120" t="s">
        <v>1066</v>
      </c>
      <c r="M68" s="324" t="s">
        <v>348</v>
      </c>
      <c r="Q68" s="313"/>
      <c r="R68" s="313"/>
      <c r="S68" s="313"/>
      <c r="T68" s="313"/>
      <c r="U68" s="313"/>
      <c r="V68" s="310"/>
      <c r="W68" s="535">
        <f>IFERROR((TPC_BRL!W152+TPC_SWB!W152)/$W$62,0)</f>
        <v>0</v>
      </c>
      <c r="X68" s="305"/>
    </row>
    <row r="69" spans="1:24" s="265" customFormat="1" outlineLevel="1">
      <c r="A69"/>
      <c r="B69"/>
      <c r="C69"/>
      <c r="D69" s="319"/>
      <c r="E69" s="319" t="s">
        <v>1067</v>
      </c>
      <c r="M69" s="324" t="s">
        <v>348</v>
      </c>
      <c r="Q69" s="313"/>
      <c r="R69" s="313"/>
      <c r="S69" s="313"/>
      <c r="T69" s="313"/>
      <c r="U69" s="313"/>
      <c r="V69" s="310"/>
      <c r="W69" s="306">
        <v>0</v>
      </c>
      <c r="X69" s="305"/>
    </row>
    <row r="70" spans="1:24" s="265" customFormat="1" outlineLevel="1">
      <c r="A70"/>
      <c r="B70"/>
      <c r="C70"/>
      <c r="D70" s="319"/>
      <c r="E70" s="120" t="s">
        <v>1068</v>
      </c>
      <c r="F70" s="265" t="s">
        <v>704</v>
      </c>
      <c r="M70" s="324" t="s">
        <v>348</v>
      </c>
      <c r="Q70" s="310"/>
      <c r="R70" s="310"/>
      <c r="S70" s="310"/>
      <c r="T70" s="310"/>
      <c r="U70" s="310"/>
      <c r="V70" s="310"/>
      <c r="W70" s="309">
        <f>SUM(W66:W69)</f>
        <v>0.99999999999999967</v>
      </c>
      <c r="X70" s="302"/>
    </row>
    <row r="71" spans="1:24" s="265" customFormat="1" outlineLevel="1">
      <c r="A71"/>
      <c r="B71"/>
      <c r="C71"/>
      <c r="D71" s="319"/>
      <c r="E71" s="120"/>
      <c r="M71" s="324"/>
      <c r="Q71" s="310"/>
      <c r="R71" s="310"/>
      <c r="S71" s="310"/>
      <c r="T71" s="310"/>
      <c r="U71" s="310"/>
      <c r="V71" s="310"/>
      <c r="W71" s="314"/>
      <c r="X71" s="302"/>
    </row>
    <row r="72" spans="1:24" s="265" customFormat="1" outlineLevel="1">
      <c r="A72"/>
      <c r="B72"/>
      <c r="C72"/>
      <c r="D72" s="319"/>
      <c r="E72" s="120" t="s">
        <v>1069</v>
      </c>
      <c r="M72" s="324" t="s">
        <v>31</v>
      </c>
      <c r="Q72" s="310">
        <f>Q$64*$W66</f>
        <v>0</v>
      </c>
      <c r="R72" s="310">
        <f t="shared" ref="R72:U72" si="26">R$64*$W66</f>
        <v>0</v>
      </c>
      <c r="S72" s="310">
        <f t="shared" si="26"/>
        <v>0</v>
      </c>
      <c r="T72" s="310">
        <f t="shared" si="26"/>
        <v>0</v>
      </c>
      <c r="U72" s="310">
        <f t="shared" si="26"/>
        <v>0</v>
      </c>
      <c r="V72" s="310"/>
      <c r="W72" s="302">
        <f t="shared" ref="W72:W76" si="27">SUM(Q72:U72)</f>
        <v>0</v>
      </c>
      <c r="X72" s="302">
        <f>W72/$N$54</f>
        <v>0</v>
      </c>
    </row>
    <row r="73" spans="1:24" s="265" customFormat="1" outlineLevel="1">
      <c r="A73"/>
      <c r="B73"/>
      <c r="C73"/>
      <c r="D73" s="319"/>
      <c r="E73" s="120" t="s">
        <v>1070</v>
      </c>
      <c r="M73" s="324" t="s">
        <v>31</v>
      </c>
      <c r="Q73" s="310">
        <f t="shared" ref="Q73:U73" si="28">Q$64*$W67</f>
        <v>0</v>
      </c>
      <c r="R73" s="310">
        <f t="shared" si="28"/>
        <v>0</v>
      </c>
      <c r="S73" s="310">
        <f t="shared" si="28"/>
        <v>0</v>
      </c>
      <c r="T73" s="310">
        <f t="shared" si="28"/>
        <v>0</v>
      </c>
      <c r="U73" s="310">
        <f t="shared" si="28"/>
        <v>0</v>
      </c>
      <c r="V73" s="310"/>
      <c r="W73" s="302">
        <f t="shared" si="27"/>
        <v>0</v>
      </c>
      <c r="X73" s="302">
        <f t="shared" ref="X73:X75" si="29">W73/$N$54</f>
        <v>0</v>
      </c>
    </row>
    <row r="74" spans="1:24" s="265" customFormat="1" outlineLevel="1">
      <c r="A74"/>
      <c r="B74"/>
      <c r="C74"/>
      <c r="D74" s="319"/>
      <c r="E74" s="120" t="s">
        <v>1071</v>
      </c>
      <c r="M74" s="324" t="s">
        <v>31</v>
      </c>
      <c r="Q74" s="310">
        <f t="shared" ref="Q74:U74" si="30">Q$64*$W68</f>
        <v>0</v>
      </c>
      <c r="R74" s="310">
        <f t="shared" si="30"/>
        <v>0</v>
      </c>
      <c r="S74" s="310">
        <f t="shared" si="30"/>
        <v>0</v>
      </c>
      <c r="T74" s="310">
        <f t="shared" si="30"/>
        <v>0</v>
      </c>
      <c r="U74" s="310">
        <f t="shared" si="30"/>
        <v>0</v>
      </c>
      <c r="V74" s="310"/>
      <c r="W74" s="302">
        <f t="shared" si="27"/>
        <v>0</v>
      </c>
      <c r="X74" s="302">
        <f t="shared" si="29"/>
        <v>0</v>
      </c>
    </row>
    <row r="75" spans="1:24" s="265" customFormat="1" outlineLevel="1">
      <c r="A75"/>
      <c r="B75"/>
      <c r="C75"/>
      <c r="D75" s="319"/>
      <c r="E75" s="319" t="s">
        <v>1072</v>
      </c>
      <c r="M75" s="324" t="s">
        <v>31</v>
      </c>
      <c r="Q75" s="315">
        <f t="shared" ref="Q75:U75" si="31">Q$64*$W69</f>
        <v>0</v>
      </c>
      <c r="R75" s="315">
        <f t="shared" si="31"/>
        <v>0</v>
      </c>
      <c r="S75" s="315">
        <f t="shared" si="31"/>
        <v>0</v>
      </c>
      <c r="T75" s="315">
        <f t="shared" si="31"/>
        <v>0</v>
      </c>
      <c r="U75" s="315">
        <f t="shared" si="31"/>
        <v>0</v>
      </c>
      <c r="V75" s="310"/>
      <c r="W75" s="302">
        <f t="shared" si="27"/>
        <v>0</v>
      </c>
      <c r="X75" s="302">
        <f t="shared" si="29"/>
        <v>0</v>
      </c>
    </row>
    <row r="76" spans="1:24" s="265" customFormat="1" outlineLevel="1">
      <c r="A76"/>
      <c r="B76"/>
      <c r="C76"/>
      <c r="D76" s="319"/>
      <c r="E76" s="120" t="s">
        <v>1073</v>
      </c>
      <c r="F76" s="265" t="s">
        <v>704</v>
      </c>
      <c r="M76" s="324" t="s">
        <v>31</v>
      </c>
      <c r="Q76" s="311">
        <f t="shared" ref="Q76" si="32">SUM(Q72:Q75)</f>
        <v>0</v>
      </c>
      <c r="R76" s="311">
        <f t="shared" ref="R76" si="33">SUM(R72:R75)</f>
        <v>0</v>
      </c>
      <c r="S76" s="311">
        <f t="shared" ref="S76" si="34">SUM(S72:S75)</f>
        <v>0</v>
      </c>
      <c r="T76" s="311">
        <f t="shared" ref="T76" si="35">SUM(T72:T75)</f>
        <v>0</v>
      </c>
      <c r="U76" s="311">
        <f t="shared" ref="U76" si="36">SUM(U72:U75)</f>
        <v>0</v>
      </c>
      <c r="V76" s="310"/>
      <c r="W76" s="307">
        <f t="shared" si="27"/>
        <v>0</v>
      </c>
      <c r="X76" s="307">
        <f>W76/$N$54</f>
        <v>0</v>
      </c>
    </row>
    <row r="77" spans="1:24" s="265" customFormat="1" outlineLevel="1">
      <c r="A77"/>
      <c r="B77"/>
      <c r="C77"/>
      <c r="D77" s="319"/>
      <c r="E77" s="120"/>
      <c r="M77" s="324"/>
      <c r="Q77" s="310"/>
      <c r="R77" s="310"/>
      <c r="S77" s="310"/>
      <c r="T77" s="310"/>
      <c r="U77" s="310"/>
      <c r="V77" s="310"/>
      <c r="W77" s="302"/>
      <c r="X77" s="302"/>
    </row>
    <row r="78" spans="1:24" s="265" customFormat="1" outlineLevel="1">
      <c r="A78"/>
      <c r="B78"/>
      <c r="C78"/>
      <c r="D78" s="319"/>
      <c r="E78" s="120" t="s">
        <v>1074</v>
      </c>
      <c r="M78" s="324" t="s">
        <v>31</v>
      </c>
      <c r="Q78" s="310">
        <f t="shared" ref="Q78:U81" si="37">Q56+Q72</f>
        <v>1.2290000000000001</v>
      </c>
      <c r="R78" s="310">
        <f t="shared" si="37"/>
        <v>1.2290000000000001</v>
      </c>
      <c r="S78" s="310">
        <f t="shared" si="37"/>
        <v>1.2290000000000001</v>
      </c>
      <c r="T78" s="310">
        <f t="shared" si="37"/>
        <v>1.2290000000000001</v>
      </c>
      <c r="U78" s="310">
        <f t="shared" si="37"/>
        <v>1.2290000000000001</v>
      </c>
      <c r="V78" s="310"/>
      <c r="W78" s="302">
        <f t="shared" ref="W78:W82" si="38">SUM(Q78:U78)</f>
        <v>6.1450000000000005</v>
      </c>
      <c r="X78" s="302">
        <f>W78/$N$54</f>
        <v>1.2290000000000001</v>
      </c>
    </row>
    <row r="79" spans="1:24" s="265" customFormat="1" outlineLevel="1">
      <c r="A79"/>
      <c r="B79"/>
      <c r="C79"/>
      <c r="D79" s="319"/>
      <c r="E79" s="120" t="s">
        <v>1075</v>
      </c>
      <c r="M79" s="324" t="s">
        <v>31</v>
      </c>
      <c r="Q79" s="310">
        <f t="shared" si="37"/>
        <v>0</v>
      </c>
      <c r="R79" s="310">
        <f t="shared" si="37"/>
        <v>0</v>
      </c>
      <c r="S79" s="310">
        <f t="shared" si="37"/>
        <v>0</v>
      </c>
      <c r="T79" s="310">
        <f t="shared" si="37"/>
        <v>0</v>
      </c>
      <c r="U79" s="310">
        <f t="shared" si="37"/>
        <v>0</v>
      </c>
      <c r="V79" s="310"/>
      <c r="W79" s="302">
        <f t="shared" si="38"/>
        <v>0</v>
      </c>
      <c r="X79" s="302">
        <f t="shared" ref="X79:X82" si="39">W79/$N$54</f>
        <v>0</v>
      </c>
    </row>
    <row r="80" spans="1:24" s="265" customFormat="1" outlineLevel="1">
      <c r="A80"/>
      <c r="B80"/>
      <c r="C80"/>
      <c r="D80" s="319"/>
      <c r="E80" s="120" t="s">
        <v>1076</v>
      </c>
      <c r="M80" s="324" t="s">
        <v>31</v>
      </c>
      <c r="Q80" s="310">
        <f t="shared" si="37"/>
        <v>0</v>
      </c>
      <c r="R80" s="310">
        <f t="shared" si="37"/>
        <v>0</v>
      </c>
      <c r="S80" s="310">
        <f t="shared" si="37"/>
        <v>0</v>
      </c>
      <c r="T80" s="310">
        <f t="shared" si="37"/>
        <v>0</v>
      </c>
      <c r="U80" s="310">
        <f t="shared" si="37"/>
        <v>0</v>
      </c>
      <c r="V80" s="310"/>
      <c r="W80" s="302">
        <f t="shared" si="38"/>
        <v>0</v>
      </c>
      <c r="X80" s="302">
        <f t="shared" si="39"/>
        <v>0</v>
      </c>
    </row>
    <row r="81" spans="1:24" s="265" customFormat="1" outlineLevel="1">
      <c r="A81"/>
      <c r="B81"/>
      <c r="C81"/>
      <c r="D81" s="319"/>
      <c r="E81" s="319" t="s">
        <v>1077</v>
      </c>
      <c r="M81" s="324" t="s">
        <v>31</v>
      </c>
      <c r="Q81" s="315">
        <f t="shared" si="37"/>
        <v>0</v>
      </c>
      <c r="R81" s="315">
        <f t="shared" si="37"/>
        <v>0</v>
      </c>
      <c r="S81" s="315">
        <f t="shared" si="37"/>
        <v>0</v>
      </c>
      <c r="T81" s="315">
        <f t="shared" si="37"/>
        <v>0</v>
      </c>
      <c r="U81" s="315">
        <f t="shared" si="37"/>
        <v>0</v>
      </c>
      <c r="V81" s="310"/>
      <c r="W81" s="302">
        <f t="shared" si="38"/>
        <v>0</v>
      </c>
      <c r="X81" s="302">
        <f t="shared" si="39"/>
        <v>0</v>
      </c>
    </row>
    <row r="82" spans="1:24" s="265" customFormat="1" outlineLevel="1">
      <c r="A82"/>
      <c r="B82"/>
      <c r="C82"/>
      <c r="D82" s="319"/>
      <c r="E82" s="120" t="s">
        <v>1078</v>
      </c>
      <c r="F82" s="265" t="s">
        <v>704</v>
      </c>
      <c r="M82" s="326" t="str">
        <f t="shared" ref="M82" si="40">$M$24</f>
        <v>£m</v>
      </c>
      <c r="Q82" s="311">
        <f t="shared" ref="Q82" si="41">SUM(Q78:Q81)</f>
        <v>1.2290000000000001</v>
      </c>
      <c r="R82" s="311">
        <f t="shared" ref="R82" si="42">SUM(R78:R81)</f>
        <v>1.2290000000000001</v>
      </c>
      <c r="S82" s="311">
        <f t="shared" ref="S82" si="43">SUM(S78:S81)</f>
        <v>1.2290000000000001</v>
      </c>
      <c r="T82" s="311">
        <f t="shared" ref="T82" si="44">SUM(T78:T81)</f>
        <v>1.2290000000000001</v>
      </c>
      <c r="U82" s="311">
        <f t="shared" ref="U82" si="45">SUM(U78:U81)</f>
        <v>1.2290000000000001</v>
      </c>
      <c r="V82" s="310"/>
      <c r="W82" s="307">
        <f t="shared" si="38"/>
        <v>6.1450000000000005</v>
      </c>
      <c r="X82" s="307">
        <f t="shared" si="39"/>
        <v>1.2290000000000001</v>
      </c>
    </row>
    <row r="83" spans="1:24" s="265" customFormat="1" outlineLevel="1">
      <c r="A83"/>
      <c r="B83"/>
      <c r="C83"/>
      <c r="D83" s="319"/>
      <c r="E83" s="120"/>
      <c r="M83" s="326"/>
      <c r="Q83" s="310"/>
      <c r="R83" s="310"/>
      <c r="S83" s="310"/>
      <c r="T83" s="310"/>
      <c r="U83" s="310"/>
      <c r="V83" s="310"/>
      <c r="W83" s="302"/>
      <c r="X83" s="302"/>
    </row>
    <row r="84" spans="1:24" s="265" customFormat="1" ht="12.75" outlineLevel="1">
      <c r="E84" s="265" t="s">
        <v>649</v>
      </c>
      <c r="M84" s="326"/>
      <c r="N84" s="166">
        <f>SUM(W84)</f>
        <v>0</v>
      </c>
      <c r="W84" s="166">
        <f>IF(OR(ABS(W62-W82)&lt;CHK_TOL,ABS(W60-W82)&lt;CHK_TOL),0,1)</f>
        <v>0</v>
      </c>
    </row>
    <row r="85" spans="1:24" s="265" customFormat="1">
      <c r="A85"/>
      <c r="B85"/>
      <c r="C85"/>
      <c r="D85" s="319"/>
      <c r="E85" s="76"/>
      <c r="F85" s="287"/>
      <c r="G85" s="287"/>
      <c r="H85" s="287"/>
      <c r="I85" s="287"/>
      <c r="J85" s="287"/>
      <c r="K85" s="287"/>
      <c r="L85" s="287"/>
      <c r="M85" s="326"/>
      <c r="N85" s="287"/>
      <c r="O85" s="287"/>
      <c r="P85" s="287"/>
      <c r="Q85" s="310"/>
      <c r="R85" s="310"/>
      <c r="S85" s="310"/>
      <c r="T85" s="310"/>
      <c r="U85" s="310"/>
      <c r="V85" s="310"/>
      <c r="W85" s="302"/>
      <c r="X85" s="302"/>
    </row>
    <row r="86" spans="1:24" s="265" customFormat="1">
      <c r="A86"/>
      <c r="B86"/>
      <c r="C86"/>
      <c r="D86" s="319"/>
      <c r="E86" s="76"/>
      <c r="F86" s="287"/>
      <c r="G86" s="287"/>
      <c r="H86" s="287"/>
      <c r="I86" s="287"/>
      <c r="J86" s="287"/>
      <c r="K86" s="287"/>
      <c r="L86" s="287"/>
      <c r="M86" s="327"/>
      <c r="N86" s="287"/>
      <c r="O86" s="287"/>
      <c r="P86" s="287"/>
      <c r="Q86" s="182">
        <f t="shared" ref="Q86:U86" si="46">Q$2</f>
        <v>46112</v>
      </c>
      <c r="R86" s="182">
        <f t="shared" si="46"/>
        <v>46477</v>
      </c>
      <c r="S86" s="182">
        <f t="shared" si="46"/>
        <v>46843</v>
      </c>
      <c r="T86" s="182">
        <f t="shared" si="46"/>
        <v>47208</v>
      </c>
      <c r="U86" s="182">
        <f t="shared" si="46"/>
        <v>47573</v>
      </c>
      <c r="W86" s="182" t="s">
        <v>913</v>
      </c>
      <c r="X86" s="182" t="s">
        <v>914</v>
      </c>
    </row>
    <row r="87" spans="1:24" s="265" customFormat="1">
      <c r="A87"/>
      <c r="B87"/>
      <c r="C87" s="76" t="s">
        <v>1079</v>
      </c>
      <c r="D87" s="76"/>
      <c r="F87" s="287"/>
      <c r="G87" s="287"/>
      <c r="H87" s="287"/>
      <c r="I87" s="287"/>
      <c r="J87" s="287"/>
      <c r="K87" s="287"/>
      <c r="L87" s="287"/>
      <c r="M87" s="327"/>
      <c r="N87" s="287"/>
      <c r="O87" s="287"/>
      <c r="P87" s="287"/>
      <c r="Q87" s="310"/>
      <c r="R87" s="310"/>
      <c r="S87" s="310"/>
      <c r="T87" s="310"/>
      <c r="U87" s="310"/>
      <c r="V87" s="310"/>
      <c r="W87" s="302"/>
      <c r="X87" s="302"/>
    </row>
    <row r="88" spans="1:24" s="265" customFormat="1">
      <c r="A88"/>
      <c r="B88"/>
      <c r="C88" s="319"/>
      <c r="D88" s="76" t="s">
        <v>1080</v>
      </c>
      <c r="F88" s="287"/>
      <c r="G88" s="287"/>
      <c r="H88" s="287"/>
      <c r="I88" s="287"/>
      <c r="J88" s="287"/>
      <c r="K88" s="287"/>
      <c r="L88" s="287"/>
      <c r="M88" s="327"/>
      <c r="N88" s="287"/>
      <c r="O88" s="287"/>
      <c r="P88" s="287"/>
      <c r="Q88" s="310"/>
      <c r="R88" s="310"/>
      <c r="S88" s="310"/>
      <c r="T88" s="310"/>
      <c r="U88" s="310"/>
      <c r="V88" s="310"/>
      <c r="W88" s="302"/>
      <c r="X88" s="302"/>
    </row>
    <row r="89" spans="1:24" s="265" customFormat="1">
      <c r="A89"/>
      <c r="B89"/>
      <c r="C89"/>
      <c r="D89" s="120"/>
      <c r="E89" s="120"/>
      <c r="M89" s="324"/>
      <c r="Q89" s="310"/>
      <c r="R89" s="310"/>
      <c r="S89" s="310"/>
      <c r="T89" s="310"/>
      <c r="U89" s="310"/>
      <c r="V89" s="310"/>
      <c r="W89" s="302"/>
      <c r="X89" s="302"/>
    </row>
    <row r="90" spans="1:24" s="265" customFormat="1" outlineLevel="1">
      <c r="A90"/>
      <c r="B90"/>
      <c r="C90"/>
      <c r="D90" s="82"/>
      <c r="E90" s="79" t="s">
        <v>916</v>
      </c>
      <c r="F90" s="79"/>
      <c r="G90" s="79"/>
      <c r="H90" s="79"/>
      <c r="I90" s="79"/>
      <c r="J90" s="79"/>
      <c r="K90" s="79"/>
      <c r="L90" s="79"/>
      <c r="M90" s="231"/>
      <c r="N90" s="79"/>
      <c r="O90" s="120"/>
      <c r="P90" s="120"/>
      <c r="Q90" s="190"/>
      <c r="R90" s="190"/>
      <c r="S90" s="190"/>
      <c r="T90" s="190"/>
      <c r="U90" s="190"/>
      <c r="V90" s="288"/>
      <c r="W90" s="288"/>
      <c r="X90" s="288"/>
    </row>
    <row r="91" spans="1:24" s="265" customFormat="1" outlineLevel="1">
      <c r="A91"/>
      <c r="B91"/>
      <c r="C91"/>
      <c r="D91" s="82"/>
      <c r="E91" s="291">
        <f>InpC!$H$21</f>
        <v>45016</v>
      </c>
      <c r="F91" s="79"/>
      <c r="G91" s="79"/>
      <c r="H91" s="79"/>
      <c r="I91" s="79"/>
      <c r="J91" s="79"/>
      <c r="K91" s="79"/>
      <c r="L91" s="79"/>
      <c r="M91" s="231"/>
      <c r="N91" s="120"/>
      <c r="O91" s="120"/>
      <c r="P91" s="120"/>
      <c r="Q91" s="190"/>
      <c r="R91" s="190"/>
      <c r="S91" s="190"/>
      <c r="T91" s="190"/>
      <c r="U91" s="190"/>
      <c r="V91" s="288"/>
      <c r="W91" s="288"/>
      <c r="X91" s="288"/>
    </row>
    <row r="92" spans="1:24" s="265" customFormat="1" outlineLevel="1">
      <c r="A92"/>
      <c r="B92"/>
      <c r="C92"/>
      <c r="D92" s="120"/>
      <c r="E92" s="120"/>
      <c r="F92" s="120"/>
      <c r="G92" s="120"/>
      <c r="H92" s="120"/>
      <c r="I92" s="120"/>
      <c r="J92" s="120"/>
      <c r="K92" s="79"/>
      <c r="L92" s="120"/>
      <c r="M92" s="231"/>
      <c r="N92" s="157"/>
      <c r="O92" s="120"/>
      <c r="P92" s="82"/>
      <c r="Q92" s="194"/>
      <c r="R92" s="194"/>
      <c r="S92" s="194"/>
      <c r="T92" s="194"/>
      <c r="U92" s="194"/>
      <c r="V92" s="288"/>
      <c r="W92" s="194"/>
      <c r="X92" s="194"/>
    </row>
    <row r="93" spans="1:24" s="265" customFormat="1" outlineLevel="1">
      <c r="A93"/>
      <c r="B93"/>
      <c r="C93"/>
      <c r="D93" s="319"/>
      <c r="E93" s="120" t="s">
        <v>761</v>
      </c>
      <c r="F93" s="265" t="s">
        <v>704</v>
      </c>
      <c r="M93" s="324" t="s">
        <v>31</v>
      </c>
      <c r="Q93" s="310">
        <f t="shared" ref="Q93:U94" si="47">Q38+Q78</f>
        <v>1.2290000000000001</v>
      </c>
      <c r="R93" s="310">
        <f t="shared" si="47"/>
        <v>1.2290000000000001</v>
      </c>
      <c r="S93" s="310">
        <f t="shared" si="47"/>
        <v>1.2290000000000001</v>
      </c>
      <c r="T93" s="310">
        <f t="shared" si="47"/>
        <v>1.2290000000000001</v>
      </c>
      <c r="U93" s="310">
        <f t="shared" si="47"/>
        <v>1.2290000000000001</v>
      </c>
      <c r="V93" s="310"/>
      <c r="W93" s="302">
        <f>SUM(Q93:U93)</f>
        <v>6.1450000000000005</v>
      </c>
      <c r="X93" s="302">
        <f>W93/5</f>
        <v>1.2290000000000001</v>
      </c>
    </row>
    <row r="94" spans="1:24" s="265" customFormat="1" outlineLevel="1">
      <c r="A94"/>
      <c r="B94"/>
      <c r="C94"/>
      <c r="D94" s="319"/>
      <c r="E94" s="120" t="s">
        <v>762</v>
      </c>
      <c r="F94" s="265" t="s">
        <v>704</v>
      </c>
      <c r="M94" s="324" t="s">
        <v>31</v>
      </c>
      <c r="Q94" s="310">
        <f t="shared" si="47"/>
        <v>6.1715326786319018</v>
      </c>
      <c r="R94" s="310">
        <f t="shared" si="47"/>
        <v>6.5345311767746947</v>
      </c>
      <c r="S94" s="310">
        <f t="shared" si="47"/>
        <v>6.6653166296415716</v>
      </c>
      <c r="T94" s="310">
        <f t="shared" si="47"/>
        <v>6.7980776935789429</v>
      </c>
      <c r="U94" s="310">
        <f t="shared" si="47"/>
        <v>6.9339997352291149</v>
      </c>
      <c r="V94" s="310"/>
      <c r="W94" s="302">
        <f t="shared" ref="W94:W98" si="48">SUM(Q94:U94)</f>
        <v>33.103457913856232</v>
      </c>
      <c r="X94" s="302">
        <f t="shared" ref="X94:X98" si="49">W94/5</f>
        <v>6.6206915827712463</v>
      </c>
    </row>
    <row r="95" spans="1:24" s="265" customFormat="1" outlineLevel="1">
      <c r="A95"/>
      <c r="B95"/>
      <c r="C95"/>
      <c r="D95" s="319"/>
      <c r="E95" s="319" t="s">
        <v>763</v>
      </c>
      <c r="F95" s="265" t="s">
        <v>704</v>
      </c>
      <c r="M95" s="324" t="s">
        <v>31</v>
      </c>
      <c r="Q95" s="310">
        <f t="shared" ref="Q95:U96" si="50">Q80</f>
        <v>0</v>
      </c>
      <c r="R95" s="310">
        <f t="shared" si="50"/>
        <v>0</v>
      </c>
      <c r="S95" s="310">
        <f t="shared" si="50"/>
        <v>0</v>
      </c>
      <c r="T95" s="310">
        <f t="shared" si="50"/>
        <v>0</v>
      </c>
      <c r="U95" s="310">
        <f t="shared" si="50"/>
        <v>0</v>
      </c>
      <c r="V95" s="310"/>
      <c r="W95" s="302">
        <f t="shared" si="48"/>
        <v>0</v>
      </c>
      <c r="X95" s="302">
        <f t="shared" si="49"/>
        <v>0</v>
      </c>
    </row>
    <row r="96" spans="1:24" s="265" customFormat="1" outlineLevel="1">
      <c r="A96"/>
      <c r="B96"/>
      <c r="C96"/>
      <c r="D96" s="319"/>
      <c r="E96" s="319" t="s">
        <v>764</v>
      </c>
      <c r="F96" s="265" t="s">
        <v>704</v>
      </c>
      <c r="M96" s="324" t="s">
        <v>31</v>
      </c>
      <c r="Q96" s="310">
        <f t="shared" si="50"/>
        <v>0</v>
      </c>
      <c r="R96" s="310">
        <f t="shared" si="50"/>
        <v>0</v>
      </c>
      <c r="S96" s="310">
        <f t="shared" si="50"/>
        <v>0</v>
      </c>
      <c r="T96" s="310">
        <f t="shared" si="50"/>
        <v>0</v>
      </c>
      <c r="U96" s="310">
        <f t="shared" si="50"/>
        <v>0</v>
      </c>
      <c r="V96" s="310"/>
      <c r="W96" s="302">
        <f t="shared" si="48"/>
        <v>0</v>
      </c>
      <c r="X96" s="302">
        <f t="shared" si="49"/>
        <v>0</v>
      </c>
    </row>
    <row r="97" spans="1:26" s="265" customFormat="1" outlineLevel="1">
      <c r="A97"/>
      <c r="B97"/>
      <c r="C97"/>
      <c r="D97" s="319"/>
      <c r="E97" s="120" t="s">
        <v>765</v>
      </c>
      <c r="F97" s="265" t="s">
        <v>704</v>
      </c>
      <c r="G97" s="120"/>
      <c r="H97" s="120"/>
      <c r="I97" s="120"/>
      <c r="J97" s="120"/>
      <c r="K97" s="120"/>
      <c r="L97" s="120"/>
      <c r="M97" s="231" t="s">
        <v>31</v>
      </c>
      <c r="N97" s="157"/>
      <c r="O97" s="120"/>
      <c r="P97" s="82"/>
      <c r="Q97" s="310">
        <f t="shared" ref="Q97:U98" si="51">Q40</f>
        <v>0</v>
      </c>
      <c r="R97" s="310">
        <f t="shared" si="51"/>
        <v>0</v>
      </c>
      <c r="S97" s="310">
        <f t="shared" si="51"/>
        <v>0</v>
      </c>
      <c r="T97" s="310">
        <f t="shared" si="51"/>
        <v>0</v>
      </c>
      <c r="U97" s="310">
        <f t="shared" si="51"/>
        <v>0</v>
      </c>
      <c r="V97" s="310"/>
      <c r="W97" s="302">
        <f t="shared" si="48"/>
        <v>0</v>
      </c>
      <c r="X97" s="302">
        <f t="shared" si="49"/>
        <v>0</v>
      </c>
    </row>
    <row r="98" spans="1:26" s="265" customFormat="1" outlineLevel="1">
      <c r="A98"/>
      <c r="B98"/>
      <c r="C98"/>
      <c r="D98" s="319"/>
      <c r="E98" s="120" t="s">
        <v>766</v>
      </c>
      <c r="F98" s="265" t="s">
        <v>704</v>
      </c>
      <c r="G98" s="120"/>
      <c r="H98" s="120"/>
      <c r="I98" s="120"/>
      <c r="J98" s="120"/>
      <c r="K98" s="79"/>
      <c r="L98" s="120"/>
      <c r="M98" s="231" t="s">
        <v>31</v>
      </c>
      <c r="N98" s="157"/>
      <c r="O98" s="120"/>
      <c r="P98" s="82"/>
      <c r="Q98" s="315">
        <f t="shared" si="51"/>
        <v>0</v>
      </c>
      <c r="R98" s="315">
        <f t="shared" si="51"/>
        <v>0</v>
      </c>
      <c r="S98" s="315">
        <f t="shared" si="51"/>
        <v>0</v>
      </c>
      <c r="T98" s="315">
        <f t="shared" si="51"/>
        <v>0</v>
      </c>
      <c r="U98" s="315">
        <f t="shared" si="51"/>
        <v>0</v>
      </c>
      <c r="V98" s="310"/>
      <c r="W98" s="308">
        <f t="shared" si="48"/>
        <v>0</v>
      </c>
      <c r="X98" s="308">
        <f t="shared" si="49"/>
        <v>0</v>
      </c>
    </row>
    <row r="99" spans="1:26" s="265" customFormat="1" outlineLevel="1">
      <c r="A99"/>
      <c r="B99"/>
      <c r="C99"/>
      <c r="D99" s="319"/>
      <c r="E99" s="120" t="s">
        <v>767</v>
      </c>
      <c r="F99" s="265" t="s">
        <v>704</v>
      </c>
      <c r="M99" s="324" t="s">
        <v>31</v>
      </c>
      <c r="Q99" s="311">
        <f>SUM(Q93:Q98)</f>
        <v>7.4005326786319019</v>
      </c>
      <c r="R99" s="311">
        <f t="shared" ref="R99:U99" si="52">SUM(R93:R98)</f>
        <v>7.7635311767746948</v>
      </c>
      <c r="S99" s="311">
        <f t="shared" si="52"/>
        <v>7.8943166296415717</v>
      </c>
      <c r="T99" s="311">
        <f t="shared" si="52"/>
        <v>8.0270776935789421</v>
      </c>
      <c r="U99" s="311">
        <f t="shared" si="52"/>
        <v>8.1629997352291142</v>
      </c>
      <c r="V99" s="310"/>
      <c r="W99" s="311">
        <f t="shared" ref="W99" si="53">SUM(W93:W98)</f>
        <v>39.248457913856235</v>
      </c>
      <c r="X99" s="311">
        <f t="shared" ref="X99" si="54">SUM(X93:X98)</f>
        <v>7.8496915827712463</v>
      </c>
    </row>
    <row r="100" spans="1:26" s="265" customFormat="1">
      <c r="A100"/>
      <c r="B100"/>
      <c r="C100"/>
      <c r="D100" s="319"/>
      <c r="E100" s="76"/>
      <c r="F100" s="287"/>
      <c r="G100" s="287"/>
      <c r="H100" s="287"/>
      <c r="I100" s="287"/>
      <c r="J100" s="287"/>
      <c r="K100" s="287"/>
      <c r="L100" s="287"/>
      <c r="M100" s="327"/>
      <c r="N100" s="287"/>
      <c r="O100" s="287"/>
      <c r="P100" s="287"/>
      <c r="Q100" s="310"/>
      <c r="R100" s="310"/>
      <c r="S100" s="310"/>
      <c r="T100" s="310"/>
      <c r="U100" s="310"/>
      <c r="V100" s="310"/>
      <c r="W100" s="302"/>
      <c r="X100" s="302"/>
    </row>
    <row r="101" spans="1:26" s="265" customFormat="1">
      <c r="A101"/>
      <c r="B101"/>
      <c r="C101"/>
      <c r="D101" s="319"/>
      <c r="E101" s="76"/>
      <c r="F101" s="287"/>
      <c r="G101" s="287"/>
      <c r="H101" s="287"/>
      <c r="I101" s="287"/>
      <c r="J101" s="287"/>
      <c r="K101" s="287"/>
      <c r="L101" s="287"/>
      <c r="M101" s="327"/>
      <c r="N101" s="287"/>
      <c r="O101" s="287"/>
      <c r="P101" s="287"/>
      <c r="Q101" s="182">
        <f t="shared" ref="Q101:U101" si="55">Q$2</f>
        <v>46112</v>
      </c>
      <c r="R101" s="182">
        <f t="shared" si="55"/>
        <v>46477</v>
      </c>
      <c r="S101" s="182">
        <f t="shared" si="55"/>
        <v>46843</v>
      </c>
      <c r="T101" s="182">
        <f t="shared" si="55"/>
        <v>47208</v>
      </c>
      <c r="U101" s="182">
        <f t="shared" si="55"/>
        <v>47573</v>
      </c>
      <c r="W101" s="182" t="s">
        <v>913</v>
      </c>
      <c r="X101" s="182" t="s">
        <v>914</v>
      </c>
    </row>
    <row r="102" spans="1:26" s="265" customFormat="1">
      <c r="A102"/>
      <c r="B102"/>
      <c r="C102" s="76" t="s">
        <v>943</v>
      </c>
      <c r="D102" s="319"/>
      <c r="M102" s="324"/>
      <c r="Z102" s="295"/>
    </row>
    <row r="103" spans="1:26" s="265" customFormat="1">
      <c r="A103"/>
      <c r="B103"/>
      <c r="C103" s="319"/>
      <c r="D103" s="76" t="s">
        <v>989</v>
      </c>
      <c r="M103" s="324"/>
      <c r="Q103" s="310"/>
      <c r="R103" s="310"/>
      <c r="S103" s="310"/>
      <c r="T103" s="310"/>
      <c r="U103" s="310"/>
      <c r="V103" s="310"/>
      <c r="W103" s="310"/>
      <c r="X103" s="310"/>
      <c r="Z103" s="295"/>
    </row>
    <row r="104" spans="1:26" s="265" customFormat="1">
      <c r="A104"/>
      <c r="B104"/>
      <c r="C104"/>
      <c r="D104" s="319"/>
      <c r="E104" s="76" t="s">
        <v>649</v>
      </c>
      <c r="M104" s="324"/>
      <c r="Q104" s="310"/>
      <c r="R104" s="310"/>
      <c r="S104" s="310"/>
      <c r="T104" s="310"/>
      <c r="U104" s="310"/>
      <c r="V104" s="310"/>
      <c r="W104" s="310"/>
      <c r="X104" s="310"/>
      <c r="Z104" s="295"/>
    </row>
    <row r="105" spans="1:26" s="265" customFormat="1">
      <c r="A105"/>
      <c r="B105"/>
      <c r="C105"/>
      <c r="D105" s="76"/>
      <c r="E105" s="319"/>
      <c r="M105" s="324"/>
      <c r="Q105" s="310"/>
      <c r="R105" s="310"/>
      <c r="S105" s="310"/>
      <c r="T105" s="310"/>
      <c r="U105" s="310"/>
      <c r="V105" s="310"/>
      <c r="W105" s="310"/>
      <c r="X105" s="310"/>
      <c r="Z105" s="295"/>
    </row>
    <row r="106" spans="1:26" s="265" customFormat="1" outlineLevel="1">
      <c r="A106"/>
      <c r="B106"/>
      <c r="C106"/>
      <c r="D106" s="82"/>
      <c r="E106" s="79" t="s">
        <v>916</v>
      </c>
      <c r="F106" s="79"/>
      <c r="G106" s="79"/>
      <c r="H106" s="79"/>
      <c r="I106" s="79"/>
      <c r="J106" s="79"/>
      <c r="K106" s="79"/>
      <c r="L106" s="79"/>
      <c r="M106" s="231"/>
      <c r="N106" s="79"/>
      <c r="O106" s="120"/>
      <c r="P106" s="120"/>
      <c r="Q106" s="190"/>
      <c r="R106" s="190"/>
      <c r="S106" s="190"/>
      <c r="T106" s="190"/>
      <c r="U106" s="190"/>
      <c r="V106" s="288"/>
      <c r="W106" s="288"/>
      <c r="X106" s="288"/>
    </row>
    <row r="107" spans="1:26" s="265" customFormat="1" outlineLevel="1">
      <c r="A107"/>
      <c r="B107"/>
      <c r="C107"/>
      <c r="D107" s="82"/>
      <c r="E107" s="291">
        <f>InpC!$H$21</f>
        <v>45016</v>
      </c>
      <c r="F107" s="79"/>
      <c r="G107" s="79"/>
      <c r="H107" s="79"/>
      <c r="I107" s="79"/>
      <c r="J107" s="79"/>
      <c r="K107" s="79"/>
      <c r="L107" s="79"/>
      <c r="M107" s="231"/>
      <c r="N107" s="120"/>
      <c r="O107" s="120"/>
      <c r="P107" s="120"/>
      <c r="Q107" s="190"/>
      <c r="R107" s="190"/>
      <c r="S107" s="190"/>
      <c r="T107" s="190"/>
      <c r="U107" s="190"/>
      <c r="V107" s="288"/>
      <c r="W107" s="288"/>
      <c r="X107" s="288"/>
    </row>
    <row r="108" spans="1:26" s="265" customFormat="1" outlineLevel="1">
      <c r="A108"/>
      <c r="B108"/>
      <c r="C108"/>
      <c r="D108" s="76"/>
      <c r="E108" s="319"/>
      <c r="M108" s="324"/>
      <c r="Q108" s="310"/>
      <c r="R108" s="310"/>
      <c r="S108" s="310"/>
      <c r="T108" s="310"/>
      <c r="U108" s="310"/>
      <c r="V108" s="310"/>
      <c r="W108" s="310"/>
      <c r="X108" s="310"/>
      <c r="Z108" s="295"/>
    </row>
    <row r="109" spans="1:26" s="265" customFormat="1" outlineLevel="1">
      <c r="A109"/>
      <c r="B109"/>
      <c r="C109"/>
      <c r="D109" s="82"/>
      <c r="E109" s="323" t="str">
        <f>InpC!$E$22</f>
        <v>Financial years in PR24</v>
      </c>
      <c r="F109" s="318"/>
      <c r="G109" s="318"/>
      <c r="M109" s="324"/>
      <c r="N109" s="301">
        <f>InpC!$H$22</f>
        <v>5</v>
      </c>
      <c r="O109" s="120"/>
      <c r="P109" s="120"/>
      <c r="Q109" s="120"/>
      <c r="R109" s="120"/>
      <c r="S109" s="120"/>
      <c r="T109" s="120"/>
      <c r="U109" s="120"/>
    </row>
    <row r="110" spans="1:26" s="265" customFormat="1" outlineLevel="1">
      <c r="A110"/>
      <c r="B110"/>
      <c r="C110"/>
      <c r="D110" s="76"/>
      <c r="E110" s="319"/>
      <c r="M110" s="324"/>
      <c r="Q110" s="310"/>
      <c r="R110" s="310"/>
      <c r="S110" s="310"/>
      <c r="T110" s="310"/>
      <c r="U110" s="310"/>
      <c r="V110" s="310"/>
      <c r="W110" s="310"/>
      <c r="X110" s="310"/>
      <c r="Z110" s="295"/>
    </row>
    <row r="111" spans="1:26" s="265" customFormat="1" outlineLevel="1">
      <c r="A111"/>
      <c r="B111"/>
      <c r="C111"/>
      <c r="D111" s="319"/>
      <c r="E111" s="319" t="s">
        <v>768</v>
      </c>
      <c r="M111" s="324" t="s">
        <v>31</v>
      </c>
      <c r="Q111" s="310">
        <f>TPSR!Q147</f>
        <v>0</v>
      </c>
      <c r="R111" s="310">
        <f>TPSR!R147</f>
        <v>0</v>
      </c>
      <c r="S111" s="310">
        <f>TPSR!S147</f>
        <v>0</v>
      </c>
      <c r="T111" s="310">
        <f>TPSR!T147</f>
        <v>0</v>
      </c>
      <c r="U111" s="310">
        <f>TPSR!U147</f>
        <v>0</v>
      </c>
      <c r="V111" s="310"/>
      <c r="W111" s="310">
        <f>SUM(Q111:U111)</f>
        <v>0</v>
      </c>
      <c r="X111" s="310">
        <f>W111/$N$109</f>
        <v>0</v>
      </c>
    </row>
    <row r="112" spans="1:26" s="265" customFormat="1" outlineLevel="1">
      <c r="A112"/>
      <c r="B112"/>
      <c r="C112"/>
      <c r="D112" s="319"/>
      <c r="E112" s="120" t="s">
        <v>769</v>
      </c>
      <c r="M112" s="324" t="s">
        <v>31</v>
      </c>
      <c r="Q112" s="310">
        <f>TPSR!Q148</f>
        <v>0.06</v>
      </c>
      <c r="R112" s="310">
        <f>TPSR!R148</f>
        <v>0.06</v>
      </c>
      <c r="S112" s="310">
        <f>TPSR!S148</f>
        <v>0.06</v>
      </c>
      <c r="T112" s="310">
        <f>TPSR!T148</f>
        <v>0.06</v>
      </c>
      <c r="U112" s="310">
        <f>TPSR!U148</f>
        <v>0.06</v>
      </c>
      <c r="V112" s="310"/>
      <c r="W112" s="310">
        <f t="shared" ref="W112:W116" si="56">SUM(Q112:U112)</f>
        <v>0.3</v>
      </c>
      <c r="X112" s="310">
        <f t="shared" ref="X112:X116" si="57">W112/$N$109</f>
        <v>0.06</v>
      </c>
    </row>
    <row r="113" spans="1:24" s="265" customFormat="1" outlineLevel="1">
      <c r="A113"/>
      <c r="B113"/>
      <c r="C113"/>
      <c r="D113" s="319"/>
      <c r="E113" s="120" t="s">
        <v>770</v>
      </c>
      <c r="F113" s="120"/>
      <c r="G113" s="120"/>
      <c r="H113" s="120"/>
      <c r="I113" s="120"/>
      <c r="J113" s="120"/>
      <c r="K113" s="120"/>
      <c r="L113" s="120"/>
      <c r="M113" s="328" t="s">
        <v>31</v>
      </c>
      <c r="N113" s="193"/>
      <c r="O113" s="120"/>
      <c r="P113" s="82"/>
      <c r="Q113" s="310">
        <f>TPSR!Q149</f>
        <v>7.1999999999999995E-2</v>
      </c>
      <c r="R113" s="310">
        <f>TPSR!R149</f>
        <v>7.1999999999999995E-2</v>
      </c>
      <c r="S113" s="310">
        <f>TPSR!S149</f>
        <v>7.1999999999999995E-2</v>
      </c>
      <c r="T113" s="310">
        <f>TPSR!T149</f>
        <v>7.1999999999999995E-2</v>
      </c>
      <c r="U113" s="310">
        <f>TPSR!U149</f>
        <v>7.1999999999999995E-2</v>
      </c>
      <c r="V113" s="310"/>
      <c r="W113" s="302">
        <f t="shared" si="56"/>
        <v>0.36</v>
      </c>
      <c r="X113" s="302">
        <f t="shared" si="57"/>
        <v>7.1999999999999995E-2</v>
      </c>
    </row>
    <row r="114" spans="1:24" s="265" customFormat="1" outlineLevel="1">
      <c r="A114"/>
      <c r="B114"/>
      <c r="C114"/>
      <c r="D114" s="319"/>
      <c r="E114" s="120" t="s">
        <v>771</v>
      </c>
      <c r="F114" s="120"/>
      <c r="G114" s="120"/>
      <c r="H114" s="120"/>
      <c r="I114" s="120"/>
      <c r="J114" s="120"/>
      <c r="K114" s="120"/>
      <c r="L114" s="120"/>
      <c r="M114" s="328" t="s">
        <v>31</v>
      </c>
      <c r="N114" s="193"/>
      <c r="O114" s="120"/>
      <c r="P114" s="82"/>
      <c r="Q114" s="310">
        <f>TPSR!Q150</f>
        <v>0</v>
      </c>
      <c r="R114" s="310">
        <f>TPSR!R150</f>
        <v>0</v>
      </c>
      <c r="S114" s="310">
        <f>TPSR!S150</f>
        <v>0</v>
      </c>
      <c r="T114" s="310">
        <f>TPSR!T150</f>
        <v>0</v>
      </c>
      <c r="U114" s="310">
        <f>TPSR!U150</f>
        <v>0</v>
      </c>
      <c r="V114" s="310"/>
      <c r="W114" s="302">
        <f t="shared" si="56"/>
        <v>0</v>
      </c>
      <c r="X114" s="302">
        <f t="shared" si="57"/>
        <v>0</v>
      </c>
    </row>
    <row r="115" spans="1:24" s="265" customFormat="1" outlineLevel="1">
      <c r="A115"/>
      <c r="B115"/>
      <c r="C115"/>
      <c r="D115" s="319"/>
      <c r="E115" s="120" t="s">
        <v>772</v>
      </c>
      <c r="F115" s="120"/>
      <c r="G115" s="120"/>
      <c r="H115" s="120"/>
      <c r="I115" s="120"/>
      <c r="J115" s="120"/>
      <c r="K115" s="120"/>
      <c r="L115" s="120"/>
      <c r="M115" s="328" t="s">
        <v>31</v>
      </c>
      <c r="N115" s="193"/>
      <c r="O115" s="120"/>
      <c r="P115" s="82"/>
      <c r="Q115" s="310">
        <f>TPSR!Q151</f>
        <v>1.589</v>
      </c>
      <c r="R115" s="310">
        <f>TPSR!R151</f>
        <v>1.589</v>
      </c>
      <c r="S115" s="310">
        <f>TPSR!S151</f>
        <v>1.589</v>
      </c>
      <c r="T115" s="310">
        <f>TPSR!T151</f>
        <v>1.589</v>
      </c>
      <c r="U115" s="310">
        <f>TPSR!U151</f>
        <v>1.589</v>
      </c>
      <c r="V115" s="310"/>
      <c r="W115" s="302">
        <f t="shared" si="56"/>
        <v>7.9450000000000003</v>
      </c>
      <c r="X115" s="302">
        <f t="shared" si="57"/>
        <v>1.589</v>
      </c>
    </row>
    <row r="116" spans="1:24" s="265" customFormat="1" outlineLevel="1">
      <c r="A116"/>
      <c r="B116"/>
      <c r="C116"/>
      <c r="D116" s="319"/>
      <c r="E116" s="120" t="s">
        <v>773</v>
      </c>
      <c r="F116" s="120"/>
      <c r="G116" s="120"/>
      <c r="H116" s="120"/>
      <c r="I116" s="120"/>
      <c r="J116" s="120"/>
      <c r="K116" s="120"/>
      <c r="L116" s="120"/>
      <c r="M116" s="328" t="s">
        <v>31</v>
      </c>
      <c r="N116" s="193"/>
      <c r="O116" s="120"/>
      <c r="P116" s="82"/>
      <c r="Q116" s="310">
        <f>TPSR!Q152</f>
        <v>0</v>
      </c>
      <c r="R116" s="310">
        <f>TPSR!R152</f>
        <v>0</v>
      </c>
      <c r="S116" s="310">
        <f>TPSR!S152</f>
        <v>0</v>
      </c>
      <c r="T116" s="310">
        <f>TPSR!T152</f>
        <v>0</v>
      </c>
      <c r="U116" s="310">
        <f>TPSR!U152</f>
        <v>0</v>
      </c>
      <c r="V116" s="310"/>
      <c r="W116" s="308">
        <f t="shared" si="56"/>
        <v>0</v>
      </c>
      <c r="X116" s="308">
        <f t="shared" si="57"/>
        <v>0</v>
      </c>
    </row>
    <row r="117" spans="1:24" s="265" customFormat="1" outlineLevel="1">
      <c r="A117"/>
      <c r="B117"/>
      <c r="C117"/>
      <c r="D117" s="319"/>
      <c r="E117" s="76" t="s">
        <v>774</v>
      </c>
      <c r="F117" s="287" t="s">
        <v>704</v>
      </c>
      <c r="G117" s="287"/>
      <c r="H117" s="287"/>
      <c r="I117" s="287"/>
      <c r="J117" s="287"/>
      <c r="K117" s="287"/>
      <c r="L117" s="287"/>
      <c r="M117" s="327" t="s">
        <v>31</v>
      </c>
      <c r="N117" s="287"/>
      <c r="O117" s="287"/>
      <c r="P117" s="287"/>
      <c r="Q117" s="311">
        <f t="shared" ref="Q117:T117" si="58">SUM(Q111:Q116)</f>
        <v>1.7210000000000001</v>
      </c>
      <c r="R117" s="311">
        <f t="shared" si="58"/>
        <v>1.7210000000000001</v>
      </c>
      <c r="S117" s="311">
        <f t="shared" si="58"/>
        <v>1.7210000000000001</v>
      </c>
      <c r="T117" s="311">
        <f t="shared" si="58"/>
        <v>1.7210000000000001</v>
      </c>
      <c r="U117" s="311">
        <f>SUM(U111:U116)</f>
        <v>1.7210000000000001</v>
      </c>
      <c r="V117" s="310"/>
      <c r="W117" s="307">
        <f t="shared" ref="W117:X117" si="59">SUM(W111:W116)</f>
        <v>8.6050000000000004</v>
      </c>
      <c r="X117" s="307">
        <f t="shared" si="59"/>
        <v>1.7210000000000001</v>
      </c>
    </row>
    <row r="118" spans="1:24" s="265" customFormat="1" outlineLevel="1">
      <c r="A118"/>
      <c r="B118"/>
      <c r="C118"/>
      <c r="D118" s="319"/>
      <c r="E118" s="76"/>
      <c r="F118" s="287"/>
      <c r="G118" s="287"/>
      <c r="H118" s="287"/>
      <c r="I118" s="287"/>
      <c r="J118" s="287"/>
      <c r="K118" s="287"/>
      <c r="L118" s="287"/>
      <c r="M118" s="327"/>
      <c r="N118" s="287"/>
      <c r="O118" s="287"/>
      <c r="P118" s="287"/>
      <c r="Q118" s="310"/>
      <c r="R118" s="310"/>
      <c r="S118" s="310"/>
      <c r="T118" s="310"/>
      <c r="U118" s="310"/>
      <c r="V118" s="310"/>
      <c r="W118" s="302"/>
      <c r="X118" s="302"/>
    </row>
    <row r="119" spans="1:24" s="265" customFormat="1" outlineLevel="1">
      <c r="A119"/>
      <c r="B119"/>
      <c r="C119"/>
      <c r="D119" s="319"/>
      <c r="E119" s="120" t="s">
        <v>1081</v>
      </c>
      <c r="F119" s="287"/>
      <c r="G119" s="287"/>
      <c r="H119" s="287"/>
      <c r="I119" s="287"/>
      <c r="J119" s="287"/>
      <c r="K119" s="287"/>
      <c r="L119" s="287"/>
      <c r="M119" s="327"/>
      <c r="N119" s="287"/>
      <c r="O119" s="287"/>
      <c r="P119" s="287"/>
      <c r="Q119" s="310">
        <f>TPC_BRL!Q126+TPC_BRL!Q142+TPC_BRL!Q155+TPC_SWB!Q126+TPC_SWB!Q142+TPC_SWB!Q155</f>
        <v>1.5109999999999997</v>
      </c>
      <c r="R119" s="310">
        <f>TPC_BRL!R126+TPC_BRL!R142+TPC_BRL!R155+TPC_SWB!R126+TPC_SWB!R142+TPC_SWB!R155</f>
        <v>1.5209999999999999</v>
      </c>
      <c r="S119" s="310">
        <f>TPC_BRL!S126+TPC_BRL!S142+TPC_BRL!S155+TPC_SWB!S126+TPC_SWB!S142+TPC_SWB!S155</f>
        <v>1.5209999999999999</v>
      </c>
      <c r="T119" s="310">
        <f>TPC_BRL!T126+TPC_BRL!T142+TPC_BRL!T155+TPC_SWB!T126+TPC_SWB!T142+TPC_SWB!T155</f>
        <v>1.524</v>
      </c>
      <c r="U119" s="310">
        <f>TPC_BRL!U126+TPC_BRL!U142+TPC_BRL!U155+TPC_SWB!U126+TPC_SWB!U142+TPC_SWB!U155</f>
        <v>1.5209999999999999</v>
      </c>
      <c r="V119" s="310"/>
      <c r="W119" s="302">
        <f t="shared" ref="W119" si="60">SUM(Q119:U119)</f>
        <v>7.597999999999999</v>
      </c>
      <c r="X119" s="302">
        <f t="shared" ref="X119" si="61">W119/5</f>
        <v>1.5195999999999998</v>
      </c>
    </row>
    <row r="120" spans="1:24" s="265" customFormat="1" outlineLevel="1">
      <c r="A120"/>
      <c r="B120"/>
      <c r="C120"/>
      <c r="D120" s="319"/>
      <c r="E120" s="120"/>
      <c r="F120" s="287"/>
      <c r="G120" s="287"/>
      <c r="H120" s="287"/>
      <c r="I120" s="287"/>
      <c r="J120" s="287"/>
      <c r="K120" s="287"/>
      <c r="L120" s="287"/>
      <c r="M120" s="327"/>
      <c r="N120" s="287"/>
      <c r="O120" s="287"/>
      <c r="P120" s="287"/>
      <c r="Q120" s="310"/>
      <c r="R120" s="310"/>
      <c r="S120" s="310"/>
      <c r="T120" s="310"/>
      <c r="U120" s="310"/>
      <c r="V120" s="310"/>
      <c r="W120" s="302"/>
      <c r="X120" s="302"/>
    </row>
    <row r="121" spans="1:24" s="265" customFormat="1" outlineLevel="1">
      <c r="A121"/>
      <c r="B121"/>
      <c r="C121"/>
      <c r="D121" s="319"/>
      <c r="E121" s="120" t="s">
        <v>1082</v>
      </c>
      <c r="F121" s="287"/>
      <c r="G121" s="287"/>
      <c r="H121" s="287"/>
      <c r="I121" s="287"/>
      <c r="J121" s="287"/>
      <c r="K121" s="287"/>
      <c r="L121" s="287"/>
      <c r="M121" s="327"/>
      <c r="N121" s="287"/>
      <c r="O121" s="287"/>
      <c r="P121" s="287"/>
      <c r="Q121" s="313">
        <f>$W$121/5</f>
        <v>0</v>
      </c>
      <c r="R121" s="313">
        <f t="shared" ref="R121:U121" si="62">$W$121/5</f>
        <v>0</v>
      </c>
      <c r="S121" s="313">
        <f t="shared" si="62"/>
        <v>0</v>
      </c>
      <c r="T121" s="313">
        <f t="shared" si="62"/>
        <v>0</v>
      </c>
      <c r="U121" s="313">
        <f t="shared" si="62"/>
        <v>0</v>
      </c>
      <c r="V121" s="313"/>
      <c r="W121" s="305">
        <f>IF(W119&gt;W117,W119-W117,0)</f>
        <v>0</v>
      </c>
      <c r="X121" s="305">
        <f>W121/5</f>
        <v>0</v>
      </c>
    </row>
    <row r="122" spans="1:24" s="265" customFormat="1" outlineLevel="1">
      <c r="A122"/>
      <c r="B122"/>
      <c r="C122"/>
      <c r="D122" s="319"/>
      <c r="E122" s="120"/>
      <c r="F122" s="287"/>
      <c r="G122" s="287"/>
      <c r="H122" s="287"/>
      <c r="I122" s="287"/>
      <c r="J122" s="287"/>
      <c r="K122" s="287"/>
      <c r="L122" s="287"/>
      <c r="M122" s="327"/>
      <c r="N122" s="287"/>
      <c r="O122" s="287"/>
      <c r="P122" s="287"/>
      <c r="Q122" s="313"/>
      <c r="R122" s="313"/>
      <c r="S122" s="313"/>
      <c r="T122" s="313"/>
      <c r="U122" s="313"/>
      <c r="V122" s="313"/>
      <c r="W122" s="305"/>
      <c r="X122" s="305"/>
    </row>
    <row r="123" spans="1:24" s="265" customFormat="1" outlineLevel="1">
      <c r="A123"/>
      <c r="B123"/>
      <c r="C123"/>
      <c r="D123" s="319"/>
      <c r="E123" s="120" t="s">
        <v>1083</v>
      </c>
      <c r="F123" s="287"/>
      <c r="G123" s="287"/>
      <c r="H123" s="287"/>
      <c r="I123" s="287"/>
      <c r="J123" s="287"/>
      <c r="K123" s="287"/>
      <c r="L123" s="287"/>
      <c r="M123" s="324" t="s">
        <v>348</v>
      </c>
      <c r="N123" s="287"/>
      <c r="O123" s="287"/>
      <c r="P123" s="287"/>
      <c r="Q123" s="313"/>
      <c r="R123" s="313"/>
      <c r="S123" s="313"/>
      <c r="T123" s="313"/>
      <c r="U123" s="313"/>
      <c r="V123" s="313"/>
      <c r="W123" s="535">
        <f>IFERROR((TPC_BRL!W126+TPC_SWB!W126)/$W$119,0)</f>
        <v>0.25006580679126089</v>
      </c>
      <c r="X123" s="305"/>
    </row>
    <row r="124" spans="1:24" s="265" customFormat="1" outlineLevel="1">
      <c r="A124"/>
      <c r="B124"/>
      <c r="C124"/>
      <c r="D124" s="319"/>
      <c r="E124" s="120" t="s">
        <v>1084</v>
      </c>
      <c r="F124" s="287"/>
      <c r="G124" s="287"/>
      <c r="H124" s="287"/>
      <c r="I124" s="287"/>
      <c r="J124" s="287"/>
      <c r="K124" s="287"/>
      <c r="L124" s="287"/>
      <c r="M124" s="324" t="s">
        <v>348</v>
      </c>
      <c r="N124" s="287"/>
      <c r="O124" s="287"/>
      <c r="P124" s="287"/>
      <c r="Q124" s="313"/>
      <c r="R124" s="313"/>
      <c r="S124" s="313"/>
      <c r="T124" s="313"/>
      <c r="U124" s="313"/>
      <c r="V124" s="313"/>
      <c r="W124" s="535">
        <f>IFERROR((TPC_BRL!W142+TPC_SWB!W142)/$W$119,0)</f>
        <v>0.74993419320873922</v>
      </c>
      <c r="X124" s="305"/>
    </row>
    <row r="125" spans="1:24" s="265" customFormat="1" outlineLevel="1">
      <c r="A125"/>
      <c r="B125"/>
      <c r="C125"/>
      <c r="D125" s="319"/>
      <c r="E125" s="120" t="s">
        <v>1085</v>
      </c>
      <c r="F125" s="287"/>
      <c r="G125" s="287"/>
      <c r="H125" s="287"/>
      <c r="I125" s="287"/>
      <c r="J125" s="287"/>
      <c r="K125" s="287"/>
      <c r="L125" s="287"/>
      <c r="M125" s="324" t="s">
        <v>348</v>
      </c>
      <c r="N125" s="287"/>
      <c r="O125" s="287"/>
      <c r="P125" s="287"/>
      <c r="Q125" s="313"/>
      <c r="R125" s="313"/>
      <c r="S125" s="313"/>
      <c r="T125" s="313"/>
      <c r="U125" s="313"/>
      <c r="V125" s="313"/>
      <c r="W125" s="535">
        <f>IFERROR((TPC_BRL!W155+TPC_SWB!W155)/$W$119,0)</f>
        <v>0</v>
      </c>
      <c r="X125" s="305"/>
    </row>
    <row r="126" spans="1:24" s="265" customFormat="1" outlineLevel="1">
      <c r="A126"/>
      <c r="B126"/>
      <c r="C126"/>
      <c r="D126" s="319"/>
      <c r="E126" s="120" t="s">
        <v>1086</v>
      </c>
      <c r="F126" s="287"/>
      <c r="G126" s="287"/>
      <c r="H126" s="287"/>
      <c r="I126" s="287"/>
      <c r="J126" s="287"/>
      <c r="K126" s="287"/>
      <c r="L126" s="287"/>
      <c r="M126" s="324" t="s">
        <v>348</v>
      </c>
      <c r="N126" s="287"/>
      <c r="O126" s="287"/>
      <c r="P126" s="287"/>
      <c r="Q126" s="313"/>
      <c r="R126" s="313"/>
      <c r="S126" s="313"/>
      <c r="T126" s="313"/>
      <c r="U126" s="313"/>
      <c r="V126" s="313"/>
      <c r="W126" s="306">
        <v>0</v>
      </c>
      <c r="X126" s="305"/>
    </row>
    <row r="127" spans="1:24" s="265" customFormat="1" outlineLevel="1">
      <c r="A127"/>
      <c r="B127"/>
      <c r="C127"/>
      <c r="D127" s="319"/>
      <c r="E127" s="120" t="s">
        <v>1087</v>
      </c>
      <c r="F127" s="287"/>
      <c r="G127" s="287"/>
      <c r="H127" s="287"/>
      <c r="I127" s="287"/>
      <c r="J127" s="287"/>
      <c r="K127" s="287"/>
      <c r="L127" s="287"/>
      <c r="M127" s="324" t="s">
        <v>348</v>
      </c>
      <c r="N127" s="287"/>
      <c r="O127" s="287"/>
      <c r="P127" s="287"/>
      <c r="Q127" s="313"/>
      <c r="R127" s="313"/>
      <c r="S127" s="313"/>
      <c r="T127" s="313"/>
      <c r="U127" s="313"/>
      <c r="V127" s="313"/>
      <c r="W127" s="306">
        <v>0</v>
      </c>
      <c r="X127" s="305"/>
    </row>
    <row r="128" spans="1:24" s="265" customFormat="1" outlineLevel="1">
      <c r="A128"/>
      <c r="B128"/>
      <c r="C128"/>
      <c r="D128" s="319"/>
      <c r="E128" s="120" t="s">
        <v>1088</v>
      </c>
      <c r="F128" s="287"/>
      <c r="G128" s="287"/>
      <c r="H128" s="287"/>
      <c r="I128" s="287"/>
      <c r="J128" s="287"/>
      <c r="K128" s="287"/>
      <c r="L128" s="287"/>
      <c r="M128" s="324" t="s">
        <v>348</v>
      </c>
      <c r="N128" s="287"/>
      <c r="O128" s="287"/>
      <c r="P128" s="287"/>
      <c r="Q128" s="313"/>
      <c r="R128" s="313"/>
      <c r="S128" s="313"/>
      <c r="T128" s="313"/>
      <c r="U128" s="313"/>
      <c r="V128" s="313"/>
      <c r="W128" s="306">
        <v>0</v>
      </c>
      <c r="X128" s="305"/>
    </row>
    <row r="129" spans="1:24" s="265" customFormat="1" outlineLevel="1">
      <c r="A129"/>
      <c r="B129"/>
      <c r="C129"/>
      <c r="D129" s="319"/>
      <c r="E129" s="76" t="s">
        <v>1089</v>
      </c>
      <c r="F129" s="287" t="s">
        <v>704</v>
      </c>
      <c r="G129" s="287"/>
      <c r="H129" s="287"/>
      <c r="I129" s="287"/>
      <c r="J129" s="287"/>
      <c r="K129" s="287"/>
      <c r="L129" s="287"/>
      <c r="M129" s="324" t="s">
        <v>348</v>
      </c>
      <c r="N129" s="287"/>
      <c r="O129" s="287"/>
      <c r="P129" s="287"/>
      <c r="Q129" s="313"/>
      <c r="R129" s="313"/>
      <c r="S129" s="313"/>
      <c r="T129" s="313"/>
      <c r="U129" s="313"/>
      <c r="V129" s="313"/>
      <c r="W129" s="309">
        <f>SUM(W123:W128)</f>
        <v>1</v>
      </c>
      <c r="X129" s="305"/>
    </row>
    <row r="130" spans="1:24" s="265" customFormat="1" outlineLevel="1">
      <c r="A130"/>
      <c r="B130"/>
      <c r="C130"/>
      <c r="D130" s="319"/>
      <c r="E130" s="120"/>
      <c r="F130" s="287"/>
      <c r="G130" s="287"/>
      <c r="H130" s="287"/>
      <c r="I130" s="287"/>
      <c r="J130" s="287"/>
      <c r="K130" s="287"/>
      <c r="L130" s="287"/>
      <c r="M130" s="327"/>
      <c r="N130" s="287"/>
      <c r="O130" s="287"/>
      <c r="P130" s="287"/>
      <c r="Q130" s="310"/>
      <c r="R130" s="310"/>
      <c r="S130" s="310"/>
      <c r="T130" s="310"/>
      <c r="U130" s="310"/>
      <c r="V130" s="310"/>
      <c r="W130" s="302"/>
      <c r="X130" s="302"/>
    </row>
    <row r="131" spans="1:24" s="265" customFormat="1" outlineLevel="1">
      <c r="A131"/>
      <c r="B131"/>
      <c r="C131"/>
      <c r="D131" s="319"/>
      <c r="E131" s="120" t="s">
        <v>1090</v>
      </c>
      <c r="F131" s="287"/>
      <c r="G131" s="287"/>
      <c r="H131" s="287"/>
      <c r="I131" s="287"/>
      <c r="J131" s="287"/>
      <c r="K131" s="287"/>
      <c r="L131" s="287"/>
      <c r="M131" s="324" t="s">
        <v>31</v>
      </c>
      <c r="N131" s="287"/>
      <c r="O131" s="287"/>
      <c r="P131" s="287"/>
      <c r="Q131" s="310">
        <f>Q$121*$W123</f>
        <v>0</v>
      </c>
      <c r="R131" s="310">
        <f t="shared" ref="R131:U131" si="63">R$121*$W123</f>
        <v>0</v>
      </c>
      <c r="S131" s="310">
        <f t="shared" si="63"/>
        <v>0</v>
      </c>
      <c r="T131" s="310">
        <f t="shared" si="63"/>
        <v>0</v>
      </c>
      <c r="U131" s="310">
        <f t="shared" si="63"/>
        <v>0</v>
      </c>
      <c r="V131" s="310"/>
      <c r="W131" s="302">
        <f t="shared" ref="W131:W137" si="64">SUM(Q131:U131)</f>
        <v>0</v>
      </c>
      <c r="X131" s="302">
        <f>W131/$N$109</f>
        <v>0</v>
      </c>
    </row>
    <row r="132" spans="1:24" s="265" customFormat="1" outlineLevel="1">
      <c r="A132"/>
      <c r="B132"/>
      <c r="C132"/>
      <c r="D132" s="319"/>
      <c r="E132" s="120" t="s">
        <v>1091</v>
      </c>
      <c r="F132" s="287"/>
      <c r="G132" s="287"/>
      <c r="H132" s="287"/>
      <c r="I132" s="287"/>
      <c r="J132" s="287"/>
      <c r="K132" s="287"/>
      <c r="L132" s="287"/>
      <c r="M132" s="324" t="s">
        <v>31</v>
      </c>
      <c r="N132" s="287"/>
      <c r="O132" s="287"/>
      <c r="P132" s="287"/>
      <c r="Q132" s="310">
        <f t="shared" ref="Q132:U132" si="65">Q$121*$W124</f>
        <v>0</v>
      </c>
      <c r="R132" s="310">
        <f t="shared" si="65"/>
        <v>0</v>
      </c>
      <c r="S132" s="310">
        <f t="shared" si="65"/>
        <v>0</v>
      </c>
      <c r="T132" s="310">
        <f t="shared" si="65"/>
        <v>0</v>
      </c>
      <c r="U132" s="310">
        <f t="shared" si="65"/>
        <v>0</v>
      </c>
      <c r="V132" s="310"/>
      <c r="W132" s="302">
        <f t="shared" si="64"/>
        <v>0</v>
      </c>
      <c r="X132" s="302">
        <f t="shared" ref="X132:X137" si="66">W132/$N$109</f>
        <v>0</v>
      </c>
    </row>
    <row r="133" spans="1:24" s="265" customFormat="1" outlineLevel="1">
      <c r="A133"/>
      <c r="B133"/>
      <c r="C133"/>
      <c r="D133" s="319"/>
      <c r="E133" s="120" t="s">
        <v>1092</v>
      </c>
      <c r="F133" s="287"/>
      <c r="G133" s="287"/>
      <c r="H133" s="287"/>
      <c r="I133" s="287"/>
      <c r="J133" s="287"/>
      <c r="K133" s="287"/>
      <c r="L133" s="287"/>
      <c r="M133" s="324" t="s">
        <v>31</v>
      </c>
      <c r="N133" s="287"/>
      <c r="O133" s="287"/>
      <c r="P133" s="287"/>
      <c r="Q133" s="310">
        <f t="shared" ref="Q133:U133" si="67">Q$121*$W125</f>
        <v>0</v>
      </c>
      <c r="R133" s="310">
        <f t="shared" si="67"/>
        <v>0</v>
      </c>
      <c r="S133" s="310">
        <f t="shared" si="67"/>
        <v>0</v>
      </c>
      <c r="T133" s="310">
        <f t="shared" si="67"/>
        <v>0</v>
      </c>
      <c r="U133" s="310">
        <f t="shared" si="67"/>
        <v>0</v>
      </c>
      <c r="V133" s="310"/>
      <c r="W133" s="302">
        <f t="shared" ref="W133:W135" si="68">SUM(Q133:U133)</f>
        <v>0</v>
      </c>
      <c r="X133" s="302">
        <f t="shared" si="66"/>
        <v>0</v>
      </c>
    </row>
    <row r="134" spans="1:24" s="265" customFormat="1" outlineLevel="1">
      <c r="A134"/>
      <c r="B134"/>
      <c r="C134"/>
      <c r="D134" s="319"/>
      <c r="E134" s="120" t="s">
        <v>1093</v>
      </c>
      <c r="F134" s="287"/>
      <c r="G134" s="287"/>
      <c r="H134" s="287"/>
      <c r="I134" s="287"/>
      <c r="J134" s="287"/>
      <c r="K134" s="287"/>
      <c r="L134" s="287"/>
      <c r="M134" s="324" t="s">
        <v>31</v>
      </c>
      <c r="N134" s="287"/>
      <c r="O134" s="287"/>
      <c r="P134" s="287"/>
      <c r="Q134" s="310">
        <f t="shared" ref="Q134:U134" si="69">Q$121*$W126</f>
        <v>0</v>
      </c>
      <c r="R134" s="310">
        <f t="shared" si="69"/>
        <v>0</v>
      </c>
      <c r="S134" s="310">
        <f t="shared" si="69"/>
        <v>0</v>
      </c>
      <c r="T134" s="310">
        <f t="shared" si="69"/>
        <v>0</v>
      </c>
      <c r="U134" s="310">
        <f t="shared" si="69"/>
        <v>0</v>
      </c>
      <c r="V134" s="310"/>
      <c r="W134" s="302">
        <f t="shared" si="68"/>
        <v>0</v>
      </c>
      <c r="X134" s="302">
        <f t="shared" si="66"/>
        <v>0</v>
      </c>
    </row>
    <row r="135" spans="1:24" s="265" customFormat="1" outlineLevel="1">
      <c r="A135"/>
      <c r="B135"/>
      <c r="C135"/>
      <c r="D135" s="319"/>
      <c r="E135" s="120" t="s">
        <v>1094</v>
      </c>
      <c r="F135" s="287"/>
      <c r="G135" s="287"/>
      <c r="H135" s="287"/>
      <c r="I135" s="287"/>
      <c r="J135" s="287"/>
      <c r="K135" s="287"/>
      <c r="L135" s="287"/>
      <c r="M135" s="326" t="str">
        <f t="shared" ref="M135:M137" si="70">$M$24</f>
        <v>£m</v>
      </c>
      <c r="N135" s="287"/>
      <c r="O135" s="287"/>
      <c r="P135" s="287"/>
      <c r="Q135" s="310">
        <f t="shared" ref="Q135:U135" si="71">Q$121*$W127</f>
        <v>0</v>
      </c>
      <c r="R135" s="310">
        <f t="shared" si="71"/>
        <v>0</v>
      </c>
      <c r="S135" s="310">
        <f t="shared" si="71"/>
        <v>0</v>
      </c>
      <c r="T135" s="310">
        <f t="shared" si="71"/>
        <v>0</v>
      </c>
      <c r="U135" s="310">
        <f t="shared" si="71"/>
        <v>0</v>
      </c>
      <c r="V135" s="310"/>
      <c r="W135" s="302">
        <f t="shared" si="68"/>
        <v>0</v>
      </c>
      <c r="X135" s="302">
        <f t="shared" si="66"/>
        <v>0</v>
      </c>
    </row>
    <row r="136" spans="1:24" s="265" customFormat="1" outlineLevel="1">
      <c r="A136"/>
      <c r="B136"/>
      <c r="C136"/>
      <c r="D136" s="319"/>
      <c r="E136" s="120" t="s">
        <v>1095</v>
      </c>
      <c r="F136" s="287"/>
      <c r="G136" s="287"/>
      <c r="H136" s="287"/>
      <c r="I136" s="287"/>
      <c r="J136" s="287"/>
      <c r="K136" s="287"/>
      <c r="L136" s="287"/>
      <c r="M136" s="326" t="str">
        <f t="shared" si="70"/>
        <v>£m</v>
      </c>
      <c r="N136" s="287"/>
      <c r="O136" s="287"/>
      <c r="P136" s="287"/>
      <c r="Q136" s="315">
        <f t="shared" ref="Q136:U136" si="72">Q$121*$W128</f>
        <v>0</v>
      </c>
      <c r="R136" s="315">
        <f t="shared" si="72"/>
        <v>0</v>
      </c>
      <c r="S136" s="315">
        <f t="shared" si="72"/>
        <v>0</v>
      </c>
      <c r="T136" s="315">
        <f t="shared" si="72"/>
        <v>0</v>
      </c>
      <c r="U136" s="315">
        <f t="shared" si="72"/>
        <v>0</v>
      </c>
      <c r="V136" s="310"/>
      <c r="W136" s="308">
        <f t="shared" si="64"/>
        <v>0</v>
      </c>
      <c r="X136" s="308">
        <f t="shared" si="66"/>
        <v>0</v>
      </c>
    </row>
    <row r="137" spans="1:24" s="265" customFormat="1" outlineLevel="1">
      <c r="A137"/>
      <c r="B137"/>
      <c r="C137"/>
      <c r="D137" s="319"/>
      <c r="E137" s="76" t="s">
        <v>1096</v>
      </c>
      <c r="F137" s="287" t="s">
        <v>704</v>
      </c>
      <c r="G137" s="287"/>
      <c r="H137" s="287"/>
      <c r="I137" s="287"/>
      <c r="J137" s="287"/>
      <c r="K137" s="287"/>
      <c r="L137" s="287"/>
      <c r="M137" s="326" t="str">
        <f t="shared" si="70"/>
        <v>£m</v>
      </c>
      <c r="N137" s="287"/>
      <c r="O137" s="287"/>
      <c r="P137" s="287"/>
      <c r="Q137" s="311">
        <f t="shared" ref="Q137:U137" si="73">SUM(Q131:Q136)</f>
        <v>0</v>
      </c>
      <c r="R137" s="311">
        <f t="shared" si="73"/>
        <v>0</v>
      </c>
      <c r="S137" s="311">
        <f t="shared" si="73"/>
        <v>0</v>
      </c>
      <c r="T137" s="311">
        <f t="shared" si="73"/>
        <v>0</v>
      </c>
      <c r="U137" s="311">
        <f t="shared" si="73"/>
        <v>0</v>
      </c>
      <c r="V137" s="310"/>
      <c r="W137" s="307">
        <f t="shared" si="64"/>
        <v>0</v>
      </c>
      <c r="X137" s="307">
        <f t="shared" si="66"/>
        <v>0</v>
      </c>
    </row>
    <row r="138" spans="1:24" s="265" customFormat="1" outlineLevel="1">
      <c r="A138"/>
      <c r="B138"/>
      <c r="C138"/>
      <c r="D138" s="319"/>
      <c r="E138" s="120"/>
      <c r="F138" s="287"/>
      <c r="G138" s="287"/>
      <c r="H138" s="287"/>
      <c r="I138" s="287"/>
      <c r="J138" s="287"/>
      <c r="K138" s="287"/>
      <c r="L138" s="287"/>
      <c r="M138" s="327"/>
      <c r="N138" s="287"/>
      <c r="O138" s="287"/>
      <c r="P138" s="287"/>
      <c r="Q138" s="310"/>
      <c r="R138" s="310"/>
      <c r="S138" s="310"/>
      <c r="T138" s="310"/>
      <c r="U138" s="310"/>
      <c r="V138" s="310"/>
      <c r="W138" s="302"/>
      <c r="X138" s="302"/>
    </row>
    <row r="139" spans="1:24" s="265" customFormat="1" outlineLevel="1">
      <c r="A139"/>
      <c r="B139"/>
      <c r="C139"/>
      <c r="D139" s="319"/>
      <c r="E139" s="120" t="s">
        <v>1097</v>
      </c>
      <c r="F139" s="287"/>
      <c r="G139" s="287"/>
      <c r="H139" s="287"/>
      <c r="I139" s="287"/>
      <c r="J139" s="287"/>
      <c r="K139" s="287"/>
      <c r="L139" s="287"/>
      <c r="M139" s="324" t="s">
        <v>31</v>
      </c>
      <c r="N139" s="287"/>
      <c r="O139" s="287"/>
      <c r="P139" s="287"/>
      <c r="Q139" s="310">
        <f t="shared" ref="Q139:U144" si="74">Q111+Q131</f>
        <v>0</v>
      </c>
      <c r="R139" s="310">
        <f t="shared" si="74"/>
        <v>0</v>
      </c>
      <c r="S139" s="310">
        <f t="shared" si="74"/>
        <v>0</v>
      </c>
      <c r="T139" s="310">
        <f t="shared" si="74"/>
        <v>0</v>
      </c>
      <c r="U139" s="310">
        <f t="shared" si="74"/>
        <v>0</v>
      </c>
      <c r="V139" s="310"/>
      <c r="W139" s="302">
        <f t="shared" ref="W139:W145" si="75">SUM(Q139:U139)</f>
        <v>0</v>
      </c>
      <c r="X139" s="302">
        <f>W139/$N$109</f>
        <v>0</v>
      </c>
    </row>
    <row r="140" spans="1:24" s="265" customFormat="1" outlineLevel="1">
      <c r="A140"/>
      <c r="B140"/>
      <c r="C140"/>
      <c r="D140" s="319"/>
      <c r="E140" s="120" t="s">
        <v>1098</v>
      </c>
      <c r="F140" s="287"/>
      <c r="G140" s="287"/>
      <c r="H140" s="287"/>
      <c r="I140" s="287"/>
      <c r="J140" s="287"/>
      <c r="K140" s="287"/>
      <c r="L140" s="287"/>
      <c r="M140" s="324" t="s">
        <v>31</v>
      </c>
      <c r="N140" s="287"/>
      <c r="O140" s="287"/>
      <c r="P140" s="287"/>
      <c r="Q140" s="310">
        <f t="shared" si="74"/>
        <v>0.06</v>
      </c>
      <c r="R140" s="310">
        <f t="shared" si="74"/>
        <v>0.06</v>
      </c>
      <c r="S140" s="310">
        <f t="shared" si="74"/>
        <v>0.06</v>
      </c>
      <c r="T140" s="310">
        <f t="shared" si="74"/>
        <v>0.06</v>
      </c>
      <c r="U140" s="310">
        <f t="shared" si="74"/>
        <v>0.06</v>
      </c>
      <c r="V140" s="310"/>
      <c r="W140" s="302">
        <f t="shared" si="75"/>
        <v>0.3</v>
      </c>
      <c r="X140" s="302">
        <f t="shared" ref="X140:X145" si="76">W140/$N$109</f>
        <v>0.06</v>
      </c>
    </row>
    <row r="141" spans="1:24" s="265" customFormat="1" outlineLevel="1">
      <c r="A141"/>
      <c r="B141"/>
      <c r="C141"/>
      <c r="D141" s="319"/>
      <c r="E141" s="120" t="s">
        <v>1099</v>
      </c>
      <c r="F141" s="287"/>
      <c r="G141" s="287"/>
      <c r="H141" s="287"/>
      <c r="I141" s="287"/>
      <c r="J141" s="287"/>
      <c r="K141" s="287"/>
      <c r="L141" s="287"/>
      <c r="M141" s="324" t="s">
        <v>31</v>
      </c>
      <c r="N141" s="287"/>
      <c r="O141" s="287"/>
      <c r="P141" s="287"/>
      <c r="Q141" s="310">
        <f t="shared" si="74"/>
        <v>7.1999999999999995E-2</v>
      </c>
      <c r="R141" s="310">
        <f t="shared" si="74"/>
        <v>7.1999999999999995E-2</v>
      </c>
      <c r="S141" s="310">
        <f t="shared" si="74"/>
        <v>7.1999999999999995E-2</v>
      </c>
      <c r="T141" s="310">
        <f t="shared" si="74"/>
        <v>7.1999999999999995E-2</v>
      </c>
      <c r="U141" s="310">
        <f t="shared" si="74"/>
        <v>7.1999999999999995E-2</v>
      </c>
      <c r="V141" s="310"/>
      <c r="W141" s="302">
        <f t="shared" ref="W141:W142" si="77">SUM(Q141:U141)</f>
        <v>0.36</v>
      </c>
      <c r="X141" s="302">
        <f t="shared" si="76"/>
        <v>7.1999999999999995E-2</v>
      </c>
    </row>
    <row r="142" spans="1:24" s="265" customFormat="1" outlineLevel="1">
      <c r="A142"/>
      <c r="B142"/>
      <c r="C142"/>
      <c r="D142" s="319"/>
      <c r="E142" s="120" t="s">
        <v>1100</v>
      </c>
      <c r="F142" s="287"/>
      <c r="G142" s="287"/>
      <c r="H142" s="287"/>
      <c r="I142" s="287"/>
      <c r="J142" s="287"/>
      <c r="K142" s="287"/>
      <c r="L142" s="287"/>
      <c r="M142" s="324" t="s">
        <v>31</v>
      </c>
      <c r="N142" s="287"/>
      <c r="O142" s="287"/>
      <c r="P142" s="287"/>
      <c r="Q142" s="310">
        <f t="shared" si="74"/>
        <v>0</v>
      </c>
      <c r="R142" s="310">
        <f t="shared" si="74"/>
        <v>0</v>
      </c>
      <c r="S142" s="310">
        <f t="shared" si="74"/>
        <v>0</v>
      </c>
      <c r="T142" s="310">
        <f t="shared" si="74"/>
        <v>0</v>
      </c>
      <c r="U142" s="310">
        <f t="shared" si="74"/>
        <v>0</v>
      </c>
      <c r="V142" s="310"/>
      <c r="W142" s="302">
        <f t="shared" si="77"/>
        <v>0</v>
      </c>
      <c r="X142" s="302">
        <f t="shared" si="76"/>
        <v>0</v>
      </c>
    </row>
    <row r="143" spans="1:24" s="265" customFormat="1" outlineLevel="1">
      <c r="A143"/>
      <c r="B143"/>
      <c r="C143"/>
      <c r="D143" s="319"/>
      <c r="E143" s="120" t="s">
        <v>1101</v>
      </c>
      <c r="F143" s="287"/>
      <c r="G143" s="287"/>
      <c r="H143" s="287"/>
      <c r="I143" s="287"/>
      <c r="J143" s="287"/>
      <c r="K143" s="287"/>
      <c r="L143" s="287"/>
      <c r="M143" s="324" t="s">
        <v>31</v>
      </c>
      <c r="N143" s="287"/>
      <c r="O143" s="287"/>
      <c r="P143" s="287"/>
      <c r="Q143" s="310">
        <f t="shared" si="74"/>
        <v>1.589</v>
      </c>
      <c r="R143" s="310">
        <f t="shared" si="74"/>
        <v>1.589</v>
      </c>
      <c r="S143" s="310">
        <f t="shared" si="74"/>
        <v>1.589</v>
      </c>
      <c r="T143" s="310">
        <f t="shared" si="74"/>
        <v>1.589</v>
      </c>
      <c r="U143" s="310">
        <f t="shared" si="74"/>
        <v>1.589</v>
      </c>
      <c r="V143" s="310"/>
      <c r="W143" s="302">
        <f t="shared" si="75"/>
        <v>7.9450000000000003</v>
      </c>
      <c r="X143" s="302">
        <f t="shared" si="76"/>
        <v>1.589</v>
      </c>
    </row>
    <row r="144" spans="1:24" s="265" customFormat="1" outlineLevel="1">
      <c r="A144"/>
      <c r="B144"/>
      <c r="C144"/>
      <c r="D144" s="319"/>
      <c r="E144" s="120" t="s">
        <v>1102</v>
      </c>
      <c r="F144" s="287"/>
      <c r="G144" s="287"/>
      <c r="H144" s="287"/>
      <c r="I144" s="287"/>
      <c r="J144" s="287"/>
      <c r="K144" s="287"/>
      <c r="L144" s="287"/>
      <c r="M144" s="324" t="s">
        <v>31</v>
      </c>
      <c r="N144" s="287"/>
      <c r="O144" s="287"/>
      <c r="P144" s="287"/>
      <c r="Q144" s="315">
        <f t="shared" si="74"/>
        <v>0</v>
      </c>
      <c r="R144" s="315">
        <f t="shared" si="74"/>
        <v>0</v>
      </c>
      <c r="S144" s="315">
        <f t="shared" si="74"/>
        <v>0</v>
      </c>
      <c r="T144" s="315">
        <f t="shared" si="74"/>
        <v>0</v>
      </c>
      <c r="U144" s="315">
        <f t="shared" si="74"/>
        <v>0</v>
      </c>
      <c r="V144" s="310"/>
      <c r="W144" s="308">
        <f t="shared" si="75"/>
        <v>0</v>
      </c>
      <c r="X144" s="308">
        <f t="shared" si="76"/>
        <v>0</v>
      </c>
    </row>
    <row r="145" spans="1:24" s="265" customFormat="1" outlineLevel="1">
      <c r="A145"/>
      <c r="B145"/>
      <c r="C145"/>
      <c r="D145" s="319"/>
      <c r="E145" s="76" t="s">
        <v>1103</v>
      </c>
      <c r="F145" s="287" t="s">
        <v>704</v>
      </c>
      <c r="G145" s="287"/>
      <c r="H145" s="287"/>
      <c r="I145" s="287"/>
      <c r="J145" s="287"/>
      <c r="K145" s="287"/>
      <c r="L145" s="287"/>
      <c r="M145" s="324" t="s">
        <v>31</v>
      </c>
      <c r="N145" s="287"/>
      <c r="O145" s="287"/>
      <c r="P145" s="287"/>
      <c r="Q145" s="311">
        <f t="shared" ref="Q145:U145" si="78">SUM(Q139:Q144)</f>
        <v>1.7210000000000001</v>
      </c>
      <c r="R145" s="311">
        <f t="shared" si="78"/>
        <v>1.7210000000000001</v>
      </c>
      <c r="S145" s="311">
        <f t="shared" si="78"/>
        <v>1.7210000000000001</v>
      </c>
      <c r="T145" s="311">
        <f t="shared" si="78"/>
        <v>1.7210000000000001</v>
      </c>
      <c r="U145" s="311">
        <f t="shared" si="78"/>
        <v>1.7210000000000001</v>
      </c>
      <c r="V145" s="310"/>
      <c r="W145" s="307">
        <f t="shared" si="75"/>
        <v>8.6050000000000004</v>
      </c>
      <c r="X145" s="307">
        <f t="shared" si="76"/>
        <v>1.7210000000000001</v>
      </c>
    </row>
    <row r="146" spans="1:24" s="265" customFormat="1" outlineLevel="1">
      <c r="A146"/>
      <c r="B146"/>
      <c r="C146"/>
      <c r="D146" s="319"/>
      <c r="E146" s="120"/>
      <c r="M146" s="324"/>
      <c r="Q146" s="310"/>
      <c r="R146" s="310"/>
      <c r="S146" s="310"/>
      <c r="T146" s="310"/>
      <c r="U146" s="310"/>
      <c r="V146" s="310"/>
      <c r="W146" s="302"/>
      <c r="X146" s="302"/>
    </row>
    <row r="147" spans="1:24" s="265" customFormat="1" ht="12.75" outlineLevel="1">
      <c r="E147" s="265" t="s">
        <v>649</v>
      </c>
      <c r="M147" s="324"/>
      <c r="N147" s="166">
        <f>SUM(W147)</f>
        <v>0</v>
      </c>
      <c r="W147" s="166">
        <f>IF(OR(ABS(W119-W145)&lt;CHK_TOL,ABS(W117-W145)&lt;CHK_TOL),0,1)</f>
        <v>0</v>
      </c>
    </row>
    <row r="148" spans="1:24" s="265" customFormat="1">
      <c r="A148"/>
      <c r="B148"/>
      <c r="C148"/>
      <c r="D148" s="319"/>
      <c r="E148" s="76"/>
      <c r="F148" s="287"/>
      <c r="G148" s="287"/>
      <c r="H148" s="287"/>
      <c r="I148" s="287"/>
      <c r="J148" s="287"/>
      <c r="K148" s="287"/>
      <c r="L148" s="287"/>
      <c r="M148" s="327"/>
      <c r="N148" s="287"/>
      <c r="O148" s="287"/>
      <c r="P148" s="287"/>
      <c r="Q148" s="310"/>
      <c r="R148" s="310"/>
      <c r="S148" s="310"/>
      <c r="T148" s="310"/>
      <c r="U148" s="310"/>
      <c r="V148" s="310"/>
      <c r="W148" s="302"/>
      <c r="X148" s="302"/>
    </row>
    <row r="149" spans="1:24" s="265" customFormat="1">
      <c r="A149"/>
      <c r="B149"/>
      <c r="C149"/>
      <c r="D149" s="319"/>
      <c r="E149" s="76"/>
      <c r="F149" s="287"/>
      <c r="G149" s="287"/>
      <c r="H149" s="287"/>
      <c r="I149" s="287"/>
      <c r="J149" s="287"/>
      <c r="K149" s="287"/>
      <c r="L149" s="287"/>
      <c r="M149" s="327"/>
      <c r="N149" s="287"/>
      <c r="O149" s="287"/>
      <c r="P149" s="287"/>
      <c r="Q149" s="182">
        <f t="shared" ref="Q149:U149" si="79">Q$2</f>
        <v>46112</v>
      </c>
      <c r="R149" s="182">
        <f t="shared" si="79"/>
        <v>46477</v>
      </c>
      <c r="S149" s="182">
        <f t="shared" si="79"/>
        <v>46843</v>
      </c>
      <c r="T149" s="182">
        <f t="shared" si="79"/>
        <v>47208</v>
      </c>
      <c r="U149" s="182">
        <f t="shared" si="79"/>
        <v>47573</v>
      </c>
      <c r="W149" s="182" t="s">
        <v>913</v>
      </c>
      <c r="X149" s="182" t="s">
        <v>914</v>
      </c>
    </row>
    <row r="150" spans="1:24" s="265" customFormat="1">
      <c r="A150"/>
      <c r="B150"/>
      <c r="C150" s="76" t="s">
        <v>943</v>
      </c>
      <c r="D150" s="76"/>
      <c r="F150" s="287"/>
      <c r="G150" s="287"/>
      <c r="H150" s="287"/>
      <c r="I150" s="287"/>
      <c r="J150" s="287"/>
      <c r="K150" s="287"/>
      <c r="L150" s="287"/>
      <c r="M150" s="327"/>
      <c r="N150" s="287"/>
      <c r="O150" s="287"/>
      <c r="P150" s="287"/>
      <c r="Q150" s="310"/>
      <c r="R150" s="310"/>
      <c r="S150" s="310"/>
      <c r="T150" s="310"/>
      <c r="U150" s="310"/>
      <c r="V150" s="310"/>
      <c r="W150" s="302"/>
      <c r="X150" s="302"/>
    </row>
    <row r="151" spans="1:24" s="265" customFormat="1">
      <c r="A151"/>
      <c r="B151"/>
      <c r="C151" s="319"/>
      <c r="D151" s="76" t="s">
        <v>1104</v>
      </c>
      <c r="F151" s="287"/>
      <c r="G151" s="287"/>
      <c r="H151" s="287"/>
      <c r="I151" s="287"/>
      <c r="J151" s="287"/>
      <c r="K151" s="287"/>
      <c r="L151" s="287"/>
      <c r="M151" s="327"/>
      <c r="N151" s="287"/>
      <c r="O151" s="287"/>
      <c r="P151" s="287"/>
      <c r="Q151" s="310"/>
      <c r="R151" s="310"/>
      <c r="S151" s="310"/>
      <c r="T151" s="310"/>
      <c r="U151" s="310"/>
      <c r="V151" s="310"/>
      <c r="W151" s="302"/>
      <c r="X151" s="302"/>
    </row>
    <row r="152" spans="1:24" s="265" customFormat="1">
      <c r="A152"/>
      <c r="B152"/>
      <c r="C152"/>
      <c r="D152" s="319"/>
      <c r="E152" s="76" t="s">
        <v>649</v>
      </c>
      <c r="F152" s="287"/>
      <c r="G152" s="287"/>
      <c r="H152" s="287"/>
      <c r="I152" s="287"/>
      <c r="J152" s="287"/>
      <c r="K152" s="287"/>
      <c r="L152" s="287"/>
      <c r="M152" s="327"/>
      <c r="N152" s="287"/>
      <c r="O152" s="287"/>
      <c r="P152" s="287"/>
      <c r="Q152" s="310"/>
      <c r="R152" s="310"/>
      <c r="S152" s="310"/>
      <c r="T152" s="310"/>
      <c r="U152" s="310"/>
      <c r="V152" s="310"/>
      <c r="W152" s="302"/>
      <c r="X152" s="302"/>
    </row>
    <row r="153" spans="1:24" s="265" customFormat="1">
      <c r="A153"/>
      <c r="B153"/>
      <c r="C153"/>
      <c r="D153" s="319"/>
      <c r="E153" s="76"/>
      <c r="F153" s="287"/>
      <c r="G153" s="287"/>
      <c r="H153" s="287"/>
      <c r="I153" s="287"/>
      <c r="J153" s="287"/>
      <c r="K153" s="287"/>
      <c r="L153" s="287"/>
      <c r="M153" s="327"/>
      <c r="N153" s="287"/>
      <c r="O153" s="287"/>
      <c r="P153" s="287"/>
      <c r="Q153" s="310"/>
      <c r="R153" s="310"/>
      <c r="S153" s="310"/>
      <c r="T153" s="310"/>
      <c r="U153" s="310"/>
      <c r="V153" s="310"/>
      <c r="W153" s="302"/>
      <c r="X153" s="302"/>
    </row>
    <row r="154" spans="1:24" s="265" customFormat="1" outlineLevel="1">
      <c r="A154"/>
      <c r="B154"/>
      <c r="C154"/>
      <c r="D154" s="82"/>
      <c r="E154" s="79" t="s">
        <v>916</v>
      </c>
      <c r="F154" s="79"/>
      <c r="G154" s="79"/>
      <c r="H154" s="79"/>
      <c r="I154" s="79"/>
      <c r="J154" s="79"/>
      <c r="K154" s="79"/>
      <c r="L154" s="79"/>
      <c r="M154" s="231"/>
      <c r="N154" s="79"/>
      <c r="O154" s="120"/>
      <c r="P154" s="120"/>
      <c r="Q154" s="190"/>
      <c r="R154" s="190"/>
      <c r="S154" s="190"/>
      <c r="T154" s="190"/>
      <c r="U154" s="190"/>
      <c r="V154" s="288"/>
      <c r="W154" s="288"/>
      <c r="X154" s="288"/>
    </row>
    <row r="155" spans="1:24" s="265" customFormat="1" outlineLevel="1">
      <c r="A155"/>
      <c r="B155"/>
      <c r="C155"/>
      <c r="D155" s="82"/>
      <c r="E155" s="291">
        <f>InpC!$H$21</f>
        <v>45016</v>
      </c>
      <c r="F155" s="79"/>
      <c r="G155" s="79"/>
      <c r="H155" s="79"/>
      <c r="I155" s="79"/>
      <c r="J155" s="79"/>
      <c r="K155" s="79"/>
      <c r="L155" s="79"/>
      <c r="M155" s="231"/>
      <c r="N155" s="120"/>
      <c r="O155" s="120"/>
      <c r="P155" s="120"/>
      <c r="Q155" s="190"/>
      <c r="R155" s="190"/>
      <c r="S155" s="190"/>
      <c r="T155" s="190"/>
      <c r="U155" s="190"/>
      <c r="V155" s="288"/>
      <c r="W155" s="288"/>
      <c r="X155" s="288"/>
    </row>
    <row r="156" spans="1:24" s="265" customFormat="1" outlineLevel="1">
      <c r="A156"/>
      <c r="B156"/>
      <c r="C156"/>
      <c r="D156" s="82"/>
      <c r="E156" s="181"/>
      <c r="F156" s="79"/>
      <c r="G156" s="79"/>
      <c r="H156" s="79"/>
      <c r="I156" s="79"/>
      <c r="J156" s="79"/>
      <c r="K156" s="79"/>
      <c r="L156" s="79"/>
      <c r="M156" s="231"/>
      <c r="N156" s="120"/>
      <c r="O156" s="120"/>
      <c r="P156" s="120"/>
      <c r="Q156" s="190"/>
      <c r="R156" s="190"/>
      <c r="S156" s="190"/>
      <c r="T156" s="190"/>
      <c r="U156" s="190"/>
      <c r="V156" s="288"/>
      <c r="W156" s="288"/>
      <c r="X156" s="288"/>
    </row>
    <row r="157" spans="1:24" s="265" customFormat="1" outlineLevel="1">
      <c r="A157"/>
      <c r="B157"/>
      <c r="C157"/>
      <c r="D157" s="82"/>
      <c r="E157" s="323" t="str">
        <f>InpC!$E$22</f>
        <v>Financial years in PR24</v>
      </c>
      <c r="F157" s="318"/>
      <c r="G157" s="318"/>
      <c r="M157" s="324"/>
      <c r="N157" s="301">
        <f>InpC!$H$22</f>
        <v>5</v>
      </c>
      <c r="O157" s="120"/>
      <c r="P157" s="120"/>
      <c r="Q157" s="120"/>
      <c r="R157" s="120"/>
      <c r="S157" s="120"/>
      <c r="T157" s="120"/>
      <c r="U157" s="120"/>
    </row>
    <row r="158" spans="1:24" s="265" customFormat="1" outlineLevel="1">
      <c r="A158"/>
      <c r="B158"/>
      <c r="C158"/>
      <c r="D158" s="82"/>
      <c r="E158" s="181"/>
      <c r="F158" s="79"/>
      <c r="G158" s="79"/>
      <c r="H158" s="79"/>
      <c r="I158" s="79"/>
      <c r="J158" s="79"/>
      <c r="K158" s="79"/>
      <c r="L158" s="79"/>
      <c r="M158" s="231"/>
      <c r="N158" s="120"/>
      <c r="O158" s="120"/>
      <c r="P158" s="120"/>
      <c r="Q158" s="190"/>
      <c r="R158" s="190"/>
      <c r="S158" s="190"/>
      <c r="T158" s="190"/>
      <c r="U158" s="190"/>
      <c r="V158" s="288"/>
      <c r="W158" s="288"/>
      <c r="X158" s="288"/>
    </row>
    <row r="159" spans="1:24" s="265" customFormat="1" outlineLevel="1">
      <c r="A159"/>
      <c r="B159"/>
      <c r="C159"/>
      <c r="D159" s="319"/>
      <c r="E159" s="120" t="s">
        <v>775</v>
      </c>
      <c r="F159" s="120"/>
      <c r="G159" s="120"/>
      <c r="H159" s="120"/>
      <c r="I159" s="120"/>
      <c r="J159" s="120"/>
      <c r="K159" s="120"/>
      <c r="L159" s="120"/>
      <c r="M159" s="328" t="s">
        <v>31</v>
      </c>
      <c r="N159" s="193"/>
      <c r="O159" s="120"/>
      <c r="P159" s="82"/>
      <c r="Q159" s="302">
        <f>TPSR!Q154</f>
        <v>0</v>
      </c>
      <c r="R159" s="302">
        <f>TPSR!R154</f>
        <v>0</v>
      </c>
      <c r="S159" s="302">
        <f>TPSR!S154</f>
        <v>0</v>
      </c>
      <c r="T159" s="302">
        <f>TPSR!T154</f>
        <v>0</v>
      </c>
      <c r="U159" s="302">
        <f>TPSR!U154</f>
        <v>0</v>
      </c>
      <c r="V159" s="310"/>
      <c r="W159" s="302">
        <f t="shared" ref="W159:W164" si="80">SUM(Q159:U159)</f>
        <v>0</v>
      </c>
      <c r="X159" s="302">
        <f>W159/$N$157</f>
        <v>0</v>
      </c>
    </row>
    <row r="160" spans="1:24" s="265" customFormat="1" outlineLevel="1">
      <c r="A160"/>
      <c r="B160"/>
      <c r="C160"/>
      <c r="D160" s="319"/>
      <c r="E160" s="120" t="s">
        <v>776</v>
      </c>
      <c r="M160" s="324" t="s">
        <v>31</v>
      </c>
      <c r="Q160" s="302">
        <f>TPSR!Q155</f>
        <v>1.284</v>
      </c>
      <c r="R160" s="302">
        <f>TPSR!R155</f>
        <v>1.284</v>
      </c>
      <c r="S160" s="302">
        <f>TPSR!S155</f>
        <v>1.284</v>
      </c>
      <c r="T160" s="302">
        <f>TPSR!T155</f>
        <v>1.284</v>
      </c>
      <c r="U160" s="302">
        <f>TPSR!U155</f>
        <v>1.284</v>
      </c>
      <c r="V160" s="310"/>
      <c r="W160" s="302">
        <f t="shared" si="80"/>
        <v>6.42</v>
      </c>
      <c r="X160" s="302">
        <f t="shared" ref="X160:X165" si="81">W160/$N$157</f>
        <v>1.284</v>
      </c>
    </row>
    <row r="161" spans="1:24" s="265" customFormat="1" outlineLevel="1">
      <c r="A161"/>
      <c r="B161"/>
      <c r="C161"/>
      <c r="D161" s="319"/>
      <c r="E161" s="120" t="s">
        <v>777</v>
      </c>
      <c r="F161" s="120"/>
      <c r="G161" s="120"/>
      <c r="H161" s="120"/>
      <c r="I161" s="120"/>
      <c r="J161" s="120"/>
      <c r="K161" s="120"/>
      <c r="L161" s="120"/>
      <c r="M161" s="328" t="s">
        <v>31</v>
      </c>
      <c r="N161" s="193"/>
      <c r="O161" s="120"/>
      <c r="P161" s="82"/>
      <c r="Q161" s="302">
        <f>TPSR!Q156</f>
        <v>0</v>
      </c>
      <c r="R161" s="302">
        <f>TPSR!R156</f>
        <v>0</v>
      </c>
      <c r="S161" s="302">
        <f>TPSR!S156</f>
        <v>0</v>
      </c>
      <c r="T161" s="302">
        <f>TPSR!T156</f>
        <v>0</v>
      </c>
      <c r="U161" s="302">
        <f>TPSR!U156</f>
        <v>0</v>
      </c>
      <c r="V161" s="310"/>
      <c r="W161" s="302">
        <f t="shared" si="80"/>
        <v>0</v>
      </c>
      <c r="X161" s="302">
        <f t="shared" si="81"/>
        <v>0</v>
      </c>
    </row>
    <row r="162" spans="1:24" s="265" customFormat="1" outlineLevel="1">
      <c r="A162"/>
      <c r="B162"/>
      <c r="C162"/>
      <c r="D162" s="319"/>
      <c r="E162" s="120" t="s">
        <v>778</v>
      </c>
      <c r="F162" s="120"/>
      <c r="G162" s="120"/>
      <c r="H162" s="120"/>
      <c r="I162" s="120"/>
      <c r="J162" s="120"/>
      <c r="K162" s="120"/>
      <c r="L162" s="120"/>
      <c r="M162" s="328" t="s">
        <v>31</v>
      </c>
      <c r="N162" s="193"/>
      <c r="O162" s="120"/>
      <c r="P162" s="82"/>
      <c r="Q162" s="302">
        <f>TPSR!Q157</f>
        <v>0</v>
      </c>
      <c r="R162" s="302">
        <f>TPSR!R157</f>
        <v>0</v>
      </c>
      <c r="S162" s="302">
        <f>TPSR!S157</f>
        <v>0</v>
      </c>
      <c r="T162" s="302">
        <f>TPSR!T157</f>
        <v>0</v>
      </c>
      <c r="U162" s="302">
        <f>TPSR!U157</f>
        <v>0</v>
      </c>
      <c r="V162" s="310"/>
      <c r="W162" s="302">
        <f t="shared" si="80"/>
        <v>0</v>
      </c>
      <c r="X162" s="302">
        <f t="shared" si="81"/>
        <v>0</v>
      </c>
    </row>
    <row r="163" spans="1:24" s="265" customFormat="1" outlineLevel="1">
      <c r="A163"/>
      <c r="B163"/>
      <c r="C163"/>
      <c r="D163" s="319"/>
      <c r="E163" s="120" t="s">
        <v>779</v>
      </c>
      <c r="F163" s="120"/>
      <c r="G163" s="120"/>
      <c r="H163" s="120"/>
      <c r="I163" s="120"/>
      <c r="J163" s="120"/>
      <c r="K163" s="120"/>
      <c r="L163" s="120"/>
      <c r="M163" s="328" t="s">
        <v>31</v>
      </c>
      <c r="N163" s="193"/>
      <c r="O163" s="120"/>
      <c r="P163" s="82"/>
      <c r="Q163" s="302">
        <f>TPSR!Q158</f>
        <v>0</v>
      </c>
      <c r="R163" s="302">
        <f>TPSR!R158</f>
        <v>0</v>
      </c>
      <c r="S163" s="302">
        <f>TPSR!S158</f>
        <v>0</v>
      </c>
      <c r="T163" s="302">
        <f>TPSR!T158</f>
        <v>0</v>
      </c>
      <c r="U163" s="302">
        <f>TPSR!U158</f>
        <v>0</v>
      </c>
      <c r="V163" s="310"/>
      <c r="W163" s="302">
        <f t="shared" si="80"/>
        <v>0</v>
      </c>
      <c r="X163" s="302">
        <f t="shared" si="81"/>
        <v>0</v>
      </c>
    </row>
    <row r="164" spans="1:24" s="265" customFormat="1" outlineLevel="1">
      <c r="A164"/>
      <c r="B164"/>
      <c r="C164"/>
      <c r="D164" s="319"/>
      <c r="E164" s="120" t="s">
        <v>780</v>
      </c>
      <c r="F164" s="120"/>
      <c r="G164" s="120"/>
      <c r="H164" s="120"/>
      <c r="I164" s="120"/>
      <c r="J164" s="120"/>
      <c r="K164" s="120"/>
      <c r="L164" s="120"/>
      <c r="M164" s="328" t="s">
        <v>31</v>
      </c>
      <c r="N164" s="193"/>
      <c r="O164" s="120"/>
      <c r="P164" s="82"/>
      <c r="Q164" s="302">
        <f>TPSR!Q159</f>
        <v>0</v>
      </c>
      <c r="R164" s="302">
        <f>TPSR!R159</f>
        <v>0</v>
      </c>
      <c r="S164" s="302">
        <f>TPSR!S159</f>
        <v>0</v>
      </c>
      <c r="T164" s="302">
        <f>TPSR!T159</f>
        <v>0</v>
      </c>
      <c r="U164" s="302">
        <f>TPSR!U159</f>
        <v>0</v>
      </c>
      <c r="V164" s="310"/>
      <c r="W164" s="302">
        <f t="shared" si="80"/>
        <v>0</v>
      </c>
      <c r="X164" s="308">
        <f t="shared" si="81"/>
        <v>0</v>
      </c>
    </row>
    <row r="165" spans="1:24" s="265" customFormat="1" outlineLevel="1">
      <c r="A165"/>
      <c r="B165"/>
      <c r="C165"/>
      <c r="D165" s="319"/>
      <c r="E165" s="76" t="s">
        <v>781</v>
      </c>
      <c r="F165" s="287" t="s">
        <v>704</v>
      </c>
      <c r="G165" s="287"/>
      <c r="H165" s="287"/>
      <c r="I165" s="287"/>
      <c r="J165" s="287"/>
      <c r="K165" s="287"/>
      <c r="L165" s="287"/>
      <c r="M165" s="327" t="s">
        <v>31</v>
      </c>
      <c r="N165" s="287"/>
      <c r="O165" s="287"/>
      <c r="P165" s="287"/>
      <c r="Q165" s="311">
        <f>SUM(Q159:Q164)</f>
        <v>1.284</v>
      </c>
      <c r="R165" s="311">
        <f t="shared" ref="R165:U165" si="82">SUM(R159:R164)</f>
        <v>1.284</v>
      </c>
      <c r="S165" s="311">
        <f t="shared" si="82"/>
        <v>1.284</v>
      </c>
      <c r="T165" s="311">
        <f t="shared" si="82"/>
        <v>1.284</v>
      </c>
      <c r="U165" s="311">
        <f t="shared" si="82"/>
        <v>1.284</v>
      </c>
      <c r="V165" s="310"/>
      <c r="W165" s="307">
        <f>SUM(W159:W164)</f>
        <v>6.42</v>
      </c>
      <c r="X165" s="307">
        <f t="shared" si="81"/>
        <v>1.284</v>
      </c>
    </row>
    <row r="166" spans="1:24" s="265" customFormat="1" outlineLevel="1">
      <c r="A166"/>
      <c r="B166"/>
      <c r="C166"/>
      <c r="D166" s="319"/>
      <c r="E166" s="76"/>
      <c r="F166" s="287"/>
      <c r="G166" s="287"/>
      <c r="H166" s="287"/>
      <c r="I166" s="287"/>
      <c r="J166" s="287"/>
      <c r="K166" s="287"/>
      <c r="L166" s="287"/>
      <c r="M166" s="327"/>
      <c r="N166" s="287"/>
      <c r="O166" s="287"/>
      <c r="P166" s="287"/>
      <c r="Q166" s="310"/>
      <c r="R166" s="310"/>
      <c r="S166" s="310"/>
      <c r="T166" s="310"/>
      <c r="U166" s="310"/>
      <c r="V166" s="310"/>
      <c r="W166" s="302"/>
      <c r="X166" s="302"/>
    </row>
    <row r="167" spans="1:24" s="265" customFormat="1" outlineLevel="1">
      <c r="A167"/>
      <c r="B167"/>
      <c r="C167"/>
      <c r="D167" s="319"/>
      <c r="E167" s="120" t="s">
        <v>1105</v>
      </c>
      <c r="F167" s="287"/>
      <c r="G167" s="287"/>
      <c r="H167" s="287"/>
      <c r="I167" s="287"/>
      <c r="J167" s="287"/>
      <c r="K167" s="287"/>
      <c r="L167" s="287"/>
      <c r="M167" s="327"/>
      <c r="N167" s="287"/>
      <c r="O167" s="287"/>
      <c r="P167" s="287"/>
      <c r="Q167" s="310">
        <f>TPC_BRL!Q129+TPC_BRL!Q145+TPC_BRL!Q158+TPC_SWB!Q129+TPC_SWB!Q145+TPC_SWB!Q158</f>
        <v>0</v>
      </c>
      <c r="R167" s="310">
        <f>TPC_BRL!R129+TPC_BRL!R145+TPC_BRL!R158+TPC_SWB!R129+TPC_SWB!R145+TPC_SWB!R158</f>
        <v>0</v>
      </c>
      <c r="S167" s="310">
        <f>TPC_BRL!S129+TPC_BRL!S145+TPC_BRL!S158+TPC_SWB!S129+TPC_SWB!S145+TPC_SWB!S158</f>
        <v>0</v>
      </c>
      <c r="T167" s="310">
        <f>TPC_BRL!T129+TPC_BRL!T145+TPC_BRL!T158+TPC_SWB!T129+TPC_SWB!T145+TPC_SWB!T158</f>
        <v>0</v>
      </c>
      <c r="U167" s="310">
        <f>TPC_BRL!U129+TPC_BRL!U145+TPC_BRL!U158+TPC_SWB!U129+TPC_SWB!U145+TPC_SWB!U158</f>
        <v>0</v>
      </c>
      <c r="V167" s="310"/>
      <c r="W167" s="302">
        <f t="shared" ref="W167" si="83">SUM(Q167:U167)</f>
        <v>0</v>
      </c>
      <c r="X167" s="302">
        <f>W167/$N$157</f>
        <v>0</v>
      </c>
    </row>
    <row r="168" spans="1:24" s="265" customFormat="1" outlineLevel="1">
      <c r="A168"/>
      <c r="B168"/>
      <c r="C168"/>
      <c r="D168" s="319"/>
      <c r="E168" s="120"/>
      <c r="F168" s="287"/>
      <c r="G168" s="287"/>
      <c r="H168" s="287"/>
      <c r="I168" s="287"/>
      <c r="J168" s="287"/>
      <c r="K168" s="287"/>
      <c r="L168" s="287"/>
      <c r="M168" s="327"/>
      <c r="N168" s="287"/>
      <c r="O168" s="287"/>
      <c r="P168" s="287"/>
      <c r="Q168" s="310"/>
      <c r="R168" s="310"/>
      <c r="S168" s="310"/>
      <c r="T168" s="310"/>
      <c r="U168" s="310"/>
      <c r="V168" s="310"/>
      <c r="W168" s="302"/>
      <c r="X168" s="302"/>
    </row>
    <row r="169" spans="1:24" s="265" customFormat="1" outlineLevel="1">
      <c r="A169"/>
      <c r="B169"/>
      <c r="C169"/>
      <c r="D169" s="319"/>
      <c r="E169" s="120" t="s">
        <v>1106</v>
      </c>
      <c r="F169" s="287"/>
      <c r="G169" s="287"/>
      <c r="H169" s="287"/>
      <c r="I169" s="287"/>
      <c r="J169" s="287"/>
      <c r="K169" s="287"/>
      <c r="L169" s="287"/>
      <c r="M169" s="327"/>
      <c r="N169" s="287"/>
      <c r="O169" s="287"/>
      <c r="P169" s="287"/>
      <c r="Q169" s="313">
        <f t="shared" ref="Q169:T169" si="84">$W$169/5</f>
        <v>0</v>
      </c>
      <c r="R169" s="313">
        <f t="shared" si="84"/>
        <v>0</v>
      </c>
      <c r="S169" s="313">
        <f t="shared" si="84"/>
        <v>0</v>
      </c>
      <c r="T169" s="313">
        <f t="shared" si="84"/>
        <v>0</v>
      </c>
      <c r="U169" s="313">
        <f>$W$169/5</f>
        <v>0</v>
      </c>
      <c r="V169" s="313"/>
      <c r="W169" s="305">
        <f>IF(W167&gt;W165,W167-W165,0)</f>
        <v>0</v>
      </c>
      <c r="X169" s="305">
        <f>W169/5</f>
        <v>0</v>
      </c>
    </row>
    <row r="170" spans="1:24" s="265" customFormat="1" outlineLevel="1">
      <c r="A170"/>
      <c r="B170"/>
      <c r="C170"/>
      <c r="D170" s="319"/>
      <c r="E170" s="120"/>
      <c r="F170" s="287"/>
      <c r="G170" s="287"/>
      <c r="H170" s="287"/>
      <c r="I170" s="287"/>
      <c r="J170" s="287"/>
      <c r="K170" s="287"/>
      <c r="L170" s="287"/>
      <c r="M170" s="327"/>
      <c r="N170" s="287"/>
      <c r="O170" s="287"/>
      <c r="P170" s="287"/>
      <c r="Q170" s="313"/>
      <c r="R170" s="313"/>
      <c r="S170" s="313"/>
      <c r="T170" s="313"/>
      <c r="U170" s="313"/>
      <c r="V170" s="313"/>
      <c r="W170" s="305"/>
      <c r="X170" s="305"/>
    </row>
    <row r="171" spans="1:24" s="265" customFormat="1" outlineLevel="1">
      <c r="A171"/>
      <c r="B171"/>
      <c r="C171"/>
      <c r="D171" s="319"/>
      <c r="E171" s="120" t="s">
        <v>1107</v>
      </c>
      <c r="F171" s="287"/>
      <c r="G171" s="287"/>
      <c r="H171" s="287"/>
      <c r="I171" s="287"/>
      <c r="J171" s="287"/>
      <c r="K171" s="287"/>
      <c r="L171" s="287"/>
      <c r="M171" s="324" t="s">
        <v>348</v>
      </c>
      <c r="N171" s="287"/>
      <c r="O171" s="287"/>
      <c r="P171" s="287"/>
      <c r="Q171" s="313"/>
      <c r="R171" s="313"/>
      <c r="S171" s="313"/>
      <c r="T171" s="313"/>
      <c r="U171" s="313"/>
      <c r="V171" s="313"/>
      <c r="W171" s="535">
        <f>IFERROR((TPC_BRL!W129+TPC_SWB!W129)/$W$167,0)</f>
        <v>0</v>
      </c>
      <c r="X171" s="305"/>
    </row>
    <row r="172" spans="1:24" s="265" customFormat="1" outlineLevel="1">
      <c r="A172"/>
      <c r="B172"/>
      <c r="C172"/>
      <c r="D172" s="319"/>
      <c r="E172" s="120" t="s">
        <v>1108</v>
      </c>
      <c r="F172" s="287"/>
      <c r="G172" s="287"/>
      <c r="H172" s="287"/>
      <c r="I172" s="287"/>
      <c r="J172" s="287"/>
      <c r="K172" s="287"/>
      <c r="L172" s="287"/>
      <c r="M172" s="324" t="s">
        <v>348</v>
      </c>
      <c r="N172" s="287"/>
      <c r="O172" s="287"/>
      <c r="P172" s="287"/>
      <c r="Q172" s="313"/>
      <c r="R172" s="313"/>
      <c r="S172" s="313"/>
      <c r="T172" s="313"/>
      <c r="U172" s="313"/>
      <c r="V172" s="313"/>
      <c r="W172" s="535">
        <f>IFERROR((TPC_BRL!W145+TPC_SWB!W145)/$W$167,0)</f>
        <v>0</v>
      </c>
      <c r="X172" s="305"/>
    </row>
    <row r="173" spans="1:24" s="265" customFormat="1" outlineLevel="1">
      <c r="A173"/>
      <c r="B173"/>
      <c r="C173"/>
      <c r="D173" s="319"/>
      <c r="E173" s="120" t="s">
        <v>1109</v>
      </c>
      <c r="F173" s="287"/>
      <c r="G173" s="287"/>
      <c r="H173" s="287"/>
      <c r="I173" s="287"/>
      <c r="J173" s="287"/>
      <c r="K173" s="287"/>
      <c r="L173" s="287"/>
      <c r="M173" s="324" t="s">
        <v>348</v>
      </c>
      <c r="N173" s="287"/>
      <c r="O173" s="287"/>
      <c r="P173" s="287"/>
      <c r="Q173" s="313"/>
      <c r="R173" s="313"/>
      <c r="S173" s="313"/>
      <c r="T173" s="313"/>
      <c r="U173" s="313"/>
      <c r="V173" s="313"/>
      <c r="W173" s="535">
        <f>IFERROR((TPC_BRL!W158+TPC_SWB!W158)/$W$167,0)</f>
        <v>0</v>
      </c>
      <c r="X173" s="305"/>
    </row>
    <row r="174" spans="1:24" s="265" customFormat="1" outlineLevel="1">
      <c r="A174"/>
      <c r="B174"/>
      <c r="C174"/>
      <c r="D174" s="319"/>
      <c r="E174" s="120" t="s">
        <v>1110</v>
      </c>
      <c r="F174" s="287"/>
      <c r="G174" s="287"/>
      <c r="H174" s="287"/>
      <c r="I174" s="287"/>
      <c r="J174" s="287"/>
      <c r="K174" s="287"/>
      <c r="L174" s="287"/>
      <c r="M174" s="324" t="s">
        <v>348</v>
      </c>
      <c r="N174" s="287"/>
      <c r="O174" s="287"/>
      <c r="P174" s="287"/>
      <c r="Q174" s="313"/>
      <c r="R174" s="313"/>
      <c r="S174" s="313"/>
      <c r="T174" s="313"/>
      <c r="U174" s="313"/>
      <c r="V174" s="313"/>
      <c r="W174" s="306">
        <v>0</v>
      </c>
      <c r="X174" s="305"/>
    </row>
    <row r="175" spans="1:24" s="265" customFormat="1" outlineLevel="1">
      <c r="A175"/>
      <c r="B175"/>
      <c r="C175"/>
      <c r="D175" s="319"/>
      <c r="E175" s="120" t="s">
        <v>1111</v>
      </c>
      <c r="F175" s="287"/>
      <c r="G175" s="287"/>
      <c r="H175" s="287"/>
      <c r="I175" s="287"/>
      <c r="J175" s="287"/>
      <c r="K175" s="287"/>
      <c r="L175" s="287"/>
      <c r="M175" s="324" t="s">
        <v>348</v>
      </c>
      <c r="N175" s="287"/>
      <c r="O175" s="287"/>
      <c r="P175" s="287"/>
      <c r="Q175" s="313"/>
      <c r="R175" s="313"/>
      <c r="S175" s="313"/>
      <c r="T175" s="313"/>
      <c r="U175" s="313"/>
      <c r="V175" s="313"/>
      <c r="W175" s="306">
        <v>0</v>
      </c>
      <c r="X175" s="305"/>
    </row>
    <row r="176" spans="1:24" s="265" customFormat="1" outlineLevel="1">
      <c r="A176"/>
      <c r="B176"/>
      <c r="C176"/>
      <c r="D176" s="319"/>
      <c r="E176" s="120" t="s">
        <v>1112</v>
      </c>
      <c r="F176" s="287"/>
      <c r="G176" s="287"/>
      <c r="H176" s="287"/>
      <c r="I176" s="287"/>
      <c r="J176" s="287"/>
      <c r="K176" s="287"/>
      <c r="L176" s="287"/>
      <c r="M176" s="324" t="s">
        <v>348</v>
      </c>
      <c r="N176" s="287"/>
      <c r="O176" s="287"/>
      <c r="P176" s="287"/>
      <c r="Q176" s="313"/>
      <c r="R176" s="313"/>
      <c r="S176" s="313"/>
      <c r="T176" s="313"/>
      <c r="U176" s="313"/>
      <c r="V176" s="313"/>
      <c r="W176" s="306">
        <v>0</v>
      </c>
      <c r="X176" s="305"/>
    </row>
    <row r="177" spans="1:24" s="265" customFormat="1" outlineLevel="1">
      <c r="A177"/>
      <c r="B177"/>
      <c r="C177"/>
      <c r="D177" s="319"/>
      <c r="E177" s="76" t="s">
        <v>1113</v>
      </c>
      <c r="F177" s="287" t="s">
        <v>704</v>
      </c>
      <c r="G177" s="287"/>
      <c r="H177" s="287"/>
      <c r="I177" s="287"/>
      <c r="J177" s="287"/>
      <c r="K177" s="287"/>
      <c r="L177" s="287"/>
      <c r="M177" s="324" t="s">
        <v>348</v>
      </c>
      <c r="N177" s="287"/>
      <c r="O177" s="287"/>
      <c r="P177" s="287"/>
      <c r="Q177" s="313"/>
      <c r="R177" s="313"/>
      <c r="S177" s="313"/>
      <c r="T177" s="313"/>
      <c r="U177" s="313"/>
      <c r="V177" s="313"/>
      <c r="W177" s="309">
        <f>SUM(W171:W176)</f>
        <v>0</v>
      </c>
      <c r="X177" s="305"/>
    </row>
    <row r="178" spans="1:24" s="265" customFormat="1" outlineLevel="1">
      <c r="A178"/>
      <c r="B178"/>
      <c r="C178"/>
      <c r="D178" s="319"/>
      <c r="E178" s="120"/>
      <c r="F178" s="287"/>
      <c r="G178" s="287"/>
      <c r="H178" s="287"/>
      <c r="I178" s="287"/>
      <c r="J178" s="287"/>
      <c r="K178" s="287"/>
      <c r="L178" s="287"/>
      <c r="M178" s="327"/>
      <c r="N178" s="287"/>
      <c r="O178" s="287"/>
      <c r="P178" s="287"/>
      <c r="Q178" s="310"/>
      <c r="R178" s="310"/>
      <c r="S178" s="310"/>
      <c r="T178" s="310"/>
      <c r="U178" s="310"/>
      <c r="V178" s="310"/>
      <c r="W178" s="302"/>
      <c r="X178" s="302"/>
    </row>
    <row r="179" spans="1:24" s="265" customFormat="1" outlineLevel="1">
      <c r="A179"/>
      <c r="B179"/>
      <c r="C179"/>
      <c r="D179" s="319"/>
      <c r="E179" s="120" t="s">
        <v>1114</v>
      </c>
      <c r="F179" s="287"/>
      <c r="G179" s="287"/>
      <c r="H179" s="287"/>
      <c r="I179" s="287"/>
      <c r="J179" s="287"/>
      <c r="K179" s="287"/>
      <c r="L179" s="287"/>
      <c r="M179" s="324" t="s">
        <v>31</v>
      </c>
      <c r="N179" s="287"/>
      <c r="O179" s="287"/>
      <c r="P179" s="287"/>
      <c r="Q179" s="310">
        <f>Q$169*$W171</f>
        <v>0</v>
      </c>
      <c r="R179" s="310">
        <f t="shared" ref="R179:U179" si="85">R$169*$W171</f>
        <v>0</v>
      </c>
      <c r="S179" s="310">
        <f t="shared" si="85"/>
        <v>0</v>
      </c>
      <c r="T179" s="310">
        <f t="shared" si="85"/>
        <v>0</v>
      </c>
      <c r="U179" s="310">
        <f t="shared" si="85"/>
        <v>0</v>
      </c>
      <c r="V179" s="310"/>
      <c r="W179" s="302">
        <f t="shared" ref="W179:W185" si="86">SUM(Q179:U179)</f>
        <v>0</v>
      </c>
      <c r="X179" s="302">
        <f>W179/$N$157</f>
        <v>0</v>
      </c>
    </row>
    <row r="180" spans="1:24" s="265" customFormat="1" outlineLevel="1">
      <c r="A180"/>
      <c r="B180"/>
      <c r="C180"/>
      <c r="D180" s="319"/>
      <c r="E180" s="120" t="s">
        <v>1115</v>
      </c>
      <c r="F180" s="287"/>
      <c r="G180" s="287"/>
      <c r="H180" s="287"/>
      <c r="I180" s="287"/>
      <c r="J180" s="287"/>
      <c r="K180" s="287"/>
      <c r="L180" s="287"/>
      <c r="M180" s="324" t="s">
        <v>31</v>
      </c>
      <c r="N180" s="287"/>
      <c r="O180" s="287"/>
      <c r="P180" s="287"/>
      <c r="Q180" s="310">
        <f t="shared" ref="Q180:U180" si="87">Q$169*$W172</f>
        <v>0</v>
      </c>
      <c r="R180" s="310">
        <f t="shared" si="87"/>
        <v>0</v>
      </c>
      <c r="S180" s="310">
        <f t="shared" si="87"/>
        <v>0</v>
      </c>
      <c r="T180" s="310">
        <f t="shared" si="87"/>
        <v>0</v>
      </c>
      <c r="U180" s="310">
        <f t="shared" si="87"/>
        <v>0</v>
      </c>
      <c r="V180" s="310"/>
      <c r="W180" s="302">
        <f t="shared" si="86"/>
        <v>0</v>
      </c>
      <c r="X180" s="302">
        <f t="shared" ref="X180:X185" si="88">W180/$N$157</f>
        <v>0</v>
      </c>
    </row>
    <row r="181" spans="1:24" s="265" customFormat="1" outlineLevel="1">
      <c r="A181"/>
      <c r="B181"/>
      <c r="C181"/>
      <c r="D181" s="319"/>
      <c r="E181" s="120" t="s">
        <v>1116</v>
      </c>
      <c r="F181" s="287"/>
      <c r="G181" s="287"/>
      <c r="H181" s="287"/>
      <c r="I181" s="287"/>
      <c r="J181" s="287"/>
      <c r="K181" s="287"/>
      <c r="L181" s="287"/>
      <c r="M181" s="324" t="s">
        <v>31</v>
      </c>
      <c r="N181" s="287"/>
      <c r="O181" s="287"/>
      <c r="P181" s="287"/>
      <c r="Q181" s="310">
        <f t="shared" ref="Q181:U181" si="89">Q$169*$W173</f>
        <v>0</v>
      </c>
      <c r="R181" s="310">
        <f t="shared" si="89"/>
        <v>0</v>
      </c>
      <c r="S181" s="310">
        <f t="shared" si="89"/>
        <v>0</v>
      </c>
      <c r="T181" s="310">
        <f t="shared" si="89"/>
        <v>0</v>
      </c>
      <c r="U181" s="310">
        <f t="shared" si="89"/>
        <v>0</v>
      </c>
      <c r="V181" s="310"/>
      <c r="W181" s="302">
        <f t="shared" si="86"/>
        <v>0</v>
      </c>
      <c r="X181" s="302">
        <f t="shared" si="88"/>
        <v>0</v>
      </c>
    </row>
    <row r="182" spans="1:24" s="265" customFormat="1" outlineLevel="1">
      <c r="A182"/>
      <c r="B182"/>
      <c r="C182"/>
      <c r="D182" s="319"/>
      <c r="E182" s="120" t="s">
        <v>1117</v>
      </c>
      <c r="F182" s="287"/>
      <c r="G182" s="287"/>
      <c r="H182" s="287"/>
      <c r="I182" s="287"/>
      <c r="J182" s="287"/>
      <c r="K182" s="287"/>
      <c r="L182" s="287"/>
      <c r="M182" s="324" t="s">
        <v>31</v>
      </c>
      <c r="N182" s="287"/>
      <c r="O182" s="287"/>
      <c r="P182" s="287"/>
      <c r="Q182" s="310">
        <f t="shared" ref="Q182:U182" si="90">Q$169*$W174</f>
        <v>0</v>
      </c>
      <c r="R182" s="310">
        <f t="shared" si="90"/>
        <v>0</v>
      </c>
      <c r="S182" s="310">
        <f t="shared" si="90"/>
        <v>0</v>
      </c>
      <c r="T182" s="310">
        <f t="shared" si="90"/>
        <v>0</v>
      </c>
      <c r="U182" s="310">
        <f t="shared" si="90"/>
        <v>0</v>
      </c>
      <c r="V182" s="310"/>
      <c r="W182" s="302">
        <f t="shared" si="86"/>
        <v>0</v>
      </c>
      <c r="X182" s="302">
        <f t="shared" si="88"/>
        <v>0</v>
      </c>
    </row>
    <row r="183" spans="1:24" s="265" customFormat="1" outlineLevel="1">
      <c r="A183"/>
      <c r="B183"/>
      <c r="C183"/>
      <c r="D183" s="319"/>
      <c r="E183" s="120" t="s">
        <v>1118</v>
      </c>
      <c r="F183" s="287"/>
      <c r="G183" s="287"/>
      <c r="H183" s="287"/>
      <c r="I183" s="287"/>
      <c r="J183" s="287"/>
      <c r="K183" s="287"/>
      <c r="L183" s="287"/>
      <c r="M183" s="324" t="s">
        <v>31</v>
      </c>
      <c r="N183" s="287"/>
      <c r="O183" s="287"/>
      <c r="P183" s="287"/>
      <c r="Q183" s="310">
        <f t="shared" ref="Q183:U183" si="91">Q$169*$W175</f>
        <v>0</v>
      </c>
      <c r="R183" s="310">
        <f t="shared" si="91"/>
        <v>0</v>
      </c>
      <c r="S183" s="310">
        <f t="shared" si="91"/>
        <v>0</v>
      </c>
      <c r="T183" s="310">
        <f t="shared" si="91"/>
        <v>0</v>
      </c>
      <c r="U183" s="310">
        <f t="shared" si="91"/>
        <v>0</v>
      </c>
      <c r="V183" s="310"/>
      <c r="W183" s="302">
        <f t="shared" si="86"/>
        <v>0</v>
      </c>
      <c r="X183" s="302">
        <f t="shared" si="88"/>
        <v>0</v>
      </c>
    </row>
    <row r="184" spans="1:24" s="265" customFormat="1" outlineLevel="1">
      <c r="A184"/>
      <c r="B184"/>
      <c r="C184"/>
      <c r="D184" s="319"/>
      <c r="E184" s="120" t="s">
        <v>1119</v>
      </c>
      <c r="F184" s="287"/>
      <c r="G184" s="287"/>
      <c r="H184" s="287"/>
      <c r="I184" s="287"/>
      <c r="J184" s="287"/>
      <c r="K184" s="287"/>
      <c r="L184" s="287"/>
      <c r="M184" s="324" t="s">
        <v>31</v>
      </c>
      <c r="N184" s="287"/>
      <c r="O184" s="287"/>
      <c r="P184" s="287"/>
      <c r="Q184" s="310">
        <f t="shared" ref="Q184:U184" si="92">Q$169*$W176</f>
        <v>0</v>
      </c>
      <c r="R184" s="310">
        <f t="shared" si="92"/>
        <v>0</v>
      </c>
      <c r="S184" s="310">
        <f t="shared" si="92"/>
        <v>0</v>
      </c>
      <c r="T184" s="310">
        <f t="shared" si="92"/>
        <v>0</v>
      </c>
      <c r="U184" s="310">
        <f t="shared" si="92"/>
        <v>0</v>
      </c>
      <c r="V184" s="310"/>
      <c r="W184" s="308">
        <f t="shared" si="86"/>
        <v>0</v>
      </c>
      <c r="X184" s="308">
        <f t="shared" si="88"/>
        <v>0</v>
      </c>
    </row>
    <row r="185" spans="1:24" s="265" customFormat="1" outlineLevel="1">
      <c r="A185"/>
      <c r="B185"/>
      <c r="C185"/>
      <c r="D185" s="319"/>
      <c r="E185" s="76" t="s">
        <v>1120</v>
      </c>
      <c r="F185" s="287" t="s">
        <v>704</v>
      </c>
      <c r="G185" s="287"/>
      <c r="H185" s="287"/>
      <c r="I185" s="287"/>
      <c r="J185" s="287"/>
      <c r="K185" s="287"/>
      <c r="L185" s="287"/>
      <c r="M185" s="324" t="s">
        <v>31</v>
      </c>
      <c r="N185" s="287"/>
      <c r="O185" s="287"/>
      <c r="P185" s="287"/>
      <c r="Q185" s="311">
        <f t="shared" ref="Q185:U185" si="93">SUM(Q179:Q184)</f>
        <v>0</v>
      </c>
      <c r="R185" s="311">
        <f t="shared" si="93"/>
        <v>0</v>
      </c>
      <c r="S185" s="311">
        <f t="shared" si="93"/>
        <v>0</v>
      </c>
      <c r="T185" s="311">
        <f t="shared" si="93"/>
        <v>0</v>
      </c>
      <c r="U185" s="311">
        <f t="shared" si="93"/>
        <v>0</v>
      </c>
      <c r="V185" s="310"/>
      <c r="W185" s="307">
        <f t="shared" si="86"/>
        <v>0</v>
      </c>
      <c r="X185" s="307">
        <f t="shared" si="88"/>
        <v>0</v>
      </c>
    </row>
    <row r="186" spans="1:24" s="265" customFormat="1" outlineLevel="1">
      <c r="A186"/>
      <c r="B186"/>
      <c r="C186"/>
      <c r="D186" s="319"/>
      <c r="E186" s="120"/>
      <c r="F186" s="287"/>
      <c r="G186" s="287"/>
      <c r="H186" s="287"/>
      <c r="I186" s="287"/>
      <c r="J186" s="287"/>
      <c r="K186" s="287"/>
      <c r="L186" s="287"/>
      <c r="M186" s="327"/>
      <c r="N186" s="287"/>
      <c r="O186" s="287"/>
      <c r="P186" s="287"/>
      <c r="Q186" s="310"/>
      <c r="R186" s="310"/>
      <c r="S186" s="310"/>
      <c r="T186" s="310"/>
      <c r="U186" s="310"/>
      <c r="V186" s="310"/>
      <c r="W186" s="302"/>
      <c r="X186" s="302"/>
    </row>
    <row r="187" spans="1:24" s="265" customFormat="1" outlineLevel="1">
      <c r="A187"/>
      <c r="B187"/>
      <c r="C187"/>
      <c r="D187" s="319"/>
      <c r="E187" s="120" t="s">
        <v>1121</v>
      </c>
      <c r="F187" s="287"/>
      <c r="G187" s="287"/>
      <c r="H187" s="287"/>
      <c r="I187" s="287"/>
      <c r="J187" s="287"/>
      <c r="K187" s="287"/>
      <c r="L187" s="287"/>
      <c r="M187" s="324" t="s">
        <v>31</v>
      </c>
      <c r="N187" s="287"/>
      <c r="O187" s="287"/>
      <c r="P187" s="287"/>
      <c r="Q187" s="310">
        <f t="shared" ref="Q187:U192" si="94">Q159+Q179</f>
        <v>0</v>
      </c>
      <c r="R187" s="310">
        <f t="shared" si="94"/>
        <v>0</v>
      </c>
      <c r="S187" s="310">
        <f t="shared" si="94"/>
        <v>0</v>
      </c>
      <c r="T187" s="310">
        <f t="shared" si="94"/>
        <v>0</v>
      </c>
      <c r="U187" s="310">
        <f t="shared" si="94"/>
        <v>0</v>
      </c>
      <c r="V187" s="310"/>
      <c r="W187" s="302">
        <f t="shared" ref="W187:W193" si="95">SUM(Q187:U187)</f>
        <v>0</v>
      </c>
      <c r="X187" s="302">
        <f>W187/$N$157</f>
        <v>0</v>
      </c>
    </row>
    <row r="188" spans="1:24" s="265" customFormat="1" outlineLevel="1">
      <c r="A188"/>
      <c r="B188"/>
      <c r="C188"/>
      <c r="D188" s="319"/>
      <c r="E188" s="120" t="s">
        <v>1122</v>
      </c>
      <c r="F188" s="287"/>
      <c r="G188" s="287"/>
      <c r="H188" s="287"/>
      <c r="I188" s="287"/>
      <c r="J188" s="287"/>
      <c r="K188" s="287"/>
      <c r="L188" s="287"/>
      <c r="M188" s="324" t="s">
        <v>31</v>
      </c>
      <c r="N188" s="287"/>
      <c r="O188" s="287"/>
      <c r="P188" s="287"/>
      <c r="Q188" s="310">
        <f t="shared" si="94"/>
        <v>1.284</v>
      </c>
      <c r="R188" s="310">
        <f t="shared" si="94"/>
        <v>1.284</v>
      </c>
      <c r="S188" s="310">
        <f t="shared" si="94"/>
        <v>1.284</v>
      </c>
      <c r="T188" s="310">
        <f t="shared" si="94"/>
        <v>1.284</v>
      </c>
      <c r="U188" s="310">
        <f t="shared" si="94"/>
        <v>1.284</v>
      </c>
      <c r="V188" s="310"/>
      <c r="W188" s="302">
        <f t="shared" si="95"/>
        <v>6.42</v>
      </c>
      <c r="X188" s="302">
        <f t="shared" ref="X188:X193" si="96">W188/$N$157</f>
        <v>1.284</v>
      </c>
    </row>
    <row r="189" spans="1:24" s="265" customFormat="1" outlineLevel="1">
      <c r="A189"/>
      <c r="B189"/>
      <c r="C189"/>
      <c r="D189" s="319"/>
      <c r="E189" s="120" t="s">
        <v>1123</v>
      </c>
      <c r="F189" s="287"/>
      <c r="G189" s="287"/>
      <c r="H189" s="287"/>
      <c r="I189" s="287"/>
      <c r="J189" s="287"/>
      <c r="K189" s="287"/>
      <c r="L189" s="287"/>
      <c r="M189" s="324" t="s">
        <v>31</v>
      </c>
      <c r="N189" s="287"/>
      <c r="O189" s="287"/>
      <c r="P189" s="287"/>
      <c r="Q189" s="310">
        <f t="shared" si="94"/>
        <v>0</v>
      </c>
      <c r="R189" s="310">
        <f t="shared" si="94"/>
        <v>0</v>
      </c>
      <c r="S189" s="310">
        <f t="shared" si="94"/>
        <v>0</v>
      </c>
      <c r="T189" s="310">
        <f t="shared" si="94"/>
        <v>0</v>
      </c>
      <c r="U189" s="310">
        <f t="shared" si="94"/>
        <v>0</v>
      </c>
      <c r="V189" s="310"/>
      <c r="W189" s="302">
        <f t="shared" si="95"/>
        <v>0</v>
      </c>
      <c r="X189" s="302">
        <f t="shared" si="96"/>
        <v>0</v>
      </c>
    </row>
    <row r="190" spans="1:24" s="265" customFormat="1" outlineLevel="1">
      <c r="A190"/>
      <c r="B190"/>
      <c r="C190"/>
      <c r="D190" s="319"/>
      <c r="E190" s="120" t="s">
        <v>1124</v>
      </c>
      <c r="F190" s="287"/>
      <c r="G190" s="287"/>
      <c r="H190" s="287"/>
      <c r="I190" s="287"/>
      <c r="J190" s="287"/>
      <c r="K190" s="287"/>
      <c r="L190" s="287"/>
      <c r="M190" s="324" t="s">
        <v>31</v>
      </c>
      <c r="N190" s="287"/>
      <c r="O190" s="287"/>
      <c r="P190" s="287"/>
      <c r="Q190" s="310">
        <f t="shared" si="94"/>
        <v>0</v>
      </c>
      <c r="R190" s="310">
        <f t="shared" si="94"/>
        <v>0</v>
      </c>
      <c r="S190" s="310">
        <f t="shared" si="94"/>
        <v>0</v>
      </c>
      <c r="T190" s="310">
        <f t="shared" si="94"/>
        <v>0</v>
      </c>
      <c r="U190" s="310">
        <f t="shared" si="94"/>
        <v>0</v>
      </c>
      <c r="V190" s="310"/>
      <c r="W190" s="302">
        <f t="shared" si="95"/>
        <v>0</v>
      </c>
      <c r="X190" s="302">
        <f t="shared" si="96"/>
        <v>0</v>
      </c>
    </row>
    <row r="191" spans="1:24" s="265" customFormat="1" outlineLevel="1">
      <c r="A191"/>
      <c r="B191"/>
      <c r="C191"/>
      <c r="D191" s="319"/>
      <c r="E191" s="120" t="s">
        <v>1125</v>
      </c>
      <c r="F191" s="287"/>
      <c r="G191" s="287"/>
      <c r="H191" s="287"/>
      <c r="I191" s="287"/>
      <c r="J191" s="287"/>
      <c r="K191" s="287"/>
      <c r="L191" s="287"/>
      <c r="M191" s="324" t="s">
        <v>31</v>
      </c>
      <c r="N191" s="287"/>
      <c r="O191" s="287"/>
      <c r="P191" s="287"/>
      <c r="Q191" s="310">
        <f t="shared" si="94"/>
        <v>0</v>
      </c>
      <c r="R191" s="310">
        <f t="shared" si="94"/>
        <v>0</v>
      </c>
      <c r="S191" s="310">
        <f t="shared" si="94"/>
        <v>0</v>
      </c>
      <c r="T191" s="310">
        <f t="shared" si="94"/>
        <v>0</v>
      </c>
      <c r="U191" s="310">
        <f t="shared" si="94"/>
        <v>0</v>
      </c>
      <c r="V191" s="310"/>
      <c r="W191" s="302">
        <f t="shared" si="95"/>
        <v>0</v>
      </c>
      <c r="X191" s="302">
        <f t="shared" si="96"/>
        <v>0</v>
      </c>
    </row>
    <row r="192" spans="1:24" s="265" customFormat="1" outlineLevel="1">
      <c r="A192"/>
      <c r="B192"/>
      <c r="C192"/>
      <c r="D192" s="319"/>
      <c r="E192" s="120" t="s">
        <v>1126</v>
      </c>
      <c r="F192" s="287"/>
      <c r="G192" s="287"/>
      <c r="H192" s="287"/>
      <c r="I192" s="287"/>
      <c r="J192" s="287"/>
      <c r="K192" s="287"/>
      <c r="L192" s="287"/>
      <c r="M192" s="324" t="s">
        <v>31</v>
      </c>
      <c r="N192" s="287"/>
      <c r="O192" s="287"/>
      <c r="P192" s="287"/>
      <c r="Q192" s="315">
        <f t="shared" si="94"/>
        <v>0</v>
      </c>
      <c r="R192" s="315">
        <f t="shared" si="94"/>
        <v>0</v>
      </c>
      <c r="S192" s="315">
        <f t="shared" si="94"/>
        <v>0</v>
      </c>
      <c r="T192" s="315">
        <f t="shared" si="94"/>
        <v>0</v>
      </c>
      <c r="U192" s="315">
        <f t="shared" si="94"/>
        <v>0</v>
      </c>
      <c r="V192" s="310"/>
      <c r="W192" s="308">
        <f t="shared" si="95"/>
        <v>0</v>
      </c>
      <c r="X192" s="308">
        <f t="shared" si="96"/>
        <v>0</v>
      </c>
    </row>
    <row r="193" spans="1:24" s="265" customFormat="1" outlineLevel="1">
      <c r="A193"/>
      <c r="B193"/>
      <c r="C193"/>
      <c r="D193" s="319"/>
      <c r="E193" s="76" t="s">
        <v>1127</v>
      </c>
      <c r="F193" s="287" t="s">
        <v>704</v>
      </c>
      <c r="G193" s="287"/>
      <c r="H193" s="287"/>
      <c r="I193" s="287"/>
      <c r="J193" s="287"/>
      <c r="K193" s="287"/>
      <c r="L193" s="287"/>
      <c r="M193" s="324" t="s">
        <v>31</v>
      </c>
      <c r="N193" s="287"/>
      <c r="O193" s="287"/>
      <c r="P193" s="287"/>
      <c r="Q193" s="311">
        <f t="shared" ref="Q193:U193" si="97">SUM(Q187:Q192)</f>
        <v>1.284</v>
      </c>
      <c r="R193" s="311">
        <f t="shared" si="97"/>
        <v>1.284</v>
      </c>
      <c r="S193" s="311">
        <f t="shared" si="97"/>
        <v>1.284</v>
      </c>
      <c r="T193" s="311">
        <f t="shared" si="97"/>
        <v>1.284</v>
      </c>
      <c r="U193" s="311">
        <f t="shared" si="97"/>
        <v>1.284</v>
      </c>
      <c r="V193" s="310"/>
      <c r="W193" s="307">
        <f t="shared" si="95"/>
        <v>6.42</v>
      </c>
      <c r="X193" s="307">
        <f t="shared" si="96"/>
        <v>1.284</v>
      </c>
    </row>
    <row r="194" spans="1:24" s="265" customFormat="1" outlineLevel="1">
      <c r="A194"/>
      <c r="B194"/>
      <c r="C194"/>
      <c r="D194" s="319"/>
      <c r="E194" s="120"/>
      <c r="M194" s="324"/>
      <c r="Q194" s="310"/>
      <c r="R194" s="310"/>
      <c r="S194" s="310"/>
      <c r="T194" s="310"/>
      <c r="U194" s="310"/>
      <c r="V194" s="310"/>
      <c r="W194" s="302"/>
      <c r="X194" s="302"/>
    </row>
    <row r="195" spans="1:24" s="265" customFormat="1" ht="12.75" outlineLevel="1">
      <c r="E195" s="265" t="s">
        <v>649</v>
      </c>
      <c r="M195" s="324"/>
      <c r="N195" s="166">
        <f>SUM(W195)</f>
        <v>0</v>
      </c>
      <c r="W195" s="166">
        <f>IF(OR(ABS(W167-W193)&lt;CHK_TOL,ABS(W165-W193)&lt;CHK_TOL),0,1)</f>
        <v>0</v>
      </c>
    </row>
    <row r="196" spans="1:24" s="265" customFormat="1">
      <c r="A196"/>
      <c r="B196"/>
      <c r="C196"/>
      <c r="D196" s="319"/>
      <c r="E196" s="76"/>
      <c r="F196" s="76"/>
      <c r="G196" s="76"/>
      <c r="H196" s="76"/>
      <c r="I196" s="76"/>
      <c r="J196" s="76"/>
      <c r="K196" s="76"/>
      <c r="L196" s="76"/>
      <c r="M196" s="329"/>
      <c r="N196" s="154"/>
      <c r="O196" s="76"/>
      <c r="P196" s="110"/>
      <c r="Q196" s="302"/>
      <c r="R196" s="302"/>
      <c r="S196" s="302"/>
      <c r="T196" s="302"/>
      <c r="U196" s="302"/>
      <c r="V196" s="310"/>
      <c r="W196" s="302"/>
      <c r="X196" s="302"/>
    </row>
    <row r="197" spans="1:24" s="265" customFormat="1">
      <c r="A197"/>
      <c r="B197"/>
      <c r="C197"/>
      <c r="D197" s="319"/>
      <c r="E197" s="76"/>
      <c r="F197" s="76"/>
      <c r="G197" s="76"/>
      <c r="H197" s="76"/>
      <c r="I197" s="76"/>
      <c r="J197" s="76"/>
      <c r="K197" s="76"/>
      <c r="L197" s="76"/>
      <c r="M197" s="329"/>
      <c r="N197" s="154"/>
      <c r="O197" s="76"/>
      <c r="P197" s="110"/>
      <c r="Q197" s="182">
        <f t="shared" ref="Q197:U197" si="98">Q$2</f>
        <v>46112</v>
      </c>
      <c r="R197" s="182">
        <f t="shared" si="98"/>
        <v>46477</v>
      </c>
      <c r="S197" s="182">
        <f t="shared" si="98"/>
        <v>46843</v>
      </c>
      <c r="T197" s="182">
        <f t="shared" si="98"/>
        <v>47208</v>
      </c>
      <c r="U197" s="182">
        <f t="shared" si="98"/>
        <v>47573</v>
      </c>
      <c r="W197" s="182" t="s">
        <v>913</v>
      </c>
      <c r="X197" s="182" t="s">
        <v>914</v>
      </c>
    </row>
    <row r="198" spans="1:24" s="265" customFormat="1">
      <c r="A198"/>
      <c r="B198"/>
      <c r="C198" s="76" t="s">
        <v>943</v>
      </c>
      <c r="D198" s="76"/>
      <c r="F198" s="287"/>
      <c r="G198" s="287"/>
      <c r="H198" s="287"/>
      <c r="I198" s="287"/>
      <c r="J198" s="287"/>
      <c r="K198" s="287"/>
      <c r="L198" s="287"/>
      <c r="M198" s="327"/>
      <c r="N198" s="287"/>
      <c r="O198" s="287"/>
      <c r="P198" s="287"/>
      <c r="Q198" s="310"/>
      <c r="R198" s="310"/>
      <c r="S198" s="310"/>
      <c r="T198" s="310"/>
      <c r="U198" s="310"/>
      <c r="V198" s="310"/>
      <c r="W198" s="302"/>
      <c r="X198" s="302"/>
    </row>
    <row r="199" spans="1:24" s="265" customFormat="1">
      <c r="A199"/>
      <c r="B199"/>
      <c r="C199" s="76"/>
      <c r="D199" s="76" t="s">
        <v>1080</v>
      </c>
      <c r="F199" s="287"/>
      <c r="G199" s="287"/>
      <c r="H199" s="287"/>
      <c r="I199" s="287"/>
      <c r="J199" s="287"/>
      <c r="K199" s="287"/>
      <c r="L199" s="287"/>
      <c r="M199" s="327"/>
      <c r="N199" s="287"/>
      <c r="O199" s="287"/>
      <c r="P199" s="287"/>
      <c r="Q199" s="310"/>
      <c r="R199" s="310"/>
      <c r="S199" s="310"/>
      <c r="T199" s="310"/>
      <c r="U199" s="310"/>
      <c r="V199" s="310"/>
      <c r="W199" s="302"/>
      <c r="X199" s="302"/>
    </row>
    <row r="200" spans="1:24" s="265" customFormat="1" outlineLevel="1">
      <c r="A200"/>
      <c r="B200"/>
      <c r="C200"/>
      <c r="D200" s="76"/>
      <c r="E200" s="76"/>
      <c r="F200" s="287"/>
      <c r="G200" s="287"/>
      <c r="H200" s="287"/>
      <c r="I200" s="287"/>
      <c r="J200" s="287"/>
      <c r="K200" s="287"/>
      <c r="L200" s="287"/>
      <c r="M200" s="327"/>
      <c r="N200" s="287"/>
      <c r="O200" s="287"/>
      <c r="P200" s="287"/>
      <c r="Q200" s="310"/>
      <c r="R200" s="310"/>
      <c r="S200" s="310"/>
      <c r="T200" s="310"/>
      <c r="U200" s="310"/>
      <c r="V200" s="310"/>
      <c r="W200" s="302"/>
      <c r="X200" s="302"/>
    </row>
    <row r="201" spans="1:24" s="265" customFormat="1" outlineLevel="1">
      <c r="A201"/>
      <c r="B201"/>
      <c r="C201"/>
      <c r="D201" s="76"/>
      <c r="E201" s="79" t="s">
        <v>916</v>
      </c>
      <c r="F201" s="287"/>
      <c r="G201" s="287"/>
      <c r="H201" s="287"/>
      <c r="I201" s="287"/>
      <c r="J201" s="287"/>
      <c r="K201" s="287"/>
      <c r="L201" s="287"/>
      <c r="M201" s="327"/>
      <c r="N201" s="287"/>
      <c r="O201" s="287"/>
      <c r="P201" s="287"/>
      <c r="Q201" s="310"/>
      <c r="R201" s="310"/>
      <c r="S201" s="310"/>
      <c r="T201" s="310"/>
      <c r="U201" s="310"/>
      <c r="V201" s="310"/>
      <c r="W201" s="302"/>
      <c r="X201" s="302"/>
    </row>
    <row r="202" spans="1:24" s="265" customFormat="1" outlineLevel="1">
      <c r="A202"/>
      <c r="B202"/>
      <c r="C202"/>
      <c r="D202" s="76"/>
      <c r="E202" s="291">
        <f>InpC!$H$21</f>
        <v>45016</v>
      </c>
      <c r="F202" s="287"/>
      <c r="G202" s="287"/>
      <c r="H202" s="287"/>
      <c r="I202" s="287"/>
      <c r="J202" s="287"/>
      <c r="K202" s="287"/>
      <c r="L202" s="287"/>
      <c r="M202" s="327"/>
      <c r="N202" s="287"/>
      <c r="O202" s="287"/>
      <c r="P202" s="287"/>
      <c r="Q202" s="310"/>
      <c r="R202" s="310"/>
      <c r="S202" s="310"/>
      <c r="T202" s="310"/>
      <c r="U202" s="310"/>
      <c r="V202" s="310"/>
      <c r="W202" s="302"/>
      <c r="X202" s="302"/>
    </row>
    <row r="203" spans="1:24" s="265" customFormat="1" outlineLevel="1">
      <c r="A203"/>
      <c r="B203"/>
      <c r="C203"/>
      <c r="D203" s="76"/>
      <c r="E203" s="76"/>
      <c r="F203" s="287"/>
      <c r="G203" s="287"/>
      <c r="H203" s="287"/>
      <c r="I203" s="287"/>
      <c r="J203" s="287"/>
      <c r="K203" s="287"/>
      <c r="L203" s="287"/>
      <c r="M203" s="327"/>
      <c r="N203" s="287"/>
      <c r="O203" s="287"/>
      <c r="P203" s="287"/>
      <c r="Q203" s="310"/>
      <c r="R203" s="310"/>
      <c r="S203" s="310"/>
      <c r="T203" s="310"/>
      <c r="U203" s="310"/>
      <c r="V203" s="310"/>
      <c r="W203" s="302"/>
      <c r="X203" s="302"/>
    </row>
    <row r="204" spans="1:24" s="265" customFormat="1" outlineLevel="1">
      <c r="A204"/>
      <c r="B204"/>
      <c r="C204"/>
      <c r="D204" s="82"/>
      <c r="E204" s="323" t="str">
        <f>InpC!$E$22</f>
        <v>Financial years in PR24</v>
      </c>
      <c r="F204" s="318"/>
      <c r="G204" s="318"/>
      <c r="M204" s="324"/>
      <c r="N204" s="301">
        <f>InpC!$H$22</f>
        <v>5</v>
      </c>
      <c r="O204" s="120"/>
      <c r="P204" s="120"/>
      <c r="Q204" s="120"/>
      <c r="R204" s="120"/>
      <c r="S204" s="120"/>
      <c r="T204" s="120"/>
      <c r="U204" s="120"/>
    </row>
    <row r="205" spans="1:24" s="265" customFormat="1" outlineLevel="1">
      <c r="A205"/>
      <c r="B205"/>
      <c r="C205"/>
      <c r="D205" s="76"/>
      <c r="E205" s="76"/>
      <c r="F205" s="287"/>
      <c r="G205" s="287"/>
      <c r="H205" s="287"/>
      <c r="I205" s="287"/>
      <c r="J205" s="287"/>
      <c r="K205" s="287"/>
      <c r="L205" s="287"/>
      <c r="M205" s="327"/>
      <c r="N205" s="287"/>
      <c r="O205" s="287"/>
      <c r="P205" s="287"/>
      <c r="Q205" s="310"/>
      <c r="R205" s="310"/>
      <c r="S205" s="310"/>
      <c r="T205" s="310"/>
      <c r="U205" s="310"/>
      <c r="V205" s="310"/>
      <c r="W205" s="302"/>
      <c r="X205" s="302"/>
    </row>
    <row r="206" spans="1:24" s="265" customFormat="1" outlineLevel="1">
      <c r="A206"/>
      <c r="B206"/>
      <c r="C206"/>
      <c r="D206" s="319"/>
      <c r="E206" s="120" t="s">
        <v>782</v>
      </c>
      <c r="F206" s="265" t="s">
        <v>704</v>
      </c>
      <c r="M206" s="324" t="s">
        <v>31</v>
      </c>
      <c r="Q206" s="310">
        <f t="shared" ref="Q206:U211" si="99">Q139+Q187</f>
        <v>0</v>
      </c>
      <c r="R206" s="310">
        <f t="shared" si="99"/>
        <v>0</v>
      </c>
      <c r="S206" s="310">
        <f t="shared" si="99"/>
        <v>0</v>
      </c>
      <c r="T206" s="310">
        <f t="shared" si="99"/>
        <v>0</v>
      </c>
      <c r="U206" s="310">
        <f t="shared" si="99"/>
        <v>0</v>
      </c>
      <c r="V206" s="310"/>
      <c r="W206" s="302">
        <f>SUM(Q206:U206)</f>
        <v>0</v>
      </c>
      <c r="X206" s="302">
        <f>W206/$N$204</f>
        <v>0</v>
      </c>
    </row>
    <row r="207" spans="1:24" s="265" customFormat="1" outlineLevel="1">
      <c r="A207"/>
      <c r="B207"/>
      <c r="C207"/>
      <c r="D207" s="319"/>
      <c r="E207" s="319" t="s">
        <v>783</v>
      </c>
      <c r="F207" s="265" t="s">
        <v>704</v>
      </c>
      <c r="M207" s="324" t="s">
        <v>31</v>
      </c>
      <c r="Q207" s="310">
        <f t="shared" si="99"/>
        <v>1.3440000000000001</v>
      </c>
      <c r="R207" s="310">
        <f t="shared" si="99"/>
        <v>1.3440000000000001</v>
      </c>
      <c r="S207" s="310">
        <f t="shared" si="99"/>
        <v>1.3440000000000001</v>
      </c>
      <c r="T207" s="310">
        <f t="shared" si="99"/>
        <v>1.3440000000000001</v>
      </c>
      <c r="U207" s="310">
        <f t="shared" si="99"/>
        <v>1.3440000000000001</v>
      </c>
      <c r="V207" s="310"/>
      <c r="W207" s="302">
        <f t="shared" ref="W207:W211" si="100">SUM(Q207:U207)</f>
        <v>6.7200000000000006</v>
      </c>
      <c r="X207" s="302">
        <f t="shared" ref="X207:X212" si="101">W207/$N$204</f>
        <v>1.3440000000000001</v>
      </c>
    </row>
    <row r="208" spans="1:24" s="265" customFormat="1" outlineLevel="1">
      <c r="A208"/>
      <c r="B208"/>
      <c r="C208"/>
      <c r="D208" s="319"/>
      <c r="E208" s="319" t="s">
        <v>784</v>
      </c>
      <c r="F208" s="265" t="s">
        <v>704</v>
      </c>
      <c r="M208" s="324" t="s">
        <v>31</v>
      </c>
      <c r="Q208" s="310">
        <f t="shared" si="99"/>
        <v>7.1999999999999995E-2</v>
      </c>
      <c r="R208" s="310">
        <f t="shared" si="99"/>
        <v>7.1999999999999995E-2</v>
      </c>
      <c r="S208" s="310">
        <f t="shared" si="99"/>
        <v>7.1999999999999995E-2</v>
      </c>
      <c r="T208" s="310">
        <f t="shared" si="99"/>
        <v>7.1999999999999995E-2</v>
      </c>
      <c r="U208" s="310">
        <f t="shared" si="99"/>
        <v>7.1999999999999995E-2</v>
      </c>
      <c r="V208" s="310"/>
      <c r="W208" s="302">
        <f t="shared" si="100"/>
        <v>0.36</v>
      </c>
      <c r="X208" s="302">
        <f t="shared" si="101"/>
        <v>7.1999999999999995E-2</v>
      </c>
    </row>
    <row r="209" spans="1:24" s="265" customFormat="1" outlineLevel="1">
      <c r="A209"/>
      <c r="B209"/>
      <c r="C209"/>
      <c r="D209" s="319"/>
      <c r="E209" s="319" t="s">
        <v>785</v>
      </c>
      <c r="F209" s="265" t="s">
        <v>704</v>
      </c>
      <c r="M209" s="324" t="s">
        <v>31</v>
      </c>
      <c r="Q209" s="310">
        <f t="shared" si="99"/>
        <v>0</v>
      </c>
      <c r="R209" s="310">
        <f t="shared" si="99"/>
        <v>0</v>
      </c>
      <c r="S209" s="310">
        <f t="shared" si="99"/>
        <v>0</v>
      </c>
      <c r="T209" s="310">
        <f t="shared" si="99"/>
        <v>0</v>
      </c>
      <c r="U209" s="310">
        <f t="shared" si="99"/>
        <v>0</v>
      </c>
      <c r="V209" s="310"/>
      <c r="W209" s="302">
        <f t="shared" si="100"/>
        <v>0</v>
      </c>
      <c r="X209" s="302">
        <f t="shared" si="101"/>
        <v>0</v>
      </c>
    </row>
    <row r="210" spans="1:24" s="265" customFormat="1" outlineLevel="1">
      <c r="A210"/>
      <c r="B210"/>
      <c r="C210"/>
      <c r="D210" s="319"/>
      <c r="E210" s="120" t="s">
        <v>786</v>
      </c>
      <c r="F210" s="265" t="s">
        <v>704</v>
      </c>
      <c r="G210" s="120"/>
      <c r="H210" s="120"/>
      <c r="I210" s="120"/>
      <c r="J210" s="120"/>
      <c r="K210" s="120"/>
      <c r="L210" s="120"/>
      <c r="M210" s="328" t="s">
        <v>31</v>
      </c>
      <c r="N210" s="193"/>
      <c r="O210" s="120"/>
      <c r="P210" s="82"/>
      <c r="Q210" s="310">
        <f t="shared" si="99"/>
        <v>1.589</v>
      </c>
      <c r="R210" s="310">
        <f t="shared" si="99"/>
        <v>1.589</v>
      </c>
      <c r="S210" s="310">
        <f t="shared" si="99"/>
        <v>1.589</v>
      </c>
      <c r="T210" s="310">
        <f t="shared" si="99"/>
        <v>1.589</v>
      </c>
      <c r="U210" s="310">
        <f t="shared" si="99"/>
        <v>1.589</v>
      </c>
      <c r="V210" s="310"/>
      <c r="W210" s="302">
        <f t="shared" si="100"/>
        <v>7.9450000000000003</v>
      </c>
      <c r="X210" s="302">
        <f t="shared" si="101"/>
        <v>1.589</v>
      </c>
    </row>
    <row r="211" spans="1:24" s="265" customFormat="1" outlineLevel="1">
      <c r="A211"/>
      <c r="B211"/>
      <c r="C211"/>
      <c r="D211" s="319"/>
      <c r="E211" s="120" t="s">
        <v>787</v>
      </c>
      <c r="F211" s="265" t="s">
        <v>704</v>
      </c>
      <c r="G211" s="120"/>
      <c r="H211" s="120"/>
      <c r="I211" s="120"/>
      <c r="J211" s="120"/>
      <c r="K211" s="120"/>
      <c r="L211" s="120"/>
      <c r="M211" s="328" t="s">
        <v>31</v>
      </c>
      <c r="N211" s="193"/>
      <c r="O211" s="120"/>
      <c r="P211" s="82"/>
      <c r="Q211" s="315">
        <f t="shared" si="99"/>
        <v>0</v>
      </c>
      <c r="R211" s="315">
        <f t="shared" si="99"/>
        <v>0</v>
      </c>
      <c r="S211" s="315">
        <f t="shared" si="99"/>
        <v>0</v>
      </c>
      <c r="T211" s="315">
        <f t="shared" si="99"/>
        <v>0</v>
      </c>
      <c r="U211" s="315">
        <f t="shared" si="99"/>
        <v>0</v>
      </c>
      <c r="V211" s="310"/>
      <c r="W211" s="308">
        <f t="shared" si="100"/>
        <v>0</v>
      </c>
      <c r="X211" s="308">
        <f t="shared" si="101"/>
        <v>0</v>
      </c>
    </row>
    <row r="212" spans="1:24" s="265" customFormat="1" outlineLevel="1">
      <c r="A212"/>
      <c r="B212"/>
      <c r="C212"/>
      <c r="D212" s="319"/>
      <c r="E212" s="120" t="s">
        <v>788</v>
      </c>
      <c r="F212" s="265" t="s">
        <v>704</v>
      </c>
      <c r="M212" s="324" t="s">
        <v>31</v>
      </c>
      <c r="Q212" s="311">
        <f>SUM(Q206:Q211)</f>
        <v>3.0049999999999999</v>
      </c>
      <c r="R212" s="311">
        <f t="shared" ref="R212:U212" si="102">SUM(R206:R211)</f>
        <v>3.0049999999999999</v>
      </c>
      <c r="S212" s="311">
        <f t="shared" si="102"/>
        <v>3.0049999999999999</v>
      </c>
      <c r="T212" s="311">
        <f t="shared" si="102"/>
        <v>3.0049999999999999</v>
      </c>
      <c r="U212" s="311">
        <f t="shared" si="102"/>
        <v>3.0049999999999999</v>
      </c>
      <c r="V212" s="310"/>
      <c r="W212" s="311">
        <f t="shared" ref="W212" si="103">SUM(W206:W211)</f>
        <v>15.025000000000002</v>
      </c>
      <c r="X212" s="311">
        <f t="shared" si="101"/>
        <v>3.0050000000000003</v>
      </c>
    </row>
    <row r="213" spans="1:24" s="265" customFormat="1">
      <c r="A213"/>
      <c r="B213"/>
      <c r="C213"/>
      <c r="D213" s="319"/>
      <c r="E213" s="76"/>
      <c r="F213" s="76"/>
      <c r="G213" s="76"/>
      <c r="H213" s="76"/>
      <c r="I213" s="76"/>
      <c r="J213" s="76"/>
      <c r="K213" s="76"/>
      <c r="L213" s="76"/>
      <c r="M213" s="329"/>
      <c r="N213" s="154"/>
      <c r="O213" s="76"/>
      <c r="P213" s="110"/>
      <c r="Q213" s="302"/>
      <c r="R213" s="302"/>
      <c r="S213" s="302"/>
      <c r="T213" s="302"/>
      <c r="U213" s="302"/>
      <c r="V213" s="310"/>
      <c r="W213" s="302"/>
      <c r="X213" s="302"/>
    </row>
    <row r="214" spans="1:24" s="265" customFormat="1">
      <c r="A214"/>
      <c r="B214"/>
      <c r="C214"/>
      <c r="D214" s="319"/>
      <c r="E214" s="120"/>
      <c r="F214" s="120"/>
      <c r="G214" s="120"/>
      <c r="H214" s="120"/>
      <c r="I214" s="120"/>
      <c r="J214" s="120"/>
      <c r="K214" s="120"/>
      <c r="L214" s="120"/>
      <c r="M214" s="328"/>
      <c r="N214" s="193"/>
      <c r="O214" s="120"/>
      <c r="P214" s="82"/>
      <c r="Q214" s="182">
        <f t="shared" ref="Q214:U214" si="104">Q$2</f>
        <v>46112</v>
      </c>
      <c r="R214" s="182">
        <f t="shared" si="104"/>
        <v>46477</v>
      </c>
      <c r="S214" s="182">
        <f t="shared" si="104"/>
        <v>46843</v>
      </c>
      <c r="T214" s="182">
        <f t="shared" si="104"/>
        <v>47208</v>
      </c>
      <c r="U214" s="182">
        <f t="shared" si="104"/>
        <v>47573</v>
      </c>
      <c r="W214" s="182" t="s">
        <v>913</v>
      </c>
      <c r="X214" s="182" t="s">
        <v>914</v>
      </c>
    </row>
    <row r="215" spans="1:24" s="265" customFormat="1">
      <c r="A215"/>
      <c r="B215"/>
      <c r="C215" s="76" t="s">
        <v>1128</v>
      </c>
      <c r="F215" s="120"/>
      <c r="G215" s="120"/>
      <c r="H215" s="120"/>
      <c r="I215" s="120"/>
      <c r="J215" s="120"/>
      <c r="K215" s="120"/>
      <c r="L215" s="120"/>
      <c r="M215" s="328"/>
      <c r="N215" s="193"/>
      <c r="O215" s="120"/>
      <c r="P215" s="82"/>
      <c r="Q215" s="302"/>
      <c r="R215" s="302"/>
      <c r="S215" s="302"/>
      <c r="T215" s="302"/>
      <c r="U215" s="302"/>
      <c r="V215" s="310"/>
      <c r="W215" s="302"/>
      <c r="X215" s="302"/>
    </row>
    <row r="216" spans="1:24" s="265" customFormat="1" outlineLevel="1">
      <c r="A216"/>
      <c r="B216"/>
      <c r="C216"/>
      <c r="D216" s="76"/>
      <c r="E216" s="120"/>
      <c r="F216" s="120"/>
      <c r="G216" s="120"/>
      <c r="H216" s="120"/>
      <c r="I216" s="120"/>
      <c r="J216" s="120"/>
      <c r="K216" s="120"/>
      <c r="L216" s="120"/>
      <c r="M216" s="328"/>
      <c r="N216" s="193"/>
      <c r="O216" s="120"/>
      <c r="P216" s="82"/>
      <c r="Q216" s="302"/>
      <c r="R216" s="302"/>
      <c r="S216" s="302"/>
      <c r="T216" s="302"/>
      <c r="U216" s="302"/>
      <c r="V216" s="310"/>
      <c r="W216" s="302"/>
      <c r="X216" s="302"/>
    </row>
    <row r="217" spans="1:24" s="265" customFormat="1" outlineLevel="1">
      <c r="A217"/>
      <c r="B217"/>
      <c r="C217"/>
      <c r="D217" s="76"/>
      <c r="E217" s="79" t="s">
        <v>916</v>
      </c>
      <c r="F217" s="120"/>
      <c r="G217" s="120"/>
      <c r="H217" s="120"/>
      <c r="I217" s="120"/>
      <c r="J217" s="120"/>
      <c r="K217" s="120"/>
      <c r="L217" s="120"/>
      <c r="M217" s="328"/>
      <c r="N217" s="193"/>
      <c r="O217" s="120"/>
      <c r="P217" s="82"/>
      <c r="Q217" s="302"/>
      <c r="R217" s="302"/>
      <c r="S217" s="302"/>
      <c r="T217" s="302"/>
      <c r="U217" s="302"/>
      <c r="V217" s="310"/>
      <c r="W217" s="302"/>
      <c r="X217" s="302"/>
    </row>
    <row r="218" spans="1:24" s="265" customFormat="1" outlineLevel="1">
      <c r="A218"/>
      <c r="B218"/>
      <c r="C218"/>
      <c r="D218" s="76"/>
      <c r="E218" s="291">
        <f>InpC!$H$21</f>
        <v>45016</v>
      </c>
      <c r="F218" s="120"/>
      <c r="G218" s="120"/>
      <c r="H218" s="120"/>
      <c r="I218" s="120"/>
      <c r="J218" s="120"/>
      <c r="K218" s="120"/>
      <c r="L218" s="120"/>
      <c r="M218" s="328"/>
      <c r="N218" s="193"/>
      <c r="O218" s="120"/>
      <c r="P218" s="82"/>
      <c r="Q218" s="302"/>
      <c r="R218" s="302"/>
      <c r="S218" s="302"/>
      <c r="T218" s="302"/>
      <c r="U218" s="302"/>
      <c r="V218" s="310"/>
      <c r="W218" s="302"/>
      <c r="X218" s="302"/>
    </row>
    <row r="219" spans="1:24" s="265" customFormat="1" outlineLevel="1">
      <c r="A219"/>
      <c r="B219"/>
      <c r="C219"/>
      <c r="D219" s="76"/>
      <c r="E219" s="120"/>
      <c r="F219" s="120"/>
      <c r="G219" s="120"/>
      <c r="H219" s="120"/>
      <c r="I219" s="120"/>
      <c r="J219" s="120"/>
      <c r="K219" s="120"/>
      <c r="L219" s="120"/>
      <c r="M219" s="328"/>
      <c r="N219" s="193"/>
      <c r="O219" s="120"/>
      <c r="P219" s="82"/>
      <c r="Q219" s="302"/>
      <c r="R219" s="302"/>
      <c r="S219" s="302"/>
      <c r="T219" s="302"/>
      <c r="U219" s="302"/>
      <c r="V219" s="310"/>
      <c r="W219" s="302"/>
      <c r="X219" s="302"/>
    </row>
    <row r="220" spans="1:24" s="265" customFormat="1" outlineLevel="1">
      <c r="A220"/>
      <c r="B220"/>
      <c r="C220"/>
      <c r="D220" s="82"/>
      <c r="E220" s="323" t="str">
        <f>InpC!$E$22</f>
        <v>Financial years in PR24</v>
      </c>
      <c r="F220" s="318"/>
      <c r="G220" s="318"/>
      <c r="M220" s="324"/>
      <c r="N220" s="301">
        <f>InpC!$H$22</f>
        <v>5</v>
      </c>
      <c r="O220" s="120"/>
      <c r="P220" s="120"/>
      <c r="Q220" s="120"/>
      <c r="R220" s="120"/>
      <c r="S220" s="120"/>
      <c r="T220" s="120"/>
      <c r="U220" s="120"/>
    </row>
    <row r="221" spans="1:24" s="265" customFormat="1" outlineLevel="1">
      <c r="A221"/>
      <c r="B221"/>
      <c r="C221"/>
      <c r="D221" s="76"/>
      <c r="E221" s="120"/>
      <c r="F221" s="120"/>
      <c r="G221" s="120"/>
      <c r="H221" s="120"/>
      <c r="I221" s="120"/>
      <c r="J221" s="120"/>
      <c r="K221" s="120"/>
      <c r="L221" s="120"/>
      <c r="M221" s="328"/>
      <c r="N221" s="193"/>
      <c r="O221" s="120"/>
      <c r="P221" s="82"/>
      <c r="Q221" s="302"/>
      <c r="R221" s="302"/>
      <c r="S221" s="302"/>
      <c r="T221" s="302"/>
      <c r="U221" s="302"/>
      <c r="V221" s="310"/>
      <c r="W221" s="302"/>
      <c r="X221" s="302"/>
    </row>
    <row r="222" spans="1:24" s="265" customFormat="1" outlineLevel="1">
      <c r="A222"/>
      <c r="B222"/>
      <c r="C222"/>
      <c r="D222" s="319"/>
      <c r="E222" s="120" t="s">
        <v>789</v>
      </c>
      <c r="F222" s="265" t="s">
        <v>704</v>
      </c>
      <c r="G222" s="120"/>
      <c r="H222" s="120"/>
      <c r="I222" s="120"/>
      <c r="J222" s="120"/>
      <c r="K222" s="120"/>
      <c r="L222" s="120"/>
      <c r="M222" s="328" t="s">
        <v>31</v>
      </c>
      <c r="N222" s="193"/>
      <c r="O222" s="120"/>
      <c r="P222" s="82"/>
      <c r="Q222" s="302">
        <f t="shared" ref="Q222:U228" si="105">Q93+Q206</f>
        <v>1.2290000000000001</v>
      </c>
      <c r="R222" s="302">
        <f t="shared" si="105"/>
        <v>1.2290000000000001</v>
      </c>
      <c r="S222" s="302">
        <f t="shared" si="105"/>
        <v>1.2290000000000001</v>
      </c>
      <c r="T222" s="302">
        <f t="shared" si="105"/>
        <v>1.2290000000000001</v>
      </c>
      <c r="U222" s="302">
        <f t="shared" si="105"/>
        <v>1.2290000000000001</v>
      </c>
      <c r="V222" s="310"/>
      <c r="W222" s="302">
        <f t="shared" ref="W222:W228" si="106">SUM(Q222:U222)</f>
        <v>6.1450000000000005</v>
      </c>
      <c r="X222" s="302">
        <f>W222/$N$220</f>
        <v>1.2290000000000001</v>
      </c>
    </row>
    <row r="223" spans="1:24" s="265" customFormat="1" outlineLevel="1">
      <c r="A223"/>
      <c r="B223"/>
      <c r="C223"/>
      <c r="D223" s="319"/>
      <c r="E223" s="120" t="s">
        <v>790</v>
      </c>
      <c r="F223" s="265" t="s">
        <v>704</v>
      </c>
      <c r="G223" s="120"/>
      <c r="H223" s="120"/>
      <c r="I223" s="120"/>
      <c r="J223" s="120"/>
      <c r="K223" s="120"/>
      <c r="L223" s="120"/>
      <c r="M223" s="328" t="s">
        <v>31</v>
      </c>
      <c r="N223" s="193"/>
      <c r="O223" s="120"/>
      <c r="P223" s="82"/>
      <c r="Q223" s="302">
        <f t="shared" si="105"/>
        <v>7.5155326786319021</v>
      </c>
      <c r="R223" s="302">
        <f t="shared" si="105"/>
        <v>7.8785311767746951</v>
      </c>
      <c r="S223" s="302">
        <f t="shared" si="105"/>
        <v>8.009316629641571</v>
      </c>
      <c r="T223" s="302">
        <f t="shared" si="105"/>
        <v>8.1420776935789423</v>
      </c>
      <c r="U223" s="302">
        <f t="shared" si="105"/>
        <v>8.2779997352291144</v>
      </c>
      <c r="V223" s="310"/>
      <c r="W223" s="302">
        <f t="shared" si="106"/>
        <v>39.823457913856224</v>
      </c>
      <c r="X223" s="302">
        <f t="shared" ref="X223:X228" si="107">W223/$N$220</f>
        <v>7.9646915827712448</v>
      </c>
    </row>
    <row r="224" spans="1:24" s="265" customFormat="1" outlineLevel="1">
      <c r="A224"/>
      <c r="B224"/>
      <c r="C224"/>
      <c r="D224" s="319"/>
      <c r="E224" s="120" t="s">
        <v>791</v>
      </c>
      <c r="F224" s="265" t="s">
        <v>704</v>
      </c>
      <c r="G224" s="120"/>
      <c r="H224" s="120"/>
      <c r="I224" s="120"/>
      <c r="J224" s="120"/>
      <c r="K224" s="120"/>
      <c r="L224" s="120"/>
      <c r="M224" s="328" t="s">
        <v>31</v>
      </c>
      <c r="N224" s="193"/>
      <c r="O224" s="120"/>
      <c r="P224" s="82"/>
      <c r="Q224" s="302">
        <f t="shared" si="105"/>
        <v>7.1999999999999995E-2</v>
      </c>
      <c r="R224" s="302">
        <f t="shared" si="105"/>
        <v>7.1999999999999995E-2</v>
      </c>
      <c r="S224" s="302">
        <f t="shared" si="105"/>
        <v>7.1999999999999995E-2</v>
      </c>
      <c r="T224" s="302">
        <f t="shared" si="105"/>
        <v>7.1999999999999995E-2</v>
      </c>
      <c r="U224" s="302">
        <f t="shared" si="105"/>
        <v>7.1999999999999995E-2</v>
      </c>
      <c r="V224" s="310"/>
      <c r="W224" s="302">
        <f t="shared" si="106"/>
        <v>0.36</v>
      </c>
      <c r="X224" s="302">
        <f t="shared" si="107"/>
        <v>7.1999999999999995E-2</v>
      </c>
    </row>
    <row r="225" spans="1:24" s="265" customFormat="1" outlineLevel="1">
      <c r="A225"/>
      <c r="B225"/>
      <c r="C225"/>
      <c r="D225" s="319"/>
      <c r="E225" s="120" t="s">
        <v>792</v>
      </c>
      <c r="F225" s="265" t="s">
        <v>704</v>
      </c>
      <c r="M225" s="324" t="s">
        <v>31</v>
      </c>
      <c r="Q225" s="302">
        <f t="shared" si="105"/>
        <v>0</v>
      </c>
      <c r="R225" s="302">
        <f t="shared" si="105"/>
        <v>0</v>
      </c>
      <c r="S225" s="302">
        <f t="shared" si="105"/>
        <v>0</v>
      </c>
      <c r="T225" s="302">
        <f t="shared" si="105"/>
        <v>0</v>
      </c>
      <c r="U225" s="302">
        <f t="shared" si="105"/>
        <v>0</v>
      </c>
      <c r="V225" s="310"/>
      <c r="W225" s="302">
        <f t="shared" si="106"/>
        <v>0</v>
      </c>
      <c r="X225" s="302">
        <f t="shared" si="107"/>
        <v>0</v>
      </c>
    </row>
    <row r="226" spans="1:24" s="265" customFormat="1" outlineLevel="1">
      <c r="A226"/>
      <c r="B226"/>
      <c r="C226"/>
      <c r="D226" s="319"/>
      <c r="E226" s="319" t="s">
        <v>793</v>
      </c>
      <c r="F226" s="265" t="s">
        <v>704</v>
      </c>
      <c r="M226" s="324" t="s">
        <v>31</v>
      </c>
      <c r="Q226" s="302">
        <f t="shared" si="105"/>
        <v>1.589</v>
      </c>
      <c r="R226" s="302">
        <f t="shared" si="105"/>
        <v>1.589</v>
      </c>
      <c r="S226" s="302">
        <f t="shared" si="105"/>
        <v>1.589</v>
      </c>
      <c r="T226" s="302">
        <f t="shared" si="105"/>
        <v>1.589</v>
      </c>
      <c r="U226" s="302">
        <f t="shared" si="105"/>
        <v>1.589</v>
      </c>
      <c r="V226" s="310"/>
      <c r="W226" s="310">
        <f t="shared" si="106"/>
        <v>7.9450000000000003</v>
      </c>
      <c r="X226" s="310">
        <f t="shared" si="107"/>
        <v>1.589</v>
      </c>
    </row>
    <row r="227" spans="1:24" s="265" customFormat="1" outlineLevel="1">
      <c r="A227"/>
      <c r="B227"/>
      <c r="C227"/>
      <c r="D227" s="319"/>
      <c r="E227" s="120" t="s">
        <v>794</v>
      </c>
      <c r="F227" s="265" t="s">
        <v>704</v>
      </c>
      <c r="M227" s="324" t="s">
        <v>31</v>
      </c>
      <c r="Q227" s="308">
        <f t="shared" si="105"/>
        <v>0</v>
      </c>
      <c r="R227" s="308">
        <f t="shared" si="105"/>
        <v>0</v>
      </c>
      <c r="S227" s="308">
        <f t="shared" si="105"/>
        <v>0</v>
      </c>
      <c r="T227" s="308">
        <f t="shared" si="105"/>
        <v>0</v>
      </c>
      <c r="U227" s="308">
        <f t="shared" si="105"/>
        <v>0</v>
      </c>
      <c r="V227" s="316"/>
      <c r="W227" s="317">
        <f t="shared" si="106"/>
        <v>0</v>
      </c>
      <c r="X227" s="308">
        <f t="shared" si="107"/>
        <v>0</v>
      </c>
    </row>
    <row r="228" spans="1:24" s="265" customFormat="1" outlineLevel="1">
      <c r="A228"/>
      <c r="B228"/>
      <c r="C228"/>
      <c r="D228" s="319"/>
      <c r="E228" s="319" t="s">
        <v>795</v>
      </c>
      <c r="F228" s="265" t="s">
        <v>704</v>
      </c>
      <c r="M228" s="324" t="s">
        <v>31</v>
      </c>
      <c r="Q228" s="307">
        <f t="shared" si="105"/>
        <v>10.405532678631902</v>
      </c>
      <c r="R228" s="307">
        <f t="shared" si="105"/>
        <v>10.768531176774694</v>
      </c>
      <c r="S228" s="307">
        <f t="shared" si="105"/>
        <v>10.899316629641572</v>
      </c>
      <c r="T228" s="307">
        <f t="shared" si="105"/>
        <v>11.032077693578941</v>
      </c>
      <c r="U228" s="307">
        <f t="shared" si="105"/>
        <v>11.167999735229113</v>
      </c>
      <c r="V228" s="310"/>
      <c r="W228" s="307">
        <f t="shared" si="106"/>
        <v>54.27345791385622</v>
      </c>
      <c r="X228" s="307">
        <f t="shared" si="107"/>
        <v>10.854691582771244</v>
      </c>
    </row>
    <row r="229" spans="1:24" s="265" customFormat="1">
      <c r="A229"/>
      <c r="B229"/>
      <c r="C229"/>
      <c r="D229" s="319"/>
      <c r="E229" s="120"/>
      <c r="G229" s="120"/>
      <c r="N229" s="120"/>
      <c r="Q229" s="310"/>
      <c r="R229" s="310"/>
      <c r="S229" s="310"/>
      <c r="T229" s="310"/>
      <c r="U229" s="310"/>
      <c r="V229" s="288"/>
      <c r="W229" s="288"/>
      <c r="X229" s="288"/>
    </row>
    <row r="230" spans="1:24" s="265" customFormat="1">
      <c r="A230"/>
      <c r="B230"/>
      <c r="C230"/>
      <c r="D230" s="319"/>
      <c r="E230" s="297"/>
      <c r="F230" s="120"/>
      <c r="G230" s="120"/>
      <c r="H230" s="120"/>
      <c r="I230" s="120"/>
      <c r="J230" s="120"/>
      <c r="K230" s="120"/>
      <c r="L230" s="120"/>
      <c r="M230" s="193"/>
      <c r="N230" s="193"/>
      <c r="O230" s="120"/>
      <c r="P230" s="82"/>
      <c r="Q230" s="302"/>
      <c r="R230" s="302"/>
      <c r="S230" s="302"/>
      <c r="T230" s="302"/>
      <c r="U230" s="302"/>
    </row>
    <row r="231" spans="1:24" s="265" customFormat="1">
      <c r="A231"/>
      <c r="B231"/>
      <c r="C231"/>
      <c r="E231" s="297"/>
      <c r="F231" s="120"/>
      <c r="G231" s="120"/>
      <c r="H231" s="120"/>
      <c r="I231" s="120"/>
      <c r="J231" s="120"/>
      <c r="K231" s="120"/>
      <c r="L231" s="120"/>
      <c r="M231" s="193"/>
      <c r="N231" s="193"/>
      <c r="O231" s="120"/>
      <c r="P231" s="82"/>
      <c r="Q231" s="302"/>
      <c r="R231" s="302"/>
      <c r="S231" s="302"/>
      <c r="T231" s="302"/>
      <c r="U231" s="302"/>
    </row>
    <row r="232" spans="1:24" s="265" customFormat="1">
      <c r="A232"/>
      <c r="B232"/>
      <c r="C232"/>
      <c r="E232" s="298"/>
      <c r="F232" s="17"/>
      <c r="G232" s="17"/>
      <c r="H232" s="17"/>
      <c r="I232" s="17"/>
      <c r="J232" s="17"/>
      <c r="K232" s="17"/>
      <c r="L232" s="17"/>
      <c r="M232" s="46"/>
      <c r="N232" s="17"/>
      <c r="O232" s="17"/>
      <c r="P232" s="10"/>
      <c r="Q232" s="15"/>
      <c r="R232" s="15"/>
      <c r="S232" s="15"/>
      <c r="T232" s="15"/>
      <c r="U232" s="15"/>
    </row>
    <row r="233" spans="1:24" s="265" customFormat="1">
      <c r="A233"/>
      <c r="B233"/>
      <c r="C233"/>
      <c r="E233" s="298"/>
      <c r="F233" s="17"/>
      <c r="G233" s="17"/>
      <c r="H233" s="17"/>
      <c r="I233" s="17"/>
      <c r="J233" s="17"/>
      <c r="K233" s="17"/>
      <c r="L233" s="17"/>
      <c r="M233" s="46"/>
      <c r="N233" s="17"/>
      <c r="O233" s="17"/>
      <c r="P233" s="10"/>
      <c r="Q233" s="15"/>
      <c r="R233" s="15"/>
      <c r="S233" s="15"/>
      <c r="T233" s="15"/>
      <c r="U233" s="15"/>
    </row>
    <row r="234" spans="1:24" s="265" customFormat="1">
      <c r="A234"/>
      <c r="B234"/>
      <c r="C234"/>
      <c r="E234" s="298"/>
      <c r="F234" s="17"/>
      <c r="G234" s="17"/>
      <c r="H234" s="17"/>
      <c r="I234" s="17"/>
      <c r="J234" s="17"/>
      <c r="K234" s="17"/>
      <c r="L234" s="17"/>
      <c r="M234" s="46"/>
      <c r="N234" s="17"/>
      <c r="O234" s="17"/>
      <c r="P234" s="10"/>
      <c r="Q234" s="15"/>
      <c r="R234" s="15"/>
      <c r="S234" s="15"/>
      <c r="T234" s="15"/>
      <c r="U234" s="15"/>
    </row>
    <row r="235" spans="1:24" s="265" customFormat="1">
      <c r="A235"/>
      <c r="B235"/>
      <c r="C235"/>
      <c r="E235" s="298"/>
      <c r="F235" s="17"/>
      <c r="G235" s="17"/>
      <c r="H235" s="17"/>
      <c r="I235" s="17"/>
      <c r="J235" s="17"/>
      <c r="K235" s="17"/>
      <c r="L235" s="17"/>
      <c r="M235" s="46"/>
      <c r="N235" s="17"/>
      <c r="O235" s="17"/>
      <c r="P235" s="10"/>
      <c r="Q235" s="15"/>
      <c r="R235" s="15"/>
      <c r="S235" s="15"/>
      <c r="T235" s="15"/>
      <c r="U235" s="15"/>
    </row>
    <row r="236" spans="1:24" s="265" customFormat="1">
      <c r="A236"/>
      <c r="B236"/>
      <c r="C236"/>
      <c r="E236" s="298"/>
      <c r="F236" s="17"/>
      <c r="G236" s="17"/>
      <c r="H236" s="17"/>
      <c r="I236" s="17"/>
      <c r="J236" s="17"/>
      <c r="K236" s="17"/>
      <c r="L236" s="17"/>
      <c r="M236" s="46"/>
      <c r="N236" s="17"/>
      <c r="O236" s="17"/>
      <c r="P236" s="17"/>
      <c r="Q236" s="6"/>
      <c r="R236" s="6"/>
      <c r="S236" s="6"/>
      <c r="T236" s="6"/>
      <c r="U236" s="6"/>
    </row>
    <row r="237" spans="1:24" s="265" customFormat="1">
      <c r="A237"/>
      <c r="B237"/>
      <c r="C237"/>
      <c r="E237" s="299"/>
      <c r="Q237" s="303"/>
      <c r="R237" s="303"/>
      <c r="S237" s="303"/>
      <c r="T237" s="303"/>
      <c r="U237" s="303"/>
    </row>
    <row r="238" spans="1:24" s="265" customFormat="1">
      <c r="A238"/>
      <c r="B238"/>
      <c r="C238"/>
      <c r="E238" s="299"/>
      <c r="Q238" s="303"/>
      <c r="R238" s="303"/>
      <c r="S238" s="303"/>
      <c r="T238" s="303"/>
      <c r="U238" s="303"/>
    </row>
  </sheetData>
  <conditionalFormatting sqref="A44:XFD44">
    <cfRule type="expression" dxfId="332" priority="36">
      <formula>ISNUMBER(SEARCH("sum", $F44))</formula>
    </cfRule>
  </conditionalFormatting>
  <conditionalFormatting sqref="A147:XFD147">
    <cfRule type="expression" dxfId="331" priority="18">
      <formula>ISNUMBER(SEARCH("sum", $F147))</formula>
    </cfRule>
  </conditionalFormatting>
  <conditionalFormatting sqref="A195:XFD195">
    <cfRule type="expression" dxfId="330" priority="9">
      <formula>ISNUMBER(SEARCH("sum", $F195))</formula>
    </cfRule>
  </conditionalFormatting>
  <conditionalFormatting sqref="C7 C215">
    <cfRule type="expression" dxfId="329" priority="268">
      <formula>ISNUMBER(SEARCH("sum", $F6))</formula>
    </cfRule>
  </conditionalFormatting>
  <conditionalFormatting sqref="C47">
    <cfRule type="expression" dxfId="328" priority="39">
      <formula>ISNUMBER(SEARCH("sum", $F46))</formula>
    </cfRule>
  </conditionalFormatting>
  <conditionalFormatting sqref="C87">
    <cfRule type="expression" dxfId="327" priority="270">
      <formula>ISNUMBER(SEARCH("sum", $F88))</formula>
    </cfRule>
  </conditionalFormatting>
  <conditionalFormatting sqref="C102">
    <cfRule type="expression" dxfId="326" priority="37">
      <formula>ISNUMBER(SEARCH("sum", $F57))</formula>
    </cfRule>
  </conditionalFormatting>
  <conditionalFormatting sqref="C150">
    <cfRule type="expression" dxfId="325" priority="272">
      <formula>ISNUMBER(SEARCH("sum", $F102))</formula>
    </cfRule>
  </conditionalFormatting>
  <conditionalFormatting sqref="D7:D8 F7:XFD8 E9:XFD13 E16:XFD43 E45:XFD45 D47:D48 F47:XFD48 D49:XFD53 D55:XFD81 D82:L83 D85:L85 D87 F87:XFD88 D89:XFD101 C102:D102 F102:P102 Y102:XFD102 D103 F103:XFD103 E104:XFD104 D105:XFD108 D110:XFD146 D148:XFD149 C150:D150 F150:XFD151 D151 E152:XFD152 D153:XFD156 D158:XFD194 D196:XFD197 C198:D199 F198:XFD199 D200:XFD203 D205:XFD213 E214:XFD214 C215 F215:XFD215 D216:XFD219 D221:XFD228 E230:M231">
    <cfRule type="expression" dxfId="324" priority="177">
      <formula>ISNUMBER(SEARCH("sum", $F7))</formula>
    </cfRule>
  </conditionalFormatting>
  <conditionalFormatting sqref="D88">
    <cfRule type="expression" dxfId="323" priority="40">
      <formula>ISNUMBER(SEARCH("sum", $F89))</formula>
    </cfRule>
  </conditionalFormatting>
  <conditionalFormatting sqref="E6:P6 Y6:XFD6 D86:P86 Y86:XFD86">
    <cfRule type="expression" dxfId="322" priority="191">
      <formula>ISNUMBER(SEARCH("sum", $F6))</formula>
    </cfRule>
  </conditionalFormatting>
  <conditionalFormatting sqref="E46:P46 Y46:XFD46">
    <cfRule type="expression" dxfId="321" priority="38">
      <formula>ISNUMBER(SEARCH("sum", $F46))</formula>
    </cfRule>
  </conditionalFormatting>
  <conditionalFormatting sqref="G229">
    <cfRule type="expression" dxfId="320" priority="178">
      <formula>ISNUMBER(SEARCH("sum", #REF!))</formula>
    </cfRule>
  </conditionalFormatting>
  <conditionalFormatting sqref="M82:XFD85 A84:L84">
    <cfRule type="expression" dxfId="319" priority="27">
      <formula>ISNUMBER(SEARCH("sum", $F82))</formula>
    </cfRule>
  </conditionalFormatting>
  <conditionalFormatting sqref="N1:N2">
    <cfRule type="cellIs" dxfId="318" priority="179" stopIfTrue="1" operator="notEqual">
      <formula>0</formula>
    </cfRule>
    <cfRule type="cellIs" dxfId="317" priority="182" stopIfTrue="1" operator="equal">
      <formula>""</formula>
    </cfRule>
    <cfRule type="cellIs" dxfId="316" priority="181" stopIfTrue="1" operator="notEqual">
      <formula>0</formula>
    </cfRule>
    <cfRule type="cellIs" dxfId="315" priority="180" stopIfTrue="1" operator="equal">
      <formula>""</formula>
    </cfRule>
  </conditionalFormatting>
  <conditionalFormatting sqref="N44">
    <cfRule type="cellIs" dxfId="314" priority="31" stopIfTrue="1" operator="equal">
      <formula>""</formula>
    </cfRule>
    <cfRule type="cellIs" dxfId="313" priority="28" stopIfTrue="1" operator="notEqual">
      <formula>0</formula>
    </cfRule>
    <cfRule type="cellIs" dxfId="312" priority="29" stopIfTrue="1" operator="equal">
      <formula>""</formula>
    </cfRule>
    <cfRule type="cellIs" dxfId="311" priority="30" stopIfTrue="1" operator="notEqual">
      <formula>0</formula>
    </cfRule>
  </conditionalFormatting>
  <conditionalFormatting sqref="N84">
    <cfRule type="cellIs" dxfId="310" priority="19" stopIfTrue="1" operator="notEqual">
      <formula>0</formula>
    </cfRule>
    <cfRule type="cellIs" dxfId="309" priority="20" stopIfTrue="1" operator="equal">
      <formula>""</formula>
    </cfRule>
    <cfRule type="cellIs" dxfId="308" priority="21" stopIfTrue="1" operator="notEqual">
      <formula>0</formula>
    </cfRule>
    <cfRule type="cellIs" dxfId="307" priority="22" stopIfTrue="1" operator="equal">
      <formula>""</formula>
    </cfRule>
  </conditionalFormatting>
  <conditionalFormatting sqref="N147">
    <cfRule type="cellIs" dxfId="306" priority="12" stopIfTrue="1" operator="notEqual">
      <formula>0</formula>
    </cfRule>
    <cfRule type="cellIs" dxfId="305" priority="13" stopIfTrue="1" operator="equal">
      <formula>""</formula>
    </cfRule>
    <cfRule type="cellIs" dxfId="304" priority="10" stopIfTrue="1" operator="notEqual">
      <formula>0</formula>
    </cfRule>
    <cfRule type="cellIs" dxfId="303" priority="11" stopIfTrue="1" operator="equal">
      <formula>""</formula>
    </cfRule>
  </conditionalFormatting>
  <conditionalFormatting sqref="N195">
    <cfRule type="cellIs" dxfId="302" priority="1" stopIfTrue="1" operator="notEqual">
      <formula>0</formula>
    </cfRule>
    <cfRule type="cellIs" dxfId="301" priority="2" stopIfTrue="1" operator="equal">
      <formula>""</formula>
    </cfRule>
    <cfRule type="cellIs" dxfId="300" priority="3" stopIfTrue="1" operator="notEqual">
      <formula>0</formula>
    </cfRule>
    <cfRule type="cellIs" dxfId="299" priority="4" stopIfTrue="1" operator="equal">
      <formula>""</formula>
    </cfRule>
  </conditionalFormatting>
  <conditionalFormatting sqref="Q3:U3">
    <cfRule type="cellIs" dxfId="298" priority="187" stopIfTrue="1" operator="equal">
      <formula>"Operations"</formula>
    </cfRule>
    <cfRule type="cellIs" dxfId="297" priority="185" operator="equal">
      <formula>"Fin Close"</formula>
    </cfRule>
    <cfRule type="cellIs" dxfId="296" priority="183" operator="equal">
      <formula>"PPA ext."</formula>
    </cfRule>
    <cfRule type="cellIs" dxfId="295" priority="184" operator="equal">
      <formula>"Delay"</formula>
    </cfRule>
    <cfRule type="cellIs" dxfId="294" priority="186" stopIfTrue="1" operator="equal">
      <formula>"Construction"</formula>
    </cfRule>
  </conditionalFormatting>
  <conditionalFormatting sqref="Q24:X24">
    <cfRule type="expression" dxfId="293" priority="45">
      <formula>Q$24&gt;0</formula>
    </cfRule>
  </conditionalFormatting>
  <conditionalFormatting sqref="Q64:X64">
    <cfRule type="expression" dxfId="292" priority="44">
      <formula>Q$64&gt;0</formula>
    </cfRule>
  </conditionalFormatting>
  <conditionalFormatting sqref="R24:X24">
    <cfRule type="expression" dxfId="291" priority="266">
      <formula>R$58&gt;0</formula>
    </cfRule>
  </conditionalFormatting>
  <conditionalFormatting sqref="W44">
    <cfRule type="cellIs" dxfId="290" priority="32" stopIfTrue="1" operator="notEqual">
      <formula>0</formula>
    </cfRule>
    <cfRule type="cellIs" dxfId="289" priority="33" stopIfTrue="1" operator="equal">
      <formula>""</formula>
    </cfRule>
    <cfRule type="cellIs" dxfId="288" priority="34" stopIfTrue="1" operator="notEqual">
      <formula>0</formula>
    </cfRule>
    <cfRule type="cellIs" dxfId="287" priority="35" stopIfTrue="1" operator="equal">
      <formula>""</formula>
    </cfRule>
  </conditionalFormatting>
  <conditionalFormatting sqref="W84">
    <cfRule type="cellIs" dxfId="286" priority="24" stopIfTrue="1" operator="equal">
      <formula>""</formula>
    </cfRule>
    <cfRule type="cellIs" dxfId="285" priority="25" stopIfTrue="1" operator="notEqual">
      <formula>0</formula>
    </cfRule>
    <cfRule type="cellIs" dxfId="284" priority="23" stopIfTrue="1" operator="notEqual">
      <formula>0</formula>
    </cfRule>
    <cfRule type="cellIs" dxfId="283" priority="26" stopIfTrue="1" operator="equal">
      <formula>""</formula>
    </cfRule>
  </conditionalFormatting>
  <conditionalFormatting sqref="W147">
    <cfRule type="cellIs" dxfId="282" priority="17" stopIfTrue="1" operator="equal">
      <formula>""</formula>
    </cfRule>
    <cfRule type="cellIs" dxfId="281" priority="16" stopIfTrue="1" operator="notEqual">
      <formula>0</formula>
    </cfRule>
    <cfRule type="cellIs" dxfId="280" priority="15" stopIfTrue="1" operator="equal">
      <formula>""</formula>
    </cfRule>
    <cfRule type="cellIs" dxfId="279" priority="14" stopIfTrue="1" operator="notEqual">
      <formula>0</formula>
    </cfRule>
  </conditionalFormatting>
  <conditionalFormatting sqref="W195">
    <cfRule type="cellIs" dxfId="278" priority="5" stopIfTrue="1" operator="notEqual">
      <formula>0</formula>
    </cfRule>
    <cfRule type="cellIs" dxfId="277" priority="6" stopIfTrue="1" operator="equal">
      <formula>""</formula>
    </cfRule>
    <cfRule type="cellIs" dxfId="276" priority="7" stopIfTrue="1" operator="notEqual">
      <formula>0</formula>
    </cfRule>
    <cfRule type="cellIs" dxfId="275" priority="8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82DD8-5D81-4B89-BBBB-A198B2E2DFA9}">
  <sheetPr codeName="Sheet30">
    <tabColor theme="4"/>
    <pageSetUpPr fitToPage="1"/>
  </sheetPr>
  <dimension ref="A1:AG141"/>
  <sheetViews>
    <sheetView showGridLines="0" zoomScale="80" zoomScaleNormal="80" workbookViewId="0">
      <pane ySplit="2" topLeftCell="A17" activePane="bottomLeft" state="frozen"/>
      <selection pane="bottomLeft" activeCell="B31" sqref="B31"/>
      <selection activeCell="Q24" sqref="Q24"/>
    </sheetView>
  </sheetViews>
  <sheetFormatPr defaultColWidth="0" defaultRowHeight="21" customHeight="1" outlineLevelRow="1"/>
  <cols>
    <col min="1" max="1" width="45.7109375" style="2" customWidth="1"/>
    <col min="2" max="3" width="10.28515625" style="2" customWidth="1"/>
    <col min="4" max="4" width="10.5703125" style="2" customWidth="1"/>
    <col min="5" max="5" width="11.85546875" style="2" customWidth="1"/>
    <col min="6" max="10" width="10.28515625" style="2" customWidth="1"/>
    <col min="11" max="12" width="8.7109375" style="2" customWidth="1"/>
    <col min="13" max="13" width="9.7109375" style="2" customWidth="1"/>
    <col min="14" max="14" width="8.7109375" style="2" customWidth="1"/>
    <col min="15" max="15" width="3.85546875" style="2" hidden="1" customWidth="1"/>
    <col min="16" max="33" width="0" style="2" hidden="1" customWidth="1"/>
    <col min="34" max="16384" width="8.7109375" style="2" hidden="1"/>
  </cols>
  <sheetData>
    <row r="1" spans="1:33" s="23" customFormat="1" ht="26.25">
      <c r="A1" s="75" t="s">
        <v>1129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str">
        <f>A1&amp;" - Errors on sheet"</f>
        <v>Summaries_PR24_post_challenge_BRL - Errors on sheet</v>
      </c>
      <c r="N1" s="166">
        <f>E92+H74+H60+F42+F39+H13+H16+B104+C104+D104+B114</f>
        <v>0</v>
      </c>
      <c r="O1" s="120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157"/>
      <c r="AF1" s="79"/>
      <c r="AG1" s="79"/>
    </row>
    <row r="2" spans="1:33" s="23" customFormat="1" ht="15">
      <c r="A2" s="178"/>
      <c r="B2" s="178"/>
      <c r="C2" s="179"/>
      <c r="D2" s="180"/>
      <c r="E2" s="181"/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101"/>
      <c r="Q2" s="101"/>
      <c r="R2" s="101"/>
      <c r="S2" s="101"/>
      <c r="T2" s="101"/>
      <c r="U2" s="101"/>
      <c r="V2" s="101"/>
      <c r="W2" s="182"/>
      <c r="X2" s="182"/>
      <c r="Y2" s="182"/>
      <c r="Z2" s="182"/>
      <c r="AA2" s="182"/>
      <c r="AB2" s="101"/>
      <c r="AC2" s="101"/>
      <c r="AD2" s="101"/>
      <c r="AE2" s="157"/>
      <c r="AF2" s="157"/>
      <c r="AG2" s="157"/>
    </row>
    <row r="3" spans="1:33" ht="21" customHeight="1" thickBot="1">
      <c r="A3" s="210" t="s">
        <v>928</v>
      </c>
      <c r="B3" s="164"/>
      <c r="C3" s="27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</row>
    <row r="4" spans="1:33" ht="21" customHeight="1" outlineLevel="1" thickBot="1">
      <c r="A4" s="211" t="s">
        <v>929</v>
      </c>
      <c r="B4" s="574" t="s">
        <v>930</v>
      </c>
      <c r="C4" s="575"/>
      <c r="D4" s="575"/>
      <c r="E4" s="574" t="s">
        <v>931</v>
      </c>
      <c r="F4" s="575"/>
      <c r="G4" s="576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ht="21" customHeight="1" outlineLevel="1" thickBot="1">
      <c r="A5" s="339"/>
      <c r="B5" s="339" t="s">
        <v>932</v>
      </c>
      <c r="C5" s="339" t="s">
        <v>933</v>
      </c>
      <c r="D5" s="340" t="s">
        <v>934</v>
      </c>
      <c r="E5" s="339" t="s">
        <v>932</v>
      </c>
      <c r="F5" s="339" t="s">
        <v>933</v>
      </c>
      <c r="G5" s="339" t="s">
        <v>934</v>
      </c>
      <c r="H5" s="266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</row>
    <row r="6" spans="1:33" ht="21" customHeight="1" outlineLevel="1" thickBot="1">
      <c r="A6" s="341" t="s">
        <v>935</v>
      </c>
      <c r="B6" s="342"/>
      <c r="C6" s="343"/>
      <c r="D6" s="344"/>
      <c r="E6" s="343"/>
      <c r="F6" s="343"/>
      <c r="G6" s="344"/>
      <c r="H6" s="266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</row>
    <row r="7" spans="1:33" ht="21" customHeight="1" outlineLevel="1" thickBot="1">
      <c r="A7" s="341" t="s">
        <v>936</v>
      </c>
      <c r="B7" s="345"/>
      <c r="C7" s="345"/>
      <c r="D7" s="346"/>
      <c r="E7" s="345"/>
      <c r="F7" s="345"/>
      <c r="G7" s="346"/>
      <c r="H7" s="266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spans="1:33" ht="21" customHeight="1" outlineLevel="1" thickBot="1">
      <c r="A8" s="347" t="s">
        <v>937</v>
      </c>
      <c r="B8" s="348">
        <f>-(B30+C30)*CAPEX_OPEX_split!W20</f>
        <v>-3.656424601651671</v>
      </c>
      <c r="C8" s="348">
        <f>-(B30+C30)*CAPEX_OPEX_split!W19</f>
        <v>-11.27857539834833</v>
      </c>
      <c r="D8" s="349">
        <f>SUM(B8:C8)</f>
        <v>-14.935000000000002</v>
      </c>
      <c r="E8" s="348">
        <f>-(D30+E30)*CAPEX_OPEX_split!W36</f>
        <v>0</v>
      </c>
      <c r="F8" s="348">
        <f>-(D30+E30)*CAPEX_OPEX_split!W35</f>
        <v>0</v>
      </c>
      <c r="G8" s="349">
        <f>SUM(E8:F8)</f>
        <v>0</v>
      </c>
      <c r="H8" s="381">
        <f>G8+D8</f>
        <v>-14.935000000000002</v>
      </c>
      <c r="I8" s="164"/>
      <c r="J8" s="101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</row>
    <row r="9" spans="1:33" ht="21" customHeight="1" outlineLevel="1" thickBot="1">
      <c r="A9" s="351" t="s">
        <v>938</v>
      </c>
      <c r="B9" s="348">
        <f>-B36*CAPEX_OPEX_split!W20</f>
        <v>-0.2459389285460464</v>
      </c>
      <c r="C9" s="348">
        <f>-B36*CAPEX_OPEX_split!W19</f>
        <v>-0.75862107145395374</v>
      </c>
      <c r="D9" s="349">
        <f>SUM(B9:C9)</f>
        <v>-1.0045600000000001</v>
      </c>
      <c r="E9" s="348">
        <f>-(D36+E36)*CAPEX_OPEX_split!W36</f>
        <v>0</v>
      </c>
      <c r="F9" s="348">
        <f>-(D36+E36)*CAPEX_OPEX_split!W35</f>
        <v>0</v>
      </c>
      <c r="G9" s="349">
        <f>SUM(E9:F9)</f>
        <v>0</v>
      </c>
      <c r="H9" s="381">
        <f>G9+D9</f>
        <v>-1.0045600000000001</v>
      </c>
      <c r="I9" s="164"/>
      <c r="J9" s="101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</row>
    <row r="10" spans="1:33" ht="21" customHeight="1" outlineLevel="1" thickBot="1">
      <c r="A10" s="341" t="s">
        <v>939</v>
      </c>
      <c r="B10" s="345"/>
      <c r="C10" s="345"/>
      <c r="D10" s="346"/>
      <c r="E10" s="345"/>
      <c r="F10" s="345"/>
      <c r="G10" s="346"/>
      <c r="H10" s="266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spans="1:33" ht="21" customHeight="1" outlineLevel="1">
      <c r="A11" s="266"/>
      <c r="B11" s="266"/>
      <c r="C11" s="266"/>
      <c r="D11" s="266"/>
      <c r="E11" s="266"/>
      <c r="F11" s="352"/>
      <c r="G11" s="266"/>
      <c r="H11" s="266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</row>
    <row r="12" spans="1:33" ht="21" customHeight="1" outlineLevel="1">
      <c r="A12" s="266" t="str">
        <f>DSR_BRL!E$117</f>
        <v>Developer services revenue - total</v>
      </c>
      <c r="B12" s="266"/>
      <c r="C12" s="266"/>
      <c r="D12" s="266"/>
      <c r="E12" s="266"/>
      <c r="F12" s="391"/>
      <c r="G12" s="266"/>
      <c r="H12" s="353">
        <f>DSR_BRL!W117-DSR_BRL!W96+IC_chall!W37</f>
        <v>14.935000000000002</v>
      </c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</row>
    <row r="13" spans="1:33" s="23" customFormat="1" ht="19.149999999999999" customHeight="1" outlineLevel="1">
      <c r="A13" s="266" t="s">
        <v>923</v>
      </c>
      <c r="B13" s="110"/>
      <c r="C13" s="111"/>
      <c r="D13" s="112"/>
      <c r="E13" s="265"/>
      <c r="F13" s="157"/>
      <c r="G13" s="265"/>
      <c r="H13" s="166">
        <f>IF(ABS(ABS(H8)-ABS(H12))&gt;CHK_TOL,1,0)</f>
        <v>0</v>
      </c>
      <c r="I13" s="101"/>
      <c r="J13" s="101"/>
      <c r="K13" s="101"/>
      <c r="L13" s="79"/>
      <c r="M13" s="157"/>
      <c r="N13" s="101"/>
      <c r="O13" s="120"/>
      <c r="P13" s="157"/>
      <c r="Q13" s="157"/>
      <c r="R13" s="101"/>
      <c r="S13" s="101"/>
      <c r="T13" s="101"/>
      <c r="U13" s="101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95"/>
      <c r="AG13" s="195"/>
    </row>
    <row r="14" spans="1:33" ht="21" customHeight="1" outlineLevel="1">
      <c r="A14" s="266"/>
      <c r="B14" s="266"/>
      <c r="C14" s="266"/>
      <c r="D14" s="266"/>
      <c r="E14" s="266"/>
      <c r="F14" s="266"/>
      <c r="G14" s="266"/>
      <c r="H14" s="266"/>
      <c r="I14" s="164"/>
      <c r="J14" s="164"/>
      <c r="K14" s="164"/>
      <c r="L14" s="164"/>
      <c r="M14" s="164"/>
      <c r="N14" s="101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</row>
    <row r="15" spans="1:33" ht="21" customHeight="1" outlineLevel="1">
      <c r="A15" s="266" t="str">
        <f>DR_TOTEX_BRL!$E$107</f>
        <v>Diversions revenue - total</v>
      </c>
      <c r="B15" s="266"/>
      <c r="C15" s="266"/>
      <c r="D15" s="266"/>
      <c r="E15" s="266"/>
      <c r="F15" s="266"/>
      <c r="G15" s="266"/>
      <c r="H15" s="353">
        <f>DR_TOTEX_BRL!$W$107</f>
        <v>1.0045599999999999</v>
      </c>
      <c r="I15" s="164"/>
      <c r="J15" s="164"/>
      <c r="K15" s="164"/>
      <c r="L15" s="164"/>
      <c r="M15" s="164"/>
      <c r="N15" s="101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</row>
    <row r="16" spans="1:33" s="23" customFormat="1" ht="19.149999999999999" customHeight="1" outlineLevel="1">
      <c r="A16" s="266" t="s">
        <v>923</v>
      </c>
      <c r="B16" s="110"/>
      <c r="C16" s="111"/>
      <c r="D16" s="112"/>
      <c r="E16" s="265"/>
      <c r="F16" s="157"/>
      <c r="G16" s="265"/>
      <c r="H16" s="166">
        <f>IF(ABS(ABS(H9)-ABS(H15))&gt;CHK_TOL,1,0)</f>
        <v>0</v>
      </c>
      <c r="I16" s="101"/>
      <c r="J16" s="101"/>
      <c r="K16" s="101"/>
      <c r="L16" s="79"/>
      <c r="M16" s="157"/>
      <c r="N16" s="101"/>
      <c r="O16" s="120"/>
      <c r="P16" s="157"/>
      <c r="Q16" s="157"/>
      <c r="R16" s="101"/>
      <c r="S16" s="101"/>
      <c r="T16" s="101"/>
      <c r="U16" s="101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95"/>
      <c r="AG16" s="195"/>
    </row>
    <row r="17" spans="1:33" ht="21" customHeight="1" outlineLevel="1">
      <c r="A17" s="164"/>
      <c r="B17" s="164"/>
      <c r="C17" s="164"/>
      <c r="D17" s="164"/>
      <c r="E17" s="164"/>
      <c r="F17" s="252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</row>
    <row r="18" spans="1:33" ht="21" customHeight="1" thickBot="1">
      <c r="A18" s="210" t="s">
        <v>940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</row>
    <row r="19" spans="1:33" ht="22.15" customHeight="1" outlineLevel="1" thickBot="1">
      <c r="A19" s="211" t="s">
        <v>929</v>
      </c>
      <c r="B19" s="574" t="s">
        <v>941</v>
      </c>
      <c r="C19" s="575"/>
      <c r="D19" s="575"/>
      <c r="E19" s="575"/>
      <c r="F19" s="575"/>
      <c r="G19" s="332"/>
      <c r="H19" s="164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</row>
    <row r="20" spans="1:33" ht="22.15" customHeight="1" outlineLevel="1" thickBot="1">
      <c r="A20" s="354"/>
      <c r="B20" s="577" t="s">
        <v>930</v>
      </c>
      <c r="C20" s="577"/>
      <c r="D20" s="578" t="s">
        <v>931</v>
      </c>
      <c r="E20" s="579"/>
      <c r="F20" s="355" t="s">
        <v>927</v>
      </c>
      <c r="G20" s="164"/>
      <c r="H20" s="164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</row>
    <row r="21" spans="1:33" s="25" customFormat="1" ht="26.25" outlineLevel="1" thickBot="1">
      <c r="A21" s="341"/>
      <c r="B21" s="356" t="s">
        <v>942</v>
      </c>
      <c r="C21" s="357" t="s">
        <v>943</v>
      </c>
      <c r="D21" s="358" t="s">
        <v>942</v>
      </c>
      <c r="E21" s="357" t="s">
        <v>943</v>
      </c>
      <c r="F21" s="359"/>
      <c r="G21" s="212"/>
      <c r="H21" s="212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</row>
    <row r="22" spans="1:33" ht="21" customHeight="1" outlineLevel="1" thickBot="1">
      <c r="A22" s="341" t="s">
        <v>944</v>
      </c>
      <c r="B22" s="360"/>
      <c r="C22" s="361"/>
      <c r="D22" s="358"/>
      <c r="E22" s="361"/>
      <c r="F22" s="361"/>
      <c r="G22" s="164"/>
      <c r="H22" s="164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</row>
    <row r="23" spans="1:33" ht="21" customHeight="1" outlineLevel="1" thickBot="1">
      <c r="A23" s="362" t="s">
        <v>945</v>
      </c>
      <c r="B23" s="363">
        <f>DSR_BRL!W91</f>
        <v>0</v>
      </c>
      <c r="C23" s="364">
        <f>DSR_BRL!W92</f>
        <v>9.1179999999999986</v>
      </c>
      <c r="D23" s="345"/>
      <c r="E23" s="346"/>
      <c r="F23" s="349">
        <f>SUM(B23:E23)</f>
        <v>9.1179999999999986</v>
      </c>
      <c r="G23" s="164"/>
      <c r="H23" s="164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</row>
    <row r="24" spans="1:33" ht="21" customHeight="1" outlineLevel="1" thickBot="1">
      <c r="A24" s="362" t="s">
        <v>946</v>
      </c>
      <c r="B24" s="363">
        <f>IC_chall!W37</f>
        <v>3.9309999999999996</v>
      </c>
      <c r="C24" s="346"/>
      <c r="D24" s="348">
        <v>0</v>
      </c>
      <c r="E24" s="346"/>
      <c r="F24" s="349">
        <f t="shared" ref="F24:F29" si="0">SUM(B24:E24)</f>
        <v>3.9309999999999996</v>
      </c>
      <c r="G24" s="164"/>
      <c r="H24" s="164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</row>
    <row r="25" spans="1:33" ht="21" customHeight="1" outlineLevel="1" thickBot="1">
      <c r="A25" s="362" t="s">
        <v>947</v>
      </c>
      <c r="B25" s="363">
        <f>DSR_BRL!W97</f>
        <v>0</v>
      </c>
      <c r="C25" s="364">
        <f>DSR_BRL!W98</f>
        <v>3.0210000000000004</v>
      </c>
      <c r="D25" s="345"/>
      <c r="E25" s="346"/>
      <c r="F25" s="349">
        <f t="shared" si="0"/>
        <v>3.0210000000000004</v>
      </c>
      <c r="G25" s="164"/>
      <c r="H25" s="164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</row>
    <row r="26" spans="1:33" ht="21" customHeight="1" outlineLevel="1" thickBot="1">
      <c r="A26" s="362" t="s">
        <v>948</v>
      </c>
      <c r="B26" s="363">
        <f>DSR_BRL!W100</f>
        <v>-2.3979999999999997</v>
      </c>
      <c r="C26" s="346"/>
      <c r="D26" s="348">
        <f>DSR_BRL!W101</f>
        <v>0</v>
      </c>
      <c r="E26" s="346"/>
      <c r="F26" s="349">
        <f t="shared" si="0"/>
        <v>-2.3979999999999997</v>
      </c>
      <c r="G26" s="164"/>
      <c r="H26" s="164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</row>
    <row r="27" spans="1:33" ht="21" customHeight="1" outlineLevel="1" thickBot="1">
      <c r="A27" s="362" t="s">
        <v>949</v>
      </c>
      <c r="B27" s="363">
        <f>DSR_BRL!W103</f>
        <v>0</v>
      </c>
      <c r="C27" s="346"/>
      <c r="D27" s="348">
        <f>DSR_BRL!W104</f>
        <v>0</v>
      </c>
      <c r="E27" s="346"/>
      <c r="F27" s="349">
        <f t="shared" si="0"/>
        <v>0</v>
      </c>
      <c r="G27" s="164"/>
      <c r="H27" s="164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</row>
    <row r="28" spans="1:33" ht="21" customHeight="1" outlineLevel="1" thickBot="1">
      <c r="A28" s="362" t="s">
        <v>950</v>
      </c>
      <c r="B28" s="365"/>
      <c r="C28" s="346"/>
      <c r="D28" s="345"/>
      <c r="E28" s="364">
        <f>DSR_BRL!W106</f>
        <v>0</v>
      </c>
      <c r="F28" s="349">
        <f t="shared" si="0"/>
        <v>0</v>
      </c>
      <c r="G28" s="164"/>
      <c r="H28" s="164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</row>
    <row r="29" spans="1:33" ht="21" customHeight="1" outlineLevel="1" thickBot="1">
      <c r="A29" s="362" t="s">
        <v>951</v>
      </c>
      <c r="B29" s="363">
        <f>DSR_BRL!W108</f>
        <v>0.97599999999999998</v>
      </c>
      <c r="C29" s="364">
        <f>DSR_BRL!W109</f>
        <v>0.28699999999999998</v>
      </c>
      <c r="D29" s="348">
        <f>DSR_BRL!W110</f>
        <v>0</v>
      </c>
      <c r="E29" s="364">
        <f>DSR_BRL!W111</f>
        <v>0</v>
      </c>
      <c r="F29" s="349">
        <f t="shared" si="0"/>
        <v>1.2629999999999999</v>
      </c>
      <c r="G29" s="164"/>
      <c r="H29" s="164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</row>
    <row r="30" spans="1:33" ht="21" customHeight="1" outlineLevel="1" thickBot="1">
      <c r="A30" s="341" t="s">
        <v>952</v>
      </c>
      <c r="B30" s="366">
        <f>SUM(B23:B29)</f>
        <v>2.5089999999999999</v>
      </c>
      <c r="C30" s="367">
        <f t="shared" ref="C30:F30" si="1">SUM(C23:C29)</f>
        <v>12.426</v>
      </c>
      <c r="D30" s="368">
        <f t="shared" si="1"/>
        <v>0</v>
      </c>
      <c r="E30" s="369">
        <f t="shared" si="1"/>
        <v>0</v>
      </c>
      <c r="F30" s="349">
        <f t="shared" si="1"/>
        <v>14.934999999999997</v>
      </c>
      <c r="G30" s="164"/>
      <c r="H30" s="164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</row>
    <row r="31" spans="1:33" ht="21" customHeight="1" outlineLevel="1" thickBot="1">
      <c r="A31" s="512" t="s">
        <v>1130</v>
      </c>
      <c r="B31" s="456">
        <v>0</v>
      </c>
      <c r="C31" s="456">
        <v>1</v>
      </c>
      <c r="D31" s="348"/>
      <c r="E31" s="364"/>
      <c r="F31" s="364"/>
      <c r="G31" s="164"/>
      <c r="H31" s="164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</row>
    <row r="32" spans="1:33" ht="21" customHeight="1" outlineLevel="1" thickBot="1">
      <c r="A32" s="341" t="s">
        <v>954</v>
      </c>
      <c r="B32" s="363"/>
      <c r="C32" s="364"/>
      <c r="D32" s="348"/>
      <c r="E32" s="364"/>
      <c r="F32" s="364"/>
      <c r="G32" s="164"/>
      <c r="H32" s="164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</row>
    <row r="33" spans="1:33" ht="21" customHeight="1" outlineLevel="1" thickBot="1">
      <c r="A33" s="362" t="s">
        <v>955</v>
      </c>
      <c r="B33" s="363">
        <f>DR_TOTEX_BRL!W32</f>
        <v>0.629</v>
      </c>
      <c r="C33" s="346"/>
      <c r="D33" s="370"/>
      <c r="E33" s="371">
        <f>DR_TOTEX_BRL!W33</f>
        <v>0</v>
      </c>
      <c r="F33" s="349">
        <f>SUM(B33:E33)</f>
        <v>0.629</v>
      </c>
      <c r="G33" s="164"/>
      <c r="H33" s="164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</row>
    <row r="34" spans="1:33" ht="21" customHeight="1" outlineLevel="1" thickBot="1">
      <c r="A34" s="362" t="s">
        <v>956</v>
      </c>
      <c r="B34" s="363">
        <f>DR_TOTEX_BRL!W61</f>
        <v>0.37556</v>
      </c>
      <c r="C34" s="346"/>
      <c r="D34" s="348">
        <f>DR_TOTEX_BRL!W62</f>
        <v>0</v>
      </c>
      <c r="E34" s="346"/>
      <c r="F34" s="349">
        <f t="shared" ref="F34:F35" si="2">SUM(B34:E34)</f>
        <v>0.37556</v>
      </c>
      <c r="G34" s="164"/>
      <c r="H34" s="164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</row>
    <row r="35" spans="1:33" ht="21" customHeight="1" outlineLevel="1" thickBot="1">
      <c r="A35" s="362" t="s">
        <v>957</v>
      </c>
      <c r="B35" s="363">
        <f>DR_TOTEX_BRL!W91</f>
        <v>0</v>
      </c>
      <c r="C35" s="346"/>
      <c r="D35" s="348">
        <f>DR_TOTEX_BRL!W92</f>
        <v>0</v>
      </c>
      <c r="E35" s="346"/>
      <c r="F35" s="349">
        <f t="shared" si="2"/>
        <v>0</v>
      </c>
      <c r="G35" s="164"/>
      <c r="H35" s="164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</row>
    <row r="36" spans="1:33" ht="21" customHeight="1" outlineLevel="1" thickBot="1">
      <c r="A36" s="341" t="s">
        <v>958</v>
      </c>
      <c r="B36" s="366">
        <f>SUM(B33:B35)</f>
        <v>1.0045600000000001</v>
      </c>
      <c r="C36" s="372"/>
      <c r="D36" s="368">
        <f>SUM(D34:D35)</f>
        <v>0</v>
      </c>
      <c r="E36" s="349">
        <f>SUM(E33:E35)</f>
        <v>0</v>
      </c>
      <c r="F36" s="349">
        <f>SUM(F33:F35)</f>
        <v>1.0045600000000001</v>
      </c>
      <c r="G36" s="164"/>
      <c r="H36" s="164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ht="21" customHeight="1" outlineLevel="1">
      <c r="A37" s="266"/>
      <c r="B37" s="266"/>
      <c r="C37" s="266"/>
      <c r="D37" s="266"/>
      <c r="E37" s="266"/>
      <c r="F37" s="266"/>
      <c r="G37" s="164"/>
      <c r="H37" s="164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 ht="21" customHeight="1" outlineLevel="1">
      <c r="A38" s="266" t="str">
        <f>DSR_BRL!E$117</f>
        <v>Developer services revenue - total</v>
      </c>
      <c r="B38" s="266"/>
      <c r="C38" s="266"/>
      <c r="D38" s="266"/>
      <c r="E38" s="266"/>
      <c r="F38" s="353">
        <f>DSR_BRL!W117-DSR_BRL!W96+IC_chall!W37</f>
        <v>14.935000000000002</v>
      </c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</row>
    <row r="39" spans="1:33" s="23" customFormat="1" ht="19.149999999999999" customHeight="1" outlineLevel="1">
      <c r="A39" s="266" t="s">
        <v>923</v>
      </c>
      <c r="B39" s="110"/>
      <c r="C39" s="111"/>
      <c r="D39" s="112"/>
      <c r="E39" s="265"/>
      <c r="F39" s="166">
        <f>IF(ABS(F30-F38)&gt;CHK_TOL,1,0)</f>
        <v>0</v>
      </c>
      <c r="G39" s="101"/>
      <c r="H39" s="101"/>
      <c r="I39" s="101"/>
      <c r="J39" s="101"/>
      <c r="K39" s="101"/>
      <c r="L39" s="79"/>
      <c r="M39" s="157"/>
      <c r="N39" s="101"/>
      <c r="O39" s="120"/>
      <c r="P39" s="157"/>
      <c r="Q39" s="157"/>
      <c r="R39" s="101"/>
      <c r="S39" s="101"/>
      <c r="T39" s="101"/>
      <c r="U39" s="101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95"/>
      <c r="AG39" s="195"/>
    </row>
    <row r="40" spans="1:33" ht="21" customHeight="1" outlineLevel="1">
      <c r="A40" s="266"/>
      <c r="B40" s="266"/>
      <c r="C40" s="266"/>
      <c r="D40" s="266"/>
      <c r="E40" s="266"/>
      <c r="F40" s="266"/>
      <c r="G40" s="164"/>
      <c r="H40" s="164"/>
      <c r="I40" s="164"/>
      <c r="J40" s="164"/>
      <c r="K40" s="164"/>
      <c r="L40" s="164"/>
      <c r="M40" s="164"/>
      <c r="N40" s="101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</row>
    <row r="41" spans="1:33" ht="21" customHeight="1" outlineLevel="1">
      <c r="A41" s="266" t="str">
        <f>DR_TOTEX_BRL!$E$107</f>
        <v>Diversions revenue - total</v>
      </c>
      <c r="B41" s="266"/>
      <c r="C41" s="266"/>
      <c r="D41" s="266"/>
      <c r="E41" s="266"/>
      <c r="F41" s="353">
        <f>DR_TOTEX_BRL!$W$107</f>
        <v>1.0045599999999999</v>
      </c>
      <c r="G41" s="164"/>
      <c r="H41" s="164"/>
      <c r="I41" s="164"/>
      <c r="J41" s="164"/>
      <c r="K41" s="164"/>
      <c r="L41" s="164"/>
      <c r="M41" s="164"/>
      <c r="N41" s="101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</row>
    <row r="42" spans="1:33" s="23" customFormat="1" ht="19.149999999999999" customHeight="1" outlineLevel="1">
      <c r="A42" s="266" t="s">
        <v>923</v>
      </c>
      <c r="B42" s="110"/>
      <c r="C42" s="111"/>
      <c r="D42" s="112"/>
      <c r="E42" s="265"/>
      <c r="F42" s="166">
        <f>IF(ABS(F36-F41)&gt;CHK_TOL,1,0)</f>
        <v>0</v>
      </c>
      <c r="G42" s="101"/>
      <c r="H42" s="101"/>
      <c r="I42" s="101"/>
      <c r="J42" s="101"/>
      <c r="K42" s="101"/>
      <c r="L42" s="79"/>
      <c r="M42" s="157"/>
      <c r="N42" s="101"/>
      <c r="O42" s="120"/>
      <c r="P42" s="157"/>
      <c r="Q42" s="157"/>
      <c r="R42" s="101"/>
      <c r="S42" s="101"/>
      <c r="T42" s="101"/>
      <c r="U42" s="101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95"/>
      <c r="AG42" s="195"/>
    </row>
    <row r="43" spans="1:33" ht="21" customHeight="1" outlineLevel="1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</row>
    <row r="44" spans="1:33" ht="21" customHeight="1" thickBot="1">
      <c r="A44" s="210" t="s">
        <v>959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</row>
    <row r="45" spans="1:33" ht="22.15" customHeight="1" outlineLevel="1" thickBot="1">
      <c r="A45" s="211" t="s">
        <v>929</v>
      </c>
      <c r="B45" s="574" t="s">
        <v>941</v>
      </c>
      <c r="C45" s="575"/>
      <c r="D45" s="575"/>
      <c r="E45" s="575"/>
      <c r="F45" s="575"/>
      <c r="G45" s="575"/>
      <c r="H45" s="576"/>
      <c r="I45" s="164"/>
      <c r="J45" s="164"/>
      <c r="K45" s="164"/>
      <c r="L45" s="164"/>
      <c r="M45" s="164"/>
      <c r="N45" s="101"/>
      <c r="O45" s="101"/>
      <c r="P45" s="101"/>
      <c r="Q45" s="101"/>
      <c r="R45" s="101"/>
      <c r="S45" s="101"/>
      <c r="T45" s="101"/>
      <c r="U45" s="101"/>
      <c r="V45" s="101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</row>
    <row r="46" spans="1:33" s="25" customFormat="1" ht="27.75" customHeight="1" outlineLevel="1" thickBot="1">
      <c r="A46" s="375"/>
      <c r="B46" s="376" t="s">
        <v>628</v>
      </c>
      <c r="C46" s="376" t="s">
        <v>930</v>
      </c>
      <c r="D46" s="376" t="s">
        <v>931</v>
      </c>
      <c r="E46" s="376" t="s">
        <v>960</v>
      </c>
      <c r="F46" s="376" t="s">
        <v>961</v>
      </c>
      <c r="G46" s="376" t="s">
        <v>962</v>
      </c>
      <c r="H46" s="376" t="s">
        <v>927</v>
      </c>
      <c r="I46" s="212"/>
      <c r="J46" s="212"/>
      <c r="K46" s="212"/>
      <c r="L46" s="212"/>
      <c r="M46" s="212"/>
      <c r="N46" s="101"/>
      <c r="O46" s="101"/>
      <c r="P46" s="101"/>
      <c r="Q46" s="101"/>
      <c r="R46" s="101"/>
      <c r="S46" s="101"/>
      <c r="T46" s="101"/>
      <c r="U46" s="101"/>
      <c r="V46" s="101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3" ht="21" customHeight="1" outlineLevel="1" thickBot="1">
      <c r="A47" s="377" t="s">
        <v>963</v>
      </c>
      <c r="B47" s="358"/>
      <c r="C47" s="358"/>
      <c r="D47" s="358"/>
      <c r="E47" s="358"/>
      <c r="F47" s="358"/>
      <c r="G47" s="358"/>
      <c r="H47" s="358"/>
      <c r="I47" s="164"/>
      <c r="J47" s="164"/>
      <c r="K47" s="164"/>
      <c r="L47" s="164"/>
      <c r="M47" s="164"/>
      <c r="N47" s="101"/>
      <c r="O47" s="101"/>
      <c r="P47" s="101"/>
      <c r="Q47" s="101"/>
      <c r="R47" s="101"/>
      <c r="S47" s="101"/>
      <c r="T47" s="101"/>
      <c r="U47" s="101"/>
      <c r="V47" s="101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</row>
    <row r="48" spans="1:33" ht="21" customHeight="1" outlineLevel="1" thickBot="1">
      <c r="A48" s="378" t="s">
        <v>964</v>
      </c>
      <c r="B48" s="348"/>
      <c r="C48" s="348"/>
      <c r="D48" s="345"/>
      <c r="E48" s="345"/>
      <c r="F48" s="348"/>
      <c r="G48" s="348"/>
      <c r="H48" s="368"/>
      <c r="I48" s="164"/>
      <c r="J48" s="164"/>
      <c r="K48" s="164"/>
      <c r="L48" s="164"/>
      <c r="M48" s="164"/>
      <c r="N48" s="101"/>
      <c r="O48" s="101"/>
      <c r="P48" s="101"/>
      <c r="Q48" s="101"/>
      <c r="R48" s="101"/>
      <c r="S48" s="101"/>
      <c r="T48" s="101"/>
      <c r="U48" s="101"/>
      <c r="V48" s="101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</row>
    <row r="49" spans="1:33" ht="21" customHeight="1" outlineLevel="1" thickBot="1">
      <c r="A49" s="378" t="s">
        <v>965</v>
      </c>
      <c r="B49" s="348"/>
      <c r="C49" s="348"/>
      <c r="D49" s="348"/>
      <c r="E49" s="348"/>
      <c r="F49" s="345"/>
      <c r="G49" s="345"/>
      <c r="H49" s="368"/>
      <c r="I49" s="164"/>
      <c r="J49" s="164"/>
      <c r="K49" s="164"/>
      <c r="L49" s="164"/>
      <c r="M49" s="164"/>
      <c r="N49" s="101"/>
      <c r="O49" s="101"/>
      <c r="P49" s="101"/>
      <c r="Q49" s="101"/>
      <c r="R49" s="101"/>
      <c r="S49" s="101"/>
      <c r="T49" s="101"/>
      <c r="U49" s="101"/>
      <c r="V49" s="101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</row>
    <row r="50" spans="1:33" ht="21" customHeight="1" outlineLevel="1" thickBot="1">
      <c r="A50" s="377" t="s">
        <v>966</v>
      </c>
      <c r="B50" s="368"/>
      <c r="C50" s="368"/>
      <c r="D50" s="368"/>
      <c r="E50" s="368"/>
      <c r="F50" s="368"/>
      <c r="G50" s="368"/>
      <c r="H50" s="368"/>
      <c r="I50" s="164"/>
      <c r="J50" s="164"/>
      <c r="K50" s="164"/>
      <c r="L50" s="164"/>
      <c r="M50" s="164"/>
      <c r="N50" s="101"/>
      <c r="O50" s="101"/>
      <c r="P50" s="101"/>
      <c r="Q50" s="101"/>
      <c r="R50" s="101"/>
      <c r="S50" s="101"/>
      <c r="T50" s="101"/>
      <c r="U50" s="101"/>
      <c r="V50" s="101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</row>
    <row r="51" spans="1:33" ht="21" customHeight="1" outlineLevel="1" thickBot="1">
      <c r="A51" s="377"/>
      <c r="B51" s="348"/>
      <c r="C51" s="348"/>
      <c r="D51" s="348"/>
      <c r="E51" s="348"/>
      <c r="F51" s="348"/>
      <c r="G51" s="348"/>
      <c r="H51" s="348"/>
      <c r="I51" s="164"/>
      <c r="J51" s="164"/>
      <c r="K51" s="164"/>
      <c r="L51" s="164"/>
      <c r="M51" s="164"/>
      <c r="N51" s="101"/>
      <c r="O51" s="101"/>
      <c r="P51" s="101"/>
      <c r="Q51" s="101"/>
      <c r="R51" s="101"/>
      <c r="S51" s="101"/>
      <c r="T51" s="101"/>
      <c r="U51" s="101"/>
      <c r="V51" s="101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</row>
    <row r="52" spans="1:33" ht="21" customHeight="1" outlineLevel="1" thickBot="1">
      <c r="A52" s="377" t="s">
        <v>967</v>
      </c>
      <c r="B52" s="348"/>
      <c r="C52" s="348"/>
      <c r="D52" s="348"/>
      <c r="E52" s="348"/>
      <c r="F52" s="348"/>
      <c r="G52" s="348"/>
      <c r="H52" s="348"/>
      <c r="I52" s="164"/>
      <c r="J52" s="164"/>
      <c r="K52" s="164"/>
      <c r="L52" s="164"/>
      <c r="M52" s="164"/>
      <c r="N52" s="101"/>
      <c r="O52" s="101"/>
      <c r="P52" s="101"/>
      <c r="Q52" s="101"/>
      <c r="R52" s="101"/>
      <c r="S52" s="101"/>
      <c r="T52" s="101"/>
      <c r="U52" s="101"/>
      <c r="V52" s="101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</row>
    <row r="53" spans="1:33" ht="21" customHeight="1" outlineLevel="1" thickBot="1">
      <c r="A53" s="378" t="s">
        <v>968</v>
      </c>
      <c r="B53" s="348"/>
      <c r="C53" s="348"/>
      <c r="D53" s="348"/>
      <c r="E53" s="348"/>
      <c r="F53" s="348"/>
      <c r="G53" s="348"/>
      <c r="H53" s="368"/>
      <c r="I53" s="164"/>
      <c r="J53" s="164"/>
      <c r="K53" s="164"/>
      <c r="L53" s="164"/>
      <c r="M53" s="164"/>
      <c r="N53" s="101"/>
      <c r="O53" s="101"/>
      <c r="P53" s="101"/>
      <c r="Q53" s="101"/>
      <c r="R53" s="101"/>
      <c r="S53" s="101"/>
      <c r="T53" s="101"/>
      <c r="U53" s="101"/>
      <c r="V53" s="101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</row>
    <row r="54" spans="1:33" ht="21" customHeight="1" outlineLevel="1" thickBot="1">
      <c r="A54" s="378" t="s">
        <v>969</v>
      </c>
      <c r="B54" s="348"/>
      <c r="C54" s="348"/>
      <c r="D54" s="348"/>
      <c r="E54" s="348"/>
      <c r="F54" s="348"/>
      <c r="G54" s="348"/>
      <c r="H54" s="368"/>
      <c r="I54" s="164"/>
      <c r="J54" s="164"/>
      <c r="K54" s="164"/>
      <c r="L54" s="164"/>
      <c r="M54" s="164"/>
      <c r="N54" s="101"/>
      <c r="O54" s="101"/>
      <c r="P54" s="101"/>
      <c r="Q54" s="101"/>
      <c r="R54" s="101"/>
      <c r="S54" s="101"/>
      <c r="T54" s="101"/>
      <c r="U54" s="101"/>
      <c r="V54" s="101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</row>
    <row r="55" spans="1:33" ht="21" customHeight="1" outlineLevel="1" thickBot="1">
      <c r="A55" s="377" t="s">
        <v>970</v>
      </c>
      <c r="B55" s="368"/>
      <c r="C55" s="368"/>
      <c r="D55" s="368"/>
      <c r="E55" s="368"/>
      <c r="F55" s="368"/>
      <c r="G55" s="368"/>
      <c r="H55" s="368"/>
      <c r="I55" s="164"/>
      <c r="J55" s="164"/>
      <c r="K55" s="164"/>
      <c r="L55" s="164"/>
      <c r="M55" s="164"/>
      <c r="N55" s="101"/>
      <c r="O55" s="101"/>
      <c r="P55" s="101"/>
      <c r="Q55" s="101"/>
      <c r="R55" s="101"/>
      <c r="S55" s="101"/>
      <c r="T55" s="101"/>
      <c r="U55" s="101"/>
      <c r="V55" s="101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</row>
    <row r="56" spans="1:33" ht="21" customHeight="1" outlineLevel="1" thickBot="1">
      <c r="A56" s="377"/>
      <c r="B56" s="358"/>
      <c r="C56" s="358"/>
      <c r="D56" s="358"/>
      <c r="E56" s="358"/>
      <c r="F56" s="358"/>
      <c r="G56" s="358"/>
      <c r="H56" s="358"/>
      <c r="I56" s="164"/>
      <c r="J56" s="164"/>
      <c r="K56" s="164"/>
      <c r="L56" s="164"/>
      <c r="M56" s="164"/>
      <c r="N56" s="101"/>
      <c r="O56" s="101"/>
      <c r="P56" s="101"/>
      <c r="Q56" s="101"/>
      <c r="R56" s="101"/>
      <c r="S56" s="101"/>
      <c r="T56" s="101"/>
      <c r="U56" s="101"/>
      <c r="V56" s="101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</row>
    <row r="57" spans="1:33" ht="21" customHeight="1" outlineLevel="1" thickBot="1">
      <c r="A57" s="377" t="s">
        <v>971</v>
      </c>
      <c r="B57" s="368">
        <f>B55+B50</f>
        <v>0</v>
      </c>
      <c r="C57" s="368">
        <f t="shared" ref="C57:G57" si="3">C55+C50</f>
        <v>0</v>
      </c>
      <c r="D57" s="368">
        <f t="shared" si="3"/>
        <v>0</v>
      </c>
      <c r="E57" s="368">
        <f t="shared" si="3"/>
        <v>0</v>
      </c>
      <c r="F57" s="368">
        <f t="shared" si="3"/>
        <v>0</v>
      </c>
      <c r="G57" s="368">
        <f t="shared" si="3"/>
        <v>0</v>
      </c>
      <c r="H57" s="368">
        <f>H55+H50</f>
        <v>0</v>
      </c>
      <c r="I57" s="274"/>
      <c r="J57" s="164"/>
      <c r="K57" s="164"/>
      <c r="L57" s="164"/>
      <c r="M57" s="164"/>
      <c r="N57" s="101"/>
      <c r="O57" s="101"/>
      <c r="P57" s="101"/>
      <c r="Q57" s="101"/>
      <c r="R57" s="101"/>
      <c r="S57" s="101"/>
      <c r="T57" s="101"/>
      <c r="U57" s="101"/>
      <c r="V57" s="101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</row>
    <row r="58" spans="1:33" ht="21" customHeight="1" outlineLevel="1">
      <c r="A58" s="266"/>
      <c r="B58" s="266"/>
      <c r="C58" s="266"/>
      <c r="D58" s="266"/>
      <c r="E58" s="266"/>
      <c r="F58" s="266"/>
      <c r="G58" s="266"/>
      <c r="H58" s="266"/>
      <c r="I58" s="164"/>
      <c r="J58" s="164"/>
      <c r="K58" s="164"/>
      <c r="L58" s="164"/>
      <c r="M58" s="164"/>
      <c r="N58" s="101"/>
      <c r="O58" s="101"/>
      <c r="P58" s="101"/>
      <c r="Q58" s="101"/>
      <c r="R58" s="101"/>
      <c r="S58" s="101"/>
      <c r="T58" s="101"/>
      <c r="U58" s="101"/>
      <c r="V58" s="101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</row>
    <row r="59" spans="1:33" ht="21" customHeight="1" outlineLevel="1">
      <c r="A59" s="266" t="str">
        <f>TP_TOTEX!E228</f>
        <v>Third party revenue - total</v>
      </c>
      <c r="B59" s="266"/>
      <c r="C59" s="266"/>
      <c r="D59" s="266"/>
      <c r="E59" s="266"/>
      <c r="F59" s="266"/>
      <c r="G59" s="266"/>
      <c r="H59" s="353">
        <v>0</v>
      </c>
      <c r="I59" s="164"/>
      <c r="J59" s="164"/>
      <c r="K59" s="164"/>
      <c r="L59" s="164"/>
      <c r="M59" s="164"/>
      <c r="N59" s="101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</row>
    <row r="60" spans="1:33" s="23" customFormat="1" ht="19.149999999999999" customHeight="1" outlineLevel="1">
      <c r="A60" s="266" t="s">
        <v>923</v>
      </c>
      <c r="B60" s="110"/>
      <c r="C60" s="111"/>
      <c r="D60" s="112"/>
      <c r="E60" s="265"/>
      <c r="F60" s="157"/>
      <c r="G60" s="265"/>
      <c r="H60" s="166">
        <f>IF(ABS(H57-H59)&gt;CHK_TOL,1,0)</f>
        <v>0</v>
      </c>
      <c r="I60" s="101"/>
      <c r="J60" s="101"/>
      <c r="K60" s="101"/>
      <c r="L60" s="79"/>
      <c r="M60" s="157"/>
      <c r="N60" s="101"/>
      <c r="O60" s="120"/>
      <c r="P60" s="157"/>
      <c r="Q60" s="157"/>
      <c r="R60" s="101"/>
      <c r="S60" s="101"/>
      <c r="T60" s="101"/>
      <c r="U60" s="101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95"/>
      <c r="AG60" s="195"/>
    </row>
    <row r="61" spans="1:33" customFormat="1" ht="19.149999999999999" customHeight="1" outlineLevel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</row>
    <row r="62" spans="1:33" ht="21" customHeight="1" thickBot="1">
      <c r="A62" s="210" t="s">
        <v>972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</row>
    <row r="63" spans="1:33" ht="21" customHeight="1" outlineLevel="1" thickBot="1">
      <c r="A63" s="211" t="s">
        <v>929</v>
      </c>
      <c r="B63" s="574" t="s">
        <v>973</v>
      </c>
      <c r="C63" s="575"/>
      <c r="D63" s="575"/>
      <c r="E63" s="575"/>
      <c r="F63" s="575"/>
      <c r="G63" s="575"/>
      <c r="H63" s="332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</row>
    <row r="64" spans="1:33" ht="22.15" customHeight="1" outlineLevel="1" thickBot="1">
      <c r="A64" s="375"/>
      <c r="B64" s="580" t="s">
        <v>930</v>
      </c>
      <c r="C64" s="581"/>
      <c r="D64" s="582"/>
      <c r="E64" s="583" t="s">
        <v>931</v>
      </c>
      <c r="F64" s="584"/>
      <c r="G64" s="585"/>
      <c r="H64" s="266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</row>
    <row r="65" spans="1:33" ht="21" customHeight="1" outlineLevel="1" thickBot="1">
      <c r="A65" s="379"/>
      <c r="B65" s="339" t="s">
        <v>932</v>
      </c>
      <c r="C65" s="339" t="s">
        <v>933</v>
      </c>
      <c r="D65" s="339" t="s">
        <v>934</v>
      </c>
      <c r="E65" s="339" t="s">
        <v>932</v>
      </c>
      <c r="F65" s="339" t="s">
        <v>933</v>
      </c>
      <c r="G65" s="339" t="s">
        <v>934</v>
      </c>
      <c r="H65" s="266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</row>
    <row r="66" spans="1:33" ht="21" customHeight="1" outlineLevel="1" thickBot="1">
      <c r="A66" s="377" t="s">
        <v>944</v>
      </c>
      <c r="B66" s="358"/>
      <c r="C66" s="358"/>
      <c r="D66" s="358"/>
      <c r="E66" s="358"/>
      <c r="F66" s="358"/>
      <c r="G66" s="358"/>
      <c r="H66" s="266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</row>
    <row r="67" spans="1:33" ht="21" customHeight="1" outlineLevel="1" thickBot="1">
      <c r="A67" s="378" t="s">
        <v>974</v>
      </c>
      <c r="B67" s="348">
        <f>DSDC_BRL!W151</f>
        <v>12.13</v>
      </c>
      <c r="C67" s="348">
        <f>DSDC_BRL!W152</f>
        <v>0</v>
      </c>
      <c r="D67" s="368">
        <f t="shared" ref="D67:D70" si="4">SUM(B67:C67)</f>
        <v>12.13</v>
      </c>
      <c r="E67" s="348">
        <f>DSDC_BRL!W154</f>
        <v>0</v>
      </c>
      <c r="F67" s="348">
        <f>DSDC_BRL!W155</f>
        <v>0</v>
      </c>
      <c r="G67" s="368">
        <f>SUM(E67:F67)</f>
        <v>0</v>
      </c>
      <c r="H67" s="380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</row>
    <row r="68" spans="1:33" ht="21" customHeight="1" outlineLevel="1" thickBot="1">
      <c r="A68" s="378" t="s">
        <v>947</v>
      </c>
      <c r="B68" s="348">
        <f>DSDC_BRL!W157</f>
        <v>4.7940000000000005</v>
      </c>
      <c r="C68" s="348">
        <f>DSDC_BRL!W158</f>
        <v>0</v>
      </c>
      <c r="D68" s="368">
        <f t="shared" si="4"/>
        <v>4.7940000000000005</v>
      </c>
      <c r="E68" s="348">
        <f>DSDC_BRL!W160</f>
        <v>0</v>
      </c>
      <c r="F68" s="348">
        <f>DSDC_BRL!W161</f>
        <v>0</v>
      </c>
      <c r="G68" s="368">
        <f t="shared" ref="G68:G70" si="5">SUM(E68:F68)</f>
        <v>0</v>
      </c>
      <c r="H68" s="380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</row>
    <row r="69" spans="1:33" ht="21" customHeight="1" outlineLevel="1" thickBot="1">
      <c r="A69" s="378" t="s">
        <v>975</v>
      </c>
      <c r="B69" s="348">
        <f>DSDC_BRL!W163</f>
        <v>0</v>
      </c>
      <c r="C69" s="348">
        <f>DSDC_BRL!W164</f>
        <v>0</v>
      </c>
      <c r="D69" s="368">
        <f t="shared" si="4"/>
        <v>0</v>
      </c>
      <c r="E69" s="348">
        <f>DSDC_BRL!W166</f>
        <v>0</v>
      </c>
      <c r="F69" s="348">
        <f>DSDC_BRL!W167</f>
        <v>0</v>
      </c>
      <c r="G69" s="368">
        <f t="shared" si="5"/>
        <v>0</v>
      </c>
      <c r="H69" s="380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</row>
    <row r="70" spans="1:33" ht="21" customHeight="1" outlineLevel="1" thickBot="1">
      <c r="A70" s="378" t="s">
        <v>976</v>
      </c>
      <c r="B70" s="348">
        <f>DSDC_BRL!W169</f>
        <v>0</v>
      </c>
      <c r="C70" s="348">
        <f>DSDC_BRL!W170</f>
        <v>0</v>
      </c>
      <c r="D70" s="368">
        <f t="shared" si="4"/>
        <v>0</v>
      </c>
      <c r="E70" s="348">
        <f>DSDC_BRL!W172</f>
        <v>0</v>
      </c>
      <c r="F70" s="348">
        <f>DSDC_BRL!W173</f>
        <v>0</v>
      </c>
      <c r="G70" s="368">
        <f t="shared" si="5"/>
        <v>0</v>
      </c>
      <c r="H70" s="380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</row>
    <row r="71" spans="1:33" ht="21" customHeight="1" outlineLevel="1" thickBot="1">
      <c r="A71" s="377" t="s">
        <v>952</v>
      </c>
      <c r="B71" s="368">
        <f>SUM(B67:B70)</f>
        <v>16.923999999999999</v>
      </c>
      <c r="C71" s="368">
        <f>SUM(C67:C70)</f>
        <v>0</v>
      </c>
      <c r="D71" s="368">
        <f t="shared" ref="D71:G71" si="6">SUM(D67:D70)</f>
        <v>16.923999999999999</v>
      </c>
      <c r="E71" s="368">
        <f>SUM(E67:E70)</f>
        <v>0</v>
      </c>
      <c r="F71" s="368">
        <f>SUM(F67:F70)</f>
        <v>0</v>
      </c>
      <c r="G71" s="368">
        <f t="shared" si="6"/>
        <v>0</v>
      </c>
      <c r="H71" s="461">
        <f>G71+D71</f>
        <v>16.923999999999999</v>
      </c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</row>
    <row r="72" spans="1:33" ht="21" customHeight="1" outlineLevel="1">
      <c r="A72" s="266"/>
      <c r="B72" s="266"/>
      <c r="C72" s="266"/>
      <c r="D72" s="266"/>
      <c r="E72" s="266"/>
      <c r="F72" s="266"/>
      <c r="G72" s="266"/>
      <c r="H72" s="266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</row>
    <row r="73" spans="1:33" ht="21" customHeight="1" outlineLevel="1">
      <c r="A73" s="266" t="s">
        <v>977</v>
      </c>
      <c r="B73" s="266"/>
      <c r="C73" s="266"/>
      <c r="D73" s="266"/>
      <c r="E73" s="266"/>
      <c r="F73" s="266"/>
      <c r="G73" s="266"/>
      <c r="H73" s="353">
        <f>SUM(DSDC_BRL!W180+DSDC_BRL!W177)</f>
        <v>16.923999999999999</v>
      </c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</row>
    <row r="74" spans="1:33" s="23" customFormat="1" ht="19.149999999999999" customHeight="1" outlineLevel="1">
      <c r="A74" s="266" t="s">
        <v>923</v>
      </c>
      <c r="B74" s="110"/>
      <c r="C74" s="111"/>
      <c r="D74" s="112"/>
      <c r="E74" s="265"/>
      <c r="F74" s="157"/>
      <c r="G74" s="157"/>
      <c r="H74" s="166">
        <f>IF(ABS(H71-H73)&gt;CHK_TOL,1,0)</f>
        <v>0</v>
      </c>
      <c r="I74" s="101"/>
      <c r="J74" s="101"/>
      <c r="K74" s="101"/>
      <c r="L74" s="79"/>
      <c r="M74" s="157"/>
      <c r="N74" s="101"/>
      <c r="O74" s="120"/>
      <c r="P74" s="157"/>
      <c r="Q74" s="157"/>
      <c r="R74" s="101"/>
      <c r="S74" s="101"/>
      <c r="T74" s="101"/>
      <c r="U74" s="101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95"/>
      <c r="AG74" s="195"/>
    </row>
    <row r="75" spans="1:33" ht="21" customHeight="1" outlineLevel="1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</row>
    <row r="76" spans="1:33" ht="21" customHeight="1" thickBot="1">
      <c r="A76" s="210" t="s">
        <v>978</v>
      </c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</row>
    <row r="77" spans="1:33" ht="21" customHeight="1" outlineLevel="1" thickBot="1">
      <c r="A77" s="211" t="s">
        <v>929</v>
      </c>
      <c r="B77" s="574" t="s">
        <v>973</v>
      </c>
      <c r="C77" s="575"/>
      <c r="D77" s="576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</row>
    <row r="78" spans="1:33" ht="21" customHeight="1" outlineLevel="1" thickBot="1">
      <c r="A78" s="379"/>
      <c r="B78" s="339" t="s">
        <v>932</v>
      </c>
      <c r="C78" s="339" t="s">
        <v>933</v>
      </c>
      <c r="D78" s="339" t="s">
        <v>934</v>
      </c>
      <c r="E78" s="266"/>
      <c r="F78" s="266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</row>
    <row r="79" spans="1:33" ht="21" customHeight="1" outlineLevel="1" thickBot="1">
      <c r="A79" s="377" t="s">
        <v>979</v>
      </c>
      <c r="B79" s="358"/>
      <c r="C79" s="358"/>
      <c r="D79" s="358"/>
      <c r="E79" s="266"/>
      <c r="F79" s="266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</row>
    <row r="80" spans="1:33" ht="21" customHeight="1" outlineLevel="1" thickBot="1">
      <c r="A80" s="378" t="s">
        <v>955</v>
      </c>
      <c r="B80" s="348">
        <f>DSDC_BRL!$W182</f>
        <v>0</v>
      </c>
      <c r="C80" s="348">
        <f>DSDC_BRL!$W183</f>
        <v>0.629</v>
      </c>
      <c r="D80" s="368">
        <f>SUM(B80:C80)</f>
        <v>0.629</v>
      </c>
      <c r="E80" s="266"/>
      <c r="F80" s="266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</row>
    <row r="81" spans="1:33" ht="21" customHeight="1" outlineLevel="1" thickBot="1">
      <c r="A81" s="378" t="s">
        <v>956</v>
      </c>
      <c r="B81" s="348">
        <f>DSDC_BRL!W185</f>
        <v>0</v>
      </c>
      <c r="C81" s="348">
        <f>DSDC_BRL!W186</f>
        <v>0.45799999999999996</v>
      </c>
      <c r="D81" s="368">
        <f t="shared" ref="D81:D82" si="7">SUM(B81:C81)</f>
        <v>0.45799999999999996</v>
      </c>
      <c r="E81" s="266"/>
      <c r="F81" s="266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</row>
    <row r="82" spans="1:33" ht="21" customHeight="1" outlineLevel="1" thickBot="1">
      <c r="A82" s="378" t="s">
        <v>957</v>
      </c>
      <c r="B82" s="348">
        <f>DSDC_BRL!W188</f>
        <v>0</v>
      </c>
      <c r="C82" s="348">
        <f>DSDC_BRL!W189</f>
        <v>0</v>
      </c>
      <c r="D82" s="368">
        <f t="shared" si="7"/>
        <v>0</v>
      </c>
      <c r="E82" s="266"/>
      <c r="F82" s="266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</row>
    <row r="83" spans="1:33" ht="21" customHeight="1" outlineLevel="1" thickBot="1">
      <c r="A83" s="377" t="s">
        <v>980</v>
      </c>
      <c r="B83" s="368">
        <f>SUM(B80:B82)</f>
        <v>0</v>
      </c>
      <c r="C83" s="368">
        <f>SUM(C80:C82)</f>
        <v>1.087</v>
      </c>
      <c r="D83" s="368">
        <f>SUM(D80:D82)</f>
        <v>1.087</v>
      </c>
      <c r="E83" s="266"/>
      <c r="F83" s="266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</row>
    <row r="84" spans="1:33" ht="21" customHeight="1" outlineLevel="1" thickBot="1">
      <c r="A84" s="377"/>
      <c r="B84" s="348"/>
      <c r="C84" s="348"/>
      <c r="D84" s="368"/>
      <c r="E84" s="266"/>
      <c r="F84" s="266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</row>
    <row r="85" spans="1:33" ht="21" customHeight="1" outlineLevel="1" thickBot="1">
      <c r="A85" s="377" t="s">
        <v>981</v>
      </c>
      <c r="B85" s="348"/>
      <c r="C85" s="348"/>
      <c r="D85" s="368"/>
      <c r="E85" s="266"/>
      <c r="F85" s="266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</row>
    <row r="86" spans="1:33" ht="21" customHeight="1" outlineLevel="1" thickBot="1">
      <c r="A86" s="378" t="s">
        <v>955</v>
      </c>
      <c r="B86" s="348">
        <f>DSDC_BRL!W195</f>
        <v>0</v>
      </c>
      <c r="C86" s="348">
        <f>DSDC_BRL!W196</f>
        <v>0</v>
      </c>
      <c r="D86" s="368">
        <f t="shared" ref="D86:D88" si="8">SUM(B86:C86)</f>
        <v>0</v>
      </c>
      <c r="E86" s="266"/>
      <c r="F86" s="266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</row>
    <row r="87" spans="1:33" ht="21" customHeight="1" outlineLevel="1" thickBot="1">
      <c r="A87" s="378" t="s">
        <v>956</v>
      </c>
      <c r="B87" s="348">
        <f>DSDC_BRL!W198</f>
        <v>0</v>
      </c>
      <c r="C87" s="348">
        <f>DSDC_BRL!W199</f>
        <v>0</v>
      </c>
      <c r="D87" s="368">
        <f t="shared" si="8"/>
        <v>0</v>
      </c>
      <c r="E87" s="266"/>
      <c r="F87" s="266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</row>
    <row r="88" spans="1:33" ht="21" customHeight="1" outlineLevel="1" thickBot="1">
      <c r="A88" s="378" t="s">
        <v>957</v>
      </c>
      <c r="B88" s="348">
        <f>DSDC_BRL!W201</f>
        <v>0</v>
      </c>
      <c r="C88" s="348">
        <f>DSDC_BRL!W202</f>
        <v>0</v>
      </c>
      <c r="D88" s="368">
        <f t="shared" si="8"/>
        <v>0</v>
      </c>
      <c r="E88" s="266"/>
      <c r="F88" s="266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</row>
    <row r="89" spans="1:33" ht="21" customHeight="1" outlineLevel="1" thickBot="1">
      <c r="A89" s="377" t="s">
        <v>982</v>
      </c>
      <c r="B89" s="368">
        <f>SUM(B86:B88)</f>
        <v>0</v>
      </c>
      <c r="C89" s="368">
        <f>SUM(C86:C88)</f>
        <v>0</v>
      </c>
      <c r="D89" s="368">
        <f>SUM(D86:D88)</f>
        <v>0</v>
      </c>
      <c r="E89" s="461">
        <f>D89+D83</f>
        <v>1.087</v>
      </c>
      <c r="F89" s="266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</row>
    <row r="90" spans="1:33" ht="21" customHeight="1" outlineLevel="1">
      <c r="A90" s="266"/>
      <c r="B90" s="266"/>
      <c r="C90" s="266"/>
      <c r="D90" s="266"/>
      <c r="E90" s="266"/>
      <c r="F90" s="266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</row>
    <row r="91" spans="1:33" ht="21" customHeight="1" outlineLevel="1">
      <c r="A91" s="266" t="s">
        <v>1131</v>
      </c>
      <c r="B91" s="266"/>
      <c r="C91" s="266"/>
      <c r="D91" s="266"/>
      <c r="E91" s="353">
        <f>SUM(DSDC_BRL!$W$206+DSDC_BRL!$W$193)</f>
        <v>1.087</v>
      </c>
      <c r="F91" s="266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</row>
    <row r="92" spans="1:33" s="23" customFormat="1" ht="19.149999999999999" customHeight="1" outlineLevel="1">
      <c r="A92" s="266" t="s">
        <v>923</v>
      </c>
      <c r="B92" s="110"/>
      <c r="C92" s="111"/>
      <c r="D92" s="157"/>
      <c r="E92" s="166">
        <f>IF(ABS(E89-E91)&gt;CHK_TOL,1,0)</f>
        <v>0</v>
      </c>
      <c r="F92" s="157"/>
      <c r="G92" s="157"/>
      <c r="H92" s="157"/>
      <c r="I92" s="101"/>
      <c r="J92" s="101"/>
      <c r="K92" s="101"/>
      <c r="L92" s="79"/>
      <c r="M92" s="157"/>
      <c r="N92" s="101"/>
      <c r="O92" s="120"/>
      <c r="P92" s="157"/>
      <c r="Q92" s="157"/>
      <c r="R92" s="101"/>
      <c r="S92" s="101"/>
      <c r="T92" s="101"/>
      <c r="U92" s="101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95"/>
      <c r="AG92" s="195"/>
    </row>
    <row r="93" spans="1:33" ht="21" customHeight="1" outlineLevel="1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</row>
    <row r="94" spans="1:33" ht="21" customHeight="1" thickBot="1">
      <c r="A94" s="210" t="s">
        <v>983</v>
      </c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</row>
    <row r="95" spans="1:33" ht="21" customHeight="1" outlineLevel="1" thickBot="1">
      <c r="A95" s="211" t="s">
        <v>929</v>
      </c>
      <c r="B95" s="574" t="s">
        <v>984</v>
      </c>
      <c r="C95" s="575"/>
      <c r="D95" s="575"/>
      <c r="E95" s="575"/>
      <c r="F95" s="576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</row>
    <row r="96" spans="1:33" ht="15.75" outlineLevel="1" thickBot="1">
      <c r="A96" s="383"/>
      <c r="B96" s="383" t="s">
        <v>941</v>
      </c>
      <c r="C96" s="383" t="s">
        <v>932</v>
      </c>
      <c r="D96" s="383" t="s">
        <v>933</v>
      </c>
      <c r="E96" s="383" t="s">
        <v>985</v>
      </c>
      <c r="F96" s="383" t="s">
        <v>986</v>
      </c>
      <c r="G96" s="266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</row>
    <row r="97" spans="1:33" ht="21" customHeight="1" outlineLevel="1" thickBot="1">
      <c r="A97" s="384" t="s">
        <v>987</v>
      </c>
      <c r="B97" s="348"/>
      <c r="C97" s="348">
        <f>TPC_BRL!W121+TPC_BRL!W134</f>
        <v>0</v>
      </c>
      <c r="D97" s="348">
        <f>TPC_BRL!W122+TPC_BRL!W135</f>
        <v>0</v>
      </c>
      <c r="E97" s="385"/>
      <c r="F97" s="386"/>
      <c r="G97" s="266"/>
      <c r="H97" s="252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</row>
    <row r="98" spans="1:33" ht="21" customHeight="1" outlineLevel="1" thickBot="1">
      <c r="A98" s="384" t="s">
        <v>988</v>
      </c>
      <c r="B98" s="348"/>
      <c r="C98" s="348">
        <f>TPC_BRL!W137+TPC_BRL!W150</f>
        <v>0</v>
      </c>
      <c r="D98" s="348">
        <f>TPC_BRL!W138+TPC_BRL!W151</f>
        <v>0.25</v>
      </c>
      <c r="E98" s="385"/>
      <c r="F98" s="386"/>
      <c r="G98" s="266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</row>
    <row r="99" spans="1:33" ht="21" customHeight="1" outlineLevel="1" thickBot="1">
      <c r="A99" s="384" t="s">
        <v>989</v>
      </c>
      <c r="B99" s="348"/>
      <c r="C99" s="348">
        <f>TPC_BRL!W124+TPC_BRL!W140+TPC_BRL!W153</f>
        <v>0</v>
      </c>
      <c r="D99" s="348">
        <f>TPC_BRL!W125+TPC_BRL!W141+TPC_BRL!W154</f>
        <v>7.597999999999999</v>
      </c>
      <c r="E99" s="385"/>
      <c r="F99" s="386"/>
      <c r="G99" s="266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</row>
    <row r="100" spans="1:33" ht="21" customHeight="1" outlineLevel="1" thickBot="1">
      <c r="A100" s="384" t="s">
        <v>990</v>
      </c>
      <c r="B100" s="348"/>
      <c r="C100" s="348">
        <f>TPC_BRL!W127+TPC_BRL!W143+TPC_BRL!W156</f>
        <v>0</v>
      </c>
      <c r="D100" s="348">
        <f>TPC_BRL!W128+TPC_BRL!W144+TPC_BRL!W157</f>
        <v>0</v>
      </c>
      <c r="E100" s="385"/>
      <c r="F100" s="386"/>
      <c r="G100" s="266"/>
      <c r="H100" s="164"/>
      <c r="I100" s="164"/>
      <c r="J100" s="164"/>
      <c r="K100" s="164"/>
      <c r="L100" s="164"/>
      <c r="M100" s="164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164"/>
      <c r="AC100" s="164"/>
      <c r="AD100" s="164"/>
      <c r="AE100" s="164"/>
      <c r="AF100" s="164"/>
      <c r="AG100" s="164"/>
    </row>
    <row r="101" spans="1:33" ht="21" customHeight="1" outlineLevel="1" thickBot="1">
      <c r="A101" s="387" t="s">
        <v>927</v>
      </c>
      <c r="B101" s="368"/>
      <c r="C101" s="368">
        <f>SUM(C97:C100)</f>
        <v>0</v>
      </c>
      <c r="D101" s="368">
        <f>SUM(D97:D100)</f>
        <v>7.847999999999999</v>
      </c>
      <c r="E101" s="388"/>
      <c r="F101" s="389"/>
      <c r="G101" s="266"/>
      <c r="H101" s="164"/>
      <c r="I101" s="164"/>
      <c r="J101" s="164"/>
      <c r="K101" s="164"/>
      <c r="L101" s="164"/>
      <c r="M101" s="164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164"/>
      <c r="AC101" s="164"/>
      <c r="AD101" s="164"/>
      <c r="AE101" s="164"/>
      <c r="AF101" s="164"/>
      <c r="AG101" s="164"/>
    </row>
    <row r="102" spans="1:33" ht="21" customHeight="1" outlineLevel="1">
      <c r="A102" s="266"/>
      <c r="B102" s="266"/>
      <c r="C102" s="266"/>
      <c r="D102" s="266"/>
      <c r="E102" s="266"/>
      <c r="F102" s="266"/>
      <c r="G102" s="266"/>
      <c r="H102" s="164"/>
      <c r="I102" s="164"/>
      <c r="J102" s="164"/>
      <c r="K102" s="164"/>
      <c r="L102" s="164"/>
      <c r="M102" s="164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164"/>
      <c r="AC102" s="164"/>
      <c r="AD102" s="164"/>
      <c r="AE102" s="164"/>
      <c r="AF102" s="164"/>
      <c r="AG102" s="164"/>
    </row>
    <row r="103" spans="1:33" ht="21" customHeight="1" outlineLevel="1">
      <c r="A103" s="266" t="s">
        <v>1132</v>
      </c>
      <c r="B103" s="353"/>
      <c r="C103" s="390">
        <f>TPC_BRL!$W$159+TPC_BRL!$W$146+TPC_BRL!$W$130</f>
        <v>0</v>
      </c>
      <c r="D103" s="390">
        <f>TPC_BRL!$W$131+TPC_BRL!$W$147+TPC_BRL!$W$160</f>
        <v>7.847999999999999</v>
      </c>
      <c r="E103" s="266"/>
      <c r="F103" s="266"/>
      <c r="G103" s="266"/>
      <c r="H103" s="164"/>
      <c r="I103" s="164"/>
      <c r="J103" s="164"/>
      <c r="K103" s="164"/>
      <c r="L103" s="164"/>
      <c r="M103" s="164"/>
      <c r="N103" s="101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</row>
    <row r="104" spans="1:33" s="23" customFormat="1" ht="19.149999999999999" customHeight="1" outlineLevel="1">
      <c r="A104" s="266" t="s">
        <v>923</v>
      </c>
      <c r="B104" s="166">
        <f>IF(ABS(B101-B103)&gt;CHK_TOL,1,0)</f>
        <v>0</v>
      </c>
      <c r="C104" s="166">
        <f>IF(ABS(C101-C103)&gt;CHK_TOL,1,0)</f>
        <v>0</v>
      </c>
      <c r="D104" s="166">
        <f>IF(ABS(D101-D103)&gt;CHK_TOL,1,0)</f>
        <v>0</v>
      </c>
      <c r="E104" s="265"/>
      <c r="F104" s="157"/>
      <c r="G104" s="265"/>
      <c r="H104" s="157"/>
      <c r="I104" s="101"/>
      <c r="J104" s="101"/>
      <c r="K104" s="101"/>
      <c r="L104" s="79"/>
      <c r="M104" s="157"/>
      <c r="N104" s="101"/>
      <c r="O104" s="120"/>
      <c r="P104" s="157"/>
      <c r="Q104" s="157"/>
      <c r="R104" s="101"/>
      <c r="S104" s="101"/>
      <c r="T104" s="101"/>
      <c r="U104" s="101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95"/>
      <c r="AG104" s="195"/>
    </row>
    <row r="105" spans="1:33" ht="21" customHeight="1" outlineLevel="1">
      <c r="A105" s="164"/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164"/>
      <c r="AC105" s="164"/>
      <c r="AD105" s="164"/>
      <c r="AE105" s="164"/>
      <c r="AF105" s="164"/>
      <c r="AG105" s="164"/>
    </row>
    <row r="106" spans="1:33" ht="21" customHeight="1" thickBot="1">
      <c r="A106" s="210" t="s">
        <v>991</v>
      </c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213"/>
      <c r="O106" s="213"/>
      <c r="P106" s="213"/>
      <c r="Q106" s="213"/>
      <c r="R106" s="213"/>
      <c r="S106" s="213"/>
      <c r="T106" s="213"/>
      <c r="U106" s="213"/>
      <c r="V106" s="213"/>
      <c r="W106" s="101"/>
      <c r="X106" s="101"/>
      <c r="Y106" s="101"/>
      <c r="Z106" s="101"/>
      <c r="AA106" s="101"/>
      <c r="AB106" s="101"/>
      <c r="AC106" s="164"/>
      <c r="AD106" s="164"/>
      <c r="AE106" s="164"/>
      <c r="AF106" s="164"/>
      <c r="AG106" s="164"/>
    </row>
    <row r="107" spans="1:33" ht="21" customHeight="1" outlineLevel="1" thickBot="1">
      <c r="A107" s="211" t="s">
        <v>929</v>
      </c>
      <c r="B107" s="330"/>
      <c r="C107" s="332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213"/>
      <c r="O107" s="213"/>
      <c r="P107" s="213"/>
      <c r="Q107" s="213"/>
      <c r="R107" s="213"/>
      <c r="S107" s="213"/>
      <c r="T107" s="213"/>
      <c r="U107" s="213"/>
      <c r="V107" s="213"/>
      <c r="W107" s="101"/>
      <c r="X107" s="101"/>
      <c r="Y107" s="101"/>
      <c r="Z107" s="101"/>
      <c r="AA107" s="101"/>
      <c r="AB107" s="101"/>
      <c r="AC107" s="164"/>
      <c r="AD107" s="164"/>
      <c r="AE107" s="164"/>
      <c r="AF107" s="164"/>
      <c r="AG107" s="164"/>
    </row>
    <row r="108" spans="1:33" ht="21" customHeight="1" outlineLevel="1" thickBot="1">
      <c r="A108" s="375"/>
      <c r="B108" s="376" t="s">
        <v>992</v>
      </c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213"/>
      <c r="O108" s="213"/>
      <c r="P108" s="213"/>
      <c r="Q108" s="213"/>
      <c r="R108" s="213"/>
      <c r="S108" s="213"/>
      <c r="T108" s="213"/>
      <c r="U108" s="213"/>
      <c r="V108" s="213"/>
      <c r="W108" s="101"/>
      <c r="X108" s="101"/>
      <c r="Y108" s="101"/>
      <c r="Z108" s="101"/>
      <c r="AA108" s="101"/>
      <c r="AB108" s="101"/>
      <c r="AC108" s="164"/>
      <c r="AD108" s="164"/>
      <c r="AE108" s="164"/>
      <c r="AF108" s="164"/>
      <c r="AG108" s="164"/>
    </row>
    <row r="109" spans="1:33" ht="21" customHeight="1" outlineLevel="1" thickBot="1">
      <c r="A109" s="384" t="s">
        <v>993</v>
      </c>
      <c r="B109" s="348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213"/>
      <c r="O109" s="213"/>
      <c r="P109" s="213"/>
      <c r="Q109" s="213"/>
      <c r="R109" s="213"/>
      <c r="S109" s="213"/>
      <c r="T109" s="213"/>
      <c r="U109" s="213"/>
      <c r="V109" s="213"/>
      <c r="W109" s="101"/>
      <c r="X109" s="101"/>
      <c r="Y109" s="101"/>
      <c r="Z109" s="101"/>
      <c r="AA109" s="101"/>
      <c r="AB109" s="101"/>
      <c r="AC109" s="164"/>
      <c r="AD109" s="164"/>
      <c r="AE109" s="164"/>
      <c r="AF109" s="164"/>
      <c r="AG109" s="164"/>
    </row>
    <row r="110" spans="1:33" ht="21" customHeight="1" outlineLevel="1" thickBot="1">
      <c r="A110" s="384" t="s">
        <v>994</v>
      </c>
      <c r="B110" s="348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213"/>
      <c r="O110" s="213"/>
      <c r="P110" s="213"/>
      <c r="Q110" s="213"/>
      <c r="R110" s="213"/>
      <c r="S110" s="213"/>
      <c r="T110" s="213"/>
      <c r="U110" s="213"/>
      <c r="V110" s="213"/>
      <c r="W110" s="101"/>
      <c r="X110" s="101"/>
      <c r="Y110" s="101"/>
      <c r="Z110" s="101"/>
      <c r="AA110" s="101"/>
      <c r="AB110" s="101"/>
      <c r="AC110" s="164"/>
      <c r="AD110" s="164"/>
      <c r="AE110" s="164"/>
      <c r="AF110" s="164"/>
      <c r="AG110" s="164"/>
    </row>
    <row r="111" spans="1:33" ht="21" customHeight="1" outlineLevel="1" thickBot="1">
      <c r="A111" s="387" t="s">
        <v>927</v>
      </c>
      <c r="B111" s="368">
        <f>SUM(B109:B110)</f>
        <v>0</v>
      </c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214"/>
      <c r="O111" s="213"/>
      <c r="P111" s="213"/>
      <c r="Q111" s="213"/>
      <c r="R111" s="213"/>
      <c r="S111" s="213"/>
      <c r="T111" s="213"/>
      <c r="U111" s="213"/>
      <c r="V111" s="213"/>
      <c r="W111" s="101"/>
      <c r="X111" s="101"/>
      <c r="Y111" s="101"/>
      <c r="Z111" s="101"/>
      <c r="AA111" s="101"/>
      <c r="AB111" s="101"/>
      <c r="AC111" s="164"/>
      <c r="AD111" s="164"/>
      <c r="AE111" s="164"/>
      <c r="AF111" s="164"/>
      <c r="AG111" s="164"/>
    </row>
    <row r="112" spans="1:33" ht="21" customHeight="1" outlineLevel="1">
      <c r="A112" s="266"/>
      <c r="B112" s="266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213"/>
      <c r="O112" s="213"/>
      <c r="P112" s="213"/>
      <c r="Q112" s="213"/>
      <c r="R112" s="213"/>
      <c r="S112" s="213"/>
      <c r="T112" s="213"/>
      <c r="U112" s="213"/>
      <c r="V112" s="213"/>
      <c r="W112" s="101"/>
      <c r="X112" s="101"/>
      <c r="Y112" s="101"/>
      <c r="Z112" s="101"/>
      <c r="AA112" s="101"/>
      <c r="AB112" s="101"/>
      <c r="AC112" s="164"/>
      <c r="AD112" s="164"/>
      <c r="AE112" s="164"/>
      <c r="AF112" s="164"/>
      <c r="AG112" s="164"/>
    </row>
    <row r="113" spans="1:33" ht="21" customHeight="1" outlineLevel="1">
      <c r="A113" s="266"/>
      <c r="B113" s="353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213"/>
      <c r="O113" s="213"/>
      <c r="P113" s="213"/>
      <c r="Q113" s="213"/>
      <c r="R113" s="213"/>
      <c r="S113" s="213"/>
      <c r="T113" s="213"/>
      <c r="U113" s="213"/>
      <c r="V113" s="213"/>
      <c r="W113" s="101"/>
      <c r="X113" s="101"/>
      <c r="Y113" s="101"/>
      <c r="Z113" s="101"/>
      <c r="AA113" s="101"/>
      <c r="AB113" s="101"/>
      <c r="AC113" s="164"/>
      <c r="AD113" s="164"/>
      <c r="AE113" s="164"/>
      <c r="AF113" s="164"/>
      <c r="AG113" s="164"/>
    </row>
    <row r="114" spans="1:33" ht="21" customHeight="1" outlineLevel="1">
      <c r="A114" s="266" t="s">
        <v>923</v>
      </c>
      <c r="B114" s="166">
        <f>IF(ABS(B111-B113)&gt;CHK_TOL,1,0)</f>
        <v>0</v>
      </c>
      <c r="C114" s="101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213"/>
      <c r="O114" s="213"/>
      <c r="P114" s="213"/>
      <c r="Q114" s="213"/>
      <c r="R114" s="213"/>
      <c r="S114" s="213"/>
      <c r="T114" s="213"/>
      <c r="U114" s="213"/>
      <c r="V114" s="213"/>
      <c r="W114" s="101"/>
      <c r="X114" s="101"/>
      <c r="Y114" s="101"/>
      <c r="Z114" s="101"/>
      <c r="AA114" s="101"/>
      <c r="AB114" s="101"/>
      <c r="AC114" s="164"/>
      <c r="AD114" s="164"/>
      <c r="AE114" s="164"/>
      <c r="AF114" s="164"/>
      <c r="AG114" s="164"/>
    </row>
    <row r="115" spans="1:33" ht="21" customHeight="1" outlineLevel="1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164"/>
      <c r="AC115" s="164"/>
      <c r="AD115" s="164"/>
      <c r="AE115" s="164"/>
      <c r="AF115" s="164"/>
      <c r="AG115" s="164"/>
    </row>
    <row r="116" spans="1:33" ht="21" customHeight="1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569"/>
      <c r="L116" s="569"/>
      <c r="M116" s="569"/>
      <c r="N116" s="569"/>
      <c r="O116" s="569"/>
      <c r="P116" s="569"/>
      <c r="Q116" s="569"/>
      <c r="R116" s="569"/>
      <c r="S116" s="569"/>
      <c r="T116" s="569"/>
      <c r="U116" s="569"/>
      <c r="V116" s="569"/>
      <c r="W116" s="569"/>
      <c r="X116" s="569"/>
      <c r="Y116" s="569"/>
      <c r="Z116" s="569"/>
      <c r="AA116" s="569"/>
      <c r="AB116" s="569"/>
      <c r="AC116" s="569"/>
      <c r="AD116" s="569"/>
      <c r="AE116" s="569"/>
      <c r="AF116" s="569"/>
      <c r="AG116" s="569"/>
    </row>
    <row r="117" spans="1:33" ht="21" customHeight="1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569"/>
      <c r="L117" s="569"/>
      <c r="M117" s="569"/>
      <c r="N117" s="569"/>
      <c r="O117" s="569"/>
      <c r="P117" s="569"/>
      <c r="Q117" s="569"/>
      <c r="R117" s="569"/>
      <c r="S117" s="569"/>
      <c r="T117" s="569"/>
      <c r="U117" s="569"/>
      <c r="V117" s="569"/>
      <c r="W117" s="569"/>
      <c r="X117" s="569"/>
      <c r="Y117" s="569"/>
      <c r="Z117" s="569"/>
      <c r="AA117" s="569"/>
      <c r="AB117" s="569"/>
      <c r="AC117" s="569"/>
      <c r="AD117" s="569"/>
      <c r="AE117" s="569"/>
      <c r="AF117" s="569"/>
      <c r="AG117" s="569"/>
    </row>
    <row r="118" spans="1:33" ht="21" customHeight="1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569"/>
      <c r="L118" s="569"/>
      <c r="M118" s="569"/>
      <c r="N118" s="569"/>
      <c r="O118" s="569"/>
      <c r="P118" s="569"/>
      <c r="Q118" s="569"/>
      <c r="R118" s="569"/>
      <c r="S118" s="569"/>
      <c r="T118" s="569"/>
      <c r="U118" s="569"/>
      <c r="V118" s="569"/>
      <c r="W118" s="569"/>
      <c r="X118" s="569"/>
      <c r="Y118" s="569"/>
      <c r="Z118" s="569"/>
      <c r="AA118" s="569"/>
      <c r="AB118" s="569"/>
      <c r="AC118" s="569"/>
      <c r="AD118" s="569"/>
      <c r="AE118" s="569"/>
      <c r="AF118" s="569"/>
      <c r="AG118" s="569"/>
    </row>
    <row r="119" spans="1:33" ht="21" customHeight="1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569"/>
      <c r="L119" s="569"/>
      <c r="M119" s="569"/>
      <c r="N119" s="569"/>
      <c r="O119" s="569"/>
      <c r="P119" s="569"/>
      <c r="Q119" s="569"/>
      <c r="R119" s="569"/>
      <c r="S119" s="569"/>
      <c r="T119" s="569"/>
      <c r="U119" s="569"/>
      <c r="V119" s="569"/>
      <c r="W119" s="569"/>
      <c r="X119" s="569"/>
      <c r="Y119" s="569"/>
      <c r="Z119" s="569"/>
      <c r="AA119" s="569"/>
      <c r="AB119" s="569"/>
      <c r="AC119" s="569"/>
      <c r="AD119" s="569"/>
      <c r="AE119" s="569"/>
      <c r="AF119" s="569"/>
      <c r="AG119" s="569"/>
    </row>
    <row r="120" spans="1:33" ht="21" customHeight="1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569"/>
      <c r="L120" s="569"/>
      <c r="M120" s="569"/>
      <c r="N120" s="569"/>
      <c r="O120" s="569"/>
      <c r="P120" s="569"/>
      <c r="Q120" s="569"/>
      <c r="R120" s="569"/>
      <c r="S120" s="569"/>
      <c r="T120" s="569"/>
      <c r="U120" s="569"/>
      <c r="V120" s="569"/>
      <c r="W120" s="569"/>
      <c r="X120" s="569"/>
      <c r="Y120" s="569"/>
      <c r="Z120" s="569"/>
      <c r="AA120" s="569"/>
      <c r="AB120" s="569"/>
      <c r="AC120" s="569"/>
      <c r="AD120" s="569"/>
      <c r="AE120" s="569"/>
      <c r="AF120" s="569"/>
      <c r="AG120" s="569"/>
    </row>
    <row r="121" spans="1:33" ht="21" customHeight="1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569"/>
      <c r="L121" s="569"/>
      <c r="M121" s="569"/>
      <c r="N121" s="569"/>
      <c r="O121" s="569"/>
      <c r="P121" s="569"/>
      <c r="Q121" s="569"/>
      <c r="R121" s="569"/>
      <c r="S121" s="569"/>
      <c r="T121" s="569"/>
      <c r="U121" s="569"/>
      <c r="V121" s="569"/>
      <c r="W121" s="569"/>
      <c r="X121" s="569"/>
      <c r="Y121" s="569"/>
      <c r="Z121" s="569"/>
      <c r="AA121" s="569"/>
      <c r="AB121" s="569"/>
      <c r="AC121" s="569"/>
      <c r="AD121" s="569"/>
      <c r="AE121" s="569"/>
      <c r="AF121" s="569"/>
      <c r="AG121" s="569"/>
    </row>
    <row r="122" spans="1:33" ht="21" customHeight="1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569"/>
      <c r="L122" s="569"/>
      <c r="M122" s="569"/>
      <c r="N122" s="569"/>
      <c r="O122" s="569"/>
      <c r="P122" s="569"/>
      <c r="Q122" s="569"/>
      <c r="R122" s="569"/>
      <c r="S122" s="569"/>
      <c r="T122" s="569"/>
      <c r="U122" s="569"/>
      <c r="V122" s="569"/>
      <c r="W122" s="569"/>
      <c r="X122" s="569"/>
      <c r="Y122" s="569"/>
      <c r="Z122" s="569"/>
      <c r="AA122" s="569"/>
      <c r="AB122" s="569"/>
      <c r="AC122" s="569"/>
      <c r="AD122" s="569"/>
      <c r="AE122" s="569"/>
      <c r="AF122" s="569"/>
      <c r="AG122" s="569"/>
    </row>
    <row r="123" spans="1:33" ht="21" customHeight="1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569"/>
      <c r="L123" s="569"/>
      <c r="M123" s="569"/>
      <c r="N123" s="569"/>
      <c r="O123" s="569"/>
      <c r="P123" s="569"/>
      <c r="Q123" s="569"/>
      <c r="R123" s="569"/>
      <c r="S123" s="569"/>
      <c r="T123" s="569"/>
      <c r="U123" s="569"/>
      <c r="V123" s="569"/>
      <c r="W123" s="569"/>
      <c r="X123" s="569"/>
      <c r="Y123" s="569"/>
      <c r="Z123" s="569"/>
      <c r="AA123" s="569"/>
      <c r="AB123" s="569"/>
      <c r="AC123" s="569"/>
      <c r="AD123" s="569"/>
      <c r="AE123" s="569"/>
      <c r="AF123" s="569"/>
      <c r="AG123" s="569"/>
    </row>
    <row r="124" spans="1:33" ht="21" customHeight="1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569"/>
      <c r="L124" s="569"/>
      <c r="M124" s="569"/>
      <c r="N124" s="569"/>
      <c r="O124" s="569"/>
      <c r="P124" s="569"/>
      <c r="Q124" s="569"/>
      <c r="R124" s="569"/>
      <c r="S124" s="569"/>
      <c r="T124" s="569"/>
      <c r="U124" s="569"/>
      <c r="V124" s="569"/>
      <c r="W124" s="569"/>
      <c r="X124" s="569"/>
      <c r="Y124" s="569"/>
      <c r="Z124" s="569"/>
      <c r="AA124" s="569"/>
      <c r="AB124" s="569"/>
      <c r="AC124" s="569"/>
      <c r="AD124" s="569"/>
      <c r="AE124" s="569"/>
      <c r="AF124" s="569"/>
      <c r="AG124" s="569"/>
    </row>
    <row r="125" spans="1:33" ht="21" customHeight="1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569"/>
      <c r="L125" s="569"/>
      <c r="M125" s="569"/>
      <c r="N125" s="569"/>
      <c r="O125" s="569"/>
      <c r="P125" s="569"/>
      <c r="Q125" s="569"/>
      <c r="R125" s="569"/>
      <c r="S125" s="569"/>
      <c r="T125" s="569"/>
      <c r="U125" s="569"/>
      <c r="V125" s="569"/>
      <c r="W125" s="569"/>
      <c r="X125" s="569"/>
      <c r="Y125" s="569"/>
      <c r="Z125" s="569"/>
      <c r="AA125" s="569"/>
      <c r="AB125" s="569"/>
      <c r="AC125" s="569"/>
      <c r="AD125" s="569"/>
      <c r="AE125" s="569"/>
      <c r="AF125" s="569"/>
      <c r="AG125" s="569"/>
    </row>
    <row r="126" spans="1:33" ht="21" customHeight="1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569"/>
      <c r="L126" s="569"/>
      <c r="M126" s="569"/>
      <c r="N126" s="569"/>
      <c r="O126" s="569"/>
      <c r="P126" s="569"/>
      <c r="Q126" s="569"/>
      <c r="R126" s="569"/>
      <c r="S126" s="569"/>
      <c r="T126" s="569"/>
      <c r="U126" s="569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</row>
    <row r="127" spans="1:33" ht="21" customHeight="1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569"/>
      <c r="L127" s="569"/>
      <c r="M127" s="569"/>
      <c r="N127" s="569"/>
      <c r="O127" s="569"/>
      <c r="P127" s="569"/>
      <c r="Q127" s="569"/>
      <c r="R127" s="569"/>
      <c r="S127" s="569"/>
      <c r="T127" s="569"/>
      <c r="U127" s="569"/>
      <c r="V127" s="569"/>
      <c r="W127" s="569"/>
      <c r="X127" s="569"/>
      <c r="Y127" s="569"/>
      <c r="Z127" s="569"/>
      <c r="AA127" s="569"/>
      <c r="AB127" s="569"/>
      <c r="AC127" s="569"/>
      <c r="AD127" s="569"/>
      <c r="AE127" s="569"/>
      <c r="AF127" s="569"/>
      <c r="AG127" s="569"/>
    </row>
    <row r="128" spans="1:33" ht="21" customHeight="1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569"/>
      <c r="L128" s="569"/>
      <c r="M128" s="569"/>
      <c r="N128" s="569"/>
      <c r="O128" s="569"/>
      <c r="P128" s="569"/>
      <c r="Q128" s="569"/>
      <c r="R128" s="569"/>
      <c r="S128" s="569"/>
      <c r="T128" s="569"/>
      <c r="U128" s="569"/>
      <c r="V128" s="569"/>
      <c r="W128" s="569"/>
      <c r="X128" s="569"/>
      <c r="Y128" s="569"/>
      <c r="Z128" s="569"/>
      <c r="AA128" s="569"/>
      <c r="AB128" s="569"/>
      <c r="AC128" s="569"/>
      <c r="AD128" s="569"/>
      <c r="AE128" s="569"/>
      <c r="AF128" s="569"/>
      <c r="AG128" s="569"/>
    </row>
    <row r="129" spans="1:10" ht="21" customHeight="1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</row>
    <row r="130" spans="1:10" ht="21" customHeight="1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</row>
    <row r="131" spans="1:10" ht="21" customHeight="1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</row>
    <row r="132" spans="1:10" ht="21" customHeight="1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</row>
    <row r="133" spans="1:10" ht="21" customHeight="1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</row>
    <row r="134" spans="1:10" ht="21" customHeight="1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</row>
    <row r="135" spans="1:10" ht="21" customHeight="1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</row>
    <row r="136" spans="1:10" ht="21" customHeight="1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</row>
    <row r="137" spans="1:10" ht="21" customHeight="1">
      <c r="A137" s="164"/>
      <c r="B137" s="164"/>
      <c r="C137" s="164"/>
      <c r="D137" s="164"/>
      <c r="E137" s="164"/>
      <c r="F137" s="164"/>
      <c r="G137" s="164"/>
      <c r="H137" s="164"/>
      <c r="I137" s="164"/>
      <c r="J137" s="164"/>
    </row>
    <row r="138" spans="1:10" ht="21" customHeight="1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</row>
    <row r="139" spans="1:10" ht="21" customHeight="1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</row>
    <row r="140" spans="1:10" ht="21" customHeight="1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</row>
    <row r="141" spans="1:10" ht="21" customHeight="1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</row>
  </sheetData>
  <dataConsolidate/>
  <mergeCells count="11">
    <mergeCell ref="B63:G63"/>
    <mergeCell ref="B64:D64"/>
    <mergeCell ref="E64:G64"/>
    <mergeCell ref="B77:D77"/>
    <mergeCell ref="B95:F95"/>
    <mergeCell ref="B45:H45"/>
    <mergeCell ref="B4:D4"/>
    <mergeCell ref="E4:G4"/>
    <mergeCell ref="B19:F19"/>
    <mergeCell ref="B20:C20"/>
    <mergeCell ref="D20:E20"/>
  </mergeCells>
  <conditionalFormatting sqref="B114">
    <cfRule type="cellIs" dxfId="274" priority="1" stopIfTrue="1" operator="notEqual">
      <formula>0</formula>
    </cfRule>
    <cfRule type="cellIs" dxfId="273" priority="2" stopIfTrue="1" operator="equal">
      <formula>""</formula>
    </cfRule>
    <cfRule type="cellIs" dxfId="272" priority="3" stopIfTrue="1" operator="notEqual">
      <formula>0</formula>
    </cfRule>
    <cfRule type="cellIs" dxfId="271" priority="4" stopIfTrue="1" operator="equal">
      <formula>""</formula>
    </cfRule>
  </conditionalFormatting>
  <conditionalFormatting sqref="B104:D104">
    <cfRule type="cellIs" dxfId="270" priority="5" stopIfTrue="1" operator="notEqual">
      <formula>0</formula>
    </cfRule>
    <cfRule type="cellIs" dxfId="269" priority="6" stopIfTrue="1" operator="equal">
      <formula>""</formula>
    </cfRule>
    <cfRule type="cellIs" dxfId="268" priority="7" stopIfTrue="1" operator="notEqual">
      <formula>0</formula>
    </cfRule>
    <cfRule type="cellIs" dxfId="267" priority="8" stopIfTrue="1" operator="equal">
      <formula>""</formula>
    </cfRule>
  </conditionalFormatting>
  <conditionalFormatting sqref="E92">
    <cfRule type="cellIs" dxfId="266" priority="21" stopIfTrue="1" operator="notEqual">
      <formula>0</formula>
    </cfRule>
    <cfRule type="cellIs" dxfId="265" priority="22" stopIfTrue="1" operator="equal">
      <formula>""</formula>
    </cfRule>
    <cfRule type="cellIs" dxfId="264" priority="23" stopIfTrue="1" operator="notEqual">
      <formula>0</formula>
    </cfRule>
    <cfRule type="cellIs" dxfId="263" priority="24" stopIfTrue="1" operator="equal">
      <formula>""</formula>
    </cfRule>
  </conditionalFormatting>
  <conditionalFormatting sqref="F39">
    <cfRule type="cellIs" dxfId="262" priority="37" stopIfTrue="1" operator="notEqual">
      <formula>0</formula>
    </cfRule>
    <cfRule type="cellIs" dxfId="261" priority="38" stopIfTrue="1" operator="equal">
      <formula>""</formula>
    </cfRule>
    <cfRule type="cellIs" dxfId="260" priority="39" stopIfTrue="1" operator="notEqual">
      <formula>0</formula>
    </cfRule>
    <cfRule type="cellIs" dxfId="259" priority="40" stopIfTrue="1" operator="equal">
      <formula>""</formula>
    </cfRule>
  </conditionalFormatting>
  <conditionalFormatting sqref="F42">
    <cfRule type="cellIs" dxfId="258" priority="33" stopIfTrue="1" operator="notEqual">
      <formula>0</formula>
    </cfRule>
    <cfRule type="cellIs" dxfId="257" priority="34" stopIfTrue="1" operator="equal">
      <formula>""</formula>
    </cfRule>
    <cfRule type="cellIs" dxfId="256" priority="35" stopIfTrue="1" operator="notEqual">
      <formula>0</formula>
    </cfRule>
    <cfRule type="cellIs" dxfId="255" priority="36" stopIfTrue="1" operator="equal">
      <formula>""</formula>
    </cfRule>
  </conditionalFormatting>
  <conditionalFormatting sqref="H13">
    <cfRule type="cellIs" dxfId="254" priority="13" stopIfTrue="1" operator="notEqual">
      <formula>0</formula>
    </cfRule>
    <cfRule type="cellIs" dxfId="253" priority="14" stopIfTrue="1" operator="equal">
      <formula>""</formula>
    </cfRule>
    <cfRule type="cellIs" dxfId="252" priority="15" stopIfTrue="1" operator="notEqual">
      <formula>0</formula>
    </cfRule>
    <cfRule type="cellIs" dxfId="251" priority="16" stopIfTrue="1" operator="equal">
      <formula>""</formula>
    </cfRule>
  </conditionalFormatting>
  <conditionalFormatting sqref="H16">
    <cfRule type="cellIs" dxfId="250" priority="9" stopIfTrue="1" operator="notEqual">
      <formula>0</formula>
    </cfRule>
    <cfRule type="cellIs" dxfId="249" priority="10" stopIfTrue="1" operator="equal">
      <formula>""</formula>
    </cfRule>
    <cfRule type="cellIs" dxfId="248" priority="11" stopIfTrue="1" operator="notEqual">
      <formula>0</formula>
    </cfRule>
    <cfRule type="cellIs" dxfId="247" priority="12" stopIfTrue="1" operator="equal">
      <formula>""</formula>
    </cfRule>
  </conditionalFormatting>
  <conditionalFormatting sqref="H60">
    <cfRule type="cellIs" dxfId="246" priority="29" stopIfTrue="1" operator="notEqual">
      <formula>0</formula>
    </cfRule>
    <cfRule type="cellIs" dxfId="245" priority="30" stopIfTrue="1" operator="equal">
      <formula>""</formula>
    </cfRule>
    <cfRule type="cellIs" dxfId="244" priority="31" stopIfTrue="1" operator="notEqual">
      <formula>0</formula>
    </cfRule>
    <cfRule type="cellIs" dxfId="243" priority="32" stopIfTrue="1" operator="equal">
      <formula>""</formula>
    </cfRule>
  </conditionalFormatting>
  <conditionalFormatting sqref="H74">
    <cfRule type="cellIs" dxfId="242" priority="25" stopIfTrue="1" operator="notEqual">
      <formula>0</formula>
    </cfRule>
    <cfRule type="cellIs" dxfId="241" priority="26" stopIfTrue="1" operator="equal">
      <formula>""</formula>
    </cfRule>
    <cfRule type="cellIs" dxfId="240" priority="27" stopIfTrue="1" operator="notEqual">
      <formula>0</formula>
    </cfRule>
    <cfRule type="cellIs" dxfId="239" priority="28" stopIfTrue="1" operator="equal">
      <formula>""</formula>
    </cfRule>
  </conditionalFormatting>
  <conditionalFormatting sqref="N1:N2">
    <cfRule type="cellIs" dxfId="238" priority="17" stopIfTrue="1" operator="notEqual">
      <formula>0</formula>
    </cfRule>
    <cfRule type="cellIs" dxfId="237" priority="18" stopIfTrue="1" operator="equal">
      <formula>""</formula>
    </cfRule>
    <cfRule type="cellIs" dxfId="236" priority="19" stopIfTrue="1" operator="notEqual">
      <formula>0</formula>
    </cfRule>
    <cfRule type="cellIs" dxfId="235" priority="20" stopIfTrue="1" operator="equal">
      <formula>""</formula>
    </cfRule>
  </conditionalFormatting>
  <pageMargins left="0.7" right="0.7" top="0.75" bottom="0.75" header="0.3" footer="0.3"/>
  <pageSetup paperSize="9" scale="49" fitToHeight="0" orientation="portrait" r:id="rId1"/>
  <rowBreaks count="1" manualBreakCount="1">
    <brk id="75" max="16383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5278-1B51-4A44-8151-16FEBF30F16F}">
  <sheetPr codeName="Sheet31">
    <tabColor theme="4"/>
    <pageSetUpPr fitToPage="1"/>
  </sheetPr>
  <dimension ref="A1:AG141"/>
  <sheetViews>
    <sheetView showGridLines="0" zoomScale="80" zoomScaleNormal="80" workbookViewId="0">
      <pane ySplit="2" topLeftCell="A13" activePane="bottomLeft" state="frozen"/>
      <selection pane="bottomLeft" activeCell="B39" sqref="B39"/>
      <selection activeCell="Q24" sqref="Q24"/>
    </sheetView>
  </sheetViews>
  <sheetFormatPr defaultColWidth="0" defaultRowHeight="21" customHeight="1" outlineLevelRow="1"/>
  <cols>
    <col min="1" max="1" width="45.7109375" style="2" customWidth="1"/>
    <col min="2" max="3" width="10.28515625" style="2" customWidth="1"/>
    <col min="4" max="4" width="10.5703125" style="2" customWidth="1"/>
    <col min="5" max="5" width="11.85546875" style="2" customWidth="1"/>
    <col min="6" max="10" width="10.28515625" style="2" customWidth="1"/>
    <col min="11" max="12" width="8.7109375" style="2" customWidth="1"/>
    <col min="13" max="13" width="9.7109375" style="2" customWidth="1"/>
    <col min="14" max="14" width="8.7109375" style="2" customWidth="1"/>
    <col min="15" max="15" width="3.85546875" style="2" hidden="1" customWidth="1"/>
    <col min="16" max="33" width="0" style="2" hidden="1" customWidth="1"/>
    <col min="34" max="16384" width="8.7109375" style="2" hidden="1"/>
  </cols>
  <sheetData>
    <row r="1" spans="1:33" s="23" customFormat="1" ht="26.25">
      <c r="A1" s="75" t="s">
        <v>1133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str">
        <f>A1&amp;" - Errors on sheet"</f>
        <v>Summaries_PR24_post_challenge_SWB - Errors on sheet</v>
      </c>
      <c r="N1" s="166">
        <f>E92+H74+H60+F42+F39+H13+H16+B104+C104+D104+B114</f>
        <v>0</v>
      </c>
      <c r="O1" s="120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157"/>
      <c r="AF1" s="79"/>
      <c r="AG1" s="79"/>
    </row>
    <row r="2" spans="1:33" s="23" customFormat="1" ht="15">
      <c r="A2" s="178"/>
      <c r="B2" s="178"/>
      <c r="C2" s="179"/>
      <c r="D2" s="180"/>
      <c r="E2" s="181"/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101"/>
      <c r="Q2" s="101"/>
      <c r="R2" s="101"/>
      <c r="S2" s="101"/>
      <c r="T2" s="101"/>
      <c r="U2" s="101"/>
      <c r="V2" s="101"/>
      <c r="W2" s="182"/>
      <c r="X2" s="182"/>
      <c r="Y2" s="182"/>
      <c r="Z2" s="182"/>
      <c r="AA2" s="182"/>
      <c r="AB2" s="101"/>
      <c r="AC2" s="101"/>
      <c r="AD2" s="101"/>
      <c r="AE2" s="157"/>
      <c r="AF2" s="157"/>
      <c r="AG2" s="157"/>
    </row>
    <row r="3" spans="1:33" ht="21" customHeight="1" thickBot="1">
      <c r="A3" s="210" t="s">
        <v>928</v>
      </c>
      <c r="B3" s="164"/>
      <c r="C3" s="27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</row>
    <row r="4" spans="1:33" ht="21" customHeight="1" outlineLevel="1" thickBot="1">
      <c r="A4" s="211" t="s">
        <v>929</v>
      </c>
      <c r="B4" s="574" t="s">
        <v>930</v>
      </c>
      <c r="C4" s="575"/>
      <c r="D4" s="575"/>
      <c r="E4" s="574" t="s">
        <v>931</v>
      </c>
      <c r="F4" s="575"/>
      <c r="G4" s="576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ht="21" customHeight="1" outlineLevel="1" thickBot="1">
      <c r="A5" s="339"/>
      <c r="B5" s="339" t="s">
        <v>932</v>
      </c>
      <c r="C5" s="339" t="s">
        <v>933</v>
      </c>
      <c r="D5" s="340" t="s">
        <v>934</v>
      </c>
      <c r="E5" s="339" t="s">
        <v>932</v>
      </c>
      <c r="F5" s="339" t="s">
        <v>933</v>
      </c>
      <c r="G5" s="339" t="s">
        <v>934</v>
      </c>
      <c r="H5" s="266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</row>
    <row r="6" spans="1:33" ht="21" customHeight="1" outlineLevel="1" thickBot="1">
      <c r="A6" s="341" t="s">
        <v>935</v>
      </c>
      <c r="B6" s="342"/>
      <c r="C6" s="343"/>
      <c r="D6" s="344"/>
      <c r="E6" s="343"/>
      <c r="F6" s="343"/>
      <c r="G6" s="344"/>
      <c r="H6" s="266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</row>
    <row r="7" spans="1:33" ht="21" customHeight="1" outlineLevel="1" thickBot="1">
      <c r="A7" s="341" t="s">
        <v>936</v>
      </c>
      <c r="B7" s="345"/>
      <c r="C7" s="345"/>
      <c r="D7" s="346"/>
      <c r="E7" s="345"/>
      <c r="F7" s="345"/>
      <c r="G7" s="346"/>
      <c r="H7" s="266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spans="1:33" ht="21" customHeight="1" outlineLevel="1" thickBot="1">
      <c r="A8" s="347" t="s">
        <v>937</v>
      </c>
      <c r="B8" s="348">
        <f>-(B30+C30)*CAPEX_OPEX_split!W20</f>
        <v>-11.91159575284636</v>
      </c>
      <c r="C8" s="348">
        <f>-(B30+C30)*CAPEX_OPEX_split!W19</f>
        <v>-36.742404247153637</v>
      </c>
      <c r="D8" s="349">
        <f>SUM(B8:C8)</f>
        <v>-48.653999999999996</v>
      </c>
      <c r="E8" s="348">
        <f>-(D30+E30)*CAPEX_OPEX_split!W36</f>
        <v>-18.157413212760225</v>
      </c>
      <c r="F8" s="348">
        <f>-(D30+E30)*CAPEX_OPEX_split!W35</f>
        <v>-17.688881379370187</v>
      </c>
      <c r="G8" s="349">
        <f>SUM(E8:F8)</f>
        <v>-35.846294592130413</v>
      </c>
      <c r="H8" s="381">
        <f>G8+D8</f>
        <v>-84.500294592130416</v>
      </c>
      <c r="I8" s="164"/>
      <c r="J8" s="101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</row>
    <row r="9" spans="1:33" ht="21" customHeight="1" outlineLevel="1" thickBot="1">
      <c r="A9" s="351" t="s">
        <v>938</v>
      </c>
      <c r="B9" s="348">
        <f>-B36*CAPEX_OPEX_split!W20</f>
        <v>-1.409319409635073</v>
      </c>
      <c r="C9" s="348">
        <f>-B36*CAPEX_OPEX_split!W19</f>
        <v>-4.347174344780643</v>
      </c>
      <c r="D9" s="349">
        <f>SUM(B9:C9)</f>
        <v>-5.7564937544157164</v>
      </c>
      <c r="E9" s="348">
        <f>-(D36+E36)*CAPEX_OPEX_split!W36</f>
        <v>-0.54467739692033501</v>
      </c>
      <c r="F9" s="348">
        <f>-(D36+E36)*CAPEX_OPEX_split!W35</f>
        <v>-0.53062260307966513</v>
      </c>
      <c r="G9" s="349">
        <f>SUM(E9:F9)</f>
        <v>-1.0753000000000001</v>
      </c>
      <c r="H9" s="381">
        <f>G9+D9</f>
        <v>-6.8317937544157168</v>
      </c>
      <c r="I9" s="164"/>
      <c r="J9" s="101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</row>
    <row r="10" spans="1:33" ht="21" customHeight="1" outlineLevel="1" thickBot="1">
      <c r="A10" s="341" t="s">
        <v>939</v>
      </c>
      <c r="B10" s="345"/>
      <c r="C10" s="345"/>
      <c r="D10" s="346"/>
      <c r="E10" s="345"/>
      <c r="F10" s="345"/>
      <c r="G10" s="346"/>
      <c r="H10" s="266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spans="1:33" ht="21" customHeight="1" outlineLevel="1">
      <c r="A11" s="266"/>
      <c r="B11" s="266"/>
      <c r="C11" s="266"/>
      <c r="D11" s="266"/>
      <c r="E11" s="266"/>
      <c r="F11" s="352"/>
      <c r="G11" s="266"/>
      <c r="H11" s="266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</row>
    <row r="12" spans="1:33" ht="21" customHeight="1" outlineLevel="1">
      <c r="A12" s="266" t="str">
        <f>DSR_SWB!E$117</f>
        <v>Developer services revenue - total</v>
      </c>
      <c r="B12" s="266"/>
      <c r="C12" s="266"/>
      <c r="D12" s="266"/>
      <c r="E12" s="266"/>
      <c r="F12" s="391"/>
      <c r="G12" s="266"/>
      <c r="H12" s="353">
        <f>DSR_SWB!W117-DSR_SWB!W96+IC_chall!W42</f>
        <v>84.500294592130416</v>
      </c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</row>
    <row r="13" spans="1:33" s="23" customFormat="1" ht="19.149999999999999" customHeight="1" outlineLevel="1">
      <c r="A13" s="266" t="s">
        <v>923</v>
      </c>
      <c r="B13" s="110"/>
      <c r="C13" s="111"/>
      <c r="D13" s="112"/>
      <c r="E13" s="265"/>
      <c r="F13" s="157"/>
      <c r="G13" s="265"/>
      <c r="H13" s="166">
        <f>IF(ABS(ABS(H8)-ABS(H12))&gt;CHK_TOL,1,0)</f>
        <v>0</v>
      </c>
      <c r="I13" s="101"/>
      <c r="J13" s="101"/>
      <c r="K13" s="101"/>
      <c r="L13" s="120"/>
      <c r="M13" s="193"/>
      <c r="N13" s="101"/>
      <c r="O13" s="120"/>
      <c r="P13" s="157"/>
      <c r="Q13" s="157"/>
      <c r="R13" s="101"/>
      <c r="S13" s="101"/>
      <c r="T13" s="101"/>
      <c r="U13" s="101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95"/>
      <c r="AG13" s="195"/>
    </row>
    <row r="14" spans="1:33" ht="21" customHeight="1" outlineLevel="1">
      <c r="A14" s="266"/>
      <c r="B14" s="266"/>
      <c r="C14" s="266"/>
      <c r="D14" s="266"/>
      <c r="E14" s="266"/>
      <c r="F14" s="266"/>
      <c r="G14" s="266"/>
      <c r="H14" s="266"/>
      <c r="I14" s="164"/>
      <c r="J14" s="164"/>
      <c r="K14" s="164"/>
      <c r="L14" s="164"/>
      <c r="M14" s="164"/>
      <c r="N14" s="101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</row>
    <row r="15" spans="1:33" ht="21" customHeight="1" outlineLevel="1">
      <c r="A15" s="266" t="str">
        <f>DR_TOTEX_BRL!$E$107</f>
        <v>Diversions revenue - total</v>
      </c>
      <c r="B15" s="266"/>
      <c r="C15" s="266"/>
      <c r="D15" s="266"/>
      <c r="E15" s="266"/>
      <c r="F15" s="266"/>
      <c r="G15" s="266"/>
      <c r="H15" s="353">
        <f>DR_TOTEX_SWB!$W$107</f>
        <v>6.8317937544157141</v>
      </c>
      <c r="I15" s="164"/>
      <c r="J15" s="164"/>
      <c r="K15" s="164"/>
      <c r="L15" s="164"/>
      <c r="M15" s="164"/>
      <c r="N15" s="101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</row>
    <row r="16" spans="1:33" s="23" customFormat="1" ht="19.149999999999999" customHeight="1" outlineLevel="1">
      <c r="A16" s="266" t="s">
        <v>923</v>
      </c>
      <c r="B16" s="110"/>
      <c r="C16" s="111"/>
      <c r="D16" s="112"/>
      <c r="E16" s="265"/>
      <c r="F16" s="157"/>
      <c r="G16" s="265"/>
      <c r="H16" s="166">
        <f>IF(ABS(ABS(H9)-ABS(H15))&gt;CHK_TOL,1,0)</f>
        <v>0</v>
      </c>
      <c r="I16" s="101"/>
      <c r="J16" s="101"/>
      <c r="K16" s="101"/>
      <c r="L16" s="79"/>
      <c r="M16" s="157"/>
      <c r="N16" s="101"/>
      <c r="O16" s="120"/>
      <c r="P16" s="157"/>
      <c r="Q16" s="157"/>
      <c r="R16" s="101"/>
      <c r="S16" s="101"/>
      <c r="T16" s="101"/>
      <c r="U16" s="101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95"/>
      <c r="AG16" s="195"/>
    </row>
    <row r="17" spans="1:33" ht="21" customHeight="1" outlineLevel="1">
      <c r="A17" s="164"/>
      <c r="B17" s="164"/>
      <c r="C17" s="164"/>
      <c r="D17" s="164"/>
      <c r="E17" s="164"/>
      <c r="F17" s="252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</row>
    <row r="18" spans="1:33" ht="21" customHeight="1" thickBot="1">
      <c r="A18" s="210" t="s">
        <v>940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</row>
    <row r="19" spans="1:33" ht="22.15" customHeight="1" outlineLevel="1" thickBot="1">
      <c r="A19" s="211" t="s">
        <v>929</v>
      </c>
      <c r="B19" s="574" t="s">
        <v>941</v>
      </c>
      <c r="C19" s="575"/>
      <c r="D19" s="575"/>
      <c r="E19" s="575"/>
      <c r="F19" s="575"/>
      <c r="G19" s="332"/>
      <c r="H19" s="164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</row>
    <row r="20" spans="1:33" ht="22.15" customHeight="1" outlineLevel="1" thickBot="1">
      <c r="A20" s="354"/>
      <c r="B20" s="577" t="s">
        <v>930</v>
      </c>
      <c r="C20" s="577"/>
      <c r="D20" s="578" t="s">
        <v>931</v>
      </c>
      <c r="E20" s="579"/>
      <c r="F20" s="355" t="s">
        <v>927</v>
      </c>
      <c r="G20" s="164"/>
      <c r="H20" s="164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</row>
    <row r="21" spans="1:33" s="25" customFormat="1" ht="26.25" outlineLevel="1" thickBot="1">
      <c r="A21" s="341"/>
      <c r="B21" s="356" t="s">
        <v>942</v>
      </c>
      <c r="C21" s="357" t="s">
        <v>943</v>
      </c>
      <c r="D21" s="358" t="s">
        <v>942</v>
      </c>
      <c r="E21" s="357" t="s">
        <v>943</v>
      </c>
      <c r="F21" s="359"/>
      <c r="G21" s="212"/>
      <c r="H21" s="212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</row>
    <row r="22" spans="1:33" ht="21" customHeight="1" outlineLevel="1" thickBot="1">
      <c r="A22" s="341" t="s">
        <v>944</v>
      </c>
      <c r="B22" s="360"/>
      <c r="C22" s="361"/>
      <c r="D22" s="358"/>
      <c r="E22" s="361"/>
      <c r="F22" s="361"/>
      <c r="G22" s="164"/>
      <c r="H22" s="164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</row>
    <row r="23" spans="1:33" ht="21" customHeight="1" outlineLevel="1" thickBot="1">
      <c r="A23" s="362" t="s">
        <v>945</v>
      </c>
      <c r="B23" s="363">
        <f>DSR_SWB!W91</f>
        <v>0</v>
      </c>
      <c r="C23" s="364">
        <f>DSR_SWB!W92</f>
        <v>24.71</v>
      </c>
      <c r="D23" s="345"/>
      <c r="E23" s="346"/>
      <c r="F23" s="349">
        <f>SUM(B23:E23)</f>
        <v>24.71</v>
      </c>
      <c r="G23" s="164"/>
      <c r="H23" s="164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</row>
    <row r="24" spans="1:33" ht="21" customHeight="1" outlineLevel="1" thickBot="1">
      <c r="A24" s="362" t="s">
        <v>946</v>
      </c>
      <c r="B24" s="363">
        <f>IC_chall!W40</f>
        <v>9.2349999999999994</v>
      </c>
      <c r="C24" s="346"/>
      <c r="D24" s="348">
        <f>IC_chall!W41</f>
        <v>15.905294592130412</v>
      </c>
      <c r="E24" s="346"/>
      <c r="F24" s="349">
        <f t="shared" ref="F24:F29" si="0">SUM(B24:E24)</f>
        <v>25.14029459213041</v>
      </c>
      <c r="G24" s="164"/>
      <c r="H24" s="164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</row>
    <row r="25" spans="1:33" ht="21" customHeight="1" outlineLevel="1" thickBot="1">
      <c r="A25" s="362" t="s">
        <v>947</v>
      </c>
      <c r="B25" s="363">
        <f>DSR_SWB!W97</f>
        <v>0</v>
      </c>
      <c r="C25" s="364">
        <f>DSR_SWB!W98</f>
        <v>17.855</v>
      </c>
      <c r="D25" s="345"/>
      <c r="E25" s="346"/>
      <c r="F25" s="349">
        <f t="shared" si="0"/>
        <v>17.855</v>
      </c>
      <c r="G25" s="164"/>
      <c r="H25" s="164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</row>
    <row r="26" spans="1:33" ht="21" customHeight="1" outlineLevel="1" thickBot="1">
      <c r="A26" s="362" t="s">
        <v>948</v>
      </c>
      <c r="B26" s="363">
        <f>DSR_SWB!W100</f>
        <v>-3.1459999999999999</v>
      </c>
      <c r="C26" s="346"/>
      <c r="D26" s="348">
        <f>DSR_SWB!W101</f>
        <v>-1.998</v>
      </c>
      <c r="E26" s="346"/>
      <c r="F26" s="349">
        <f t="shared" si="0"/>
        <v>-5.1440000000000001</v>
      </c>
      <c r="G26" s="164"/>
      <c r="H26" s="164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</row>
    <row r="27" spans="1:33" ht="21" customHeight="1" outlineLevel="1" thickBot="1">
      <c r="A27" s="362" t="s">
        <v>949</v>
      </c>
      <c r="B27" s="363">
        <f>DSR_SWB!W103</f>
        <v>0</v>
      </c>
      <c r="C27" s="346"/>
      <c r="D27" s="348">
        <f>DSR_SWB!W104</f>
        <v>0</v>
      </c>
      <c r="E27" s="346"/>
      <c r="F27" s="349">
        <f t="shared" si="0"/>
        <v>0</v>
      </c>
      <c r="G27" s="164"/>
      <c r="H27" s="164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</row>
    <row r="28" spans="1:33" ht="21" customHeight="1" outlineLevel="1" thickBot="1">
      <c r="A28" s="362" t="s">
        <v>950</v>
      </c>
      <c r="B28" s="365"/>
      <c r="C28" s="346"/>
      <c r="D28" s="345"/>
      <c r="E28" s="364">
        <f>DSR_SWB!W106</f>
        <v>21.164000000000001</v>
      </c>
      <c r="F28" s="349">
        <f t="shared" si="0"/>
        <v>21.164000000000001</v>
      </c>
      <c r="G28" s="164"/>
      <c r="H28" s="164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</row>
    <row r="29" spans="1:33" ht="21" customHeight="1" outlineLevel="1" thickBot="1">
      <c r="A29" s="362" t="s">
        <v>951</v>
      </c>
      <c r="B29" s="363">
        <f>DSR_SWB!W108</f>
        <v>0</v>
      </c>
      <c r="C29" s="364">
        <f>DSR_SWB!W109</f>
        <v>0</v>
      </c>
      <c r="D29" s="348">
        <f>DSR_SWB!W110</f>
        <v>0.77500000000000002</v>
      </c>
      <c r="E29" s="364">
        <f>DSR_SWB!W111</f>
        <v>0</v>
      </c>
      <c r="F29" s="349">
        <f t="shared" si="0"/>
        <v>0.77500000000000002</v>
      </c>
      <c r="G29" s="164"/>
      <c r="H29" s="164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</row>
    <row r="30" spans="1:33" ht="21" customHeight="1" outlineLevel="1" thickBot="1">
      <c r="A30" s="341" t="s">
        <v>952</v>
      </c>
      <c r="B30" s="366">
        <f>SUM(B23:B29)</f>
        <v>6.0889999999999995</v>
      </c>
      <c r="C30" s="367">
        <f t="shared" ref="C30:F30" si="1">SUM(C23:C29)</f>
        <v>42.564999999999998</v>
      </c>
      <c r="D30" s="368">
        <f t="shared" si="1"/>
        <v>14.682294592130413</v>
      </c>
      <c r="E30" s="369">
        <f t="shared" si="1"/>
        <v>21.164000000000001</v>
      </c>
      <c r="F30" s="349">
        <f t="shared" si="1"/>
        <v>84.500294592130416</v>
      </c>
      <c r="G30" s="164"/>
      <c r="H30" s="164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</row>
    <row r="31" spans="1:33" ht="21" customHeight="1" outlineLevel="1" thickBot="1">
      <c r="A31" s="512" t="s">
        <v>1130</v>
      </c>
      <c r="B31" s="456">
        <v>0</v>
      </c>
      <c r="C31" s="456">
        <v>1</v>
      </c>
      <c r="D31" s="348"/>
      <c r="E31" s="364"/>
      <c r="F31" s="364"/>
      <c r="G31" s="164"/>
      <c r="H31" s="164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</row>
    <row r="32" spans="1:33" ht="21" customHeight="1" outlineLevel="1" thickBot="1">
      <c r="A32" s="341" t="s">
        <v>954</v>
      </c>
      <c r="B32" s="363"/>
      <c r="C32" s="364"/>
      <c r="D32" s="348"/>
      <c r="E32" s="364"/>
      <c r="F32" s="364"/>
      <c r="G32" s="164"/>
      <c r="H32" s="164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</row>
    <row r="33" spans="1:33" ht="21" customHeight="1" outlineLevel="1" thickBot="1">
      <c r="A33" s="362" t="s">
        <v>955</v>
      </c>
      <c r="B33" s="363">
        <f>DR_TOTEX_SWB!W32</f>
        <v>5.0290000000000008</v>
      </c>
      <c r="C33" s="346"/>
      <c r="D33" s="370"/>
      <c r="E33" s="371">
        <f>DR_TOTEX_SWB!W33</f>
        <v>0.53</v>
      </c>
      <c r="F33" s="349">
        <f>SUM(B33:E33)</f>
        <v>5.5590000000000011</v>
      </c>
      <c r="G33" s="164"/>
      <c r="H33" s="164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</row>
    <row r="34" spans="1:33" ht="21" customHeight="1" outlineLevel="1" thickBot="1">
      <c r="A34" s="362" t="s">
        <v>956</v>
      </c>
      <c r="B34" s="363">
        <f>DR_TOTEX_SWB!W61</f>
        <v>0.72749375441571495</v>
      </c>
      <c r="C34" s="346"/>
      <c r="D34" s="348">
        <f>DR_TOTEX_SWB!W62</f>
        <v>0.54530000000000012</v>
      </c>
      <c r="E34" s="346"/>
      <c r="F34" s="349">
        <f t="shared" ref="F34:F35" si="2">SUM(B34:E34)</f>
        <v>1.2727937544157151</v>
      </c>
      <c r="G34" s="164"/>
      <c r="H34" s="164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</row>
    <row r="35" spans="1:33" ht="21" customHeight="1" outlineLevel="1" thickBot="1">
      <c r="A35" s="362" t="s">
        <v>957</v>
      </c>
      <c r="B35" s="363">
        <f>DR_TOTEX_SWB!W91</f>
        <v>0</v>
      </c>
      <c r="C35" s="346"/>
      <c r="D35" s="348">
        <f>DR_TOTEX_SWB!W92</f>
        <v>0</v>
      </c>
      <c r="E35" s="346"/>
      <c r="F35" s="349">
        <f t="shared" si="2"/>
        <v>0</v>
      </c>
      <c r="G35" s="164"/>
      <c r="H35" s="164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</row>
    <row r="36" spans="1:33" ht="21" customHeight="1" outlineLevel="1" thickBot="1">
      <c r="A36" s="341" t="s">
        <v>958</v>
      </c>
      <c r="B36" s="366">
        <f>SUM(B33:B35)</f>
        <v>5.7564937544157155</v>
      </c>
      <c r="C36" s="372"/>
      <c r="D36" s="368">
        <f>SUM(D34:D35)</f>
        <v>0.54530000000000012</v>
      </c>
      <c r="E36" s="349">
        <f>SUM(E33:E35)</f>
        <v>0.53</v>
      </c>
      <c r="F36" s="349">
        <f>SUM(F33:F35)</f>
        <v>6.8317937544157159</v>
      </c>
      <c r="G36" s="164"/>
      <c r="H36" s="164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ht="21" customHeight="1" outlineLevel="1">
      <c r="A37" s="266"/>
      <c r="B37" s="266"/>
      <c r="C37" s="266"/>
      <c r="D37" s="266"/>
      <c r="E37" s="266"/>
      <c r="F37" s="266"/>
      <c r="G37" s="164"/>
      <c r="H37" s="164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 ht="21" customHeight="1" outlineLevel="1">
      <c r="A38" s="266" t="str">
        <f>DSR_BRL!E$117</f>
        <v>Developer services revenue - total</v>
      </c>
      <c r="B38" s="266"/>
      <c r="C38" s="266"/>
      <c r="D38" s="266"/>
      <c r="E38" s="266"/>
      <c r="F38" s="353">
        <f>DSR_SWB!W117-DSR_SWB!W96+IC_chall!W42</f>
        <v>84.500294592130416</v>
      </c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</row>
    <row r="39" spans="1:33" s="23" customFormat="1" ht="19.149999999999999" customHeight="1" outlineLevel="1">
      <c r="A39" s="266" t="s">
        <v>923</v>
      </c>
      <c r="B39" s="110"/>
      <c r="C39" s="111"/>
      <c r="D39" s="112"/>
      <c r="E39" s="265"/>
      <c r="F39" s="166">
        <f>IF(ABS(F30-F38)&gt;CHK_TOL,1,0)</f>
        <v>0</v>
      </c>
      <c r="G39" s="101"/>
      <c r="H39" s="101"/>
      <c r="I39" s="101"/>
      <c r="J39" s="101"/>
      <c r="K39" s="101"/>
      <c r="L39" s="79"/>
      <c r="M39" s="157"/>
      <c r="N39" s="101"/>
      <c r="O39" s="120"/>
      <c r="P39" s="157"/>
      <c r="Q39" s="157"/>
      <c r="R39" s="101"/>
      <c r="S39" s="101"/>
      <c r="T39" s="101"/>
      <c r="U39" s="101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95"/>
      <c r="AG39" s="195"/>
    </row>
    <row r="40" spans="1:33" ht="21" customHeight="1" outlineLevel="1">
      <c r="A40" s="266"/>
      <c r="B40" s="266"/>
      <c r="C40" s="266"/>
      <c r="D40" s="266"/>
      <c r="E40" s="266"/>
      <c r="F40" s="266"/>
      <c r="G40" s="164"/>
      <c r="H40" s="164"/>
      <c r="I40" s="164"/>
      <c r="J40" s="164"/>
      <c r="K40" s="164"/>
      <c r="L40" s="164"/>
      <c r="M40" s="164"/>
      <c r="N40" s="101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</row>
    <row r="41" spans="1:33" ht="21" customHeight="1" outlineLevel="1">
      <c r="A41" s="266" t="str">
        <f>DR_TOTEX_BRL!$E$107</f>
        <v>Diversions revenue - total</v>
      </c>
      <c r="B41" s="266"/>
      <c r="C41" s="266"/>
      <c r="D41" s="266"/>
      <c r="E41" s="266"/>
      <c r="F41" s="353">
        <f>DR_TOTEX_SWB!$W$107</f>
        <v>6.8317937544157141</v>
      </c>
      <c r="G41" s="164"/>
      <c r="H41" s="164"/>
      <c r="I41" s="164"/>
      <c r="J41" s="164"/>
      <c r="K41" s="164"/>
      <c r="L41" s="164"/>
      <c r="M41" s="164"/>
      <c r="N41" s="101"/>
      <c r="O41" s="164"/>
      <c r="P41" s="164"/>
      <c r="Q41" s="164"/>
      <c r="R41" s="164"/>
      <c r="S41" s="164"/>
      <c r="T41" s="164"/>
      <c r="U41" s="164"/>
      <c r="V41" s="164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</row>
    <row r="42" spans="1:33" s="23" customFormat="1" ht="19.149999999999999" customHeight="1" outlineLevel="1">
      <c r="A42" s="266" t="s">
        <v>923</v>
      </c>
      <c r="B42" s="110"/>
      <c r="C42" s="111"/>
      <c r="D42" s="112"/>
      <c r="E42" s="265"/>
      <c r="F42" s="166">
        <f>IF(ABS(F36-F41)&gt;CHK_TOL,1,0)</f>
        <v>0</v>
      </c>
      <c r="G42" s="101"/>
      <c r="H42" s="101"/>
      <c r="I42" s="101"/>
      <c r="J42" s="101"/>
      <c r="K42" s="101"/>
      <c r="L42" s="79"/>
      <c r="M42" s="157"/>
      <c r="N42" s="101"/>
      <c r="O42" s="120"/>
      <c r="P42" s="157"/>
      <c r="Q42" s="157"/>
      <c r="R42" s="101"/>
      <c r="S42" s="101"/>
      <c r="T42" s="101"/>
      <c r="U42" s="101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95"/>
      <c r="AG42" s="195"/>
    </row>
    <row r="43" spans="1:33" ht="21" customHeight="1" outlineLevel="1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</row>
    <row r="44" spans="1:33" ht="21" customHeight="1" thickBot="1">
      <c r="A44" s="210" t="s">
        <v>959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</row>
    <row r="45" spans="1:33" ht="22.15" customHeight="1" outlineLevel="1" thickBot="1">
      <c r="A45" s="211" t="s">
        <v>929</v>
      </c>
      <c r="B45" s="574" t="s">
        <v>941</v>
      </c>
      <c r="C45" s="575"/>
      <c r="D45" s="575"/>
      <c r="E45" s="575"/>
      <c r="F45" s="575"/>
      <c r="G45" s="575"/>
      <c r="H45" s="576"/>
      <c r="I45" s="164"/>
      <c r="J45" s="164"/>
      <c r="K45" s="164"/>
      <c r="L45" s="164"/>
      <c r="M45" s="164"/>
      <c r="N45" s="101"/>
      <c r="O45" s="101"/>
      <c r="P45" s="101"/>
      <c r="Q45" s="101"/>
      <c r="R45" s="101"/>
      <c r="S45" s="101"/>
      <c r="T45" s="101"/>
      <c r="U45" s="101"/>
      <c r="V45" s="101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</row>
    <row r="46" spans="1:33" s="25" customFormat="1" ht="27.75" customHeight="1" outlineLevel="1" thickBot="1">
      <c r="A46" s="375"/>
      <c r="B46" s="376" t="s">
        <v>628</v>
      </c>
      <c r="C46" s="376" t="s">
        <v>930</v>
      </c>
      <c r="D46" s="376" t="s">
        <v>931</v>
      </c>
      <c r="E46" s="376" t="s">
        <v>960</v>
      </c>
      <c r="F46" s="376" t="s">
        <v>961</v>
      </c>
      <c r="G46" s="376" t="s">
        <v>962</v>
      </c>
      <c r="H46" s="376" t="s">
        <v>927</v>
      </c>
      <c r="I46" s="212"/>
      <c r="J46" s="212"/>
      <c r="K46" s="212"/>
      <c r="L46" s="212"/>
      <c r="M46" s="212"/>
      <c r="N46" s="101"/>
      <c r="O46" s="101"/>
      <c r="P46" s="101"/>
      <c r="Q46" s="101"/>
      <c r="R46" s="101"/>
      <c r="S46" s="101"/>
      <c r="T46" s="101"/>
      <c r="U46" s="101"/>
      <c r="V46" s="101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3" ht="21" customHeight="1" outlineLevel="1" thickBot="1">
      <c r="A47" s="377" t="s">
        <v>963</v>
      </c>
      <c r="B47" s="358"/>
      <c r="C47" s="358"/>
      <c r="D47" s="358"/>
      <c r="E47" s="358"/>
      <c r="F47" s="358"/>
      <c r="G47" s="358"/>
      <c r="H47" s="358"/>
      <c r="I47" s="164"/>
      <c r="J47" s="164"/>
      <c r="K47" s="164"/>
      <c r="L47" s="164"/>
      <c r="M47" s="164"/>
      <c r="N47" s="101"/>
      <c r="O47" s="101"/>
      <c r="P47" s="101"/>
      <c r="Q47" s="101"/>
      <c r="R47" s="101"/>
      <c r="S47" s="101"/>
      <c r="T47" s="101"/>
      <c r="U47" s="101"/>
      <c r="V47" s="101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</row>
    <row r="48" spans="1:33" ht="21" customHeight="1" outlineLevel="1" thickBot="1">
      <c r="A48" s="378" t="s">
        <v>964</v>
      </c>
      <c r="B48" s="348"/>
      <c r="C48" s="348"/>
      <c r="D48" s="345"/>
      <c r="E48" s="345"/>
      <c r="F48" s="348"/>
      <c r="G48" s="348"/>
      <c r="H48" s="368">
        <f>SUM(B48:G48)</f>
        <v>0</v>
      </c>
      <c r="I48" s="164"/>
      <c r="J48" s="164"/>
      <c r="K48" s="164"/>
      <c r="L48" s="164"/>
      <c r="M48" s="164"/>
      <c r="N48" s="101"/>
      <c r="O48" s="101"/>
      <c r="P48" s="101"/>
      <c r="Q48" s="101"/>
      <c r="R48" s="101"/>
      <c r="S48" s="101"/>
      <c r="T48" s="101"/>
      <c r="U48" s="101"/>
      <c r="V48" s="101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</row>
    <row r="49" spans="1:33" ht="21" customHeight="1" outlineLevel="1" thickBot="1">
      <c r="A49" s="378" t="s">
        <v>965</v>
      </c>
      <c r="B49" s="348"/>
      <c r="C49" s="348"/>
      <c r="D49" s="348"/>
      <c r="E49" s="348"/>
      <c r="F49" s="345"/>
      <c r="G49" s="345"/>
      <c r="H49" s="368">
        <f>SUM(B49:G49)</f>
        <v>0</v>
      </c>
      <c r="I49" s="164"/>
      <c r="J49" s="164"/>
      <c r="K49" s="164"/>
      <c r="L49" s="164"/>
      <c r="M49" s="164"/>
      <c r="N49" s="101"/>
      <c r="O49" s="101"/>
      <c r="P49" s="101"/>
      <c r="Q49" s="101"/>
      <c r="R49" s="101"/>
      <c r="S49" s="101"/>
      <c r="T49" s="101"/>
      <c r="U49" s="101"/>
      <c r="V49" s="101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</row>
    <row r="50" spans="1:33" ht="21" customHeight="1" outlineLevel="1" thickBot="1">
      <c r="A50" s="377" t="s">
        <v>966</v>
      </c>
      <c r="B50" s="368"/>
      <c r="C50" s="368"/>
      <c r="D50" s="368"/>
      <c r="E50" s="368"/>
      <c r="F50" s="368"/>
      <c r="G50" s="368"/>
      <c r="H50" s="368">
        <f t="shared" ref="H50" si="3">SUM(H48:H49)</f>
        <v>0</v>
      </c>
      <c r="I50" s="164"/>
      <c r="J50" s="164"/>
      <c r="K50" s="164"/>
      <c r="L50" s="164"/>
      <c r="M50" s="164"/>
      <c r="N50" s="101"/>
      <c r="O50" s="101"/>
      <c r="P50" s="101"/>
      <c r="Q50" s="101"/>
      <c r="R50" s="101"/>
      <c r="S50" s="101"/>
      <c r="T50" s="101"/>
      <c r="U50" s="101"/>
      <c r="V50" s="101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</row>
    <row r="51" spans="1:33" ht="21" customHeight="1" outlineLevel="1" thickBot="1">
      <c r="A51" s="377"/>
      <c r="B51" s="348"/>
      <c r="C51" s="348"/>
      <c r="D51" s="348"/>
      <c r="E51" s="348"/>
      <c r="F51" s="348"/>
      <c r="G51" s="348"/>
      <c r="H51" s="348"/>
      <c r="I51" s="164"/>
      <c r="J51" s="164"/>
      <c r="K51" s="164"/>
      <c r="L51" s="164"/>
      <c r="M51" s="164"/>
      <c r="N51" s="101"/>
      <c r="O51" s="101"/>
      <c r="P51" s="101"/>
      <c r="Q51" s="101"/>
      <c r="R51" s="101"/>
      <c r="S51" s="101"/>
      <c r="T51" s="101"/>
      <c r="U51" s="101"/>
      <c r="V51" s="101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</row>
    <row r="52" spans="1:33" ht="21" customHeight="1" outlineLevel="1" thickBot="1">
      <c r="A52" s="377" t="s">
        <v>967</v>
      </c>
      <c r="B52" s="348"/>
      <c r="C52" s="348"/>
      <c r="D52" s="348"/>
      <c r="E52" s="348"/>
      <c r="F52" s="348"/>
      <c r="G52" s="348"/>
      <c r="H52" s="348"/>
      <c r="I52" s="164"/>
      <c r="J52" s="164"/>
      <c r="K52" s="164"/>
      <c r="L52" s="164"/>
      <c r="M52" s="164"/>
      <c r="N52" s="101"/>
      <c r="O52" s="101"/>
      <c r="P52" s="101"/>
      <c r="Q52" s="101"/>
      <c r="R52" s="101"/>
      <c r="S52" s="101"/>
      <c r="T52" s="101"/>
      <c r="U52" s="101"/>
      <c r="V52" s="101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</row>
    <row r="53" spans="1:33" ht="21" customHeight="1" outlineLevel="1" thickBot="1">
      <c r="A53" s="378" t="s">
        <v>968</v>
      </c>
      <c r="B53" s="348"/>
      <c r="C53" s="348"/>
      <c r="D53" s="348"/>
      <c r="E53" s="348"/>
      <c r="F53" s="348"/>
      <c r="G53" s="348"/>
      <c r="H53" s="368">
        <f>SUM(B53:G53)</f>
        <v>0</v>
      </c>
      <c r="I53" s="164"/>
      <c r="J53" s="164"/>
      <c r="K53" s="164"/>
      <c r="L53" s="164"/>
      <c r="M53" s="164"/>
      <c r="N53" s="101"/>
      <c r="O53" s="101"/>
      <c r="P53" s="101"/>
      <c r="Q53" s="101"/>
      <c r="R53" s="101"/>
      <c r="S53" s="101"/>
      <c r="T53" s="101"/>
      <c r="U53" s="101"/>
      <c r="V53" s="101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</row>
    <row r="54" spans="1:33" ht="21" customHeight="1" outlineLevel="1" thickBot="1">
      <c r="A54" s="378" t="s">
        <v>969</v>
      </c>
      <c r="B54" s="348"/>
      <c r="C54" s="348"/>
      <c r="D54" s="348"/>
      <c r="E54" s="348"/>
      <c r="F54" s="348"/>
      <c r="G54" s="348"/>
      <c r="H54" s="368">
        <f t="shared" ref="H54:H55" si="4">SUM(B54:G54)</f>
        <v>0</v>
      </c>
      <c r="I54" s="164"/>
      <c r="J54" s="164"/>
      <c r="K54" s="164"/>
      <c r="L54" s="164"/>
      <c r="M54" s="164"/>
      <c r="N54" s="101"/>
      <c r="O54" s="101"/>
      <c r="P54" s="101"/>
      <c r="Q54" s="101"/>
      <c r="R54" s="101"/>
      <c r="S54" s="101"/>
      <c r="T54" s="101"/>
      <c r="U54" s="101"/>
      <c r="V54" s="101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</row>
    <row r="55" spans="1:33" ht="21" customHeight="1" outlineLevel="1" thickBot="1">
      <c r="A55" s="377" t="s">
        <v>970</v>
      </c>
      <c r="B55" s="368"/>
      <c r="C55" s="368"/>
      <c r="D55" s="368"/>
      <c r="E55" s="368"/>
      <c r="F55" s="368"/>
      <c r="G55" s="368"/>
      <c r="H55" s="368">
        <f t="shared" si="4"/>
        <v>0</v>
      </c>
      <c r="I55" s="164"/>
      <c r="J55" s="164"/>
      <c r="K55" s="164"/>
      <c r="L55" s="164"/>
      <c r="M55" s="164"/>
      <c r="N55" s="101"/>
      <c r="O55" s="101"/>
      <c r="P55" s="101"/>
      <c r="Q55" s="101"/>
      <c r="R55" s="101"/>
      <c r="S55" s="101"/>
      <c r="T55" s="101"/>
      <c r="U55" s="101"/>
      <c r="V55" s="101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</row>
    <row r="56" spans="1:33" ht="21" customHeight="1" outlineLevel="1" thickBot="1">
      <c r="A56" s="377"/>
      <c r="B56" s="358"/>
      <c r="C56" s="358"/>
      <c r="D56" s="358"/>
      <c r="E56" s="358"/>
      <c r="F56" s="358"/>
      <c r="G56" s="358"/>
      <c r="H56" s="358"/>
      <c r="I56" s="164"/>
      <c r="J56" s="164"/>
      <c r="K56" s="164"/>
      <c r="L56" s="164"/>
      <c r="M56" s="164"/>
      <c r="N56" s="101"/>
      <c r="O56" s="101"/>
      <c r="P56" s="101"/>
      <c r="Q56" s="101"/>
      <c r="R56" s="101"/>
      <c r="S56" s="101"/>
      <c r="T56" s="101"/>
      <c r="U56" s="101"/>
      <c r="V56" s="101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</row>
    <row r="57" spans="1:33" ht="21" customHeight="1" outlineLevel="1" thickBot="1">
      <c r="A57" s="377" t="s">
        <v>971</v>
      </c>
      <c r="B57" s="368">
        <f>B55+B50</f>
        <v>0</v>
      </c>
      <c r="C57" s="368">
        <f t="shared" ref="C57:G57" si="5">C55+C50</f>
        <v>0</v>
      </c>
      <c r="D57" s="368">
        <f t="shared" si="5"/>
        <v>0</v>
      </c>
      <c r="E57" s="368">
        <f t="shared" si="5"/>
        <v>0</v>
      </c>
      <c r="F57" s="368">
        <f t="shared" si="5"/>
        <v>0</v>
      </c>
      <c r="G57" s="368">
        <f t="shared" si="5"/>
        <v>0</v>
      </c>
      <c r="H57" s="368">
        <f>H55+H50</f>
        <v>0</v>
      </c>
      <c r="I57" s="274"/>
      <c r="J57" s="164"/>
      <c r="K57" s="164"/>
      <c r="L57" s="164"/>
      <c r="M57" s="164"/>
      <c r="N57" s="101"/>
      <c r="O57" s="101"/>
      <c r="P57" s="101"/>
      <c r="Q57" s="101"/>
      <c r="R57" s="101"/>
      <c r="S57" s="101"/>
      <c r="T57" s="101"/>
      <c r="U57" s="101"/>
      <c r="V57" s="101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</row>
    <row r="58" spans="1:33" ht="21" customHeight="1" outlineLevel="1">
      <c r="A58" s="266"/>
      <c r="B58" s="266"/>
      <c r="C58" s="266"/>
      <c r="D58" s="266"/>
      <c r="E58" s="266"/>
      <c r="F58" s="266"/>
      <c r="G58" s="266"/>
      <c r="H58" s="266"/>
      <c r="I58" s="164"/>
      <c r="J58" s="164"/>
      <c r="K58" s="164"/>
      <c r="L58" s="164"/>
      <c r="M58" s="164"/>
      <c r="N58" s="101"/>
      <c r="O58" s="101"/>
      <c r="P58" s="101"/>
      <c r="Q58" s="101"/>
      <c r="R58" s="101"/>
      <c r="S58" s="101"/>
      <c r="T58" s="101"/>
      <c r="U58" s="101"/>
      <c r="V58" s="101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</row>
    <row r="59" spans="1:33" ht="21" customHeight="1" outlineLevel="1">
      <c r="A59" s="266" t="str">
        <f>TP_TOTEX!E228</f>
        <v>Third party revenue - total</v>
      </c>
      <c r="B59" s="266"/>
      <c r="C59" s="266"/>
      <c r="D59" s="266"/>
      <c r="E59" s="266"/>
      <c r="F59" s="266"/>
      <c r="G59" s="266"/>
      <c r="H59" s="353">
        <v>0</v>
      </c>
      <c r="I59" s="164"/>
      <c r="J59" s="164"/>
      <c r="K59" s="164"/>
      <c r="L59" s="164"/>
      <c r="M59" s="164"/>
      <c r="N59" s="101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</row>
    <row r="60" spans="1:33" s="23" customFormat="1" ht="19.149999999999999" customHeight="1" outlineLevel="1">
      <c r="A60" s="266" t="s">
        <v>923</v>
      </c>
      <c r="B60" s="110"/>
      <c r="C60" s="111"/>
      <c r="D60" s="112"/>
      <c r="E60" s="265"/>
      <c r="F60" s="157"/>
      <c r="G60" s="265"/>
      <c r="H60" s="166">
        <f>IF(ABS(H57-H59)&gt;CHK_TOL,1,0)</f>
        <v>0</v>
      </c>
      <c r="I60" s="101"/>
      <c r="J60" s="101"/>
      <c r="K60" s="101"/>
      <c r="L60" s="79"/>
      <c r="M60" s="157"/>
      <c r="N60" s="101"/>
      <c r="O60" s="120"/>
      <c r="P60" s="157"/>
      <c r="Q60" s="157"/>
      <c r="R60" s="101"/>
      <c r="S60" s="101"/>
      <c r="T60" s="101"/>
      <c r="U60" s="101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95"/>
      <c r="AG60" s="195"/>
    </row>
    <row r="61" spans="1:33" customFormat="1" ht="19.149999999999999" customHeight="1" outlineLevel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</row>
    <row r="62" spans="1:33" ht="21" customHeight="1" thickBot="1">
      <c r="A62" s="210" t="s">
        <v>972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</row>
    <row r="63" spans="1:33" ht="21" customHeight="1" outlineLevel="1" thickBot="1">
      <c r="A63" s="211" t="s">
        <v>929</v>
      </c>
      <c r="B63" s="574" t="s">
        <v>973</v>
      </c>
      <c r="C63" s="575"/>
      <c r="D63" s="575"/>
      <c r="E63" s="575"/>
      <c r="F63" s="575"/>
      <c r="G63" s="575"/>
      <c r="H63" s="332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</row>
    <row r="64" spans="1:33" ht="22.15" customHeight="1" outlineLevel="1" thickBot="1">
      <c r="A64" s="375"/>
      <c r="B64" s="580" t="s">
        <v>930</v>
      </c>
      <c r="C64" s="581"/>
      <c r="D64" s="582"/>
      <c r="E64" s="583" t="s">
        <v>931</v>
      </c>
      <c r="F64" s="584"/>
      <c r="G64" s="585"/>
      <c r="H64" s="266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</row>
    <row r="65" spans="1:33" ht="21" customHeight="1" outlineLevel="1" thickBot="1">
      <c r="A65" s="379"/>
      <c r="B65" s="339" t="s">
        <v>932</v>
      </c>
      <c r="C65" s="339" t="s">
        <v>933</v>
      </c>
      <c r="D65" s="339" t="s">
        <v>934</v>
      </c>
      <c r="E65" s="339" t="s">
        <v>932</v>
      </c>
      <c r="F65" s="339" t="s">
        <v>933</v>
      </c>
      <c r="G65" s="339" t="s">
        <v>934</v>
      </c>
      <c r="H65" s="266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</row>
    <row r="66" spans="1:33" ht="21" customHeight="1" outlineLevel="1" thickBot="1">
      <c r="A66" s="377" t="s">
        <v>944</v>
      </c>
      <c r="B66" s="358"/>
      <c r="C66" s="358"/>
      <c r="D66" s="358"/>
      <c r="E66" s="358"/>
      <c r="F66" s="358"/>
      <c r="G66" s="358"/>
      <c r="H66" s="266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</row>
    <row r="67" spans="1:33" ht="21" customHeight="1" outlineLevel="1" thickBot="1">
      <c r="A67" s="378" t="s">
        <v>974</v>
      </c>
      <c r="B67" s="348">
        <f>DSDC_SWB!W151</f>
        <v>22.204000000000001</v>
      </c>
      <c r="C67" s="348">
        <f>DSDC_SWB!W152</f>
        <v>2.5499999999999998</v>
      </c>
      <c r="D67" s="368">
        <f t="shared" ref="D67:D70" si="6">SUM(B67:C67)</f>
        <v>24.754000000000001</v>
      </c>
      <c r="E67" s="348">
        <f>DSDC_SWB!W154</f>
        <v>0</v>
      </c>
      <c r="F67" s="348">
        <f>DSDC_SWB!W155</f>
        <v>0.14500000000000002</v>
      </c>
      <c r="G67" s="368">
        <f>SUM(E67:F67)</f>
        <v>0.14500000000000002</v>
      </c>
      <c r="H67" s="380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</row>
    <row r="68" spans="1:33" ht="21" customHeight="1" outlineLevel="1" thickBot="1">
      <c r="A68" s="378" t="s">
        <v>947</v>
      </c>
      <c r="B68" s="348">
        <f>DSDC_SWB!W157</f>
        <v>17.843</v>
      </c>
      <c r="C68" s="348">
        <f>DSDC_SWB!W158</f>
        <v>0</v>
      </c>
      <c r="D68" s="368">
        <f t="shared" si="6"/>
        <v>17.843</v>
      </c>
      <c r="E68" s="348">
        <f>DSDC_SWB!W160</f>
        <v>21.16</v>
      </c>
      <c r="F68" s="348">
        <f>DSDC_SWB!W161</f>
        <v>0</v>
      </c>
      <c r="G68" s="368">
        <f t="shared" ref="G68:G70" si="7">SUM(E68:F68)</f>
        <v>21.16</v>
      </c>
      <c r="H68" s="380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</row>
    <row r="69" spans="1:33" ht="21" customHeight="1" outlineLevel="1" thickBot="1">
      <c r="A69" s="378" t="s">
        <v>975</v>
      </c>
      <c r="B69" s="348">
        <f>DSDC_SWB!W163</f>
        <v>0</v>
      </c>
      <c r="C69" s="348">
        <f>DSDC_SWB!W164</f>
        <v>0</v>
      </c>
      <c r="D69" s="368">
        <f t="shared" si="6"/>
        <v>0</v>
      </c>
      <c r="E69" s="348">
        <f>DSDC_SWB!W166</f>
        <v>0</v>
      </c>
      <c r="F69" s="348">
        <f>DSDC_SWB!W167</f>
        <v>0</v>
      </c>
      <c r="G69" s="368">
        <f t="shared" si="7"/>
        <v>0</v>
      </c>
      <c r="H69" s="380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</row>
    <row r="70" spans="1:33" ht="21" customHeight="1" outlineLevel="1" thickBot="1">
      <c r="A70" s="378" t="s">
        <v>976</v>
      </c>
      <c r="B70" s="348">
        <f>DSDC_SWB!W169</f>
        <v>0</v>
      </c>
      <c r="C70" s="348">
        <f>DSDC_SWB!W170</f>
        <v>0</v>
      </c>
      <c r="D70" s="368">
        <f t="shared" si="6"/>
        <v>0</v>
      </c>
      <c r="E70" s="348">
        <f>DSDC_SWB!W172</f>
        <v>0</v>
      </c>
      <c r="F70" s="348">
        <f>DSDC_SWB!W173</f>
        <v>0</v>
      </c>
      <c r="G70" s="368">
        <f t="shared" si="7"/>
        <v>0</v>
      </c>
      <c r="H70" s="380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</row>
    <row r="71" spans="1:33" ht="21" customHeight="1" outlineLevel="1" thickBot="1">
      <c r="A71" s="377" t="s">
        <v>952</v>
      </c>
      <c r="B71" s="368">
        <f>SUM(B67:B70)</f>
        <v>40.046999999999997</v>
      </c>
      <c r="C71" s="368">
        <f>SUM(C67:C70)</f>
        <v>2.5499999999999998</v>
      </c>
      <c r="D71" s="368">
        <f t="shared" ref="D71:G71" si="8">SUM(D67:D70)</f>
        <v>42.597000000000001</v>
      </c>
      <c r="E71" s="368">
        <f>SUM(E67:E70)</f>
        <v>21.16</v>
      </c>
      <c r="F71" s="368">
        <f>SUM(F67:F70)</f>
        <v>0.14500000000000002</v>
      </c>
      <c r="G71" s="368">
        <f t="shared" si="8"/>
        <v>21.305</v>
      </c>
      <c r="H71" s="461">
        <f>G71+D71</f>
        <v>63.902000000000001</v>
      </c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</row>
    <row r="72" spans="1:33" ht="21" customHeight="1" outlineLevel="1">
      <c r="A72" s="266"/>
      <c r="B72" s="266"/>
      <c r="C72" s="266"/>
      <c r="D72" s="266"/>
      <c r="E72" s="266"/>
      <c r="F72" s="266"/>
      <c r="G72" s="266"/>
      <c r="H72" s="266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</row>
    <row r="73" spans="1:33" ht="21" customHeight="1" outlineLevel="1">
      <c r="A73" s="266" t="s">
        <v>977</v>
      </c>
      <c r="B73" s="266"/>
      <c r="C73" s="266"/>
      <c r="D73" s="266"/>
      <c r="E73" s="266"/>
      <c r="F73" s="266"/>
      <c r="G73" s="266"/>
      <c r="H73" s="483">
        <f>SUM(DSDC_SWB!W180+DSDC_SWB!W177)</f>
        <v>63.902000000000001</v>
      </c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</row>
    <row r="74" spans="1:33" s="23" customFormat="1" ht="19.149999999999999" customHeight="1" outlineLevel="1">
      <c r="A74" s="266" t="s">
        <v>923</v>
      </c>
      <c r="B74" s="110"/>
      <c r="C74" s="111"/>
      <c r="D74" s="112"/>
      <c r="E74" s="265"/>
      <c r="F74" s="157"/>
      <c r="G74" s="157"/>
      <c r="H74" s="166">
        <f>IF(ABS(H71-H73)&gt;CHK_TOL,1,0)</f>
        <v>0</v>
      </c>
      <c r="I74" s="101"/>
      <c r="J74" s="101"/>
      <c r="K74" s="101"/>
      <c r="L74" s="79"/>
      <c r="M74" s="157"/>
      <c r="N74" s="101"/>
      <c r="O74" s="120"/>
      <c r="P74" s="157"/>
      <c r="Q74" s="157"/>
      <c r="R74" s="101"/>
      <c r="S74" s="101"/>
      <c r="T74" s="101"/>
      <c r="U74" s="101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95"/>
      <c r="AG74" s="195"/>
    </row>
    <row r="75" spans="1:33" ht="21" customHeight="1" outlineLevel="1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</row>
    <row r="76" spans="1:33" ht="21" customHeight="1" thickBot="1">
      <c r="A76" s="210" t="s">
        <v>978</v>
      </c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</row>
    <row r="77" spans="1:33" ht="21" customHeight="1" outlineLevel="1" thickBot="1">
      <c r="A77" s="211" t="s">
        <v>929</v>
      </c>
      <c r="B77" s="574" t="s">
        <v>973</v>
      </c>
      <c r="C77" s="575"/>
      <c r="D77" s="576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</row>
    <row r="78" spans="1:33" ht="21" customHeight="1" outlineLevel="1" thickBot="1">
      <c r="A78" s="379"/>
      <c r="B78" s="339" t="s">
        <v>932</v>
      </c>
      <c r="C78" s="339" t="s">
        <v>933</v>
      </c>
      <c r="D78" s="339" t="s">
        <v>934</v>
      </c>
      <c r="E78" s="266"/>
      <c r="F78" s="266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</row>
    <row r="79" spans="1:33" ht="21" customHeight="1" outlineLevel="1" thickBot="1">
      <c r="A79" s="377" t="s">
        <v>979</v>
      </c>
      <c r="B79" s="358"/>
      <c r="C79" s="358"/>
      <c r="D79" s="358"/>
      <c r="E79" s="266"/>
      <c r="F79" s="266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</row>
    <row r="80" spans="1:33" ht="21" customHeight="1" outlineLevel="1" thickBot="1">
      <c r="A80" s="378" t="s">
        <v>955</v>
      </c>
      <c r="B80" s="348">
        <f>DSDC_SWB!$W182</f>
        <v>0</v>
      </c>
      <c r="C80" s="348">
        <f>DSDC_SWB!$W183</f>
        <v>5.0273958638484366</v>
      </c>
      <c r="D80" s="368">
        <f>SUM(B80:C80)</f>
        <v>5.0273958638484366</v>
      </c>
      <c r="E80" s="266"/>
      <c r="F80" s="266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</row>
    <row r="81" spans="1:33" ht="21" customHeight="1" outlineLevel="1" thickBot="1">
      <c r="A81" s="378" t="s">
        <v>956</v>
      </c>
      <c r="B81" s="348">
        <f>DSDC_SWB!W185</f>
        <v>0</v>
      </c>
      <c r="C81" s="348">
        <f>DSDC_SWB!W186</f>
        <v>0.88718750538501823</v>
      </c>
      <c r="D81" s="368">
        <f t="shared" ref="D81:D82" si="9">SUM(B81:C81)</f>
        <v>0.88718750538501823</v>
      </c>
      <c r="E81" s="266"/>
      <c r="F81" s="266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</row>
    <row r="82" spans="1:33" ht="21" customHeight="1" outlineLevel="1" thickBot="1">
      <c r="A82" s="378" t="s">
        <v>957</v>
      </c>
      <c r="B82" s="348">
        <f>DSDC_SWB!W188</f>
        <v>0</v>
      </c>
      <c r="C82" s="348">
        <f>DSDC_SWB!W189</f>
        <v>0</v>
      </c>
      <c r="D82" s="368">
        <f t="shared" si="9"/>
        <v>0</v>
      </c>
      <c r="E82" s="266"/>
      <c r="F82" s="266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</row>
    <row r="83" spans="1:33" ht="21" customHeight="1" outlineLevel="1" thickBot="1">
      <c r="A83" s="377" t="s">
        <v>980</v>
      </c>
      <c r="B83" s="368">
        <f>SUM(B80:B82)</f>
        <v>0</v>
      </c>
      <c r="C83" s="368">
        <f>SUM(C80:C82)</f>
        <v>5.9145833692334548</v>
      </c>
      <c r="D83" s="368">
        <f>SUM(D80:D82)</f>
        <v>5.9145833692334548</v>
      </c>
      <c r="E83" s="266"/>
      <c r="F83" s="266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</row>
    <row r="84" spans="1:33" ht="21" customHeight="1" outlineLevel="1" thickBot="1">
      <c r="A84" s="377"/>
      <c r="B84" s="348"/>
      <c r="C84" s="348"/>
      <c r="D84" s="368"/>
      <c r="E84" s="266"/>
      <c r="F84" s="266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</row>
    <row r="85" spans="1:33" ht="21" customHeight="1" outlineLevel="1" thickBot="1">
      <c r="A85" s="377" t="s">
        <v>981</v>
      </c>
      <c r="B85" s="348"/>
      <c r="C85" s="348"/>
      <c r="D85" s="368"/>
      <c r="E85" s="266"/>
      <c r="F85" s="266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</row>
    <row r="86" spans="1:33" ht="21" customHeight="1" outlineLevel="1" thickBot="1">
      <c r="A86" s="378" t="s">
        <v>955</v>
      </c>
      <c r="B86" s="348">
        <f>DSDC_SWB!W195</f>
        <v>0</v>
      </c>
      <c r="C86" s="348">
        <f>DSDC_SWB!W196</f>
        <v>0.53</v>
      </c>
      <c r="D86" s="368">
        <f t="shared" ref="D86:D88" si="10">SUM(B86:C86)</f>
        <v>0.53</v>
      </c>
      <c r="E86" s="266"/>
      <c r="F86" s="266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</row>
    <row r="87" spans="1:33" ht="21" customHeight="1" outlineLevel="1" thickBot="1">
      <c r="A87" s="378" t="s">
        <v>956</v>
      </c>
      <c r="B87" s="348">
        <f>DSDC_SWB!W198</f>
        <v>0</v>
      </c>
      <c r="C87" s="348">
        <f>DSDC_SWB!W199</f>
        <v>0.66500000000000004</v>
      </c>
      <c r="D87" s="368">
        <f t="shared" si="10"/>
        <v>0.66500000000000004</v>
      </c>
      <c r="E87" s="266"/>
      <c r="F87" s="266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</row>
    <row r="88" spans="1:33" ht="21" customHeight="1" outlineLevel="1" thickBot="1">
      <c r="A88" s="378" t="s">
        <v>957</v>
      </c>
      <c r="B88" s="348">
        <f>DSDC_SWB!W201</f>
        <v>0</v>
      </c>
      <c r="C88" s="348">
        <f>DSDC_SWB!W202</f>
        <v>0</v>
      </c>
      <c r="D88" s="368">
        <f t="shared" si="10"/>
        <v>0</v>
      </c>
      <c r="E88" s="266"/>
      <c r="F88" s="266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</row>
    <row r="89" spans="1:33" ht="21" customHeight="1" outlineLevel="1" thickBot="1">
      <c r="A89" s="377" t="s">
        <v>982</v>
      </c>
      <c r="B89" s="368">
        <f>SUM(B86:B88)</f>
        <v>0</v>
      </c>
      <c r="C89" s="368">
        <f>SUM(C86:C88)</f>
        <v>1.1950000000000001</v>
      </c>
      <c r="D89" s="368">
        <f>SUM(D86:D88)</f>
        <v>1.1950000000000001</v>
      </c>
      <c r="E89" s="461">
        <f>D89+D83</f>
        <v>7.1095833692334551</v>
      </c>
      <c r="F89" s="266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</row>
    <row r="90" spans="1:33" ht="21" customHeight="1" outlineLevel="1">
      <c r="A90" s="266"/>
      <c r="B90" s="266"/>
      <c r="C90" s="266"/>
      <c r="D90" s="266"/>
      <c r="E90" s="266"/>
      <c r="F90" s="266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</row>
    <row r="91" spans="1:33" ht="21" customHeight="1" outlineLevel="1">
      <c r="A91" s="266" t="s">
        <v>1131</v>
      </c>
      <c r="B91" s="266"/>
      <c r="C91" s="266"/>
      <c r="D91" s="266"/>
      <c r="E91" s="353">
        <f>SUM(DSDC_SWB!$W$206+DSDC_SWB!$W$193)</f>
        <v>7.1095833692334534</v>
      </c>
      <c r="F91" s="266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</row>
    <row r="92" spans="1:33" s="23" customFormat="1" ht="19.149999999999999" customHeight="1" outlineLevel="1">
      <c r="A92" s="266" t="s">
        <v>923</v>
      </c>
      <c r="B92" s="110"/>
      <c r="C92" s="111"/>
      <c r="D92" s="157"/>
      <c r="E92" s="166">
        <f>IF(ABS(E89-E91)&gt;CHK_TOL,1,0)</f>
        <v>0</v>
      </c>
      <c r="F92" s="157"/>
      <c r="G92" s="157"/>
      <c r="H92" s="157"/>
      <c r="I92" s="101"/>
      <c r="J92" s="101"/>
      <c r="K92" s="101"/>
      <c r="L92" s="79"/>
      <c r="M92" s="157"/>
      <c r="N92" s="101"/>
      <c r="O92" s="120"/>
      <c r="P92" s="157"/>
      <c r="Q92" s="157"/>
      <c r="R92" s="101"/>
      <c r="S92" s="101"/>
      <c r="T92" s="101"/>
      <c r="U92" s="101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95"/>
      <c r="AG92" s="195"/>
    </row>
    <row r="93" spans="1:33" ht="21" customHeight="1" outlineLevel="1">
      <c r="A93" s="164"/>
      <c r="B93" s="164"/>
      <c r="C93" s="164"/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</row>
    <row r="94" spans="1:33" ht="21" customHeight="1" thickBot="1">
      <c r="A94" s="210" t="s">
        <v>983</v>
      </c>
      <c r="B94" s="164"/>
      <c r="C94" s="164"/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</row>
    <row r="95" spans="1:33" ht="21" customHeight="1" outlineLevel="1" thickBot="1">
      <c r="A95" s="211" t="s">
        <v>929</v>
      </c>
      <c r="B95" s="574" t="s">
        <v>984</v>
      </c>
      <c r="C95" s="575"/>
      <c r="D95" s="575"/>
      <c r="E95" s="575"/>
      <c r="F95" s="576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</row>
    <row r="96" spans="1:33" ht="15.75" outlineLevel="1" thickBot="1">
      <c r="A96" s="383"/>
      <c r="B96" s="383" t="s">
        <v>941</v>
      </c>
      <c r="C96" s="383" t="s">
        <v>932</v>
      </c>
      <c r="D96" s="383" t="s">
        <v>933</v>
      </c>
      <c r="E96" s="383" t="s">
        <v>985</v>
      </c>
      <c r="F96" s="383" t="s">
        <v>986</v>
      </c>
      <c r="G96" s="266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</row>
    <row r="97" spans="1:33" ht="21" customHeight="1" outlineLevel="1" thickBot="1">
      <c r="A97" s="384" t="s">
        <v>987</v>
      </c>
      <c r="B97" s="348"/>
      <c r="C97" s="348">
        <f>TPC_SWB!W121+TPC_SWB!W134</f>
        <v>0</v>
      </c>
      <c r="D97" s="348">
        <f>TPC_SWB!W122+TPC_SWB!W135</f>
        <v>0</v>
      </c>
      <c r="E97" s="385"/>
      <c r="F97" s="386"/>
      <c r="G97" s="266"/>
      <c r="H97" s="252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</row>
    <row r="98" spans="1:33" ht="21" customHeight="1" outlineLevel="1" thickBot="1">
      <c r="A98" s="384" t="s">
        <v>988</v>
      </c>
      <c r="B98" s="348"/>
      <c r="C98" s="348">
        <f>TPC_SWB!W137+TPC_SWB!W150</f>
        <v>0</v>
      </c>
      <c r="D98" s="348">
        <f>TPC_SWB!W138+TPC_SWB!W151</f>
        <v>5.8950000000000014</v>
      </c>
      <c r="E98" s="385"/>
      <c r="F98" s="386"/>
      <c r="G98" s="266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</row>
    <row r="99" spans="1:33" ht="21" customHeight="1" outlineLevel="1" thickBot="1">
      <c r="A99" s="384" t="s">
        <v>989</v>
      </c>
      <c r="B99" s="348"/>
      <c r="C99" s="348">
        <f>TPC_SWB!W124+TPC_SWB!W140+TPC_SWB!W153</f>
        <v>0</v>
      </c>
      <c r="D99" s="348">
        <f>TPC_SWB!W125+TPC_SWB!W141+TPC_SWB!W154</f>
        <v>0</v>
      </c>
      <c r="E99" s="385"/>
      <c r="F99" s="386"/>
      <c r="G99" s="266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</row>
    <row r="100" spans="1:33" ht="21" customHeight="1" outlineLevel="1" thickBot="1">
      <c r="A100" s="384" t="s">
        <v>990</v>
      </c>
      <c r="B100" s="348"/>
      <c r="C100" s="348">
        <f>TPC_SWB!W127+TPC_SWB!W143+TPC_SWB!W156</f>
        <v>0</v>
      </c>
      <c r="D100" s="348">
        <f>TPC_SWB!W128+TPC_SWB!W144+TPC_SWB!W157</f>
        <v>0</v>
      </c>
      <c r="E100" s="385"/>
      <c r="F100" s="386"/>
      <c r="G100" s="266"/>
      <c r="H100" s="164"/>
      <c r="I100" s="164"/>
      <c r="J100" s="164"/>
      <c r="K100" s="164"/>
      <c r="L100" s="164"/>
      <c r="M100" s="164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164"/>
      <c r="AC100" s="164"/>
      <c r="AD100" s="164"/>
      <c r="AE100" s="164"/>
      <c r="AF100" s="164"/>
      <c r="AG100" s="164"/>
    </row>
    <row r="101" spans="1:33" ht="21" customHeight="1" outlineLevel="1" thickBot="1">
      <c r="A101" s="387" t="s">
        <v>927</v>
      </c>
      <c r="B101" s="368"/>
      <c r="C101" s="368">
        <f>SUM(C97:C100)</f>
        <v>0</v>
      </c>
      <c r="D101" s="368">
        <f>SUM(D97:D100)</f>
        <v>5.8950000000000014</v>
      </c>
      <c r="E101" s="388"/>
      <c r="F101" s="389"/>
      <c r="G101" s="266"/>
      <c r="H101" s="164"/>
      <c r="I101" s="164"/>
      <c r="J101" s="164"/>
      <c r="K101" s="164"/>
      <c r="L101" s="164"/>
      <c r="M101" s="164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164"/>
      <c r="AC101" s="164"/>
      <c r="AD101" s="164"/>
      <c r="AE101" s="164"/>
      <c r="AF101" s="164"/>
      <c r="AG101" s="164"/>
    </row>
    <row r="102" spans="1:33" ht="21" customHeight="1" outlineLevel="1">
      <c r="A102" s="266"/>
      <c r="B102" s="266"/>
      <c r="C102" s="266"/>
      <c r="D102" s="266"/>
      <c r="E102" s="266"/>
      <c r="F102" s="266"/>
      <c r="G102" s="266"/>
      <c r="H102" s="164"/>
      <c r="I102" s="164"/>
      <c r="J102" s="164"/>
      <c r="K102" s="164"/>
      <c r="L102" s="164"/>
      <c r="M102" s="164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164"/>
      <c r="AC102" s="164"/>
      <c r="AD102" s="164"/>
      <c r="AE102" s="164"/>
      <c r="AF102" s="164"/>
      <c r="AG102" s="164"/>
    </row>
    <row r="103" spans="1:33" ht="21" customHeight="1" outlineLevel="1">
      <c r="A103" s="266" t="s">
        <v>1132</v>
      </c>
      <c r="B103" s="353"/>
      <c r="C103" s="390">
        <f>TPC_BRL!$W$159+TPC_BRL!$W$146+TPC_BRL!$W$130</f>
        <v>0</v>
      </c>
      <c r="D103" s="390">
        <f>TPC_SWB!$W$131+TPC_SWB!$W$147+TPC_SWB!$W$160</f>
        <v>5.8950000000000014</v>
      </c>
      <c r="E103" s="266"/>
      <c r="F103" s="266"/>
      <c r="G103" s="266"/>
      <c r="H103" s="164"/>
      <c r="I103" s="164"/>
      <c r="J103" s="164"/>
      <c r="K103" s="164"/>
      <c r="L103" s="164"/>
      <c r="M103" s="164"/>
      <c r="N103" s="101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</row>
    <row r="104" spans="1:33" s="23" customFormat="1" ht="19.149999999999999" customHeight="1" outlineLevel="1">
      <c r="A104" s="266" t="s">
        <v>923</v>
      </c>
      <c r="B104" s="166">
        <f>IF(ABS(B101-B103)&gt;CHK_TOL,1,0)</f>
        <v>0</v>
      </c>
      <c r="C104" s="166">
        <f>IF(ABS(C101-C103)&gt;CHK_TOL,1,0)</f>
        <v>0</v>
      </c>
      <c r="D104" s="166">
        <f>IF(ABS(D101-D103)&gt;CHK_TOL,1,0)</f>
        <v>0</v>
      </c>
      <c r="E104" s="265"/>
      <c r="F104" s="157"/>
      <c r="G104" s="265"/>
      <c r="H104" s="157"/>
      <c r="I104" s="101"/>
      <c r="J104" s="101"/>
      <c r="K104" s="101"/>
      <c r="L104" s="79"/>
      <c r="M104" s="157"/>
      <c r="N104" s="101"/>
      <c r="O104" s="120"/>
      <c r="P104" s="157"/>
      <c r="Q104" s="157"/>
      <c r="R104" s="101"/>
      <c r="S104" s="101"/>
      <c r="T104" s="101"/>
      <c r="U104" s="101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95"/>
      <c r="AG104" s="195"/>
    </row>
    <row r="105" spans="1:33" ht="21" customHeight="1" outlineLevel="1">
      <c r="A105" s="164"/>
      <c r="B105" s="164"/>
      <c r="C105" s="164"/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164"/>
      <c r="AC105" s="164"/>
      <c r="AD105" s="164"/>
      <c r="AE105" s="164"/>
      <c r="AF105" s="164"/>
      <c r="AG105" s="164"/>
    </row>
    <row r="106" spans="1:33" ht="21" customHeight="1" thickBot="1">
      <c r="A106" s="210" t="s">
        <v>991</v>
      </c>
      <c r="B106" s="164"/>
      <c r="C106" s="164"/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213"/>
      <c r="O106" s="213"/>
      <c r="P106" s="213"/>
      <c r="Q106" s="213"/>
      <c r="R106" s="213"/>
      <c r="S106" s="213"/>
      <c r="T106" s="213"/>
      <c r="U106" s="213"/>
      <c r="V106" s="213"/>
      <c r="W106" s="101"/>
      <c r="X106" s="101"/>
      <c r="Y106" s="101"/>
      <c r="Z106" s="101"/>
      <c r="AA106" s="101"/>
      <c r="AB106" s="101"/>
      <c r="AC106" s="164"/>
      <c r="AD106" s="164"/>
      <c r="AE106" s="164"/>
      <c r="AF106" s="164"/>
      <c r="AG106" s="164"/>
    </row>
    <row r="107" spans="1:33" ht="21" customHeight="1" outlineLevel="1" thickBot="1">
      <c r="A107" s="211" t="s">
        <v>929</v>
      </c>
      <c r="B107" s="330"/>
      <c r="C107" s="332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213"/>
      <c r="O107" s="213"/>
      <c r="P107" s="213"/>
      <c r="Q107" s="213"/>
      <c r="R107" s="213"/>
      <c r="S107" s="213"/>
      <c r="T107" s="213"/>
      <c r="U107" s="213"/>
      <c r="V107" s="213"/>
      <c r="W107" s="101"/>
      <c r="X107" s="101"/>
      <c r="Y107" s="101"/>
      <c r="Z107" s="101"/>
      <c r="AA107" s="101"/>
      <c r="AB107" s="101"/>
      <c r="AC107" s="164"/>
      <c r="AD107" s="164"/>
      <c r="AE107" s="164"/>
      <c r="AF107" s="164"/>
      <c r="AG107" s="164"/>
    </row>
    <row r="108" spans="1:33" ht="21" customHeight="1" outlineLevel="1" thickBot="1">
      <c r="A108" s="375"/>
      <c r="B108" s="376" t="s">
        <v>992</v>
      </c>
      <c r="C108" s="164"/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213"/>
      <c r="O108" s="213"/>
      <c r="P108" s="213"/>
      <c r="Q108" s="213"/>
      <c r="R108" s="213"/>
      <c r="S108" s="213"/>
      <c r="T108" s="213"/>
      <c r="U108" s="213"/>
      <c r="V108" s="213"/>
      <c r="W108" s="101"/>
      <c r="X108" s="101"/>
      <c r="Y108" s="101"/>
      <c r="Z108" s="101"/>
      <c r="AA108" s="101"/>
      <c r="AB108" s="101"/>
      <c r="AC108" s="164"/>
      <c r="AD108" s="164"/>
      <c r="AE108" s="164"/>
      <c r="AF108" s="164"/>
      <c r="AG108" s="164"/>
    </row>
    <row r="109" spans="1:33" ht="21" customHeight="1" outlineLevel="1" thickBot="1">
      <c r="A109" s="384" t="s">
        <v>993</v>
      </c>
      <c r="B109" s="348"/>
      <c r="C109" s="164"/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213"/>
      <c r="O109" s="213"/>
      <c r="P109" s="213"/>
      <c r="Q109" s="213"/>
      <c r="R109" s="213"/>
      <c r="S109" s="213"/>
      <c r="T109" s="213"/>
      <c r="U109" s="213"/>
      <c r="V109" s="213"/>
      <c r="W109" s="101"/>
      <c r="X109" s="101"/>
      <c r="Y109" s="101"/>
      <c r="Z109" s="101"/>
      <c r="AA109" s="101"/>
      <c r="AB109" s="101"/>
      <c r="AC109" s="164"/>
      <c r="AD109" s="164"/>
      <c r="AE109" s="164"/>
      <c r="AF109" s="164"/>
      <c r="AG109" s="164"/>
    </row>
    <row r="110" spans="1:33" ht="21" customHeight="1" outlineLevel="1" thickBot="1">
      <c r="A110" s="384" t="s">
        <v>994</v>
      </c>
      <c r="B110" s="348"/>
      <c r="C110" s="164"/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213"/>
      <c r="O110" s="213"/>
      <c r="P110" s="213"/>
      <c r="Q110" s="213"/>
      <c r="R110" s="213"/>
      <c r="S110" s="213"/>
      <c r="T110" s="213"/>
      <c r="U110" s="213"/>
      <c r="V110" s="213"/>
      <c r="W110" s="101"/>
      <c r="X110" s="101"/>
      <c r="Y110" s="101"/>
      <c r="Z110" s="101"/>
      <c r="AA110" s="101"/>
      <c r="AB110" s="101"/>
      <c r="AC110" s="164"/>
      <c r="AD110" s="164"/>
      <c r="AE110" s="164"/>
      <c r="AF110" s="164"/>
      <c r="AG110" s="164"/>
    </row>
    <row r="111" spans="1:33" ht="21" customHeight="1" outlineLevel="1" thickBot="1">
      <c r="A111" s="387" t="s">
        <v>927</v>
      </c>
      <c r="B111" s="368">
        <f>SUM(B109:B110)</f>
        <v>0</v>
      </c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214"/>
      <c r="O111" s="213"/>
      <c r="P111" s="213"/>
      <c r="Q111" s="213"/>
      <c r="R111" s="213"/>
      <c r="S111" s="213"/>
      <c r="T111" s="213"/>
      <c r="U111" s="213"/>
      <c r="V111" s="213"/>
      <c r="W111" s="101"/>
      <c r="X111" s="101"/>
      <c r="Y111" s="101"/>
      <c r="Z111" s="101"/>
      <c r="AA111" s="101"/>
      <c r="AB111" s="101"/>
      <c r="AC111" s="164"/>
      <c r="AD111" s="164"/>
      <c r="AE111" s="164"/>
      <c r="AF111" s="164"/>
      <c r="AG111" s="164"/>
    </row>
    <row r="112" spans="1:33" ht="21" customHeight="1" outlineLevel="1">
      <c r="A112" s="266"/>
      <c r="B112" s="266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213"/>
      <c r="O112" s="213"/>
      <c r="P112" s="213"/>
      <c r="Q112" s="213"/>
      <c r="R112" s="213"/>
      <c r="S112" s="213"/>
      <c r="T112" s="213"/>
      <c r="U112" s="213"/>
      <c r="V112" s="213"/>
      <c r="W112" s="101"/>
      <c r="X112" s="101"/>
      <c r="Y112" s="101"/>
      <c r="Z112" s="101"/>
      <c r="AA112" s="101"/>
      <c r="AB112" s="101"/>
      <c r="AC112" s="164"/>
      <c r="AD112" s="164"/>
      <c r="AE112" s="164"/>
      <c r="AF112" s="164"/>
      <c r="AG112" s="164"/>
    </row>
    <row r="113" spans="1:33" ht="21" customHeight="1" outlineLevel="1">
      <c r="A113" s="266"/>
      <c r="B113" s="353"/>
      <c r="C113" s="164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213"/>
      <c r="O113" s="213"/>
      <c r="P113" s="213"/>
      <c r="Q113" s="213"/>
      <c r="R113" s="213"/>
      <c r="S113" s="213"/>
      <c r="T113" s="213"/>
      <c r="U113" s="213"/>
      <c r="V113" s="213"/>
      <c r="W113" s="101"/>
      <c r="X113" s="101"/>
      <c r="Y113" s="101"/>
      <c r="Z113" s="101"/>
      <c r="AA113" s="101"/>
      <c r="AB113" s="101"/>
      <c r="AC113" s="164"/>
      <c r="AD113" s="164"/>
      <c r="AE113" s="164"/>
      <c r="AF113" s="164"/>
      <c r="AG113" s="164"/>
    </row>
    <row r="114" spans="1:33" ht="21" customHeight="1" outlineLevel="1">
      <c r="A114" s="266" t="s">
        <v>923</v>
      </c>
      <c r="B114" s="166">
        <f>IF(ABS(B111-B113)&gt;CHK_TOL,1,0)</f>
        <v>0</v>
      </c>
      <c r="C114" s="101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213"/>
      <c r="O114" s="213"/>
      <c r="P114" s="213"/>
      <c r="Q114" s="213"/>
      <c r="R114" s="213"/>
      <c r="S114" s="213"/>
      <c r="T114" s="213"/>
      <c r="U114" s="213"/>
      <c r="V114" s="213"/>
      <c r="W114" s="101"/>
      <c r="X114" s="101"/>
      <c r="Y114" s="101"/>
      <c r="Z114" s="101"/>
      <c r="AA114" s="101"/>
      <c r="AB114" s="101"/>
      <c r="AC114" s="164"/>
      <c r="AD114" s="164"/>
      <c r="AE114" s="164"/>
      <c r="AF114" s="164"/>
      <c r="AG114" s="164"/>
    </row>
    <row r="115" spans="1:33" ht="21" customHeight="1" outlineLevel="1">
      <c r="A115" s="164"/>
      <c r="B115" s="164"/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164"/>
      <c r="AC115" s="164"/>
      <c r="AD115" s="164"/>
      <c r="AE115" s="164"/>
      <c r="AF115" s="164"/>
      <c r="AG115" s="164"/>
    </row>
    <row r="116" spans="1:33" ht="21" customHeight="1">
      <c r="A116" s="164"/>
      <c r="B116" s="164"/>
      <c r="C116" s="164"/>
      <c r="D116" s="164"/>
      <c r="E116" s="164"/>
      <c r="F116" s="164"/>
      <c r="G116" s="164"/>
      <c r="H116" s="164"/>
      <c r="I116" s="164"/>
      <c r="J116" s="164"/>
      <c r="K116" s="569"/>
      <c r="L116" s="569"/>
      <c r="M116" s="569"/>
      <c r="N116" s="569"/>
      <c r="O116" s="569"/>
      <c r="P116" s="569"/>
      <c r="Q116" s="569"/>
      <c r="R116" s="569"/>
      <c r="S116" s="569"/>
      <c r="T116" s="569"/>
      <c r="U116" s="569"/>
      <c r="V116" s="569"/>
      <c r="W116" s="569"/>
      <c r="X116" s="569"/>
      <c r="Y116" s="569"/>
      <c r="Z116" s="569"/>
      <c r="AA116" s="569"/>
      <c r="AB116" s="569"/>
      <c r="AC116" s="569"/>
      <c r="AD116" s="569"/>
      <c r="AE116" s="569"/>
      <c r="AF116" s="569"/>
      <c r="AG116" s="569"/>
    </row>
    <row r="117" spans="1:33" ht="21" customHeight="1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569"/>
      <c r="L117" s="569"/>
      <c r="M117" s="569"/>
      <c r="N117" s="569"/>
      <c r="O117" s="569"/>
      <c r="P117" s="569"/>
      <c r="Q117" s="569"/>
      <c r="R117" s="569"/>
      <c r="S117" s="569"/>
      <c r="T117" s="569"/>
      <c r="U117" s="569"/>
      <c r="V117" s="569"/>
      <c r="W117" s="569"/>
      <c r="X117" s="569"/>
      <c r="Y117" s="569"/>
      <c r="Z117" s="569"/>
      <c r="AA117" s="569"/>
      <c r="AB117" s="569"/>
      <c r="AC117" s="569"/>
      <c r="AD117" s="569"/>
      <c r="AE117" s="569"/>
      <c r="AF117" s="569"/>
      <c r="AG117" s="569"/>
    </row>
    <row r="118" spans="1:33" ht="21" customHeight="1">
      <c r="A118" s="164"/>
      <c r="B118" s="164"/>
      <c r="C118" s="164"/>
      <c r="D118" s="164"/>
      <c r="E118" s="164"/>
      <c r="F118" s="164"/>
      <c r="G118" s="164"/>
      <c r="H118" s="164"/>
      <c r="I118" s="164"/>
      <c r="J118" s="164"/>
      <c r="K118" s="569"/>
      <c r="L118" s="569"/>
      <c r="M118" s="569"/>
      <c r="N118" s="569"/>
      <c r="O118" s="569"/>
      <c r="P118" s="569"/>
      <c r="Q118" s="569"/>
      <c r="R118" s="569"/>
      <c r="S118" s="569"/>
      <c r="T118" s="569"/>
      <c r="U118" s="569"/>
      <c r="V118" s="569"/>
      <c r="W118" s="569"/>
      <c r="X118" s="569"/>
      <c r="Y118" s="569"/>
      <c r="Z118" s="569"/>
      <c r="AA118" s="569"/>
      <c r="AB118" s="569"/>
      <c r="AC118" s="569"/>
      <c r="AD118" s="569"/>
      <c r="AE118" s="569"/>
      <c r="AF118" s="569"/>
      <c r="AG118" s="569"/>
    </row>
    <row r="119" spans="1:33" ht="21" customHeight="1">
      <c r="A119" s="164"/>
      <c r="B119" s="164"/>
      <c r="C119" s="164"/>
      <c r="D119" s="164"/>
      <c r="E119" s="164"/>
      <c r="F119" s="164"/>
      <c r="G119" s="164"/>
      <c r="H119" s="164"/>
      <c r="I119" s="164"/>
      <c r="J119" s="164"/>
      <c r="K119" s="569"/>
      <c r="L119" s="569"/>
      <c r="M119" s="569"/>
      <c r="N119" s="569"/>
      <c r="O119" s="569"/>
      <c r="P119" s="569"/>
      <c r="Q119" s="569"/>
      <c r="R119" s="569"/>
      <c r="S119" s="569"/>
      <c r="T119" s="569"/>
      <c r="U119" s="569"/>
      <c r="V119" s="569"/>
      <c r="W119" s="569"/>
      <c r="X119" s="569"/>
      <c r="Y119" s="569"/>
      <c r="Z119" s="569"/>
      <c r="AA119" s="569"/>
      <c r="AB119" s="569"/>
      <c r="AC119" s="569"/>
      <c r="AD119" s="569"/>
      <c r="AE119" s="569"/>
      <c r="AF119" s="569"/>
      <c r="AG119" s="569"/>
    </row>
    <row r="120" spans="1:33" ht="21" customHeight="1">
      <c r="A120" s="164"/>
      <c r="B120" s="164"/>
      <c r="C120" s="164"/>
      <c r="D120" s="164"/>
      <c r="E120" s="164"/>
      <c r="F120" s="164"/>
      <c r="G120" s="164"/>
      <c r="H120" s="164"/>
      <c r="I120" s="164"/>
      <c r="J120" s="164"/>
      <c r="K120" s="569"/>
      <c r="L120" s="569"/>
      <c r="M120" s="569"/>
      <c r="N120" s="569"/>
      <c r="O120" s="569"/>
      <c r="P120" s="569"/>
      <c r="Q120" s="569"/>
      <c r="R120" s="569"/>
      <c r="S120" s="569"/>
      <c r="T120" s="569"/>
      <c r="U120" s="569"/>
      <c r="V120" s="569"/>
      <c r="W120" s="569"/>
      <c r="X120" s="569"/>
      <c r="Y120" s="569"/>
      <c r="Z120" s="569"/>
      <c r="AA120" s="569"/>
      <c r="AB120" s="569"/>
      <c r="AC120" s="569"/>
      <c r="AD120" s="569"/>
      <c r="AE120" s="569"/>
      <c r="AF120" s="569"/>
      <c r="AG120" s="569"/>
    </row>
    <row r="121" spans="1:33" ht="21" customHeight="1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569"/>
      <c r="L121" s="569"/>
      <c r="M121" s="569"/>
      <c r="N121" s="569"/>
      <c r="O121" s="569"/>
      <c r="P121" s="569"/>
      <c r="Q121" s="569"/>
      <c r="R121" s="569"/>
      <c r="S121" s="569"/>
      <c r="T121" s="569"/>
      <c r="U121" s="569"/>
      <c r="V121" s="569"/>
      <c r="W121" s="569"/>
      <c r="X121" s="569"/>
      <c r="Y121" s="569"/>
      <c r="Z121" s="569"/>
      <c r="AA121" s="569"/>
      <c r="AB121" s="569"/>
      <c r="AC121" s="569"/>
      <c r="AD121" s="569"/>
      <c r="AE121" s="569"/>
      <c r="AF121" s="569"/>
      <c r="AG121" s="569"/>
    </row>
    <row r="122" spans="1:33" ht="21" customHeight="1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569"/>
      <c r="L122" s="569"/>
      <c r="M122" s="569"/>
      <c r="N122" s="569"/>
      <c r="O122" s="569"/>
      <c r="P122" s="569"/>
      <c r="Q122" s="569"/>
      <c r="R122" s="569"/>
      <c r="S122" s="569"/>
      <c r="T122" s="569"/>
      <c r="U122" s="569"/>
      <c r="V122" s="569"/>
      <c r="W122" s="569"/>
      <c r="X122" s="569"/>
      <c r="Y122" s="569"/>
      <c r="Z122" s="569"/>
      <c r="AA122" s="569"/>
      <c r="AB122" s="569"/>
      <c r="AC122" s="569"/>
      <c r="AD122" s="569"/>
      <c r="AE122" s="569"/>
      <c r="AF122" s="569"/>
      <c r="AG122" s="569"/>
    </row>
    <row r="123" spans="1:33" ht="21" customHeight="1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569"/>
      <c r="L123" s="569"/>
      <c r="M123" s="569"/>
      <c r="N123" s="569"/>
      <c r="O123" s="569"/>
      <c r="P123" s="569"/>
      <c r="Q123" s="569"/>
      <c r="R123" s="569"/>
      <c r="S123" s="569"/>
      <c r="T123" s="569"/>
      <c r="U123" s="569"/>
      <c r="V123" s="569"/>
      <c r="W123" s="569"/>
      <c r="X123" s="569"/>
      <c r="Y123" s="569"/>
      <c r="Z123" s="569"/>
      <c r="AA123" s="569"/>
      <c r="AB123" s="569"/>
      <c r="AC123" s="569"/>
      <c r="AD123" s="569"/>
      <c r="AE123" s="569"/>
      <c r="AF123" s="569"/>
      <c r="AG123" s="569"/>
    </row>
    <row r="124" spans="1:33" ht="21" customHeight="1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569"/>
      <c r="L124" s="569"/>
      <c r="M124" s="569"/>
      <c r="N124" s="569"/>
      <c r="O124" s="569"/>
      <c r="P124" s="569"/>
      <c r="Q124" s="569"/>
      <c r="R124" s="569"/>
      <c r="S124" s="569"/>
      <c r="T124" s="569"/>
      <c r="U124" s="569"/>
      <c r="V124" s="569"/>
      <c r="W124" s="569"/>
      <c r="X124" s="569"/>
      <c r="Y124" s="569"/>
      <c r="Z124" s="569"/>
      <c r="AA124" s="569"/>
      <c r="AB124" s="569"/>
      <c r="AC124" s="569"/>
      <c r="AD124" s="569"/>
      <c r="AE124" s="569"/>
      <c r="AF124" s="569"/>
      <c r="AG124" s="569"/>
    </row>
    <row r="125" spans="1:33" ht="21" customHeight="1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569"/>
      <c r="L125" s="569"/>
      <c r="M125" s="569"/>
      <c r="N125" s="569"/>
      <c r="O125" s="569"/>
      <c r="P125" s="569"/>
      <c r="Q125" s="569"/>
      <c r="R125" s="569"/>
      <c r="S125" s="569"/>
      <c r="T125" s="569"/>
      <c r="U125" s="569"/>
      <c r="V125" s="569"/>
      <c r="W125" s="569"/>
      <c r="X125" s="569"/>
      <c r="Y125" s="569"/>
      <c r="Z125" s="569"/>
      <c r="AA125" s="569"/>
      <c r="AB125" s="569"/>
      <c r="AC125" s="569"/>
      <c r="AD125" s="569"/>
      <c r="AE125" s="569"/>
      <c r="AF125" s="569"/>
      <c r="AG125" s="569"/>
    </row>
    <row r="126" spans="1:33" ht="21" customHeight="1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569"/>
      <c r="L126" s="569"/>
      <c r="M126" s="569"/>
      <c r="N126" s="569"/>
      <c r="O126" s="569"/>
      <c r="P126" s="569"/>
      <c r="Q126" s="569"/>
      <c r="R126" s="569"/>
      <c r="S126" s="569"/>
      <c r="T126" s="569"/>
      <c r="U126" s="569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</row>
    <row r="127" spans="1:33" ht="21" customHeight="1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569"/>
      <c r="L127" s="569"/>
      <c r="M127" s="569"/>
      <c r="N127" s="569"/>
      <c r="O127" s="569"/>
      <c r="P127" s="569"/>
      <c r="Q127" s="569"/>
      <c r="R127" s="569"/>
      <c r="S127" s="569"/>
      <c r="T127" s="569"/>
      <c r="U127" s="569"/>
      <c r="V127" s="569"/>
      <c r="W127" s="569"/>
      <c r="X127" s="569"/>
      <c r="Y127" s="569"/>
      <c r="Z127" s="569"/>
      <c r="AA127" s="569"/>
      <c r="AB127" s="569"/>
      <c r="AC127" s="569"/>
      <c r="AD127" s="569"/>
      <c r="AE127" s="569"/>
      <c r="AF127" s="569"/>
      <c r="AG127" s="569"/>
    </row>
    <row r="128" spans="1:33" ht="21" customHeight="1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569"/>
      <c r="L128" s="569"/>
      <c r="M128" s="569"/>
      <c r="N128" s="569"/>
      <c r="O128" s="569"/>
      <c r="P128" s="569"/>
      <c r="Q128" s="569"/>
      <c r="R128" s="569"/>
      <c r="S128" s="569"/>
      <c r="T128" s="569"/>
      <c r="U128" s="569"/>
      <c r="V128" s="569"/>
      <c r="W128" s="569"/>
      <c r="X128" s="569"/>
      <c r="Y128" s="569"/>
      <c r="Z128" s="569"/>
      <c r="AA128" s="569"/>
      <c r="AB128" s="569"/>
      <c r="AC128" s="569"/>
      <c r="AD128" s="569"/>
      <c r="AE128" s="569"/>
      <c r="AF128" s="569"/>
      <c r="AG128" s="569"/>
    </row>
    <row r="129" spans="1:10" ht="21" customHeight="1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</row>
    <row r="130" spans="1:10" ht="21" customHeight="1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</row>
    <row r="131" spans="1:10" ht="21" customHeight="1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</row>
    <row r="132" spans="1:10" ht="21" customHeight="1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</row>
    <row r="133" spans="1:10" ht="21" customHeight="1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</row>
    <row r="134" spans="1:10" ht="21" customHeight="1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</row>
    <row r="135" spans="1:10" ht="21" customHeight="1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</row>
    <row r="136" spans="1:10" ht="21" customHeight="1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</row>
    <row r="137" spans="1:10" ht="21" customHeight="1">
      <c r="A137" s="164"/>
      <c r="B137" s="164"/>
      <c r="C137" s="164"/>
      <c r="D137" s="164"/>
      <c r="E137" s="164"/>
      <c r="F137" s="164"/>
      <c r="G137" s="164"/>
      <c r="H137" s="164"/>
      <c r="I137" s="164"/>
      <c r="J137" s="164"/>
    </row>
    <row r="138" spans="1:10" ht="21" customHeight="1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</row>
    <row r="139" spans="1:10" ht="21" customHeight="1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</row>
    <row r="140" spans="1:10" ht="21" customHeight="1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</row>
    <row r="141" spans="1:10" ht="21" customHeight="1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</row>
  </sheetData>
  <dataConsolidate/>
  <mergeCells count="11">
    <mergeCell ref="B63:G63"/>
    <mergeCell ref="B64:D64"/>
    <mergeCell ref="E64:G64"/>
    <mergeCell ref="B77:D77"/>
    <mergeCell ref="B95:F95"/>
    <mergeCell ref="B45:H45"/>
    <mergeCell ref="B4:D4"/>
    <mergeCell ref="E4:G4"/>
    <mergeCell ref="B19:F19"/>
    <mergeCell ref="B20:C20"/>
    <mergeCell ref="D20:E20"/>
  </mergeCells>
  <conditionalFormatting sqref="B114">
    <cfRule type="cellIs" dxfId="234" priority="1" stopIfTrue="1" operator="notEqual">
      <formula>0</formula>
    </cfRule>
    <cfRule type="cellIs" dxfId="233" priority="2" stopIfTrue="1" operator="equal">
      <formula>""</formula>
    </cfRule>
    <cfRule type="cellIs" dxfId="232" priority="3" stopIfTrue="1" operator="notEqual">
      <formula>0</formula>
    </cfRule>
    <cfRule type="cellIs" dxfId="231" priority="4" stopIfTrue="1" operator="equal">
      <formula>""</formula>
    </cfRule>
  </conditionalFormatting>
  <conditionalFormatting sqref="B104:D104">
    <cfRule type="cellIs" dxfId="230" priority="5" stopIfTrue="1" operator="notEqual">
      <formula>0</formula>
    </cfRule>
    <cfRule type="cellIs" dxfId="229" priority="6" stopIfTrue="1" operator="equal">
      <formula>""</formula>
    </cfRule>
    <cfRule type="cellIs" dxfId="228" priority="7" stopIfTrue="1" operator="notEqual">
      <formula>0</formula>
    </cfRule>
    <cfRule type="cellIs" dxfId="227" priority="8" stopIfTrue="1" operator="equal">
      <formula>""</formula>
    </cfRule>
  </conditionalFormatting>
  <conditionalFormatting sqref="E92">
    <cfRule type="cellIs" dxfId="226" priority="21" stopIfTrue="1" operator="notEqual">
      <formula>0</formula>
    </cfRule>
    <cfRule type="cellIs" dxfId="225" priority="22" stopIfTrue="1" operator="equal">
      <formula>""</formula>
    </cfRule>
    <cfRule type="cellIs" dxfId="224" priority="23" stopIfTrue="1" operator="notEqual">
      <formula>0</formula>
    </cfRule>
    <cfRule type="cellIs" dxfId="223" priority="24" stopIfTrue="1" operator="equal">
      <formula>""</formula>
    </cfRule>
  </conditionalFormatting>
  <conditionalFormatting sqref="F39">
    <cfRule type="cellIs" dxfId="222" priority="37" stopIfTrue="1" operator="notEqual">
      <formula>0</formula>
    </cfRule>
    <cfRule type="cellIs" dxfId="221" priority="38" stopIfTrue="1" operator="equal">
      <formula>""</formula>
    </cfRule>
    <cfRule type="cellIs" dxfId="220" priority="39" stopIfTrue="1" operator="notEqual">
      <formula>0</formula>
    </cfRule>
    <cfRule type="cellIs" dxfId="219" priority="40" stopIfTrue="1" operator="equal">
      <formula>""</formula>
    </cfRule>
  </conditionalFormatting>
  <conditionalFormatting sqref="F42">
    <cfRule type="cellIs" dxfId="218" priority="33" stopIfTrue="1" operator="notEqual">
      <formula>0</formula>
    </cfRule>
    <cfRule type="cellIs" dxfId="217" priority="34" stopIfTrue="1" operator="equal">
      <formula>""</formula>
    </cfRule>
    <cfRule type="cellIs" dxfId="216" priority="35" stopIfTrue="1" operator="notEqual">
      <formula>0</formula>
    </cfRule>
    <cfRule type="cellIs" dxfId="215" priority="36" stopIfTrue="1" operator="equal">
      <formula>""</formula>
    </cfRule>
  </conditionalFormatting>
  <conditionalFormatting sqref="H13">
    <cfRule type="cellIs" dxfId="214" priority="13" stopIfTrue="1" operator="notEqual">
      <formula>0</formula>
    </cfRule>
    <cfRule type="cellIs" dxfId="213" priority="14" stopIfTrue="1" operator="equal">
      <formula>""</formula>
    </cfRule>
    <cfRule type="cellIs" dxfId="212" priority="15" stopIfTrue="1" operator="notEqual">
      <formula>0</formula>
    </cfRule>
    <cfRule type="cellIs" dxfId="211" priority="16" stopIfTrue="1" operator="equal">
      <formula>""</formula>
    </cfRule>
  </conditionalFormatting>
  <conditionalFormatting sqref="H16">
    <cfRule type="cellIs" dxfId="210" priority="9" stopIfTrue="1" operator="notEqual">
      <formula>0</formula>
    </cfRule>
    <cfRule type="cellIs" dxfId="209" priority="10" stopIfTrue="1" operator="equal">
      <formula>""</formula>
    </cfRule>
    <cfRule type="cellIs" dxfId="208" priority="11" stopIfTrue="1" operator="notEqual">
      <formula>0</formula>
    </cfRule>
    <cfRule type="cellIs" dxfId="207" priority="12" stopIfTrue="1" operator="equal">
      <formula>""</formula>
    </cfRule>
  </conditionalFormatting>
  <conditionalFormatting sqref="H60">
    <cfRule type="cellIs" dxfId="206" priority="29" stopIfTrue="1" operator="notEqual">
      <formula>0</formula>
    </cfRule>
    <cfRule type="cellIs" dxfId="205" priority="30" stopIfTrue="1" operator="equal">
      <formula>""</formula>
    </cfRule>
    <cfRule type="cellIs" dxfId="204" priority="31" stopIfTrue="1" operator="notEqual">
      <formula>0</formula>
    </cfRule>
    <cfRule type="cellIs" dxfId="203" priority="32" stopIfTrue="1" operator="equal">
      <formula>""</formula>
    </cfRule>
  </conditionalFormatting>
  <conditionalFormatting sqref="H74">
    <cfRule type="cellIs" dxfId="202" priority="25" stopIfTrue="1" operator="notEqual">
      <formula>0</formula>
    </cfRule>
    <cfRule type="cellIs" dxfId="201" priority="26" stopIfTrue="1" operator="equal">
      <formula>""</formula>
    </cfRule>
    <cfRule type="cellIs" dxfId="200" priority="27" stopIfTrue="1" operator="notEqual">
      <formula>0</formula>
    </cfRule>
    <cfRule type="cellIs" dxfId="199" priority="28" stopIfTrue="1" operator="equal">
      <formula>""</formula>
    </cfRule>
  </conditionalFormatting>
  <conditionalFormatting sqref="N1:N2">
    <cfRule type="cellIs" dxfId="198" priority="17" stopIfTrue="1" operator="notEqual">
      <formula>0</formula>
    </cfRule>
    <cfRule type="cellIs" dxfId="197" priority="18" stopIfTrue="1" operator="equal">
      <formula>""</formula>
    </cfRule>
    <cfRule type="cellIs" dxfId="196" priority="19" stopIfTrue="1" operator="notEqual">
      <formula>0</formula>
    </cfRule>
    <cfRule type="cellIs" dxfId="195" priority="20" stopIfTrue="1" operator="equal">
      <formula>""</formula>
    </cfRule>
  </conditionalFormatting>
  <pageMargins left="0.7" right="0.7" top="0.75" bottom="0.75" header="0.3" footer="0.3"/>
  <pageSetup paperSize="9" scale="49" fitToHeight="0" orientation="portrait" r:id="rId1"/>
  <rowBreaks count="1" manualBreakCount="1">
    <brk id="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228"/>
  <sheetViews>
    <sheetView workbookViewId="0">
      <selection activeCell="H9" sqref="H9"/>
    </sheetView>
  </sheetViews>
  <sheetFormatPr defaultRowHeight="15"/>
  <sheetData>
    <row r="1" spans="1:10">
      <c r="C1" s="567" t="s">
        <v>9</v>
      </c>
      <c r="E1" s="567" t="s">
        <v>14</v>
      </c>
    </row>
    <row r="2" spans="1:10">
      <c r="A2" s="568" t="s">
        <v>15</v>
      </c>
      <c r="B2" s="568" t="s">
        <v>16</v>
      </c>
      <c r="C2" s="568" t="s">
        <v>17</v>
      </c>
      <c r="D2" s="568" t="s">
        <v>18</v>
      </c>
      <c r="E2" s="568" t="s">
        <v>19</v>
      </c>
      <c r="F2" s="568" t="s">
        <v>20</v>
      </c>
      <c r="G2" s="568" t="s">
        <v>21</v>
      </c>
      <c r="H2" s="568" t="s">
        <v>22</v>
      </c>
      <c r="I2" s="568" t="s">
        <v>23</v>
      </c>
      <c r="J2" s="568" t="s">
        <v>24</v>
      </c>
    </row>
    <row r="4" spans="1:10">
      <c r="F4" s="568" t="s">
        <v>25</v>
      </c>
      <c r="G4" s="568" t="s">
        <v>25</v>
      </c>
      <c r="H4" s="568" t="s">
        <v>25</v>
      </c>
      <c r="I4" s="568" t="s">
        <v>25</v>
      </c>
      <c r="J4" s="568" t="s">
        <v>25</v>
      </c>
    </row>
    <row r="5" spans="1:10">
      <c r="F5" s="568" t="s">
        <v>26</v>
      </c>
      <c r="G5" s="568" t="s">
        <v>26</v>
      </c>
      <c r="H5" s="568" t="s">
        <v>26</v>
      </c>
      <c r="I5" s="568" t="s">
        <v>26</v>
      </c>
      <c r="J5" s="568" t="s">
        <v>26</v>
      </c>
    </row>
    <row r="6" spans="1:10">
      <c r="F6" s="568" t="s">
        <v>27</v>
      </c>
      <c r="G6" s="568" t="s">
        <v>27</v>
      </c>
      <c r="H6" s="568" t="s">
        <v>27</v>
      </c>
      <c r="I6" s="568" t="s">
        <v>27</v>
      </c>
      <c r="J6" s="568" t="s">
        <v>27</v>
      </c>
    </row>
    <row r="7" spans="1:10">
      <c r="A7" t="s">
        <v>28</v>
      </c>
      <c r="B7" t="s">
        <v>29</v>
      </c>
      <c r="C7" t="s">
        <v>30</v>
      </c>
      <c r="D7" t="s">
        <v>31</v>
      </c>
      <c r="E7" t="s">
        <v>25</v>
      </c>
      <c r="F7" s="397">
        <v>0</v>
      </c>
      <c r="G7" s="397">
        <v>0</v>
      </c>
      <c r="H7" s="397">
        <v>0</v>
      </c>
      <c r="I7" s="397">
        <v>0</v>
      </c>
      <c r="J7" s="397">
        <v>0</v>
      </c>
    </row>
    <row r="8" spans="1:10">
      <c r="A8" t="s">
        <v>28</v>
      </c>
      <c r="B8" t="s">
        <v>32</v>
      </c>
      <c r="C8" t="s">
        <v>33</v>
      </c>
      <c r="D8" t="s">
        <v>31</v>
      </c>
      <c r="E8" t="s">
        <v>25</v>
      </c>
      <c r="F8" s="397">
        <v>1.044</v>
      </c>
      <c r="G8" s="397">
        <v>1.044</v>
      </c>
      <c r="H8" s="397">
        <v>1.044</v>
      </c>
      <c r="I8" s="397">
        <v>1.044</v>
      </c>
      <c r="J8" s="397">
        <v>1.044</v>
      </c>
    </row>
    <row r="9" spans="1:10">
      <c r="A9" t="s">
        <v>28</v>
      </c>
      <c r="B9" t="s">
        <v>34</v>
      </c>
      <c r="C9" t="s">
        <v>35</v>
      </c>
      <c r="D9" t="s">
        <v>31</v>
      </c>
      <c r="E9" t="s">
        <v>25</v>
      </c>
      <c r="F9" s="397">
        <v>0.51900000000000002</v>
      </c>
      <c r="G9" s="397">
        <v>0.51900000000000002</v>
      </c>
      <c r="H9" s="397">
        <v>0.51900000000000002</v>
      </c>
      <c r="I9" s="397">
        <v>0.51900000000000002</v>
      </c>
      <c r="J9" s="397">
        <v>0.51900000000000002</v>
      </c>
    </row>
    <row r="10" spans="1:10">
      <c r="A10" t="s">
        <v>28</v>
      </c>
      <c r="B10" t="s">
        <v>36</v>
      </c>
      <c r="C10" t="s">
        <v>37</v>
      </c>
      <c r="D10" t="s">
        <v>31</v>
      </c>
      <c r="E10" t="s">
        <v>25</v>
      </c>
      <c r="F10" s="397">
        <v>0</v>
      </c>
      <c r="G10" s="397">
        <v>0</v>
      </c>
      <c r="H10" s="397">
        <v>0</v>
      </c>
      <c r="I10" s="397">
        <v>0</v>
      </c>
      <c r="J10" s="397">
        <v>0</v>
      </c>
    </row>
    <row r="11" spans="1:10">
      <c r="A11" t="s">
        <v>28</v>
      </c>
      <c r="B11" t="s">
        <v>38</v>
      </c>
      <c r="C11" t="s">
        <v>39</v>
      </c>
      <c r="D11" t="s">
        <v>31</v>
      </c>
      <c r="E11" t="s">
        <v>25</v>
      </c>
      <c r="F11" s="397">
        <v>3.665</v>
      </c>
      <c r="G11" s="397">
        <v>3.782</v>
      </c>
      <c r="H11" s="397">
        <v>3.9009999999999998</v>
      </c>
      <c r="I11" s="397">
        <v>4.0179999999999998</v>
      </c>
      <c r="J11" s="397">
        <v>4.1379999999999999</v>
      </c>
    </row>
    <row r="12" spans="1:10">
      <c r="A12" t="s">
        <v>28</v>
      </c>
      <c r="B12" t="s">
        <v>40</v>
      </c>
      <c r="C12" t="s">
        <v>41</v>
      </c>
      <c r="D12" t="s">
        <v>31</v>
      </c>
      <c r="E12" t="s">
        <v>25</v>
      </c>
      <c r="F12" s="397">
        <v>12.667</v>
      </c>
      <c r="G12" s="397">
        <v>13.185</v>
      </c>
      <c r="H12" s="397">
        <v>13.702999999999999</v>
      </c>
      <c r="I12" s="397">
        <v>14.226000000000001</v>
      </c>
      <c r="J12" s="397">
        <v>14.717000000000001</v>
      </c>
    </row>
    <row r="13" spans="1:10">
      <c r="A13" t="s">
        <v>28</v>
      </c>
      <c r="B13" t="s">
        <v>42</v>
      </c>
      <c r="C13" t="s">
        <v>43</v>
      </c>
      <c r="D13" t="s">
        <v>31</v>
      </c>
      <c r="E13" t="s">
        <v>25</v>
      </c>
      <c r="F13" s="397">
        <v>0</v>
      </c>
      <c r="G13" s="397">
        <v>0</v>
      </c>
      <c r="H13" s="397">
        <v>0</v>
      </c>
      <c r="I13" s="397">
        <v>0</v>
      </c>
      <c r="J13" s="397">
        <v>0</v>
      </c>
    </row>
    <row r="14" spans="1:10">
      <c r="A14" t="s">
        <v>28</v>
      </c>
      <c r="B14" t="s">
        <v>44</v>
      </c>
      <c r="C14" t="s">
        <v>45</v>
      </c>
      <c r="D14" t="s">
        <v>31</v>
      </c>
      <c r="E14" t="s">
        <v>25</v>
      </c>
      <c r="F14" s="397">
        <v>0</v>
      </c>
      <c r="G14" s="397">
        <v>0</v>
      </c>
      <c r="H14" s="397">
        <v>0</v>
      </c>
      <c r="I14" s="397">
        <v>0</v>
      </c>
      <c r="J14" s="397">
        <v>0</v>
      </c>
    </row>
    <row r="15" spans="1:10">
      <c r="A15" t="s">
        <v>28</v>
      </c>
      <c r="B15" t="s">
        <v>46</v>
      </c>
      <c r="C15" t="s">
        <v>47</v>
      </c>
      <c r="D15" t="s">
        <v>31</v>
      </c>
      <c r="E15" t="s">
        <v>25</v>
      </c>
      <c r="F15" s="397">
        <v>9.1999999999999998E-2</v>
      </c>
      <c r="G15" s="397">
        <v>9.1999999999999998E-2</v>
      </c>
      <c r="H15" s="397">
        <v>9.1999999999999998E-2</v>
      </c>
      <c r="I15" s="397">
        <v>9.1999999999999998E-2</v>
      </c>
      <c r="J15" s="397">
        <v>9.1999999999999998E-2</v>
      </c>
    </row>
    <row r="16" spans="1:10">
      <c r="A16" t="s">
        <v>28</v>
      </c>
      <c r="B16" t="s">
        <v>48</v>
      </c>
      <c r="C16" t="s">
        <v>49</v>
      </c>
      <c r="D16" t="s">
        <v>31</v>
      </c>
      <c r="E16" t="s">
        <v>25</v>
      </c>
      <c r="F16" s="397">
        <v>0.82899999999999996</v>
      </c>
      <c r="G16" s="397">
        <v>0.82899999999999996</v>
      </c>
      <c r="H16" s="397">
        <v>0.82899999999999996</v>
      </c>
      <c r="I16" s="397">
        <v>0.82899999999999996</v>
      </c>
      <c r="J16" s="397">
        <v>0.82899999999999996</v>
      </c>
    </row>
    <row r="17" spans="1:10">
      <c r="A17" t="s">
        <v>28</v>
      </c>
      <c r="B17" t="s">
        <v>50</v>
      </c>
      <c r="C17" t="s">
        <v>51</v>
      </c>
      <c r="D17" t="s">
        <v>31</v>
      </c>
      <c r="E17" t="s">
        <v>25</v>
      </c>
      <c r="F17" s="397">
        <v>0</v>
      </c>
      <c r="G17" s="397">
        <v>0</v>
      </c>
      <c r="H17" s="397">
        <v>0</v>
      </c>
      <c r="I17" s="397">
        <v>0</v>
      </c>
      <c r="J17" s="397">
        <v>0</v>
      </c>
    </row>
    <row r="18" spans="1:10">
      <c r="A18" t="s">
        <v>28</v>
      </c>
      <c r="B18" t="s">
        <v>52</v>
      </c>
      <c r="C18" t="s">
        <v>53</v>
      </c>
      <c r="D18" t="s">
        <v>31</v>
      </c>
      <c r="E18" t="s">
        <v>25</v>
      </c>
      <c r="F18" s="397">
        <v>0</v>
      </c>
      <c r="G18" s="397">
        <v>0</v>
      </c>
      <c r="H18" s="397">
        <v>0</v>
      </c>
      <c r="I18" s="397">
        <v>0</v>
      </c>
      <c r="J18" s="397">
        <v>0</v>
      </c>
    </row>
    <row r="19" spans="1:10">
      <c r="A19" t="s">
        <v>28</v>
      </c>
      <c r="B19" t="s">
        <v>54</v>
      </c>
      <c r="C19" t="s">
        <v>55</v>
      </c>
      <c r="D19" t="s">
        <v>31</v>
      </c>
      <c r="E19" t="s">
        <v>25</v>
      </c>
      <c r="F19" s="397">
        <v>0</v>
      </c>
      <c r="G19" s="397">
        <v>0</v>
      </c>
      <c r="H19" s="397">
        <v>0</v>
      </c>
      <c r="I19" s="397">
        <v>0</v>
      </c>
      <c r="J19" s="397">
        <v>0</v>
      </c>
    </row>
    <row r="20" spans="1:10">
      <c r="A20" t="s">
        <v>28</v>
      </c>
      <c r="B20" t="s">
        <v>56</v>
      </c>
      <c r="C20" t="s">
        <v>57</v>
      </c>
      <c r="D20" t="s">
        <v>31</v>
      </c>
      <c r="E20" t="s">
        <v>25</v>
      </c>
      <c r="F20" s="397">
        <v>0</v>
      </c>
      <c r="G20" s="397">
        <v>0</v>
      </c>
      <c r="H20" s="397">
        <v>0</v>
      </c>
      <c r="I20" s="397">
        <v>0</v>
      </c>
      <c r="J20" s="397">
        <v>0</v>
      </c>
    </row>
    <row r="21" spans="1:10">
      <c r="A21" t="s">
        <v>28</v>
      </c>
      <c r="B21" t="s">
        <v>58</v>
      </c>
      <c r="C21" t="s">
        <v>59</v>
      </c>
      <c r="D21" t="s">
        <v>31</v>
      </c>
      <c r="E21" t="s">
        <v>25</v>
      </c>
      <c r="F21" s="397">
        <v>3.2090000000000001</v>
      </c>
      <c r="G21" s="397">
        <v>3.2810000000000001</v>
      </c>
      <c r="H21" s="397">
        <v>3.351</v>
      </c>
      <c r="I21" s="397">
        <v>3.4169999999999998</v>
      </c>
      <c r="J21" s="397">
        <v>3.4830000000000001</v>
      </c>
    </row>
    <row r="22" spans="1:10">
      <c r="A22" t="s">
        <v>28</v>
      </c>
      <c r="B22" t="s">
        <v>60</v>
      </c>
      <c r="C22" t="s">
        <v>61</v>
      </c>
      <c r="D22" t="s">
        <v>31</v>
      </c>
      <c r="E22" t="s">
        <v>25</v>
      </c>
      <c r="F22" s="397">
        <v>10.763999999999999</v>
      </c>
      <c r="G22" s="397">
        <v>11.169</v>
      </c>
      <c r="H22" s="397">
        <v>11.566000000000001</v>
      </c>
      <c r="I22" s="397">
        <v>11.938000000000001</v>
      </c>
      <c r="J22" s="397">
        <v>12.307</v>
      </c>
    </row>
    <row r="23" spans="1:10">
      <c r="A23" t="s">
        <v>28</v>
      </c>
      <c r="B23" t="s">
        <v>62</v>
      </c>
      <c r="C23" t="s">
        <v>63</v>
      </c>
      <c r="D23" t="s">
        <v>31</v>
      </c>
      <c r="E23" t="s">
        <v>25</v>
      </c>
      <c r="F23" s="397">
        <v>4.5449999999999999</v>
      </c>
      <c r="G23" s="397">
        <v>4.9320000000000004</v>
      </c>
      <c r="H23" s="397">
        <v>5.3129999999999997</v>
      </c>
      <c r="I23" s="397">
        <v>5.6779999999999999</v>
      </c>
      <c r="J23" s="397">
        <v>6.0410000000000004</v>
      </c>
    </row>
    <row r="24" spans="1:10">
      <c r="A24" t="s">
        <v>28</v>
      </c>
      <c r="B24" t="s">
        <v>64</v>
      </c>
      <c r="C24" t="s">
        <v>65</v>
      </c>
      <c r="D24" t="s">
        <v>31</v>
      </c>
      <c r="E24" t="s">
        <v>25</v>
      </c>
      <c r="F24" s="397">
        <v>1.1859999999999999</v>
      </c>
      <c r="G24" s="397">
        <v>1.2589999999999999</v>
      </c>
      <c r="H24" s="397">
        <v>1.331</v>
      </c>
      <c r="I24" s="397">
        <v>1.399</v>
      </c>
      <c r="J24" s="397">
        <v>1.468</v>
      </c>
    </row>
    <row r="25" spans="1:10">
      <c r="A25" t="s">
        <v>28</v>
      </c>
      <c r="B25" t="s">
        <v>66</v>
      </c>
      <c r="C25" t="s">
        <v>67</v>
      </c>
      <c r="D25" t="s">
        <v>31</v>
      </c>
      <c r="E25" t="s">
        <v>25</v>
      </c>
      <c r="F25" s="397">
        <v>0</v>
      </c>
      <c r="G25" s="397">
        <v>0</v>
      </c>
      <c r="H25" s="397">
        <v>0</v>
      </c>
      <c r="I25" s="397">
        <v>0</v>
      </c>
      <c r="J25" s="397">
        <v>0</v>
      </c>
    </row>
    <row r="26" spans="1:10">
      <c r="A26" t="s">
        <v>28</v>
      </c>
      <c r="B26" t="s">
        <v>68</v>
      </c>
      <c r="C26" t="s">
        <v>69</v>
      </c>
      <c r="D26" t="s">
        <v>31</v>
      </c>
      <c r="E26" t="s">
        <v>25</v>
      </c>
      <c r="F26" s="397">
        <v>0</v>
      </c>
      <c r="G26" s="397">
        <v>0</v>
      </c>
      <c r="H26" s="397">
        <v>0</v>
      </c>
      <c r="I26" s="397">
        <v>0</v>
      </c>
      <c r="J26" s="397">
        <v>0</v>
      </c>
    </row>
    <row r="27" spans="1:10">
      <c r="A27" t="s">
        <v>28</v>
      </c>
      <c r="B27" t="s">
        <v>70</v>
      </c>
      <c r="C27" t="s">
        <v>71</v>
      </c>
      <c r="D27" t="s">
        <v>31</v>
      </c>
      <c r="E27" t="s">
        <v>25</v>
      </c>
      <c r="F27" s="397">
        <v>0</v>
      </c>
      <c r="G27" s="397">
        <v>0</v>
      </c>
      <c r="H27" s="397">
        <v>0</v>
      </c>
      <c r="I27" s="397">
        <v>0</v>
      </c>
      <c r="J27" s="397">
        <v>0</v>
      </c>
    </row>
    <row r="28" spans="1:10">
      <c r="A28" t="s">
        <v>28</v>
      </c>
      <c r="B28" t="s">
        <v>72</v>
      </c>
      <c r="C28" t="s">
        <v>73</v>
      </c>
      <c r="D28" t="s">
        <v>31</v>
      </c>
      <c r="E28" t="s">
        <v>25</v>
      </c>
      <c r="F28" s="397">
        <v>0</v>
      </c>
      <c r="G28" s="397">
        <v>0</v>
      </c>
      <c r="H28" s="397">
        <v>0</v>
      </c>
      <c r="I28" s="397">
        <v>0</v>
      </c>
      <c r="J28" s="397">
        <v>0</v>
      </c>
    </row>
    <row r="29" spans="1:10">
      <c r="A29" t="s">
        <v>28</v>
      </c>
      <c r="B29" t="s">
        <v>74</v>
      </c>
      <c r="C29" t="s">
        <v>75</v>
      </c>
      <c r="D29" t="s">
        <v>31</v>
      </c>
      <c r="E29" t="s">
        <v>25</v>
      </c>
      <c r="F29" s="397">
        <v>0</v>
      </c>
      <c r="G29" s="397">
        <v>0</v>
      </c>
      <c r="H29" s="397">
        <v>0</v>
      </c>
      <c r="I29" s="397">
        <v>0</v>
      </c>
      <c r="J29" s="397">
        <v>0</v>
      </c>
    </row>
    <row r="30" spans="1:10">
      <c r="A30" t="s">
        <v>28</v>
      </c>
      <c r="B30" t="s">
        <v>76</v>
      </c>
      <c r="C30" t="s">
        <v>77</v>
      </c>
      <c r="D30" t="s">
        <v>31</v>
      </c>
      <c r="E30" t="s">
        <v>25</v>
      </c>
      <c r="F30" s="397">
        <v>0</v>
      </c>
      <c r="G30" s="397">
        <v>0</v>
      </c>
      <c r="H30" s="397">
        <v>0</v>
      </c>
      <c r="I30" s="397">
        <v>0</v>
      </c>
      <c r="J30" s="397">
        <v>0</v>
      </c>
    </row>
    <row r="31" spans="1:10">
      <c r="A31" t="s">
        <v>28</v>
      </c>
      <c r="B31" t="s">
        <v>78</v>
      </c>
      <c r="C31" t="s">
        <v>79</v>
      </c>
      <c r="D31" t="s">
        <v>31</v>
      </c>
      <c r="E31" t="s">
        <v>25</v>
      </c>
      <c r="F31" s="397">
        <v>0</v>
      </c>
      <c r="G31" s="397">
        <v>0</v>
      </c>
      <c r="H31" s="397">
        <v>0</v>
      </c>
      <c r="I31" s="397">
        <v>0</v>
      </c>
      <c r="J31" s="397">
        <v>0</v>
      </c>
    </row>
    <row r="32" spans="1:10">
      <c r="A32" t="s">
        <v>28</v>
      </c>
      <c r="B32" t="s">
        <v>80</v>
      </c>
      <c r="C32" t="s">
        <v>81</v>
      </c>
      <c r="D32" t="s">
        <v>31</v>
      </c>
      <c r="E32" t="s">
        <v>25</v>
      </c>
      <c r="F32" s="397">
        <v>0</v>
      </c>
      <c r="G32" s="397">
        <v>0</v>
      </c>
      <c r="H32" s="397">
        <v>0</v>
      </c>
      <c r="I32" s="397">
        <v>0</v>
      </c>
      <c r="J32" s="397">
        <v>0</v>
      </c>
    </row>
    <row r="33" spans="1:10">
      <c r="A33" t="s">
        <v>28</v>
      </c>
      <c r="B33" t="s">
        <v>82</v>
      </c>
      <c r="C33" t="s">
        <v>83</v>
      </c>
      <c r="D33" t="s">
        <v>31</v>
      </c>
      <c r="E33" t="s">
        <v>25</v>
      </c>
      <c r="F33" s="397">
        <v>0</v>
      </c>
      <c r="G33" s="397">
        <v>0</v>
      </c>
      <c r="H33" s="397">
        <v>0</v>
      </c>
      <c r="I33" s="397">
        <v>0</v>
      </c>
      <c r="J33" s="397">
        <v>0</v>
      </c>
    </row>
    <row r="34" spans="1:10">
      <c r="A34" t="s">
        <v>28</v>
      </c>
      <c r="B34" t="s">
        <v>84</v>
      </c>
      <c r="C34" t="s">
        <v>85</v>
      </c>
      <c r="D34" t="s">
        <v>31</v>
      </c>
      <c r="E34" t="s">
        <v>25</v>
      </c>
      <c r="F34" s="397">
        <v>0</v>
      </c>
      <c r="G34" s="397">
        <v>0</v>
      </c>
      <c r="H34" s="397">
        <v>0</v>
      </c>
      <c r="I34" s="397">
        <v>0</v>
      </c>
      <c r="J34" s="397">
        <v>0</v>
      </c>
    </row>
    <row r="35" spans="1:10">
      <c r="A35" t="s">
        <v>28</v>
      </c>
      <c r="B35" t="s">
        <v>86</v>
      </c>
      <c r="C35" t="s">
        <v>87</v>
      </c>
      <c r="D35" t="s">
        <v>31</v>
      </c>
      <c r="E35" t="s">
        <v>25</v>
      </c>
      <c r="F35" s="397">
        <v>0</v>
      </c>
      <c r="G35" s="397">
        <v>0</v>
      </c>
      <c r="H35" s="397">
        <v>0</v>
      </c>
      <c r="I35" s="397">
        <v>0</v>
      </c>
      <c r="J35" s="397">
        <v>0</v>
      </c>
    </row>
    <row r="36" spans="1:10">
      <c r="A36" t="s">
        <v>28</v>
      </c>
      <c r="B36" t="s">
        <v>88</v>
      </c>
      <c r="C36" t="s">
        <v>89</v>
      </c>
      <c r="D36" t="s">
        <v>31</v>
      </c>
      <c r="E36" t="s">
        <v>25</v>
      </c>
      <c r="F36" s="397">
        <v>0</v>
      </c>
      <c r="G36" s="397">
        <v>0</v>
      </c>
      <c r="H36" s="397">
        <v>0</v>
      </c>
      <c r="I36" s="397">
        <v>0</v>
      </c>
      <c r="J36" s="397">
        <v>0</v>
      </c>
    </row>
    <row r="37" spans="1:10">
      <c r="A37" t="s">
        <v>28</v>
      </c>
      <c r="B37" t="s">
        <v>90</v>
      </c>
      <c r="C37" t="s">
        <v>91</v>
      </c>
      <c r="D37" t="s">
        <v>31</v>
      </c>
      <c r="E37" t="s">
        <v>25</v>
      </c>
      <c r="F37" s="397">
        <v>0</v>
      </c>
      <c r="G37" s="397">
        <v>0</v>
      </c>
      <c r="H37" s="397">
        <v>0</v>
      </c>
      <c r="I37" s="397">
        <v>0</v>
      </c>
      <c r="J37" s="397">
        <v>0</v>
      </c>
    </row>
    <row r="38" spans="1:10">
      <c r="A38" t="s">
        <v>28</v>
      </c>
      <c r="B38" t="s">
        <v>92</v>
      </c>
      <c r="C38" t="s">
        <v>93</v>
      </c>
      <c r="D38" t="s">
        <v>31</v>
      </c>
      <c r="E38" t="s">
        <v>25</v>
      </c>
      <c r="F38" s="397">
        <v>0</v>
      </c>
      <c r="G38" s="397">
        <v>0</v>
      </c>
      <c r="H38" s="397">
        <v>0</v>
      </c>
      <c r="I38" s="397">
        <v>0</v>
      </c>
      <c r="J38" s="397">
        <v>0</v>
      </c>
    </row>
    <row r="39" spans="1:10">
      <c r="A39" t="s">
        <v>28</v>
      </c>
      <c r="B39" t="s">
        <v>94</v>
      </c>
      <c r="C39" t="s">
        <v>95</v>
      </c>
      <c r="D39" t="s">
        <v>31</v>
      </c>
      <c r="E39" t="s">
        <v>25</v>
      </c>
      <c r="F39" s="397">
        <v>4.1779999999999999</v>
      </c>
      <c r="G39" s="397">
        <v>4.1779999999999999</v>
      </c>
      <c r="H39" s="397">
        <v>4.1779999999999999</v>
      </c>
      <c r="I39" s="397">
        <v>4.1779999999999999</v>
      </c>
      <c r="J39" s="397">
        <v>4.1779999999999999</v>
      </c>
    </row>
    <row r="40" spans="1:10">
      <c r="A40" t="s">
        <v>28</v>
      </c>
      <c r="B40" t="s">
        <v>96</v>
      </c>
      <c r="C40" t="s">
        <v>97</v>
      </c>
      <c r="D40" t="s">
        <v>31</v>
      </c>
      <c r="E40" t="s">
        <v>25</v>
      </c>
      <c r="F40" s="397">
        <v>4.4029999999999996</v>
      </c>
      <c r="G40" s="397">
        <v>4.4029999999999996</v>
      </c>
      <c r="H40" s="397">
        <v>4.4029999999999996</v>
      </c>
      <c r="I40" s="397">
        <v>4.4029999999999996</v>
      </c>
      <c r="J40" s="397">
        <v>4.4029999999999996</v>
      </c>
    </row>
    <row r="41" spans="1:10">
      <c r="A41" t="s">
        <v>28</v>
      </c>
      <c r="B41" t="s">
        <v>98</v>
      </c>
      <c r="C41" t="s">
        <v>99</v>
      </c>
      <c r="D41" t="s">
        <v>31</v>
      </c>
      <c r="E41" t="s">
        <v>25</v>
      </c>
      <c r="F41" s="397">
        <v>1.43</v>
      </c>
      <c r="G41" s="397">
        <v>1.43</v>
      </c>
      <c r="H41" s="397">
        <v>1.43</v>
      </c>
      <c r="I41" s="397">
        <v>1.43</v>
      </c>
      <c r="J41" s="397">
        <v>1.43</v>
      </c>
    </row>
    <row r="42" spans="1:10">
      <c r="A42" t="s">
        <v>28</v>
      </c>
      <c r="B42" t="s">
        <v>100</v>
      </c>
      <c r="C42" t="s">
        <v>101</v>
      </c>
      <c r="D42" t="s">
        <v>31</v>
      </c>
      <c r="E42" t="s">
        <v>25</v>
      </c>
      <c r="F42" s="397">
        <v>11.483000000000001</v>
      </c>
      <c r="G42" s="397">
        <v>11.483000000000001</v>
      </c>
      <c r="H42" s="397">
        <v>11.483000000000001</v>
      </c>
      <c r="I42" s="397">
        <v>11.483000000000001</v>
      </c>
      <c r="J42" s="397">
        <v>11.483000000000001</v>
      </c>
    </row>
    <row r="43" spans="1:10">
      <c r="A43" t="s">
        <v>28</v>
      </c>
      <c r="B43" t="s">
        <v>102</v>
      </c>
      <c r="C43" t="s">
        <v>103</v>
      </c>
      <c r="D43" t="s">
        <v>31</v>
      </c>
      <c r="E43" t="s">
        <v>25</v>
      </c>
      <c r="F43" s="397">
        <v>-0.53300000000000003</v>
      </c>
      <c r="G43" s="397">
        <v>-0.53300000000000003</v>
      </c>
      <c r="H43" s="397">
        <v>-0.53300000000000003</v>
      </c>
      <c r="I43" s="397">
        <v>-0.53300000000000003</v>
      </c>
      <c r="J43" s="397">
        <v>-0.53300000000000003</v>
      </c>
    </row>
    <row r="44" spans="1:10">
      <c r="A44" t="s">
        <v>28</v>
      </c>
      <c r="B44" t="s">
        <v>104</v>
      </c>
      <c r="C44" t="s">
        <v>105</v>
      </c>
      <c r="D44" t="s">
        <v>31</v>
      </c>
      <c r="E44" t="s">
        <v>25</v>
      </c>
      <c r="F44" s="397">
        <v>1.9543355974737879</v>
      </c>
      <c r="G44" s="397">
        <v>0</v>
      </c>
      <c r="H44" s="397">
        <v>0</v>
      </c>
      <c r="I44" s="397">
        <v>0</v>
      </c>
      <c r="J44" s="397">
        <v>0</v>
      </c>
    </row>
    <row r="45" spans="1:10">
      <c r="A45" t="s">
        <v>28</v>
      </c>
      <c r="B45" t="s">
        <v>106</v>
      </c>
      <c r="C45" t="s">
        <v>107</v>
      </c>
      <c r="D45" t="s">
        <v>31</v>
      </c>
      <c r="E45" t="s">
        <v>25</v>
      </c>
      <c r="F45" s="397">
        <v>-1.4902595999999999</v>
      </c>
      <c r="G45" s="397">
        <v>-1.4902595999999999</v>
      </c>
      <c r="H45" s="397">
        <v>-1.4902595999999999</v>
      </c>
      <c r="I45" s="397">
        <v>-1.4902595999999999</v>
      </c>
      <c r="J45" s="397">
        <v>-1.4902595999999999</v>
      </c>
    </row>
    <row r="46" spans="1:10">
      <c r="A46" t="s">
        <v>28</v>
      </c>
      <c r="B46" t="s">
        <v>108</v>
      </c>
      <c r="C46" t="s">
        <v>109</v>
      </c>
      <c r="D46" t="s">
        <v>31</v>
      </c>
      <c r="E46" t="s">
        <v>25</v>
      </c>
      <c r="F46" s="397">
        <v>1.4899768</v>
      </c>
      <c r="G46" s="397">
        <v>1.4899768</v>
      </c>
      <c r="H46" s="397">
        <v>1.4899768</v>
      </c>
      <c r="I46" s="397">
        <v>1.4899768</v>
      </c>
      <c r="J46" s="397">
        <v>1.4899768</v>
      </c>
    </row>
    <row r="47" spans="1:10">
      <c r="A47" t="s">
        <v>28</v>
      </c>
      <c r="B47" t="s">
        <v>110</v>
      </c>
      <c r="C47" t="s">
        <v>111</v>
      </c>
      <c r="D47" t="s">
        <v>31</v>
      </c>
      <c r="E47" t="s">
        <v>25</v>
      </c>
      <c r="F47" s="397">
        <v>13.692</v>
      </c>
      <c r="G47" s="397">
        <v>13.574</v>
      </c>
      <c r="H47" s="397">
        <v>13.452</v>
      </c>
      <c r="I47" s="397">
        <v>13.343999999999999</v>
      </c>
      <c r="J47" s="397">
        <v>13.241</v>
      </c>
    </row>
    <row r="48" spans="1:10">
      <c r="A48" t="s">
        <v>28</v>
      </c>
      <c r="B48" t="s">
        <v>112</v>
      </c>
      <c r="C48" t="s">
        <v>113</v>
      </c>
      <c r="D48" t="s">
        <v>31</v>
      </c>
      <c r="E48" t="s">
        <v>25</v>
      </c>
      <c r="F48" s="397">
        <v>7.4050000000000002</v>
      </c>
      <c r="G48" s="397">
        <v>7.5880000000000001</v>
      </c>
      <c r="H48" s="397">
        <v>8.1059999999999999</v>
      </c>
      <c r="I48" s="397">
        <v>8.6419999999999995</v>
      </c>
      <c r="J48" s="397">
        <v>8.1430000000000007</v>
      </c>
    </row>
    <row r="49" spans="1:10">
      <c r="A49" t="s">
        <v>28</v>
      </c>
      <c r="B49" t="s">
        <v>114</v>
      </c>
      <c r="C49" t="s">
        <v>115</v>
      </c>
      <c r="D49" t="s">
        <v>31</v>
      </c>
      <c r="E49" t="s">
        <v>25</v>
      </c>
      <c r="F49" s="397">
        <v>3.1680000000000001</v>
      </c>
      <c r="G49" s="397">
        <v>3.141</v>
      </c>
      <c r="H49" s="397">
        <v>3.113</v>
      </c>
      <c r="I49" s="397">
        <v>3.0880000000000001</v>
      </c>
      <c r="J49" s="397">
        <v>3.2170000000000001</v>
      </c>
    </row>
    <row r="50" spans="1:10">
      <c r="A50" t="s">
        <v>28</v>
      </c>
      <c r="B50" t="s">
        <v>116</v>
      </c>
      <c r="C50" t="s">
        <v>117</v>
      </c>
      <c r="D50" t="s">
        <v>31</v>
      </c>
      <c r="E50" t="s">
        <v>25</v>
      </c>
      <c r="F50" s="397">
        <v>2.411</v>
      </c>
      <c r="G50" s="397">
        <v>2.411</v>
      </c>
      <c r="H50" s="397">
        <v>2.411</v>
      </c>
      <c r="I50" s="397">
        <v>2.411</v>
      </c>
      <c r="J50" s="397">
        <v>2.411</v>
      </c>
    </row>
    <row r="51" spans="1:10">
      <c r="A51" t="s">
        <v>28</v>
      </c>
      <c r="B51" t="s">
        <v>118</v>
      </c>
      <c r="C51" t="s">
        <v>119</v>
      </c>
      <c r="D51" t="s">
        <v>31</v>
      </c>
      <c r="E51" t="s">
        <v>25</v>
      </c>
      <c r="F51" s="397">
        <v>0.41299999999999998</v>
      </c>
      <c r="G51" s="397">
        <v>0.41299999999999998</v>
      </c>
      <c r="H51" s="397">
        <v>0.41299999999999998</v>
      </c>
      <c r="I51" s="397">
        <v>0.41299999999999998</v>
      </c>
      <c r="J51" s="397">
        <v>0.41299999999999998</v>
      </c>
    </row>
    <row r="52" spans="1:10">
      <c r="A52" t="s">
        <v>28</v>
      </c>
      <c r="B52" t="s">
        <v>120</v>
      </c>
      <c r="C52" t="s">
        <v>121</v>
      </c>
      <c r="D52" t="s">
        <v>31</v>
      </c>
      <c r="E52" t="s">
        <v>25</v>
      </c>
      <c r="F52" s="397">
        <v>17.783000000000001</v>
      </c>
      <c r="G52" s="397">
        <v>17.783000000000001</v>
      </c>
      <c r="H52" s="397">
        <v>17.783000000000001</v>
      </c>
      <c r="I52" s="397">
        <v>17.783000000000001</v>
      </c>
      <c r="J52" s="397">
        <v>17.783000000000001</v>
      </c>
    </row>
    <row r="53" spans="1:10">
      <c r="A53" t="s">
        <v>28</v>
      </c>
      <c r="B53" t="s">
        <v>122</v>
      </c>
      <c r="C53" t="s">
        <v>123</v>
      </c>
      <c r="D53" t="s">
        <v>31</v>
      </c>
      <c r="E53" t="s">
        <v>25</v>
      </c>
      <c r="F53" s="397">
        <v>-0.84499999999999997</v>
      </c>
      <c r="G53" s="397">
        <v>-0.84499999999999997</v>
      </c>
      <c r="H53" s="397">
        <v>-0.84499999999999997</v>
      </c>
      <c r="I53" s="397">
        <v>-0.84499999999999997</v>
      </c>
      <c r="J53" s="397">
        <v>-0.84499999999999997</v>
      </c>
    </row>
    <row r="54" spans="1:10">
      <c r="A54" t="s">
        <v>28</v>
      </c>
      <c r="B54" t="s">
        <v>124</v>
      </c>
      <c r="C54" t="s">
        <v>125</v>
      </c>
      <c r="D54" t="s">
        <v>31</v>
      </c>
      <c r="E54" t="s">
        <v>25</v>
      </c>
      <c r="F54" s="397">
        <v>0</v>
      </c>
      <c r="G54" s="397">
        <v>0</v>
      </c>
      <c r="H54" s="397">
        <v>0</v>
      </c>
      <c r="I54" s="397">
        <v>0</v>
      </c>
      <c r="J54" s="397">
        <v>0</v>
      </c>
    </row>
    <row r="55" spans="1:10">
      <c r="A55" t="s">
        <v>28</v>
      </c>
      <c r="B55" t="s">
        <v>126</v>
      </c>
      <c r="C55" t="s">
        <v>127</v>
      </c>
      <c r="D55" t="s">
        <v>31</v>
      </c>
      <c r="E55" t="s">
        <v>25</v>
      </c>
      <c r="F55" s="397">
        <v>0</v>
      </c>
      <c r="G55" s="397">
        <v>0</v>
      </c>
      <c r="H55" s="397">
        <v>0</v>
      </c>
      <c r="I55" s="397">
        <v>0</v>
      </c>
      <c r="J55" s="397">
        <v>0</v>
      </c>
    </row>
    <row r="56" spans="1:10">
      <c r="A56" t="s">
        <v>28</v>
      </c>
      <c r="B56" t="s">
        <v>128</v>
      </c>
      <c r="C56" t="s">
        <v>129</v>
      </c>
      <c r="D56" t="s">
        <v>31</v>
      </c>
      <c r="E56" t="s">
        <v>25</v>
      </c>
      <c r="F56" s="397">
        <v>0</v>
      </c>
      <c r="G56" s="397">
        <v>0</v>
      </c>
      <c r="H56" s="397">
        <v>0</v>
      </c>
      <c r="I56" s="397">
        <v>0</v>
      </c>
      <c r="J56" s="397">
        <v>0</v>
      </c>
    </row>
    <row r="57" spans="1:10">
      <c r="A57" t="s">
        <v>28</v>
      </c>
      <c r="B57" t="s">
        <v>130</v>
      </c>
      <c r="C57" t="s">
        <v>131</v>
      </c>
      <c r="D57" t="s">
        <v>31</v>
      </c>
      <c r="E57" t="s">
        <v>25</v>
      </c>
      <c r="F57" s="397">
        <v>6.6589999999999998</v>
      </c>
      <c r="G57" s="397">
        <v>6.6029999999999998</v>
      </c>
      <c r="H57" s="397">
        <v>6.5449999999999999</v>
      </c>
      <c r="I57" s="397">
        <v>6.4950000000000001</v>
      </c>
      <c r="J57" s="397">
        <v>6.7290000000000001</v>
      </c>
    </row>
    <row r="58" spans="1:10">
      <c r="A58" t="s">
        <v>28</v>
      </c>
      <c r="B58" t="s">
        <v>132</v>
      </c>
      <c r="C58" t="s">
        <v>133</v>
      </c>
      <c r="D58" t="s">
        <v>31</v>
      </c>
      <c r="E58" t="s">
        <v>25</v>
      </c>
      <c r="F58" s="397">
        <v>0.35299999999999998</v>
      </c>
      <c r="G58" s="397">
        <v>0.35299999999999998</v>
      </c>
      <c r="H58" s="397">
        <v>0.35299999999999998</v>
      </c>
      <c r="I58" s="397">
        <v>0.35299999999999998</v>
      </c>
      <c r="J58" s="397">
        <v>0.35299999999999998</v>
      </c>
    </row>
    <row r="59" spans="1:10">
      <c r="A59" t="s">
        <v>28</v>
      </c>
      <c r="B59" t="s">
        <v>134</v>
      </c>
      <c r="C59" t="s">
        <v>135</v>
      </c>
      <c r="D59" t="s">
        <v>31</v>
      </c>
      <c r="E59" t="s">
        <v>25</v>
      </c>
      <c r="F59" s="397">
        <v>0.308</v>
      </c>
      <c r="G59" s="397">
        <v>0.30499999999999999</v>
      </c>
      <c r="H59" s="397">
        <v>0.30299999999999999</v>
      </c>
      <c r="I59" s="397">
        <v>0.3</v>
      </c>
      <c r="J59" s="397">
        <v>0.313</v>
      </c>
    </row>
    <row r="60" spans="1:10">
      <c r="A60" t="s">
        <v>28</v>
      </c>
      <c r="B60" t="s">
        <v>136</v>
      </c>
      <c r="C60" t="s">
        <v>111</v>
      </c>
      <c r="D60" t="s">
        <v>31</v>
      </c>
      <c r="E60" t="s">
        <v>25</v>
      </c>
      <c r="F60" s="397">
        <v>0</v>
      </c>
      <c r="G60" s="397">
        <v>0</v>
      </c>
      <c r="H60" s="397">
        <v>0</v>
      </c>
      <c r="I60" s="397">
        <v>0</v>
      </c>
      <c r="J60" s="397">
        <v>0</v>
      </c>
    </row>
    <row r="61" spans="1:10">
      <c r="A61" t="s">
        <v>28</v>
      </c>
      <c r="B61" t="s">
        <v>137</v>
      </c>
      <c r="C61" t="s">
        <v>113</v>
      </c>
      <c r="D61" t="s">
        <v>31</v>
      </c>
      <c r="E61" t="s">
        <v>25</v>
      </c>
      <c r="F61" s="397">
        <v>0</v>
      </c>
      <c r="G61" s="397">
        <v>0</v>
      </c>
      <c r="H61" s="397">
        <v>0</v>
      </c>
      <c r="I61" s="397">
        <v>0</v>
      </c>
      <c r="J61" s="397">
        <v>0</v>
      </c>
    </row>
    <row r="62" spans="1:10">
      <c r="A62" t="s">
        <v>28</v>
      </c>
      <c r="B62" t="s">
        <v>138</v>
      </c>
      <c r="C62" t="s">
        <v>95</v>
      </c>
      <c r="D62" t="s">
        <v>31</v>
      </c>
      <c r="E62" t="s">
        <v>25</v>
      </c>
      <c r="F62" s="397">
        <v>0</v>
      </c>
      <c r="G62" s="397">
        <v>0</v>
      </c>
      <c r="H62" s="397">
        <v>0</v>
      </c>
      <c r="I62" s="397">
        <v>0</v>
      </c>
      <c r="J62" s="397">
        <v>0</v>
      </c>
    </row>
    <row r="63" spans="1:10">
      <c r="A63" t="s">
        <v>28</v>
      </c>
      <c r="B63" t="s">
        <v>139</v>
      </c>
      <c r="C63" t="s">
        <v>97</v>
      </c>
      <c r="D63" t="s">
        <v>31</v>
      </c>
      <c r="E63" t="s">
        <v>25</v>
      </c>
      <c r="F63" s="397">
        <v>0</v>
      </c>
      <c r="G63" s="397">
        <v>0</v>
      </c>
      <c r="H63" s="397">
        <v>0</v>
      </c>
      <c r="I63" s="397">
        <v>0</v>
      </c>
      <c r="J63" s="397">
        <v>0</v>
      </c>
    </row>
    <row r="64" spans="1:10">
      <c r="A64" t="s">
        <v>28</v>
      </c>
      <c r="B64" t="s">
        <v>140</v>
      </c>
      <c r="C64" t="s">
        <v>99</v>
      </c>
      <c r="D64" t="s">
        <v>31</v>
      </c>
      <c r="E64" t="s">
        <v>25</v>
      </c>
      <c r="F64" s="397">
        <v>0</v>
      </c>
      <c r="G64" s="397">
        <v>0</v>
      </c>
      <c r="H64" s="397">
        <v>0</v>
      </c>
      <c r="I64" s="397">
        <v>0</v>
      </c>
      <c r="J64" s="397">
        <v>0</v>
      </c>
    </row>
    <row r="65" spans="1:10">
      <c r="A65" t="s">
        <v>28</v>
      </c>
      <c r="B65" t="s">
        <v>141</v>
      </c>
      <c r="C65" t="s">
        <v>101</v>
      </c>
      <c r="D65" t="s">
        <v>31</v>
      </c>
      <c r="E65" t="s">
        <v>25</v>
      </c>
      <c r="F65" s="397">
        <v>0</v>
      </c>
      <c r="G65" s="397">
        <v>0</v>
      </c>
      <c r="H65" s="397">
        <v>0</v>
      </c>
      <c r="I65" s="397">
        <v>0</v>
      </c>
      <c r="J65" s="397">
        <v>0</v>
      </c>
    </row>
    <row r="66" spans="1:10">
      <c r="A66" t="s">
        <v>28</v>
      </c>
      <c r="B66" t="s">
        <v>142</v>
      </c>
      <c r="C66" t="s">
        <v>103</v>
      </c>
      <c r="D66" t="s">
        <v>31</v>
      </c>
      <c r="E66" t="s">
        <v>25</v>
      </c>
      <c r="F66" s="397">
        <v>0</v>
      </c>
      <c r="G66" s="397">
        <v>0</v>
      </c>
      <c r="H66" s="397">
        <v>0</v>
      </c>
      <c r="I66" s="397">
        <v>0</v>
      </c>
      <c r="J66" s="397">
        <v>0</v>
      </c>
    </row>
    <row r="67" spans="1:10">
      <c r="A67" t="s">
        <v>28</v>
      </c>
      <c r="B67" t="s">
        <v>143</v>
      </c>
      <c r="C67" t="s">
        <v>144</v>
      </c>
      <c r="D67" t="s">
        <v>31</v>
      </c>
      <c r="E67" t="s">
        <v>25</v>
      </c>
      <c r="F67" s="397">
        <v>0</v>
      </c>
      <c r="G67" s="397">
        <v>0</v>
      </c>
      <c r="H67" s="397">
        <v>0</v>
      </c>
      <c r="I67" s="397">
        <v>0</v>
      </c>
      <c r="J67" s="397">
        <v>0</v>
      </c>
    </row>
    <row r="68" spans="1:10">
      <c r="A68" t="s">
        <v>28</v>
      </c>
      <c r="B68" t="s">
        <v>145</v>
      </c>
      <c r="C68" t="s">
        <v>107</v>
      </c>
      <c r="D68" t="s">
        <v>31</v>
      </c>
      <c r="E68" t="s">
        <v>25</v>
      </c>
      <c r="F68" s="397">
        <v>0</v>
      </c>
      <c r="G68" s="397">
        <v>0</v>
      </c>
      <c r="H68" s="397">
        <v>0</v>
      </c>
      <c r="I68" s="397">
        <v>0</v>
      </c>
      <c r="J68" s="397">
        <v>0</v>
      </c>
    </row>
    <row r="69" spans="1:10">
      <c r="A69" t="s">
        <v>28</v>
      </c>
      <c r="B69" t="s">
        <v>146</v>
      </c>
      <c r="C69" t="s">
        <v>109</v>
      </c>
      <c r="D69" t="s">
        <v>31</v>
      </c>
      <c r="E69" t="s">
        <v>25</v>
      </c>
      <c r="F69" s="397">
        <v>0</v>
      </c>
      <c r="G69" s="397">
        <v>0</v>
      </c>
      <c r="H69" s="397">
        <v>0</v>
      </c>
      <c r="I69" s="397">
        <v>0</v>
      </c>
      <c r="J69" s="397">
        <v>0</v>
      </c>
    </row>
    <row r="70" spans="1:10">
      <c r="A70" t="s">
        <v>28</v>
      </c>
      <c r="B70" t="s">
        <v>147</v>
      </c>
      <c r="C70" t="s">
        <v>117</v>
      </c>
      <c r="D70" t="s">
        <v>31</v>
      </c>
      <c r="E70" t="s">
        <v>25</v>
      </c>
      <c r="F70" s="397">
        <v>0</v>
      </c>
      <c r="G70" s="397">
        <v>0</v>
      </c>
      <c r="H70" s="397">
        <v>0</v>
      </c>
      <c r="I70" s="397">
        <v>0</v>
      </c>
      <c r="J70" s="397">
        <v>0</v>
      </c>
    </row>
    <row r="71" spans="1:10">
      <c r="A71" t="s">
        <v>28</v>
      </c>
      <c r="B71" t="s">
        <v>148</v>
      </c>
      <c r="C71" t="s">
        <v>119</v>
      </c>
      <c r="D71" t="s">
        <v>31</v>
      </c>
      <c r="E71" t="s">
        <v>25</v>
      </c>
      <c r="F71" s="397">
        <v>0</v>
      </c>
      <c r="G71" s="397">
        <v>0</v>
      </c>
      <c r="H71" s="397">
        <v>0</v>
      </c>
      <c r="I71" s="397">
        <v>0</v>
      </c>
      <c r="J71" s="397">
        <v>0</v>
      </c>
    </row>
    <row r="72" spans="1:10">
      <c r="A72" t="s">
        <v>28</v>
      </c>
      <c r="B72" t="s">
        <v>149</v>
      </c>
      <c r="C72" t="s">
        <v>121</v>
      </c>
      <c r="D72" t="s">
        <v>31</v>
      </c>
      <c r="E72" t="s">
        <v>25</v>
      </c>
      <c r="F72" s="397">
        <v>0</v>
      </c>
      <c r="G72" s="397">
        <v>0</v>
      </c>
      <c r="H72" s="397">
        <v>0</v>
      </c>
      <c r="I72" s="397">
        <v>0</v>
      </c>
      <c r="J72" s="397">
        <v>0</v>
      </c>
    </row>
    <row r="73" spans="1:10">
      <c r="A73" t="s">
        <v>28</v>
      </c>
      <c r="B73" t="s">
        <v>150</v>
      </c>
      <c r="C73" t="s">
        <v>123</v>
      </c>
      <c r="D73" t="s">
        <v>31</v>
      </c>
      <c r="E73" t="s">
        <v>25</v>
      </c>
      <c r="F73" s="397">
        <v>0</v>
      </c>
      <c r="G73" s="397">
        <v>0</v>
      </c>
      <c r="H73" s="397">
        <v>0</v>
      </c>
      <c r="I73" s="397">
        <v>0</v>
      </c>
      <c r="J73" s="397">
        <v>0</v>
      </c>
    </row>
    <row r="74" spans="1:10">
      <c r="A74" t="s">
        <v>28</v>
      </c>
      <c r="B74" t="s">
        <v>151</v>
      </c>
      <c r="C74" t="s">
        <v>152</v>
      </c>
      <c r="D74" t="s">
        <v>31</v>
      </c>
      <c r="E74" t="s">
        <v>25</v>
      </c>
      <c r="F74" s="397">
        <v>0</v>
      </c>
      <c r="G74" s="397">
        <v>0</v>
      </c>
      <c r="H74" s="397">
        <v>0</v>
      </c>
      <c r="I74" s="397">
        <v>0</v>
      </c>
      <c r="J74" s="397">
        <v>0</v>
      </c>
    </row>
    <row r="75" spans="1:10">
      <c r="A75" t="s">
        <v>28</v>
      </c>
      <c r="B75" t="s">
        <v>153</v>
      </c>
      <c r="C75" t="s">
        <v>127</v>
      </c>
      <c r="D75" t="s">
        <v>31</v>
      </c>
      <c r="E75" t="s">
        <v>25</v>
      </c>
      <c r="F75" s="397">
        <v>0</v>
      </c>
      <c r="G75" s="397">
        <v>0</v>
      </c>
      <c r="H75" s="397">
        <v>0</v>
      </c>
      <c r="I75" s="397">
        <v>0</v>
      </c>
      <c r="J75" s="397">
        <v>0</v>
      </c>
    </row>
    <row r="76" spans="1:10">
      <c r="A76" t="s">
        <v>28</v>
      </c>
      <c r="B76" t="s">
        <v>154</v>
      </c>
      <c r="C76" t="s">
        <v>129</v>
      </c>
      <c r="D76" t="s">
        <v>31</v>
      </c>
      <c r="E76" t="s">
        <v>25</v>
      </c>
      <c r="F76" s="397">
        <v>0</v>
      </c>
      <c r="G76" s="397">
        <v>0</v>
      </c>
      <c r="H76" s="397">
        <v>0</v>
      </c>
      <c r="I76" s="397">
        <v>0</v>
      </c>
      <c r="J76" s="397">
        <v>0</v>
      </c>
    </row>
    <row r="77" spans="1:10">
      <c r="A77" t="s">
        <v>28</v>
      </c>
      <c r="B77" t="s">
        <v>155</v>
      </c>
      <c r="C77" t="s">
        <v>131</v>
      </c>
      <c r="D77" t="s">
        <v>31</v>
      </c>
      <c r="E77" t="s">
        <v>25</v>
      </c>
      <c r="F77" s="397">
        <v>0</v>
      </c>
      <c r="G77" s="397">
        <v>0</v>
      </c>
      <c r="H77" s="397">
        <v>0</v>
      </c>
      <c r="I77" s="397">
        <v>0</v>
      </c>
      <c r="J77" s="397">
        <v>0</v>
      </c>
    </row>
    <row r="78" spans="1:10">
      <c r="A78" t="s">
        <v>28</v>
      </c>
      <c r="B78" t="s">
        <v>156</v>
      </c>
      <c r="C78" t="s">
        <v>133</v>
      </c>
      <c r="D78" t="s">
        <v>31</v>
      </c>
      <c r="E78" t="s">
        <v>25</v>
      </c>
      <c r="F78" s="397">
        <v>0</v>
      </c>
      <c r="G78" s="397">
        <v>0</v>
      </c>
      <c r="H78" s="397">
        <v>0</v>
      </c>
      <c r="I78" s="397">
        <v>0</v>
      </c>
      <c r="J78" s="397">
        <v>0</v>
      </c>
    </row>
    <row r="79" spans="1:10">
      <c r="A79" t="s">
        <v>28</v>
      </c>
      <c r="B79" t="s">
        <v>157</v>
      </c>
      <c r="C79" t="s">
        <v>135</v>
      </c>
      <c r="D79" t="s">
        <v>31</v>
      </c>
      <c r="E79" t="s">
        <v>25</v>
      </c>
      <c r="F79" s="397">
        <v>0</v>
      </c>
      <c r="G79" s="397">
        <v>0</v>
      </c>
      <c r="H79" s="397">
        <v>0</v>
      </c>
      <c r="I79" s="397">
        <v>0</v>
      </c>
      <c r="J79" s="397">
        <v>0</v>
      </c>
    </row>
    <row r="80" spans="1:10">
      <c r="A80" t="s">
        <v>28</v>
      </c>
      <c r="B80" t="s">
        <v>158</v>
      </c>
      <c r="C80" t="s">
        <v>159</v>
      </c>
      <c r="D80" t="s">
        <v>31</v>
      </c>
      <c r="E80" t="s">
        <v>25</v>
      </c>
      <c r="F80" s="397">
        <v>2.7509999999999999</v>
      </c>
      <c r="G80" s="397">
        <v>2.7509999999999999</v>
      </c>
      <c r="H80" s="397">
        <v>2.7509999999999999</v>
      </c>
      <c r="I80" s="397">
        <v>2.7509999999999999</v>
      </c>
      <c r="J80" s="397">
        <v>2.7509999999999999</v>
      </c>
    </row>
    <row r="81" spans="1:10">
      <c r="A81" t="s">
        <v>28</v>
      </c>
      <c r="B81" t="s">
        <v>160</v>
      </c>
      <c r="C81" t="s">
        <v>161</v>
      </c>
      <c r="D81" t="s">
        <v>31</v>
      </c>
      <c r="E81" t="s">
        <v>25</v>
      </c>
      <c r="F81" s="397">
        <v>2.8370000000000002</v>
      </c>
      <c r="G81" s="397">
        <v>2.9049999999999998</v>
      </c>
      <c r="H81" s="397">
        <v>2.972</v>
      </c>
      <c r="I81" s="397">
        <v>3.0350000000000001</v>
      </c>
      <c r="J81" s="397">
        <v>3.097</v>
      </c>
    </row>
    <row r="82" spans="1:10">
      <c r="A82" t="s">
        <v>28</v>
      </c>
      <c r="B82" t="s">
        <v>162</v>
      </c>
      <c r="C82" t="s">
        <v>163</v>
      </c>
      <c r="D82" t="s">
        <v>31</v>
      </c>
      <c r="E82" t="s">
        <v>25</v>
      </c>
      <c r="F82" s="397">
        <v>0</v>
      </c>
      <c r="G82" s="397">
        <v>0</v>
      </c>
      <c r="H82" s="397">
        <v>0</v>
      </c>
      <c r="I82" s="397">
        <v>0</v>
      </c>
      <c r="J82" s="397">
        <v>0</v>
      </c>
    </row>
    <row r="83" spans="1:10">
      <c r="A83" t="s">
        <v>28</v>
      </c>
      <c r="B83" t="s">
        <v>164</v>
      </c>
      <c r="C83" t="s">
        <v>165</v>
      </c>
      <c r="D83" t="s">
        <v>31</v>
      </c>
      <c r="E83" t="s">
        <v>25</v>
      </c>
      <c r="F83" s="397">
        <v>0</v>
      </c>
      <c r="G83" s="397">
        <v>0</v>
      </c>
      <c r="H83" s="397">
        <v>0</v>
      </c>
      <c r="I83" s="397">
        <v>0</v>
      </c>
      <c r="J83" s="397">
        <v>0</v>
      </c>
    </row>
    <row r="84" spans="1:10">
      <c r="A84" t="s">
        <v>28</v>
      </c>
      <c r="B84" t="s">
        <v>166</v>
      </c>
      <c r="C84" t="s">
        <v>167</v>
      </c>
      <c r="D84" t="s">
        <v>31</v>
      </c>
      <c r="E84" t="s">
        <v>25</v>
      </c>
      <c r="F84" s="397">
        <v>0.19383508999999999</v>
      </c>
      <c r="G84" s="397">
        <v>0.29845944000000002</v>
      </c>
      <c r="H84" s="397">
        <v>0.17017435</v>
      </c>
      <c r="I84" s="397">
        <v>0</v>
      </c>
      <c r="J84" s="397">
        <v>0</v>
      </c>
    </row>
    <row r="85" spans="1:10">
      <c r="A85" t="s">
        <v>28</v>
      </c>
      <c r="B85" t="s">
        <v>168</v>
      </c>
      <c r="C85" t="s">
        <v>169</v>
      </c>
      <c r="D85" t="s">
        <v>31</v>
      </c>
      <c r="E85" t="s">
        <v>25</v>
      </c>
      <c r="F85" s="397">
        <v>0</v>
      </c>
      <c r="G85" s="397">
        <v>0</v>
      </c>
      <c r="H85" s="397">
        <v>0</v>
      </c>
      <c r="I85" s="397">
        <v>0</v>
      </c>
      <c r="J85" s="397">
        <v>0</v>
      </c>
    </row>
    <row r="86" spans="1:10">
      <c r="A86" t="s">
        <v>28</v>
      </c>
      <c r="B86" t="s">
        <v>170</v>
      </c>
      <c r="C86" t="s">
        <v>171</v>
      </c>
      <c r="D86" t="s">
        <v>31</v>
      </c>
      <c r="E86" t="s">
        <v>25</v>
      </c>
      <c r="F86" s="397">
        <v>0.37</v>
      </c>
      <c r="G86" s="397">
        <v>0.37</v>
      </c>
      <c r="H86" s="397">
        <v>0.37</v>
      </c>
      <c r="I86" s="397">
        <v>0.37</v>
      </c>
      <c r="J86" s="397">
        <v>0.37</v>
      </c>
    </row>
    <row r="87" spans="1:10">
      <c r="A87" t="s">
        <v>28</v>
      </c>
      <c r="B87" t="s">
        <v>172</v>
      </c>
      <c r="C87" t="s">
        <v>173</v>
      </c>
      <c r="D87" t="s">
        <v>31</v>
      </c>
      <c r="E87" t="s">
        <v>25</v>
      </c>
      <c r="F87" s="397">
        <v>2.0990000000000002</v>
      </c>
      <c r="G87" s="397">
        <v>2.0990000000000002</v>
      </c>
      <c r="H87" s="397">
        <v>2.0990000000000002</v>
      </c>
      <c r="I87" s="397">
        <v>2.0990000000000002</v>
      </c>
      <c r="J87" s="397">
        <v>2.0990000000000002</v>
      </c>
    </row>
    <row r="88" spans="1:10">
      <c r="A88" t="s">
        <v>28</v>
      </c>
      <c r="B88" t="s">
        <v>174</v>
      </c>
      <c r="C88" t="s">
        <v>175</v>
      </c>
      <c r="D88" t="s">
        <v>31</v>
      </c>
      <c r="E88" t="s">
        <v>25</v>
      </c>
      <c r="F88" s="397">
        <v>5.7480000000000002</v>
      </c>
      <c r="G88" s="397">
        <v>5.7480000000000002</v>
      </c>
      <c r="H88" s="397">
        <v>5.7480000000000002</v>
      </c>
      <c r="I88" s="397">
        <v>5.7480000000000002</v>
      </c>
      <c r="J88" s="397">
        <v>5.7480000000000002</v>
      </c>
    </row>
    <row r="89" spans="1:10">
      <c r="A89" t="s">
        <v>28</v>
      </c>
      <c r="B89" t="s">
        <v>176</v>
      </c>
      <c r="C89" t="s">
        <v>177</v>
      </c>
      <c r="D89" t="s">
        <v>31</v>
      </c>
      <c r="E89" t="s">
        <v>25</v>
      </c>
      <c r="F89" s="397">
        <v>0.41499999999999998</v>
      </c>
      <c r="G89" s="397">
        <v>0.41499999999999998</v>
      </c>
      <c r="H89" s="397">
        <v>0.41499999999999998</v>
      </c>
      <c r="I89" s="397">
        <v>0.41499999999999998</v>
      </c>
      <c r="J89" s="397">
        <v>0.41499999999999998</v>
      </c>
    </row>
    <row r="90" spans="1:10">
      <c r="A90" t="s">
        <v>28</v>
      </c>
      <c r="B90" t="s">
        <v>178</v>
      </c>
      <c r="C90" t="s">
        <v>179</v>
      </c>
      <c r="D90" t="s">
        <v>31</v>
      </c>
      <c r="E90" t="s">
        <v>25</v>
      </c>
      <c r="F90" s="397">
        <v>0.13700000000000001</v>
      </c>
      <c r="G90" s="397">
        <v>0.13700000000000001</v>
      </c>
      <c r="H90" s="397">
        <v>0.13700000000000001</v>
      </c>
      <c r="I90" s="397">
        <v>0.13700000000000001</v>
      </c>
      <c r="J90" s="397">
        <v>0.13700000000000001</v>
      </c>
    </row>
    <row r="91" spans="1:10">
      <c r="A91" t="s">
        <v>28</v>
      </c>
      <c r="B91" t="s">
        <v>180</v>
      </c>
      <c r="C91" t="s">
        <v>181</v>
      </c>
      <c r="D91" t="s">
        <v>31</v>
      </c>
      <c r="E91" t="s">
        <v>25</v>
      </c>
      <c r="F91" s="397">
        <v>0.35599999999999998</v>
      </c>
      <c r="G91" s="397">
        <v>0.35599999999999998</v>
      </c>
      <c r="H91" s="397">
        <v>0.35599999999999998</v>
      </c>
      <c r="I91" s="397">
        <v>0.35599999999999998</v>
      </c>
      <c r="J91" s="397">
        <v>0.35599999999999998</v>
      </c>
    </row>
    <row r="92" spans="1:10">
      <c r="A92" t="s">
        <v>28</v>
      </c>
      <c r="B92" t="s">
        <v>182</v>
      </c>
      <c r="C92" t="s">
        <v>183</v>
      </c>
      <c r="D92" t="s">
        <v>31</v>
      </c>
      <c r="E92" t="s">
        <v>25</v>
      </c>
      <c r="F92" s="397">
        <v>0</v>
      </c>
      <c r="G92" s="397">
        <v>0</v>
      </c>
      <c r="H92" s="397">
        <v>0</v>
      </c>
      <c r="I92" s="397">
        <v>0</v>
      </c>
      <c r="J92" s="397">
        <v>0</v>
      </c>
    </row>
    <row r="93" spans="1:10">
      <c r="A93" t="s">
        <v>28</v>
      </c>
      <c r="B93" t="s">
        <v>184</v>
      </c>
      <c r="C93" t="s">
        <v>185</v>
      </c>
      <c r="D93" t="s">
        <v>31</v>
      </c>
      <c r="E93" t="s">
        <v>25</v>
      </c>
      <c r="F93" s="397">
        <v>0.13600000000000001</v>
      </c>
      <c r="G93" s="397">
        <v>0.13600000000000001</v>
      </c>
      <c r="H93" s="397">
        <v>0.13600000000000001</v>
      </c>
      <c r="I93" s="397">
        <v>0.13600000000000001</v>
      </c>
      <c r="J93" s="397">
        <v>0.13600000000000001</v>
      </c>
    </row>
    <row r="94" spans="1:10">
      <c r="A94" t="s">
        <v>28</v>
      </c>
      <c r="B94" t="s">
        <v>186</v>
      </c>
      <c r="C94" t="s">
        <v>187</v>
      </c>
      <c r="D94" t="s">
        <v>31</v>
      </c>
      <c r="E94" t="s">
        <v>25</v>
      </c>
      <c r="F94" s="397">
        <v>8.2000000000000003E-2</v>
      </c>
      <c r="G94" s="397">
        <v>8.2000000000000003E-2</v>
      </c>
      <c r="H94" s="397">
        <v>8.2000000000000003E-2</v>
      </c>
      <c r="I94" s="397">
        <v>8.2000000000000003E-2</v>
      </c>
      <c r="J94" s="397">
        <v>8.2000000000000003E-2</v>
      </c>
    </row>
    <row r="95" spans="1:10">
      <c r="A95" t="s">
        <v>28</v>
      </c>
      <c r="B95" t="s">
        <v>188</v>
      </c>
      <c r="C95" t="s">
        <v>189</v>
      </c>
      <c r="D95" t="s">
        <v>31</v>
      </c>
      <c r="E95" t="s">
        <v>25</v>
      </c>
      <c r="F95" s="397">
        <v>0.104</v>
      </c>
      <c r="G95" s="397">
        <v>0.104</v>
      </c>
      <c r="H95" s="397">
        <v>0.104</v>
      </c>
      <c r="I95" s="397">
        <v>0.104</v>
      </c>
      <c r="J95" s="397">
        <v>0.104</v>
      </c>
    </row>
    <row r="96" spans="1:10">
      <c r="A96" t="s">
        <v>28</v>
      </c>
      <c r="B96" t="s">
        <v>190</v>
      </c>
      <c r="C96" t="s">
        <v>191</v>
      </c>
      <c r="D96" t="s">
        <v>31</v>
      </c>
      <c r="E96" t="s">
        <v>25</v>
      </c>
      <c r="F96" s="397">
        <v>3.4000000000000002E-2</v>
      </c>
      <c r="G96" s="397">
        <v>3.4000000000000002E-2</v>
      </c>
      <c r="H96" s="397">
        <v>3.4000000000000002E-2</v>
      </c>
      <c r="I96" s="397">
        <v>3.4000000000000002E-2</v>
      </c>
      <c r="J96" s="397">
        <v>3.4000000000000002E-2</v>
      </c>
    </row>
    <row r="97" spans="1:10">
      <c r="A97" t="s">
        <v>28</v>
      </c>
      <c r="B97" t="s">
        <v>192</v>
      </c>
      <c r="C97" t="s">
        <v>193</v>
      </c>
      <c r="D97" t="s">
        <v>31</v>
      </c>
      <c r="E97" t="s">
        <v>25</v>
      </c>
      <c r="F97" s="397">
        <v>0.74399999999999999</v>
      </c>
      <c r="G97" s="397">
        <v>0.76200000000000001</v>
      </c>
      <c r="H97" s="397">
        <v>0.78</v>
      </c>
      <c r="I97" s="397">
        <v>0.79700000000000004</v>
      </c>
      <c r="J97" s="397">
        <v>0.81299999999999994</v>
      </c>
    </row>
    <row r="98" spans="1:10">
      <c r="A98" t="s">
        <v>28</v>
      </c>
      <c r="B98" t="s">
        <v>194</v>
      </c>
      <c r="C98" t="s">
        <v>195</v>
      </c>
      <c r="D98" t="s">
        <v>31</v>
      </c>
      <c r="E98" t="s">
        <v>25</v>
      </c>
      <c r="F98" s="397">
        <v>3.6469999999999998</v>
      </c>
      <c r="G98" s="397">
        <v>3.734</v>
      </c>
      <c r="H98" s="397">
        <v>3.8210000000000002</v>
      </c>
      <c r="I98" s="397">
        <v>3.9020000000000001</v>
      </c>
      <c r="J98" s="397">
        <v>3.984</v>
      </c>
    </row>
    <row r="99" spans="1:10">
      <c r="A99" t="s">
        <v>28</v>
      </c>
      <c r="B99" t="s">
        <v>196</v>
      </c>
      <c r="C99" t="s">
        <v>197</v>
      </c>
      <c r="D99" t="s">
        <v>31</v>
      </c>
      <c r="E99" t="s">
        <v>25</v>
      </c>
      <c r="F99" s="397">
        <v>2.9430000000000001</v>
      </c>
      <c r="G99" s="397">
        <v>3.016</v>
      </c>
      <c r="H99" s="397">
        <v>3.0859999999999999</v>
      </c>
      <c r="I99" s="397">
        <v>3.15</v>
      </c>
      <c r="J99" s="397">
        <v>3.2160000000000002</v>
      </c>
    </row>
    <row r="100" spans="1:10">
      <c r="A100" t="s">
        <v>28</v>
      </c>
      <c r="B100" t="s">
        <v>198</v>
      </c>
      <c r="C100" t="s">
        <v>199</v>
      </c>
      <c r="D100" t="s">
        <v>31</v>
      </c>
      <c r="E100" t="s">
        <v>25</v>
      </c>
      <c r="F100" s="397">
        <v>0</v>
      </c>
      <c r="G100" s="397">
        <v>0</v>
      </c>
      <c r="H100" s="397">
        <v>0</v>
      </c>
      <c r="I100" s="397">
        <v>0</v>
      </c>
      <c r="J100" s="397">
        <v>0</v>
      </c>
    </row>
    <row r="101" spans="1:10">
      <c r="A101" t="s">
        <v>28</v>
      </c>
      <c r="B101" t="s">
        <v>200</v>
      </c>
      <c r="C101" t="s">
        <v>201</v>
      </c>
      <c r="D101" t="s">
        <v>31</v>
      </c>
      <c r="E101" t="s">
        <v>25</v>
      </c>
      <c r="F101" s="397">
        <v>0</v>
      </c>
      <c r="G101" s="397">
        <v>0</v>
      </c>
      <c r="H101" s="397">
        <v>0</v>
      </c>
      <c r="I101" s="397">
        <v>0</v>
      </c>
      <c r="J101" s="397">
        <v>0</v>
      </c>
    </row>
    <row r="102" spans="1:10">
      <c r="A102" t="s">
        <v>28</v>
      </c>
      <c r="B102" t="s">
        <v>202</v>
      </c>
      <c r="C102" t="s">
        <v>203</v>
      </c>
      <c r="D102" t="s">
        <v>31</v>
      </c>
      <c r="E102" t="s">
        <v>25</v>
      </c>
      <c r="F102" s="397">
        <v>0</v>
      </c>
      <c r="G102" s="397">
        <v>0</v>
      </c>
      <c r="H102" s="397">
        <v>0</v>
      </c>
      <c r="I102" s="397">
        <v>0</v>
      </c>
      <c r="J102" s="397">
        <v>0</v>
      </c>
    </row>
    <row r="103" spans="1:10">
      <c r="A103" t="s">
        <v>28</v>
      </c>
      <c r="B103" t="s">
        <v>204</v>
      </c>
      <c r="C103" t="s">
        <v>205</v>
      </c>
      <c r="D103" t="s">
        <v>31</v>
      </c>
      <c r="E103" t="s">
        <v>25</v>
      </c>
      <c r="F103" s="397">
        <v>0.72603015432838514</v>
      </c>
      <c r="G103" s="397">
        <v>0.72603015432838514</v>
      </c>
      <c r="H103" s="397">
        <v>0.72360586319218245</v>
      </c>
      <c r="I103" s="397">
        <v>0.72360586319218245</v>
      </c>
      <c r="J103" s="397">
        <v>0.72360586319218245</v>
      </c>
    </row>
    <row r="104" spans="1:10">
      <c r="A104" t="s">
        <v>28</v>
      </c>
      <c r="B104" t="s">
        <v>206</v>
      </c>
      <c r="C104" t="s">
        <v>207</v>
      </c>
      <c r="D104" t="s">
        <v>31</v>
      </c>
      <c r="E104" t="s">
        <v>25</v>
      </c>
      <c r="F104" s="397">
        <v>0</v>
      </c>
      <c r="G104" s="397">
        <v>0</v>
      </c>
      <c r="H104" s="397">
        <v>0</v>
      </c>
      <c r="I104" s="397">
        <v>0</v>
      </c>
      <c r="J104" s="397">
        <v>0</v>
      </c>
    </row>
    <row r="105" spans="1:10">
      <c r="A105" t="s">
        <v>28</v>
      </c>
      <c r="B105" t="s">
        <v>208</v>
      </c>
      <c r="C105" t="s">
        <v>209</v>
      </c>
      <c r="D105" t="s">
        <v>31</v>
      </c>
      <c r="E105" t="s">
        <v>25</v>
      </c>
      <c r="F105" s="397">
        <v>0</v>
      </c>
      <c r="G105" s="397">
        <v>0</v>
      </c>
      <c r="H105" s="397">
        <v>0</v>
      </c>
      <c r="I105" s="397">
        <v>0</v>
      </c>
      <c r="J105" s="397">
        <v>0</v>
      </c>
    </row>
    <row r="106" spans="1:10">
      <c r="A106" t="s">
        <v>28</v>
      </c>
      <c r="B106" t="s">
        <v>210</v>
      </c>
      <c r="C106" t="s">
        <v>211</v>
      </c>
      <c r="D106" t="s">
        <v>31</v>
      </c>
      <c r="E106" t="s">
        <v>25</v>
      </c>
      <c r="F106" s="397">
        <v>0</v>
      </c>
      <c r="G106" s="397">
        <v>0</v>
      </c>
      <c r="H106" s="397">
        <v>0</v>
      </c>
      <c r="I106" s="397">
        <v>0</v>
      </c>
      <c r="J106" s="397">
        <v>0</v>
      </c>
    </row>
    <row r="107" spans="1:10">
      <c r="A107" t="s">
        <v>28</v>
      </c>
      <c r="B107" t="s">
        <v>212</v>
      </c>
      <c r="C107" t="s">
        <v>213</v>
      </c>
      <c r="D107" t="s">
        <v>31</v>
      </c>
      <c r="E107" t="s">
        <v>25</v>
      </c>
      <c r="F107" s="397">
        <v>0</v>
      </c>
      <c r="G107" s="397">
        <v>0</v>
      </c>
      <c r="H107" s="397">
        <v>0</v>
      </c>
      <c r="I107" s="397">
        <v>0</v>
      </c>
      <c r="J107" s="397">
        <v>0</v>
      </c>
    </row>
    <row r="108" spans="1:10">
      <c r="A108" t="s">
        <v>28</v>
      </c>
      <c r="B108" t="s">
        <v>214</v>
      </c>
      <c r="C108" t="s">
        <v>215</v>
      </c>
      <c r="D108" t="s">
        <v>31</v>
      </c>
      <c r="E108" t="s">
        <v>25</v>
      </c>
      <c r="F108" s="397">
        <v>0</v>
      </c>
      <c r="G108" s="397">
        <v>0</v>
      </c>
      <c r="H108" s="397">
        <v>0</v>
      </c>
      <c r="I108" s="397">
        <v>0</v>
      </c>
      <c r="J108" s="397">
        <v>0</v>
      </c>
    </row>
    <row r="109" spans="1:10">
      <c r="A109" t="s">
        <v>28</v>
      </c>
      <c r="B109" t="s">
        <v>216</v>
      </c>
      <c r="C109" t="s">
        <v>217</v>
      </c>
      <c r="D109" t="s">
        <v>31</v>
      </c>
      <c r="E109" t="s">
        <v>25</v>
      </c>
      <c r="F109" s="397">
        <v>0</v>
      </c>
      <c r="G109" s="397">
        <v>0</v>
      </c>
      <c r="H109" s="397">
        <v>0</v>
      </c>
      <c r="I109" s="397">
        <v>0</v>
      </c>
      <c r="J109" s="397">
        <v>0</v>
      </c>
    </row>
    <row r="110" spans="1:10">
      <c r="A110" t="s">
        <v>28</v>
      </c>
      <c r="B110" t="s">
        <v>218</v>
      </c>
      <c r="C110" t="s">
        <v>219</v>
      </c>
      <c r="D110" t="s">
        <v>31</v>
      </c>
      <c r="E110" t="s">
        <v>25</v>
      </c>
      <c r="F110" s="397">
        <v>0</v>
      </c>
      <c r="G110" s="397">
        <v>0</v>
      </c>
      <c r="H110" s="397">
        <v>0</v>
      </c>
      <c r="I110" s="397">
        <v>0</v>
      </c>
      <c r="J110" s="397">
        <v>0</v>
      </c>
    </row>
    <row r="111" spans="1:10">
      <c r="A111" t="s">
        <v>28</v>
      </c>
      <c r="B111" t="s">
        <v>220</v>
      </c>
      <c r="C111" t="s">
        <v>221</v>
      </c>
      <c r="D111" t="s">
        <v>31</v>
      </c>
      <c r="E111" t="s">
        <v>25</v>
      </c>
      <c r="F111" s="397">
        <v>0</v>
      </c>
      <c r="G111" s="397">
        <v>0</v>
      </c>
      <c r="H111" s="397">
        <v>0</v>
      </c>
      <c r="I111" s="397">
        <v>0</v>
      </c>
      <c r="J111" s="397">
        <v>0</v>
      </c>
    </row>
    <row r="112" spans="1:10">
      <c r="A112" t="s">
        <v>28</v>
      </c>
      <c r="B112" t="s">
        <v>222</v>
      </c>
      <c r="C112" t="s">
        <v>223</v>
      </c>
      <c r="D112" t="s">
        <v>31</v>
      </c>
      <c r="E112" t="s">
        <v>25</v>
      </c>
      <c r="F112" s="397">
        <v>4.0960000000000001</v>
      </c>
      <c r="G112" s="397">
        <v>4.0960000000000001</v>
      </c>
      <c r="H112" s="397">
        <v>4.0960000000000001</v>
      </c>
      <c r="I112" s="397">
        <v>4.0960000000000001</v>
      </c>
      <c r="J112" s="397">
        <v>4.0960000000000001</v>
      </c>
    </row>
    <row r="113" spans="1:10">
      <c r="A113" t="s">
        <v>28</v>
      </c>
      <c r="B113" t="s">
        <v>224</v>
      </c>
      <c r="C113" t="s">
        <v>225</v>
      </c>
      <c r="D113" t="s">
        <v>31</v>
      </c>
      <c r="E113" t="s">
        <v>25</v>
      </c>
      <c r="F113" s="397">
        <v>5.2</v>
      </c>
      <c r="G113" s="397">
        <v>5.2</v>
      </c>
      <c r="H113" s="397">
        <v>5.2</v>
      </c>
      <c r="I113" s="397">
        <v>5.2</v>
      </c>
      <c r="J113" s="397">
        <v>5.2</v>
      </c>
    </row>
    <row r="114" spans="1:10">
      <c r="A114" t="s">
        <v>28</v>
      </c>
      <c r="B114" t="s">
        <v>226</v>
      </c>
      <c r="C114" t="s">
        <v>227</v>
      </c>
      <c r="D114" t="s">
        <v>31</v>
      </c>
      <c r="E114" t="s">
        <v>25</v>
      </c>
      <c r="F114" s="397">
        <v>1.69</v>
      </c>
      <c r="G114" s="397">
        <v>1.69</v>
      </c>
      <c r="H114" s="397">
        <v>1.69</v>
      </c>
      <c r="I114" s="397">
        <v>1.69</v>
      </c>
      <c r="J114" s="397">
        <v>1.69</v>
      </c>
    </row>
    <row r="115" spans="1:10">
      <c r="A115" t="s">
        <v>28</v>
      </c>
      <c r="B115" t="s">
        <v>228</v>
      </c>
      <c r="C115" t="s">
        <v>229</v>
      </c>
      <c r="D115" t="s">
        <v>31</v>
      </c>
      <c r="E115" t="s">
        <v>25</v>
      </c>
      <c r="F115" s="397">
        <v>0</v>
      </c>
      <c r="G115" s="397">
        <v>0</v>
      </c>
      <c r="H115" s="397">
        <v>0</v>
      </c>
      <c r="I115" s="397">
        <v>0</v>
      </c>
      <c r="J115" s="397">
        <v>0</v>
      </c>
    </row>
    <row r="116" spans="1:10">
      <c r="A116" t="s">
        <v>28</v>
      </c>
      <c r="B116" t="s">
        <v>230</v>
      </c>
      <c r="C116" t="s">
        <v>231</v>
      </c>
      <c r="D116" t="s">
        <v>31</v>
      </c>
      <c r="E116" t="s">
        <v>25</v>
      </c>
      <c r="F116" s="397">
        <v>0.26867085000000002</v>
      </c>
      <c r="G116" s="397">
        <v>0.47095336999999998</v>
      </c>
      <c r="H116" s="397">
        <v>0.33949219000000003</v>
      </c>
      <c r="I116" s="397">
        <v>5.5823971200000004</v>
      </c>
      <c r="J116" s="397">
        <v>13.025593560000001</v>
      </c>
    </row>
    <row r="117" spans="1:10">
      <c r="A117" t="s">
        <v>28</v>
      </c>
      <c r="B117" t="s">
        <v>232</v>
      </c>
      <c r="C117" t="s">
        <v>233</v>
      </c>
      <c r="D117" t="s">
        <v>31</v>
      </c>
      <c r="E117" t="s">
        <v>25</v>
      </c>
      <c r="F117" s="397">
        <v>0</v>
      </c>
      <c r="G117" s="397">
        <v>0</v>
      </c>
      <c r="H117" s="397">
        <v>0</v>
      </c>
      <c r="I117" s="397">
        <v>0</v>
      </c>
      <c r="J117" s="397">
        <v>0</v>
      </c>
    </row>
    <row r="118" spans="1:10">
      <c r="A118" t="s">
        <v>28</v>
      </c>
      <c r="B118" t="s">
        <v>234</v>
      </c>
      <c r="C118" t="s">
        <v>235</v>
      </c>
      <c r="D118" t="s">
        <v>31</v>
      </c>
      <c r="E118" t="s">
        <v>25</v>
      </c>
      <c r="F118" s="397">
        <v>0</v>
      </c>
      <c r="G118" s="397">
        <v>0</v>
      </c>
      <c r="H118" s="397">
        <v>0</v>
      </c>
      <c r="I118" s="397">
        <v>0</v>
      </c>
      <c r="J118" s="397">
        <v>0</v>
      </c>
    </row>
    <row r="119" spans="1:10">
      <c r="A119" t="s">
        <v>28</v>
      </c>
      <c r="B119" t="s">
        <v>236</v>
      </c>
      <c r="C119" t="s">
        <v>237</v>
      </c>
      <c r="D119" t="s">
        <v>31</v>
      </c>
      <c r="E119" t="s">
        <v>25</v>
      </c>
      <c r="F119" s="397">
        <v>0</v>
      </c>
      <c r="G119" s="397">
        <v>0</v>
      </c>
      <c r="H119" s="397">
        <v>0</v>
      </c>
      <c r="I119" s="397">
        <v>0</v>
      </c>
      <c r="J119" s="397">
        <v>0</v>
      </c>
    </row>
    <row r="120" spans="1:10">
      <c r="A120" t="s">
        <v>28</v>
      </c>
      <c r="B120" t="s">
        <v>238</v>
      </c>
      <c r="C120" t="s">
        <v>239</v>
      </c>
      <c r="D120" t="s">
        <v>31</v>
      </c>
      <c r="E120" t="s">
        <v>25</v>
      </c>
      <c r="F120" s="397">
        <v>0</v>
      </c>
      <c r="G120" s="397">
        <v>0</v>
      </c>
      <c r="H120" s="397">
        <v>0</v>
      </c>
      <c r="I120" s="397">
        <v>0</v>
      </c>
      <c r="J120" s="397">
        <v>0</v>
      </c>
    </row>
    <row r="121" spans="1:10">
      <c r="A121" t="s">
        <v>28</v>
      </c>
      <c r="B121" t="s">
        <v>240</v>
      </c>
      <c r="C121" t="s">
        <v>241</v>
      </c>
      <c r="D121" t="s">
        <v>31</v>
      </c>
      <c r="E121" t="s">
        <v>25</v>
      </c>
      <c r="F121" s="397">
        <v>0</v>
      </c>
      <c r="G121" s="397">
        <v>0</v>
      </c>
      <c r="H121" s="397">
        <v>0</v>
      </c>
      <c r="I121" s="397">
        <v>0</v>
      </c>
      <c r="J121" s="397">
        <v>0</v>
      </c>
    </row>
    <row r="122" spans="1:10">
      <c r="A122" t="s">
        <v>28</v>
      </c>
      <c r="B122" t="s">
        <v>242</v>
      </c>
      <c r="C122" t="s">
        <v>181</v>
      </c>
      <c r="D122" t="s">
        <v>31</v>
      </c>
      <c r="E122" t="s">
        <v>25</v>
      </c>
      <c r="F122" s="397">
        <v>0</v>
      </c>
      <c r="G122" s="397">
        <v>0</v>
      </c>
      <c r="H122" s="397">
        <v>0</v>
      </c>
      <c r="I122" s="397">
        <v>0</v>
      </c>
      <c r="J122" s="397">
        <v>0.31824340000000001</v>
      </c>
    </row>
    <row r="123" spans="1:10">
      <c r="A123" t="s">
        <v>28</v>
      </c>
      <c r="B123" t="s">
        <v>243</v>
      </c>
      <c r="C123" t="s">
        <v>183</v>
      </c>
      <c r="D123" t="s">
        <v>31</v>
      </c>
      <c r="E123" t="s">
        <v>25</v>
      </c>
      <c r="F123" s="397">
        <v>0.5</v>
      </c>
      <c r="G123" s="397">
        <v>0.5</v>
      </c>
      <c r="H123" s="397">
        <v>0.5</v>
      </c>
      <c r="I123" s="397">
        <v>0.5</v>
      </c>
      <c r="J123" s="397">
        <v>0.5</v>
      </c>
    </row>
    <row r="124" spans="1:10">
      <c r="A124" t="s">
        <v>28</v>
      </c>
      <c r="B124" t="s">
        <v>244</v>
      </c>
      <c r="C124" t="s">
        <v>185</v>
      </c>
      <c r="D124" t="s">
        <v>31</v>
      </c>
      <c r="E124" t="s">
        <v>25</v>
      </c>
      <c r="F124" s="397">
        <v>0</v>
      </c>
      <c r="G124" s="397">
        <v>0</v>
      </c>
      <c r="H124" s="397">
        <v>0</v>
      </c>
      <c r="I124" s="397">
        <v>0</v>
      </c>
      <c r="J124" s="397">
        <v>0</v>
      </c>
    </row>
    <row r="125" spans="1:10">
      <c r="A125" t="s">
        <v>28</v>
      </c>
      <c r="B125" t="s">
        <v>245</v>
      </c>
      <c r="C125" t="s">
        <v>189</v>
      </c>
      <c r="D125" t="s">
        <v>31</v>
      </c>
      <c r="E125" t="s">
        <v>25</v>
      </c>
      <c r="F125" s="397">
        <v>5.7000000000000002E-2</v>
      </c>
      <c r="G125" s="397">
        <v>5.7000000000000002E-2</v>
      </c>
      <c r="H125" s="397">
        <v>5.7000000000000002E-2</v>
      </c>
      <c r="I125" s="397">
        <v>5.7000000000000002E-2</v>
      </c>
      <c r="J125" s="397">
        <v>5.7000000000000002E-2</v>
      </c>
    </row>
    <row r="126" spans="1:10">
      <c r="A126" t="s">
        <v>28</v>
      </c>
      <c r="B126" t="s">
        <v>246</v>
      </c>
      <c r="C126" t="s">
        <v>191</v>
      </c>
      <c r="D126" t="s">
        <v>31</v>
      </c>
      <c r="E126" t="s">
        <v>25</v>
      </c>
      <c r="F126" s="397">
        <v>0.01</v>
      </c>
      <c r="G126" s="397">
        <v>0.01</v>
      </c>
      <c r="H126" s="397">
        <v>0.01</v>
      </c>
      <c r="I126" s="397">
        <v>0.01</v>
      </c>
      <c r="J126" s="397">
        <v>0.01</v>
      </c>
    </row>
    <row r="127" spans="1:10">
      <c r="A127" t="s">
        <v>28</v>
      </c>
      <c r="B127" t="s">
        <v>247</v>
      </c>
      <c r="C127" t="s">
        <v>248</v>
      </c>
      <c r="D127" t="s">
        <v>31</v>
      </c>
      <c r="E127" t="s">
        <v>25</v>
      </c>
      <c r="F127" s="397">
        <v>2.7869999999999999</v>
      </c>
      <c r="G127" s="397">
        <v>2.984</v>
      </c>
      <c r="H127" s="397">
        <v>3.205000000000001</v>
      </c>
      <c r="I127" s="397">
        <v>3.6520000000000001</v>
      </c>
      <c r="J127" s="397">
        <v>4.101</v>
      </c>
    </row>
    <row r="128" spans="1:10">
      <c r="A128" t="s">
        <v>28</v>
      </c>
      <c r="B128" t="s">
        <v>249</v>
      </c>
      <c r="C128" t="s">
        <v>250</v>
      </c>
      <c r="D128" t="s">
        <v>31</v>
      </c>
      <c r="E128" t="s">
        <v>25</v>
      </c>
      <c r="F128" s="397">
        <v>0</v>
      </c>
      <c r="G128" s="397">
        <v>0</v>
      </c>
      <c r="H128" s="397">
        <v>0</v>
      </c>
      <c r="I128" s="397">
        <v>0</v>
      </c>
      <c r="J128" s="397">
        <v>0</v>
      </c>
    </row>
    <row r="129" spans="1:10">
      <c r="A129" t="s">
        <v>28</v>
      </c>
      <c r="B129" t="s">
        <v>251</v>
      </c>
      <c r="C129" t="s">
        <v>205</v>
      </c>
      <c r="D129" t="s">
        <v>31</v>
      </c>
      <c r="E129" t="s">
        <v>25</v>
      </c>
      <c r="F129" s="397">
        <v>0</v>
      </c>
      <c r="G129" s="397">
        <v>0</v>
      </c>
      <c r="H129" s="397">
        <v>0</v>
      </c>
      <c r="I129" s="397">
        <v>0</v>
      </c>
      <c r="J129" s="397">
        <v>0</v>
      </c>
    </row>
    <row r="130" spans="1:10">
      <c r="A130" t="s">
        <v>28</v>
      </c>
      <c r="B130" t="s">
        <v>252</v>
      </c>
      <c r="C130" t="s">
        <v>253</v>
      </c>
      <c r="D130" t="s">
        <v>31</v>
      </c>
      <c r="E130" t="s">
        <v>25</v>
      </c>
      <c r="F130" s="397">
        <v>7.0000000000000001E-3</v>
      </c>
      <c r="G130" s="397">
        <v>7.0000000000000001E-3</v>
      </c>
      <c r="H130" s="397">
        <v>7.0000000000000001E-3</v>
      </c>
      <c r="I130" s="397">
        <v>7.0000000000000001E-3</v>
      </c>
      <c r="J130" s="397">
        <v>7.0000000000000001E-3</v>
      </c>
    </row>
    <row r="131" spans="1:10">
      <c r="A131" t="s">
        <v>28</v>
      </c>
      <c r="B131" t="s">
        <v>254</v>
      </c>
      <c r="C131" t="s">
        <v>217</v>
      </c>
      <c r="D131" t="s">
        <v>31</v>
      </c>
      <c r="E131" t="s">
        <v>25</v>
      </c>
      <c r="F131" s="397">
        <v>0</v>
      </c>
      <c r="G131" s="397">
        <v>0</v>
      </c>
      <c r="H131" s="397">
        <v>0</v>
      </c>
      <c r="I131" s="397">
        <v>0</v>
      </c>
      <c r="J131" s="397">
        <v>0</v>
      </c>
    </row>
    <row r="132" spans="1:10">
      <c r="A132" t="s">
        <v>28</v>
      </c>
      <c r="B132" t="s">
        <v>255</v>
      </c>
      <c r="C132" t="s">
        <v>219</v>
      </c>
      <c r="D132" t="s">
        <v>31</v>
      </c>
      <c r="E132" t="s">
        <v>25</v>
      </c>
      <c r="F132" s="397">
        <v>0</v>
      </c>
      <c r="G132" s="397">
        <v>0</v>
      </c>
      <c r="H132" s="397">
        <v>0</v>
      </c>
      <c r="I132" s="397">
        <v>0</v>
      </c>
      <c r="J132" s="397">
        <v>0</v>
      </c>
    </row>
    <row r="133" spans="1:10">
      <c r="A133" t="s">
        <v>28</v>
      </c>
      <c r="B133" t="s">
        <v>256</v>
      </c>
      <c r="C133" t="s">
        <v>221</v>
      </c>
      <c r="D133" t="s">
        <v>31</v>
      </c>
      <c r="E133" t="s">
        <v>25</v>
      </c>
      <c r="F133" s="397">
        <v>0</v>
      </c>
      <c r="G133" s="397">
        <v>0</v>
      </c>
      <c r="H133" s="397">
        <v>0</v>
      </c>
      <c r="I133" s="397">
        <v>0</v>
      </c>
      <c r="J133" s="397">
        <v>0</v>
      </c>
    </row>
    <row r="134" spans="1:10">
      <c r="A134" t="s">
        <v>28</v>
      </c>
      <c r="B134" t="s">
        <v>257</v>
      </c>
      <c r="C134" t="s">
        <v>225</v>
      </c>
      <c r="D134" t="s">
        <v>31</v>
      </c>
      <c r="E134" t="s">
        <v>25</v>
      </c>
      <c r="F134" s="397">
        <v>2.8479999999999999</v>
      </c>
      <c r="G134" s="397">
        <v>2.8479999999999999</v>
      </c>
      <c r="H134" s="397">
        <v>2.8479999999999999</v>
      </c>
      <c r="I134" s="397">
        <v>2.8479999999999999</v>
      </c>
      <c r="J134" s="397">
        <v>2.8479999999999999</v>
      </c>
    </row>
    <row r="135" spans="1:10">
      <c r="A135" t="s">
        <v>28</v>
      </c>
      <c r="B135" t="s">
        <v>258</v>
      </c>
      <c r="C135" t="s">
        <v>227</v>
      </c>
      <c r="D135" t="s">
        <v>31</v>
      </c>
      <c r="E135" t="s">
        <v>25</v>
      </c>
      <c r="F135" s="397">
        <v>0.48799999999999999</v>
      </c>
      <c r="G135" s="397">
        <v>0.48799999999999999</v>
      </c>
      <c r="H135" s="397">
        <v>0.48799999999999999</v>
      </c>
      <c r="I135" s="397">
        <v>0.48799999999999999</v>
      </c>
      <c r="J135" s="397">
        <v>0.48799999999999999</v>
      </c>
    </row>
    <row r="136" spans="1:10">
      <c r="A136" t="s">
        <v>28</v>
      </c>
      <c r="B136" t="s">
        <v>259</v>
      </c>
      <c r="C136" t="s">
        <v>260</v>
      </c>
      <c r="D136" t="s">
        <v>31</v>
      </c>
      <c r="E136" t="s">
        <v>25</v>
      </c>
      <c r="F136" s="397">
        <v>9.5356799999999995E-3</v>
      </c>
      <c r="G136" s="397">
        <v>1.2504265999999999</v>
      </c>
      <c r="H136" s="397">
        <v>3.7337395899999999</v>
      </c>
      <c r="I136" s="397">
        <v>6.7221845699999996</v>
      </c>
      <c r="J136" s="397">
        <v>4.8564505999999996</v>
      </c>
    </row>
    <row r="137" spans="1:10">
      <c r="A137" t="s">
        <v>28</v>
      </c>
      <c r="B137" t="s">
        <v>261</v>
      </c>
      <c r="C137" t="s">
        <v>262</v>
      </c>
      <c r="D137" t="s">
        <v>31</v>
      </c>
      <c r="E137" t="s">
        <v>25</v>
      </c>
      <c r="F137" s="397">
        <v>0</v>
      </c>
      <c r="G137" s="397">
        <v>0</v>
      </c>
      <c r="H137" s="397">
        <v>0</v>
      </c>
      <c r="I137" s="397">
        <v>0</v>
      </c>
      <c r="J137" s="397">
        <v>0</v>
      </c>
    </row>
    <row r="138" spans="1:10">
      <c r="A138" t="s">
        <v>28</v>
      </c>
      <c r="B138" t="s">
        <v>263</v>
      </c>
      <c r="C138" t="s">
        <v>241</v>
      </c>
      <c r="D138" t="s">
        <v>31</v>
      </c>
      <c r="E138" t="s">
        <v>25</v>
      </c>
      <c r="F138" s="397">
        <v>0</v>
      </c>
      <c r="G138" s="397">
        <v>0</v>
      </c>
      <c r="H138" s="397">
        <v>0</v>
      </c>
      <c r="I138" s="397">
        <v>0</v>
      </c>
      <c r="J138" s="397">
        <v>0</v>
      </c>
    </row>
    <row r="139" spans="1:10">
      <c r="A139" t="s">
        <v>28</v>
      </c>
      <c r="B139" t="s">
        <v>264</v>
      </c>
      <c r="C139" t="s">
        <v>265</v>
      </c>
      <c r="D139" t="s">
        <v>31</v>
      </c>
      <c r="E139" t="s">
        <v>25</v>
      </c>
      <c r="F139" s="397">
        <v>0.34599999999999997</v>
      </c>
      <c r="G139" s="397">
        <v>0.34599999999999997</v>
      </c>
      <c r="H139" s="397">
        <v>0.34599999999999997</v>
      </c>
      <c r="I139" s="397">
        <v>0.34599999999999997</v>
      </c>
      <c r="J139" s="397">
        <v>0.34599999999999997</v>
      </c>
    </row>
    <row r="140" spans="1:10">
      <c r="A140" t="s">
        <v>28</v>
      </c>
      <c r="B140" t="s">
        <v>266</v>
      </c>
      <c r="C140" t="s">
        <v>267</v>
      </c>
      <c r="D140" t="s">
        <v>31</v>
      </c>
      <c r="E140" t="s">
        <v>25</v>
      </c>
      <c r="F140" s="397">
        <v>-0.53300000000000003</v>
      </c>
      <c r="G140" s="397">
        <v>-0.53300000000000003</v>
      </c>
      <c r="H140" s="397">
        <v>-0.53300000000000003</v>
      </c>
      <c r="I140" s="397">
        <v>-0.53300000000000003</v>
      </c>
      <c r="J140" s="397">
        <v>-0.53300000000000003</v>
      </c>
    </row>
    <row r="141" spans="1:10">
      <c r="A141" t="s">
        <v>28</v>
      </c>
      <c r="B141" t="s">
        <v>268</v>
      </c>
      <c r="C141" t="s">
        <v>269</v>
      </c>
      <c r="D141" t="s">
        <v>31</v>
      </c>
      <c r="E141" t="s">
        <v>25</v>
      </c>
      <c r="F141" s="397">
        <v>6.806</v>
      </c>
      <c r="G141" s="397">
        <v>6.7460000000000004</v>
      </c>
      <c r="H141" s="397">
        <v>6.6859999999999999</v>
      </c>
      <c r="I141" s="397">
        <v>6.6319999999999997</v>
      </c>
      <c r="J141" s="397">
        <v>6.5810000000000004</v>
      </c>
    </row>
    <row r="142" spans="1:10">
      <c r="A142" t="s">
        <v>28</v>
      </c>
      <c r="B142" t="s">
        <v>270</v>
      </c>
      <c r="C142" t="s">
        <v>271</v>
      </c>
      <c r="D142" t="s">
        <v>31</v>
      </c>
      <c r="E142" t="s">
        <v>25</v>
      </c>
      <c r="F142" s="397">
        <v>0.48499999999999999</v>
      </c>
      <c r="G142" s="397">
        <v>0.48099999999999998</v>
      </c>
      <c r="H142" s="397">
        <v>0.47699999999999998</v>
      </c>
      <c r="I142" s="397">
        <v>0.47299999999999998</v>
      </c>
      <c r="J142" s="397">
        <v>0.46899999999999997</v>
      </c>
    </row>
    <row r="143" spans="1:10">
      <c r="A143" t="s">
        <v>28</v>
      </c>
      <c r="B143" t="s">
        <v>272</v>
      </c>
      <c r="C143" t="s">
        <v>273</v>
      </c>
      <c r="D143" t="s">
        <v>31</v>
      </c>
      <c r="E143" t="s">
        <v>25</v>
      </c>
      <c r="F143" s="397">
        <v>6.6189999999999998</v>
      </c>
      <c r="G143" s="397">
        <v>6.5609999999999999</v>
      </c>
      <c r="H143" s="397">
        <v>6.5019999999999998</v>
      </c>
      <c r="I143" s="397">
        <v>6.45</v>
      </c>
      <c r="J143" s="397">
        <v>6.4</v>
      </c>
    </row>
    <row r="144" spans="1:10">
      <c r="A144" t="s">
        <v>28</v>
      </c>
      <c r="B144" t="s">
        <v>274</v>
      </c>
      <c r="C144" t="s">
        <v>275</v>
      </c>
      <c r="D144" t="s">
        <v>31</v>
      </c>
      <c r="E144" t="s">
        <v>25</v>
      </c>
      <c r="F144" s="397">
        <v>7.26</v>
      </c>
      <c r="G144" s="397">
        <v>7.444</v>
      </c>
      <c r="H144" s="397">
        <v>7.9640000000000004</v>
      </c>
      <c r="I144" s="397">
        <v>8.5009999999999994</v>
      </c>
      <c r="J144" s="397">
        <v>8.0020000000000007</v>
      </c>
    </row>
    <row r="145" spans="1:10">
      <c r="A145" t="s">
        <v>28</v>
      </c>
      <c r="B145" t="s">
        <v>276</v>
      </c>
      <c r="C145" t="s">
        <v>277</v>
      </c>
      <c r="D145" t="s">
        <v>31</v>
      </c>
      <c r="E145" t="s">
        <v>25</v>
      </c>
      <c r="F145" s="397">
        <v>2.6829999999999998</v>
      </c>
      <c r="G145" s="397">
        <v>2.66</v>
      </c>
      <c r="H145" s="397">
        <v>2.6360000000000001</v>
      </c>
      <c r="I145" s="397">
        <v>2.6150000000000002</v>
      </c>
      <c r="J145" s="397">
        <v>2.5939999999999999</v>
      </c>
    </row>
    <row r="146" spans="1:10">
      <c r="A146" t="s">
        <v>28</v>
      </c>
      <c r="B146" t="s">
        <v>278</v>
      </c>
      <c r="C146" t="s">
        <v>279</v>
      </c>
      <c r="D146" t="s">
        <v>31</v>
      </c>
      <c r="E146" t="s">
        <v>25</v>
      </c>
      <c r="F146" s="397">
        <v>0</v>
      </c>
      <c r="G146" s="397">
        <v>0</v>
      </c>
      <c r="H146" s="397">
        <v>0</v>
      </c>
      <c r="I146" s="397">
        <v>0</v>
      </c>
      <c r="J146" s="397">
        <v>0</v>
      </c>
    </row>
    <row r="147" spans="1:10">
      <c r="A147" t="s">
        <v>28</v>
      </c>
      <c r="B147" t="s">
        <v>280</v>
      </c>
      <c r="C147" t="s">
        <v>281</v>
      </c>
      <c r="D147" t="s">
        <v>31</v>
      </c>
      <c r="E147" t="s">
        <v>25</v>
      </c>
      <c r="F147" s="397">
        <v>0.13600000000000001</v>
      </c>
      <c r="G147" s="397">
        <v>0.13500000000000001</v>
      </c>
      <c r="H147" s="397">
        <v>0.13400000000000001</v>
      </c>
      <c r="I147" s="397">
        <v>0.13300000000000001</v>
      </c>
      <c r="J147" s="397">
        <v>0.13200000000000001</v>
      </c>
    </row>
    <row r="148" spans="1:10">
      <c r="A148" t="s">
        <v>28</v>
      </c>
      <c r="B148" t="s">
        <v>282</v>
      </c>
      <c r="C148" t="s">
        <v>283</v>
      </c>
      <c r="D148" t="s">
        <v>31</v>
      </c>
      <c r="E148" t="s">
        <v>25</v>
      </c>
      <c r="F148" s="397">
        <v>0</v>
      </c>
      <c r="G148" s="397">
        <v>0</v>
      </c>
      <c r="H148" s="397">
        <v>0</v>
      </c>
      <c r="I148" s="397">
        <v>0</v>
      </c>
      <c r="J148" s="397">
        <v>2.4E-2</v>
      </c>
    </row>
    <row r="149" spans="1:10">
      <c r="A149" t="s">
        <v>28</v>
      </c>
      <c r="B149" t="s">
        <v>284</v>
      </c>
      <c r="C149" t="s">
        <v>285</v>
      </c>
      <c r="D149" t="s">
        <v>31</v>
      </c>
      <c r="E149" t="s">
        <v>25</v>
      </c>
      <c r="F149" s="397">
        <v>0.13200000000000001</v>
      </c>
      <c r="G149" s="397">
        <v>0.13100000000000001</v>
      </c>
      <c r="H149" s="397">
        <v>0.13</v>
      </c>
      <c r="I149" s="397">
        <v>0.129</v>
      </c>
      <c r="J149" s="397">
        <v>0.128</v>
      </c>
    </row>
    <row r="150" spans="1:10">
      <c r="A150" t="s">
        <v>28</v>
      </c>
      <c r="B150" t="s">
        <v>286</v>
      </c>
      <c r="C150" t="s">
        <v>287</v>
      </c>
      <c r="D150" t="s">
        <v>31</v>
      </c>
      <c r="E150" t="s">
        <v>25</v>
      </c>
      <c r="F150" s="397">
        <v>0.14499999999999999</v>
      </c>
      <c r="G150" s="397">
        <v>0.14399999999999999</v>
      </c>
      <c r="H150" s="397">
        <v>0.14199999999999999</v>
      </c>
      <c r="I150" s="397">
        <v>0.14099999999999999</v>
      </c>
      <c r="J150" s="397">
        <v>0.14099999999999999</v>
      </c>
    </row>
    <row r="151" spans="1:10">
      <c r="A151" t="s">
        <v>28</v>
      </c>
      <c r="B151" t="s">
        <v>288</v>
      </c>
      <c r="C151" t="s">
        <v>289</v>
      </c>
      <c r="D151" t="s">
        <v>31</v>
      </c>
      <c r="E151" t="s">
        <v>25</v>
      </c>
      <c r="F151" s="397">
        <v>0</v>
      </c>
      <c r="G151" s="397">
        <v>0</v>
      </c>
      <c r="H151" s="397">
        <v>0</v>
      </c>
      <c r="I151" s="397">
        <v>0</v>
      </c>
      <c r="J151" s="397">
        <v>0.13</v>
      </c>
    </row>
    <row r="152" spans="1:10">
      <c r="A152" t="s">
        <v>28</v>
      </c>
      <c r="B152" t="s">
        <v>290</v>
      </c>
      <c r="C152" t="s">
        <v>291</v>
      </c>
      <c r="D152" t="s">
        <v>31</v>
      </c>
      <c r="E152" t="s">
        <v>25</v>
      </c>
      <c r="F152" s="398" t="s">
        <v>292</v>
      </c>
      <c r="G152" s="398" t="s">
        <v>292</v>
      </c>
      <c r="H152" s="398" t="s">
        <v>292</v>
      </c>
      <c r="I152" s="398" t="s">
        <v>292</v>
      </c>
      <c r="J152" s="398" t="s">
        <v>292</v>
      </c>
    </row>
    <row r="153" spans="1:10">
      <c r="A153" t="s">
        <v>28</v>
      </c>
      <c r="B153" t="s">
        <v>293</v>
      </c>
      <c r="C153" t="s">
        <v>294</v>
      </c>
      <c r="D153" t="s">
        <v>31</v>
      </c>
      <c r="E153" t="s">
        <v>25</v>
      </c>
      <c r="F153" s="398" t="s">
        <v>292</v>
      </c>
      <c r="G153" s="398" t="s">
        <v>292</v>
      </c>
      <c r="H153" s="398" t="s">
        <v>292</v>
      </c>
      <c r="I153" s="398" t="s">
        <v>292</v>
      </c>
      <c r="J153" s="398" t="s">
        <v>292</v>
      </c>
    </row>
    <row r="154" spans="1:10">
      <c r="A154" t="s">
        <v>28</v>
      </c>
      <c r="B154" t="s">
        <v>295</v>
      </c>
      <c r="C154" t="s">
        <v>296</v>
      </c>
      <c r="D154" t="s">
        <v>31</v>
      </c>
      <c r="E154" t="s">
        <v>25</v>
      </c>
      <c r="F154" s="398" t="s">
        <v>292</v>
      </c>
      <c r="G154" s="398" t="s">
        <v>292</v>
      </c>
      <c r="H154" s="398" t="s">
        <v>292</v>
      </c>
      <c r="I154" s="398" t="s">
        <v>292</v>
      </c>
      <c r="J154" s="398" t="s">
        <v>292</v>
      </c>
    </row>
    <row r="155" spans="1:10">
      <c r="A155" t="s">
        <v>28</v>
      </c>
      <c r="B155" t="s">
        <v>297</v>
      </c>
      <c r="C155" t="s">
        <v>298</v>
      </c>
      <c r="D155" t="s">
        <v>31</v>
      </c>
      <c r="E155" t="s">
        <v>25</v>
      </c>
      <c r="F155" s="398" t="s">
        <v>292</v>
      </c>
      <c r="G155" s="398" t="s">
        <v>292</v>
      </c>
      <c r="H155" s="398" t="s">
        <v>292</v>
      </c>
      <c r="I155" s="398" t="s">
        <v>292</v>
      </c>
      <c r="J155" s="398" t="s">
        <v>292</v>
      </c>
    </row>
    <row r="156" spans="1:10">
      <c r="A156" t="s">
        <v>28</v>
      </c>
      <c r="B156" t="s">
        <v>299</v>
      </c>
      <c r="C156" t="s">
        <v>300</v>
      </c>
      <c r="D156" t="s">
        <v>31</v>
      </c>
      <c r="E156" t="s">
        <v>25</v>
      </c>
      <c r="F156" s="398" t="s">
        <v>292</v>
      </c>
      <c r="G156" s="398" t="s">
        <v>292</v>
      </c>
      <c r="H156" s="398" t="s">
        <v>292</v>
      </c>
      <c r="I156" s="398" t="s">
        <v>292</v>
      </c>
      <c r="J156" s="398" t="s">
        <v>292</v>
      </c>
    </row>
    <row r="157" spans="1:10">
      <c r="A157" t="s">
        <v>28</v>
      </c>
      <c r="B157" t="s">
        <v>301</v>
      </c>
      <c r="C157" t="s">
        <v>302</v>
      </c>
      <c r="D157" t="s">
        <v>31</v>
      </c>
      <c r="E157" t="s">
        <v>25</v>
      </c>
      <c r="F157" s="398" t="s">
        <v>292</v>
      </c>
      <c r="G157" s="398" t="s">
        <v>292</v>
      </c>
      <c r="H157" s="398" t="s">
        <v>292</v>
      </c>
      <c r="I157" s="398" t="s">
        <v>292</v>
      </c>
      <c r="J157" s="398" t="s">
        <v>292</v>
      </c>
    </row>
    <row r="158" spans="1:10">
      <c r="A158" t="s">
        <v>28</v>
      </c>
      <c r="B158" t="s">
        <v>303</v>
      </c>
      <c r="C158" t="s">
        <v>304</v>
      </c>
      <c r="D158" t="s">
        <v>31</v>
      </c>
      <c r="E158" t="s">
        <v>25</v>
      </c>
      <c r="F158" s="398" t="s">
        <v>292</v>
      </c>
      <c r="G158" s="398" t="s">
        <v>292</v>
      </c>
      <c r="H158" s="398" t="s">
        <v>292</v>
      </c>
      <c r="I158" s="398" t="s">
        <v>292</v>
      </c>
      <c r="J158" s="398" t="s">
        <v>292</v>
      </c>
    </row>
    <row r="159" spans="1:10">
      <c r="A159" t="s">
        <v>28</v>
      </c>
      <c r="B159" t="s">
        <v>305</v>
      </c>
      <c r="C159" t="s">
        <v>306</v>
      </c>
      <c r="D159" t="s">
        <v>31</v>
      </c>
      <c r="E159" t="s">
        <v>25</v>
      </c>
      <c r="F159" s="398" t="s">
        <v>292</v>
      </c>
      <c r="G159" s="398" t="s">
        <v>292</v>
      </c>
      <c r="H159" s="398" t="s">
        <v>292</v>
      </c>
      <c r="I159" s="398" t="s">
        <v>292</v>
      </c>
      <c r="J159" s="398" t="s">
        <v>292</v>
      </c>
    </row>
    <row r="160" spans="1:10">
      <c r="A160" t="s">
        <v>28</v>
      </c>
      <c r="B160" t="s">
        <v>307</v>
      </c>
      <c r="C160" t="s">
        <v>308</v>
      </c>
      <c r="D160" t="s">
        <v>31</v>
      </c>
      <c r="E160" t="s">
        <v>25</v>
      </c>
      <c r="F160" s="398" t="s">
        <v>292</v>
      </c>
      <c r="G160" s="398" t="s">
        <v>292</v>
      </c>
      <c r="H160" s="398" t="s">
        <v>292</v>
      </c>
      <c r="I160" s="398" t="s">
        <v>292</v>
      </c>
      <c r="J160" s="398" t="s">
        <v>292</v>
      </c>
    </row>
    <row r="161" spans="1:10">
      <c r="A161" t="s">
        <v>28</v>
      </c>
      <c r="B161" t="s">
        <v>309</v>
      </c>
      <c r="C161" t="s">
        <v>310</v>
      </c>
      <c r="D161" t="s">
        <v>31</v>
      </c>
      <c r="E161" t="s">
        <v>25</v>
      </c>
      <c r="F161" s="398" t="s">
        <v>292</v>
      </c>
      <c r="G161" s="398" t="s">
        <v>292</v>
      </c>
      <c r="H161" s="398" t="s">
        <v>292</v>
      </c>
      <c r="I161" s="398" t="s">
        <v>292</v>
      </c>
      <c r="J161" s="398" t="s">
        <v>292</v>
      </c>
    </row>
    <row r="162" spans="1:10">
      <c r="A162" t="s">
        <v>28</v>
      </c>
      <c r="B162" t="s">
        <v>311</v>
      </c>
      <c r="C162" t="s">
        <v>312</v>
      </c>
      <c r="D162" t="s">
        <v>31</v>
      </c>
      <c r="E162" t="s">
        <v>25</v>
      </c>
      <c r="F162" s="398" t="s">
        <v>292</v>
      </c>
      <c r="G162" s="398" t="s">
        <v>292</v>
      </c>
      <c r="H162" s="398" t="s">
        <v>292</v>
      </c>
      <c r="I162" s="398" t="s">
        <v>292</v>
      </c>
      <c r="J162" s="398" t="s">
        <v>292</v>
      </c>
    </row>
    <row r="163" spans="1:10">
      <c r="A163" t="s">
        <v>28</v>
      </c>
      <c r="B163" t="s">
        <v>313</v>
      </c>
      <c r="C163" t="s">
        <v>314</v>
      </c>
      <c r="D163" t="s">
        <v>31</v>
      </c>
      <c r="E163" t="s">
        <v>25</v>
      </c>
      <c r="F163" s="398" t="s">
        <v>292</v>
      </c>
      <c r="G163" s="398" t="s">
        <v>292</v>
      </c>
      <c r="H163" s="398" t="s">
        <v>292</v>
      </c>
      <c r="I163" s="398" t="s">
        <v>292</v>
      </c>
      <c r="J163" s="398" t="s">
        <v>292</v>
      </c>
    </row>
    <row r="164" spans="1:10">
      <c r="A164" t="s">
        <v>28</v>
      </c>
      <c r="B164" t="s">
        <v>315</v>
      </c>
      <c r="C164" t="s">
        <v>316</v>
      </c>
      <c r="D164" t="s">
        <v>31</v>
      </c>
      <c r="E164" t="s">
        <v>25</v>
      </c>
      <c r="F164" s="397">
        <v>-0.84499999999999997</v>
      </c>
      <c r="G164" s="397">
        <v>-0.84499999999999997</v>
      </c>
      <c r="H164" s="397">
        <v>-0.84499999999999997</v>
      </c>
      <c r="I164" s="397">
        <v>-0.84499999999999997</v>
      </c>
      <c r="J164" s="397">
        <v>-0.84499999999999997</v>
      </c>
    </row>
    <row r="165" spans="1:10">
      <c r="A165" t="s">
        <v>28</v>
      </c>
      <c r="B165" t="s">
        <v>317</v>
      </c>
      <c r="C165" t="s">
        <v>318</v>
      </c>
      <c r="D165" t="s">
        <v>31</v>
      </c>
      <c r="E165" t="s">
        <v>25</v>
      </c>
      <c r="F165" s="397">
        <v>0</v>
      </c>
      <c r="G165" s="397">
        <v>0</v>
      </c>
      <c r="H165" s="397">
        <v>0</v>
      </c>
      <c r="I165" s="397">
        <v>0</v>
      </c>
      <c r="J165" s="397">
        <v>0</v>
      </c>
    </row>
    <row r="166" spans="1:10">
      <c r="A166" t="s">
        <v>28</v>
      </c>
      <c r="B166" t="s">
        <v>319</v>
      </c>
      <c r="C166" t="s">
        <v>320</v>
      </c>
      <c r="D166" t="s">
        <v>31</v>
      </c>
      <c r="E166" t="s">
        <v>25</v>
      </c>
      <c r="F166" s="397">
        <v>3.613</v>
      </c>
      <c r="G166" s="397">
        <v>3.5819999999999999</v>
      </c>
      <c r="H166" s="397">
        <v>3.5510000000000002</v>
      </c>
      <c r="I166" s="397">
        <v>3.524</v>
      </c>
      <c r="J166" s="397">
        <v>3.4990000000000001</v>
      </c>
    </row>
    <row r="167" spans="1:10">
      <c r="A167" t="s">
        <v>28</v>
      </c>
      <c r="B167" t="s">
        <v>321</v>
      </c>
      <c r="C167" t="s">
        <v>322</v>
      </c>
      <c r="D167" t="s">
        <v>31</v>
      </c>
      <c r="E167" t="s">
        <v>25</v>
      </c>
      <c r="F167" s="397">
        <v>3.0459999999999998</v>
      </c>
      <c r="G167" s="397">
        <v>3.02</v>
      </c>
      <c r="H167" s="397">
        <v>2.9940000000000002</v>
      </c>
      <c r="I167" s="397">
        <v>2.9710000000000001</v>
      </c>
      <c r="J167" s="397">
        <v>2.95</v>
      </c>
    </row>
    <row r="168" spans="1:10">
      <c r="A168" t="s">
        <v>28</v>
      </c>
      <c r="B168" t="s">
        <v>323</v>
      </c>
      <c r="C168" t="s">
        <v>324</v>
      </c>
      <c r="D168" t="s">
        <v>31</v>
      </c>
      <c r="E168" t="s">
        <v>25</v>
      </c>
      <c r="F168" s="397">
        <v>0.308</v>
      </c>
      <c r="G168" s="397">
        <v>0.30499999999999999</v>
      </c>
      <c r="H168" s="397">
        <v>0.30299999999999999</v>
      </c>
      <c r="I168" s="397">
        <v>0.3</v>
      </c>
      <c r="J168" s="397">
        <v>0.29799999999999999</v>
      </c>
    </row>
    <row r="169" spans="1:10">
      <c r="A169" t="s">
        <v>28</v>
      </c>
      <c r="B169" t="s">
        <v>325</v>
      </c>
      <c r="C169" t="s">
        <v>326</v>
      </c>
      <c r="D169" t="s">
        <v>31</v>
      </c>
      <c r="E169" t="s">
        <v>25</v>
      </c>
      <c r="F169" s="397">
        <v>0</v>
      </c>
      <c r="G169" s="397">
        <v>0</v>
      </c>
      <c r="H169" s="397">
        <v>0</v>
      </c>
      <c r="I169" s="397">
        <v>0</v>
      </c>
      <c r="J169" s="397">
        <v>0.13300000000000001</v>
      </c>
    </row>
    <row r="170" spans="1:10">
      <c r="A170" t="s">
        <v>28</v>
      </c>
      <c r="B170" t="s">
        <v>327</v>
      </c>
      <c r="C170" t="s">
        <v>328</v>
      </c>
      <c r="D170" t="s">
        <v>31</v>
      </c>
      <c r="E170" t="s">
        <v>25</v>
      </c>
      <c r="F170" s="397">
        <v>0</v>
      </c>
      <c r="G170" s="397">
        <v>0</v>
      </c>
      <c r="H170" s="397">
        <v>0</v>
      </c>
      <c r="I170" s="397">
        <v>0</v>
      </c>
      <c r="J170" s="397">
        <v>0.14699999999999999</v>
      </c>
    </row>
    <row r="171" spans="1:10">
      <c r="A171" t="s">
        <v>28</v>
      </c>
      <c r="B171" t="s">
        <v>329</v>
      </c>
      <c r="C171" t="s">
        <v>330</v>
      </c>
      <c r="D171" t="s">
        <v>31</v>
      </c>
      <c r="E171" t="s">
        <v>25</v>
      </c>
      <c r="F171" s="397">
        <v>0</v>
      </c>
      <c r="G171" s="397">
        <v>0</v>
      </c>
      <c r="H171" s="397">
        <v>0</v>
      </c>
      <c r="I171" s="397">
        <v>0</v>
      </c>
      <c r="J171" s="397">
        <v>1.4999999999999999E-2</v>
      </c>
    </row>
    <row r="172" spans="1:10">
      <c r="A172" t="s">
        <v>28</v>
      </c>
      <c r="B172" t="s">
        <v>331</v>
      </c>
      <c r="C172" t="s">
        <v>332</v>
      </c>
      <c r="D172" t="s">
        <v>31</v>
      </c>
      <c r="E172" t="s">
        <v>25</v>
      </c>
      <c r="F172" s="397">
        <v>0</v>
      </c>
      <c r="G172" s="397">
        <v>0</v>
      </c>
      <c r="H172" s="397">
        <v>0</v>
      </c>
      <c r="I172" s="397">
        <v>0</v>
      </c>
      <c r="J172" s="397">
        <v>0</v>
      </c>
    </row>
    <row r="173" spans="1:10">
      <c r="A173" t="s">
        <v>28</v>
      </c>
      <c r="B173" t="s">
        <v>333</v>
      </c>
      <c r="C173" t="s">
        <v>334</v>
      </c>
      <c r="D173" t="s">
        <v>31</v>
      </c>
      <c r="E173" t="s">
        <v>25</v>
      </c>
      <c r="F173" s="397">
        <v>0.61799999999999999</v>
      </c>
      <c r="G173" s="397">
        <v>0.61799999999999999</v>
      </c>
      <c r="H173" s="397">
        <v>0.61799999999999999</v>
      </c>
      <c r="I173" s="397">
        <v>0.61799999999999999</v>
      </c>
      <c r="J173" s="397">
        <v>0.78100000000000003</v>
      </c>
    </row>
    <row r="174" spans="1:10">
      <c r="A174" t="s">
        <v>28</v>
      </c>
      <c r="B174" t="s">
        <v>335</v>
      </c>
      <c r="C174" t="s">
        <v>336</v>
      </c>
      <c r="D174" t="s">
        <v>31</v>
      </c>
      <c r="E174" t="s">
        <v>25</v>
      </c>
      <c r="F174" s="397">
        <v>0</v>
      </c>
      <c r="G174" s="397">
        <v>0</v>
      </c>
      <c r="H174" s="397">
        <v>0</v>
      </c>
      <c r="I174" s="397">
        <v>0</v>
      </c>
      <c r="J174" s="397">
        <v>0</v>
      </c>
    </row>
    <row r="175" spans="1:10">
      <c r="A175" t="s">
        <v>28</v>
      </c>
      <c r="B175" t="s">
        <v>337</v>
      </c>
      <c r="C175" t="s">
        <v>338</v>
      </c>
      <c r="D175" t="s">
        <v>31</v>
      </c>
      <c r="E175" t="s">
        <v>25</v>
      </c>
      <c r="F175" s="397">
        <v>43.6</v>
      </c>
      <c r="G175" s="397">
        <v>45.81</v>
      </c>
      <c r="H175" s="397">
        <v>46.42</v>
      </c>
      <c r="I175" s="397">
        <v>47.05</v>
      </c>
      <c r="J175" s="397">
        <v>46.591999999999999</v>
      </c>
    </row>
    <row r="176" spans="1:10">
      <c r="A176" t="s">
        <v>28</v>
      </c>
      <c r="B176" t="s">
        <v>339</v>
      </c>
      <c r="C176" t="s">
        <v>334</v>
      </c>
      <c r="D176" t="s">
        <v>31</v>
      </c>
      <c r="E176" t="s">
        <v>25</v>
      </c>
      <c r="F176" s="397">
        <v>6.2E-2</v>
      </c>
      <c r="G176" s="397">
        <v>6.1832426650067128E-2</v>
      </c>
      <c r="H176" s="397">
        <v>6.2E-2</v>
      </c>
      <c r="I176" s="397">
        <v>6.2E-2</v>
      </c>
      <c r="J176" s="397">
        <v>0.373</v>
      </c>
    </row>
    <row r="177" spans="1:10">
      <c r="A177" t="s">
        <v>28</v>
      </c>
      <c r="B177" t="s">
        <v>340</v>
      </c>
      <c r="C177" t="s">
        <v>338</v>
      </c>
      <c r="D177" t="s">
        <v>31</v>
      </c>
      <c r="E177" t="s">
        <v>25</v>
      </c>
      <c r="F177" s="397">
        <v>27.809000000000001</v>
      </c>
      <c r="G177" s="397">
        <v>27.809000000000001</v>
      </c>
      <c r="H177" s="397">
        <v>27.809000000000001</v>
      </c>
      <c r="I177" s="397">
        <v>27.809000000000001</v>
      </c>
      <c r="J177" s="397">
        <v>27.809000000000001</v>
      </c>
    </row>
    <row r="178" spans="1:10">
      <c r="A178" t="s">
        <v>28</v>
      </c>
      <c r="B178" t="s">
        <v>341</v>
      </c>
      <c r="C178" t="s">
        <v>342</v>
      </c>
      <c r="D178" t="s">
        <v>343</v>
      </c>
      <c r="E178" t="s">
        <v>25</v>
      </c>
      <c r="F178" s="399">
        <v>20993</v>
      </c>
      <c r="G178" s="399">
        <v>20993</v>
      </c>
      <c r="H178" s="399">
        <v>20993</v>
      </c>
      <c r="I178" s="399">
        <v>20993</v>
      </c>
      <c r="J178" s="399">
        <v>20993</v>
      </c>
    </row>
    <row r="179" spans="1:10">
      <c r="A179" t="s">
        <v>28</v>
      </c>
      <c r="B179" t="s">
        <v>344</v>
      </c>
      <c r="C179" t="s">
        <v>345</v>
      </c>
      <c r="D179" t="s">
        <v>343</v>
      </c>
      <c r="E179" t="s">
        <v>25</v>
      </c>
      <c r="F179" s="399">
        <v>24773</v>
      </c>
      <c r="G179" s="399">
        <v>24773</v>
      </c>
      <c r="H179" s="399">
        <v>24773</v>
      </c>
      <c r="I179" s="399">
        <v>24773</v>
      </c>
      <c r="J179" s="399">
        <v>24773</v>
      </c>
    </row>
    <row r="180" spans="1:10">
      <c r="A180" t="s">
        <v>28</v>
      </c>
      <c r="B180" t="s">
        <v>346</v>
      </c>
      <c r="C180" t="s">
        <v>347</v>
      </c>
      <c r="D180" t="s">
        <v>348</v>
      </c>
      <c r="E180" t="s">
        <v>25</v>
      </c>
      <c r="F180" s="506">
        <v>0.1</v>
      </c>
      <c r="G180" s="506">
        <v>0.1</v>
      </c>
      <c r="H180" s="506">
        <v>0.1</v>
      </c>
      <c r="I180" s="506">
        <v>0.1</v>
      </c>
      <c r="J180" s="506">
        <v>0.1</v>
      </c>
    </row>
    <row r="181" spans="1:10">
      <c r="A181" t="s">
        <v>28</v>
      </c>
      <c r="B181" t="s">
        <v>349</v>
      </c>
      <c r="C181" t="s">
        <v>350</v>
      </c>
      <c r="D181" t="s">
        <v>348</v>
      </c>
      <c r="E181" t="s">
        <v>25</v>
      </c>
      <c r="F181" s="506">
        <v>0.1</v>
      </c>
      <c r="G181" s="506">
        <v>0.1</v>
      </c>
      <c r="H181" s="506">
        <v>0.1</v>
      </c>
      <c r="I181" s="506">
        <v>0.1</v>
      </c>
      <c r="J181" s="506">
        <v>0.1</v>
      </c>
    </row>
    <row r="182" spans="1:10">
      <c r="A182" t="s">
        <v>28</v>
      </c>
      <c r="B182" t="s">
        <v>351</v>
      </c>
      <c r="C182" t="s">
        <v>352</v>
      </c>
      <c r="D182" t="s">
        <v>348</v>
      </c>
      <c r="E182" t="s">
        <v>25</v>
      </c>
      <c r="F182" s="506">
        <v>0.12206752710239725</v>
      </c>
      <c r="G182" s="506">
        <v>0.12206752710239725</v>
      </c>
      <c r="H182" s="506">
        <v>0.12206752710239725</v>
      </c>
      <c r="I182" s="506">
        <v>0.12206752710239725</v>
      </c>
      <c r="J182" s="506">
        <v>0.12206752710239725</v>
      </c>
    </row>
    <row r="183" spans="1:10">
      <c r="A183" t="s">
        <v>28</v>
      </c>
      <c r="B183" t="s">
        <v>353</v>
      </c>
      <c r="C183" t="s">
        <v>354</v>
      </c>
      <c r="D183" t="s">
        <v>348</v>
      </c>
      <c r="E183" t="s">
        <v>25</v>
      </c>
      <c r="F183" s="506">
        <v>5.8528894660225775E-2</v>
      </c>
      <c r="G183" s="506">
        <v>5.8528894660225775E-2</v>
      </c>
      <c r="H183" s="506">
        <v>5.8528894660225775E-2</v>
      </c>
      <c r="I183" s="506">
        <v>5.8528894660225775E-2</v>
      </c>
      <c r="J183" s="506">
        <v>5.8528894660225775E-2</v>
      </c>
    </row>
    <row r="184" spans="1:10">
      <c r="A184" t="s">
        <v>28</v>
      </c>
      <c r="B184" t="s">
        <v>355</v>
      </c>
      <c r="C184" t="s">
        <v>356</v>
      </c>
      <c r="D184" t="s">
        <v>348</v>
      </c>
      <c r="E184" t="s">
        <v>25</v>
      </c>
      <c r="F184" s="506">
        <v>5.8528894660225775E-2</v>
      </c>
      <c r="G184" s="506">
        <v>5.8528894660225775E-2</v>
      </c>
      <c r="H184" s="506">
        <v>5.8528894660225775E-2</v>
      </c>
      <c r="I184" s="506">
        <v>5.8528894660225775E-2</v>
      </c>
      <c r="J184" s="506">
        <v>5.8528894660225775E-2</v>
      </c>
    </row>
    <row r="185" spans="1:10">
      <c r="A185" t="s">
        <v>28</v>
      </c>
      <c r="B185" t="s">
        <v>357</v>
      </c>
      <c r="C185" t="s">
        <v>358</v>
      </c>
      <c r="D185" t="s">
        <v>348</v>
      </c>
      <c r="E185" t="s">
        <v>25</v>
      </c>
      <c r="F185" s="506">
        <v>5.8528894660225775E-2</v>
      </c>
      <c r="G185" s="506">
        <v>5.8528894660225775E-2</v>
      </c>
      <c r="H185" s="506">
        <v>5.8528894660225775E-2</v>
      </c>
      <c r="I185" s="506">
        <v>5.8528894660225775E-2</v>
      </c>
      <c r="J185" s="506">
        <v>5.8528894660225775E-2</v>
      </c>
    </row>
    <row r="186" spans="1:10">
      <c r="A186" t="s">
        <v>359</v>
      </c>
      <c r="B186" t="s">
        <v>29</v>
      </c>
      <c r="C186" t="s">
        <v>30</v>
      </c>
      <c r="D186" t="s">
        <v>31</v>
      </c>
      <c r="E186" t="s">
        <v>25</v>
      </c>
      <c r="F186" s="397">
        <v>0</v>
      </c>
      <c r="G186" s="397">
        <v>0</v>
      </c>
      <c r="H186" s="397">
        <v>0</v>
      </c>
      <c r="I186" s="397">
        <v>0</v>
      </c>
      <c r="J186" s="397">
        <v>0</v>
      </c>
    </row>
    <row r="187" spans="1:10">
      <c r="A187" t="s">
        <v>359</v>
      </c>
      <c r="B187" t="s">
        <v>32</v>
      </c>
      <c r="C187" t="s">
        <v>33</v>
      </c>
      <c r="D187" t="s">
        <v>31</v>
      </c>
      <c r="E187" t="s">
        <v>25</v>
      </c>
      <c r="F187" s="397">
        <v>0.54800000000000004</v>
      </c>
      <c r="G187" s="397">
        <v>0.54500000000000004</v>
      </c>
      <c r="H187" s="397">
        <v>0.54600000000000004</v>
      </c>
      <c r="I187" s="397">
        <v>0.54300000000000004</v>
      </c>
      <c r="J187" s="397">
        <v>0.54100000000000004</v>
      </c>
    </row>
    <row r="188" spans="1:10">
      <c r="A188" t="s">
        <v>359</v>
      </c>
      <c r="B188" t="s">
        <v>34</v>
      </c>
      <c r="C188" t="s">
        <v>35</v>
      </c>
      <c r="D188" t="s">
        <v>31</v>
      </c>
      <c r="E188" t="s">
        <v>25</v>
      </c>
      <c r="F188" s="397">
        <v>0.996</v>
      </c>
      <c r="G188" s="397">
        <v>0.98699999999999999</v>
      </c>
      <c r="H188" s="397">
        <v>0.98599999999999999</v>
      </c>
      <c r="I188" s="397">
        <v>0.98</v>
      </c>
      <c r="J188" s="397">
        <v>0.97399999999999998</v>
      </c>
    </row>
    <row r="189" spans="1:10">
      <c r="A189" t="s">
        <v>359</v>
      </c>
      <c r="B189" t="s">
        <v>36</v>
      </c>
      <c r="C189" t="s">
        <v>37</v>
      </c>
      <c r="D189" t="s">
        <v>31</v>
      </c>
      <c r="E189" t="s">
        <v>25</v>
      </c>
      <c r="F189" s="397">
        <v>0</v>
      </c>
      <c r="G189" s="397">
        <v>0</v>
      </c>
      <c r="H189" s="397">
        <v>0</v>
      </c>
      <c r="I189" s="397">
        <v>0</v>
      </c>
      <c r="J189" s="397">
        <v>0</v>
      </c>
    </row>
    <row r="190" spans="1:10">
      <c r="A190" t="s">
        <v>359</v>
      </c>
      <c r="B190" t="s">
        <v>38</v>
      </c>
      <c r="C190" t="s">
        <v>39</v>
      </c>
      <c r="D190" t="s">
        <v>31</v>
      </c>
      <c r="E190" t="s">
        <v>25</v>
      </c>
      <c r="F190" s="397">
        <v>1.492</v>
      </c>
      <c r="G190" s="397">
        <v>1.492</v>
      </c>
      <c r="H190" s="397">
        <v>1.492</v>
      </c>
      <c r="I190" s="397">
        <v>1.492</v>
      </c>
      <c r="J190" s="397">
        <v>1.492</v>
      </c>
    </row>
    <row r="191" spans="1:10">
      <c r="A191" t="s">
        <v>359</v>
      </c>
      <c r="B191" t="s">
        <v>40</v>
      </c>
      <c r="C191" t="s">
        <v>41</v>
      </c>
      <c r="D191" t="s">
        <v>31</v>
      </c>
      <c r="E191" t="s">
        <v>25</v>
      </c>
      <c r="F191" s="397">
        <v>4.4640000000000004</v>
      </c>
      <c r="G191" s="397">
        <v>4.4640000000000004</v>
      </c>
      <c r="H191" s="397">
        <v>4.4640000000000004</v>
      </c>
      <c r="I191" s="397">
        <v>4.4640000000000004</v>
      </c>
      <c r="J191" s="397">
        <v>4.4640000000000004</v>
      </c>
    </row>
    <row r="192" spans="1:10">
      <c r="A192" t="s">
        <v>359</v>
      </c>
      <c r="B192" t="s">
        <v>42</v>
      </c>
      <c r="C192" t="s">
        <v>43</v>
      </c>
      <c r="D192" t="s">
        <v>31</v>
      </c>
      <c r="E192" t="s">
        <v>25</v>
      </c>
      <c r="F192" s="397">
        <v>0</v>
      </c>
      <c r="G192" s="397">
        <v>0</v>
      </c>
      <c r="H192" s="397">
        <v>0</v>
      </c>
      <c r="I192" s="397">
        <v>0</v>
      </c>
      <c r="J192" s="397">
        <v>0</v>
      </c>
    </row>
    <row r="193" spans="1:10">
      <c r="A193" t="s">
        <v>359</v>
      </c>
      <c r="B193" t="s">
        <v>44</v>
      </c>
      <c r="C193" t="s">
        <v>45</v>
      </c>
      <c r="D193" t="s">
        <v>31</v>
      </c>
      <c r="E193" t="s">
        <v>25</v>
      </c>
      <c r="F193" s="397">
        <v>0</v>
      </c>
      <c r="G193" s="397">
        <v>0</v>
      </c>
      <c r="H193" s="397">
        <v>0</v>
      </c>
      <c r="I193" s="397">
        <v>0</v>
      </c>
      <c r="J193" s="397">
        <v>0</v>
      </c>
    </row>
    <row r="194" spans="1:10">
      <c r="A194" t="s">
        <v>359</v>
      </c>
      <c r="B194" t="s">
        <v>46</v>
      </c>
      <c r="C194" t="s">
        <v>47</v>
      </c>
      <c r="D194" t="s">
        <v>31</v>
      </c>
      <c r="E194" t="s">
        <v>25</v>
      </c>
      <c r="F194" s="397">
        <v>14.293003169007431</v>
      </c>
      <c r="G194" s="397">
        <v>18.151003169007421</v>
      </c>
      <c r="H194" s="397">
        <v>18.15000316900742</v>
      </c>
      <c r="I194" s="397">
        <v>18.187003169007429</v>
      </c>
      <c r="J194" s="397">
        <v>14.314003169007419</v>
      </c>
    </row>
    <row r="195" spans="1:10">
      <c r="A195" t="s">
        <v>359</v>
      </c>
      <c r="B195" t="s">
        <v>48</v>
      </c>
      <c r="C195" t="s">
        <v>49</v>
      </c>
      <c r="D195" t="s">
        <v>31</v>
      </c>
      <c r="E195" t="s">
        <v>25</v>
      </c>
      <c r="F195" s="397">
        <v>0.57499999999999996</v>
      </c>
      <c r="G195" s="397">
        <v>3.0819999999999999</v>
      </c>
      <c r="H195" s="397">
        <v>3.0819999999999999</v>
      </c>
      <c r="I195" s="397">
        <v>3.0819999999999999</v>
      </c>
      <c r="J195" s="397">
        <v>3.0819999999999999</v>
      </c>
    </row>
    <row r="196" spans="1:10">
      <c r="A196" t="s">
        <v>359</v>
      </c>
      <c r="B196" t="s">
        <v>50</v>
      </c>
      <c r="C196" t="s">
        <v>51</v>
      </c>
      <c r="D196" t="s">
        <v>31</v>
      </c>
      <c r="E196" t="s">
        <v>25</v>
      </c>
      <c r="F196" s="397">
        <v>0</v>
      </c>
      <c r="G196" s="397">
        <v>0</v>
      </c>
      <c r="H196" s="397">
        <v>0</v>
      </c>
      <c r="I196" s="397">
        <v>0</v>
      </c>
      <c r="J196" s="397">
        <v>0</v>
      </c>
    </row>
    <row r="197" spans="1:10">
      <c r="A197" t="s">
        <v>359</v>
      </c>
      <c r="B197" t="s">
        <v>52</v>
      </c>
      <c r="C197" t="s">
        <v>53</v>
      </c>
      <c r="D197" t="s">
        <v>31</v>
      </c>
      <c r="E197" t="s">
        <v>25</v>
      </c>
      <c r="F197" s="397">
        <v>0</v>
      </c>
      <c r="G197" s="397">
        <v>0</v>
      </c>
      <c r="H197" s="397">
        <v>0</v>
      </c>
      <c r="I197" s="397">
        <v>0</v>
      </c>
      <c r="J197" s="397">
        <v>0</v>
      </c>
    </row>
    <row r="198" spans="1:10">
      <c r="A198" t="s">
        <v>359</v>
      </c>
      <c r="B198" t="s">
        <v>54</v>
      </c>
      <c r="C198" t="s">
        <v>55</v>
      </c>
      <c r="D198" t="s">
        <v>31</v>
      </c>
      <c r="E198" t="s">
        <v>25</v>
      </c>
      <c r="F198" s="397">
        <v>0</v>
      </c>
      <c r="G198" s="397">
        <v>0</v>
      </c>
      <c r="H198" s="397">
        <v>0</v>
      </c>
      <c r="I198" s="397">
        <v>0</v>
      </c>
      <c r="J198" s="397">
        <v>0</v>
      </c>
    </row>
    <row r="199" spans="1:10">
      <c r="A199" t="s">
        <v>359</v>
      </c>
      <c r="B199" t="s">
        <v>56</v>
      </c>
      <c r="C199" t="s">
        <v>57</v>
      </c>
      <c r="D199" t="s">
        <v>31</v>
      </c>
      <c r="E199" t="s">
        <v>25</v>
      </c>
      <c r="F199" s="397">
        <v>0</v>
      </c>
      <c r="G199" s="397">
        <v>0</v>
      </c>
      <c r="H199" s="397">
        <v>0</v>
      </c>
      <c r="I199" s="397">
        <v>0</v>
      </c>
      <c r="J199" s="397">
        <v>0</v>
      </c>
    </row>
    <row r="200" spans="1:10">
      <c r="A200" t="s">
        <v>359</v>
      </c>
      <c r="B200" t="s">
        <v>58</v>
      </c>
      <c r="C200" t="s">
        <v>59</v>
      </c>
      <c r="D200" t="s">
        <v>31</v>
      </c>
      <c r="E200" t="s">
        <v>25</v>
      </c>
      <c r="F200" s="397">
        <v>8.3249999999999993</v>
      </c>
      <c r="G200" s="397">
        <v>8.3249999999999993</v>
      </c>
      <c r="H200" s="397">
        <v>8.3249999999999993</v>
      </c>
      <c r="I200" s="397">
        <v>8.3249999999999993</v>
      </c>
      <c r="J200" s="397">
        <v>8.3249999999999993</v>
      </c>
    </row>
    <row r="201" spans="1:10">
      <c r="A201" t="s">
        <v>359</v>
      </c>
      <c r="B201" t="s">
        <v>60</v>
      </c>
      <c r="C201" t="s">
        <v>61</v>
      </c>
      <c r="D201" t="s">
        <v>31</v>
      </c>
      <c r="E201" t="s">
        <v>25</v>
      </c>
      <c r="F201" s="397">
        <v>0.438</v>
      </c>
      <c r="G201" s="397">
        <v>0.438</v>
      </c>
      <c r="H201" s="397">
        <v>0.438</v>
      </c>
      <c r="I201" s="397">
        <v>0.438</v>
      </c>
      <c r="J201" s="397">
        <v>0.438</v>
      </c>
    </row>
    <row r="202" spans="1:10">
      <c r="A202" t="s">
        <v>359</v>
      </c>
      <c r="B202" t="s">
        <v>62</v>
      </c>
      <c r="C202" t="s">
        <v>63</v>
      </c>
      <c r="D202" t="s">
        <v>31</v>
      </c>
      <c r="E202" t="s">
        <v>25</v>
      </c>
      <c r="F202" s="397">
        <v>3.2000000000000001E-2</v>
      </c>
      <c r="G202" s="397">
        <v>3.2000000000000001E-2</v>
      </c>
      <c r="H202" s="397">
        <v>3.2000000000000001E-2</v>
      </c>
      <c r="I202" s="397">
        <v>3.2000000000000001E-2</v>
      </c>
      <c r="J202" s="397">
        <v>3.2000000000000001E-2</v>
      </c>
    </row>
    <row r="203" spans="1:10">
      <c r="A203" t="s">
        <v>359</v>
      </c>
      <c r="B203" t="s">
        <v>64</v>
      </c>
      <c r="C203" t="s">
        <v>65</v>
      </c>
      <c r="D203" t="s">
        <v>31</v>
      </c>
      <c r="E203" t="s">
        <v>25</v>
      </c>
      <c r="F203" s="397">
        <v>3.2000000000000001E-2</v>
      </c>
      <c r="G203" s="397">
        <v>3.2000000000000001E-2</v>
      </c>
      <c r="H203" s="397">
        <v>3.2000000000000001E-2</v>
      </c>
      <c r="I203" s="397">
        <v>3.2000000000000001E-2</v>
      </c>
      <c r="J203" s="397">
        <v>3.2000000000000001E-2</v>
      </c>
    </row>
    <row r="204" spans="1:10">
      <c r="A204" t="s">
        <v>359</v>
      </c>
      <c r="B204" t="s">
        <v>66</v>
      </c>
      <c r="C204" t="s">
        <v>67</v>
      </c>
      <c r="D204" t="s">
        <v>31</v>
      </c>
      <c r="E204" t="s">
        <v>25</v>
      </c>
      <c r="F204" s="397">
        <v>0</v>
      </c>
      <c r="G204" s="397">
        <v>0</v>
      </c>
      <c r="H204" s="397">
        <v>0</v>
      </c>
      <c r="I204" s="397">
        <v>0</v>
      </c>
      <c r="J204" s="397">
        <v>0</v>
      </c>
    </row>
    <row r="205" spans="1:10">
      <c r="A205" t="s">
        <v>359</v>
      </c>
      <c r="B205" t="s">
        <v>68</v>
      </c>
      <c r="C205" t="s">
        <v>69</v>
      </c>
      <c r="D205" t="s">
        <v>31</v>
      </c>
      <c r="E205" t="s">
        <v>25</v>
      </c>
      <c r="F205" s="397">
        <v>0</v>
      </c>
      <c r="G205" s="397">
        <v>0</v>
      </c>
      <c r="H205" s="397">
        <v>0</v>
      </c>
      <c r="I205" s="397">
        <v>0</v>
      </c>
      <c r="J205" s="397">
        <v>0</v>
      </c>
    </row>
    <row r="206" spans="1:10">
      <c r="A206" t="s">
        <v>359</v>
      </c>
      <c r="B206" t="s">
        <v>70</v>
      </c>
      <c r="C206" t="s">
        <v>71</v>
      </c>
      <c r="D206" t="s">
        <v>31</v>
      </c>
      <c r="E206" t="s">
        <v>25</v>
      </c>
      <c r="F206" s="397">
        <v>0</v>
      </c>
      <c r="G206" s="397">
        <v>0</v>
      </c>
      <c r="H206" s="397">
        <v>0</v>
      </c>
      <c r="I206" s="397">
        <v>0</v>
      </c>
      <c r="J206" s="397">
        <v>0</v>
      </c>
    </row>
    <row r="207" spans="1:10">
      <c r="A207" t="s">
        <v>359</v>
      </c>
      <c r="B207" t="s">
        <v>72</v>
      </c>
      <c r="C207" t="s">
        <v>73</v>
      </c>
      <c r="D207" t="s">
        <v>31</v>
      </c>
      <c r="E207" t="s">
        <v>25</v>
      </c>
      <c r="F207" s="397">
        <v>0</v>
      </c>
      <c r="G207" s="397">
        <v>0</v>
      </c>
      <c r="H207" s="397">
        <v>0</v>
      </c>
      <c r="I207" s="397">
        <v>0</v>
      </c>
      <c r="J207" s="397">
        <v>0</v>
      </c>
    </row>
    <row r="208" spans="1:10">
      <c r="A208" t="s">
        <v>359</v>
      </c>
      <c r="B208" t="s">
        <v>74</v>
      </c>
      <c r="C208" t="s">
        <v>75</v>
      </c>
      <c r="D208" t="s">
        <v>31</v>
      </c>
      <c r="E208" t="s">
        <v>25</v>
      </c>
      <c r="F208" s="397">
        <v>0</v>
      </c>
      <c r="G208" s="397">
        <v>0</v>
      </c>
      <c r="H208" s="397">
        <v>0</v>
      </c>
      <c r="I208" s="397">
        <v>0</v>
      </c>
      <c r="J208" s="397">
        <v>0</v>
      </c>
    </row>
    <row r="209" spans="1:10">
      <c r="A209" t="s">
        <v>359</v>
      </c>
      <c r="B209" t="s">
        <v>76</v>
      </c>
      <c r="C209" t="s">
        <v>77</v>
      </c>
      <c r="D209" t="s">
        <v>31</v>
      </c>
      <c r="E209" t="s">
        <v>25</v>
      </c>
      <c r="F209" s="397">
        <v>0</v>
      </c>
      <c r="G209" s="397">
        <v>0</v>
      </c>
      <c r="H209" s="397">
        <v>0</v>
      </c>
      <c r="I209" s="397">
        <v>0</v>
      </c>
      <c r="J209" s="397">
        <v>0</v>
      </c>
    </row>
    <row r="210" spans="1:10">
      <c r="A210" t="s">
        <v>359</v>
      </c>
      <c r="B210" t="s">
        <v>78</v>
      </c>
      <c r="C210" t="s">
        <v>79</v>
      </c>
      <c r="D210" t="s">
        <v>31</v>
      </c>
      <c r="E210" t="s">
        <v>25</v>
      </c>
      <c r="F210" s="397">
        <v>0</v>
      </c>
      <c r="G210" s="397">
        <v>0</v>
      </c>
      <c r="H210" s="397">
        <v>0</v>
      </c>
      <c r="I210" s="397">
        <v>0</v>
      </c>
      <c r="J210" s="397">
        <v>0</v>
      </c>
    </row>
    <row r="211" spans="1:10">
      <c r="A211" t="s">
        <v>359</v>
      </c>
      <c r="B211" t="s">
        <v>80</v>
      </c>
      <c r="C211" t="s">
        <v>81</v>
      </c>
      <c r="D211" t="s">
        <v>31</v>
      </c>
      <c r="E211" t="s">
        <v>25</v>
      </c>
      <c r="F211" s="397">
        <v>0</v>
      </c>
      <c r="G211" s="397">
        <v>0</v>
      </c>
      <c r="H211" s="397">
        <v>0</v>
      </c>
      <c r="I211" s="397">
        <v>0</v>
      </c>
      <c r="J211" s="397">
        <v>0</v>
      </c>
    </row>
    <row r="212" spans="1:10">
      <c r="A212" t="s">
        <v>359</v>
      </c>
      <c r="B212" t="s">
        <v>82</v>
      </c>
      <c r="C212" t="s">
        <v>83</v>
      </c>
      <c r="D212" t="s">
        <v>31</v>
      </c>
      <c r="E212" t="s">
        <v>25</v>
      </c>
      <c r="F212" s="397">
        <v>0.05</v>
      </c>
      <c r="G212" s="397">
        <v>0.05</v>
      </c>
      <c r="H212" s="397">
        <v>0.05</v>
      </c>
      <c r="I212" s="397">
        <v>0.05</v>
      </c>
      <c r="J212" s="397">
        <v>0.05</v>
      </c>
    </row>
    <row r="213" spans="1:10">
      <c r="A213" t="s">
        <v>359</v>
      </c>
      <c r="B213" t="s">
        <v>84</v>
      </c>
      <c r="C213" t="s">
        <v>85</v>
      </c>
      <c r="D213" t="s">
        <v>31</v>
      </c>
      <c r="E213" t="s">
        <v>25</v>
      </c>
      <c r="F213" s="397">
        <v>3.0000000000000001E-3</v>
      </c>
      <c r="G213" s="397">
        <v>3.0000000000000001E-3</v>
      </c>
      <c r="H213" s="397">
        <v>3.0000000000000001E-3</v>
      </c>
      <c r="I213" s="397">
        <v>3.0000000000000001E-3</v>
      </c>
      <c r="J213" s="397">
        <v>3.0000000000000001E-3</v>
      </c>
    </row>
    <row r="214" spans="1:10">
      <c r="A214" t="s">
        <v>359</v>
      </c>
      <c r="B214" t="s">
        <v>86</v>
      </c>
      <c r="C214" t="s">
        <v>87</v>
      </c>
      <c r="D214" t="s">
        <v>31</v>
      </c>
      <c r="E214" t="s">
        <v>25</v>
      </c>
      <c r="F214" s="397">
        <v>3.6999999999999998E-2</v>
      </c>
      <c r="G214" s="397">
        <v>3.6999999999999998E-2</v>
      </c>
      <c r="H214" s="397">
        <v>3.6999999999999998E-2</v>
      </c>
      <c r="I214" s="397">
        <v>3.6999999999999998E-2</v>
      </c>
      <c r="J214" s="397">
        <v>3.6999999999999998E-2</v>
      </c>
    </row>
    <row r="215" spans="1:10">
      <c r="A215" t="s">
        <v>359</v>
      </c>
      <c r="B215" t="s">
        <v>88</v>
      </c>
      <c r="C215" t="s">
        <v>89</v>
      </c>
      <c r="D215" t="s">
        <v>31</v>
      </c>
      <c r="E215" t="s">
        <v>25</v>
      </c>
      <c r="F215" s="397">
        <v>3.6999999999999998E-2</v>
      </c>
      <c r="G215" s="397">
        <v>3.6999999999999998E-2</v>
      </c>
      <c r="H215" s="397">
        <v>3.6999999999999998E-2</v>
      </c>
      <c r="I215" s="397">
        <v>3.6999999999999998E-2</v>
      </c>
      <c r="J215" s="397">
        <v>3.6999999999999998E-2</v>
      </c>
    </row>
    <row r="216" spans="1:10">
      <c r="A216" t="s">
        <v>359</v>
      </c>
      <c r="B216" t="s">
        <v>90</v>
      </c>
      <c r="C216" t="s">
        <v>91</v>
      </c>
      <c r="D216" t="s">
        <v>31</v>
      </c>
      <c r="E216" t="s">
        <v>25</v>
      </c>
      <c r="F216" s="397">
        <v>0</v>
      </c>
      <c r="G216" s="397">
        <v>0</v>
      </c>
      <c r="H216" s="397">
        <v>0</v>
      </c>
      <c r="I216" s="397">
        <v>0</v>
      </c>
      <c r="J216" s="397">
        <v>0</v>
      </c>
    </row>
    <row r="217" spans="1:10">
      <c r="A217" t="s">
        <v>359</v>
      </c>
      <c r="B217" t="s">
        <v>92</v>
      </c>
      <c r="C217" t="s">
        <v>93</v>
      </c>
      <c r="D217" t="s">
        <v>31</v>
      </c>
      <c r="E217" t="s">
        <v>25</v>
      </c>
      <c r="F217" s="397">
        <v>0</v>
      </c>
      <c r="G217" s="397">
        <v>0</v>
      </c>
      <c r="H217" s="397">
        <v>0</v>
      </c>
      <c r="I217" s="397">
        <v>0</v>
      </c>
      <c r="J217" s="397">
        <v>0</v>
      </c>
    </row>
    <row r="218" spans="1:10">
      <c r="A218" t="s">
        <v>359</v>
      </c>
      <c r="B218" t="s">
        <v>94</v>
      </c>
      <c r="C218" t="s">
        <v>95</v>
      </c>
      <c r="D218" t="s">
        <v>31</v>
      </c>
      <c r="E218" t="s">
        <v>25</v>
      </c>
      <c r="F218" s="397">
        <v>0</v>
      </c>
      <c r="G218" s="397">
        <v>0</v>
      </c>
      <c r="H218" s="397">
        <v>0</v>
      </c>
      <c r="I218" s="397">
        <v>0</v>
      </c>
      <c r="J218" s="397">
        <v>0</v>
      </c>
    </row>
    <row r="219" spans="1:10">
      <c r="A219" t="s">
        <v>359</v>
      </c>
      <c r="B219" t="s">
        <v>96</v>
      </c>
      <c r="C219" t="s">
        <v>97</v>
      </c>
      <c r="D219" t="s">
        <v>31</v>
      </c>
      <c r="E219" t="s">
        <v>25</v>
      </c>
      <c r="F219" s="397">
        <v>0</v>
      </c>
      <c r="G219" s="397">
        <v>0</v>
      </c>
      <c r="H219" s="397">
        <v>0</v>
      </c>
      <c r="I219" s="397">
        <v>0</v>
      </c>
      <c r="J219" s="397">
        <v>0</v>
      </c>
    </row>
    <row r="220" spans="1:10">
      <c r="A220" t="s">
        <v>359</v>
      </c>
      <c r="B220" t="s">
        <v>98</v>
      </c>
      <c r="C220" t="s">
        <v>99</v>
      </c>
      <c r="D220" t="s">
        <v>31</v>
      </c>
      <c r="E220" t="s">
        <v>25</v>
      </c>
      <c r="F220" s="397">
        <v>0</v>
      </c>
      <c r="G220" s="397">
        <v>0</v>
      </c>
      <c r="H220" s="397">
        <v>0</v>
      </c>
      <c r="I220" s="397">
        <v>0</v>
      </c>
      <c r="J220" s="397">
        <v>0</v>
      </c>
    </row>
    <row r="221" spans="1:10">
      <c r="A221" t="s">
        <v>359</v>
      </c>
      <c r="B221" t="s">
        <v>100</v>
      </c>
      <c r="C221" t="s">
        <v>101</v>
      </c>
      <c r="D221" t="s">
        <v>31</v>
      </c>
      <c r="E221" t="s">
        <v>25</v>
      </c>
      <c r="F221" s="397">
        <v>0</v>
      </c>
      <c r="G221" s="397">
        <v>0</v>
      </c>
      <c r="H221" s="397">
        <v>0</v>
      </c>
      <c r="I221" s="397">
        <v>0</v>
      </c>
      <c r="J221" s="397">
        <v>0</v>
      </c>
    </row>
    <row r="222" spans="1:10">
      <c r="A222" t="s">
        <v>359</v>
      </c>
      <c r="B222" t="s">
        <v>102</v>
      </c>
      <c r="C222" t="s">
        <v>103</v>
      </c>
      <c r="D222" t="s">
        <v>31</v>
      </c>
      <c r="E222" t="s">
        <v>25</v>
      </c>
      <c r="F222" s="397">
        <v>0</v>
      </c>
      <c r="G222" s="397">
        <v>0</v>
      </c>
      <c r="H222" s="397">
        <v>0</v>
      </c>
      <c r="I222" s="397">
        <v>0</v>
      </c>
      <c r="J222" s="397">
        <v>0</v>
      </c>
    </row>
    <row r="223" spans="1:10">
      <c r="A223" t="s">
        <v>359</v>
      </c>
      <c r="B223" t="s">
        <v>104</v>
      </c>
      <c r="C223" t="s">
        <v>105</v>
      </c>
      <c r="D223" t="s">
        <v>31</v>
      </c>
      <c r="E223" t="s">
        <v>25</v>
      </c>
      <c r="F223" s="397">
        <v>0</v>
      </c>
      <c r="G223" s="397">
        <v>0</v>
      </c>
      <c r="H223" s="397">
        <v>0</v>
      </c>
      <c r="I223" s="397">
        <v>0</v>
      </c>
      <c r="J223" s="397">
        <v>0</v>
      </c>
    </row>
    <row r="224" spans="1:10">
      <c r="A224" t="s">
        <v>359</v>
      </c>
      <c r="B224" t="s">
        <v>106</v>
      </c>
      <c r="C224" t="s">
        <v>107</v>
      </c>
      <c r="D224" t="s">
        <v>31</v>
      </c>
      <c r="E224" t="s">
        <v>25</v>
      </c>
      <c r="F224" s="397">
        <v>0</v>
      </c>
      <c r="G224" s="397">
        <v>0</v>
      </c>
      <c r="H224" s="397">
        <v>0</v>
      </c>
      <c r="I224" s="397">
        <v>0</v>
      </c>
      <c r="J224" s="397">
        <v>0</v>
      </c>
    </row>
    <row r="225" spans="1:10">
      <c r="A225" t="s">
        <v>359</v>
      </c>
      <c r="B225" t="s">
        <v>108</v>
      </c>
      <c r="C225" t="s">
        <v>109</v>
      </c>
      <c r="D225" t="s">
        <v>31</v>
      </c>
      <c r="E225" t="s">
        <v>25</v>
      </c>
      <c r="F225" s="397">
        <v>0</v>
      </c>
      <c r="G225" s="397">
        <v>0</v>
      </c>
      <c r="H225" s="397">
        <v>0</v>
      </c>
      <c r="I225" s="397">
        <v>0</v>
      </c>
      <c r="J225" s="397">
        <v>0</v>
      </c>
    </row>
    <row r="226" spans="1:10">
      <c r="A226" t="s">
        <v>359</v>
      </c>
      <c r="B226" t="s">
        <v>110</v>
      </c>
      <c r="C226" t="s">
        <v>111</v>
      </c>
      <c r="D226" t="s">
        <v>31</v>
      </c>
      <c r="E226" t="s">
        <v>25</v>
      </c>
      <c r="F226" s="397">
        <v>0</v>
      </c>
      <c r="G226" s="397">
        <v>0</v>
      </c>
      <c r="H226" s="397">
        <v>0</v>
      </c>
      <c r="I226" s="397">
        <v>0</v>
      </c>
      <c r="J226" s="397">
        <v>0</v>
      </c>
    </row>
    <row r="227" spans="1:10">
      <c r="A227" t="s">
        <v>359</v>
      </c>
      <c r="B227" t="s">
        <v>112</v>
      </c>
      <c r="C227" t="s">
        <v>113</v>
      </c>
      <c r="D227" t="s">
        <v>31</v>
      </c>
      <c r="E227" t="s">
        <v>25</v>
      </c>
      <c r="F227" s="397">
        <v>0</v>
      </c>
      <c r="G227" s="397">
        <v>0</v>
      </c>
      <c r="H227" s="397">
        <v>0</v>
      </c>
      <c r="I227" s="397">
        <v>0</v>
      </c>
      <c r="J227" s="397">
        <v>0</v>
      </c>
    </row>
    <row r="228" spans="1:10">
      <c r="A228" t="s">
        <v>359</v>
      </c>
      <c r="B228" t="s">
        <v>114</v>
      </c>
      <c r="C228" t="s">
        <v>115</v>
      </c>
      <c r="D228" t="s">
        <v>31</v>
      </c>
      <c r="E228" t="s">
        <v>25</v>
      </c>
      <c r="F228" s="397">
        <v>0</v>
      </c>
      <c r="G228" s="397">
        <v>0</v>
      </c>
      <c r="H228" s="397">
        <v>0</v>
      </c>
      <c r="I228" s="397">
        <v>0</v>
      </c>
      <c r="J228" s="397">
        <v>0</v>
      </c>
    </row>
    <row r="229" spans="1:10">
      <c r="A229" t="s">
        <v>359</v>
      </c>
      <c r="B229" t="s">
        <v>116</v>
      </c>
      <c r="C229" t="s">
        <v>117</v>
      </c>
      <c r="D229" t="s">
        <v>31</v>
      </c>
      <c r="E229" t="s">
        <v>25</v>
      </c>
      <c r="F229" s="397">
        <v>0</v>
      </c>
      <c r="G229" s="397">
        <v>0</v>
      </c>
      <c r="H229" s="397">
        <v>0</v>
      </c>
      <c r="I229" s="397">
        <v>0</v>
      </c>
      <c r="J229" s="397">
        <v>0</v>
      </c>
    </row>
    <row r="230" spans="1:10">
      <c r="A230" t="s">
        <v>359</v>
      </c>
      <c r="B230" t="s">
        <v>118</v>
      </c>
      <c r="C230" t="s">
        <v>119</v>
      </c>
      <c r="D230" t="s">
        <v>31</v>
      </c>
      <c r="E230" t="s">
        <v>25</v>
      </c>
      <c r="F230" s="397">
        <v>0</v>
      </c>
      <c r="G230" s="397">
        <v>0</v>
      </c>
      <c r="H230" s="397">
        <v>0</v>
      </c>
      <c r="I230" s="397">
        <v>0</v>
      </c>
      <c r="J230" s="397">
        <v>0</v>
      </c>
    </row>
    <row r="231" spans="1:10">
      <c r="A231" t="s">
        <v>359</v>
      </c>
      <c r="B231" t="s">
        <v>120</v>
      </c>
      <c r="C231" t="s">
        <v>121</v>
      </c>
      <c r="D231" t="s">
        <v>31</v>
      </c>
      <c r="E231" t="s">
        <v>25</v>
      </c>
      <c r="F231" s="397">
        <v>0</v>
      </c>
      <c r="G231" s="397">
        <v>0</v>
      </c>
      <c r="H231" s="397">
        <v>0</v>
      </c>
      <c r="I231" s="397">
        <v>0</v>
      </c>
      <c r="J231" s="397">
        <v>0</v>
      </c>
    </row>
    <row r="232" spans="1:10">
      <c r="A232" t="s">
        <v>359</v>
      </c>
      <c r="B232" t="s">
        <v>122</v>
      </c>
      <c r="C232" t="s">
        <v>123</v>
      </c>
      <c r="D232" t="s">
        <v>31</v>
      </c>
      <c r="E232" t="s">
        <v>25</v>
      </c>
      <c r="F232" s="397">
        <v>0</v>
      </c>
      <c r="G232" s="397">
        <v>0</v>
      </c>
      <c r="H232" s="397">
        <v>0</v>
      </c>
      <c r="I232" s="397">
        <v>0</v>
      </c>
      <c r="J232" s="397">
        <v>0</v>
      </c>
    </row>
    <row r="233" spans="1:10">
      <c r="A233" t="s">
        <v>359</v>
      </c>
      <c r="B233" t="s">
        <v>124</v>
      </c>
      <c r="C233" t="s">
        <v>125</v>
      </c>
      <c r="D233" t="s">
        <v>31</v>
      </c>
      <c r="E233" t="s">
        <v>25</v>
      </c>
      <c r="F233" s="397">
        <v>0</v>
      </c>
      <c r="G233" s="397">
        <v>0</v>
      </c>
      <c r="H233" s="397">
        <v>0</v>
      </c>
      <c r="I233" s="397">
        <v>0</v>
      </c>
      <c r="J233" s="397">
        <v>0</v>
      </c>
    </row>
    <row r="234" spans="1:10">
      <c r="A234" t="s">
        <v>359</v>
      </c>
      <c r="B234" t="s">
        <v>126</v>
      </c>
      <c r="C234" t="s">
        <v>127</v>
      </c>
      <c r="D234" t="s">
        <v>31</v>
      </c>
      <c r="E234" t="s">
        <v>25</v>
      </c>
      <c r="F234" s="397">
        <v>0</v>
      </c>
      <c r="G234" s="397">
        <v>0</v>
      </c>
      <c r="H234" s="397">
        <v>0</v>
      </c>
      <c r="I234" s="397">
        <v>0</v>
      </c>
      <c r="J234" s="397">
        <v>0</v>
      </c>
    </row>
    <row r="235" spans="1:10">
      <c r="A235" t="s">
        <v>359</v>
      </c>
      <c r="B235" t="s">
        <v>128</v>
      </c>
      <c r="C235" t="s">
        <v>129</v>
      </c>
      <c r="D235" t="s">
        <v>31</v>
      </c>
      <c r="E235" t="s">
        <v>25</v>
      </c>
      <c r="F235" s="397">
        <v>0</v>
      </c>
      <c r="G235" s="397">
        <v>0</v>
      </c>
      <c r="H235" s="397">
        <v>0</v>
      </c>
      <c r="I235" s="397">
        <v>0</v>
      </c>
      <c r="J235" s="397">
        <v>0</v>
      </c>
    </row>
    <row r="236" spans="1:10">
      <c r="A236" t="s">
        <v>359</v>
      </c>
      <c r="B236" t="s">
        <v>130</v>
      </c>
      <c r="C236" t="s">
        <v>131</v>
      </c>
      <c r="D236" t="s">
        <v>31</v>
      </c>
      <c r="E236" t="s">
        <v>25</v>
      </c>
      <c r="F236" s="397">
        <v>0</v>
      </c>
      <c r="G236" s="397">
        <v>0</v>
      </c>
      <c r="H236" s="397">
        <v>0</v>
      </c>
      <c r="I236" s="397">
        <v>0</v>
      </c>
      <c r="J236" s="397">
        <v>0</v>
      </c>
    </row>
    <row r="237" spans="1:10">
      <c r="A237" t="s">
        <v>359</v>
      </c>
      <c r="B237" t="s">
        <v>132</v>
      </c>
      <c r="C237" t="s">
        <v>133</v>
      </c>
      <c r="D237" t="s">
        <v>31</v>
      </c>
      <c r="E237" t="s">
        <v>25</v>
      </c>
      <c r="F237" s="397">
        <v>0</v>
      </c>
      <c r="G237" s="397">
        <v>0</v>
      </c>
      <c r="H237" s="397">
        <v>0</v>
      </c>
      <c r="I237" s="397">
        <v>0</v>
      </c>
      <c r="J237" s="397">
        <v>0</v>
      </c>
    </row>
    <row r="238" spans="1:10">
      <c r="A238" t="s">
        <v>359</v>
      </c>
      <c r="B238" t="s">
        <v>134</v>
      </c>
      <c r="C238" t="s">
        <v>135</v>
      </c>
      <c r="D238" t="s">
        <v>31</v>
      </c>
      <c r="E238" t="s">
        <v>25</v>
      </c>
      <c r="F238" s="397">
        <v>0</v>
      </c>
      <c r="G238" s="397">
        <v>0</v>
      </c>
      <c r="H238" s="397">
        <v>0</v>
      </c>
      <c r="I238" s="397">
        <v>0</v>
      </c>
      <c r="J238" s="397">
        <v>0</v>
      </c>
    </row>
    <row r="239" spans="1:10">
      <c r="A239" t="s">
        <v>359</v>
      </c>
      <c r="B239" t="s">
        <v>136</v>
      </c>
      <c r="C239" t="s">
        <v>111</v>
      </c>
      <c r="D239" t="s">
        <v>31</v>
      </c>
      <c r="E239" t="s">
        <v>25</v>
      </c>
      <c r="F239" s="397">
        <v>7.8019999999999996</v>
      </c>
      <c r="G239" s="397">
        <v>7.6059999999999999</v>
      </c>
      <c r="H239" s="397">
        <v>7.6439999999999992</v>
      </c>
      <c r="I239" s="397">
        <v>7.38</v>
      </c>
      <c r="J239" s="397">
        <v>7.39</v>
      </c>
    </row>
    <row r="240" spans="1:10">
      <c r="A240" t="s">
        <v>359</v>
      </c>
      <c r="B240" t="s">
        <v>137</v>
      </c>
      <c r="C240" t="s">
        <v>113</v>
      </c>
      <c r="D240" t="s">
        <v>31</v>
      </c>
      <c r="E240" t="s">
        <v>25</v>
      </c>
      <c r="F240" s="397">
        <v>6.181</v>
      </c>
      <c r="G240" s="397">
        <v>6.0330000000000004</v>
      </c>
      <c r="H240" s="397">
        <v>6.0640000000000001</v>
      </c>
      <c r="I240" s="397">
        <v>5.9669999999999996</v>
      </c>
      <c r="J240" s="397">
        <v>5.8730000000000002</v>
      </c>
    </row>
    <row r="241" spans="1:10">
      <c r="A241" t="s">
        <v>359</v>
      </c>
      <c r="B241" t="s">
        <v>138</v>
      </c>
      <c r="C241" t="s">
        <v>95</v>
      </c>
      <c r="D241" t="s">
        <v>31</v>
      </c>
      <c r="E241" t="s">
        <v>25</v>
      </c>
      <c r="F241" s="397">
        <v>2.004</v>
      </c>
      <c r="G241" s="397">
        <v>1.9590000000000001</v>
      </c>
      <c r="H241" s="397">
        <v>1.948</v>
      </c>
      <c r="I241" s="397">
        <v>1.9159999999999999</v>
      </c>
      <c r="J241" s="397">
        <v>1.8859999999999999</v>
      </c>
    </row>
    <row r="242" spans="1:10">
      <c r="A242" t="s">
        <v>359</v>
      </c>
      <c r="B242" t="s">
        <v>139</v>
      </c>
      <c r="C242" t="s">
        <v>97</v>
      </c>
      <c r="D242" t="s">
        <v>31</v>
      </c>
      <c r="E242" t="s">
        <v>25</v>
      </c>
      <c r="F242" s="397">
        <v>1.3640000000000001</v>
      </c>
      <c r="G242" s="397">
        <v>1.333</v>
      </c>
      <c r="H242" s="397">
        <v>1.3260000000000001</v>
      </c>
      <c r="I242" s="397">
        <v>1.304</v>
      </c>
      <c r="J242" s="397">
        <v>1.2829999999999999</v>
      </c>
    </row>
    <row r="243" spans="1:10">
      <c r="A243" t="s">
        <v>359</v>
      </c>
      <c r="B243" t="s">
        <v>140</v>
      </c>
      <c r="C243" t="s">
        <v>99</v>
      </c>
      <c r="D243" t="s">
        <v>31</v>
      </c>
      <c r="E243" t="s">
        <v>25</v>
      </c>
      <c r="F243" s="397">
        <v>0</v>
      </c>
      <c r="G243" s="397">
        <v>0</v>
      </c>
      <c r="H243" s="397">
        <v>0</v>
      </c>
      <c r="I243" s="397">
        <v>0</v>
      </c>
      <c r="J243" s="397">
        <v>0</v>
      </c>
    </row>
    <row r="244" spans="1:10">
      <c r="A244" t="s">
        <v>359</v>
      </c>
      <c r="B244" t="s">
        <v>141</v>
      </c>
      <c r="C244" t="s">
        <v>101</v>
      </c>
      <c r="D244" t="s">
        <v>31</v>
      </c>
      <c r="E244" t="s">
        <v>25</v>
      </c>
      <c r="F244" s="397">
        <v>4.3620000000000001</v>
      </c>
      <c r="G244" s="397">
        <v>4.2539999999999996</v>
      </c>
      <c r="H244" s="397">
        <v>4.2300000000000004</v>
      </c>
      <c r="I244" s="397">
        <v>4.1529999999999996</v>
      </c>
      <c r="J244" s="397">
        <v>4.0819999999999999</v>
      </c>
    </row>
    <row r="245" spans="1:10">
      <c r="A245" t="s">
        <v>359</v>
      </c>
      <c r="B245" t="s">
        <v>142</v>
      </c>
      <c r="C245" t="s">
        <v>103</v>
      </c>
      <c r="D245" t="s">
        <v>31</v>
      </c>
      <c r="E245" t="s">
        <v>25</v>
      </c>
      <c r="F245" s="397">
        <v>0</v>
      </c>
      <c r="G245" s="397">
        <v>0</v>
      </c>
      <c r="H245" s="397">
        <v>0</v>
      </c>
      <c r="I245" s="397">
        <v>0</v>
      </c>
      <c r="J245" s="397">
        <v>0</v>
      </c>
    </row>
    <row r="246" spans="1:10">
      <c r="A246" t="s">
        <v>359</v>
      </c>
      <c r="B246" t="s">
        <v>143</v>
      </c>
      <c r="C246" t="s">
        <v>144</v>
      </c>
      <c r="D246" t="s">
        <v>31</v>
      </c>
      <c r="E246" t="s">
        <v>25</v>
      </c>
      <c r="F246" s="397">
        <v>5.2309999999999999</v>
      </c>
      <c r="G246" s="397">
        <v>5.1059999999999999</v>
      </c>
      <c r="H246" s="397">
        <v>5.1320000000000006</v>
      </c>
      <c r="I246" s="397">
        <v>5.05</v>
      </c>
      <c r="J246" s="397">
        <v>4.9710000000000001</v>
      </c>
    </row>
    <row r="247" spans="1:10">
      <c r="A247" t="s">
        <v>359</v>
      </c>
      <c r="B247" t="s">
        <v>145</v>
      </c>
      <c r="C247" t="s">
        <v>107</v>
      </c>
      <c r="D247" t="s">
        <v>31</v>
      </c>
      <c r="E247" t="s">
        <v>25</v>
      </c>
      <c r="F247" s="397">
        <v>0</v>
      </c>
      <c r="G247" s="397">
        <v>0</v>
      </c>
      <c r="H247" s="397">
        <v>0</v>
      </c>
      <c r="I247" s="397">
        <v>0</v>
      </c>
      <c r="J247" s="397">
        <v>0</v>
      </c>
    </row>
    <row r="248" spans="1:10">
      <c r="A248" t="s">
        <v>359</v>
      </c>
      <c r="B248" t="s">
        <v>146</v>
      </c>
      <c r="C248" t="s">
        <v>109</v>
      </c>
      <c r="D248" t="s">
        <v>31</v>
      </c>
      <c r="E248" t="s">
        <v>25</v>
      </c>
      <c r="F248" s="397">
        <v>0</v>
      </c>
      <c r="G248" s="397">
        <v>0</v>
      </c>
      <c r="H248" s="397">
        <v>0</v>
      </c>
      <c r="I248" s="397">
        <v>0</v>
      </c>
      <c r="J248" s="397">
        <v>0</v>
      </c>
    </row>
    <row r="249" spans="1:10">
      <c r="A249" t="s">
        <v>359</v>
      </c>
      <c r="B249" t="s">
        <v>147</v>
      </c>
      <c r="C249" t="s">
        <v>117</v>
      </c>
      <c r="D249" t="s">
        <v>31</v>
      </c>
      <c r="E249" t="s">
        <v>25</v>
      </c>
      <c r="F249" s="397">
        <v>1.2789999999999999</v>
      </c>
      <c r="G249" s="397">
        <v>1.2490000000000001</v>
      </c>
      <c r="H249" s="397">
        <v>1.242</v>
      </c>
      <c r="I249" s="397">
        <v>1.2210000000000001</v>
      </c>
      <c r="J249" s="397">
        <v>1.2010000000000001</v>
      </c>
    </row>
    <row r="250" spans="1:10">
      <c r="A250" t="s">
        <v>359</v>
      </c>
      <c r="B250" t="s">
        <v>148</v>
      </c>
      <c r="C250" t="s">
        <v>119</v>
      </c>
      <c r="D250" t="s">
        <v>31</v>
      </c>
      <c r="E250" t="s">
        <v>25</v>
      </c>
      <c r="F250" s="397">
        <v>0</v>
      </c>
      <c r="G250" s="397">
        <v>0</v>
      </c>
      <c r="H250" s="397">
        <v>0</v>
      </c>
      <c r="I250" s="397">
        <v>0</v>
      </c>
      <c r="J250" s="397">
        <v>0</v>
      </c>
    </row>
    <row r="251" spans="1:10">
      <c r="A251" t="s">
        <v>359</v>
      </c>
      <c r="B251" t="s">
        <v>149</v>
      </c>
      <c r="C251" t="s">
        <v>121</v>
      </c>
      <c r="D251" t="s">
        <v>31</v>
      </c>
      <c r="E251" t="s">
        <v>25</v>
      </c>
      <c r="F251" s="397">
        <v>3.9180000000000001</v>
      </c>
      <c r="G251" s="397">
        <v>3.82</v>
      </c>
      <c r="H251" s="397">
        <v>3.7989999999999999</v>
      </c>
      <c r="I251" s="397">
        <v>3.73</v>
      </c>
      <c r="J251" s="397">
        <v>3.6659999999999999</v>
      </c>
    </row>
    <row r="252" spans="1:10">
      <c r="A252" t="s">
        <v>359</v>
      </c>
      <c r="B252" t="s">
        <v>150</v>
      </c>
      <c r="C252" t="s">
        <v>123</v>
      </c>
      <c r="D252" t="s">
        <v>31</v>
      </c>
      <c r="E252" t="s">
        <v>25</v>
      </c>
      <c r="F252" s="397">
        <v>0</v>
      </c>
      <c r="G252" s="397">
        <v>0</v>
      </c>
      <c r="H252" s="397">
        <v>0</v>
      </c>
      <c r="I252" s="397">
        <v>0</v>
      </c>
      <c r="J252" s="397">
        <v>0</v>
      </c>
    </row>
    <row r="253" spans="1:10">
      <c r="A253" t="s">
        <v>359</v>
      </c>
      <c r="B253" t="s">
        <v>151</v>
      </c>
      <c r="C253" t="s">
        <v>152</v>
      </c>
      <c r="D253" t="s">
        <v>31</v>
      </c>
      <c r="E253" t="s">
        <v>25</v>
      </c>
      <c r="F253" s="397">
        <v>0.311</v>
      </c>
      <c r="G253" s="397">
        <v>0.30399999999999999</v>
      </c>
      <c r="H253" s="397">
        <v>0.30199999999999999</v>
      </c>
      <c r="I253" s="397">
        <v>0.29699999999999999</v>
      </c>
      <c r="J253" s="397">
        <v>0.29199999999999998</v>
      </c>
    </row>
    <row r="254" spans="1:10">
      <c r="A254" t="s">
        <v>359</v>
      </c>
      <c r="B254" t="s">
        <v>153</v>
      </c>
      <c r="C254" t="s">
        <v>127</v>
      </c>
      <c r="D254" t="s">
        <v>31</v>
      </c>
      <c r="E254" t="s">
        <v>25</v>
      </c>
      <c r="F254" s="397">
        <v>0</v>
      </c>
      <c r="G254" s="397">
        <v>0</v>
      </c>
      <c r="H254" s="397">
        <v>0</v>
      </c>
      <c r="I254" s="397">
        <v>0</v>
      </c>
      <c r="J254" s="397">
        <v>0</v>
      </c>
    </row>
    <row r="255" spans="1:10">
      <c r="A255" t="s">
        <v>359</v>
      </c>
      <c r="B255" t="s">
        <v>154</v>
      </c>
      <c r="C255" t="s">
        <v>129</v>
      </c>
      <c r="D255" t="s">
        <v>31</v>
      </c>
      <c r="E255" t="s">
        <v>25</v>
      </c>
      <c r="F255" s="397">
        <v>0</v>
      </c>
      <c r="G255" s="397">
        <v>0</v>
      </c>
      <c r="H255" s="397">
        <v>0</v>
      </c>
      <c r="I255" s="397">
        <v>0</v>
      </c>
      <c r="J255" s="397">
        <v>0</v>
      </c>
    </row>
    <row r="256" spans="1:10">
      <c r="A256" t="s">
        <v>359</v>
      </c>
      <c r="B256" t="s">
        <v>155</v>
      </c>
      <c r="C256" t="s">
        <v>131</v>
      </c>
      <c r="D256" t="s">
        <v>31</v>
      </c>
      <c r="E256" t="s">
        <v>25</v>
      </c>
      <c r="F256" s="397">
        <v>5.3039999999999994</v>
      </c>
      <c r="G256" s="397">
        <v>5.1779999999999999</v>
      </c>
      <c r="H256" s="397">
        <v>5.1509999999999998</v>
      </c>
      <c r="I256" s="397">
        <v>5.0650000000000004</v>
      </c>
      <c r="J256" s="397">
        <v>4.9789999999999992</v>
      </c>
    </row>
    <row r="257" spans="1:10">
      <c r="A257" t="s">
        <v>359</v>
      </c>
      <c r="B257" t="s">
        <v>156</v>
      </c>
      <c r="C257" t="s">
        <v>133</v>
      </c>
      <c r="D257" t="s">
        <v>31</v>
      </c>
      <c r="E257" t="s">
        <v>25</v>
      </c>
      <c r="F257" s="397">
        <v>0.871</v>
      </c>
      <c r="G257" s="397">
        <v>0.85099999999999998</v>
      </c>
      <c r="H257" s="397">
        <v>0.84699999999999998</v>
      </c>
      <c r="I257" s="397">
        <v>0.83299999999999996</v>
      </c>
      <c r="J257" s="397">
        <v>0.82</v>
      </c>
    </row>
    <row r="258" spans="1:10">
      <c r="A258" t="s">
        <v>359</v>
      </c>
      <c r="B258" t="s">
        <v>157</v>
      </c>
      <c r="C258" t="s">
        <v>135</v>
      </c>
      <c r="D258" t="s">
        <v>31</v>
      </c>
      <c r="E258" t="s">
        <v>25</v>
      </c>
      <c r="F258" s="397">
        <v>1.5089999999999999</v>
      </c>
      <c r="G258" s="397">
        <v>1.478</v>
      </c>
      <c r="H258" s="397">
        <v>1.4710000000000001</v>
      </c>
      <c r="I258" s="397">
        <v>1.45</v>
      </c>
      <c r="J258" s="397">
        <v>1.429</v>
      </c>
    </row>
    <row r="259" spans="1:10">
      <c r="A259" t="s">
        <v>359</v>
      </c>
      <c r="B259" t="s">
        <v>158</v>
      </c>
      <c r="C259" t="s">
        <v>159</v>
      </c>
      <c r="D259" t="s">
        <v>31</v>
      </c>
      <c r="E259" t="s">
        <v>25</v>
      </c>
      <c r="F259" s="397">
        <v>1.3380000000000001</v>
      </c>
      <c r="G259" s="397">
        <v>1.3280000000000001</v>
      </c>
      <c r="H259" s="397">
        <v>1.3320000000000001</v>
      </c>
      <c r="I259" s="397">
        <v>1.3360000000000001</v>
      </c>
      <c r="J259" s="397">
        <v>1.343</v>
      </c>
    </row>
    <row r="260" spans="1:10">
      <c r="A260" t="s">
        <v>359</v>
      </c>
      <c r="B260" t="s">
        <v>160</v>
      </c>
      <c r="C260" t="s">
        <v>161</v>
      </c>
      <c r="D260" t="s">
        <v>31</v>
      </c>
      <c r="E260" t="s">
        <v>25</v>
      </c>
      <c r="F260" s="397">
        <v>1.6419999999999999</v>
      </c>
      <c r="G260" s="397">
        <v>1.5940000000000001</v>
      </c>
      <c r="H260" s="397">
        <v>1.5820000000000001</v>
      </c>
      <c r="I260" s="397">
        <v>1.5740000000000001</v>
      </c>
      <c r="J260" s="397">
        <v>1.6020000000000001</v>
      </c>
    </row>
    <row r="261" spans="1:10">
      <c r="A261" t="s">
        <v>359</v>
      </c>
      <c r="B261" t="s">
        <v>162</v>
      </c>
      <c r="C261" t="s">
        <v>163</v>
      </c>
      <c r="D261" t="s">
        <v>31</v>
      </c>
      <c r="E261" t="s">
        <v>25</v>
      </c>
      <c r="F261" s="397">
        <v>1.595</v>
      </c>
      <c r="G261" s="397">
        <v>1.8340000000000001</v>
      </c>
      <c r="H261" s="397">
        <v>1.847</v>
      </c>
      <c r="I261" s="397">
        <v>1.853</v>
      </c>
      <c r="J261" s="397">
        <v>1.8580000000000001</v>
      </c>
    </row>
    <row r="262" spans="1:10">
      <c r="A262" t="s">
        <v>359</v>
      </c>
      <c r="B262" t="s">
        <v>164</v>
      </c>
      <c r="C262" t="s">
        <v>165</v>
      </c>
      <c r="D262" t="s">
        <v>31</v>
      </c>
      <c r="E262" t="s">
        <v>25</v>
      </c>
      <c r="F262" s="397">
        <v>0</v>
      </c>
      <c r="G262" s="397">
        <v>0</v>
      </c>
      <c r="H262" s="397">
        <v>0</v>
      </c>
      <c r="I262" s="397">
        <v>0</v>
      </c>
      <c r="J262" s="397">
        <v>0</v>
      </c>
    </row>
    <row r="263" spans="1:10">
      <c r="A263" t="s">
        <v>359</v>
      </c>
      <c r="B263" t="s">
        <v>166</v>
      </c>
      <c r="C263" t="s">
        <v>167</v>
      </c>
      <c r="D263" t="s">
        <v>31</v>
      </c>
      <c r="E263" t="s">
        <v>25</v>
      </c>
      <c r="F263" s="397">
        <v>3.3679999999999999</v>
      </c>
      <c r="G263" s="397">
        <v>3.3170000000000002</v>
      </c>
      <c r="H263" s="397">
        <v>3.339</v>
      </c>
      <c r="I263" s="397">
        <v>3.3719999999999999</v>
      </c>
      <c r="J263" s="397">
        <v>3.4209999999999998</v>
      </c>
    </row>
    <row r="264" spans="1:10">
      <c r="A264" t="s">
        <v>359</v>
      </c>
      <c r="B264" t="s">
        <v>168</v>
      </c>
      <c r="C264" t="s">
        <v>169</v>
      </c>
      <c r="D264" t="s">
        <v>31</v>
      </c>
      <c r="E264" t="s">
        <v>25</v>
      </c>
      <c r="F264" s="397">
        <v>2.7210000000000001</v>
      </c>
      <c r="G264" s="397">
        <v>2.68</v>
      </c>
      <c r="H264" s="397">
        <v>2.6989999999999998</v>
      </c>
      <c r="I264" s="397">
        <v>2.7250000000000001</v>
      </c>
      <c r="J264" s="397">
        <v>2.7650000000000001</v>
      </c>
    </row>
    <row r="265" spans="1:10">
      <c r="A265" t="s">
        <v>359</v>
      </c>
      <c r="B265" t="s">
        <v>170</v>
      </c>
      <c r="C265" t="s">
        <v>171</v>
      </c>
      <c r="D265" t="s">
        <v>31</v>
      </c>
      <c r="E265" t="s">
        <v>25</v>
      </c>
      <c r="F265" s="397">
        <v>1.4039999999999999</v>
      </c>
      <c r="G265" s="397">
        <v>1.4019999999999999</v>
      </c>
      <c r="H265" s="397">
        <v>1.4119999999999999</v>
      </c>
      <c r="I265" s="397">
        <v>1.417</v>
      </c>
      <c r="J265" s="397">
        <v>1.421</v>
      </c>
    </row>
    <row r="266" spans="1:10">
      <c r="A266" t="s">
        <v>359</v>
      </c>
      <c r="B266" t="s">
        <v>172</v>
      </c>
      <c r="C266" t="s">
        <v>173</v>
      </c>
      <c r="D266" t="s">
        <v>31</v>
      </c>
      <c r="E266" t="s">
        <v>25</v>
      </c>
      <c r="F266" s="397">
        <v>0.22600000000000001</v>
      </c>
      <c r="G266" s="397">
        <v>0.22600000000000001</v>
      </c>
      <c r="H266" s="397">
        <v>0.22700000000000001</v>
      </c>
      <c r="I266" s="397">
        <v>0.22800000000000001</v>
      </c>
      <c r="J266" s="397">
        <v>0.22900000000000001</v>
      </c>
    </row>
    <row r="267" spans="1:10">
      <c r="A267" t="s">
        <v>359</v>
      </c>
      <c r="B267" t="s">
        <v>174</v>
      </c>
      <c r="C267" t="s">
        <v>175</v>
      </c>
      <c r="D267" t="s">
        <v>31</v>
      </c>
      <c r="E267" t="s">
        <v>25</v>
      </c>
      <c r="F267" s="397">
        <v>0</v>
      </c>
      <c r="G267" s="397">
        <v>0</v>
      </c>
      <c r="H267" s="397">
        <v>0</v>
      </c>
      <c r="I267" s="397">
        <v>0</v>
      </c>
      <c r="J267" s="397">
        <v>0</v>
      </c>
    </row>
    <row r="268" spans="1:10">
      <c r="A268" t="s">
        <v>359</v>
      </c>
      <c r="B268" t="s">
        <v>176</v>
      </c>
      <c r="C268" t="s">
        <v>177</v>
      </c>
      <c r="D268" t="s">
        <v>31</v>
      </c>
      <c r="E268" t="s">
        <v>25</v>
      </c>
      <c r="F268" s="397">
        <v>0</v>
      </c>
      <c r="G268" s="397">
        <v>0</v>
      </c>
      <c r="H268" s="397">
        <v>0</v>
      </c>
      <c r="I268" s="397">
        <v>0</v>
      </c>
      <c r="J268" s="397">
        <v>0</v>
      </c>
    </row>
    <row r="269" spans="1:10">
      <c r="A269" t="s">
        <v>359</v>
      </c>
      <c r="B269" t="s">
        <v>178</v>
      </c>
      <c r="C269" t="s">
        <v>179</v>
      </c>
      <c r="D269" t="s">
        <v>31</v>
      </c>
      <c r="E269" t="s">
        <v>25</v>
      </c>
      <c r="F269" s="397">
        <v>0.22700000000000001</v>
      </c>
      <c r="G269" s="397">
        <v>0.22700000000000001</v>
      </c>
      <c r="H269" s="397">
        <v>0.22800000000000001</v>
      </c>
      <c r="I269" s="397">
        <v>0.22900000000000001</v>
      </c>
      <c r="J269" s="397">
        <v>0.23</v>
      </c>
    </row>
    <row r="270" spans="1:10">
      <c r="A270" t="s">
        <v>359</v>
      </c>
      <c r="B270" t="s">
        <v>180</v>
      </c>
      <c r="C270" t="s">
        <v>181</v>
      </c>
      <c r="D270" t="s">
        <v>31</v>
      </c>
      <c r="E270" t="s">
        <v>25</v>
      </c>
      <c r="F270" s="397">
        <v>1.099</v>
      </c>
      <c r="G270" s="397">
        <v>1.0980000000000001</v>
      </c>
      <c r="H270" s="397">
        <v>1.1060000000000001</v>
      </c>
      <c r="I270" s="397">
        <v>1.1100000000000001</v>
      </c>
      <c r="J270" s="397">
        <v>1.113</v>
      </c>
    </row>
    <row r="271" spans="1:10">
      <c r="A271" t="s">
        <v>359</v>
      </c>
      <c r="B271" t="s">
        <v>182</v>
      </c>
      <c r="C271" t="s">
        <v>183</v>
      </c>
      <c r="D271" t="s">
        <v>31</v>
      </c>
      <c r="E271" t="s">
        <v>25</v>
      </c>
      <c r="F271" s="397">
        <v>0</v>
      </c>
      <c r="G271" s="397">
        <v>0</v>
      </c>
      <c r="H271" s="397">
        <v>0</v>
      </c>
      <c r="I271" s="397">
        <v>0</v>
      </c>
      <c r="J271" s="397">
        <v>0</v>
      </c>
    </row>
    <row r="272" spans="1:10">
      <c r="A272" t="s">
        <v>359</v>
      </c>
      <c r="B272" t="s">
        <v>184</v>
      </c>
      <c r="C272" t="s">
        <v>185</v>
      </c>
      <c r="D272" t="s">
        <v>31</v>
      </c>
      <c r="E272" t="s">
        <v>25</v>
      </c>
      <c r="F272" s="397">
        <v>0</v>
      </c>
      <c r="G272" s="397">
        <v>0</v>
      </c>
      <c r="H272" s="397">
        <v>0</v>
      </c>
      <c r="I272" s="397">
        <v>0</v>
      </c>
      <c r="J272" s="397">
        <v>0</v>
      </c>
    </row>
    <row r="273" spans="1:10">
      <c r="A273" t="s">
        <v>359</v>
      </c>
      <c r="B273" t="s">
        <v>186</v>
      </c>
      <c r="C273" t="s">
        <v>187</v>
      </c>
      <c r="D273" t="s">
        <v>31</v>
      </c>
      <c r="E273" t="s">
        <v>25</v>
      </c>
      <c r="F273" s="397">
        <v>3.01</v>
      </c>
      <c r="G273" s="397">
        <v>2.94</v>
      </c>
      <c r="H273" s="397">
        <v>2.944</v>
      </c>
      <c r="I273" s="397">
        <v>2.9049999999999998</v>
      </c>
      <c r="J273" s="397">
        <v>2.8679999999999999</v>
      </c>
    </row>
    <row r="274" spans="1:10">
      <c r="A274" t="s">
        <v>359</v>
      </c>
      <c r="B274" t="s">
        <v>188</v>
      </c>
      <c r="C274" t="s">
        <v>189</v>
      </c>
      <c r="D274" t="s">
        <v>31</v>
      </c>
      <c r="E274" t="s">
        <v>25</v>
      </c>
      <c r="F274" s="397">
        <v>1.613</v>
      </c>
      <c r="G274" s="397">
        <v>1.575</v>
      </c>
      <c r="H274" s="397">
        <v>1.5760000000000001</v>
      </c>
      <c r="I274" s="397">
        <v>1.556</v>
      </c>
      <c r="J274" s="397">
        <v>1.536</v>
      </c>
    </row>
    <row r="275" spans="1:10">
      <c r="A275" t="s">
        <v>359</v>
      </c>
      <c r="B275" t="s">
        <v>190</v>
      </c>
      <c r="C275" t="s">
        <v>191</v>
      </c>
      <c r="D275" t="s">
        <v>31</v>
      </c>
      <c r="E275" t="s">
        <v>25</v>
      </c>
      <c r="F275" s="397">
        <v>0</v>
      </c>
      <c r="G275" s="397">
        <v>0</v>
      </c>
      <c r="H275" s="397">
        <v>0</v>
      </c>
      <c r="I275" s="397">
        <v>0</v>
      </c>
      <c r="J275" s="397">
        <v>0</v>
      </c>
    </row>
    <row r="276" spans="1:10">
      <c r="A276" t="s">
        <v>359</v>
      </c>
      <c r="B276" t="s">
        <v>192</v>
      </c>
      <c r="C276" t="s">
        <v>193</v>
      </c>
      <c r="D276" t="s">
        <v>31</v>
      </c>
      <c r="E276" t="s">
        <v>25</v>
      </c>
      <c r="F276" s="397">
        <v>0</v>
      </c>
      <c r="G276" s="397">
        <v>0</v>
      </c>
      <c r="H276" s="397">
        <v>0</v>
      </c>
      <c r="I276" s="397">
        <v>0</v>
      </c>
      <c r="J276" s="397">
        <v>0</v>
      </c>
    </row>
    <row r="277" spans="1:10">
      <c r="A277" t="s">
        <v>359</v>
      </c>
      <c r="B277" t="s">
        <v>194</v>
      </c>
      <c r="C277" t="s">
        <v>195</v>
      </c>
      <c r="D277" t="s">
        <v>31</v>
      </c>
      <c r="E277" t="s">
        <v>25</v>
      </c>
      <c r="F277" s="397">
        <v>0</v>
      </c>
      <c r="G277" s="397">
        <v>0</v>
      </c>
      <c r="H277" s="397">
        <v>0</v>
      </c>
      <c r="I277" s="397">
        <v>0</v>
      </c>
      <c r="J277" s="397">
        <v>0</v>
      </c>
    </row>
    <row r="278" spans="1:10">
      <c r="A278" t="s">
        <v>359</v>
      </c>
      <c r="B278" t="s">
        <v>196</v>
      </c>
      <c r="C278" t="s">
        <v>197</v>
      </c>
      <c r="D278" t="s">
        <v>31</v>
      </c>
      <c r="E278" t="s">
        <v>25</v>
      </c>
      <c r="F278" s="397">
        <v>0</v>
      </c>
      <c r="G278" s="397">
        <v>0</v>
      </c>
      <c r="H278" s="397">
        <v>0</v>
      </c>
      <c r="I278" s="397">
        <v>0</v>
      </c>
      <c r="J278" s="397">
        <v>0</v>
      </c>
    </row>
    <row r="279" spans="1:10">
      <c r="A279" t="s">
        <v>359</v>
      </c>
      <c r="B279" t="s">
        <v>198</v>
      </c>
      <c r="C279" t="s">
        <v>199</v>
      </c>
      <c r="D279" t="s">
        <v>31</v>
      </c>
      <c r="E279" t="s">
        <v>25</v>
      </c>
      <c r="F279" s="397">
        <v>0</v>
      </c>
      <c r="G279" s="397">
        <v>0</v>
      </c>
      <c r="H279" s="397">
        <v>0</v>
      </c>
      <c r="I279" s="397">
        <v>0</v>
      </c>
      <c r="J279" s="397">
        <v>0</v>
      </c>
    </row>
    <row r="280" spans="1:10">
      <c r="A280" t="s">
        <v>359</v>
      </c>
      <c r="B280" t="s">
        <v>200</v>
      </c>
      <c r="C280" t="s">
        <v>201</v>
      </c>
      <c r="D280" t="s">
        <v>31</v>
      </c>
      <c r="E280" t="s">
        <v>25</v>
      </c>
      <c r="F280" s="397">
        <v>0</v>
      </c>
      <c r="G280" s="397">
        <v>0</v>
      </c>
      <c r="H280" s="397">
        <v>0</v>
      </c>
      <c r="I280" s="397">
        <v>0</v>
      </c>
      <c r="J280" s="397">
        <v>0</v>
      </c>
    </row>
    <row r="281" spans="1:10">
      <c r="A281" t="s">
        <v>359</v>
      </c>
      <c r="B281" t="s">
        <v>202</v>
      </c>
      <c r="C281" t="s">
        <v>203</v>
      </c>
      <c r="D281" t="s">
        <v>31</v>
      </c>
      <c r="E281" t="s">
        <v>25</v>
      </c>
      <c r="F281" s="397">
        <v>0</v>
      </c>
      <c r="G281" s="397">
        <v>0</v>
      </c>
      <c r="H281" s="397">
        <v>0</v>
      </c>
      <c r="I281" s="397">
        <v>0</v>
      </c>
      <c r="J281" s="397">
        <v>0</v>
      </c>
    </row>
    <row r="282" spans="1:10">
      <c r="A282" t="s">
        <v>359</v>
      </c>
      <c r="B282" t="s">
        <v>204</v>
      </c>
      <c r="C282" t="s">
        <v>205</v>
      </c>
      <c r="D282" t="s">
        <v>31</v>
      </c>
      <c r="E282" t="s">
        <v>25</v>
      </c>
      <c r="F282" s="397">
        <v>7.3999999999999996E-2</v>
      </c>
      <c r="G282" s="397">
        <v>7.2999999999999995E-2</v>
      </c>
      <c r="H282" s="397">
        <v>7.3999999999999996E-2</v>
      </c>
      <c r="I282" s="397">
        <v>7.3999999999999996E-2</v>
      </c>
      <c r="J282" s="397">
        <v>7.3999999999999996E-2</v>
      </c>
    </row>
    <row r="283" spans="1:10">
      <c r="A283" t="s">
        <v>359</v>
      </c>
      <c r="B283" t="s">
        <v>206</v>
      </c>
      <c r="C283" t="s">
        <v>207</v>
      </c>
      <c r="D283" t="s">
        <v>31</v>
      </c>
      <c r="E283" t="s">
        <v>25</v>
      </c>
      <c r="F283" s="397">
        <v>0</v>
      </c>
      <c r="G283" s="397">
        <v>0</v>
      </c>
      <c r="H283" s="397">
        <v>0</v>
      </c>
      <c r="I283" s="397">
        <v>0</v>
      </c>
      <c r="J283" s="397">
        <v>0</v>
      </c>
    </row>
    <row r="284" spans="1:10">
      <c r="A284" t="s">
        <v>359</v>
      </c>
      <c r="B284" t="s">
        <v>208</v>
      </c>
      <c r="C284" t="s">
        <v>209</v>
      </c>
      <c r="D284" t="s">
        <v>31</v>
      </c>
      <c r="E284" t="s">
        <v>25</v>
      </c>
      <c r="F284" s="397">
        <v>5.5E-2</v>
      </c>
      <c r="G284" s="397">
        <v>5.5E-2</v>
      </c>
      <c r="H284" s="397">
        <v>5.5E-2</v>
      </c>
      <c r="I284" s="397">
        <v>5.6000000000000001E-2</v>
      </c>
      <c r="J284" s="397">
        <v>5.6000000000000001E-2</v>
      </c>
    </row>
    <row r="285" spans="1:10">
      <c r="A285" t="s">
        <v>359</v>
      </c>
      <c r="B285" t="s">
        <v>210</v>
      </c>
      <c r="C285" t="s">
        <v>211</v>
      </c>
      <c r="D285" t="s">
        <v>31</v>
      </c>
      <c r="E285" t="s">
        <v>25</v>
      </c>
      <c r="F285" s="397">
        <v>2E-3</v>
      </c>
      <c r="G285" s="397">
        <v>2E-3</v>
      </c>
      <c r="H285" s="397">
        <v>2E-3</v>
      </c>
      <c r="I285" s="397">
        <v>2E-3</v>
      </c>
      <c r="J285" s="397">
        <v>2E-3</v>
      </c>
    </row>
    <row r="286" spans="1:10">
      <c r="A286" t="s">
        <v>359</v>
      </c>
      <c r="B286" t="s">
        <v>212</v>
      </c>
      <c r="C286" t="s">
        <v>213</v>
      </c>
      <c r="D286" t="s">
        <v>31</v>
      </c>
      <c r="E286" t="s">
        <v>25</v>
      </c>
      <c r="F286" s="397">
        <v>0</v>
      </c>
      <c r="G286" s="397">
        <v>0</v>
      </c>
      <c r="H286" s="397">
        <v>0</v>
      </c>
      <c r="I286" s="397">
        <v>0</v>
      </c>
      <c r="J286" s="397">
        <v>0</v>
      </c>
    </row>
    <row r="287" spans="1:10">
      <c r="A287" t="s">
        <v>359</v>
      </c>
      <c r="B287" t="s">
        <v>214</v>
      </c>
      <c r="C287" t="s">
        <v>215</v>
      </c>
      <c r="D287" t="s">
        <v>31</v>
      </c>
      <c r="E287" t="s">
        <v>25</v>
      </c>
      <c r="F287" s="397">
        <v>0</v>
      </c>
      <c r="G287" s="397">
        <v>0</v>
      </c>
      <c r="H287" s="397">
        <v>0</v>
      </c>
      <c r="I287" s="397">
        <v>0</v>
      </c>
      <c r="J287" s="397">
        <v>0</v>
      </c>
    </row>
    <row r="288" spans="1:10">
      <c r="A288" t="s">
        <v>359</v>
      </c>
      <c r="B288" t="s">
        <v>216</v>
      </c>
      <c r="C288" t="s">
        <v>217</v>
      </c>
      <c r="D288" t="s">
        <v>31</v>
      </c>
      <c r="E288" t="s">
        <v>25</v>
      </c>
      <c r="F288" s="397">
        <v>0</v>
      </c>
      <c r="G288" s="397">
        <v>0</v>
      </c>
      <c r="H288" s="397">
        <v>0</v>
      </c>
      <c r="I288" s="397">
        <v>0</v>
      </c>
      <c r="J288" s="397">
        <v>0</v>
      </c>
    </row>
    <row r="289" spans="1:10">
      <c r="A289" t="s">
        <v>359</v>
      </c>
      <c r="B289" t="s">
        <v>218</v>
      </c>
      <c r="C289" t="s">
        <v>219</v>
      </c>
      <c r="D289" t="s">
        <v>31</v>
      </c>
      <c r="E289" t="s">
        <v>25</v>
      </c>
      <c r="F289" s="397">
        <v>0</v>
      </c>
      <c r="G289" s="397">
        <v>0</v>
      </c>
      <c r="H289" s="397">
        <v>0</v>
      </c>
      <c r="I289" s="397">
        <v>0</v>
      </c>
      <c r="J289" s="397">
        <v>0</v>
      </c>
    </row>
    <row r="290" spans="1:10">
      <c r="A290" t="s">
        <v>359</v>
      </c>
      <c r="B290" t="s">
        <v>220</v>
      </c>
      <c r="C290" t="s">
        <v>221</v>
      </c>
      <c r="D290" t="s">
        <v>31</v>
      </c>
      <c r="E290" t="s">
        <v>25</v>
      </c>
      <c r="F290" s="397">
        <v>0</v>
      </c>
      <c r="G290" s="397">
        <v>0</v>
      </c>
      <c r="H290" s="397">
        <v>0</v>
      </c>
      <c r="I290" s="397">
        <v>0</v>
      </c>
      <c r="J290" s="397">
        <v>0</v>
      </c>
    </row>
    <row r="291" spans="1:10">
      <c r="A291" t="s">
        <v>359</v>
      </c>
      <c r="B291" t="s">
        <v>222</v>
      </c>
      <c r="C291" t="s">
        <v>223</v>
      </c>
      <c r="D291" t="s">
        <v>31</v>
      </c>
      <c r="E291" t="s">
        <v>25</v>
      </c>
      <c r="F291" s="397">
        <v>0</v>
      </c>
      <c r="G291" s="397">
        <v>0</v>
      </c>
      <c r="H291" s="397">
        <v>0</v>
      </c>
      <c r="I291" s="397">
        <v>0</v>
      </c>
      <c r="J291" s="397">
        <v>0</v>
      </c>
    </row>
    <row r="292" spans="1:10">
      <c r="A292" t="s">
        <v>359</v>
      </c>
      <c r="B292" t="s">
        <v>224</v>
      </c>
      <c r="C292" t="s">
        <v>225</v>
      </c>
      <c r="D292" t="s">
        <v>31</v>
      </c>
      <c r="E292" t="s">
        <v>25</v>
      </c>
      <c r="F292" s="397">
        <v>0</v>
      </c>
      <c r="G292" s="397">
        <v>0</v>
      </c>
      <c r="H292" s="397">
        <v>0</v>
      </c>
      <c r="I292" s="397">
        <v>0</v>
      </c>
      <c r="J292" s="397">
        <v>0</v>
      </c>
    </row>
    <row r="293" spans="1:10">
      <c r="A293" t="s">
        <v>359</v>
      </c>
      <c r="B293" t="s">
        <v>226</v>
      </c>
      <c r="C293" t="s">
        <v>227</v>
      </c>
      <c r="D293" t="s">
        <v>31</v>
      </c>
      <c r="E293" t="s">
        <v>25</v>
      </c>
      <c r="F293" s="397">
        <v>0</v>
      </c>
      <c r="G293" s="397">
        <v>0</v>
      </c>
      <c r="H293" s="397">
        <v>0</v>
      </c>
      <c r="I293" s="397">
        <v>0</v>
      </c>
      <c r="J293" s="397">
        <v>0</v>
      </c>
    </row>
    <row r="294" spans="1:10">
      <c r="A294" t="s">
        <v>359</v>
      </c>
      <c r="B294" t="s">
        <v>228</v>
      </c>
      <c r="C294" t="s">
        <v>229</v>
      </c>
      <c r="D294" t="s">
        <v>31</v>
      </c>
      <c r="E294" t="s">
        <v>25</v>
      </c>
      <c r="F294" s="397">
        <v>0</v>
      </c>
      <c r="G294" s="397">
        <v>0</v>
      </c>
      <c r="H294" s="397">
        <v>0</v>
      </c>
      <c r="I294" s="397">
        <v>0</v>
      </c>
      <c r="J294" s="397">
        <v>0</v>
      </c>
    </row>
    <row r="295" spans="1:10">
      <c r="A295" t="s">
        <v>359</v>
      </c>
      <c r="B295" t="s">
        <v>230</v>
      </c>
      <c r="C295" t="s">
        <v>231</v>
      </c>
      <c r="D295" t="s">
        <v>31</v>
      </c>
      <c r="E295" t="s">
        <v>25</v>
      </c>
      <c r="F295" s="397">
        <v>0</v>
      </c>
      <c r="G295" s="397">
        <v>0</v>
      </c>
      <c r="H295" s="397">
        <v>0</v>
      </c>
      <c r="I295" s="397">
        <v>0</v>
      </c>
      <c r="J295" s="397">
        <v>0</v>
      </c>
    </row>
    <row r="296" spans="1:10">
      <c r="A296" t="s">
        <v>359</v>
      </c>
      <c r="B296" t="s">
        <v>232</v>
      </c>
      <c r="C296" t="s">
        <v>233</v>
      </c>
      <c r="D296" t="s">
        <v>31</v>
      </c>
      <c r="E296" t="s">
        <v>25</v>
      </c>
      <c r="F296" s="397">
        <v>0</v>
      </c>
      <c r="G296" s="397">
        <v>0</v>
      </c>
      <c r="H296" s="397">
        <v>0</v>
      </c>
      <c r="I296" s="397">
        <v>0</v>
      </c>
      <c r="J296" s="397">
        <v>0</v>
      </c>
    </row>
    <row r="297" spans="1:10">
      <c r="A297" t="s">
        <v>359</v>
      </c>
      <c r="B297" t="s">
        <v>234</v>
      </c>
      <c r="C297" t="s">
        <v>235</v>
      </c>
      <c r="D297" t="s">
        <v>31</v>
      </c>
      <c r="E297" t="s">
        <v>25</v>
      </c>
      <c r="F297" s="397">
        <v>0</v>
      </c>
      <c r="G297" s="397">
        <v>0</v>
      </c>
      <c r="H297" s="397">
        <v>0</v>
      </c>
      <c r="I297" s="397">
        <v>0</v>
      </c>
      <c r="J297" s="397">
        <v>0</v>
      </c>
    </row>
    <row r="298" spans="1:10">
      <c r="A298" t="s">
        <v>359</v>
      </c>
      <c r="B298" t="s">
        <v>236</v>
      </c>
      <c r="C298" t="s">
        <v>237</v>
      </c>
      <c r="D298" t="s">
        <v>31</v>
      </c>
      <c r="E298" t="s">
        <v>25</v>
      </c>
      <c r="F298" s="397">
        <v>0</v>
      </c>
      <c r="G298" s="397">
        <v>0</v>
      </c>
      <c r="H298" s="397">
        <v>0</v>
      </c>
      <c r="I298" s="397">
        <v>0</v>
      </c>
      <c r="J298" s="397">
        <v>0</v>
      </c>
    </row>
    <row r="299" spans="1:10">
      <c r="A299" t="s">
        <v>359</v>
      </c>
      <c r="B299" t="s">
        <v>238</v>
      </c>
      <c r="C299" t="s">
        <v>239</v>
      </c>
      <c r="D299" t="s">
        <v>31</v>
      </c>
      <c r="E299" t="s">
        <v>25</v>
      </c>
      <c r="F299" s="397">
        <v>0</v>
      </c>
      <c r="G299" s="397">
        <v>0</v>
      </c>
      <c r="H299" s="397">
        <v>0</v>
      </c>
      <c r="I299" s="397">
        <v>0</v>
      </c>
      <c r="J299" s="397">
        <v>0</v>
      </c>
    </row>
    <row r="300" spans="1:10">
      <c r="A300" t="s">
        <v>359</v>
      </c>
      <c r="B300" t="s">
        <v>240</v>
      </c>
      <c r="C300" t="s">
        <v>241</v>
      </c>
      <c r="D300" t="s">
        <v>31</v>
      </c>
      <c r="E300" t="s">
        <v>25</v>
      </c>
      <c r="F300" s="397">
        <v>0</v>
      </c>
      <c r="G300" s="397">
        <v>6.585</v>
      </c>
      <c r="H300" s="397">
        <v>6.6289999999999996</v>
      </c>
      <c r="I300" s="397">
        <v>6.6520000000000001</v>
      </c>
      <c r="J300" s="397">
        <v>2.593</v>
      </c>
    </row>
    <row r="301" spans="1:10">
      <c r="A301" t="s">
        <v>359</v>
      </c>
      <c r="B301" t="s">
        <v>242</v>
      </c>
      <c r="C301" t="s">
        <v>181</v>
      </c>
      <c r="D301" t="s">
        <v>31</v>
      </c>
      <c r="E301" t="s">
        <v>25</v>
      </c>
      <c r="F301" s="397">
        <v>9.0999999999999998E-2</v>
      </c>
      <c r="G301" s="397">
        <v>9.0999999999999998E-2</v>
      </c>
      <c r="H301" s="397">
        <v>9.1999999999999998E-2</v>
      </c>
      <c r="I301" s="397">
        <v>9.1999999999999998E-2</v>
      </c>
      <c r="J301" s="397">
        <v>9.2999999999999999E-2</v>
      </c>
    </row>
    <row r="302" spans="1:10">
      <c r="A302" t="s">
        <v>359</v>
      </c>
      <c r="B302" t="s">
        <v>243</v>
      </c>
      <c r="C302" t="s">
        <v>183</v>
      </c>
      <c r="D302" t="s">
        <v>31</v>
      </c>
      <c r="E302" t="s">
        <v>25</v>
      </c>
      <c r="F302" s="397">
        <v>0.373</v>
      </c>
      <c r="G302" s="397">
        <v>0.36699999999999999</v>
      </c>
      <c r="H302" s="397">
        <v>0.36899999999999999</v>
      </c>
      <c r="I302" s="397">
        <v>0.36799999999999999</v>
      </c>
      <c r="J302" s="397">
        <v>0.36599999999999999</v>
      </c>
    </row>
    <row r="303" spans="1:10">
      <c r="A303" t="s">
        <v>359</v>
      </c>
      <c r="B303" t="s">
        <v>244</v>
      </c>
      <c r="C303" t="s">
        <v>185</v>
      </c>
      <c r="D303" t="s">
        <v>31</v>
      </c>
      <c r="E303" t="s">
        <v>25</v>
      </c>
      <c r="F303" s="397">
        <v>0</v>
      </c>
      <c r="G303" s="397">
        <v>0</v>
      </c>
      <c r="H303" s="397">
        <v>0</v>
      </c>
      <c r="I303" s="397">
        <v>0</v>
      </c>
      <c r="J303" s="397">
        <v>0</v>
      </c>
    </row>
    <row r="304" spans="1:10">
      <c r="A304" t="s">
        <v>359</v>
      </c>
      <c r="B304" t="s">
        <v>245</v>
      </c>
      <c r="C304" t="s">
        <v>189</v>
      </c>
      <c r="D304" t="s">
        <v>31</v>
      </c>
      <c r="E304" t="s">
        <v>25</v>
      </c>
      <c r="F304" s="397">
        <v>1.5209999999999999</v>
      </c>
      <c r="G304" s="397">
        <v>1.484</v>
      </c>
      <c r="H304" s="397">
        <v>1.4870000000000001</v>
      </c>
      <c r="I304" s="397">
        <v>1.4670000000000001</v>
      </c>
      <c r="J304" s="397">
        <v>1.448</v>
      </c>
    </row>
    <row r="305" spans="1:10">
      <c r="A305" t="s">
        <v>359</v>
      </c>
      <c r="B305" t="s">
        <v>246</v>
      </c>
      <c r="C305" t="s">
        <v>191</v>
      </c>
      <c r="D305" t="s">
        <v>31</v>
      </c>
      <c r="E305" t="s">
        <v>25</v>
      </c>
      <c r="F305" s="397">
        <v>0</v>
      </c>
      <c r="G305" s="397">
        <v>0</v>
      </c>
      <c r="H305" s="397">
        <v>0</v>
      </c>
      <c r="I305" s="397">
        <v>0</v>
      </c>
      <c r="J305" s="397">
        <v>0</v>
      </c>
    </row>
    <row r="306" spans="1:10">
      <c r="A306" t="s">
        <v>359</v>
      </c>
      <c r="B306" t="s">
        <v>247</v>
      </c>
      <c r="C306" t="s">
        <v>248</v>
      </c>
      <c r="D306" t="s">
        <v>31</v>
      </c>
      <c r="E306" t="s">
        <v>25</v>
      </c>
      <c r="F306" s="397">
        <v>0</v>
      </c>
      <c r="G306" s="397">
        <v>0</v>
      </c>
      <c r="H306" s="397">
        <v>0</v>
      </c>
      <c r="I306" s="397">
        <v>0</v>
      </c>
      <c r="J306" s="397">
        <v>0</v>
      </c>
    </row>
    <row r="307" spans="1:10">
      <c r="A307" t="s">
        <v>359</v>
      </c>
      <c r="B307" t="s">
        <v>249</v>
      </c>
      <c r="C307" t="s">
        <v>250</v>
      </c>
      <c r="D307" t="s">
        <v>31</v>
      </c>
      <c r="E307" t="s">
        <v>25</v>
      </c>
      <c r="F307" s="397">
        <v>0</v>
      </c>
      <c r="G307" s="397">
        <v>0</v>
      </c>
      <c r="H307" s="397">
        <v>0</v>
      </c>
      <c r="I307" s="397">
        <v>0</v>
      </c>
      <c r="J307" s="397">
        <v>0</v>
      </c>
    </row>
    <row r="308" spans="1:10">
      <c r="A308" t="s">
        <v>359</v>
      </c>
      <c r="B308" t="s">
        <v>251</v>
      </c>
      <c r="C308" t="s">
        <v>205</v>
      </c>
      <c r="D308" t="s">
        <v>31</v>
      </c>
      <c r="E308" t="s">
        <v>25</v>
      </c>
      <c r="F308" s="397">
        <v>0</v>
      </c>
      <c r="G308" s="397">
        <v>0</v>
      </c>
      <c r="H308" s="397">
        <v>0</v>
      </c>
      <c r="I308" s="397">
        <v>0</v>
      </c>
      <c r="J308" s="397">
        <v>0</v>
      </c>
    </row>
    <row r="309" spans="1:10">
      <c r="A309" t="s">
        <v>359</v>
      </c>
      <c r="B309" t="s">
        <v>252</v>
      </c>
      <c r="C309" t="s">
        <v>253</v>
      </c>
      <c r="D309" t="s">
        <v>31</v>
      </c>
      <c r="E309" t="s">
        <v>25</v>
      </c>
      <c r="F309" s="397">
        <v>1.0169999999999999</v>
      </c>
      <c r="G309" s="397">
        <v>0.99199999999999999</v>
      </c>
      <c r="H309" s="397">
        <v>0.995</v>
      </c>
      <c r="I309" s="397">
        <v>0.98299999999999998</v>
      </c>
      <c r="J309" s="397">
        <v>0.97099999999999997</v>
      </c>
    </row>
    <row r="310" spans="1:10">
      <c r="A310" t="s">
        <v>359</v>
      </c>
      <c r="B310" t="s">
        <v>254</v>
      </c>
      <c r="C310" t="s">
        <v>217</v>
      </c>
      <c r="D310" t="s">
        <v>31</v>
      </c>
      <c r="E310" t="s">
        <v>25</v>
      </c>
      <c r="F310" s="397">
        <v>0</v>
      </c>
      <c r="G310" s="397">
        <v>0</v>
      </c>
      <c r="H310" s="397">
        <v>0</v>
      </c>
      <c r="I310" s="397">
        <v>0</v>
      </c>
      <c r="J310" s="397">
        <v>0</v>
      </c>
    </row>
    <row r="311" spans="1:10">
      <c r="A311" t="s">
        <v>359</v>
      </c>
      <c r="B311" t="s">
        <v>255</v>
      </c>
      <c r="C311" t="s">
        <v>219</v>
      </c>
      <c r="D311" t="s">
        <v>31</v>
      </c>
      <c r="E311" t="s">
        <v>25</v>
      </c>
      <c r="F311" s="397">
        <v>0</v>
      </c>
      <c r="G311" s="397">
        <v>0</v>
      </c>
      <c r="H311" s="397">
        <v>0</v>
      </c>
      <c r="I311" s="397">
        <v>0</v>
      </c>
      <c r="J311" s="397">
        <v>0</v>
      </c>
    </row>
    <row r="312" spans="1:10">
      <c r="A312" t="s">
        <v>359</v>
      </c>
      <c r="B312" t="s">
        <v>256</v>
      </c>
      <c r="C312" t="s">
        <v>221</v>
      </c>
      <c r="D312" t="s">
        <v>31</v>
      </c>
      <c r="E312" t="s">
        <v>25</v>
      </c>
      <c r="F312" s="397">
        <v>0</v>
      </c>
      <c r="G312" s="397">
        <v>0</v>
      </c>
      <c r="H312" s="397">
        <v>0</v>
      </c>
      <c r="I312" s="397">
        <v>0</v>
      </c>
      <c r="J312" s="397">
        <v>0</v>
      </c>
    </row>
    <row r="313" spans="1:10">
      <c r="A313" t="s">
        <v>359</v>
      </c>
      <c r="B313" t="s">
        <v>257</v>
      </c>
      <c r="C313" t="s">
        <v>225</v>
      </c>
      <c r="D313" t="s">
        <v>31</v>
      </c>
      <c r="E313" t="s">
        <v>25</v>
      </c>
      <c r="F313" s="397">
        <v>0</v>
      </c>
      <c r="G313" s="397">
        <v>0</v>
      </c>
      <c r="H313" s="397">
        <v>0</v>
      </c>
      <c r="I313" s="397">
        <v>0</v>
      </c>
      <c r="J313" s="397">
        <v>0</v>
      </c>
    </row>
    <row r="314" spans="1:10">
      <c r="A314" t="s">
        <v>359</v>
      </c>
      <c r="B314" t="s">
        <v>258</v>
      </c>
      <c r="C314" t="s">
        <v>227</v>
      </c>
      <c r="D314" t="s">
        <v>31</v>
      </c>
      <c r="E314" t="s">
        <v>25</v>
      </c>
      <c r="F314" s="397">
        <v>0</v>
      </c>
      <c r="G314" s="397">
        <v>0</v>
      </c>
      <c r="H314" s="397">
        <v>0</v>
      </c>
      <c r="I314" s="397">
        <v>0</v>
      </c>
      <c r="J314" s="397">
        <v>0</v>
      </c>
    </row>
    <row r="315" spans="1:10">
      <c r="A315" t="s">
        <v>359</v>
      </c>
      <c r="B315" t="s">
        <v>259</v>
      </c>
      <c r="C315" t="s">
        <v>260</v>
      </c>
      <c r="D315" t="s">
        <v>31</v>
      </c>
      <c r="E315" t="s">
        <v>25</v>
      </c>
      <c r="F315" s="397">
        <v>0</v>
      </c>
      <c r="G315" s="397">
        <v>0</v>
      </c>
      <c r="H315" s="397">
        <v>0</v>
      </c>
      <c r="I315" s="397">
        <v>0</v>
      </c>
      <c r="J315" s="397">
        <v>0</v>
      </c>
    </row>
    <row r="316" spans="1:10">
      <c r="A316" t="s">
        <v>359</v>
      </c>
      <c r="B316" t="s">
        <v>261</v>
      </c>
      <c r="C316" t="s">
        <v>262</v>
      </c>
      <c r="D316" t="s">
        <v>31</v>
      </c>
      <c r="E316" t="s">
        <v>25</v>
      </c>
      <c r="F316" s="397">
        <v>0</v>
      </c>
      <c r="G316" s="397">
        <v>0</v>
      </c>
      <c r="H316" s="397">
        <v>0</v>
      </c>
      <c r="I316" s="397">
        <v>0</v>
      </c>
      <c r="J316" s="397">
        <v>0</v>
      </c>
    </row>
    <row r="317" spans="1:10">
      <c r="A317" t="s">
        <v>359</v>
      </c>
      <c r="B317" t="s">
        <v>263</v>
      </c>
      <c r="C317" t="s">
        <v>241</v>
      </c>
      <c r="D317" t="s">
        <v>31</v>
      </c>
      <c r="E317" t="s">
        <v>25</v>
      </c>
      <c r="F317" s="397">
        <v>0</v>
      </c>
      <c r="G317" s="397">
        <v>0</v>
      </c>
      <c r="H317" s="397">
        <v>0</v>
      </c>
      <c r="I317" s="397">
        <v>0</v>
      </c>
      <c r="J317" s="397">
        <v>0</v>
      </c>
    </row>
    <row r="318" spans="1:10">
      <c r="A318" t="s">
        <v>359</v>
      </c>
      <c r="B318" t="s">
        <v>264</v>
      </c>
      <c r="C318" t="s">
        <v>265</v>
      </c>
      <c r="D318" t="s">
        <v>31</v>
      </c>
      <c r="E318" t="s">
        <v>25</v>
      </c>
      <c r="F318" s="397">
        <v>0</v>
      </c>
      <c r="G318" s="397">
        <v>0</v>
      </c>
      <c r="H318" s="397">
        <v>0</v>
      </c>
      <c r="I318" s="397">
        <v>0</v>
      </c>
      <c r="J318" s="397">
        <v>0</v>
      </c>
    </row>
    <row r="319" spans="1:10">
      <c r="A319" t="s">
        <v>359</v>
      </c>
      <c r="B319" t="s">
        <v>266</v>
      </c>
      <c r="C319" t="s">
        <v>267</v>
      </c>
      <c r="D319" t="s">
        <v>31</v>
      </c>
      <c r="E319" t="s">
        <v>25</v>
      </c>
      <c r="F319" s="398" t="s">
        <v>292</v>
      </c>
      <c r="G319" s="398" t="s">
        <v>292</v>
      </c>
      <c r="H319" s="398" t="s">
        <v>292</v>
      </c>
      <c r="I319" s="398" t="s">
        <v>292</v>
      </c>
      <c r="J319" s="398" t="s">
        <v>292</v>
      </c>
    </row>
    <row r="320" spans="1:10">
      <c r="A320" t="s">
        <v>359</v>
      </c>
      <c r="B320" t="s">
        <v>268</v>
      </c>
      <c r="C320" t="s">
        <v>269</v>
      </c>
      <c r="D320" t="s">
        <v>31</v>
      </c>
      <c r="E320" t="s">
        <v>25</v>
      </c>
      <c r="F320" s="398" t="s">
        <v>292</v>
      </c>
      <c r="G320" s="398" t="s">
        <v>292</v>
      </c>
      <c r="H320" s="398" t="s">
        <v>292</v>
      </c>
      <c r="I320" s="398" t="s">
        <v>292</v>
      </c>
      <c r="J320" s="398" t="s">
        <v>292</v>
      </c>
    </row>
    <row r="321" spans="1:10">
      <c r="A321" t="s">
        <v>359</v>
      </c>
      <c r="B321" t="s">
        <v>270</v>
      </c>
      <c r="C321" t="s">
        <v>271</v>
      </c>
      <c r="D321" t="s">
        <v>31</v>
      </c>
      <c r="E321" t="s">
        <v>25</v>
      </c>
      <c r="F321" s="398" t="s">
        <v>292</v>
      </c>
      <c r="G321" s="398" t="s">
        <v>292</v>
      </c>
      <c r="H321" s="398" t="s">
        <v>292</v>
      </c>
      <c r="I321" s="398" t="s">
        <v>292</v>
      </c>
      <c r="J321" s="398" t="s">
        <v>292</v>
      </c>
    </row>
    <row r="322" spans="1:10">
      <c r="A322" t="s">
        <v>359</v>
      </c>
      <c r="B322" t="s">
        <v>272</v>
      </c>
      <c r="C322" t="s">
        <v>273</v>
      </c>
      <c r="D322" t="s">
        <v>31</v>
      </c>
      <c r="E322" t="s">
        <v>25</v>
      </c>
      <c r="F322" s="398" t="s">
        <v>292</v>
      </c>
      <c r="G322" s="398" t="s">
        <v>292</v>
      </c>
      <c r="H322" s="398" t="s">
        <v>292</v>
      </c>
      <c r="I322" s="398" t="s">
        <v>292</v>
      </c>
      <c r="J322" s="398" t="s">
        <v>292</v>
      </c>
    </row>
    <row r="323" spans="1:10">
      <c r="A323" t="s">
        <v>359</v>
      </c>
      <c r="B323" t="s">
        <v>274</v>
      </c>
      <c r="C323" t="s">
        <v>275</v>
      </c>
      <c r="D323" t="s">
        <v>31</v>
      </c>
      <c r="E323" t="s">
        <v>25</v>
      </c>
      <c r="F323" s="398" t="s">
        <v>292</v>
      </c>
      <c r="G323" s="398" t="s">
        <v>292</v>
      </c>
      <c r="H323" s="398" t="s">
        <v>292</v>
      </c>
      <c r="I323" s="398" t="s">
        <v>292</v>
      </c>
      <c r="J323" s="398" t="s">
        <v>292</v>
      </c>
    </row>
    <row r="324" spans="1:10">
      <c r="A324" t="s">
        <v>359</v>
      </c>
      <c r="B324" t="s">
        <v>276</v>
      </c>
      <c r="C324" t="s">
        <v>277</v>
      </c>
      <c r="D324" t="s">
        <v>31</v>
      </c>
      <c r="E324" t="s">
        <v>25</v>
      </c>
      <c r="F324" s="398" t="s">
        <v>292</v>
      </c>
      <c r="G324" s="398" t="s">
        <v>292</v>
      </c>
      <c r="H324" s="398" t="s">
        <v>292</v>
      </c>
      <c r="I324" s="398" t="s">
        <v>292</v>
      </c>
      <c r="J324" s="398" t="s">
        <v>292</v>
      </c>
    </row>
    <row r="325" spans="1:10">
      <c r="A325" t="s">
        <v>359</v>
      </c>
      <c r="B325" t="s">
        <v>278</v>
      </c>
      <c r="C325" t="s">
        <v>279</v>
      </c>
      <c r="D325" t="s">
        <v>31</v>
      </c>
      <c r="E325" t="s">
        <v>25</v>
      </c>
      <c r="F325" s="398" t="s">
        <v>292</v>
      </c>
      <c r="G325" s="398" t="s">
        <v>292</v>
      </c>
      <c r="H325" s="398" t="s">
        <v>292</v>
      </c>
      <c r="I325" s="398" t="s">
        <v>292</v>
      </c>
      <c r="J325" s="398" t="s">
        <v>292</v>
      </c>
    </row>
    <row r="326" spans="1:10">
      <c r="A326" t="s">
        <v>359</v>
      </c>
      <c r="B326" t="s">
        <v>280</v>
      </c>
      <c r="C326" t="s">
        <v>281</v>
      </c>
      <c r="D326" t="s">
        <v>31</v>
      </c>
      <c r="E326" t="s">
        <v>25</v>
      </c>
      <c r="F326" s="398" t="s">
        <v>292</v>
      </c>
      <c r="G326" s="398" t="s">
        <v>292</v>
      </c>
      <c r="H326" s="398" t="s">
        <v>292</v>
      </c>
      <c r="I326" s="398" t="s">
        <v>292</v>
      </c>
      <c r="J326" s="398" t="s">
        <v>292</v>
      </c>
    </row>
    <row r="327" spans="1:10">
      <c r="A327" t="s">
        <v>359</v>
      </c>
      <c r="B327" t="s">
        <v>282</v>
      </c>
      <c r="C327" t="s">
        <v>283</v>
      </c>
      <c r="D327" t="s">
        <v>31</v>
      </c>
      <c r="E327" t="s">
        <v>25</v>
      </c>
      <c r="F327" s="398" t="s">
        <v>292</v>
      </c>
      <c r="G327" s="398" t="s">
        <v>292</v>
      </c>
      <c r="H327" s="398" t="s">
        <v>292</v>
      </c>
      <c r="I327" s="398" t="s">
        <v>292</v>
      </c>
      <c r="J327" s="398" t="s">
        <v>292</v>
      </c>
    </row>
    <row r="328" spans="1:10">
      <c r="A328" t="s">
        <v>359</v>
      </c>
      <c r="B328" t="s">
        <v>284</v>
      </c>
      <c r="C328" t="s">
        <v>285</v>
      </c>
      <c r="D328" t="s">
        <v>31</v>
      </c>
      <c r="E328" t="s">
        <v>25</v>
      </c>
      <c r="F328" s="398" t="s">
        <v>292</v>
      </c>
      <c r="G328" s="398" t="s">
        <v>292</v>
      </c>
      <c r="H328" s="398" t="s">
        <v>292</v>
      </c>
      <c r="I328" s="398" t="s">
        <v>292</v>
      </c>
      <c r="J328" s="398" t="s">
        <v>292</v>
      </c>
    </row>
    <row r="329" spans="1:10">
      <c r="A329" t="s">
        <v>359</v>
      </c>
      <c r="B329" t="s">
        <v>286</v>
      </c>
      <c r="C329" t="s">
        <v>287</v>
      </c>
      <c r="D329" t="s">
        <v>31</v>
      </c>
      <c r="E329" t="s">
        <v>25</v>
      </c>
      <c r="F329" s="398" t="s">
        <v>292</v>
      </c>
      <c r="G329" s="398" t="s">
        <v>292</v>
      </c>
      <c r="H329" s="398" t="s">
        <v>292</v>
      </c>
      <c r="I329" s="398" t="s">
        <v>292</v>
      </c>
      <c r="J329" s="398" t="s">
        <v>292</v>
      </c>
    </row>
    <row r="330" spans="1:10">
      <c r="A330" t="s">
        <v>359</v>
      </c>
      <c r="B330" t="s">
        <v>288</v>
      </c>
      <c r="C330" t="s">
        <v>289</v>
      </c>
      <c r="D330" t="s">
        <v>31</v>
      </c>
      <c r="E330" t="s">
        <v>25</v>
      </c>
      <c r="F330" s="398" t="s">
        <v>292</v>
      </c>
      <c r="G330" s="398" t="s">
        <v>292</v>
      </c>
      <c r="H330" s="398" t="s">
        <v>292</v>
      </c>
      <c r="I330" s="398" t="s">
        <v>292</v>
      </c>
      <c r="J330" s="398" t="s">
        <v>292</v>
      </c>
    </row>
    <row r="331" spans="1:10">
      <c r="A331" t="s">
        <v>359</v>
      </c>
      <c r="B331" t="s">
        <v>290</v>
      </c>
      <c r="C331" t="s">
        <v>291</v>
      </c>
      <c r="D331" t="s">
        <v>31</v>
      </c>
      <c r="E331" t="s">
        <v>25</v>
      </c>
      <c r="F331" s="397">
        <v>0.82099999999999995</v>
      </c>
      <c r="G331" s="397">
        <v>0.80100000000000005</v>
      </c>
      <c r="H331" s="397">
        <v>0.80500000000000005</v>
      </c>
      <c r="I331" s="397">
        <v>0.79200000000000004</v>
      </c>
      <c r="J331" s="397">
        <v>0.77900000000000003</v>
      </c>
    </row>
    <row r="332" spans="1:10">
      <c r="A332" t="s">
        <v>359</v>
      </c>
      <c r="B332" t="s">
        <v>293</v>
      </c>
      <c r="C332" t="s">
        <v>294</v>
      </c>
      <c r="D332" t="s">
        <v>31</v>
      </c>
      <c r="E332" t="s">
        <v>25</v>
      </c>
      <c r="F332" s="397">
        <v>7.1999999999999995E-2</v>
      </c>
      <c r="G332" s="397">
        <v>7.0999999999999994E-2</v>
      </c>
      <c r="H332" s="397">
        <v>7.0999999999999994E-2</v>
      </c>
      <c r="I332" s="397">
        <v>7.0000000000000007E-2</v>
      </c>
      <c r="J332" s="397">
        <v>6.9000000000000006E-2</v>
      </c>
    </row>
    <row r="333" spans="1:10">
      <c r="A333" t="s">
        <v>359</v>
      </c>
      <c r="B333" t="s">
        <v>295</v>
      </c>
      <c r="C333" t="s">
        <v>296</v>
      </c>
      <c r="D333" t="s">
        <v>31</v>
      </c>
      <c r="E333" t="s">
        <v>25</v>
      </c>
      <c r="F333" s="397">
        <v>0.66300000000000003</v>
      </c>
      <c r="G333" s="397">
        <v>0.64700000000000002</v>
      </c>
      <c r="H333" s="397">
        <v>0.65100000000000002</v>
      </c>
      <c r="I333" s="397">
        <v>0.64</v>
      </c>
      <c r="J333" s="397">
        <v>0.629</v>
      </c>
    </row>
    <row r="334" spans="1:10">
      <c r="A334" t="s">
        <v>359</v>
      </c>
      <c r="B334" t="s">
        <v>297</v>
      </c>
      <c r="C334" t="s">
        <v>298</v>
      </c>
      <c r="D334" t="s">
        <v>31</v>
      </c>
      <c r="E334" t="s">
        <v>25</v>
      </c>
      <c r="F334" s="397">
        <v>3.9630000000000001</v>
      </c>
      <c r="G334" s="397">
        <v>3.831</v>
      </c>
      <c r="H334" s="397">
        <v>3.8580000000000001</v>
      </c>
      <c r="I334" s="397">
        <v>3.7709999999999999</v>
      </c>
      <c r="J334" s="397">
        <v>3.6869999999999998</v>
      </c>
    </row>
    <row r="335" spans="1:10">
      <c r="A335" t="s">
        <v>359</v>
      </c>
      <c r="B335" t="s">
        <v>299</v>
      </c>
      <c r="C335" t="s">
        <v>300</v>
      </c>
      <c r="D335" t="s">
        <v>31</v>
      </c>
      <c r="E335" t="s">
        <v>25</v>
      </c>
      <c r="F335" s="397">
        <v>5.8000000000000003E-2</v>
      </c>
      <c r="G335" s="397">
        <v>5.7000000000000002E-2</v>
      </c>
      <c r="H335" s="397">
        <v>5.7000000000000002E-2</v>
      </c>
      <c r="I335" s="397">
        <v>5.6000000000000001E-2</v>
      </c>
      <c r="J335" s="397">
        <v>5.5E-2</v>
      </c>
    </row>
    <row r="336" spans="1:10">
      <c r="A336" t="s">
        <v>359</v>
      </c>
      <c r="B336" t="s">
        <v>301</v>
      </c>
      <c r="C336" t="s">
        <v>302</v>
      </c>
      <c r="D336" t="s">
        <v>31</v>
      </c>
      <c r="E336" t="s">
        <v>25</v>
      </c>
      <c r="F336" s="397">
        <v>1.411</v>
      </c>
      <c r="G336" s="397">
        <v>1.411</v>
      </c>
      <c r="H336" s="397">
        <v>1.411</v>
      </c>
      <c r="I336" s="397">
        <v>1.411</v>
      </c>
      <c r="J336" s="397">
        <v>1.411</v>
      </c>
    </row>
    <row r="337" spans="1:10">
      <c r="A337" t="s">
        <v>359</v>
      </c>
      <c r="B337" t="s">
        <v>303</v>
      </c>
      <c r="C337" t="s">
        <v>304</v>
      </c>
      <c r="D337" t="s">
        <v>31</v>
      </c>
      <c r="E337" t="s">
        <v>25</v>
      </c>
      <c r="F337" s="397">
        <v>5.47</v>
      </c>
      <c r="G337" s="397">
        <v>5.3319999999999999</v>
      </c>
      <c r="H337" s="397">
        <v>5.359</v>
      </c>
      <c r="I337" s="397">
        <v>5.157</v>
      </c>
      <c r="J337" s="397">
        <v>5.1769999999999996</v>
      </c>
    </row>
    <row r="338" spans="1:10">
      <c r="A338" t="s">
        <v>359</v>
      </c>
      <c r="B338" t="s">
        <v>305</v>
      </c>
      <c r="C338" t="s">
        <v>306</v>
      </c>
      <c r="D338" t="s">
        <v>31</v>
      </c>
      <c r="E338" t="s">
        <v>25</v>
      </c>
      <c r="F338" s="397">
        <v>0.01</v>
      </c>
      <c r="G338" s="397">
        <v>0.01</v>
      </c>
      <c r="H338" s="397">
        <v>0.01</v>
      </c>
      <c r="I338" s="397">
        <v>0.01</v>
      </c>
      <c r="J338" s="397">
        <v>0.01</v>
      </c>
    </row>
    <row r="339" spans="1:10">
      <c r="A339" t="s">
        <v>359</v>
      </c>
      <c r="B339" t="s">
        <v>307</v>
      </c>
      <c r="C339" t="s">
        <v>308</v>
      </c>
      <c r="D339" t="s">
        <v>31</v>
      </c>
      <c r="E339" t="s">
        <v>25</v>
      </c>
      <c r="F339" s="397">
        <v>4.4189999999999996</v>
      </c>
      <c r="G339" s="397">
        <v>4.3070000000000004</v>
      </c>
      <c r="H339" s="397">
        <v>4.3289999999999997</v>
      </c>
      <c r="I339" s="397">
        <v>4.1660000000000004</v>
      </c>
      <c r="J339" s="397">
        <v>4.1820000000000004</v>
      </c>
    </row>
    <row r="340" spans="1:10">
      <c r="A340" t="s">
        <v>359</v>
      </c>
      <c r="B340" t="s">
        <v>309</v>
      </c>
      <c r="C340" t="s">
        <v>310</v>
      </c>
      <c r="D340" t="s">
        <v>31</v>
      </c>
      <c r="E340" t="s">
        <v>25</v>
      </c>
      <c r="F340" s="397">
        <v>0.19700000000000001</v>
      </c>
      <c r="G340" s="397">
        <v>0.19700000000000001</v>
      </c>
      <c r="H340" s="397">
        <v>0.19700000000000001</v>
      </c>
      <c r="I340" s="397">
        <v>0.19700000000000001</v>
      </c>
      <c r="J340" s="397">
        <v>0.19700000000000001</v>
      </c>
    </row>
    <row r="341" spans="1:10">
      <c r="A341" t="s">
        <v>359</v>
      </c>
      <c r="B341" t="s">
        <v>311</v>
      </c>
      <c r="C341" t="s">
        <v>312</v>
      </c>
      <c r="D341" t="s">
        <v>31</v>
      </c>
      <c r="E341" t="s">
        <v>25</v>
      </c>
      <c r="F341" s="397">
        <v>8.0000000000000002E-3</v>
      </c>
      <c r="G341" s="397">
        <v>8.0000000000000002E-3</v>
      </c>
      <c r="H341" s="397">
        <v>8.0000000000000002E-3</v>
      </c>
      <c r="I341" s="397">
        <v>8.0000000000000002E-3</v>
      </c>
      <c r="J341" s="397">
        <v>8.0000000000000002E-3</v>
      </c>
    </row>
    <row r="342" spans="1:10">
      <c r="A342" t="s">
        <v>359</v>
      </c>
      <c r="B342" t="s">
        <v>313</v>
      </c>
      <c r="C342" t="s">
        <v>314</v>
      </c>
      <c r="D342" t="s">
        <v>31</v>
      </c>
      <c r="E342" t="s">
        <v>25</v>
      </c>
      <c r="F342" s="397">
        <v>0</v>
      </c>
      <c r="G342" s="397">
        <v>0</v>
      </c>
      <c r="H342" s="397">
        <v>0</v>
      </c>
      <c r="I342" s="397">
        <v>0</v>
      </c>
      <c r="J342" s="397">
        <v>0</v>
      </c>
    </row>
    <row r="343" spans="1:10">
      <c r="A343" t="s">
        <v>359</v>
      </c>
      <c r="B343" t="s">
        <v>315</v>
      </c>
      <c r="C343" t="s">
        <v>316</v>
      </c>
      <c r="D343" t="s">
        <v>31</v>
      </c>
      <c r="E343" t="s">
        <v>25</v>
      </c>
      <c r="F343" s="397">
        <v>0</v>
      </c>
      <c r="G343" s="397">
        <v>0</v>
      </c>
      <c r="H343" s="397">
        <v>0</v>
      </c>
      <c r="I343" s="397">
        <v>0</v>
      </c>
      <c r="J343" s="397">
        <v>0</v>
      </c>
    </row>
    <row r="344" spans="1:10">
      <c r="A344" t="s">
        <v>359</v>
      </c>
      <c r="B344" t="s">
        <v>317</v>
      </c>
      <c r="C344" t="s">
        <v>318</v>
      </c>
      <c r="D344" t="s">
        <v>31</v>
      </c>
      <c r="E344" t="s">
        <v>25</v>
      </c>
      <c r="F344" s="397">
        <v>0</v>
      </c>
      <c r="G344" s="397">
        <v>0</v>
      </c>
      <c r="H344" s="397">
        <v>0</v>
      </c>
      <c r="I344" s="397">
        <v>0</v>
      </c>
      <c r="J344" s="397">
        <v>0</v>
      </c>
    </row>
    <row r="345" spans="1:10">
      <c r="A345" t="s">
        <v>359</v>
      </c>
      <c r="B345" t="s">
        <v>319</v>
      </c>
      <c r="C345" t="s">
        <v>320</v>
      </c>
      <c r="D345" t="s">
        <v>31</v>
      </c>
      <c r="E345" t="s">
        <v>25</v>
      </c>
      <c r="F345" s="397">
        <v>1.0580000000000001</v>
      </c>
      <c r="G345" s="397">
        <v>1.032</v>
      </c>
      <c r="H345" s="397">
        <v>1.0269999999999999</v>
      </c>
      <c r="I345" s="397">
        <v>1.01</v>
      </c>
      <c r="J345" s="397">
        <v>0.99199999999999999</v>
      </c>
    </row>
    <row r="346" spans="1:10">
      <c r="A346" t="s">
        <v>359</v>
      </c>
      <c r="B346" t="s">
        <v>321</v>
      </c>
      <c r="C346" t="s">
        <v>322</v>
      </c>
      <c r="D346" t="s">
        <v>31</v>
      </c>
      <c r="E346" t="s">
        <v>25</v>
      </c>
      <c r="F346" s="397">
        <v>2.6720000000000002</v>
      </c>
      <c r="G346" s="397">
        <v>2.6070000000000002</v>
      </c>
      <c r="H346" s="397">
        <v>2.593</v>
      </c>
      <c r="I346" s="397">
        <v>2.5489999999999999</v>
      </c>
      <c r="J346" s="397">
        <v>2.5049999999999999</v>
      </c>
    </row>
    <row r="347" spans="1:10">
      <c r="A347" t="s">
        <v>359</v>
      </c>
      <c r="B347" t="s">
        <v>323</v>
      </c>
      <c r="C347" t="s">
        <v>324</v>
      </c>
      <c r="D347" t="s">
        <v>31</v>
      </c>
      <c r="E347" t="s">
        <v>25</v>
      </c>
      <c r="F347" s="397">
        <v>1.2869999999999999</v>
      </c>
      <c r="G347" s="397">
        <v>1.2569999999999999</v>
      </c>
      <c r="H347" s="397">
        <v>1.2490000000000001</v>
      </c>
      <c r="I347" s="397">
        <v>1.228</v>
      </c>
      <c r="J347" s="397">
        <v>1.208</v>
      </c>
    </row>
    <row r="348" spans="1:10">
      <c r="A348" t="s">
        <v>359</v>
      </c>
      <c r="B348" t="s">
        <v>325</v>
      </c>
      <c r="C348" t="s">
        <v>326</v>
      </c>
      <c r="D348" t="s">
        <v>31</v>
      </c>
      <c r="E348" t="s">
        <v>25</v>
      </c>
      <c r="F348" s="397">
        <v>6.8000000000000005E-2</v>
      </c>
      <c r="G348" s="397">
        <v>6.8000000000000005E-2</v>
      </c>
      <c r="H348" s="397">
        <v>6.8000000000000005E-2</v>
      </c>
      <c r="I348" s="397">
        <v>6.8000000000000005E-2</v>
      </c>
      <c r="J348" s="397">
        <v>6.8000000000000005E-2</v>
      </c>
    </row>
    <row r="349" spans="1:10">
      <c r="A349" t="s">
        <v>359</v>
      </c>
      <c r="B349" t="s">
        <v>327</v>
      </c>
      <c r="C349" t="s">
        <v>328</v>
      </c>
      <c r="D349" t="s">
        <v>31</v>
      </c>
      <c r="E349" t="s">
        <v>25</v>
      </c>
      <c r="F349" s="397">
        <v>3.7999999999999999E-2</v>
      </c>
      <c r="G349" s="397">
        <v>3.7999999999999999E-2</v>
      </c>
      <c r="H349" s="397">
        <v>3.7999999999999999E-2</v>
      </c>
      <c r="I349" s="397">
        <v>3.7999999999999999E-2</v>
      </c>
      <c r="J349" s="397">
        <v>3.7999999999999999E-2</v>
      </c>
    </row>
    <row r="350" spans="1:10">
      <c r="A350" t="s">
        <v>359</v>
      </c>
      <c r="B350" t="s">
        <v>329</v>
      </c>
      <c r="C350" t="s">
        <v>330</v>
      </c>
      <c r="D350" t="s">
        <v>31</v>
      </c>
      <c r="E350" t="s">
        <v>25</v>
      </c>
      <c r="F350" s="397">
        <v>0.28699999999999998</v>
      </c>
      <c r="G350" s="397">
        <v>0.28699999999999998</v>
      </c>
      <c r="H350" s="397">
        <v>0.28699999999999998</v>
      </c>
      <c r="I350" s="397">
        <v>0.28699999999999998</v>
      </c>
      <c r="J350" s="397">
        <v>0.28699999999999998</v>
      </c>
    </row>
    <row r="351" spans="1:10">
      <c r="A351" t="s">
        <v>359</v>
      </c>
      <c r="B351" t="s">
        <v>331</v>
      </c>
      <c r="C351" t="s">
        <v>332</v>
      </c>
      <c r="D351" t="s">
        <v>31</v>
      </c>
      <c r="E351" t="s">
        <v>25</v>
      </c>
      <c r="F351" s="397">
        <v>0</v>
      </c>
      <c r="G351" s="397">
        <v>0</v>
      </c>
      <c r="H351" s="397">
        <v>0</v>
      </c>
      <c r="I351" s="397">
        <v>0</v>
      </c>
      <c r="J351" s="397">
        <v>0</v>
      </c>
    </row>
    <row r="352" spans="1:10">
      <c r="A352" t="s">
        <v>359</v>
      </c>
      <c r="B352" t="s">
        <v>333</v>
      </c>
      <c r="C352" t="s">
        <v>334</v>
      </c>
      <c r="D352" t="s">
        <v>31</v>
      </c>
      <c r="E352" t="s">
        <v>25</v>
      </c>
      <c r="F352" s="397">
        <v>10.398999999999999</v>
      </c>
      <c r="G352" s="397">
        <v>10.138999999999999</v>
      </c>
      <c r="H352" s="397">
        <v>10.224</v>
      </c>
      <c r="I352" s="397">
        <v>9.9489999999999998</v>
      </c>
      <c r="J352" s="397">
        <v>9.9499999999999993</v>
      </c>
    </row>
    <row r="353" spans="1:10">
      <c r="A353" t="s">
        <v>359</v>
      </c>
      <c r="B353" t="s">
        <v>335</v>
      </c>
      <c r="C353" t="s">
        <v>336</v>
      </c>
      <c r="D353" t="s">
        <v>31</v>
      </c>
      <c r="E353" t="s">
        <v>25</v>
      </c>
      <c r="F353" s="397">
        <v>0</v>
      </c>
      <c r="G353" s="397">
        <v>0</v>
      </c>
      <c r="H353" s="397">
        <v>0</v>
      </c>
      <c r="I353" s="397">
        <v>0</v>
      </c>
      <c r="J353" s="397">
        <v>0</v>
      </c>
    </row>
    <row r="354" spans="1:10">
      <c r="A354" t="s">
        <v>359</v>
      </c>
      <c r="B354" t="s">
        <v>337</v>
      </c>
      <c r="C354" t="s">
        <v>338</v>
      </c>
      <c r="D354" t="s">
        <v>31</v>
      </c>
      <c r="E354" t="s">
        <v>25</v>
      </c>
      <c r="F354" s="397">
        <v>6.29</v>
      </c>
      <c r="G354" s="397">
        <v>6.1219999999999999</v>
      </c>
      <c r="H354" s="397">
        <v>6.1210000000000004</v>
      </c>
      <c r="I354" s="397">
        <v>6.0170000000000003</v>
      </c>
      <c r="J354" s="397">
        <v>5.92</v>
      </c>
    </row>
    <row r="355" spans="1:10">
      <c r="A355" t="s">
        <v>359</v>
      </c>
      <c r="B355" t="s">
        <v>339</v>
      </c>
      <c r="C355" t="s">
        <v>334</v>
      </c>
      <c r="D355" t="s">
        <v>31</v>
      </c>
      <c r="E355" t="s">
        <v>25</v>
      </c>
      <c r="F355" s="397">
        <v>2.548</v>
      </c>
      <c r="G355" s="397">
        <v>2.4940000000000002</v>
      </c>
      <c r="H355" s="397">
        <v>2.5019999999999998</v>
      </c>
      <c r="I355" s="397">
        <v>2.476</v>
      </c>
      <c r="J355" s="397">
        <v>2.4489999999999998</v>
      </c>
    </row>
    <row r="356" spans="1:10">
      <c r="A356" t="s">
        <v>359</v>
      </c>
      <c r="B356" t="s">
        <v>340</v>
      </c>
      <c r="C356" t="s">
        <v>338</v>
      </c>
      <c r="D356" t="s">
        <v>31</v>
      </c>
      <c r="E356" t="s">
        <v>25</v>
      </c>
      <c r="F356" s="397">
        <v>10.000999999999999</v>
      </c>
      <c r="G356" s="397">
        <v>9.7270000000000003</v>
      </c>
      <c r="H356" s="397">
        <v>9.6829999999999998</v>
      </c>
      <c r="I356" s="397">
        <v>9.5129999999999999</v>
      </c>
      <c r="J356" s="397">
        <v>9.3480000000000008</v>
      </c>
    </row>
    <row r="357" spans="1:10">
      <c r="A357" t="s">
        <v>359</v>
      </c>
      <c r="B357" t="s">
        <v>341</v>
      </c>
      <c r="C357" t="s">
        <v>342</v>
      </c>
      <c r="D357" t="s">
        <v>343</v>
      </c>
      <c r="E357" t="s">
        <v>25</v>
      </c>
      <c r="F357" s="399">
        <v>9230</v>
      </c>
      <c r="G357" s="399">
        <v>8999</v>
      </c>
      <c r="H357" s="399">
        <v>8950</v>
      </c>
      <c r="I357" s="399">
        <v>8787</v>
      </c>
      <c r="J357" s="399">
        <v>8637</v>
      </c>
    </row>
    <row r="358" spans="1:10">
      <c r="A358" t="s">
        <v>359</v>
      </c>
      <c r="B358" t="s">
        <v>344</v>
      </c>
      <c r="C358" t="s">
        <v>345</v>
      </c>
      <c r="D358" t="s">
        <v>343</v>
      </c>
      <c r="E358" t="s">
        <v>25</v>
      </c>
      <c r="F358" s="399">
        <v>9883</v>
      </c>
      <c r="G358" s="399">
        <v>9637</v>
      </c>
      <c r="H358" s="399">
        <v>9583</v>
      </c>
      <c r="I358" s="399">
        <v>9409</v>
      </c>
      <c r="J358" s="399">
        <v>9249</v>
      </c>
    </row>
    <row r="359" spans="1:10">
      <c r="A359" t="s">
        <v>359</v>
      </c>
      <c r="B359" t="s">
        <v>346</v>
      </c>
      <c r="C359" t="s">
        <v>347</v>
      </c>
      <c r="D359" t="s">
        <v>348</v>
      </c>
      <c r="E359" t="s">
        <v>25</v>
      </c>
      <c r="F359" s="506">
        <v>7.3588877505634835E-3</v>
      </c>
      <c r="G359" s="506">
        <v>7.3588877505634835E-3</v>
      </c>
      <c r="H359" s="506">
        <v>7.3588877505634835E-3</v>
      </c>
      <c r="I359" s="506">
        <v>7.3588877505634835E-3</v>
      </c>
      <c r="J359" s="506">
        <v>7.3588877505634835E-3</v>
      </c>
    </row>
    <row r="360" spans="1:10">
      <c r="A360" t="s">
        <v>359</v>
      </c>
      <c r="B360" t="s">
        <v>349</v>
      </c>
      <c r="C360" t="s">
        <v>350</v>
      </c>
      <c r="D360" t="s">
        <v>348</v>
      </c>
      <c r="E360" t="s">
        <v>25</v>
      </c>
      <c r="F360" s="506">
        <v>0.05</v>
      </c>
      <c r="G360" s="506">
        <v>0.05</v>
      </c>
      <c r="H360" s="506">
        <v>0.05</v>
      </c>
      <c r="I360" s="506">
        <v>0.05</v>
      </c>
      <c r="J360" s="506">
        <v>0.05</v>
      </c>
    </row>
    <row r="361" spans="1:10">
      <c r="A361" t="s">
        <v>359</v>
      </c>
      <c r="B361" t="s">
        <v>351</v>
      </c>
      <c r="C361" t="s">
        <v>352</v>
      </c>
      <c r="D361" t="s">
        <v>348</v>
      </c>
      <c r="E361" t="s">
        <v>25</v>
      </c>
      <c r="F361" s="506">
        <v>7.3588877505634835E-3</v>
      </c>
      <c r="G361" s="506">
        <v>7.3588877505634835E-3</v>
      </c>
      <c r="H361" s="506">
        <v>7.3588877505634835E-3</v>
      </c>
      <c r="I361" s="506">
        <v>7.3588877505634835E-3</v>
      </c>
      <c r="J361" s="506">
        <v>7.3588877505634835E-3</v>
      </c>
    </row>
    <row r="362" spans="1:10">
      <c r="A362" t="s">
        <v>359</v>
      </c>
      <c r="B362" t="s">
        <v>353</v>
      </c>
      <c r="C362" t="s">
        <v>354</v>
      </c>
      <c r="D362" t="s">
        <v>348</v>
      </c>
      <c r="E362" t="s">
        <v>25</v>
      </c>
      <c r="F362" s="506">
        <v>0</v>
      </c>
      <c r="G362" s="506">
        <v>0</v>
      </c>
      <c r="H362" s="506">
        <v>0</v>
      </c>
      <c r="I362" s="506">
        <v>0</v>
      </c>
      <c r="J362" s="506">
        <v>0</v>
      </c>
    </row>
    <row r="363" spans="1:10">
      <c r="A363" t="s">
        <v>359</v>
      </c>
      <c r="B363" t="s">
        <v>355</v>
      </c>
      <c r="C363" t="s">
        <v>356</v>
      </c>
      <c r="D363" t="s">
        <v>348</v>
      </c>
      <c r="E363" t="s">
        <v>25</v>
      </c>
      <c r="F363" s="506">
        <v>0.05</v>
      </c>
      <c r="G363" s="506">
        <v>0.05</v>
      </c>
      <c r="H363" s="506">
        <v>0.05</v>
      </c>
      <c r="I363" s="506">
        <v>0.05</v>
      </c>
      <c r="J363" s="506">
        <v>0.05</v>
      </c>
    </row>
    <row r="364" spans="1:10">
      <c r="A364" t="s">
        <v>359</v>
      </c>
      <c r="B364" t="s">
        <v>357</v>
      </c>
      <c r="C364" t="s">
        <v>358</v>
      </c>
      <c r="D364" t="s">
        <v>348</v>
      </c>
      <c r="E364" t="s">
        <v>25</v>
      </c>
      <c r="F364" s="506">
        <v>0</v>
      </c>
      <c r="G364" s="506">
        <v>0</v>
      </c>
      <c r="H364" s="506">
        <v>0</v>
      </c>
      <c r="I364" s="506">
        <v>0</v>
      </c>
      <c r="J364" s="506">
        <v>0</v>
      </c>
    </row>
    <row r="365" spans="1:10">
      <c r="A365" t="s">
        <v>360</v>
      </c>
      <c r="B365" t="s">
        <v>29</v>
      </c>
      <c r="C365" t="s">
        <v>30</v>
      </c>
      <c r="D365" t="s">
        <v>31</v>
      </c>
      <c r="E365" t="s">
        <v>25</v>
      </c>
      <c r="F365" s="397">
        <v>0</v>
      </c>
      <c r="G365" s="397">
        <v>0</v>
      </c>
      <c r="H365" s="397">
        <v>0</v>
      </c>
      <c r="I365" s="397">
        <v>0</v>
      </c>
      <c r="J365" s="397">
        <v>0</v>
      </c>
    </row>
    <row r="366" spans="1:10">
      <c r="A366" t="s">
        <v>360</v>
      </c>
      <c r="B366" t="s">
        <v>32</v>
      </c>
      <c r="C366" t="s">
        <v>33</v>
      </c>
      <c r="D366" t="s">
        <v>31</v>
      </c>
      <c r="E366" t="s">
        <v>25</v>
      </c>
      <c r="F366" s="397">
        <v>0</v>
      </c>
      <c r="G366" s="397">
        <v>0</v>
      </c>
      <c r="H366" s="397">
        <v>0</v>
      </c>
      <c r="I366" s="397">
        <v>0</v>
      </c>
      <c r="J366" s="397">
        <v>0</v>
      </c>
    </row>
    <row r="367" spans="1:10">
      <c r="A367" t="s">
        <v>360</v>
      </c>
      <c r="B367" t="s">
        <v>34</v>
      </c>
      <c r="C367" t="s">
        <v>35</v>
      </c>
      <c r="D367" t="s">
        <v>31</v>
      </c>
      <c r="E367" t="s">
        <v>25</v>
      </c>
      <c r="F367" s="397">
        <v>0</v>
      </c>
      <c r="G367" s="397">
        <v>0</v>
      </c>
      <c r="H367" s="397">
        <v>0</v>
      </c>
      <c r="I367" s="397">
        <v>0</v>
      </c>
      <c r="J367" s="397">
        <v>0</v>
      </c>
    </row>
    <row r="368" spans="1:10">
      <c r="A368" t="s">
        <v>360</v>
      </c>
      <c r="B368" t="s">
        <v>36</v>
      </c>
      <c r="C368" t="s">
        <v>37</v>
      </c>
      <c r="D368" t="s">
        <v>31</v>
      </c>
      <c r="E368" t="s">
        <v>25</v>
      </c>
      <c r="F368" s="397">
        <v>0</v>
      </c>
      <c r="G368" s="397">
        <v>0</v>
      </c>
      <c r="H368" s="397">
        <v>0</v>
      </c>
      <c r="I368" s="397">
        <v>0</v>
      </c>
      <c r="J368" s="397">
        <v>0</v>
      </c>
    </row>
    <row r="369" spans="1:10">
      <c r="A369" t="s">
        <v>360</v>
      </c>
      <c r="B369" t="s">
        <v>38</v>
      </c>
      <c r="C369" t="s">
        <v>39</v>
      </c>
      <c r="D369" t="s">
        <v>31</v>
      </c>
      <c r="E369" t="s">
        <v>25</v>
      </c>
      <c r="F369" s="397">
        <v>0</v>
      </c>
      <c r="G369" s="397">
        <v>0</v>
      </c>
      <c r="H369" s="397">
        <v>0</v>
      </c>
      <c r="I369" s="397">
        <v>0</v>
      </c>
      <c r="J369" s="397">
        <v>0</v>
      </c>
    </row>
    <row r="370" spans="1:10">
      <c r="A370" t="s">
        <v>360</v>
      </c>
      <c r="B370" t="s">
        <v>40</v>
      </c>
      <c r="C370" t="s">
        <v>41</v>
      </c>
      <c r="D370" t="s">
        <v>31</v>
      </c>
      <c r="E370" t="s">
        <v>25</v>
      </c>
      <c r="F370" s="397">
        <v>3.267936524964505E-2</v>
      </c>
      <c r="G370" s="397">
        <v>3.2679365085113168E-2</v>
      </c>
      <c r="H370" s="397">
        <v>3.2679366015461092E-2</v>
      </c>
      <c r="I370" s="397">
        <v>3.2679365137933937E-2</v>
      </c>
      <c r="J370" s="397">
        <v>3.2679364429767439E-2</v>
      </c>
    </row>
    <row r="371" spans="1:10">
      <c r="A371" t="s">
        <v>360</v>
      </c>
      <c r="B371" t="s">
        <v>42</v>
      </c>
      <c r="C371" t="s">
        <v>43</v>
      </c>
      <c r="D371" t="s">
        <v>31</v>
      </c>
      <c r="E371" t="s">
        <v>25</v>
      </c>
      <c r="F371" s="398" t="s">
        <v>292</v>
      </c>
      <c r="G371" s="398" t="s">
        <v>292</v>
      </c>
      <c r="H371" s="398" t="s">
        <v>292</v>
      </c>
      <c r="I371" s="398" t="s">
        <v>292</v>
      </c>
      <c r="J371" s="398" t="s">
        <v>292</v>
      </c>
    </row>
    <row r="372" spans="1:10">
      <c r="A372" t="s">
        <v>360</v>
      </c>
      <c r="B372" t="s">
        <v>44</v>
      </c>
      <c r="C372" t="s">
        <v>45</v>
      </c>
      <c r="D372" t="s">
        <v>31</v>
      </c>
      <c r="E372" t="s">
        <v>25</v>
      </c>
      <c r="F372" s="398" t="s">
        <v>292</v>
      </c>
      <c r="G372" s="398" t="s">
        <v>292</v>
      </c>
      <c r="H372" s="398" t="s">
        <v>292</v>
      </c>
      <c r="I372" s="398" t="s">
        <v>292</v>
      </c>
      <c r="J372" s="398" t="s">
        <v>292</v>
      </c>
    </row>
    <row r="373" spans="1:10">
      <c r="A373" t="s">
        <v>360</v>
      </c>
      <c r="B373" t="s">
        <v>46</v>
      </c>
      <c r="C373" t="s">
        <v>47</v>
      </c>
      <c r="D373" t="s">
        <v>31</v>
      </c>
      <c r="E373" t="s">
        <v>25</v>
      </c>
      <c r="F373" s="397">
        <v>5.3398787567998296</v>
      </c>
      <c r="G373" s="397">
        <v>5.4526711140053283</v>
      </c>
      <c r="H373" s="397">
        <v>5.5289733404954493</v>
      </c>
      <c r="I373" s="397">
        <v>5.6004935395030913</v>
      </c>
      <c r="J373" s="397">
        <v>5.65938413148272</v>
      </c>
    </row>
    <row r="374" spans="1:10">
      <c r="A374" t="s">
        <v>360</v>
      </c>
      <c r="B374" t="s">
        <v>48</v>
      </c>
      <c r="C374" t="s">
        <v>49</v>
      </c>
      <c r="D374" t="s">
        <v>31</v>
      </c>
      <c r="E374" t="s">
        <v>25</v>
      </c>
      <c r="F374" s="397">
        <v>1.096742850996052E-3</v>
      </c>
      <c r="G374" s="397">
        <v>1.0967428609259899E-3</v>
      </c>
      <c r="H374" s="397">
        <v>1.096743642531834E-3</v>
      </c>
      <c r="I374" s="397">
        <v>1.096743976739408E-3</v>
      </c>
      <c r="J374" s="397">
        <v>1.0967414654399241E-3</v>
      </c>
    </row>
    <row r="375" spans="1:10">
      <c r="A375" t="s">
        <v>360</v>
      </c>
      <c r="B375" t="s">
        <v>50</v>
      </c>
      <c r="C375" t="s">
        <v>51</v>
      </c>
      <c r="D375" t="s">
        <v>31</v>
      </c>
      <c r="E375" t="s">
        <v>25</v>
      </c>
      <c r="F375" s="397">
        <v>-5.576200082392167E-4</v>
      </c>
      <c r="G375" s="397">
        <v>-5.5761937696007088E-4</v>
      </c>
      <c r="H375" s="397">
        <v>-5.5762010235783466E-4</v>
      </c>
      <c r="I375" s="397">
        <v>-5.576199285901596E-4</v>
      </c>
      <c r="J375" s="397">
        <v>-5.5761944075584716E-4</v>
      </c>
    </row>
    <row r="376" spans="1:10">
      <c r="A376" t="s">
        <v>360</v>
      </c>
      <c r="B376" t="s">
        <v>52</v>
      </c>
      <c r="C376" t="s">
        <v>53</v>
      </c>
      <c r="D376" t="s">
        <v>31</v>
      </c>
      <c r="E376" t="s">
        <v>25</v>
      </c>
      <c r="F376" s="397">
        <v>0</v>
      </c>
      <c r="G376" s="397">
        <v>0</v>
      </c>
      <c r="H376" s="397">
        <v>0</v>
      </c>
      <c r="I376" s="397">
        <v>0</v>
      </c>
      <c r="J376" s="397">
        <v>0</v>
      </c>
    </row>
    <row r="377" spans="1:10">
      <c r="A377" t="s">
        <v>360</v>
      </c>
      <c r="B377" t="s">
        <v>54</v>
      </c>
      <c r="C377" t="s">
        <v>55</v>
      </c>
      <c r="D377" t="s">
        <v>31</v>
      </c>
      <c r="E377" t="s">
        <v>25</v>
      </c>
      <c r="F377" s="398" t="s">
        <v>292</v>
      </c>
      <c r="G377" s="398" t="s">
        <v>292</v>
      </c>
      <c r="H377" s="398" t="s">
        <v>292</v>
      </c>
      <c r="I377" s="398" t="s">
        <v>292</v>
      </c>
      <c r="J377" s="398" t="s">
        <v>292</v>
      </c>
    </row>
    <row r="378" spans="1:10">
      <c r="A378" t="s">
        <v>360</v>
      </c>
      <c r="B378" t="s">
        <v>56</v>
      </c>
      <c r="C378" t="s">
        <v>57</v>
      </c>
      <c r="D378" t="s">
        <v>31</v>
      </c>
      <c r="E378" t="s">
        <v>25</v>
      </c>
      <c r="F378" s="398" t="s">
        <v>292</v>
      </c>
      <c r="G378" s="398" t="s">
        <v>292</v>
      </c>
      <c r="H378" s="398" t="s">
        <v>292</v>
      </c>
      <c r="I378" s="398" t="s">
        <v>292</v>
      </c>
      <c r="J378" s="398" t="s">
        <v>292</v>
      </c>
    </row>
    <row r="379" spans="1:10">
      <c r="A379" t="s">
        <v>360</v>
      </c>
      <c r="B379" t="s">
        <v>58</v>
      </c>
      <c r="C379" t="s">
        <v>59</v>
      </c>
      <c r="D379" t="s">
        <v>31</v>
      </c>
      <c r="E379" t="s">
        <v>25</v>
      </c>
      <c r="F379" s="397">
        <v>0</v>
      </c>
      <c r="G379" s="397">
        <v>0</v>
      </c>
      <c r="H379" s="397">
        <v>0</v>
      </c>
      <c r="I379" s="397">
        <v>0</v>
      </c>
      <c r="J379" s="397">
        <v>0</v>
      </c>
    </row>
    <row r="380" spans="1:10">
      <c r="A380" t="s">
        <v>360</v>
      </c>
      <c r="B380" t="s">
        <v>60</v>
      </c>
      <c r="C380" t="s">
        <v>61</v>
      </c>
      <c r="D380" t="s">
        <v>31</v>
      </c>
      <c r="E380" t="s">
        <v>25</v>
      </c>
      <c r="F380" s="397">
        <v>0</v>
      </c>
      <c r="G380" s="397">
        <v>0</v>
      </c>
      <c r="H380" s="397">
        <v>0</v>
      </c>
      <c r="I380" s="397">
        <v>0</v>
      </c>
      <c r="J380" s="397">
        <v>0</v>
      </c>
    </row>
    <row r="381" spans="1:10">
      <c r="A381" t="s">
        <v>360</v>
      </c>
      <c r="B381" t="s">
        <v>62</v>
      </c>
      <c r="C381" t="s">
        <v>63</v>
      </c>
      <c r="D381" t="s">
        <v>31</v>
      </c>
      <c r="E381" t="s">
        <v>25</v>
      </c>
      <c r="F381" s="397">
        <v>0</v>
      </c>
      <c r="G381" s="397">
        <v>0</v>
      </c>
      <c r="H381" s="397">
        <v>0</v>
      </c>
      <c r="I381" s="397">
        <v>0</v>
      </c>
      <c r="J381" s="397">
        <v>0</v>
      </c>
    </row>
    <row r="382" spans="1:10">
      <c r="A382" t="s">
        <v>360</v>
      </c>
      <c r="B382" t="s">
        <v>64</v>
      </c>
      <c r="C382" t="s">
        <v>65</v>
      </c>
      <c r="D382" t="s">
        <v>31</v>
      </c>
      <c r="E382" t="s">
        <v>25</v>
      </c>
      <c r="F382" s="397">
        <v>0</v>
      </c>
      <c r="G382" s="397">
        <v>0</v>
      </c>
      <c r="H382" s="397">
        <v>0</v>
      </c>
      <c r="I382" s="397">
        <v>0</v>
      </c>
      <c r="J382" s="397">
        <v>0</v>
      </c>
    </row>
    <row r="383" spans="1:10">
      <c r="A383" t="s">
        <v>360</v>
      </c>
      <c r="B383" t="s">
        <v>66</v>
      </c>
      <c r="C383" t="s">
        <v>67</v>
      </c>
      <c r="D383" t="s">
        <v>31</v>
      </c>
      <c r="E383" t="s">
        <v>25</v>
      </c>
      <c r="F383" s="398" t="s">
        <v>292</v>
      </c>
      <c r="G383" s="398" t="s">
        <v>292</v>
      </c>
      <c r="H383" s="398" t="s">
        <v>292</v>
      </c>
      <c r="I383" s="398" t="s">
        <v>292</v>
      </c>
      <c r="J383" s="398" t="s">
        <v>292</v>
      </c>
    </row>
    <row r="384" spans="1:10">
      <c r="A384" t="s">
        <v>360</v>
      </c>
      <c r="B384" t="s">
        <v>68</v>
      </c>
      <c r="C384" t="s">
        <v>69</v>
      </c>
      <c r="D384" t="s">
        <v>31</v>
      </c>
      <c r="E384" t="s">
        <v>25</v>
      </c>
      <c r="F384" s="398" t="s">
        <v>292</v>
      </c>
      <c r="G384" s="398" t="s">
        <v>292</v>
      </c>
      <c r="H384" s="398" t="s">
        <v>292</v>
      </c>
      <c r="I384" s="398" t="s">
        <v>292</v>
      </c>
      <c r="J384" s="398" t="s">
        <v>292</v>
      </c>
    </row>
    <row r="385" spans="1:10">
      <c r="A385" t="s">
        <v>360</v>
      </c>
      <c r="B385" t="s">
        <v>70</v>
      </c>
      <c r="C385" t="s">
        <v>71</v>
      </c>
      <c r="D385" t="s">
        <v>31</v>
      </c>
      <c r="E385" t="s">
        <v>25</v>
      </c>
      <c r="F385" s="397">
        <v>0</v>
      </c>
      <c r="G385" s="397">
        <v>0</v>
      </c>
      <c r="H385" s="397">
        <v>0</v>
      </c>
      <c r="I385" s="397">
        <v>0</v>
      </c>
      <c r="J385" s="397">
        <v>0</v>
      </c>
    </row>
    <row r="386" spans="1:10">
      <c r="A386" t="s">
        <v>360</v>
      </c>
      <c r="B386" t="s">
        <v>72</v>
      </c>
      <c r="C386" t="s">
        <v>73</v>
      </c>
      <c r="D386" t="s">
        <v>31</v>
      </c>
      <c r="E386" t="s">
        <v>25</v>
      </c>
      <c r="F386" s="397">
        <v>0</v>
      </c>
      <c r="G386" s="397">
        <v>0</v>
      </c>
      <c r="H386" s="397">
        <v>0</v>
      </c>
      <c r="I386" s="397">
        <v>0</v>
      </c>
      <c r="J386" s="397">
        <v>0</v>
      </c>
    </row>
    <row r="387" spans="1:10">
      <c r="A387" t="s">
        <v>360</v>
      </c>
      <c r="B387" t="s">
        <v>74</v>
      </c>
      <c r="C387" t="s">
        <v>75</v>
      </c>
      <c r="D387" t="s">
        <v>31</v>
      </c>
      <c r="E387" t="s">
        <v>25</v>
      </c>
      <c r="F387" s="397">
        <v>0</v>
      </c>
      <c r="G387" s="397">
        <v>0</v>
      </c>
      <c r="H387" s="397">
        <v>0</v>
      </c>
      <c r="I387" s="397">
        <v>0</v>
      </c>
      <c r="J387" s="397">
        <v>0</v>
      </c>
    </row>
    <row r="388" spans="1:10">
      <c r="A388" t="s">
        <v>360</v>
      </c>
      <c r="B388" t="s">
        <v>76</v>
      </c>
      <c r="C388" t="s">
        <v>77</v>
      </c>
      <c r="D388" t="s">
        <v>31</v>
      </c>
      <c r="E388" t="s">
        <v>25</v>
      </c>
      <c r="F388" s="397">
        <v>0</v>
      </c>
      <c r="G388" s="397">
        <v>0</v>
      </c>
      <c r="H388" s="397">
        <v>0</v>
      </c>
      <c r="I388" s="397">
        <v>0</v>
      </c>
      <c r="J388" s="397">
        <v>0</v>
      </c>
    </row>
    <row r="389" spans="1:10">
      <c r="A389" t="s">
        <v>360</v>
      </c>
      <c r="B389" t="s">
        <v>78</v>
      </c>
      <c r="C389" t="s">
        <v>79</v>
      </c>
      <c r="D389" t="s">
        <v>31</v>
      </c>
      <c r="E389" t="s">
        <v>25</v>
      </c>
      <c r="F389" s="398" t="s">
        <v>292</v>
      </c>
      <c r="G389" s="398" t="s">
        <v>292</v>
      </c>
      <c r="H389" s="398" t="s">
        <v>292</v>
      </c>
      <c r="I389" s="398" t="s">
        <v>292</v>
      </c>
      <c r="J389" s="398" t="s">
        <v>292</v>
      </c>
    </row>
    <row r="390" spans="1:10">
      <c r="A390" t="s">
        <v>360</v>
      </c>
      <c r="B390" t="s">
        <v>80</v>
      </c>
      <c r="C390" t="s">
        <v>81</v>
      </c>
      <c r="D390" t="s">
        <v>31</v>
      </c>
      <c r="E390" t="s">
        <v>25</v>
      </c>
      <c r="F390" s="398" t="s">
        <v>292</v>
      </c>
      <c r="G390" s="398" t="s">
        <v>292</v>
      </c>
      <c r="H390" s="398" t="s">
        <v>292</v>
      </c>
      <c r="I390" s="398" t="s">
        <v>292</v>
      </c>
      <c r="J390" s="398" t="s">
        <v>292</v>
      </c>
    </row>
    <row r="391" spans="1:10">
      <c r="A391" t="s">
        <v>360</v>
      </c>
      <c r="B391" t="s">
        <v>82</v>
      </c>
      <c r="C391" t="s">
        <v>83</v>
      </c>
      <c r="D391" t="s">
        <v>31</v>
      </c>
      <c r="E391" t="s">
        <v>25</v>
      </c>
      <c r="F391" s="397">
        <v>0.1824566212982105</v>
      </c>
      <c r="G391" s="397">
        <v>0.18245662125748441</v>
      </c>
      <c r="H391" s="397">
        <v>0.18245662113545319</v>
      </c>
      <c r="I391" s="397">
        <v>0.1824566212177603</v>
      </c>
      <c r="J391" s="397">
        <v>0.1824566212127374</v>
      </c>
    </row>
    <row r="392" spans="1:10">
      <c r="A392" t="s">
        <v>360</v>
      </c>
      <c r="B392" t="s">
        <v>84</v>
      </c>
      <c r="C392" t="s">
        <v>85</v>
      </c>
      <c r="D392" t="s">
        <v>31</v>
      </c>
      <c r="E392" t="s">
        <v>25</v>
      </c>
      <c r="F392" s="397">
        <v>0.97867567758339324</v>
      </c>
      <c r="G392" s="397">
        <v>0.97867567736494365</v>
      </c>
      <c r="H392" s="397">
        <v>0.97867567671038236</v>
      </c>
      <c r="I392" s="397">
        <v>0.97867567715186787</v>
      </c>
      <c r="J392" s="397">
        <v>0.97867567712492576</v>
      </c>
    </row>
    <row r="393" spans="1:10">
      <c r="A393" t="s">
        <v>360</v>
      </c>
      <c r="B393" t="s">
        <v>86</v>
      </c>
      <c r="C393" t="s">
        <v>87</v>
      </c>
      <c r="D393" t="s">
        <v>31</v>
      </c>
      <c r="E393" t="s">
        <v>25</v>
      </c>
      <c r="F393" s="397">
        <v>3.9209961472444307E-2</v>
      </c>
      <c r="G393" s="397">
        <v>3.9209961463692281E-2</v>
      </c>
      <c r="H393" s="397">
        <v>3.920996143746773E-2</v>
      </c>
      <c r="I393" s="397">
        <v>3.9209961455155547E-2</v>
      </c>
      <c r="J393" s="397">
        <v>3.9209961454076132E-2</v>
      </c>
    </row>
    <row r="394" spans="1:10">
      <c r="A394" t="s">
        <v>360</v>
      </c>
      <c r="B394" t="s">
        <v>88</v>
      </c>
      <c r="C394" t="s">
        <v>89</v>
      </c>
      <c r="D394" t="s">
        <v>31</v>
      </c>
      <c r="E394" t="s">
        <v>25</v>
      </c>
      <c r="F394" s="397">
        <v>7.1095050909582872E-3</v>
      </c>
      <c r="G394" s="397">
        <v>7.1095050893713778E-3</v>
      </c>
      <c r="H394" s="397">
        <v>7.1095050846163733E-3</v>
      </c>
      <c r="I394" s="397">
        <v>7.1095050878235066E-3</v>
      </c>
      <c r="J394" s="397">
        <v>7.109505087627789E-3</v>
      </c>
    </row>
    <row r="395" spans="1:10">
      <c r="A395" t="s">
        <v>360</v>
      </c>
      <c r="B395" t="s">
        <v>90</v>
      </c>
      <c r="C395" t="s">
        <v>91</v>
      </c>
      <c r="D395" t="s">
        <v>31</v>
      </c>
      <c r="E395" t="s">
        <v>25</v>
      </c>
      <c r="F395" s="398" t="s">
        <v>292</v>
      </c>
      <c r="G395" s="398" t="s">
        <v>292</v>
      </c>
      <c r="H395" s="398" t="s">
        <v>292</v>
      </c>
      <c r="I395" s="398" t="s">
        <v>292</v>
      </c>
      <c r="J395" s="398" t="s">
        <v>292</v>
      </c>
    </row>
    <row r="396" spans="1:10">
      <c r="A396" t="s">
        <v>360</v>
      </c>
      <c r="B396" t="s">
        <v>92</v>
      </c>
      <c r="C396" t="s">
        <v>93</v>
      </c>
      <c r="D396" t="s">
        <v>31</v>
      </c>
      <c r="E396" t="s">
        <v>25</v>
      </c>
      <c r="F396" s="398" t="s">
        <v>292</v>
      </c>
      <c r="G396" s="398" t="s">
        <v>292</v>
      </c>
      <c r="H396" s="398" t="s">
        <v>292</v>
      </c>
      <c r="I396" s="398" t="s">
        <v>292</v>
      </c>
      <c r="J396" s="398" t="s">
        <v>292</v>
      </c>
    </row>
    <row r="397" spans="1:10">
      <c r="A397" t="s">
        <v>360</v>
      </c>
      <c r="B397" t="s">
        <v>94</v>
      </c>
      <c r="C397" t="s">
        <v>95</v>
      </c>
      <c r="D397" t="s">
        <v>31</v>
      </c>
      <c r="E397" t="s">
        <v>25</v>
      </c>
      <c r="F397" s="397">
        <v>0</v>
      </c>
      <c r="G397" s="397">
        <v>0</v>
      </c>
      <c r="H397" s="397">
        <v>0</v>
      </c>
      <c r="I397" s="397">
        <v>0</v>
      </c>
      <c r="J397" s="397">
        <v>0</v>
      </c>
    </row>
    <row r="398" spans="1:10">
      <c r="A398" t="s">
        <v>360</v>
      </c>
      <c r="B398" t="s">
        <v>96</v>
      </c>
      <c r="C398" t="s">
        <v>97</v>
      </c>
      <c r="D398" t="s">
        <v>31</v>
      </c>
      <c r="E398" t="s">
        <v>25</v>
      </c>
      <c r="F398" s="397">
        <v>0</v>
      </c>
      <c r="G398" s="397">
        <v>0</v>
      </c>
      <c r="H398" s="397">
        <v>0</v>
      </c>
      <c r="I398" s="397">
        <v>0</v>
      </c>
      <c r="J398" s="397">
        <v>0</v>
      </c>
    </row>
    <row r="399" spans="1:10">
      <c r="A399" t="s">
        <v>360</v>
      </c>
      <c r="B399" t="s">
        <v>98</v>
      </c>
      <c r="C399" t="s">
        <v>99</v>
      </c>
      <c r="D399" t="s">
        <v>31</v>
      </c>
      <c r="E399" t="s">
        <v>25</v>
      </c>
      <c r="F399" s="397">
        <v>0</v>
      </c>
      <c r="G399" s="397">
        <v>0</v>
      </c>
      <c r="H399" s="397">
        <v>0</v>
      </c>
      <c r="I399" s="397">
        <v>0</v>
      </c>
      <c r="J399" s="397">
        <v>0</v>
      </c>
    </row>
    <row r="400" spans="1:10">
      <c r="A400" t="s">
        <v>360</v>
      </c>
      <c r="B400" t="s">
        <v>100</v>
      </c>
      <c r="C400" t="s">
        <v>101</v>
      </c>
      <c r="D400" t="s">
        <v>31</v>
      </c>
      <c r="E400" t="s">
        <v>25</v>
      </c>
      <c r="F400" s="397">
        <v>0</v>
      </c>
      <c r="G400" s="397">
        <v>0</v>
      </c>
      <c r="H400" s="397">
        <v>0</v>
      </c>
      <c r="I400" s="397">
        <v>0</v>
      </c>
      <c r="J400" s="397">
        <v>0</v>
      </c>
    </row>
    <row r="401" spans="1:10">
      <c r="A401" t="s">
        <v>360</v>
      </c>
      <c r="B401" t="s">
        <v>102</v>
      </c>
      <c r="C401" t="s">
        <v>103</v>
      </c>
      <c r="D401" t="s">
        <v>31</v>
      </c>
      <c r="E401" t="s">
        <v>25</v>
      </c>
      <c r="F401" s="397">
        <v>0</v>
      </c>
      <c r="G401" s="397">
        <v>0</v>
      </c>
      <c r="H401" s="397">
        <v>0</v>
      </c>
      <c r="I401" s="397">
        <v>0</v>
      </c>
      <c r="J401" s="397">
        <v>0</v>
      </c>
    </row>
    <row r="402" spans="1:10">
      <c r="A402" t="s">
        <v>360</v>
      </c>
      <c r="B402" t="s">
        <v>104</v>
      </c>
      <c r="C402" t="s">
        <v>105</v>
      </c>
      <c r="D402" t="s">
        <v>31</v>
      </c>
      <c r="E402" t="s">
        <v>25</v>
      </c>
      <c r="F402" s="397">
        <v>0</v>
      </c>
      <c r="G402" s="397">
        <v>0</v>
      </c>
      <c r="H402" s="397">
        <v>0</v>
      </c>
      <c r="I402" s="397">
        <v>0</v>
      </c>
      <c r="J402" s="397">
        <v>0</v>
      </c>
    </row>
    <row r="403" spans="1:10">
      <c r="A403" t="s">
        <v>360</v>
      </c>
      <c r="B403" t="s">
        <v>106</v>
      </c>
      <c r="C403" t="s">
        <v>107</v>
      </c>
      <c r="D403" t="s">
        <v>31</v>
      </c>
      <c r="E403" t="s">
        <v>25</v>
      </c>
      <c r="F403" s="397">
        <v>0</v>
      </c>
      <c r="G403" s="397">
        <v>0</v>
      </c>
      <c r="H403" s="397">
        <v>0</v>
      </c>
      <c r="I403" s="397">
        <v>0</v>
      </c>
      <c r="J403" s="397">
        <v>0</v>
      </c>
    </row>
    <row r="404" spans="1:10">
      <c r="A404" t="s">
        <v>360</v>
      </c>
      <c r="B404" t="s">
        <v>108</v>
      </c>
      <c r="C404" t="s">
        <v>109</v>
      </c>
      <c r="D404" t="s">
        <v>31</v>
      </c>
      <c r="E404" t="s">
        <v>25</v>
      </c>
      <c r="F404" s="397">
        <v>0</v>
      </c>
      <c r="G404" s="397">
        <v>0</v>
      </c>
      <c r="H404" s="397">
        <v>0</v>
      </c>
      <c r="I404" s="397">
        <v>0</v>
      </c>
      <c r="J404" s="397">
        <v>0</v>
      </c>
    </row>
    <row r="405" spans="1:10">
      <c r="A405" t="s">
        <v>360</v>
      </c>
      <c r="B405" t="s">
        <v>110</v>
      </c>
      <c r="C405" t="s">
        <v>111</v>
      </c>
      <c r="D405" t="s">
        <v>31</v>
      </c>
      <c r="E405" t="s">
        <v>25</v>
      </c>
      <c r="F405" s="397">
        <v>0</v>
      </c>
      <c r="G405" s="397">
        <v>0</v>
      </c>
      <c r="H405" s="397">
        <v>0</v>
      </c>
      <c r="I405" s="397">
        <v>0</v>
      </c>
      <c r="J405" s="397">
        <v>0</v>
      </c>
    </row>
    <row r="406" spans="1:10">
      <c r="A406" t="s">
        <v>360</v>
      </c>
      <c r="B406" t="s">
        <v>112</v>
      </c>
      <c r="C406" t="s">
        <v>113</v>
      </c>
      <c r="D406" t="s">
        <v>31</v>
      </c>
      <c r="E406" t="s">
        <v>25</v>
      </c>
      <c r="F406" s="397">
        <v>0</v>
      </c>
      <c r="G406" s="397">
        <v>0</v>
      </c>
      <c r="H406" s="397">
        <v>0</v>
      </c>
      <c r="I406" s="397">
        <v>0</v>
      </c>
      <c r="J406" s="397">
        <v>0</v>
      </c>
    </row>
    <row r="407" spans="1:10">
      <c r="A407" t="s">
        <v>360</v>
      </c>
      <c r="B407" t="s">
        <v>114</v>
      </c>
      <c r="C407" t="s">
        <v>115</v>
      </c>
      <c r="D407" t="s">
        <v>31</v>
      </c>
      <c r="E407" t="s">
        <v>25</v>
      </c>
      <c r="F407" s="397">
        <v>0</v>
      </c>
      <c r="G407" s="397">
        <v>0</v>
      </c>
      <c r="H407" s="397">
        <v>0</v>
      </c>
      <c r="I407" s="397">
        <v>0</v>
      </c>
      <c r="J407" s="397">
        <v>0</v>
      </c>
    </row>
    <row r="408" spans="1:10">
      <c r="A408" t="s">
        <v>360</v>
      </c>
      <c r="B408" t="s">
        <v>116</v>
      </c>
      <c r="C408" t="s">
        <v>117</v>
      </c>
      <c r="D408" t="s">
        <v>31</v>
      </c>
      <c r="E408" t="s">
        <v>25</v>
      </c>
      <c r="F408" s="397">
        <v>0</v>
      </c>
      <c r="G408" s="397">
        <v>0</v>
      </c>
      <c r="H408" s="397">
        <v>0</v>
      </c>
      <c r="I408" s="397">
        <v>0</v>
      </c>
      <c r="J408" s="397">
        <v>0</v>
      </c>
    </row>
    <row r="409" spans="1:10">
      <c r="A409" t="s">
        <v>360</v>
      </c>
      <c r="B409" t="s">
        <v>118</v>
      </c>
      <c r="C409" t="s">
        <v>119</v>
      </c>
      <c r="D409" t="s">
        <v>31</v>
      </c>
      <c r="E409" t="s">
        <v>25</v>
      </c>
      <c r="F409" s="397">
        <v>0</v>
      </c>
      <c r="G409" s="397">
        <v>0</v>
      </c>
      <c r="H409" s="397">
        <v>0</v>
      </c>
      <c r="I409" s="397">
        <v>0</v>
      </c>
      <c r="J409" s="397">
        <v>0</v>
      </c>
    </row>
    <row r="410" spans="1:10">
      <c r="A410" t="s">
        <v>360</v>
      </c>
      <c r="B410" t="s">
        <v>120</v>
      </c>
      <c r="C410" t="s">
        <v>121</v>
      </c>
      <c r="D410" t="s">
        <v>31</v>
      </c>
      <c r="E410" t="s">
        <v>25</v>
      </c>
      <c r="F410" s="397">
        <v>0</v>
      </c>
      <c r="G410" s="397">
        <v>0</v>
      </c>
      <c r="H410" s="397">
        <v>0</v>
      </c>
      <c r="I410" s="397">
        <v>0</v>
      </c>
      <c r="J410" s="397">
        <v>0</v>
      </c>
    </row>
    <row r="411" spans="1:10">
      <c r="A411" t="s">
        <v>360</v>
      </c>
      <c r="B411" t="s">
        <v>122</v>
      </c>
      <c r="C411" t="s">
        <v>123</v>
      </c>
      <c r="D411" t="s">
        <v>31</v>
      </c>
      <c r="E411" t="s">
        <v>25</v>
      </c>
      <c r="F411" s="397">
        <v>0</v>
      </c>
      <c r="G411" s="397">
        <v>0</v>
      </c>
      <c r="H411" s="397">
        <v>0</v>
      </c>
      <c r="I411" s="397">
        <v>0</v>
      </c>
      <c r="J411" s="397">
        <v>0</v>
      </c>
    </row>
    <row r="412" spans="1:10">
      <c r="A412" t="s">
        <v>360</v>
      </c>
      <c r="B412" t="s">
        <v>124</v>
      </c>
      <c r="C412" t="s">
        <v>125</v>
      </c>
      <c r="D412" t="s">
        <v>31</v>
      </c>
      <c r="E412" t="s">
        <v>25</v>
      </c>
      <c r="F412" s="397">
        <v>0</v>
      </c>
      <c r="G412" s="397">
        <v>0</v>
      </c>
      <c r="H412" s="397">
        <v>0</v>
      </c>
      <c r="I412" s="397">
        <v>0</v>
      </c>
      <c r="J412" s="397">
        <v>0</v>
      </c>
    </row>
    <row r="413" spans="1:10">
      <c r="A413" t="s">
        <v>360</v>
      </c>
      <c r="B413" t="s">
        <v>126</v>
      </c>
      <c r="C413" t="s">
        <v>127</v>
      </c>
      <c r="D413" t="s">
        <v>31</v>
      </c>
      <c r="E413" t="s">
        <v>25</v>
      </c>
      <c r="F413" s="397">
        <v>0</v>
      </c>
      <c r="G413" s="397">
        <v>0</v>
      </c>
      <c r="H413" s="397">
        <v>0</v>
      </c>
      <c r="I413" s="397">
        <v>0</v>
      </c>
      <c r="J413" s="397">
        <v>0</v>
      </c>
    </row>
    <row r="414" spans="1:10">
      <c r="A414" t="s">
        <v>360</v>
      </c>
      <c r="B414" t="s">
        <v>128</v>
      </c>
      <c r="C414" t="s">
        <v>129</v>
      </c>
      <c r="D414" t="s">
        <v>31</v>
      </c>
      <c r="E414" t="s">
        <v>25</v>
      </c>
      <c r="F414" s="397">
        <v>0</v>
      </c>
      <c r="G414" s="397">
        <v>0</v>
      </c>
      <c r="H414" s="397">
        <v>0</v>
      </c>
      <c r="I414" s="397">
        <v>0</v>
      </c>
      <c r="J414" s="397">
        <v>0</v>
      </c>
    </row>
    <row r="415" spans="1:10">
      <c r="A415" t="s">
        <v>360</v>
      </c>
      <c r="B415" t="s">
        <v>130</v>
      </c>
      <c r="C415" t="s">
        <v>131</v>
      </c>
      <c r="D415" t="s">
        <v>31</v>
      </c>
      <c r="E415" t="s">
        <v>25</v>
      </c>
      <c r="F415" s="397">
        <v>0</v>
      </c>
      <c r="G415" s="397">
        <v>0</v>
      </c>
      <c r="H415" s="397">
        <v>0</v>
      </c>
      <c r="I415" s="397">
        <v>0</v>
      </c>
      <c r="J415" s="397">
        <v>0</v>
      </c>
    </row>
    <row r="416" spans="1:10">
      <c r="A416" t="s">
        <v>360</v>
      </c>
      <c r="B416" t="s">
        <v>132</v>
      </c>
      <c r="C416" t="s">
        <v>133</v>
      </c>
      <c r="D416" t="s">
        <v>31</v>
      </c>
      <c r="E416" t="s">
        <v>25</v>
      </c>
      <c r="F416" s="397">
        <v>0</v>
      </c>
      <c r="G416" s="397">
        <v>0</v>
      </c>
      <c r="H416" s="397">
        <v>0</v>
      </c>
      <c r="I416" s="397">
        <v>0</v>
      </c>
      <c r="J416" s="397">
        <v>0</v>
      </c>
    </row>
    <row r="417" spans="1:10">
      <c r="A417" t="s">
        <v>360</v>
      </c>
      <c r="B417" t="s">
        <v>134</v>
      </c>
      <c r="C417" t="s">
        <v>135</v>
      </c>
      <c r="D417" t="s">
        <v>31</v>
      </c>
      <c r="E417" t="s">
        <v>25</v>
      </c>
      <c r="F417" s="397">
        <v>0</v>
      </c>
      <c r="G417" s="397">
        <v>0</v>
      </c>
      <c r="H417" s="397">
        <v>0</v>
      </c>
      <c r="I417" s="397">
        <v>0</v>
      </c>
      <c r="J417" s="397">
        <v>0</v>
      </c>
    </row>
    <row r="418" spans="1:10">
      <c r="A418" t="s">
        <v>360</v>
      </c>
      <c r="B418" t="s">
        <v>136</v>
      </c>
      <c r="C418" t="s">
        <v>111</v>
      </c>
      <c r="D418" t="s">
        <v>31</v>
      </c>
      <c r="E418" t="s">
        <v>25</v>
      </c>
      <c r="F418" s="397">
        <v>0.46694067410048129</v>
      </c>
      <c r="G418" s="397">
        <v>0.4368104972818514</v>
      </c>
      <c r="H418" s="397">
        <v>0.43315835463716901</v>
      </c>
      <c r="I418" s="397">
        <v>0.43133228331482781</v>
      </c>
      <c r="J418" s="397">
        <v>0.40485424914088042</v>
      </c>
    </row>
    <row r="419" spans="1:10">
      <c r="A419" t="s">
        <v>360</v>
      </c>
      <c r="B419" t="s">
        <v>137</v>
      </c>
      <c r="C419" t="s">
        <v>113</v>
      </c>
      <c r="D419" t="s">
        <v>31</v>
      </c>
      <c r="E419" t="s">
        <v>25</v>
      </c>
      <c r="F419" s="397">
        <v>0.28215467681045042</v>
      </c>
      <c r="G419" s="397">
        <v>0.2619570535246698</v>
      </c>
      <c r="H419" s="397">
        <v>0.25950885676275698</v>
      </c>
      <c r="I419" s="397">
        <v>0.25828475838180059</v>
      </c>
      <c r="J419" s="397">
        <v>0.2405353318579328</v>
      </c>
    </row>
    <row r="420" spans="1:10">
      <c r="A420" t="s">
        <v>360</v>
      </c>
      <c r="B420" t="s">
        <v>138</v>
      </c>
      <c r="C420" t="s">
        <v>95</v>
      </c>
      <c r="D420" t="s">
        <v>31</v>
      </c>
      <c r="E420" t="s">
        <v>25</v>
      </c>
      <c r="F420" s="397">
        <v>0.13301299161992861</v>
      </c>
      <c r="G420" s="397">
        <v>0.13301299161992861</v>
      </c>
      <c r="H420" s="397">
        <v>0.13301299161992861</v>
      </c>
      <c r="I420" s="397">
        <v>0.13301299161992861</v>
      </c>
      <c r="J420" s="397">
        <v>0.13301299161992861</v>
      </c>
    </row>
    <row r="421" spans="1:10">
      <c r="A421" t="s">
        <v>360</v>
      </c>
      <c r="B421" t="s">
        <v>139</v>
      </c>
      <c r="C421" t="s">
        <v>97</v>
      </c>
      <c r="D421" t="s">
        <v>31</v>
      </c>
      <c r="E421" t="s">
        <v>25</v>
      </c>
      <c r="F421" s="397">
        <v>3.9995302227581839E-2</v>
      </c>
      <c r="G421" s="397">
        <v>3.9995302227581839E-2</v>
      </c>
      <c r="H421" s="397">
        <v>3.9995302227581839E-2</v>
      </c>
      <c r="I421" s="397">
        <v>3.9995302227581839E-2</v>
      </c>
      <c r="J421" s="397">
        <v>3.9995302227581839E-2</v>
      </c>
    </row>
    <row r="422" spans="1:10">
      <c r="A422" t="s">
        <v>360</v>
      </c>
      <c r="B422" t="s">
        <v>140</v>
      </c>
      <c r="C422" t="s">
        <v>99</v>
      </c>
      <c r="D422" t="s">
        <v>31</v>
      </c>
      <c r="E422" t="s">
        <v>25</v>
      </c>
      <c r="F422" s="397">
        <v>0</v>
      </c>
      <c r="G422" s="397">
        <v>0</v>
      </c>
      <c r="H422" s="397">
        <v>0</v>
      </c>
      <c r="I422" s="397">
        <v>0</v>
      </c>
      <c r="J422" s="397">
        <v>0</v>
      </c>
    </row>
    <row r="423" spans="1:10">
      <c r="A423" t="s">
        <v>360</v>
      </c>
      <c r="B423" t="s">
        <v>141</v>
      </c>
      <c r="C423" t="s">
        <v>101</v>
      </c>
      <c r="D423" t="s">
        <v>31</v>
      </c>
      <c r="E423" t="s">
        <v>25</v>
      </c>
      <c r="F423" s="397">
        <v>0.24503299941931869</v>
      </c>
      <c r="G423" s="397">
        <v>0.22963092517010439</v>
      </c>
      <c r="H423" s="397">
        <v>0.22776400707929051</v>
      </c>
      <c r="I423" s="397">
        <v>0.22683054803388361</v>
      </c>
      <c r="J423" s="397">
        <v>0.21329539187548319</v>
      </c>
    </row>
    <row r="424" spans="1:10">
      <c r="A424" t="s">
        <v>360</v>
      </c>
      <c r="B424" t="s">
        <v>142</v>
      </c>
      <c r="C424" t="s">
        <v>103</v>
      </c>
      <c r="D424" t="s">
        <v>31</v>
      </c>
      <c r="E424" t="s">
        <v>25</v>
      </c>
      <c r="F424" s="397">
        <v>0</v>
      </c>
      <c r="G424" s="397">
        <v>0</v>
      </c>
      <c r="H424" s="397">
        <v>0</v>
      </c>
      <c r="I424" s="397">
        <v>0</v>
      </c>
      <c r="J424" s="397">
        <v>0</v>
      </c>
    </row>
    <row r="425" spans="1:10">
      <c r="A425" t="s">
        <v>360</v>
      </c>
      <c r="B425" t="s">
        <v>143</v>
      </c>
      <c r="C425" t="s">
        <v>144</v>
      </c>
      <c r="D425" t="s">
        <v>31</v>
      </c>
      <c r="E425" t="s">
        <v>25</v>
      </c>
      <c r="F425" s="397">
        <v>0.177429575514709</v>
      </c>
      <c r="G425" s="397">
        <v>0.16472854299413339</v>
      </c>
      <c r="H425" s="397">
        <v>0.1631890239007302</v>
      </c>
      <c r="I425" s="397">
        <v>0.1624192643540287</v>
      </c>
      <c r="J425" s="397">
        <v>0.15125775092685609</v>
      </c>
    </row>
    <row r="426" spans="1:10">
      <c r="A426" t="s">
        <v>360</v>
      </c>
      <c r="B426" t="s">
        <v>145</v>
      </c>
      <c r="C426" t="s">
        <v>107</v>
      </c>
      <c r="D426" t="s">
        <v>31</v>
      </c>
      <c r="E426" t="s">
        <v>25</v>
      </c>
      <c r="F426" s="397">
        <v>-4.4863293925114983E-2</v>
      </c>
      <c r="G426" s="397">
        <v>-4.4863293925114983E-2</v>
      </c>
      <c r="H426" s="397">
        <v>-4.4863293925114983E-2</v>
      </c>
      <c r="I426" s="397">
        <v>-4.4863293925114983E-2</v>
      </c>
      <c r="J426" s="397">
        <v>-4.4863293925114983E-2</v>
      </c>
    </row>
    <row r="427" spans="1:10">
      <c r="A427" t="s">
        <v>360</v>
      </c>
      <c r="B427" t="s">
        <v>146</v>
      </c>
      <c r="C427" t="s">
        <v>109</v>
      </c>
      <c r="D427" t="s">
        <v>31</v>
      </c>
      <c r="E427" t="s">
        <v>25</v>
      </c>
      <c r="F427" s="397">
        <v>4.4863293925114983E-2</v>
      </c>
      <c r="G427" s="397">
        <v>4.4863293925114983E-2</v>
      </c>
      <c r="H427" s="397">
        <v>4.4863293925114983E-2</v>
      </c>
      <c r="I427" s="397">
        <v>4.4863293925114983E-2</v>
      </c>
      <c r="J427" s="397">
        <v>4.4863293925114983E-2</v>
      </c>
    </row>
    <row r="428" spans="1:10">
      <c r="A428" t="s">
        <v>360</v>
      </c>
      <c r="B428" t="s">
        <v>147</v>
      </c>
      <c r="C428" t="s">
        <v>117</v>
      </c>
      <c r="D428" t="s">
        <v>31</v>
      </c>
      <c r="E428" t="s">
        <v>25</v>
      </c>
      <c r="F428" s="397">
        <v>0</v>
      </c>
      <c r="G428" s="397">
        <v>0</v>
      </c>
      <c r="H428" s="397">
        <v>0</v>
      </c>
      <c r="I428" s="397">
        <v>0</v>
      </c>
      <c r="J428" s="397">
        <v>0</v>
      </c>
    </row>
    <row r="429" spans="1:10">
      <c r="A429" t="s">
        <v>360</v>
      </c>
      <c r="B429" t="s">
        <v>148</v>
      </c>
      <c r="C429" t="s">
        <v>119</v>
      </c>
      <c r="D429" t="s">
        <v>31</v>
      </c>
      <c r="E429" t="s">
        <v>25</v>
      </c>
      <c r="F429" s="397">
        <v>0</v>
      </c>
      <c r="G429" s="397">
        <v>0</v>
      </c>
      <c r="H429" s="397">
        <v>0</v>
      </c>
      <c r="I429" s="397">
        <v>0</v>
      </c>
      <c r="J429" s="397">
        <v>0</v>
      </c>
    </row>
    <row r="430" spans="1:10">
      <c r="A430" t="s">
        <v>360</v>
      </c>
      <c r="B430" t="s">
        <v>149</v>
      </c>
      <c r="C430" t="s">
        <v>121</v>
      </c>
      <c r="D430" t="s">
        <v>31</v>
      </c>
      <c r="E430" t="s">
        <v>25</v>
      </c>
      <c r="F430" s="397">
        <v>4.063299142240874E-2</v>
      </c>
      <c r="G430" s="397">
        <v>0.04</v>
      </c>
      <c r="H430" s="397">
        <v>3.9E-2</v>
      </c>
      <c r="I430" s="397">
        <v>3.8270608200175672E-2</v>
      </c>
      <c r="J430" s="397">
        <v>3.7089416589059149E-2</v>
      </c>
    </row>
    <row r="431" spans="1:10">
      <c r="A431" t="s">
        <v>360</v>
      </c>
      <c r="B431" t="s">
        <v>150</v>
      </c>
      <c r="C431" t="s">
        <v>123</v>
      </c>
      <c r="D431" t="s">
        <v>31</v>
      </c>
      <c r="E431" t="s">
        <v>25</v>
      </c>
      <c r="F431" s="397">
        <v>0</v>
      </c>
      <c r="G431" s="397">
        <v>0</v>
      </c>
      <c r="H431" s="397">
        <v>0</v>
      </c>
      <c r="I431" s="397">
        <v>0</v>
      </c>
      <c r="J431" s="397">
        <v>0</v>
      </c>
    </row>
    <row r="432" spans="1:10">
      <c r="A432" t="s">
        <v>360</v>
      </c>
      <c r="B432" t="s">
        <v>151</v>
      </c>
      <c r="C432" t="s">
        <v>152</v>
      </c>
      <c r="D432" t="s">
        <v>31</v>
      </c>
      <c r="E432" t="s">
        <v>25</v>
      </c>
      <c r="F432" s="397">
        <v>2.8422975476798799E-3</v>
      </c>
      <c r="G432" s="397">
        <v>2.8422975476798799E-3</v>
      </c>
      <c r="H432" s="397">
        <v>2.8422975476798799E-3</v>
      </c>
      <c r="I432" s="397">
        <v>2.8422975476798799E-3</v>
      </c>
      <c r="J432" s="397">
        <v>2.8422975476798799E-3</v>
      </c>
    </row>
    <row r="433" spans="1:10">
      <c r="A433" t="s">
        <v>360</v>
      </c>
      <c r="B433" t="s">
        <v>153</v>
      </c>
      <c r="C433" t="s">
        <v>127</v>
      </c>
      <c r="D433" t="s">
        <v>31</v>
      </c>
      <c r="E433" t="s">
        <v>25</v>
      </c>
      <c r="F433" s="397">
        <v>-7.6780290246371927E-3</v>
      </c>
      <c r="G433" s="397">
        <v>-7.6780290246371927E-3</v>
      </c>
      <c r="H433" s="397">
        <v>-7.6780290246371927E-3</v>
      </c>
      <c r="I433" s="397">
        <v>-7.6780290246371927E-3</v>
      </c>
      <c r="J433" s="397">
        <v>-7.6780290246371927E-3</v>
      </c>
    </row>
    <row r="434" spans="1:10">
      <c r="A434" t="s">
        <v>360</v>
      </c>
      <c r="B434" t="s">
        <v>154</v>
      </c>
      <c r="C434" t="s">
        <v>129</v>
      </c>
      <c r="D434" t="s">
        <v>31</v>
      </c>
      <c r="E434" t="s">
        <v>25</v>
      </c>
      <c r="F434" s="397">
        <v>7.6780290246371927E-3</v>
      </c>
      <c r="G434" s="397">
        <v>7.6780290246371927E-3</v>
      </c>
      <c r="H434" s="397">
        <v>7.6780290246371927E-3</v>
      </c>
      <c r="I434" s="397">
        <v>7.6780290246371927E-3</v>
      </c>
      <c r="J434" s="397">
        <v>7.6780290246371927E-3</v>
      </c>
    </row>
    <row r="435" spans="1:10">
      <c r="A435" t="s">
        <v>360</v>
      </c>
      <c r="B435" t="s">
        <v>155</v>
      </c>
      <c r="C435" t="s">
        <v>131</v>
      </c>
      <c r="D435" t="s">
        <v>31</v>
      </c>
      <c r="E435" t="s">
        <v>25</v>
      </c>
      <c r="F435" s="397">
        <v>3.0994208364471022E-2</v>
      </c>
      <c r="G435" s="397">
        <v>2.9674572410132841E-2</v>
      </c>
      <c r="H435" s="397">
        <v>2.9514616536879722E-2</v>
      </c>
      <c r="I435" s="397">
        <v>2.9434638600253169E-2</v>
      </c>
      <c r="J435" s="397">
        <v>2.8274958519168111E-2</v>
      </c>
    </row>
    <row r="436" spans="1:10">
      <c r="A436" t="s">
        <v>360</v>
      </c>
      <c r="B436" t="s">
        <v>156</v>
      </c>
      <c r="C436" t="s">
        <v>133</v>
      </c>
      <c r="D436" t="s">
        <v>31</v>
      </c>
      <c r="E436" t="s">
        <v>25</v>
      </c>
      <c r="F436" s="397">
        <v>0</v>
      </c>
      <c r="G436" s="397">
        <v>0</v>
      </c>
      <c r="H436" s="397">
        <v>0</v>
      </c>
      <c r="I436" s="397">
        <v>0</v>
      </c>
      <c r="J436" s="397">
        <v>0</v>
      </c>
    </row>
    <row r="437" spans="1:10">
      <c r="A437" t="s">
        <v>360</v>
      </c>
      <c r="B437" t="s">
        <v>157</v>
      </c>
      <c r="C437" t="s">
        <v>135</v>
      </c>
      <c r="D437" t="s">
        <v>31</v>
      </c>
      <c r="E437" t="s">
        <v>25</v>
      </c>
      <c r="F437" s="397">
        <v>0</v>
      </c>
      <c r="G437" s="397">
        <v>0</v>
      </c>
      <c r="H437" s="397">
        <v>0</v>
      </c>
      <c r="I437" s="397">
        <v>0</v>
      </c>
      <c r="J437" s="397">
        <v>0</v>
      </c>
    </row>
    <row r="438" spans="1:10">
      <c r="A438" t="s">
        <v>360</v>
      </c>
      <c r="B438" t="s">
        <v>158</v>
      </c>
      <c r="C438" t="s">
        <v>159</v>
      </c>
      <c r="D438" t="s">
        <v>31</v>
      </c>
      <c r="E438" t="s">
        <v>25</v>
      </c>
      <c r="F438" s="397">
        <v>0</v>
      </c>
      <c r="G438" s="397">
        <v>0</v>
      </c>
      <c r="H438" s="397">
        <v>0</v>
      </c>
      <c r="I438" s="397">
        <v>0</v>
      </c>
      <c r="J438" s="397">
        <v>0</v>
      </c>
    </row>
    <row r="439" spans="1:10">
      <c r="A439" t="s">
        <v>360</v>
      </c>
      <c r="B439" t="s">
        <v>160</v>
      </c>
      <c r="C439" t="s">
        <v>161</v>
      </c>
      <c r="D439" t="s">
        <v>31</v>
      </c>
      <c r="E439" t="s">
        <v>25</v>
      </c>
      <c r="F439" s="397">
        <v>0.13600000000000001</v>
      </c>
      <c r="G439" s="397">
        <v>0.13700000000000001</v>
      </c>
      <c r="H439" s="397">
        <v>0.13800000000000001</v>
      </c>
      <c r="I439" s="397">
        <v>0.13800000000000001</v>
      </c>
      <c r="J439" s="397">
        <v>0.13900000000000001</v>
      </c>
    </row>
    <row r="440" spans="1:10">
      <c r="A440" t="s">
        <v>360</v>
      </c>
      <c r="B440" t="s">
        <v>162</v>
      </c>
      <c r="C440" t="s">
        <v>163</v>
      </c>
      <c r="D440" t="s">
        <v>31</v>
      </c>
      <c r="E440" t="s">
        <v>25</v>
      </c>
      <c r="F440" s="397">
        <v>0.68300000000000005</v>
      </c>
      <c r="G440" s="397">
        <v>0.68400000000000005</v>
      </c>
      <c r="H440" s="397">
        <v>0.68400000000000005</v>
      </c>
      <c r="I440" s="397">
        <v>0.68700000000000006</v>
      </c>
      <c r="J440" s="397">
        <v>0.72099999999999997</v>
      </c>
    </row>
    <row r="441" spans="1:10">
      <c r="A441" t="s">
        <v>360</v>
      </c>
      <c r="B441" t="s">
        <v>164</v>
      </c>
      <c r="C441" t="s">
        <v>165</v>
      </c>
      <c r="D441" t="s">
        <v>31</v>
      </c>
      <c r="E441" t="s">
        <v>25</v>
      </c>
      <c r="F441" s="397">
        <v>0</v>
      </c>
      <c r="G441" s="397">
        <v>0</v>
      </c>
      <c r="H441" s="397">
        <v>0</v>
      </c>
      <c r="I441" s="397">
        <v>0</v>
      </c>
      <c r="J441" s="397">
        <v>0</v>
      </c>
    </row>
    <row r="442" spans="1:10">
      <c r="A442" t="s">
        <v>360</v>
      </c>
      <c r="B442" t="s">
        <v>166</v>
      </c>
      <c r="C442" t="s">
        <v>167</v>
      </c>
      <c r="D442" t="s">
        <v>31</v>
      </c>
      <c r="E442" t="s">
        <v>25</v>
      </c>
      <c r="F442" s="397">
        <v>0</v>
      </c>
      <c r="G442" s="397">
        <v>0</v>
      </c>
      <c r="H442" s="397">
        <v>0</v>
      </c>
      <c r="I442" s="397">
        <v>0</v>
      </c>
      <c r="J442" s="397">
        <v>0</v>
      </c>
    </row>
    <row r="443" spans="1:10">
      <c r="A443" t="s">
        <v>360</v>
      </c>
      <c r="B443" t="s">
        <v>168</v>
      </c>
      <c r="C443" t="s">
        <v>169</v>
      </c>
      <c r="D443" t="s">
        <v>31</v>
      </c>
      <c r="E443" t="s">
        <v>25</v>
      </c>
      <c r="F443" s="397">
        <v>0</v>
      </c>
      <c r="G443" s="397">
        <v>0</v>
      </c>
      <c r="H443" s="397">
        <v>0</v>
      </c>
      <c r="I443" s="397">
        <v>0</v>
      </c>
      <c r="J443" s="397">
        <v>0</v>
      </c>
    </row>
    <row r="444" spans="1:10">
      <c r="A444" t="s">
        <v>360</v>
      </c>
      <c r="B444" t="s">
        <v>170</v>
      </c>
      <c r="C444" t="s">
        <v>171</v>
      </c>
      <c r="D444" t="s">
        <v>31</v>
      </c>
      <c r="E444" t="s">
        <v>25</v>
      </c>
      <c r="F444" s="397">
        <v>0</v>
      </c>
      <c r="G444" s="397">
        <v>0</v>
      </c>
      <c r="H444" s="397">
        <v>0</v>
      </c>
      <c r="I444" s="397">
        <v>0</v>
      </c>
      <c r="J444" s="397">
        <v>0</v>
      </c>
    </row>
    <row r="445" spans="1:10">
      <c r="A445" t="s">
        <v>360</v>
      </c>
      <c r="B445" t="s">
        <v>172</v>
      </c>
      <c r="C445" t="s">
        <v>173</v>
      </c>
      <c r="D445" t="s">
        <v>31</v>
      </c>
      <c r="E445" t="s">
        <v>25</v>
      </c>
      <c r="F445" s="397">
        <v>1.2E-2</v>
      </c>
      <c r="G445" s="397">
        <v>1.2E-2</v>
      </c>
      <c r="H445" s="397">
        <v>0</v>
      </c>
      <c r="I445" s="397">
        <v>0</v>
      </c>
      <c r="J445" s="397">
        <v>0</v>
      </c>
    </row>
    <row r="446" spans="1:10">
      <c r="A446" t="s">
        <v>360</v>
      </c>
      <c r="B446" t="s">
        <v>174</v>
      </c>
      <c r="C446" t="s">
        <v>175</v>
      </c>
      <c r="D446" t="s">
        <v>31</v>
      </c>
      <c r="E446" t="s">
        <v>25</v>
      </c>
      <c r="F446" s="397">
        <v>2.1000000000000001E-2</v>
      </c>
      <c r="G446" s="397">
        <v>2.1000000000000001E-2</v>
      </c>
      <c r="H446" s="397">
        <v>2.1000000000000001E-2</v>
      </c>
      <c r="I446" s="397">
        <v>2.1000000000000001E-2</v>
      </c>
      <c r="J446" s="397">
        <v>2.1999999999999999E-2</v>
      </c>
    </row>
    <row r="447" spans="1:10">
      <c r="A447" t="s">
        <v>360</v>
      </c>
      <c r="B447" t="s">
        <v>176</v>
      </c>
      <c r="C447" t="s">
        <v>177</v>
      </c>
      <c r="D447" t="s">
        <v>31</v>
      </c>
      <c r="E447" t="s">
        <v>25</v>
      </c>
      <c r="F447" s="397">
        <v>0</v>
      </c>
      <c r="G447" s="397">
        <v>0</v>
      </c>
      <c r="H447" s="397">
        <v>0</v>
      </c>
      <c r="I447" s="397">
        <v>0</v>
      </c>
      <c r="J447" s="397">
        <v>0</v>
      </c>
    </row>
    <row r="448" spans="1:10">
      <c r="A448" t="s">
        <v>360</v>
      </c>
      <c r="B448" t="s">
        <v>178</v>
      </c>
      <c r="C448" t="s">
        <v>179</v>
      </c>
      <c r="D448" t="s">
        <v>31</v>
      </c>
      <c r="E448" t="s">
        <v>25</v>
      </c>
      <c r="F448" s="397">
        <v>0</v>
      </c>
      <c r="G448" s="397">
        <v>0</v>
      </c>
      <c r="H448" s="397">
        <v>0</v>
      </c>
      <c r="I448" s="397">
        <v>0</v>
      </c>
      <c r="J448" s="397">
        <v>0</v>
      </c>
    </row>
    <row r="449" spans="1:10">
      <c r="A449" t="s">
        <v>360</v>
      </c>
      <c r="B449" t="s">
        <v>180</v>
      </c>
      <c r="C449" t="s">
        <v>181</v>
      </c>
      <c r="D449" t="s">
        <v>31</v>
      </c>
      <c r="E449" t="s">
        <v>25</v>
      </c>
      <c r="F449" s="397">
        <v>0</v>
      </c>
      <c r="G449" s="397">
        <v>0</v>
      </c>
      <c r="H449" s="397">
        <v>0</v>
      </c>
      <c r="I449" s="397">
        <v>0</v>
      </c>
      <c r="J449" s="397">
        <v>0</v>
      </c>
    </row>
    <row r="450" spans="1:10">
      <c r="A450" t="s">
        <v>360</v>
      </c>
      <c r="B450" t="s">
        <v>182</v>
      </c>
      <c r="C450" t="s">
        <v>183</v>
      </c>
      <c r="D450" t="s">
        <v>31</v>
      </c>
      <c r="E450" t="s">
        <v>25</v>
      </c>
      <c r="F450" s="397">
        <v>0</v>
      </c>
      <c r="G450" s="397">
        <v>0</v>
      </c>
      <c r="H450" s="397">
        <v>0</v>
      </c>
      <c r="I450" s="397">
        <v>0</v>
      </c>
      <c r="J450" s="397">
        <v>0</v>
      </c>
    </row>
    <row r="451" spans="1:10">
      <c r="A451" t="s">
        <v>360</v>
      </c>
      <c r="B451" t="s">
        <v>184</v>
      </c>
      <c r="C451" t="s">
        <v>185</v>
      </c>
      <c r="D451" t="s">
        <v>31</v>
      </c>
      <c r="E451" t="s">
        <v>25</v>
      </c>
      <c r="F451" s="397">
        <v>0</v>
      </c>
      <c r="G451" s="397">
        <v>0</v>
      </c>
      <c r="H451" s="397">
        <v>0</v>
      </c>
      <c r="I451" s="397">
        <v>0</v>
      </c>
      <c r="J451" s="397">
        <v>0</v>
      </c>
    </row>
    <row r="452" spans="1:10">
      <c r="A452" t="s">
        <v>360</v>
      </c>
      <c r="B452" t="s">
        <v>186</v>
      </c>
      <c r="C452" t="s">
        <v>187</v>
      </c>
      <c r="D452" t="s">
        <v>31</v>
      </c>
      <c r="E452" t="s">
        <v>25</v>
      </c>
      <c r="F452" s="397">
        <v>0.13700000000000001</v>
      </c>
      <c r="G452" s="397">
        <v>0.13800000000000001</v>
      </c>
      <c r="H452" s="397">
        <v>0.13800000000000001</v>
      </c>
      <c r="I452" s="397">
        <v>0.13900000000000001</v>
      </c>
      <c r="J452" s="397">
        <v>0.14000000000000001</v>
      </c>
    </row>
    <row r="453" spans="1:10">
      <c r="A453" t="s">
        <v>360</v>
      </c>
      <c r="B453" t="s">
        <v>188</v>
      </c>
      <c r="C453" t="s">
        <v>189</v>
      </c>
      <c r="D453" t="s">
        <v>31</v>
      </c>
      <c r="E453" t="s">
        <v>25</v>
      </c>
      <c r="F453" s="397">
        <v>4.8000000000000001E-2</v>
      </c>
      <c r="G453" s="397">
        <v>4.9000000000000002E-2</v>
      </c>
      <c r="H453" s="397">
        <v>4.9000000000000002E-2</v>
      </c>
      <c r="I453" s="397">
        <v>0.05</v>
      </c>
      <c r="J453" s="397">
        <v>0.05</v>
      </c>
    </row>
    <row r="454" spans="1:10">
      <c r="A454" t="s">
        <v>360</v>
      </c>
      <c r="B454" t="s">
        <v>190</v>
      </c>
      <c r="C454" t="s">
        <v>191</v>
      </c>
      <c r="D454" t="s">
        <v>31</v>
      </c>
      <c r="E454" t="s">
        <v>25</v>
      </c>
      <c r="F454" s="397">
        <v>0</v>
      </c>
      <c r="G454" s="397">
        <v>0</v>
      </c>
      <c r="H454" s="397">
        <v>0</v>
      </c>
      <c r="I454" s="397">
        <v>0</v>
      </c>
      <c r="J454" s="397">
        <v>0</v>
      </c>
    </row>
    <row r="455" spans="1:10">
      <c r="A455" t="s">
        <v>360</v>
      </c>
      <c r="B455" t="s">
        <v>192</v>
      </c>
      <c r="C455" t="s">
        <v>193</v>
      </c>
      <c r="D455" t="s">
        <v>31</v>
      </c>
      <c r="E455" t="s">
        <v>25</v>
      </c>
      <c r="F455" s="397">
        <v>8.7999999999999995E-2</v>
      </c>
      <c r="G455" s="397">
        <v>8.7999999999999995E-2</v>
      </c>
      <c r="H455" s="397">
        <v>0</v>
      </c>
      <c r="I455" s="397">
        <v>0</v>
      </c>
      <c r="J455" s="397">
        <v>0</v>
      </c>
    </row>
    <row r="456" spans="1:10">
      <c r="A456" t="s">
        <v>360</v>
      </c>
      <c r="B456" t="s">
        <v>194</v>
      </c>
      <c r="C456" t="s">
        <v>195</v>
      </c>
      <c r="D456" t="s">
        <v>31</v>
      </c>
      <c r="E456" t="s">
        <v>25</v>
      </c>
      <c r="F456" s="397">
        <v>0.17599999999999999</v>
      </c>
      <c r="G456" s="397">
        <v>0.17699999999999999</v>
      </c>
      <c r="H456" s="397">
        <v>0</v>
      </c>
      <c r="I456" s="397">
        <v>0</v>
      </c>
      <c r="J456" s="397">
        <v>0</v>
      </c>
    </row>
    <row r="457" spans="1:10">
      <c r="A457" t="s">
        <v>360</v>
      </c>
      <c r="B457" t="s">
        <v>196</v>
      </c>
      <c r="C457" t="s">
        <v>197</v>
      </c>
      <c r="D457" t="s">
        <v>31</v>
      </c>
      <c r="E457" t="s">
        <v>25</v>
      </c>
      <c r="F457" s="397">
        <v>0.51400000000000001</v>
      </c>
      <c r="G457" s="397">
        <v>0.52700000000000002</v>
      </c>
      <c r="H457" s="397">
        <v>0.65900000000000003</v>
      </c>
      <c r="I457" s="397">
        <v>0.65600000000000003</v>
      </c>
      <c r="J457" s="397">
        <v>0.61599999999999999</v>
      </c>
    </row>
    <row r="458" spans="1:10">
      <c r="A458" t="s">
        <v>360</v>
      </c>
      <c r="B458" t="s">
        <v>198</v>
      </c>
      <c r="C458" t="s">
        <v>199</v>
      </c>
      <c r="D458" t="s">
        <v>31</v>
      </c>
      <c r="E458" t="s">
        <v>25</v>
      </c>
      <c r="F458" s="397">
        <v>0</v>
      </c>
      <c r="G458" s="397">
        <v>0</v>
      </c>
      <c r="H458" s="397">
        <v>0</v>
      </c>
      <c r="I458" s="397">
        <v>0</v>
      </c>
      <c r="J458" s="397">
        <v>0</v>
      </c>
    </row>
    <row r="459" spans="1:10">
      <c r="A459" t="s">
        <v>360</v>
      </c>
      <c r="B459" t="s">
        <v>200</v>
      </c>
      <c r="C459" t="s">
        <v>201</v>
      </c>
      <c r="D459" t="s">
        <v>31</v>
      </c>
      <c r="E459" t="s">
        <v>25</v>
      </c>
      <c r="F459" s="397">
        <v>0</v>
      </c>
      <c r="G459" s="397">
        <v>0</v>
      </c>
      <c r="H459" s="397">
        <v>0</v>
      </c>
      <c r="I459" s="397">
        <v>0</v>
      </c>
      <c r="J459" s="397">
        <v>0</v>
      </c>
    </row>
    <row r="460" spans="1:10">
      <c r="A460" t="s">
        <v>360</v>
      </c>
      <c r="B460" t="s">
        <v>202</v>
      </c>
      <c r="C460" t="s">
        <v>203</v>
      </c>
      <c r="D460" t="s">
        <v>31</v>
      </c>
      <c r="E460" t="s">
        <v>25</v>
      </c>
      <c r="F460" s="397">
        <v>0</v>
      </c>
      <c r="G460" s="397">
        <v>0</v>
      </c>
      <c r="H460" s="397">
        <v>0</v>
      </c>
      <c r="I460" s="397">
        <v>0</v>
      </c>
      <c r="J460" s="397">
        <v>0</v>
      </c>
    </row>
    <row r="461" spans="1:10">
      <c r="A461" t="s">
        <v>360</v>
      </c>
      <c r="B461" t="s">
        <v>204</v>
      </c>
      <c r="C461" t="s">
        <v>205</v>
      </c>
      <c r="D461" t="s">
        <v>31</v>
      </c>
      <c r="E461" t="s">
        <v>25</v>
      </c>
      <c r="F461" s="397">
        <v>0</v>
      </c>
      <c r="G461" s="397">
        <v>0</v>
      </c>
      <c r="H461" s="397">
        <v>0</v>
      </c>
      <c r="I461" s="397">
        <v>0</v>
      </c>
      <c r="J461" s="397">
        <v>0</v>
      </c>
    </row>
    <row r="462" spans="1:10">
      <c r="A462" t="s">
        <v>360</v>
      </c>
      <c r="B462" t="s">
        <v>206</v>
      </c>
      <c r="C462" t="s">
        <v>207</v>
      </c>
      <c r="D462" t="s">
        <v>31</v>
      </c>
      <c r="E462" t="s">
        <v>25</v>
      </c>
      <c r="F462" s="397">
        <v>0</v>
      </c>
      <c r="G462" s="397">
        <v>0</v>
      </c>
      <c r="H462" s="397">
        <v>0</v>
      </c>
      <c r="I462" s="397">
        <v>0</v>
      </c>
      <c r="J462" s="397">
        <v>0</v>
      </c>
    </row>
    <row r="463" spans="1:10">
      <c r="A463" t="s">
        <v>360</v>
      </c>
      <c r="B463" t="s">
        <v>208</v>
      </c>
      <c r="C463" t="s">
        <v>209</v>
      </c>
      <c r="D463" t="s">
        <v>31</v>
      </c>
      <c r="E463" t="s">
        <v>25</v>
      </c>
      <c r="F463" s="397">
        <v>0</v>
      </c>
      <c r="G463" s="397">
        <v>0</v>
      </c>
      <c r="H463" s="397">
        <v>0</v>
      </c>
      <c r="I463" s="397">
        <v>0</v>
      </c>
      <c r="J463" s="397">
        <v>0</v>
      </c>
    </row>
    <row r="464" spans="1:10">
      <c r="A464" t="s">
        <v>360</v>
      </c>
      <c r="B464" t="s">
        <v>210</v>
      </c>
      <c r="C464" t="s">
        <v>211</v>
      </c>
      <c r="D464" t="s">
        <v>31</v>
      </c>
      <c r="E464" t="s">
        <v>25</v>
      </c>
      <c r="F464" s="397">
        <v>0</v>
      </c>
      <c r="G464" s="397">
        <v>0</v>
      </c>
      <c r="H464" s="397">
        <v>0</v>
      </c>
      <c r="I464" s="397">
        <v>0</v>
      </c>
      <c r="J464" s="397">
        <v>0</v>
      </c>
    </row>
    <row r="465" spans="1:10">
      <c r="A465" t="s">
        <v>360</v>
      </c>
      <c r="B465" t="s">
        <v>212</v>
      </c>
      <c r="C465" t="s">
        <v>213</v>
      </c>
      <c r="D465" t="s">
        <v>31</v>
      </c>
      <c r="E465" t="s">
        <v>25</v>
      </c>
      <c r="F465" s="397">
        <v>0</v>
      </c>
      <c r="G465" s="397">
        <v>0</v>
      </c>
      <c r="H465" s="397">
        <v>0</v>
      </c>
      <c r="I465" s="397">
        <v>0</v>
      </c>
      <c r="J465" s="397">
        <v>0</v>
      </c>
    </row>
    <row r="466" spans="1:10">
      <c r="A466" t="s">
        <v>360</v>
      </c>
      <c r="B466" t="s">
        <v>214</v>
      </c>
      <c r="C466" t="s">
        <v>215</v>
      </c>
      <c r="D466" t="s">
        <v>31</v>
      </c>
      <c r="E466" t="s">
        <v>25</v>
      </c>
      <c r="F466" s="397">
        <v>0</v>
      </c>
      <c r="G466" s="397">
        <v>0</v>
      </c>
      <c r="H466" s="397">
        <v>0</v>
      </c>
      <c r="I466" s="397">
        <v>0</v>
      </c>
      <c r="J466" s="397">
        <v>0</v>
      </c>
    </row>
    <row r="467" spans="1:10">
      <c r="A467" t="s">
        <v>360</v>
      </c>
      <c r="B467" t="s">
        <v>216</v>
      </c>
      <c r="C467" t="s">
        <v>217</v>
      </c>
      <c r="D467" t="s">
        <v>31</v>
      </c>
      <c r="E467" t="s">
        <v>25</v>
      </c>
      <c r="F467" s="397">
        <v>0</v>
      </c>
      <c r="G467" s="397">
        <v>0</v>
      </c>
      <c r="H467" s="397">
        <v>0</v>
      </c>
      <c r="I467" s="397">
        <v>0</v>
      </c>
      <c r="J467" s="397">
        <v>0</v>
      </c>
    </row>
    <row r="468" spans="1:10">
      <c r="A468" t="s">
        <v>360</v>
      </c>
      <c r="B468" t="s">
        <v>218</v>
      </c>
      <c r="C468" t="s">
        <v>219</v>
      </c>
      <c r="D468" t="s">
        <v>31</v>
      </c>
      <c r="E468" t="s">
        <v>25</v>
      </c>
      <c r="F468" s="397">
        <v>0</v>
      </c>
      <c r="G468" s="397">
        <v>0</v>
      </c>
      <c r="H468" s="397">
        <v>0</v>
      </c>
      <c r="I468" s="397">
        <v>0</v>
      </c>
      <c r="J468" s="397">
        <v>0</v>
      </c>
    </row>
    <row r="469" spans="1:10">
      <c r="A469" t="s">
        <v>360</v>
      </c>
      <c r="B469" t="s">
        <v>220</v>
      </c>
      <c r="C469" t="s">
        <v>221</v>
      </c>
      <c r="D469" t="s">
        <v>31</v>
      </c>
      <c r="E469" t="s">
        <v>25</v>
      </c>
      <c r="F469" s="397">
        <v>0</v>
      </c>
      <c r="G469" s="397">
        <v>0</v>
      </c>
      <c r="H469" s="397">
        <v>0</v>
      </c>
      <c r="I469" s="397">
        <v>0</v>
      </c>
      <c r="J469" s="397">
        <v>0</v>
      </c>
    </row>
    <row r="470" spans="1:10">
      <c r="A470" t="s">
        <v>360</v>
      </c>
      <c r="B470" t="s">
        <v>222</v>
      </c>
      <c r="C470" t="s">
        <v>223</v>
      </c>
      <c r="D470" t="s">
        <v>31</v>
      </c>
      <c r="E470" t="s">
        <v>25</v>
      </c>
      <c r="F470" s="397">
        <v>0</v>
      </c>
      <c r="G470" s="397">
        <v>0</v>
      </c>
      <c r="H470" s="397">
        <v>0</v>
      </c>
      <c r="I470" s="397">
        <v>0</v>
      </c>
      <c r="J470" s="397">
        <v>0</v>
      </c>
    </row>
    <row r="471" spans="1:10">
      <c r="A471" t="s">
        <v>360</v>
      </c>
      <c r="B471" t="s">
        <v>224</v>
      </c>
      <c r="C471" t="s">
        <v>225</v>
      </c>
      <c r="D471" t="s">
        <v>31</v>
      </c>
      <c r="E471" t="s">
        <v>25</v>
      </c>
      <c r="F471" s="397">
        <v>0</v>
      </c>
      <c r="G471" s="397">
        <v>0</v>
      </c>
      <c r="H471" s="397">
        <v>0</v>
      </c>
      <c r="I471" s="397">
        <v>0</v>
      </c>
      <c r="J471" s="397">
        <v>0</v>
      </c>
    </row>
    <row r="472" spans="1:10">
      <c r="A472" t="s">
        <v>360</v>
      </c>
      <c r="B472" t="s">
        <v>226</v>
      </c>
      <c r="C472" t="s">
        <v>227</v>
      </c>
      <c r="D472" t="s">
        <v>31</v>
      </c>
      <c r="E472" t="s">
        <v>25</v>
      </c>
      <c r="F472" s="397">
        <v>0</v>
      </c>
      <c r="G472" s="397">
        <v>0</v>
      </c>
      <c r="H472" s="397">
        <v>0</v>
      </c>
      <c r="I472" s="397">
        <v>0</v>
      </c>
      <c r="J472" s="397">
        <v>0</v>
      </c>
    </row>
    <row r="473" spans="1:10">
      <c r="A473" t="s">
        <v>360</v>
      </c>
      <c r="B473" t="s">
        <v>228</v>
      </c>
      <c r="C473" t="s">
        <v>229</v>
      </c>
      <c r="D473" t="s">
        <v>31</v>
      </c>
      <c r="E473" t="s">
        <v>25</v>
      </c>
      <c r="F473" s="397">
        <v>0</v>
      </c>
      <c r="G473" s="397">
        <v>0</v>
      </c>
      <c r="H473" s="397">
        <v>0</v>
      </c>
      <c r="I473" s="397">
        <v>0</v>
      </c>
      <c r="J473" s="397">
        <v>0</v>
      </c>
    </row>
    <row r="474" spans="1:10">
      <c r="A474" t="s">
        <v>360</v>
      </c>
      <c r="B474" t="s">
        <v>230</v>
      </c>
      <c r="C474" t="s">
        <v>231</v>
      </c>
      <c r="D474" t="s">
        <v>31</v>
      </c>
      <c r="E474" t="s">
        <v>25</v>
      </c>
      <c r="F474" s="397">
        <v>0</v>
      </c>
      <c r="G474" s="397">
        <v>0</v>
      </c>
      <c r="H474" s="397">
        <v>0</v>
      </c>
      <c r="I474" s="397">
        <v>0</v>
      </c>
      <c r="J474" s="397">
        <v>0</v>
      </c>
    </row>
    <row r="475" spans="1:10">
      <c r="A475" t="s">
        <v>360</v>
      </c>
      <c r="B475" t="s">
        <v>232</v>
      </c>
      <c r="C475" t="s">
        <v>233</v>
      </c>
      <c r="D475" t="s">
        <v>31</v>
      </c>
      <c r="E475" t="s">
        <v>25</v>
      </c>
      <c r="F475" s="397">
        <v>0</v>
      </c>
      <c r="G475" s="397">
        <v>0</v>
      </c>
      <c r="H475" s="397">
        <v>0</v>
      </c>
      <c r="I475" s="397">
        <v>0</v>
      </c>
      <c r="J475" s="397">
        <v>0</v>
      </c>
    </row>
    <row r="476" spans="1:10">
      <c r="A476" t="s">
        <v>360</v>
      </c>
      <c r="B476" t="s">
        <v>234</v>
      </c>
      <c r="C476" t="s">
        <v>235</v>
      </c>
      <c r="D476" t="s">
        <v>31</v>
      </c>
      <c r="E476" t="s">
        <v>25</v>
      </c>
      <c r="F476" s="397">
        <v>0</v>
      </c>
      <c r="G476" s="397">
        <v>0</v>
      </c>
      <c r="H476" s="397">
        <v>0</v>
      </c>
      <c r="I476" s="397">
        <v>0</v>
      </c>
      <c r="J476" s="397">
        <v>0</v>
      </c>
    </row>
    <row r="477" spans="1:10">
      <c r="A477" t="s">
        <v>360</v>
      </c>
      <c r="B477" t="s">
        <v>236</v>
      </c>
      <c r="C477" t="s">
        <v>237</v>
      </c>
      <c r="D477" t="s">
        <v>31</v>
      </c>
      <c r="E477" t="s">
        <v>25</v>
      </c>
      <c r="F477" s="397">
        <v>0</v>
      </c>
      <c r="G477" s="397">
        <v>0</v>
      </c>
      <c r="H477" s="397">
        <v>0</v>
      </c>
      <c r="I477" s="397">
        <v>0</v>
      </c>
      <c r="J477" s="397">
        <v>0</v>
      </c>
    </row>
    <row r="478" spans="1:10">
      <c r="A478" t="s">
        <v>360</v>
      </c>
      <c r="B478" t="s">
        <v>238</v>
      </c>
      <c r="C478" t="s">
        <v>239</v>
      </c>
      <c r="D478" t="s">
        <v>31</v>
      </c>
      <c r="E478" t="s">
        <v>25</v>
      </c>
      <c r="F478" s="397">
        <v>0</v>
      </c>
      <c r="G478" s="397">
        <v>0</v>
      </c>
      <c r="H478" s="397">
        <v>0</v>
      </c>
      <c r="I478" s="397">
        <v>0</v>
      </c>
      <c r="J478" s="397">
        <v>0</v>
      </c>
    </row>
    <row r="479" spans="1:10">
      <c r="A479" t="s">
        <v>360</v>
      </c>
      <c r="B479" t="s">
        <v>240</v>
      </c>
      <c r="C479" t="s">
        <v>241</v>
      </c>
      <c r="D479" t="s">
        <v>31</v>
      </c>
      <c r="E479" t="s">
        <v>25</v>
      </c>
      <c r="F479" s="397">
        <v>0</v>
      </c>
      <c r="G479" s="397">
        <v>0</v>
      </c>
      <c r="H479" s="397">
        <v>0</v>
      </c>
      <c r="I479" s="397">
        <v>0</v>
      </c>
      <c r="J479" s="397">
        <v>0</v>
      </c>
    </row>
    <row r="480" spans="1:10">
      <c r="A480" t="s">
        <v>360</v>
      </c>
      <c r="B480" t="s">
        <v>242</v>
      </c>
      <c r="C480" t="s">
        <v>181</v>
      </c>
      <c r="D480" t="s">
        <v>31</v>
      </c>
      <c r="E480" t="s">
        <v>25</v>
      </c>
      <c r="F480" s="397">
        <v>0</v>
      </c>
      <c r="G480" s="397">
        <v>0</v>
      </c>
      <c r="H480" s="397">
        <v>0</v>
      </c>
      <c r="I480" s="397">
        <v>0</v>
      </c>
      <c r="J480" s="397">
        <v>0</v>
      </c>
    </row>
    <row r="481" spans="1:10">
      <c r="A481" t="s">
        <v>360</v>
      </c>
      <c r="B481" t="s">
        <v>243</v>
      </c>
      <c r="C481" t="s">
        <v>183</v>
      </c>
      <c r="D481" t="s">
        <v>31</v>
      </c>
      <c r="E481" t="s">
        <v>25</v>
      </c>
      <c r="F481" s="397">
        <v>0</v>
      </c>
      <c r="G481" s="397">
        <v>0</v>
      </c>
      <c r="H481" s="397">
        <v>0</v>
      </c>
      <c r="I481" s="397">
        <v>0</v>
      </c>
      <c r="J481" s="397">
        <v>0</v>
      </c>
    </row>
    <row r="482" spans="1:10">
      <c r="A482" t="s">
        <v>360</v>
      </c>
      <c r="B482" t="s">
        <v>244</v>
      </c>
      <c r="C482" t="s">
        <v>185</v>
      </c>
      <c r="D482" t="s">
        <v>31</v>
      </c>
      <c r="E482" t="s">
        <v>25</v>
      </c>
      <c r="F482" s="397">
        <v>0</v>
      </c>
      <c r="G482" s="397">
        <v>0</v>
      </c>
      <c r="H482" s="397">
        <v>0</v>
      </c>
      <c r="I482" s="397">
        <v>0</v>
      </c>
      <c r="J482" s="397">
        <v>0</v>
      </c>
    </row>
    <row r="483" spans="1:10">
      <c r="A483" t="s">
        <v>360</v>
      </c>
      <c r="B483" t="s">
        <v>245</v>
      </c>
      <c r="C483" t="s">
        <v>189</v>
      </c>
      <c r="D483" t="s">
        <v>31</v>
      </c>
      <c r="E483" t="s">
        <v>25</v>
      </c>
      <c r="F483" s="397">
        <v>0</v>
      </c>
      <c r="G483" s="397">
        <v>0</v>
      </c>
      <c r="H483" s="397">
        <v>0</v>
      </c>
      <c r="I483" s="397">
        <v>0</v>
      </c>
      <c r="J483" s="397">
        <v>0</v>
      </c>
    </row>
    <row r="484" spans="1:10">
      <c r="A484" t="s">
        <v>360</v>
      </c>
      <c r="B484" t="s">
        <v>246</v>
      </c>
      <c r="C484" t="s">
        <v>191</v>
      </c>
      <c r="D484" t="s">
        <v>31</v>
      </c>
      <c r="E484" t="s">
        <v>25</v>
      </c>
      <c r="F484" s="397">
        <v>0</v>
      </c>
      <c r="G484" s="397">
        <v>0</v>
      </c>
      <c r="H484" s="397">
        <v>0</v>
      </c>
      <c r="I484" s="397">
        <v>0</v>
      </c>
      <c r="J484" s="397">
        <v>0</v>
      </c>
    </row>
    <row r="485" spans="1:10">
      <c r="A485" t="s">
        <v>360</v>
      </c>
      <c r="B485" t="s">
        <v>247</v>
      </c>
      <c r="C485" t="s">
        <v>248</v>
      </c>
      <c r="D485" t="s">
        <v>31</v>
      </c>
      <c r="E485" t="s">
        <v>25</v>
      </c>
      <c r="F485" s="397">
        <v>7.7000000000000013E-2</v>
      </c>
      <c r="G485" s="397">
        <v>7.8000000000000014E-2</v>
      </c>
      <c r="H485" s="397">
        <v>7.8000000000000014E-2</v>
      </c>
      <c r="I485" s="397">
        <v>7.9000000000000015E-2</v>
      </c>
      <c r="J485" s="397">
        <v>7.9000000000000015E-2</v>
      </c>
    </row>
    <row r="486" spans="1:10">
      <c r="A486" t="s">
        <v>360</v>
      </c>
      <c r="B486" t="s">
        <v>249</v>
      </c>
      <c r="C486" t="s">
        <v>250</v>
      </c>
      <c r="D486" t="s">
        <v>31</v>
      </c>
      <c r="E486" t="s">
        <v>25</v>
      </c>
      <c r="F486" s="397">
        <v>0</v>
      </c>
      <c r="G486" s="397">
        <v>0</v>
      </c>
      <c r="H486" s="397">
        <v>0</v>
      </c>
      <c r="I486" s="397">
        <v>0</v>
      </c>
      <c r="J486" s="397">
        <v>0</v>
      </c>
    </row>
    <row r="487" spans="1:10">
      <c r="A487" t="s">
        <v>360</v>
      </c>
      <c r="B487" t="s">
        <v>251</v>
      </c>
      <c r="C487" t="s">
        <v>205</v>
      </c>
      <c r="D487" t="s">
        <v>31</v>
      </c>
      <c r="E487" t="s">
        <v>25</v>
      </c>
      <c r="F487" s="397">
        <v>0</v>
      </c>
      <c r="G487" s="397">
        <v>0</v>
      </c>
      <c r="H487" s="397">
        <v>0</v>
      </c>
      <c r="I487" s="397">
        <v>0</v>
      </c>
      <c r="J487" s="397">
        <v>0</v>
      </c>
    </row>
    <row r="488" spans="1:10">
      <c r="A488" t="s">
        <v>360</v>
      </c>
      <c r="B488" t="s">
        <v>252</v>
      </c>
      <c r="C488" t="s">
        <v>253</v>
      </c>
      <c r="D488" t="s">
        <v>31</v>
      </c>
      <c r="E488" t="s">
        <v>25</v>
      </c>
      <c r="F488" s="397">
        <v>0</v>
      </c>
      <c r="G488" s="397">
        <v>0</v>
      </c>
      <c r="H488" s="397">
        <v>0</v>
      </c>
      <c r="I488" s="397">
        <v>0</v>
      </c>
      <c r="J488" s="397">
        <v>0</v>
      </c>
    </row>
    <row r="489" spans="1:10">
      <c r="A489" t="s">
        <v>360</v>
      </c>
      <c r="B489" t="s">
        <v>254</v>
      </c>
      <c r="C489" t="s">
        <v>217</v>
      </c>
      <c r="D489" t="s">
        <v>31</v>
      </c>
      <c r="E489" t="s">
        <v>25</v>
      </c>
      <c r="F489" s="397">
        <v>0</v>
      </c>
      <c r="G489" s="397">
        <v>0</v>
      </c>
      <c r="H489" s="397">
        <v>0</v>
      </c>
      <c r="I489" s="397">
        <v>0</v>
      </c>
      <c r="J489" s="397">
        <v>0</v>
      </c>
    </row>
    <row r="490" spans="1:10">
      <c r="A490" t="s">
        <v>360</v>
      </c>
      <c r="B490" t="s">
        <v>255</v>
      </c>
      <c r="C490" t="s">
        <v>219</v>
      </c>
      <c r="D490" t="s">
        <v>31</v>
      </c>
      <c r="E490" t="s">
        <v>25</v>
      </c>
      <c r="F490" s="397">
        <v>0</v>
      </c>
      <c r="G490" s="397">
        <v>0</v>
      </c>
      <c r="H490" s="397">
        <v>0</v>
      </c>
      <c r="I490" s="397">
        <v>0</v>
      </c>
      <c r="J490" s="397">
        <v>0</v>
      </c>
    </row>
    <row r="491" spans="1:10">
      <c r="A491" t="s">
        <v>360</v>
      </c>
      <c r="B491" t="s">
        <v>256</v>
      </c>
      <c r="C491" t="s">
        <v>221</v>
      </c>
      <c r="D491" t="s">
        <v>31</v>
      </c>
      <c r="E491" t="s">
        <v>25</v>
      </c>
      <c r="F491" s="397">
        <v>0</v>
      </c>
      <c r="G491" s="397">
        <v>0</v>
      </c>
      <c r="H491" s="397">
        <v>0</v>
      </c>
      <c r="I491" s="397">
        <v>0</v>
      </c>
      <c r="J491" s="397">
        <v>0</v>
      </c>
    </row>
    <row r="492" spans="1:10">
      <c r="A492" t="s">
        <v>360</v>
      </c>
      <c r="B492" t="s">
        <v>257</v>
      </c>
      <c r="C492" t="s">
        <v>225</v>
      </c>
      <c r="D492" t="s">
        <v>31</v>
      </c>
      <c r="E492" t="s">
        <v>25</v>
      </c>
      <c r="F492" s="397">
        <v>0</v>
      </c>
      <c r="G492" s="397">
        <v>0</v>
      </c>
      <c r="H492" s="397">
        <v>0</v>
      </c>
      <c r="I492" s="397">
        <v>0</v>
      </c>
      <c r="J492" s="397">
        <v>0</v>
      </c>
    </row>
    <row r="493" spans="1:10">
      <c r="A493" t="s">
        <v>360</v>
      </c>
      <c r="B493" t="s">
        <v>258</v>
      </c>
      <c r="C493" t="s">
        <v>227</v>
      </c>
      <c r="D493" t="s">
        <v>31</v>
      </c>
      <c r="E493" t="s">
        <v>25</v>
      </c>
      <c r="F493" s="397">
        <v>0</v>
      </c>
      <c r="G493" s="397">
        <v>0</v>
      </c>
      <c r="H493" s="397">
        <v>0</v>
      </c>
      <c r="I493" s="397">
        <v>0</v>
      </c>
      <c r="J493" s="397">
        <v>0</v>
      </c>
    </row>
    <row r="494" spans="1:10">
      <c r="A494" t="s">
        <v>360</v>
      </c>
      <c r="B494" t="s">
        <v>259</v>
      </c>
      <c r="C494" t="s">
        <v>260</v>
      </c>
      <c r="D494" t="s">
        <v>31</v>
      </c>
      <c r="E494" t="s">
        <v>25</v>
      </c>
      <c r="F494" s="397">
        <v>0</v>
      </c>
      <c r="G494" s="397">
        <v>0</v>
      </c>
      <c r="H494" s="397">
        <v>0</v>
      </c>
      <c r="I494" s="397">
        <v>0</v>
      </c>
      <c r="J494" s="397">
        <v>0</v>
      </c>
    </row>
    <row r="495" spans="1:10">
      <c r="A495" t="s">
        <v>360</v>
      </c>
      <c r="B495" t="s">
        <v>261</v>
      </c>
      <c r="C495" t="s">
        <v>262</v>
      </c>
      <c r="D495" t="s">
        <v>31</v>
      </c>
      <c r="E495" t="s">
        <v>25</v>
      </c>
      <c r="F495" s="397">
        <v>0</v>
      </c>
      <c r="G495" s="397">
        <v>0</v>
      </c>
      <c r="H495" s="397">
        <v>0</v>
      </c>
      <c r="I495" s="397">
        <v>0</v>
      </c>
      <c r="J495" s="397">
        <v>0</v>
      </c>
    </row>
    <row r="496" spans="1:10">
      <c r="A496" t="s">
        <v>360</v>
      </c>
      <c r="B496" t="s">
        <v>263</v>
      </c>
      <c r="C496" t="s">
        <v>241</v>
      </c>
      <c r="D496" t="s">
        <v>31</v>
      </c>
      <c r="E496" t="s">
        <v>25</v>
      </c>
      <c r="F496" s="397">
        <v>0</v>
      </c>
      <c r="G496" s="397">
        <v>0</v>
      </c>
      <c r="H496" s="397">
        <v>0</v>
      </c>
      <c r="I496" s="397">
        <v>0</v>
      </c>
      <c r="J496" s="397">
        <v>0</v>
      </c>
    </row>
    <row r="497" spans="1:10">
      <c r="A497" t="s">
        <v>360</v>
      </c>
      <c r="B497" t="s">
        <v>264</v>
      </c>
      <c r="C497" t="s">
        <v>265</v>
      </c>
      <c r="D497" t="s">
        <v>31</v>
      </c>
      <c r="E497" t="s">
        <v>25</v>
      </c>
      <c r="F497" s="397">
        <v>0</v>
      </c>
      <c r="G497" s="397">
        <v>0</v>
      </c>
      <c r="H497" s="397">
        <v>0</v>
      </c>
      <c r="I497" s="397">
        <v>0</v>
      </c>
      <c r="J497" s="397">
        <v>0</v>
      </c>
    </row>
    <row r="498" spans="1:10">
      <c r="A498" t="s">
        <v>360</v>
      </c>
      <c r="B498" t="s">
        <v>266</v>
      </c>
      <c r="C498" t="s">
        <v>267</v>
      </c>
      <c r="D498" t="s">
        <v>31</v>
      </c>
      <c r="E498" t="s">
        <v>25</v>
      </c>
      <c r="F498" s="398" t="s">
        <v>292</v>
      </c>
      <c r="G498" s="398" t="s">
        <v>292</v>
      </c>
      <c r="H498" s="398" t="s">
        <v>292</v>
      </c>
      <c r="I498" s="398" t="s">
        <v>292</v>
      </c>
      <c r="J498" s="398" t="s">
        <v>292</v>
      </c>
    </row>
    <row r="499" spans="1:10">
      <c r="A499" t="s">
        <v>360</v>
      </c>
      <c r="B499" t="s">
        <v>268</v>
      </c>
      <c r="C499" t="s">
        <v>269</v>
      </c>
      <c r="D499" t="s">
        <v>31</v>
      </c>
      <c r="E499" t="s">
        <v>25</v>
      </c>
      <c r="F499" s="398" t="s">
        <v>292</v>
      </c>
      <c r="G499" s="398" t="s">
        <v>292</v>
      </c>
      <c r="H499" s="398" t="s">
        <v>292</v>
      </c>
      <c r="I499" s="398" t="s">
        <v>292</v>
      </c>
      <c r="J499" s="398" t="s">
        <v>292</v>
      </c>
    </row>
    <row r="500" spans="1:10">
      <c r="A500" t="s">
        <v>360</v>
      </c>
      <c r="B500" t="s">
        <v>270</v>
      </c>
      <c r="C500" t="s">
        <v>271</v>
      </c>
      <c r="D500" t="s">
        <v>31</v>
      </c>
      <c r="E500" t="s">
        <v>25</v>
      </c>
      <c r="F500" s="398" t="s">
        <v>292</v>
      </c>
      <c r="G500" s="398" t="s">
        <v>292</v>
      </c>
      <c r="H500" s="398" t="s">
        <v>292</v>
      </c>
      <c r="I500" s="398" t="s">
        <v>292</v>
      </c>
      <c r="J500" s="398" t="s">
        <v>292</v>
      </c>
    </row>
    <row r="501" spans="1:10">
      <c r="A501" t="s">
        <v>360</v>
      </c>
      <c r="B501" t="s">
        <v>272</v>
      </c>
      <c r="C501" t="s">
        <v>273</v>
      </c>
      <c r="D501" t="s">
        <v>31</v>
      </c>
      <c r="E501" t="s">
        <v>25</v>
      </c>
      <c r="F501" s="398" t="s">
        <v>292</v>
      </c>
      <c r="G501" s="398" t="s">
        <v>292</v>
      </c>
      <c r="H501" s="398" t="s">
        <v>292</v>
      </c>
      <c r="I501" s="398" t="s">
        <v>292</v>
      </c>
      <c r="J501" s="398" t="s">
        <v>292</v>
      </c>
    </row>
    <row r="502" spans="1:10">
      <c r="A502" t="s">
        <v>360</v>
      </c>
      <c r="B502" t="s">
        <v>274</v>
      </c>
      <c r="C502" t="s">
        <v>275</v>
      </c>
      <c r="D502" t="s">
        <v>31</v>
      </c>
      <c r="E502" t="s">
        <v>25</v>
      </c>
      <c r="F502" s="398" t="s">
        <v>292</v>
      </c>
      <c r="G502" s="398" t="s">
        <v>292</v>
      </c>
      <c r="H502" s="398" t="s">
        <v>292</v>
      </c>
      <c r="I502" s="398" t="s">
        <v>292</v>
      </c>
      <c r="J502" s="398" t="s">
        <v>292</v>
      </c>
    </row>
    <row r="503" spans="1:10">
      <c r="A503" t="s">
        <v>360</v>
      </c>
      <c r="B503" t="s">
        <v>276</v>
      </c>
      <c r="C503" t="s">
        <v>277</v>
      </c>
      <c r="D503" t="s">
        <v>31</v>
      </c>
      <c r="E503" t="s">
        <v>25</v>
      </c>
      <c r="F503" s="398" t="s">
        <v>292</v>
      </c>
      <c r="G503" s="398" t="s">
        <v>292</v>
      </c>
      <c r="H503" s="398" t="s">
        <v>292</v>
      </c>
      <c r="I503" s="398" t="s">
        <v>292</v>
      </c>
      <c r="J503" s="398" t="s">
        <v>292</v>
      </c>
    </row>
    <row r="504" spans="1:10">
      <c r="A504" t="s">
        <v>360</v>
      </c>
      <c r="B504" t="s">
        <v>278</v>
      </c>
      <c r="C504" t="s">
        <v>279</v>
      </c>
      <c r="D504" t="s">
        <v>31</v>
      </c>
      <c r="E504" t="s">
        <v>25</v>
      </c>
      <c r="F504" s="398" t="s">
        <v>292</v>
      </c>
      <c r="G504" s="398" t="s">
        <v>292</v>
      </c>
      <c r="H504" s="398" t="s">
        <v>292</v>
      </c>
      <c r="I504" s="398" t="s">
        <v>292</v>
      </c>
      <c r="J504" s="398" t="s">
        <v>292</v>
      </c>
    </row>
    <row r="505" spans="1:10">
      <c r="A505" t="s">
        <v>360</v>
      </c>
      <c r="B505" t="s">
        <v>280</v>
      </c>
      <c r="C505" t="s">
        <v>281</v>
      </c>
      <c r="D505" t="s">
        <v>31</v>
      </c>
      <c r="E505" t="s">
        <v>25</v>
      </c>
      <c r="F505" s="398" t="s">
        <v>292</v>
      </c>
      <c r="G505" s="398" t="s">
        <v>292</v>
      </c>
      <c r="H505" s="398" t="s">
        <v>292</v>
      </c>
      <c r="I505" s="398" t="s">
        <v>292</v>
      </c>
      <c r="J505" s="398" t="s">
        <v>292</v>
      </c>
    </row>
    <row r="506" spans="1:10">
      <c r="A506" t="s">
        <v>360</v>
      </c>
      <c r="B506" t="s">
        <v>282</v>
      </c>
      <c r="C506" t="s">
        <v>283</v>
      </c>
      <c r="D506" t="s">
        <v>31</v>
      </c>
      <c r="E506" t="s">
        <v>25</v>
      </c>
      <c r="F506" s="398" t="s">
        <v>292</v>
      </c>
      <c r="G506" s="398" t="s">
        <v>292</v>
      </c>
      <c r="H506" s="398" t="s">
        <v>292</v>
      </c>
      <c r="I506" s="398" t="s">
        <v>292</v>
      </c>
      <c r="J506" s="398" t="s">
        <v>292</v>
      </c>
    </row>
    <row r="507" spans="1:10">
      <c r="A507" t="s">
        <v>360</v>
      </c>
      <c r="B507" t="s">
        <v>284</v>
      </c>
      <c r="C507" t="s">
        <v>285</v>
      </c>
      <c r="D507" t="s">
        <v>31</v>
      </c>
      <c r="E507" t="s">
        <v>25</v>
      </c>
      <c r="F507" s="398" t="s">
        <v>292</v>
      </c>
      <c r="G507" s="398" t="s">
        <v>292</v>
      </c>
      <c r="H507" s="398" t="s">
        <v>292</v>
      </c>
      <c r="I507" s="398" t="s">
        <v>292</v>
      </c>
      <c r="J507" s="398" t="s">
        <v>292</v>
      </c>
    </row>
    <row r="508" spans="1:10">
      <c r="A508" t="s">
        <v>360</v>
      </c>
      <c r="B508" t="s">
        <v>286</v>
      </c>
      <c r="C508" t="s">
        <v>287</v>
      </c>
      <c r="D508" t="s">
        <v>31</v>
      </c>
      <c r="E508" t="s">
        <v>25</v>
      </c>
      <c r="F508" s="398" t="s">
        <v>292</v>
      </c>
      <c r="G508" s="398" t="s">
        <v>292</v>
      </c>
      <c r="H508" s="398" t="s">
        <v>292</v>
      </c>
      <c r="I508" s="398" t="s">
        <v>292</v>
      </c>
      <c r="J508" s="398" t="s">
        <v>292</v>
      </c>
    </row>
    <row r="509" spans="1:10">
      <c r="A509" t="s">
        <v>360</v>
      </c>
      <c r="B509" t="s">
        <v>288</v>
      </c>
      <c r="C509" t="s">
        <v>289</v>
      </c>
      <c r="D509" t="s">
        <v>31</v>
      </c>
      <c r="E509" t="s">
        <v>25</v>
      </c>
      <c r="F509" s="398" t="s">
        <v>292</v>
      </c>
      <c r="G509" s="398" t="s">
        <v>292</v>
      </c>
      <c r="H509" s="398" t="s">
        <v>292</v>
      </c>
      <c r="I509" s="398" t="s">
        <v>292</v>
      </c>
      <c r="J509" s="398" t="s">
        <v>292</v>
      </c>
    </row>
    <row r="510" spans="1:10">
      <c r="A510" t="s">
        <v>360</v>
      </c>
      <c r="B510" t="s">
        <v>290</v>
      </c>
      <c r="C510" t="s">
        <v>291</v>
      </c>
      <c r="D510" t="s">
        <v>31</v>
      </c>
      <c r="E510" t="s">
        <v>25</v>
      </c>
      <c r="F510" s="397">
        <v>0.38736237863685269</v>
      </c>
      <c r="G510" s="397">
        <v>0.36467012474511479</v>
      </c>
      <c r="H510" s="397">
        <v>0.35964745302770901</v>
      </c>
      <c r="I510" s="397">
        <v>0.35692347477444791</v>
      </c>
      <c r="J510" s="397">
        <v>0.33668503072518802</v>
      </c>
    </row>
    <row r="511" spans="1:10">
      <c r="A511" t="s">
        <v>360</v>
      </c>
      <c r="B511" t="s">
        <v>293</v>
      </c>
      <c r="C511" t="s">
        <v>294</v>
      </c>
      <c r="D511" t="s">
        <v>31</v>
      </c>
      <c r="E511" t="s">
        <v>25</v>
      </c>
      <c r="F511" s="397">
        <v>0</v>
      </c>
      <c r="G511" s="397">
        <v>0</v>
      </c>
      <c r="H511" s="397">
        <v>0</v>
      </c>
      <c r="I511" s="397">
        <v>0</v>
      </c>
      <c r="J511" s="397">
        <v>0</v>
      </c>
    </row>
    <row r="512" spans="1:10">
      <c r="A512" t="s">
        <v>360</v>
      </c>
      <c r="B512" t="s">
        <v>295</v>
      </c>
      <c r="C512" t="s">
        <v>296</v>
      </c>
      <c r="D512" t="s">
        <v>31</v>
      </c>
      <c r="E512" t="s">
        <v>25</v>
      </c>
      <c r="F512" s="397">
        <v>7.2558776859805676E-2</v>
      </c>
      <c r="G512" s="397">
        <v>6.7358840272332146E-2</v>
      </c>
      <c r="H512" s="397">
        <v>6.6309003214070669E-2</v>
      </c>
      <c r="I512" s="397">
        <v>6.5745446284951006E-2</v>
      </c>
      <c r="J512" s="397">
        <v>6.1121739145038462E-2</v>
      </c>
    </row>
    <row r="513" spans="1:10">
      <c r="A513" t="s">
        <v>360</v>
      </c>
      <c r="B513" t="s">
        <v>297</v>
      </c>
      <c r="C513" t="s">
        <v>298</v>
      </c>
      <c r="D513" t="s">
        <v>31</v>
      </c>
      <c r="E513" t="s">
        <v>25</v>
      </c>
      <c r="F513" s="397">
        <v>0.29351267700617623</v>
      </c>
      <c r="G513" s="397">
        <v>0.27374528927492858</v>
      </c>
      <c r="H513" s="397">
        <v>0.26964404045685603</v>
      </c>
      <c r="I513" s="397">
        <v>0.26743552499069989</v>
      </c>
      <c r="J513" s="397">
        <v>0.2498434455763974</v>
      </c>
    </row>
    <row r="514" spans="1:10">
      <c r="A514" t="s">
        <v>360</v>
      </c>
      <c r="B514" t="s">
        <v>299</v>
      </c>
      <c r="C514" t="s">
        <v>300</v>
      </c>
      <c r="D514" t="s">
        <v>31</v>
      </c>
      <c r="E514" t="s">
        <v>25</v>
      </c>
      <c r="F514" s="397">
        <v>0</v>
      </c>
      <c r="G514" s="397">
        <v>0</v>
      </c>
      <c r="H514" s="397">
        <v>0</v>
      </c>
      <c r="I514" s="397">
        <v>0</v>
      </c>
      <c r="J514" s="397">
        <v>0</v>
      </c>
    </row>
    <row r="515" spans="1:10">
      <c r="A515" t="s">
        <v>360</v>
      </c>
      <c r="B515" t="s">
        <v>301</v>
      </c>
      <c r="C515" t="s">
        <v>302</v>
      </c>
      <c r="D515" t="s">
        <v>31</v>
      </c>
      <c r="E515" t="s">
        <v>25</v>
      </c>
      <c r="F515" s="397">
        <v>9.2553441654000354E-2</v>
      </c>
      <c r="G515" s="397">
        <v>9.2975713576088609E-2</v>
      </c>
      <c r="H515" s="397">
        <v>9.2446740721209786E-2</v>
      </c>
      <c r="I515" s="397">
        <v>9.2124104742787483E-2</v>
      </c>
      <c r="J515" s="397">
        <v>9.241491002858869E-2</v>
      </c>
    </row>
    <row r="516" spans="1:10">
      <c r="A516" t="s">
        <v>360</v>
      </c>
      <c r="B516" t="s">
        <v>303</v>
      </c>
      <c r="C516" t="s">
        <v>304</v>
      </c>
      <c r="D516" t="s">
        <v>31</v>
      </c>
      <c r="E516" t="s">
        <v>25</v>
      </c>
      <c r="F516" s="397">
        <v>3.6999999999999998E-2</v>
      </c>
      <c r="G516" s="397">
        <v>3.5000000000000003E-2</v>
      </c>
      <c r="H516" s="397">
        <v>3.5000000000000003E-2</v>
      </c>
      <c r="I516" s="397">
        <v>3.5000000000000003E-2</v>
      </c>
      <c r="J516" s="397">
        <v>3.3000000000000002E-2</v>
      </c>
    </row>
    <row r="517" spans="1:10">
      <c r="A517" t="s">
        <v>360</v>
      </c>
      <c r="B517" t="s">
        <v>305</v>
      </c>
      <c r="C517" t="s">
        <v>306</v>
      </c>
      <c r="D517" t="s">
        <v>31</v>
      </c>
      <c r="E517" t="s">
        <v>25</v>
      </c>
      <c r="F517" s="397">
        <v>0</v>
      </c>
      <c r="G517" s="397">
        <v>0</v>
      </c>
      <c r="H517" s="397">
        <v>0</v>
      </c>
      <c r="I517" s="397">
        <v>0</v>
      </c>
      <c r="J517" s="397">
        <v>0</v>
      </c>
    </row>
    <row r="518" spans="1:10">
      <c r="A518" t="s">
        <v>360</v>
      </c>
      <c r="B518" t="s">
        <v>307</v>
      </c>
      <c r="C518" t="s">
        <v>308</v>
      </c>
      <c r="D518" t="s">
        <v>31</v>
      </c>
      <c r="E518" t="s">
        <v>25</v>
      </c>
      <c r="F518" s="397">
        <v>1.6236363391637011E-4</v>
      </c>
      <c r="G518" s="397">
        <v>1.4916704758182061E-4</v>
      </c>
      <c r="H518" s="397">
        <v>1.4756746135945111E-4</v>
      </c>
      <c r="I518" s="397">
        <v>1.467676682482662E-4</v>
      </c>
      <c r="J518" s="397">
        <v>1.3517066813608649E-4</v>
      </c>
    </row>
    <row r="519" spans="1:10">
      <c r="A519" t="s">
        <v>360</v>
      </c>
      <c r="B519" t="s">
        <v>309</v>
      </c>
      <c r="C519" t="s">
        <v>310</v>
      </c>
      <c r="D519" t="s">
        <v>31</v>
      </c>
      <c r="E519" t="s">
        <v>25</v>
      </c>
      <c r="F519" s="397">
        <v>0</v>
      </c>
      <c r="G519" s="397">
        <v>0</v>
      </c>
      <c r="H519" s="397">
        <v>0</v>
      </c>
      <c r="I519" s="397">
        <v>0</v>
      </c>
      <c r="J519" s="397">
        <v>0</v>
      </c>
    </row>
    <row r="520" spans="1:10">
      <c r="A520" t="s">
        <v>360</v>
      </c>
      <c r="B520" t="s">
        <v>311</v>
      </c>
      <c r="C520" t="s">
        <v>312</v>
      </c>
      <c r="D520" t="s">
        <v>31</v>
      </c>
      <c r="E520" t="s">
        <v>25</v>
      </c>
      <c r="F520" s="397">
        <v>0</v>
      </c>
      <c r="G520" s="397">
        <v>0</v>
      </c>
      <c r="H520" s="397">
        <v>0</v>
      </c>
      <c r="I520" s="397">
        <v>0</v>
      </c>
      <c r="J520" s="397">
        <v>0</v>
      </c>
    </row>
    <row r="521" spans="1:10">
      <c r="A521" t="s">
        <v>360</v>
      </c>
      <c r="B521" t="s">
        <v>313</v>
      </c>
      <c r="C521" t="s">
        <v>314</v>
      </c>
      <c r="D521" t="s">
        <v>31</v>
      </c>
      <c r="E521" t="s">
        <v>25</v>
      </c>
      <c r="F521" s="397">
        <v>0</v>
      </c>
      <c r="G521" s="397">
        <v>0</v>
      </c>
      <c r="H521" s="397">
        <v>0</v>
      </c>
      <c r="I521" s="397">
        <v>0</v>
      </c>
      <c r="J521" s="397">
        <v>0</v>
      </c>
    </row>
    <row r="522" spans="1:10">
      <c r="A522" t="s">
        <v>360</v>
      </c>
      <c r="B522" t="s">
        <v>315</v>
      </c>
      <c r="C522" t="s">
        <v>316</v>
      </c>
      <c r="D522" t="s">
        <v>31</v>
      </c>
      <c r="E522" t="s">
        <v>25</v>
      </c>
      <c r="F522" s="397">
        <v>0</v>
      </c>
      <c r="G522" s="397">
        <v>0</v>
      </c>
      <c r="H522" s="397">
        <v>0</v>
      </c>
      <c r="I522" s="397">
        <v>0</v>
      </c>
      <c r="J522" s="397">
        <v>0</v>
      </c>
    </row>
    <row r="523" spans="1:10">
      <c r="A523" t="s">
        <v>360</v>
      </c>
      <c r="B523" t="s">
        <v>317</v>
      </c>
      <c r="C523" t="s">
        <v>318</v>
      </c>
      <c r="D523" t="s">
        <v>31</v>
      </c>
      <c r="E523" t="s">
        <v>25</v>
      </c>
      <c r="F523" s="397">
        <v>0</v>
      </c>
      <c r="G523" s="397">
        <v>0</v>
      </c>
      <c r="H523" s="397">
        <v>0</v>
      </c>
      <c r="I523" s="397">
        <v>0</v>
      </c>
      <c r="J523" s="397">
        <v>0</v>
      </c>
    </row>
    <row r="524" spans="1:10">
      <c r="A524" t="s">
        <v>360</v>
      </c>
      <c r="B524" t="s">
        <v>319</v>
      </c>
      <c r="C524" t="s">
        <v>320</v>
      </c>
      <c r="D524" t="s">
        <v>31</v>
      </c>
      <c r="E524" t="s">
        <v>25</v>
      </c>
      <c r="F524" s="397">
        <v>0</v>
      </c>
      <c r="G524" s="397">
        <v>0</v>
      </c>
      <c r="H524" s="397">
        <v>0</v>
      </c>
      <c r="I524" s="397">
        <v>0</v>
      </c>
      <c r="J524" s="397">
        <v>0</v>
      </c>
    </row>
    <row r="525" spans="1:10">
      <c r="A525" t="s">
        <v>360</v>
      </c>
      <c r="B525" t="s">
        <v>321</v>
      </c>
      <c r="C525" t="s">
        <v>322</v>
      </c>
      <c r="D525" t="s">
        <v>31</v>
      </c>
      <c r="E525" t="s">
        <v>25</v>
      </c>
      <c r="F525" s="397">
        <v>3.5000000000000003E-2</v>
      </c>
      <c r="G525" s="397">
        <v>3.5000000000000003E-2</v>
      </c>
      <c r="H525" s="397">
        <v>3.5000000000000003E-2</v>
      </c>
      <c r="I525" s="397">
        <v>3.4000000000000002E-2</v>
      </c>
      <c r="J525" s="397">
        <v>3.4000000000000002E-2</v>
      </c>
    </row>
    <row r="526" spans="1:10">
      <c r="A526" t="s">
        <v>360</v>
      </c>
      <c r="B526" t="s">
        <v>323</v>
      </c>
      <c r="C526" t="s">
        <v>324</v>
      </c>
      <c r="D526" t="s">
        <v>31</v>
      </c>
      <c r="E526" t="s">
        <v>25</v>
      </c>
      <c r="F526" s="397">
        <v>0</v>
      </c>
      <c r="G526" s="397">
        <v>0</v>
      </c>
      <c r="H526" s="397">
        <v>0</v>
      </c>
      <c r="I526" s="397">
        <v>0</v>
      </c>
      <c r="J526" s="397">
        <v>0</v>
      </c>
    </row>
    <row r="527" spans="1:10">
      <c r="A527" t="s">
        <v>360</v>
      </c>
      <c r="B527" t="s">
        <v>325</v>
      </c>
      <c r="C527" t="s">
        <v>326</v>
      </c>
      <c r="D527" t="s">
        <v>31</v>
      </c>
      <c r="E527" t="s">
        <v>25</v>
      </c>
      <c r="F527" s="397">
        <v>0</v>
      </c>
      <c r="G527" s="397">
        <v>0</v>
      </c>
      <c r="H527" s="397">
        <v>0</v>
      </c>
      <c r="I527" s="397">
        <v>0</v>
      </c>
      <c r="J527" s="397">
        <v>0</v>
      </c>
    </row>
    <row r="528" spans="1:10">
      <c r="A528" t="s">
        <v>360</v>
      </c>
      <c r="B528" t="s">
        <v>327</v>
      </c>
      <c r="C528" t="s">
        <v>328</v>
      </c>
      <c r="D528" t="s">
        <v>31</v>
      </c>
      <c r="E528" t="s">
        <v>25</v>
      </c>
      <c r="F528" s="397">
        <v>0</v>
      </c>
      <c r="G528" s="397">
        <v>0</v>
      </c>
      <c r="H528" s="397">
        <v>0</v>
      </c>
      <c r="I528" s="397">
        <v>0</v>
      </c>
      <c r="J528" s="397">
        <v>0</v>
      </c>
    </row>
    <row r="529" spans="1:10">
      <c r="A529" t="s">
        <v>360</v>
      </c>
      <c r="B529" t="s">
        <v>329</v>
      </c>
      <c r="C529" t="s">
        <v>330</v>
      </c>
      <c r="D529" t="s">
        <v>31</v>
      </c>
      <c r="E529" t="s">
        <v>25</v>
      </c>
      <c r="F529" s="397">
        <v>0</v>
      </c>
      <c r="G529" s="397">
        <v>0</v>
      </c>
      <c r="H529" s="397">
        <v>0</v>
      </c>
      <c r="I529" s="397">
        <v>0</v>
      </c>
      <c r="J529" s="397">
        <v>0</v>
      </c>
    </row>
    <row r="530" spans="1:10">
      <c r="A530" t="s">
        <v>360</v>
      </c>
      <c r="B530" t="s">
        <v>331</v>
      </c>
      <c r="C530" t="s">
        <v>332</v>
      </c>
      <c r="D530" t="s">
        <v>31</v>
      </c>
      <c r="E530" t="s">
        <v>25</v>
      </c>
      <c r="F530" s="397">
        <v>0</v>
      </c>
      <c r="G530" s="397">
        <v>0</v>
      </c>
      <c r="H530" s="397">
        <v>0</v>
      </c>
      <c r="I530" s="397">
        <v>0</v>
      </c>
      <c r="J530" s="397">
        <v>0</v>
      </c>
    </row>
    <row r="531" spans="1:10">
      <c r="A531" t="s">
        <v>360</v>
      </c>
      <c r="B531" t="s">
        <v>333</v>
      </c>
      <c r="C531" t="s">
        <v>334</v>
      </c>
      <c r="D531" t="s">
        <v>31</v>
      </c>
      <c r="E531" t="s">
        <v>25</v>
      </c>
      <c r="F531" s="397">
        <v>0.217</v>
      </c>
      <c r="G531" s="397">
        <v>0.215</v>
      </c>
      <c r="H531" s="397">
        <v>0.216</v>
      </c>
      <c r="I531" s="397">
        <v>0.217</v>
      </c>
      <c r="J531" s="397">
        <v>0.216</v>
      </c>
    </row>
    <row r="532" spans="1:10">
      <c r="A532" t="s">
        <v>360</v>
      </c>
      <c r="B532" t="s">
        <v>335</v>
      </c>
      <c r="C532" t="s">
        <v>336</v>
      </c>
      <c r="D532" t="s">
        <v>31</v>
      </c>
      <c r="E532" t="s">
        <v>25</v>
      </c>
      <c r="F532" s="397">
        <v>0</v>
      </c>
      <c r="G532" s="397">
        <v>0</v>
      </c>
      <c r="H532" s="397">
        <v>0</v>
      </c>
      <c r="I532" s="397">
        <v>0</v>
      </c>
      <c r="J532" s="397">
        <v>0</v>
      </c>
    </row>
    <row r="533" spans="1:10">
      <c r="A533" t="s">
        <v>360</v>
      </c>
      <c r="B533" t="s">
        <v>337</v>
      </c>
      <c r="C533" t="s">
        <v>338</v>
      </c>
      <c r="D533" t="s">
        <v>31</v>
      </c>
      <c r="E533" t="s">
        <v>25</v>
      </c>
      <c r="F533" s="397">
        <v>0.79100000000000004</v>
      </c>
      <c r="G533" s="397">
        <v>0.74399999999999999</v>
      </c>
      <c r="H533" s="397">
        <v>0.74199999999999999</v>
      </c>
      <c r="I533" s="397">
        <v>0.74399999999999999</v>
      </c>
      <c r="J533" s="397">
        <v>0.70199999999999996</v>
      </c>
    </row>
    <row r="534" spans="1:10">
      <c r="A534" t="s">
        <v>360</v>
      </c>
      <c r="B534" t="s">
        <v>339</v>
      </c>
      <c r="C534" t="s">
        <v>334</v>
      </c>
      <c r="D534" t="s">
        <v>31</v>
      </c>
      <c r="E534" t="s">
        <v>25</v>
      </c>
      <c r="F534" s="397">
        <v>0</v>
      </c>
      <c r="G534" s="397">
        <v>0</v>
      </c>
      <c r="H534" s="397">
        <v>0</v>
      </c>
      <c r="I534" s="397">
        <v>0</v>
      </c>
      <c r="J534" s="397">
        <v>0</v>
      </c>
    </row>
    <row r="535" spans="1:10">
      <c r="A535" t="s">
        <v>360</v>
      </c>
      <c r="B535" t="s">
        <v>340</v>
      </c>
      <c r="C535" t="s">
        <v>338</v>
      </c>
      <c r="D535" t="s">
        <v>31</v>
      </c>
      <c r="E535" t="s">
        <v>25</v>
      </c>
      <c r="F535" s="397">
        <v>7.0000000000000007E-2</v>
      </c>
      <c r="G535" s="397">
        <v>6.8000000000000005E-2</v>
      </c>
      <c r="H535" s="397">
        <v>6.8000000000000005E-2</v>
      </c>
      <c r="I535" s="397">
        <v>6.8000000000000005E-2</v>
      </c>
      <c r="J535" s="397">
        <v>6.6000000000000003E-2</v>
      </c>
    </row>
    <row r="536" spans="1:10">
      <c r="A536" t="s">
        <v>360</v>
      </c>
      <c r="B536" t="s">
        <v>341</v>
      </c>
      <c r="C536" t="s">
        <v>342</v>
      </c>
      <c r="D536" t="s">
        <v>343</v>
      </c>
      <c r="E536" t="s">
        <v>25</v>
      </c>
      <c r="F536" s="399">
        <v>525</v>
      </c>
      <c r="G536" s="399">
        <v>492</v>
      </c>
      <c r="H536" s="399">
        <v>488</v>
      </c>
      <c r="I536" s="399">
        <v>486</v>
      </c>
      <c r="J536" s="399">
        <v>456</v>
      </c>
    </row>
    <row r="537" spans="1:10">
      <c r="A537" t="s">
        <v>360</v>
      </c>
      <c r="B537" t="s">
        <v>344</v>
      </c>
      <c r="C537" t="s">
        <v>345</v>
      </c>
      <c r="D537" t="s">
        <v>343</v>
      </c>
      <c r="E537" t="s">
        <v>25</v>
      </c>
      <c r="F537" s="399">
        <v>172</v>
      </c>
      <c r="G537" s="399">
        <v>165</v>
      </c>
      <c r="H537" s="399">
        <v>164</v>
      </c>
      <c r="I537" s="399">
        <v>162</v>
      </c>
      <c r="J537" s="399">
        <v>157</v>
      </c>
    </row>
    <row r="538" spans="1:10">
      <c r="A538" t="s">
        <v>360</v>
      </c>
      <c r="B538" t="s">
        <v>346</v>
      </c>
      <c r="C538" t="s">
        <v>347</v>
      </c>
      <c r="D538" t="s">
        <v>348</v>
      </c>
      <c r="E538" t="s">
        <v>25</v>
      </c>
      <c r="F538" s="506">
        <v>6.8726762251672541E-2</v>
      </c>
      <c r="G538" s="506">
        <v>6.8726762251672541E-2</v>
      </c>
      <c r="H538" s="506">
        <v>6.8726762251672541E-2</v>
      </c>
      <c r="I538" s="506">
        <v>6.8726762251672541E-2</v>
      </c>
      <c r="J538" s="506">
        <v>6.8726762251672541E-2</v>
      </c>
    </row>
    <row r="539" spans="1:10">
      <c r="A539" t="s">
        <v>360</v>
      </c>
      <c r="B539" t="s">
        <v>349</v>
      </c>
      <c r="C539" t="s">
        <v>350</v>
      </c>
      <c r="D539" t="s">
        <v>348</v>
      </c>
      <c r="E539" t="s">
        <v>25</v>
      </c>
      <c r="F539" s="506">
        <v>6.8726762251672541E-2</v>
      </c>
      <c r="G539" s="506">
        <v>6.8726762251672541E-2</v>
      </c>
      <c r="H539" s="506">
        <v>6.8726762251672541E-2</v>
      </c>
      <c r="I539" s="506">
        <v>6.8726762251672541E-2</v>
      </c>
      <c r="J539" s="506">
        <v>6.8726762251672541E-2</v>
      </c>
    </row>
    <row r="540" spans="1:10">
      <c r="A540" t="s">
        <v>360</v>
      </c>
      <c r="B540" t="s">
        <v>351</v>
      </c>
      <c r="C540" t="s">
        <v>352</v>
      </c>
      <c r="D540" t="s">
        <v>348</v>
      </c>
      <c r="E540" t="s">
        <v>25</v>
      </c>
      <c r="F540" s="506">
        <v>6.8726762251672541E-2</v>
      </c>
      <c r="G540" s="506">
        <v>6.8726762251672541E-2</v>
      </c>
      <c r="H540" s="506">
        <v>6.8726762251672541E-2</v>
      </c>
      <c r="I540" s="506">
        <v>6.8726762251672541E-2</v>
      </c>
      <c r="J540" s="506">
        <v>6.8726762251672541E-2</v>
      </c>
    </row>
    <row r="541" spans="1:10">
      <c r="A541" t="s">
        <v>360</v>
      </c>
      <c r="B541" t="s">
        <v>353</v>
      </c>
      <c r="C541" t="s">
        <v>354</v>
      </c>
      <c r="D541" t="s">
        <v>348</v>
      </c>
      <c r="E541" t="s">
        <v>25</v>
      </c>
      <c r="F541" s="506">
        <v>0.1</v>
      </c>
      <c r="G541" s="506">
        <v>0.1</v>
      </c>
      <c r="H541" s="506">
        <v>0.1</v>
      </c>
      <c r="I541" s="506">
        <v>0.1</v>
      </c>
      <c r="J541" s="506">
        <v>0.1</v>
      </c>
    </row>
    <row r="542" spans="1:10">
      <c r="A542" t="s">
        <v>360</v>
      </c>
      <c r="B542" t="s">
        <v>355</v>
      </c>
      <c r="C542" t="s">
        <v>356</v>
      </c>
      <c r="D542" t="s">
        <v>348</v>
      </c>
      <c r="E542" t="s">
        <v>25</v>
      </c>
      <c r="F542" s="506">
        <v>0.1</v>
      </c>
      <c r="G542" s="506">
        <v>0.1</v>
      </c>
      <c r="H542" s="506">
        <v>0.1</v>
      </c>
      <c r="I542" s="506">
        <v>0.1</v>
      </c>
      <c r="J542" s="506">
        <v>0.1</v>
      </c>
    </row>
    <row r="543" spans="1:10">
      <c r="A543" t="s">
        <v>360</v>
      </c>
      <c r="B543" t="s">
        <v>357</v>
      </c>
      <c r="C543" t="s">
        <v>358</v>
      </c>
      <c r="D543" t="s">
        <v>348</v>
      </c>
      <c r="E543" t="s">
        <v>25</v>
      </c>
      <c r="F543" s="506">
        <v>0.10658287631096901</v>
      </c>
      <c r="G543" s="506">
        <v>0.10658287631096901</v>
      </c>
      <c r="H543" s="506">
        <v>0.10658287631096901</v>
      </c>
      <c r="I543" s="506">
        <v>0.10658287631096901</v>
      </c>
      <c r="J543" s="506">
        <v>0.10658287631096901</v>
      </c>
    </row>
    <row r="544" spans="1:10">
      <c r="A544" t="s">
        <v>361</v>
      </c>
      <c r="B544" t="s">
        <v>29</v>
      </c>
      <c r="C544" t="s">
        <v>30</v>
      </c>
      <c r="D544" t="s">
        <v>31</v>
      </c>
      <c r="E544" t="s">
        <v>25</v>
      </c>
      <c r="F544" s="397">
        <v>0</v>
      </c>
      <c r="G544" s="397">
        <v>0</v>
      </c>
      <c r="H544" s="397">
        <v>0</v>
      </c>
      <c r="I544" s="397">
        <v>0</v>
      </c>
      <c r="J544" s="397">
        <v>0</v>
      </c>
    </row>
    <row r="545" spans="1:10">
      <c r="A545" t="s">
        <v>361</v>
      </c>
      <c r="B545" t="s">
        <v>32</v>
      </c>
      <c r="C545" t="s">
        <v>33</v>
      </c>
      <c r="D545" t="s">
        <v>31</v>
      </c>
      <c r="E545" t="s">
        <v>25</v>
      </c>
      <c r="F545" s="397">
        <v>2.0750000000000002</v>
      </c>
      <c r="G545" s="397">
        <v>2.0590000000000002</v>
      </c>
      <c r="H545" s="397">
        <v>2.048</v>
      </c>
      <c r="I545" s="397">
        <v>2.048</v>
      </c>
      <c r="J545" s="397">
        <v>2.0489999999999999</v>
      </c>
    </row>
    <row r="546" spans="1:10">
      <c r="A546" t="s">
        <v>361</v>
      </c>
      <c r="B546" t="s">
        <v>34</v>
      </c>
      <c r="C546" t="s">
        <v>35</v>
      </c>
      <c r="D546" t="s">
        <v>31</v>
      </c>
      <c r="E546" t="s">
        <v>25</v>
      </c>
      <c r="F546" s="397">
        <v>0.18</v>
      </c>
      <c r="G546" s="397">
        <v>0.17799999999999999</v>
      </c>
      <c r="H546" s="397">
        <v>0.17699999999999999</v>
      </c>
      <c r="I546" s="397">
        <v>0.17699999999999999</v>
      </c>
      <c r="J546" s="397">
        <v>0.17699999999999999</v>
      </c>
    </row>
    <row r="547" spans="1:10">
      <c r="A547" t="s">
        <v>361</v>
      </c>
      <c r="B547" t="s">
        <v>36</v>
      </c>
      <c r="C547" t="s">
        <v>37</v>
      </c>
      <c r="D547" t="s">
        <v>31</v>
      </c>
      <c r="E547" t="s">
        <v>25</v>
      </c>
      <c r="F547" s="397">
        <v>0</v>
      </c>
      <c r="G547" s="397">
        <v>0</v>
      </c>
      <c r="H547" s="397">
        <v>0</v>
      </c>
      <c r="I547" s="397">
        <v>0</v>
      </c>
      <c r="J547" s="397">
        <v>0</v>
      </c>
    </row>
    <row r="548" spans="1:10">
      <c r="A548" t="s">
        <v>361</v>
      </c>
      <c r="B548" t="s">
        <v>38</v>
      </c>
      <c r="C548" t="s">
        <v>39</v>
      </c>
      <c r="D548" t="s">
        <v>31</v>
      </c>
      <c r="E548" t="s">
        <v>25</v>
      </c>
      <c r="F548" s="397">
        <v>0</v>
      </c>
      <c r="G548" s="397">
        <v>0</v>
      </c>
      <c r="H548" s="397">
        <v>0</v>
      </c>
      <c r="I548" s="397">
        <v>0</v>
      </c>
      <c r="J548" s="397">
        <v>0</v>
      </c>
    </row>
    <row r="549" spans="1:10">
      <c r="A549" t="s">
        <v>361</v>
      </c>
      <c r="B549" t="s">
        <v>40</v>
      </c>
      <c r="C549" t="s">
        <v>41</v>
      </c>
      <c r="D549" t="s">
        <v>31</v>
      </c>
      <c r="E549" t="s">
        <v>25</v>
      </c>
      <c r="F549" s="397">
        <v>24.986999999999998</v>
      </c>
      <c r="G549" s="397">
        <v>24.795000000000002</v>
      </c>
      <c r="H549" s="397">
        <v>24.661000000000001</v>
      </c>
      <c r="I549" s="397">
        <v>24.661000000000001</v>
      </c>
      <c r="J549" s="397">
        <v>24.675999999999998</v>
      </c>
    </row>
    <row r="550" spans="1:10">
      <c r="A550" t="s">
        <v>361</v>
      </c>
      <c r="B550" t="s">
        <v>42</v>
      </c>
      <c r="C550" t="s">
        <v>43</v>
      </c>
      <c r="D550" t="s">
        <v>31</v>
      </c>
      <c r="E550" t="s">
        <v>25</v>
      </c>
      <c r="F550" s="398" t="s">
        <v>292</v>
      </c>
      <c r="G550" s="398" t="s">
        <v>292</v>
      </c>
      <c r="H550" s="398" t="s">
        <v>292</v>
      </c>
      <c r="I550" s="398" t="s">
        <v>292</v>
      </c>
      <c r="J550" s="398" t="s">
        <v>292</v>
      </c>
    </row>
    <row r="551" spans="1:10">
      <c r="A551" t="s">
        <v>361</v>
      </c>
      <c r="B551" t="s">
        <v>44</v>
      </c>
      <c r="C551" t="s">
        <v>45</v>
      </c>
      <c r="D551" t="s">
        <v>31</v>
      </c>
      <c r="E551" t="s">
        <v>25</v>
      </c>
      <c r="F551" s="398" t="s">
        <v>292</v>
      </c>
      <c r="G551" s="398" t="s">
        <v>292</v>
      </c>
      <c r="H551" s="398" t="s">
        <v>292</v>
      </c>
      <c r="I551" s="398" t="s">
        <v>292</v>
      </c>
      <c r="J551" s="398" t="s">
        <v>292</v>
      </c>
    </row>
    <row r="552" spans="1:10">
      <c r="A552" t="s">
        <v>361</v>
      </c>
      <c r="B552" t="s">
        <v>46</v>
      </c>
      <c r="C552" t="s">
        <v>47</v>
      </c>
      <c r="D552" t="s">
        <v>31</v>
      </c>
      <c r="E552" t="s">
        <v>25</v>
      </c>
      <c r="F552" s="397">
        <v>0.95499999999999996</v>
      </c>
      <c r="G552" s="397">
        <v>0.95499999999999996</v>
      </c>
      <c r="H552" s="397">
        <v>0.95499999999999996</v>
      </c>
      <c r="I552" s="397">
        <v>0.95499999999999996</v>
      </c>
      <c r="J552" s="397">
        <v>0.95499999999999996</v>
      </c>
    </row>
    <row r="553" spans="1:10">
      <c r="A553" t="s">
        <v>361</v>
      </c>
      <c r="B553" t="s">
        <v>48</v>
      </c>
      <c r="C553" t="s">
        <v>49</v>
      </c>
      <c r="D553" t="s">
        <v>31</v>
      </c>
      <c r="E553" t="s">
        <v>25</v>
      </c>
      <c r="F553" s="397">
        <v>1.075</v>
      </c>
      <c r="G553" s="397">
        <v>1.075</v>
      </c>
      <c r="H553" s="397">
        <v>1.075</v>
      </c>
      <c r="I553" s="397">
        <v>1.075</v>
      </c>
      <c r="J553" s="397">
        <v>1.075</v>
      </c>
    </row>
    <row r="554" spans="1:10">
      <c r="A554" t="s">
        <v>361</v>
      </c>
      <c r="B554" t="s">
        <v>50</v>
      </c>
      <c r="C554" t="s">
        <v>51</v>
      </c>
      <c r="D554" t="s">
        <v>31</v>
      </c>
      <c r="E554" t="s">
        <v>25</v>
      </c>
      <c r="F554" s="397">
        <v>0</v>
      </c>
      <c r="G554" s="397">
        <v>0</v>
      </c>
      <c r="H554" s="397">
        <v>0</v>
      </c>
      <c r="I554" s="397">
        <v>0</v>
      </c>
      <c r="J554" s="397">
        <v>0</v>
      </c>
    </row>
    <row r="555" spans="1:10">
      <c r="A555" t="s">
        <v>361</v>
      </c>
      <c r="B555" t="s">
        <v>52</v>
      </c>
      <c r="C555" t="s">
        <v>53</v>
      </c>
      <c r="D555" t="s">
        <v>31</v>
      </c>
      <c r="E555" t="s">
        <v>25</v>
      </c>
      <c r="F555" s="397">
        <v>0</v>
      </c>
      <c r="G555" s="397">
        <v>0</v>
      </c>
      <c r="H555" s="397">
        <v>0</v>
      </c>
      <c r="I555" s="397">
        <v>0</v>
      </c>
      <c r="J555" s="397">
        <v>0</v>
      </c>
    </row>
    <row r="556" spans="1:10">
      <c r="A556" t="s">
        <v>361</v>
      </c>
      <c r="B556" t="s">
        <v>54</v>
      </c>
      <c r="C556" t="s">
        <v>55</v>
      </c>
      <c r="D556" t="s">
        <v>31</v>
      </c>
      <c r="E556" t="s">
        <v>25</v>
      </c>
      <c r="F556" s="398" t="s">
        <v>292</v>
      </c>
      <c r="G556" s="398" t="s">
        <v>292</v>
      </c>
      <c r="H556" s="398" t="s">
        <v>292</v>
      </c>
      <c r="I556" s="398" t="s">
        <v>292</v>
      </c>
      <c r="J556" s="398" t="s">
        <v>292</v>
      </c>
    </row>
    <row r="557" spans="1:10">
      <c r="A557" t="s">
        <v>361</v>
      </c>
      <c r="B557" t="s">
        <v>56</v>
      </c>
      <c r="C557" t="s">
        <v>57</v>
      </c>
      <c r="D557" t="s">
        <v>31</v>
      </c>
      <c r="E557" t="s">
        <v>25</v>
      </c>
      <c r="F557" s="398" t="s">
        <v>292</v>
      </c>
      <c r="G557" s="398" t="s">
        <v>292</v>
      </c>
      <c r="H557" s="398" t="s">
        <v>292</v>
      </c>
      <c r="I557" s="398" t="s">
        <v>292</v>
      </c>
      <c r="J557" s="398" t="s">
        <v>292</v>
      </c>
    </row>
    <row r="558" spans="1:10">
      <c r="A558" t="s">
        <v>361</v>
      </c>
      <c r="B558" t="s">
        <v>58</v>
      </c>
      <c r="C558" t="s">
        <v>59</v>
      </c>
      <c r="D558" t="s">
        <v>31</v>
      </c>
      <c r="E558" t="s">
        <v>25</v>
      </c>
      <c r="F558" s="397">
        <v>0</v>
      </c>
      <c r="G558" s="397">
        <v>0</v>
      </c>
      <c r="H558" s="397">
        <v>0</v>
      </c>
      <c r="I558" s="397">
        <v>0</v>
      </c>
      <c r="J558" s="397">
        <v>0</v>
      </c>
    </row>
    <row r="559" spans="1:10">
      <c r="A559" t="s">
        <v>361</v>
      </c>
      <c r="B559" t="s">
        <v>60</v>
      </c>
      <c r="C559" t="s">
        <v>61</v>
      </c>
      <c r="D559" t="s">
        <v>31</v>
      </c>
      <c r="E559" t="s">
        <v>25</v>
      </c>
      <c r="F559" s="397">
        <v>0</v>
      </c>
      <c r="G559" s="397">
        <v>0</v>
      </c>
      <c r="H559" s="397">
        <v>0</v>
      </c>
      <c r="I559" s="397">
        <v>0</v>
      </c>
      <c r="J559" s="397">
        <v>0</v>
      </c>
    </row>
    <row r="560" spans="1:10">
      <c r="A560" t="s">
        <v>361</v>
      </c>
      <c r="B560" t="s">
        <v>62</v>
      </c>
      <c r="C560" t="s">
        <v>63</v>
      </c>
      <c r="D560" t="s">
        <v>31</v>
      </c>
      <c r="E560" t="s">
        <v>25</v>
      </c>
      <c r="F560" s="397">
        <v>0</v>
      </c>
      <c r="G560" s="397">
        <v>0</v>
      </c>
      <c r="H560" s="397">
        <v>0</v>
      </c>
      <c r="I560" s="397">
        <v>0</v>
      </c>
      <c r="J560" s="397">
        <v>0</v>
      </c>
    </row>
    <row r="561" spans="1:10">
      <c r="A561" t="s">
        <v>361</v>
      </c>
      <c r="B561" t="s">
        <v>64</v>
      </c>
      <c r="C561" t="s">
        <v>65</v>
      </c>
      <c r="D561" t="s">
        <v>31</v>
      </c>
      <c r="E561" t="s">
        <v>25</v>
      </c>
      <c r="F561" s="397">
        <v>0</v>
      </c>
      <c r="G561" s="397">
        <v>0</v>
      </c>
      <c r="H561" s="397">
        <v>0</v>
      </c>
      <c r="I561" s="397">
        <v>0</v>
      </c>
      <c r="J561" s="397">
        <v>0</v>
      </c>
    </row>
    <row r="562" spans="1:10">
      <c r="A562" t="s">
        <v>361</v>
      </c>
      <c r="B562" t="s">
        <v>66</v>
      </c>
      <c r="C562" t="s">
        <v>67</v>
      </c>
      <c r="D562" t="s">
        <v>31</v>
      </c>
      <c r="E562" t="s">
        <v>25</v>
      </c>
      <c r="F562" s="398" t="s">
        <v>292</v>
      </c>
      <c r="G562" s="398" t="s">
        <v>292</v>
      </c>
      <c r="H562" s="398" t="s">
        <v>292</v>
      </c>
      <c r="I562" s="398" t="s">
        <v>292</v>
      </c>
      <c r="J562" s="398" t="s">
        <v>292</v>
      </c>
    </row>
    <row r="563" spans="1:10">
      <c r="A563" t="s">
        <v>361</v>
      </c>
      <c r="B563" t="s">
        <v>68</v>
      </c>
      <c r="C563" t="s">
        <v>69</v>
      </c>
      <c r="D563" t="s">
        <v>31</v>
      </c>
      <c r="E563" t="s">
        <v>25</v>
      </c>
      <c r="F563" s="398" t="s">
        <v>292</v>
      </c>
      <c r="G563" s="398" t="s">
        <v>292</v>
      </c>
      <c r="H563" s="398" t="s">
        <v>292</v>
      </c>
      <c r="I563" s="398" t="s">
        <v>292</v>
      </c>
      <c r="J563" s="398" t="s">
        <v>292</v>
      </c>
    </row>
    <row r="564" spans="1:10">
      <c r="A564" t="s">
        <v>361</v>
      </c>
      <c r="B564" t="s">
        <v>70</v>
      </c>
      <c r="C564" t="s">
        <v>71</v>
      </c>
      <c r="D564" t="s">
        <v>31</v>
      </c>
      <c r="E564" t="s">
        <v>25</v>
      </c>
      <c r="F564" s="397">
        <v>0</v>
      </c>
      <c r="G564" s="397">
        <v>0</v>
      </c>
      <c r="H564" s="397">
        <v>0</v>
      </c>
      <c r="I564" s="397">
        <v>0</v>
      </c>
      <c r="J564" s="397">
        <v>0</v>
      </c>
    </row>
    <row r="565" spans="1:10">
      <c r="A565" t="s">
        <v>361</v>
      </c>
      <c r="B565" t="s">
        <v>72</v>
      </c>
      <c r="C565" t="s">
        <v>73</v>
      </c>
      <c r="D565" t="s">
        <v>31</v>
      </c>
      <c r="E565" t="s">
        <v>25</v>
      </c>
      <c r="F565" s="397">
        <v>0</v>
      </c>
      <c r="G565" s="397">
        <v>0</v>
      </c>
      <c r="H565" s="397">
        <v>0</v>
      </c>
      <c r="I565" s="397">
        <v>0</v>
      </c>
      <c r="J565" s="397">
        <v>0</v>
      </c>
    </row>
    <row r="566" spans="1:10">
      <c r="A566" t="s">
        <v>361</v>
      </c>
      <c r="B566" t="s">
        <v>74</v>
      </c>
      <c r="C566" t="s">
        <v>75</v>
      </c>
      <c r="D566" t="s">
        <v>31</v>
      </c>
      <c r="E566" t="s">
        <v>25</v>
      </c>
      <c r="F566" s="397">
        <v>0</v>
      </c>
      <c r="G566" s="397">
        <v>0</v>
      </c>
      <c r="H566" s="397">
        <v>0</v>
      </c>
      <c r="I566" s="397">
        <v>0</v>
      </c>
      <c r="J566" s="397">
        <v>0</v>
      </c>
    </row>
    <row r="567" spans="1:10">
      <c r="A567" t="s">
        <v>361</v>
      </c>
      <c r="B567" t="s">
        <v>76</v>
      </c>
      <c r="C567" t="s">
        <v>77</v>
      </c>
      <c r="D567" t="s">
        <v>31</v>
      </c>
      <c r="E567" t="s">
        <v>25</v>
      </c>
      <c r="F567" s="397">
        <v>0</v>
      </c>
      <c r="G567" s="397">
        <v>0</v>
      </c>
      <c r="H567" s="397">
        <v>0</v>
      </c>
      <c r="I567" s="397">
        <v>0</v>
      </c>
      <c r="J567" s="397">
        <v>0</v>
      </c>
    </row>
    <row r="568" spans="1:10">
      <c r="A568" t="s">
        <v>361</v>
      </c>
      <c r="B568" t="s">
        <v>78</v>
      </c>
      <c r="C568" t="s">
        <v>79</v>
      </c>
      <c r="D568" t="s">
        <v>31</v>
      </c>
      <c r="E568" t="s">
        <v>25</v>
      </c>
      <c r="F568" s="398" t="s">
        <v>292</v>
      </c>
      <c r="G568" s="398" t="s">
        <v>292</v>
      </c>
      <c r="H568" s="398" t="s">
        <v>292</v>
      </c>
      <c r="I568" s="398" t="s">
        <v>292</v>
      </c>
      <c r="J568" s="398" t="s">
        <v>292</v>
      </c>
    </row>
    <row r="569" spans="1:10">
      <c r="A569" t="s">
        <v>361</v>
      </c>
      <c r="B569" t="s">
        <v>80</v>
      </c>
      <c r="C569" t="s">
        <v>81</v>
      </c>
      <c r="D569" t="s">
        <v>31</v>
      </c>
      <c r="E569" t="s">
        <v>25</v>
      </c>
      <c r="F569" s="398" t="s">
        <v>292</v>
      </c>
      <c r="G569" s="398" t="s">
        <v>292</v>
      </c>
      <c r="H569" s="398" t="s">
        <v>292</v>
      </c>
      <c r="I569" s="398" t="s">
        <v>292</v>
      </c>
      <c r="J569" s="398" t="s">
        <v>292</v>
      </c>
    </row>
    <row r="570" spans="1:10">
      <c r="A570" t="s">
        <v>361</v>
      </c>
      <c r="B570" t="s">
        <v>82</v>
      </c>
      <c r="C570" t="s">
        <v>83</v>
      </c>
      <c r="D570" t="s">
        <v>31</v>
      </c>
      <c r="E570" t="s">
        <v>25</v>
      </c>
      <c r="F570" s="397">
        <v>1.48</v>
      </c>
      <c r="G570" s="397">
        <v>1.468</v>
      </c>
      <c r="H570" s="397">
        <v>1.46</v>
      </c>
      <c r="I570" s="397">
        <v>1.46</v>
      </c>
      <c r="J570" s="397">
        <v>1.4610000000000001</v>
      </c>
    </row>
    <row r="571" spans="1:10">
      <c r="A571" t="s">
        <v>361</v>
      </c>
      <c r="B571" t="s">
        <v>84</v>
      </c>
      <c r="C571" t="s">
        <v>85</v>
      </c>
      <c r="D571" t="s">
        <v>31</v>
      </c>
      <c r="E571" t="s">
        <v>25</v>
      </c>
      <c r="F571" s="397">
        <v>3.282</v>
      </c>
      <c r="G571" s="397">
        <v>3.4449999999999998</v>
      </c>
      <c r="H571" s="397">
        <v>3.5379999999999998</v>
      </c>
      <c r="I571" s="397">
        <v>3.6349999999999998</v>
      </c>
      <c r="J571" s="397">
        <v>3.7330000000000001</v>
      </c>
    </row>
    <row r="572" spans="1:10">
      <c r="A572" t="s">
        <v>361</v>
      </c>
      <c r="B572" t="s">
        <v>86</v>
      </c>
      <c r="C572" t="s">
        <v>87</v>
      </c>
      <c r="D572" t="s">
        <v>31</v>
      </c>
      <c r="E572" t="s">
        <v>25</v>
      </c>
      <c r="F572" s="397">
        <v>0</v>
      </c>
      <c r="G572" s="397">
        <v>0</v>
      </c>
      <c r="H572" s="397">
        <v>0</v>
      </c>
      <c r="I572" s="397">
        <v>0</v>
      </c>
      <c r="J572" s="397">
        <v>0</v>
      </c>
    </row>
    <row r="573" spans="1:10">
      <c r="A573" t="s">
        <v>361</v>
      </c>
      <c r="B573" t="s">
        <v>88</v>
      </c>
      <c r="C573" t="s">
        <v>89</v>
      </c>
      <c r="D573" t="s">
        <v>31</v>
      </c>
      <c r="E573" t="s">
        <v>25</v>
      </c>
      <c r="F573" s="397">
        <v>0</v>
      </c>
      <c r="G573" s="397">
        <v>0</v>
      </c>
      <c r="H573" s="397">
        <v>0</v>
      </c>
      <c r="I573" s="397">
        <v>0</v>
      </c>
      <c r="J573" s="397">
        <v>0</v>
      </c>
    </row>
    <row r="574" spans="1:10">
      <c r="A574" t="s">
        <v>361</v>
      </c>
      <c r="B574" t="s">
        <v>90</v>
      </c>
      <c r="C574" t="s">
        <v>91</v>
      </c>
      <c r="D574" t="s">
        <v>31</v>
      </c>
      <c r="E574" t="s">
        <v>25</v>
      </c>
      <c r="F574" s="398" t="s">
        <v>292</v>
      </c>
      <c r="G574" s="398" t="s">
        <v>292</v>
      </c>
      <c r="H574" s="398" t="s">
        <v>292</v>
      </c>
      <c r="I574" s="398" t="s">
        <v>292</v>
      </c>
      <c r="J574" s="398" t="s">
        <v>292</v>
      </c>
    </row>
    <row r="575" spans="1:10">
      <c r="A575" t="s">
        <v>361</v>
      </c>
      <c r="B575" t="s">
        <v>92</v>
      </c>
      <c r="C575" t="s">
        <v>93</v>
      </c>
      <c r="D575" t="s">
        <v>31</v>
      </c>
      <c r="E575" t="s">
        <v>25</v>
      </c>
      <c r="F575" s="398" t="s">
        <v>292</v>
      </c>
      <c r="G575" s="398" t="s">
        <v>292</v>
      </c>
      <c r="H575" s="398" t="s">
        <v>292</v>
      </c>
      <c r="I575" s="398" t="s">
        <v>292</v>
      </c>
      <c r="J575" s="398" t="s">
        <v>292</v>
      </c>
    </row>
    <row r="576" spans="1:10">
      <c r="A576" t="s">
        <v>361</v>
      </c>
      <c r="B576" t="s">
        <v>94</v>
      </c>
      <c r="C576" t="s">
        <v>95</v>
      </c>
      <c r="D576" t="s">
        <v>31</v>
      </c>
      <c r="E576" t="s">
        <v>25</v>
      </c>
      <c r="F576" s="397">
        <v>0.8</v>
      </c>
      <c r="G576" s="397">
        <v>0.8</v>
      </c>
      <c r="H576" s="397">
        <v>0.8</v>
      </c>
      <c r="I576" s="397">
        <v>0.8</v>
      </c>
      <c r="J576" s="397">
        <v>0.8</v>
      </c>
    </row>
    <row r="577" spans="1:10">
      <c r="A577" t="s">
        <v>361</v>
      </c>
      <c r="B577" t="s">
        <v>96</v>
      </c>
      <c r="C577" t="s">
        <v>97</v>
      </c>
      <c r="D577" t="s">
        <v>31</v>
      </c>
      <c r="E577" t="s">
        <v>25</v>
      </c>
      <c r="F577" s="397">
        <v>0.6</v>
      </c>
      <c r="G577" s="397">
        <v>0.6</v>
      </c>
      <c r="H577" s="397">
        <v>0.6</v>
      </c>
      <c r="I577" s="397">
        <v>0.6</v>
      </c>
      <c r="J577" s="397">
        <v>0.6</v>
      </c>
    </row>
    <row r="578" spans="1:10">
      <c r="A578" t="s">
        <v>361</v>
      </c>
      <c r="B578" t="s">
        <v>98</v>
      </c>
      <c r="C578" t="s">
        <v>99</v>
      </c>
      <c r="D578" t="s">
        <v>31</v>
      </c>
      <c r="E578" t="s">
        <v>25</v>
      </c>
      <c r="F578" s="397">
        <v>0</v>
      </c>
      <c r="G578" s="397">
        <v>0</v>
      </c>
      <c r="H578" s="397">
        <v>0</v>
      </c>
      <c r="I578" s="397">
        <v>0</v>
      </c>
      <c r="J578" s="397">
        <v>0</v>
      </c>
    </row>
    <row r="579" spans="1:10">
      <c r="A579" t="s">
        <v>361</v>
      </c>
      <c r="B579" t="s">
        <v>100</v>
      </c>
      <c r="C579" t="s">
        <v>101</v>
      </c>
      <c r="D579" t="s">
        <v>31</v>
      </c>
      <c r="E579" t="s">
        <v>25</v>
      </c>
      <c r="F579" s="397">
        <v>2.4700000000000002</v>
      </c>
      <c r="G579" s="397">
        <v>2.4900000000000002</v>
      </c>
      <c r="H579" s="397">
        <v>2.5</v>
      </c>
      <c r="I579" s="397">
        <v>2.5099999999999998</v>
      </c>
      <c r="J579" s="397">
        <v>2.52</v>
      </c>
    </row>
    <row r="580" spans="1:10">
      <c r="A580" t="s">
        <v>361</v>
      </c>
      <c r="B580" t="s">
        <v>102</v>
      </c>
      <c r="C580" t="s">
        <v>103</v>
      </c>
      <c r="D580" t="s">
        <v>31</v>
      </c>
      <c r="E580" t="s">
        <v>25</v>
      </c>
      <c r="F580" s="397">
        <v>0</v>
      </c>
      <c r="G580" s="397">
        <v>0</v>
      </c>
      <c r="H580" s="397">
        <v>0</v>
      </c>
      <c r="I580" s="397">
        <v>0</v>
      </c>
      <c r="J580" s="397">
        <v>0</v>
      </c>
    </row>
    <row r="581" spans="1:10">
      <c r="A581" t="s">
        <v>361</v>
      </c>
      <c r="B581" t="s">
        <v>104</v>
      </c>
      <c r="C581" t="s">
        <v>105</v>
      </c>
      <c r="D581" t="s">
        <v>31</v>
      </c>
      <c r="E581" t="s">
        <v>25</v>
      </c>
      <c r="F581" s="397">
        <v>0</v>
      </c>
      <c r="G581" s="397">
        <v>0</v>
      </c>
      <c r="H581" s="397">
        <v>0</v>
      </c>
      <c r="I581" s="397">
        <v>0</v>
      </c>
      <c r="J581" s="397">
        <v>0</v>
      </c>
    </row>
    <row r="582" spans="1:10">
      <c r="A582" t="s">
        <v>361</v>
      </c>
      <c r="B582" t="s">
        <v>106</v>
      </c>
      <c r="C582" t="s">
        <v>107</v>
      </c>
      <c r="D582" t="s">
        <v>31</v>
      </c>
      <c r="E582" t="s">
        <v>25</v>
      </c>
      <c r="F582" s="397">
        <v>0</v>
      </c>
      <c r="G582" s="397">
        <v>0</v>
      </c>
      <c r="H582" s="397">
        <v>0</v>
      </c>
      <c r="I582" s="397">
        <v>0</v>
      </c>
      <c r="J582" s="397">
        <v>0</v>
      </c>
    </row>
    <row r="583" spans="1:10">
      <c r="A583" t="s">
        <v>361</v>
      </c>
      <c r="B583" t="s">
        <v>108</v>
      </c>
      <c r="C583" t="s">
        <v>109</v>
      </c>
      <c r="D583" t="s">
        <v>31</v>
      </c>
      <c r="E583" t="s">
        <v>25</v>
      </c>
      <c r="F583" s="397">
        <v>0</v>
      </c>
      <c r="G583" s="397">
        <v>0</v>
      </c>
      <c r="H583" s="397">
        <v>0</v>
      </c>
      <c r="I583" s="397">
        <v>0</v>
      </c>
      <c r="J583" s="397">
        <v>0</v>
      </c>
    </row>
    <row r="584" spans="1:10">
      <c r="A584" t="s">
        <v>361</v>
      </c>
      <c r="B584" t="s">
        <v>110</v>
      </c>
      <c r="C584" t="s">
        <v>111</v>
      </c>
      <c r="D584" t="s">
        <v>31</v>
      </c>
      <c r="E584" t="s">
        <v>25</v>
      </c>
      <c r="F584" s="397">
        <v>9</v>
      </c>
      <c r="G584" s="397">
        <v>9</v>
      </c>
      <c r="H584" s="397">
        <v>9</v>
      </c>
      <c r="I584" s="397">
        <v>9</v>
      </c>
      <c r="J584" s="397">
        <v>9</v>
      </c>
    </row>
    <row r="585" spans="1:10">
      <c r="A585" t="s">
        <v>361</v>
      </c>
      <c r="B585" t="s">
        <v>112</v>
      </c>
      <c r="C585" t="s">
        <v>113</v>
      </c>
      <c r="D585" t="s">
        <v>31</v>
      </c>
      <c r="E585" t="s">
        <v>25</v>
      </c>
      <c r="F585" s="397">
        <v>1</v>
      </c>
      <c r="G585" s="397">
        <v>1</v>
      </c>
      <c r="H585" s="397">
        <v>1</v>
      </c>
      <c r="I585" s="397">
        <v>1</v>
      </c>
      <c r="J585" s="397">
        <v>1</v>
      </c>
    </row>
    <row r="586" spans="1:10">
      <c r="A586" t="s">
        <v>361</v>
      </c>
      <c r="B586" t="s">
        <v>114</v>
      </c>
      <c r="C586" t="s">
        <v>115</v>
      </c>
      <c r="D586" t="s">
        <v>31</v>
      </c>
      <c r="E586" t="s">
        <v>25</v>
      </c>
      <c r="F586" s="397">
        <v>0</v>
      </c>
      <c r="G586" s="397">
        <v>0</v>
      </c>
      <c r="H586" s="397">
        <v>0</v>
      </c>
      <c r="I586" s="397">
        <v>0</v>
      </c>
      <c r="J586" s="397">
        <v>0</v>
      </c>
    </row>
    <row r="587" spans="1:10">
      <c r="A587" t="s">
        <v>361</v>
      </c>
      <c r="B587" t="s">
        <v>116</v>
      </c>
      <c r="C587" t="s">
        <v>117</v>
      </c>
      <c r="D587" t="s">
        <v>31</v>
      </c>
      <c r="E587" t="s">
        <v>25</v>
      </c>
      <c r="F587" s="397">
        <v>0</v>
      </c>
      <c r="G587" s="397">
        <v>0</v>
      </c>
      <c r="H587" s="397">
        <v>0</v>
      </c>
      <c r="I587" s="397">
        <v>0</v>
      </c>
      <c r="J587" s="397">
        <v>0</v>
      </c>
    </row>
    <row r="588" spans="1:10">
      <c r="A588" t="s">
        <v>361</v>
      </c>
      <c r="B588" t="s">
        <v>118</v>
      </c>
      <c r="C588" t="s">
        <v>119</v>
      </c>
      <c r="D588" t="s">
        <v>31</v>
      </c>
      <c r="E588" t="s">
        <v>25</v>
      </c>
      <c r="F588" s="397">
        <v>0</v>
      </c>
      <c r="G588" s="397">
        <v>0</v>
      </c>
      <c r="H588" s="397">
        <v>0</v>
      </c>
      <c r="I588" s="397">
        <v>0</v>
      </c>
      <c r="J588" s="397">
        <v>0</v>
      </c>
    </row>
    <row r="589" spans="1:10">
      <c r="A589" t="s">
        <v>361</v>
      </c>
      <c r="B589" t="s">
        <v>120</v>
      </c>
      <c r="C589" t="s">
        <v>121</v>
      </c>
      <c r="D589" t="s">
        <v>31</v>
      </c>
      <c r="E589" t="s">
        <v>25</v>
      </c>
      <c r="F589" s="397">
        <v>1.6015999999999999</v>
      </c>
      <c r="G589" s="397">
        <v>1.6015999999999999</v>
      </c>
      <c r="H589" s="397">
        <v>1.6015999999999999</v>
      </c>
      <c r="I589" s="397">
        <v>1.6015999999999999</v>
      </c>
      <c r="J589" s="397">
        <v>1.6015999999999999</v>
      </c>
    </row>
    <row r="590" spans="1:10">
      <c r="A590" t="s">
        <v>361</v>
      </c>
      <c r="B590" t="s">
        <v>122</v>
      </c>
      <c r="C590" t="s">
        <v>123</v>
      </c>
      <c r="D590" t="s">
        <v>31</v>
      </c>
      <c r="E590" t="s">
        <v>25</v>
      </c>
      <c r="F590" s="397">
        <v>0</v>
      </c>
      <c r="G590" s="397">
        <v>0</v>
      </c>
      <c r="H590" s="397">
        <v>0</v>
      </c>
      <c r="I590" s="397">
        <v>0</v>
      </c>
      <c r="J590" s="397">
        <v>0</v>
      </c>
    </row>
    <row r="591" spans="1:10">
      <c r="A591" t="s">
        <v>361</v>
      </c>
      <c r="B591" t="s">
        <v>124</v>
      </c>
      <c r="C591" t="s">
        <v>125</v>
      </c>
      <c r="D591" t="s">
        <v>31</v>
      </c>
      <c r="E591" t="s">
        <v>25</v>
      </c>
      <c r="F591" s="397">
        <v>0</v>
      </c>
      <c r="G591" s="397">
        <v>0</v>
      </c>
      <c r="H591" s="397">
        <v>0</v>
      </c>
      <c r="I591" s="397">
        <v>0</v>
      </c>
      <c r="J591" s="397">
        <v>0</v>
      </c>
    </row>
    <row r="592" spans="1:10">
      <c r="A592" t="s">
        <v>361</v>
      </c>
      <c r="B592" t="s">
        <v>126</v>
      </c>
      <c r="C592" t="s">
        <v>127</v>
      </c>
      <c r="D592" t="s">
        <v>31</v>
      </c>
      <c r="E592" t="s">
        <v>25</v>
      </c>
      <c r="F592" s="397">
        <v>0</v>
      </c>
      <c r="G592" s="397">
        <v>0</v>
      </c>
      <c r="H592" s="397">
        <v>0</v>
      </c>
      <c r="I592" s="397">
        <v>0</v>
      </c>
      <c r="J592" s="397">
        <v>0</v>
      </c>
    </row>
    <row r="593" spans="1:10">
      <c r="A593" t="s">
        <v>361</v>
      </c>
      <c r="B593" t="s">
        <v>128</v>
      </c>
      <c r="C593" t="s">
        <v>129</v>
      </c>
      <c r="D593" t="s">
        <v>31</v>
      </c>
      <c r="E593" t="s">
        <v>25</v>
      </c>
      <c r="F593" s="397">
        <v>0</v>
      </c>
      <c r="G593" s="397">
        <v>0</v>
      </c>
      <c r="H593" s="397">
        <v>0</v>
      </c>
      <c r="I593" s="397">
        <v>0</v>
      </c>
      <c r="J593" s="397">
        <v>0</v>
      </c>
    </row>
    <row r="594" spans="1:10">
      <c r="A594" t="s">
        <v>361</v>
      </c>
      <c r="B594" t="s">
        <v>130</v>
      </c>
      <c r="C594" t="s">
        <v>131</v>
      </c>
      <c r="D594" t="s">
        <v>31</v>
      </c>
      <c r="E594" t="s">
        <v>25</v>
      </c>
      <c r="F594" s="397">
        <v>0.77500000000000002</v>
      </c>
      <c r="G594" s="397">
        <v>0.76500000000000001</v>
      </c>
      <c r="H594" s="397">
        <v>0.75</v>
      </c>
      <c r="I594" s="397">
        <v>0.73499999999999999</v>
      </c>
      <c r="J594" s="397">
        <v>0.72</v>
      </c>
    </row>
    <row r="595" spans="1:10">
      <c r="A595" t="s">
        <v>361</v>
      </c>
      <c r="B595" t="s">
        <v>132</v>
      </c>
      <c r="C595" t="s">
        <v>133</v>
      </c>
      <c r="D595" t="s">
        <v>31</v>
      </c>
      <c r="E595" t="s">
        <v>25</v>
      </c>
      <c r="F595" s="397">
        <v>0.15</v>
      </c>
      <c r="G595" s="397">
        <v>0.15</v>
      </c>
      <c r="H595" s="397">
        <v>0.15</v>
      </c>
      <c r="I595" s="397">
        <v>0.15</v>
      </c>
      <c r="J595" s="397">
        <v>0.15</v>
      </c>
    </row>
    <row r="596" spans="1:10">
      <c r="A596" t="s">
        <v>361</v>
      </c>
      <c r="B596" t="s">
        <v>134</v>
      </c>
      <c r="C596" t="s">
        <v>135</v>
      </c>
      <c r="D596" t="s">
        <v>31</v>
      </c>
      <c r="E596" t="s">
        <v>25</v>
      </c>
      <c r="F596" s="397">
        <v>0</v>
      </c>
      <c r="G596" s="397">
        <v>0</v>
      </c>
      <c r="H596" s="397">
        <v>0</v>
      </c>
      <c r="I596" s="397">
        <v>0</v>
      </c>
      <c r="J596" s="397">
        <v>0</v>
      </c>
    </row>
    <row r="597" spans="1:10">
      <c r="A597" t="s">
        <v>361</v>
      </c>
      <c r="B597" t="s">
        <v>136</v>
      </c>
      <c r="C597" t="s">
        <v>111</v>
      </c>
      <c r="D597" t="s">
        <v>31</v>
      </c>
      <c r="E597" t="s">
        <v>25</v>
      </c>
      <c r="F597" s="397">
        <v>0</v>
      </c>
      <c r="G597" s="397">
        <v>0</v>
      </c>
      <c r="H597" s="397">
        <v>0</v>
      </c>
      <c r="I597" s="397">
        <v>0</v>
      </c>
      <c r="J597" s="397">
        <v>0</v>
      </c>
    </row>
    <row r="598" spans="1:10">
      <c r="A598" t="s">
        <v>361</v>
      </c>
      <c r="B598" t="s">
        <v>137</v>
      </c>
      <c r="C598" t="s">
        <v>113</v>
      </c>
      <c r="D598" t="s">
        <v>31</v>
      </c>
      <c r="E598" t="s">
        <v>25</v>
      </c>
      <c r="F598" s="397">
        <v>0</v>
      </c>
      <c r="G598" s="397">
        <v>0</v>
      </c>
      <c r="H598" s="397">
        <v>0</v>
      </c>
      <c r="I598" s="397">
        <v>0</v>
      </c>
      <c r="J598" s="397">
        <v>0</v>
      </c>
    </row>
    <row r="599" spans="1:10">
      <c r="A599" t="s">
        <v>361</v>
      </c>
      <c r="B599" t="s">
        <v>138</v>
      </c>
      <c r="C599" t="s">
        <v>95</v>
      </c>
      <c r="D599" t="s">
        <v>31</v>
      </c>
      <c r="E599" t="s">
        <v>25</v>
      </c>
      <c r="F599" s="397">
        <v>0</v>
      </c>
      <c r="G599" s="397">
        <v>0</v>
      </c>
      <c r="H599" s="397">
        <v>0</v>
      </c>
      <c r="I599" s="397">
        <v>0</v>
      </c>
      <c r="J599" s="397">
        <v>0</v>
      </c>
    </row>
    <row r="600" spans="1:10">
      <c r="A600" t="s">
        <v>361</v>
      </c>
      <c r="B600" t="s">
        <v>139</v>
      </c>
      <c r="C600" t="s">
        <v>97</v>
      </c>
      <c r="D600" t="s">
        <v>31</v>
      </c>
      <c r="E600" t="s">
        <v>25</v>
      </c>
      <c r="F600" s="397">
        <v>0</v>
      </c>
      <c r="G600" s="397">
        <v>0</v>
      </c>
      <c r="H600" s="397">
        <v>0</v>
      </c>
      <c r="I600" s="397">
        <v>0</v>
      </c>
      <c r="J600" s="397">
        <v>0</v>
      </c>
    </row>
    <row r="601" spans="1:10">
      <c r="A601" t="s">
        <v>361</v>
      </c>
      <c r="B601" t="s">
        <v>140</v>
      </c>
      <c r="C601" t="s">
        <v>99</v>
      </c>
      <c r="D601" t="s">
        <v>31</v>
      </c>
      <c r="E601" t="s">
        <v>25</v>
      </c>
      <c r="F601" s="397">
        <v>0</v>
      </c>
      <c r="G601" s="397">
        <v>0</v>
      </c>
      <c r="H601" s="397">
        <v>0</v>
      </c>
      <c r="I601" s="397">
        <v>0</v>
      </c>
      <c r="J601" s="397">
        <v>0</v>
      </c>
    </row>
    <row r="602" spans="1:10">
      <c r="A602" t="s">
        <v>361</v>
      </c>
      <c r="B602" t="s">
        <v>141</v>
      </c>
      <c r="C602" t="s">
        <v>101</v>
      </c>
      <c r="D602" t="s">
        <v>31</v>
      </c>
      <c r="E602" t="s">
        <v>25</v>
      </c>
      <c r="F602" s="397">
        <v>0</v>
      </c>
      <c r="G602" s="397">
        <v>0</v>
      </c>
      <c r="H602" s="397">
        <v>0</v>
      </c>
      <c r="I602" s="397">
        <v>0</v>
      </c>
      <c r="J602" s="397">
        <v>0</v>
      </c>
    </row>
    <row r="603" spans="1:10">
      <c r="A603" t="s">
        <v>361</v>
      </c>
      <c r="B603" t="s">
        <v>142</v>
      </c>
      <c r="C603" t="s">
        <v>103</v>
      </c>
      <c r="D603" t="s">
        <v>31</v>
      </c>
      <c r="E603" t="s">
        <v>25</v>
      </c>
      <c r="F603" s="397">
        <v>0</v>
      </c>
      <c r="G603" s="397">
        <v>0</v>
      </c>
      <c r="H603" s="397">
        <v>0</v>
      </c>
      <c r="I603" s="397">
        <v>0</v>
      </c>
      <c r="J603" s="397">
        <v>0</v>
      </c>
    </row>
    <row r="604" spans="1:10">
      <c r="A604" t="s">
        <v>361</v>
      </c>
      <c r="B604" t="s">
        <v>143</v>
      </c>
      <c r="C604" t="s">
        <v>144</v>
      </c>
      <c r="D604" t="s">
        <v>31</v>
      </c>
      <c r="E604" t="s">
        <v>25</v>
      </c>
      <c r="F604" s="397">
        <v>0</v>
      </c>
      <c r="G604" s="397">
        <v>0</v>
      </c>
      <c r="H604" s="397">
        <v>0</v>
      </c>
      <c r="I604" s="397">
        <v>0</v>
      </c>
      <c r="J604" s="397">
        <v>0</v>
      </c>
    </row>
    <row r="605" spans="1:10">
      <c r="A605" t="s">
        <v>361</v>
      </c>
      <c r="B605" t="s">
        <v>145</v>
      </c>
      <c r="C605" t="s">
        <v>107</v>
      </c>
      <c r="D605" t="s">
        <v>31</v>
      </c>
      <c r="E605" t="s">
        <v>25</v>
      </c>
      <c r="F605" s="397">
        <v>0</v>
      </c>
      <c r="G605" s="397">
        <v>0</v>
      </c>
      <c r="H605" s="397">
        <v>0</v>
      </c>
      <c r="I605" s="397">
        <v>0</v>
      </c>
      <c r="J605" s="397">
        <v>0</v>
      </c>
    </row>
    <row r="606" spans="1:10">
      <c r="A606" t="s">
        <v>361</v>
      </c>
      <c r="B606" t="s">
        <v>146</v>
      </c>
      <c r="C606" t="s">
        <v>109</v>
      </c>
      <c r="D606" t="s">
        <v>31</v>
      </c>
      <c r="E606" t="s">
        <v>25</v>
      </c>
      <c r="F606" s="397">
        <v>0</v>
      </c>
      <c r="G606" s="397">
        <v>0</v>
      </c>
      <c r="H606" s="397">
        <v>0</v>
      </c>
      <c r="I606" s="397">
        <v>0</v>
      </c>
      <c r="J606" s="397">
        <v>0</v>
      </c>
    </row>
    <row r="607" spans="1:10">
      <c r="A607" t="s">
        <v>361</v>
      </c>
      <c r="B607" t="s">
        <v>147</v>
      </c>
      <c r="C607" t="s">
        <v>117</v>
      </c>
      <c r="D607" t="s">
        <v>31</v>
      </c>
      <c r="E607" t="s">
        <v>25</v>
      </c>
      <c r="F607" s="397">
        <v>0</v>
      </c>
      <c r="G607" s="397">
        <v>0</v>
      </c>
      <c r="H607" s="397">
        <v>0</v>
      </c>
      <c r="I607" s="397">
        <v>0</v>
      </c>
      <c r="J607" s="397">
        <v>0</v>
      </c>
    </row>
    <row r="608" spans="1:10">
      <c r="A608" t="s">
        <v>361</v>
      </c>
      <c r="B608" t="s">
        <v>148</v>
      </c>
      <c r="C608" t="s">
        <v>119</v>
      </c>
      <c r="D608" t="s">
        <v>31</v>
      </c>
      <c r="E608" t="s">
        <v>25</v>
      </c>
      <c r="F608" s="397">
        <v>0</v>
      </c>
      <c r="G608" s="397">
        <v>0</v>
      </c>
      <c r="H608" s="397">
        <v>0</v>
      </c>
      <c r="I608" s="397">
        <v>0</v>
      </c>
      <c r="J608" s="397">
        <v>0</v>
      </c>
    </row>
    <row r="609" spans="1:10">
      <c r="A609" t="s">
        <v>361</v>
      </c>
      <c r="B609" t="s">
        <v>149</v>
      </c>
      <c r="C609" t="s">
        <v>121</v>
      </c>
      <c r="D609" t="s">
        <v>31</v>
      </c>
      <c r="E609" t="s">
        <v>25</v>
      </c>
      <c r="F609" s="397">
        <v>0</v>
      </c>
      <c r="G609" s="397">
        <v>0</v>
      </c>
      <c r="H609" s="397">
        <v>0</v>
      </c>
      <c r="I609" s="397">
        <v>0</v>
      </c>
      <c r="J609" s="397">
        <v>0</v>
      </c>
    </row>
    <row r="610" spans="1:10">
      <c r="A610" t="s">
        <v>361</v>
      </c>
      <c r="B610" t="s">
        <v>150</v>
      </c>
      <c r="C610" t="s">
        <v>123</v>
      </c>
      <c r="D610" t="s">
        <v>31</v>
      </c>
      <c r="E610" t="s">
        <v>25</v>
      </c>
      <c r="F610" s="397">
        <v>0</v>
      </c>
      <c r="G610" s="397">
        <v>0</v>
      </c>
      <c r="H610" s="397">
        <v>0</v>
      </c>
      <c r="I610" s="397">
        <v>0</v>
      </c>
      <c r="J610" s="397">
        <v>0</v>
      </c>
    </row>
    <row r="611" spans="1:10">
      <c r="A611" t="s">
        <v>361</v>
      </c>
      <c r="B611" t="s">
        <v>151</v>
      </c>
      <c r="C611" t="s">
        <v>152</v>
      </c>
      <c r="D611" t="s">
        <v>31</v>
      </c>
      <c r="E611" t="s">
        <v>25</v>
      </c>
      <c r="F611" s="397">
        <v>0</v>
      </c>
      <c r="G611" s="397">
        <v>0</v>
      </c>
      <c r="H611" s="397">
        <v>0</v>
      </c>
      <c r="I611" s="397">
        <v>0</v>
      </c>
      <c r="J611" s="397">
        <v>0</v>
      </c>
    </row>
    <row r="612" spans="1:10">
      <c r="A612" t="s">
        <v>361</v>
      </c>
      <c r="B612" t="s">
        <v>153</v>
      </c>
      <c r="C612" t="s">
        <v>127</v>
      </c>
      <c r="D612" t="s">
        <v>31</v>
      </c>
      <c r="E612" t="s">
        <v>25</v>
      </c>
      <c r="F612" s="397">
        <v>0</v>
      </c>
      <c r="G612" s="397">
        <v>0</v>
      </c>
      <c r="H612" s="397">
        <v>0</v>
      </c>
      <c r="I612" s="397">
        <v>0</v>
      </c>
      <c r="J612" s="397">
        <v>0</v>
      </c>
    </row>
    <row r="613" spans="1:10">
      <c r="A613" t="s">
        <v>361</v>
      </c>
      <c r="B613" t="s">
        <v>154</v>
      </c>
      <c r="C613" t="s">
        <v>129</v>
      </c>
      <c r="D613" t="s">
        <v>31</v>
      </c>
      <c r="E613" t="s">
        <v>25</v>
      </c>
      <c r="F613" s="397">
        <v>0</v>
      </c>
      <c r="G613" s="397">
        <v>0</v>
      </c>
      <c r="H613" s="397">
        <v>0</v>
      </c>
      <c r="I613" s="397">
        <v>0</v>
      </c>
      <c r="J613" s="397">
        <v>0</v>
      </c>
    </row>
    <row r="614" spans="1:10">
      <c r="A614" t="s">
        <v>361</v>
      </c>
      <c r="B614" t="s">
        <v>155</v>
      </c>
      <c r="C614" t="s">
        <v>131</v>
      </c>
      <c r="D614" t="s">
        <v>31</v>
      </c>
      <c r="E614" t="s">
        <v>25</v>
      </c>
      <c r="F614" s="397">
        <v>0</v>
      </c>
      <c r="G614" s="397">
        <v>0</v>
      </c>
      <c r="H614" s="397">
        <v>0</v>
      </c>
      <c r="I614" s="397">
        <v>0</v>
      </c>
      <c r="J614" s="397">
        <v>0</v>
      </c>
    </row>
    <row r="615" spans="1:10">
      <c r="A615" t="s">
        <v>361</v>
      </c>
      <c r="B615" t="s">
        <v>156</v>
      </c>
      <c r="C615" t="s">
        <v>133</v>
      </c>
      <c r="D615" t="s">
        <v>31</v>
      </c>
      <c r="E615" t="s">
        <v>25</v>
      </c>
      <c r="F615" s="397">
        <v>0</v>
      </c>
      <c r="G615" s="397">
        <v>0</v>
      </c>
      <c r="H615" s="397">
        <v>0</v>
      </c>
      <c r="I615" s="397">
        <v>0</v>
      </c>
      <c r="J615" s="397">
        <v>0</v>
      </c>
    </row>
    <row r="616" spans="1:10">
      <c r="A616" t="s">
        <v>361</v>
      </c>
      <c r="B616" t="s">
        <v>157</v>
      </c>
      <c r="C616" t="s">
        <v>135</v>
      </c>
      <c r="D616" t="s">
        <v>31</v>
      </c>
      <c r="E616" t="s">
        <v>25</v>
      </c>
      <c r="F616" s="397">
        <v>0</v>
      </c>
      <c r="G616" s="397">
        <v>0</v>
      </c>
      <c r="H616" s="397">
        <v>0</v>
      </c>
      <c r="I616" s="397">
        <v>0</v>
      </c>
      <c r="J616" s="397">
        <v>0</v>
      </c>
    </row>
    <row r="617" spans="1:10">
      <c r="A617" t="s">
        <v>361</v>
      </c>
      <c r="B617" t="s">
        <v>158</v>
      </c>
      <c r="C617" t="s">
        <v>159</v>
      </c>
      <c r="D617" t="s">
        <v>31</v>
      </c>
      <c r="E617" t="s">
        <v>25</v>
      </c>
      <c r="F617" s="397">
        <v>7.4219999999999997</v>
      </c>
      <c r="G617" s="397">
        <v>7.4219999999999997</v>
      </c>
      <c r="H617" s="397">
        <v>7.4219999999999997</v>
      </c>
      <c r="I617" s="397">
        <v>7.4219999999999997</v>
      </c>
      <c r="J617" s="397">
        <v>7.4219999999999997</v>
      </c>
    </row>
    <row r="618" spans="1:10">
      <c r="A618" t="s">
        <v>361</v>
      </c>
      <c r="B618" t="s">
        <v>160</v>
      </c>
      <c r="C618" t="s">
        <v>161</v>
      </c>
      <c r="D618" t="s">
        <v>31</v>
      </c>
      <c r="E618" t="s">
        <v>25</v>
      </c>
      <c r="F618" s="397">
        <v>0</v>
      </c>
      <c r="G618" s="397">
        <v>0</v>
      </c>
      <c r="H618" s="397">
        <v>0</v>
      </c>
      <c r="I618" s="397">
        <v>0</v>
      </c>
      <c r="J618" s="397">
        <v>0</v>
      </c>
    </row>
    <row r="619" spans="1:10">
      <c r="A619" t="s">
        <v>361</v>
      </c>
      <c r="B619" t="s">
        <v>162</v>
      </c>
      <c r="C619" t="s">
        <v>163</v>
      </c>
      <c r="D619" t="s">
        <v>31</v>
      </c>
      <c r="E619" t="s">
        <v>25</v>
      </c>
      <c r="F619" s="397">
        <v>7.0000000000000001E-3</v>
      </c>
      <c r="G619" s="397">
        <v>7.0000000000000001E-3</v>
      </c>
      <c r="H619" s="397">
        <v>7.0000000000000001E-3</v>
      </c>
      <c r="I619" s="397">
        <v>7.0000000000000001E-3</v>
      </c>
      <c r="J619" s="397">
        <v>7.0000000000000001E-3</v>
      </c>
    </row>
    <row r="620" spans="1:10">
      <c r="A620" t="s">
        <v>361</v>
      </c>
      <c r="B620" t="s">
        <v>164</v>
      </c>
      <c r="C620" t="s">
        <v>165</v>
      </c>
      <c r="D620" t="s">
        <v>31</v>
      </c>
      <c r="E620" t="s">
        <v>25</v>
      </c>
      <c r="F620" s="397">
        <v>0</v>
      </c>
      <c r="G620" s="397">
        <v>0</v>
      </c>
      <c r="H620" s="397">
        <v>0</v>
      </c>
      <c r="I620" s="397">
        <v>0</v>
      </c>
      <c r="J620" s="397">
        <v>0</v>
      </c>
    </row>
    <row r="621" spans="1:10">
      <c r="A621" t="s">
        <v>361</v>
      </c>
      <c r="B621" t="s">
        <v>166</v>
      </c>
      <c r="C621" t="s">
        <v>167</v>
      </c>
      <c r="D621" t="s">
        <v>31</v>
      </c>
      <c r="E621" t="s">
        <v>25</v>
      </c>
      <c r="F621" s="397">
        <v>0</v>
      </c>
      <c r="G621" s="397">
        <v>0</v>
      </c>
      <c r="H621" s="397">
        <v>0</v>
      </c>
      <c r="I621" s="397">
        <v>0</v>
      </c>
      <c r="J621" s="397">
        <v>0</v>
      </c>
    </row>
    <row r="622" spans="1:10">
      <c r="A622" t="s">
        <v>361</v>
      </c>
      <c r="B622" t="s">
        <v>168</v>
      </c>
      <c r="C622" t="s">
        <v>169</v>
      </c>
      <c r="D622" t="s">
        <v>31</v>
      </c>
      <c r="E622" t="s">
        <v>25</v>
      </c>
      <c r="F622" s="397">
        <v>0</v>
      </c>
      <c r="G622" s="397">
        <v>0</v>
      </c>
      <c r="H622" s="397">
        <v>0</v>
      </c>
      <c r="I622" s="397">
        <v>0</v>
      </c>
      <c r="J622" s="397">
        <v>0</v>
      </c>
    </row>
    <row r="623" spans="1:10">
      <c r="A623" t="s">
        <v>361</v>
      </c>
      <c r="B623" t="s">
        <v>170</v>
      </c>
      <c r="C623" t="s">
        <v>171</v>
      </c>
      <c r="D623" t="s">
        <v>31</v>
      </c>
      <c r="E623" t="s">
        <v>25</v>
      </c>
      <c r="F623" s="397">
        <v>1.3740000000000001</v>
      </c>
      <c r="G623" s="397">
        <v>2.496</v>
      </c>
      <c r="H623" s="397">
        <v>2.8679999999999999</v>
      </c>
      <c r="I623" s="397">
        <v>3.1850000000000001</v>
      </c>
      <c r="J623" s="397">
        <v>4.22</v>
      </c>
    </row>
    <row r="624" spans="1:10">
      <c r="A624" t="s">
        <v>361</v>
      </c>
      <c r="B624" t="s">
        <v>172</v>
      </c>
      <c r="C624" t="s">
        <v>173</v>
      </c>
      <c r="D624" t="s">
        <v>31</v>
      </c>
      <c r="E624" t="s">
        <v>25</v>
      </c>
      <c r="F624" s="397">
        <v>0</v>
      </c>
      <c r="G624" s="397">
        <v>0</v>
      </c>
      <c r="H624" s="397">
        <v>0</v>
      </c>
      <c r="I624" s="397">
        <v>0</v>
      </c>
      <c r="J624" s="397">
        <v>0</v>
      </c>
    </row>
    <row r="625" spans="1:10">
      <c r="A625" t="s">
        <v>361</v>
      </c>
      <c r="B625" t="s">
        <v>174</v>
      </c>
      <c r="C625" t="s">
        <v>175</v>
      </c>
      <c r="D625" t="s">
        <v>31</v>
      </c>
      <c r="E625" t="s">
        <v>25</v>
      </c>
      <c r="F625" s="397">
        <v>0</v>
      </c>
      <c r="G625" s="397">
        <v>0</v>
      </c>
      <c r="H625" s="397">
        <v>0</v>
      </c>
      <c r="I625" s="397">
        <v>0</v>
      </c>
      <c r="J625" s="397">
        <v>0</v>
      </c>
    </row>
    <row r="626" spans="1:10">
      <c r="A626" t="s">
        <v>361</v>
      </c>
      <c r="B626" t="s">
        <v>176</v>
      </c>
      <c r="C626" t="s">
        <v>177</v>
      </c>
      <c r="D626" t="s">
        <v>31</v>
      </c>
      <c r="E626" t="s">
        <v>25</v>
      </c>
      <c r="F626" s="397">
        <v>0.47099999999999997</v>
      </c>
      <c r="G626" s="397">
        <v>0.47099999999999997</v>
      </c>
      <c r="H626" s="397">
        <v>0.47099999999999997</v>
      </c>
      <c r="I626" s="397">
        <v>0.47099999999999997</v>
      </c>
      <c r="J626" s="397">
        <v>0.47099999999999997</v>
      </c>
    </row>
    <row r="627" spans="1:10">
      <c r="A627" t="s">
        <v>361</v>
      </c>
      <c r="B627" t="s">
        <v>178</v>
      </c>
      <c r="C627" t="s">
        <v>179</v>
      </c>
      <c r="D627" t="s">
        <v>31</v>
      </c>
      <c r="E627" t="s">
        <v>25</v>
      </c>
      <c r="F627" s="397">
        <v>0.35099999999999998</v>
      </c>
      <c r="G627" s="397">
        <v>0.35099999999999998</v>
      </c>
      <c r="H627" s="397">
        <v>0.35099999999999998</v>
      </c>
      <c r="I627" s="397">
        <v>0.35099999999999998</v>
      </c>
      <c r="J627" s="397">
        <v>0.35099999999999998</v>
      </c>
    </row>
    <row r="628" spans="1:10">
      <c r="A628" t="s">
        <v>361</v>
      </c>
      <c r="B628" t="s">
        <v>180</v>
      </c>
      <c r="C628" t="s">
        <v>181</v>
      </c>
      <c r="D628" t="s">
        <v>31</v>
      </c>
      <c r="E628" t="s">
        <v>25</v>
      </c>
      <c r="F628" s="397">
        <v>9.4E-2</v>
      </c>
      <c r="G628" s="397">
        <v>9.4E-2</v>
      </c>
      <c r="H628" s="397">
        <v>9.4E-2</v>
      </c>
      <c r="I628" s="397">
        <v>9.4E-2</v>
      </c>
      <c r="J628" s="397">
        <v>9.4E-2</v>
      </c>
    </row>
    <row r="629" spans="1:10">
      <c r="A629" t="s">
        <v>361</v>
      </c>
      <c r="B629" t="s">
        <v>182</v>
      </c>
      <c r="C629" t="s">
        <v>183</v>
      </c>
      <c r="D629" t="s">
        <v>31</v>
      </c>
      <c r="E629" t="s">
        <v>25</v>
      </c>
      <c r="F629" s="397">
        <v>0</v>
      </c>
      <c r="G629" s="397">
        <v>0</v>
      </c>
      <c r="H629" s="397">
        <v>0</v>
      </c>
      <c r="I629" s="397">
        <v>0</v>
      </c>
      <c r="J629" s="397">
        <v>0</v>
      </c>
    </row>
    <row r="630" spans="1:10">
      <c r="A630" t="s">
        <v>361</v>
      </c>
      <c r="B630" t="s">
        <v>184</v>
      </c>
      <c r="C630" t="s">
        <v>185</v>
      </c>
      <c r="D630" t="s">
        <v>31</v>
      </c>
      <c r="E630" t="s">
        <v>25</v>
      </c>
      <c r="F630" s="397">
        <v>1.2549999999999999</v>
      </c>
      <c r="G630" s="397">
        <v>1.2549999999999999</v>
      </c>
      <c r="H630" s="397">
        <v>1.2549999999999999</v>
      </c>
      <c r="I630" s="397">
        <v>1.2549999999999999</v>
      </c>
      <c r="J630" s="397">
        <v>1.2549999999999999</v>
      </c>
    </row>
    <row r="631" spans="1:10">
      <c r="A631" t="s">
        <v>361</v>
      </c>
      <c r="B631" t="s">
        <v>186</v>
      </c>
      <c r="C631" t="s">
        <v>187</v>
      </c>
      <c r="D631" t="s">
        <v>31</v>
      </c>
      <c r="E631" t="s">
        <v>25</v>
      </c>
      <c r="F631" s="397">
        <v>0</v>
      </c>
      <c r="G631" s="397">
        <v>0</v>
      </c>
      <c r="H631" s="397">
        <v>0</v>
      </c>
      <c r="I631" s="397">
        <v>0</v>
      </c>
      <c r="J631" s="397">
        <v>0</v>
      </c>
    </row>
    <row r="632" spans="1:10">
      <c r="A632" t="s">
        <v>361</v>
      </c>
      <c r="B632" t="s">
        <v>188</v>
      </c>
      <c r="C632" t="s">
        <v>189</v>
      </c>
      <c r="D632" t="s">
        <v>31</v>
      </c>
      <c r="E632" t="s">
        <v>25</v>
      </c>
      <c r="F632" s="397">
        <v>0</v>
      </c>
      <c r="G632" s="397">
        <v>0</v>
      </c>
      <c r="H632" s="397">
        <v>0</v>
      </c>
      <c r="I632" s="397">
        <v>0</v>
      </c>
      <c r="J632" s="397">
        <v>0</v>
      </c>
    </row>
    <row r="633" spans="1:10">
      <c r="A633" t="s">
        <v>361</v>
      </c>
      <c r="B633" t="s">
        <v>190</v>
      </c>
      <c r="C633" t="s">
        <v>191</v>
      </c>
      <c r="D633" t="s">
        <v>31</v>
      </c>
      <c r="E633" t="s">
        <v>25</v>
      </c>
      <c r="F633" s="397">
        <v>0</v>
      </c>
      <c r="G633" s="397">
        <v>0</v>
      </c>
      <c r="H633" s="397">
        <v>0</v>
      </c>
      <c r="I633" s="397">
        <v>0</v>
      </c>
      <c r="J633" s="397">
        <v>0</v>
      </c>
    </row>
    <row r="634" spans="1:10">
      <c r="A634" t="s">
        <v>361</v>
      </c>
      <c r="B634" t="s">
        <v>192</v>
      </c>
      <c r="C634" t="s">
        <v>193</v>
      </c>
      <c r="D634" t="s">
        <v>31</v>
      </c>
      <c r="E634" t="s">
        <v>25</v>
      </c>
      <c r="F634" s="397">
        <v>0</v>
      </c>
      <c r="G634" s="397">
        <v>0</v>
      </c>
      <c r="H634" s="397">
        <v>0</v>
      </c>
      <c r="I634" s="397">
        <v>0</v>
      </c>
      <c r="J634" s="397">
        <v>0</v>
      </c>
    </row>
    <row r="635" spans="1:10">
      <c r="A635" t="s">
        <v>361</v>
      </c>
      <c r="B635" t="s">
        <v>194</v>
      </c>
      <c r="C635" t="s">
        <v>195</v>
      </c>
      <c r="D635" t="s">
        <v>31</v>
      </c>
      <c r="E635" t="s">
        <v>25</v>
      </c>
      <c r="F635" s="397">
        <v>2.919</v>
      </c>
      <c r="G635" s="397">
        <v>3.117</v>
      </c>
      <c r="H635" s="397">
        <v>3.2360000000000002</v>
      </c>
      <c r="I635" s="397">
        <v>3.3380000000000001</v>
      </c>
      <c r="J635" s="397">
        <v>3.44</v>
      </c>
    </row>
    <row r="636" spans="1:10">
      <c r="A636" t="s">
        <v>361</v>
      </c>
      <c r="B636" t="s">
        <v>196</v>
      </c>
      <c r="C636" t="s">
        <v>197</v>
      </c>
      <c r="D636" t="s">
        <v>31</v>
      </c>
      <c r="E636" t="s">
        <v>25</v>
      </c>
      <c r="F636" s="397">
        <v>0</v>
      </c>
      <c r="G636" s="397">
        <v>0</v>
      </c>
      <c r="H636" s="397">
        <v>0</v>
      </c>
      <c r="I636" s="397">
        <v>0</v>
      </c>
      <c r="J636" s="397">
        <v>0</v>
      </c>
    </row>
    <row r="637" spans="1:10">
      <c r="A637" t="s">
        <v>361</v>
      </c>
      <c r="B637" t="s">
        <v>198</v>
      </c>
      <c r="C637" t="s">
        <v>199</v>
      </c>
      <c r="D637" t="s">
        <v>31</v>
      </c>
      <c r="E637" t="s">
        <v>25</v>
      </c>
      <c r="F637" s="397">
        <v>0</v>
      </c>
      <c r="G637" s="397">
        <v>0</v>
      </c>
      <c r="H637" s="397">
        <v>0</v>
      </c>
      <c r="I637" s="397">
        <v>0</v>
      </c>
      <c r="J637" s="397">
        <v>0</v>
      </c>
    </row>
    <row r="638" spans="1:10">
      <c r="A638" t="s">
        <v>361</v>
      </c>
      <c r="B638" t="s">
        <v>200</v>
      </c>
      <c r="C638" t="s">
        <v>201</v>
      </c>
      <c r="D638" t="s">
        <v>31</v>
      </c>
      <c r="E638" t="s">
        <v>25</v>
      </c>
      <c r="F638" s="397">
        <v>0</v>
      </c>
      <c r="G638" s="397">
        <v>0</v>
      </c>
      <c r="H638" s="397">
        <v>0</v>
      </c>
      <c r="I638" s="397">
        <v>0</v>
      </c>
      <c r="J638" s="397">
        <v>0</v>
      </c>
    </row>
    <row r="639" spans="1:10">
      <c r="A639" t="s">
        <v>361</v>
      </c>
      <c r="B639" t="s">
        <v>202</v>
      </c>
      <c r="C639" t="s">
        <v>203</v>
      </c>
      <c r="D639" t="s">
        <v>31</v>
      </c>
      <c r="E639" t="s">
        <v>25</v>
      </c>
      <c r="F639" s="397">
        <v>0</v>
      </c>
      <c r="G639" s="397">
        <v>0</v>
      </c>
      <c r="H639" s="397">
        <v>0</v>
      </c>
      <c r="I639" s="397">
        <v>0</v>
      </c>
      <c r="J639" s="397">
        <v>0</v>
      </c>
    </row>
    <row r="640" spans="1:10">
      <c r="A640" t="s">
        <v>361</v>
      </c>
      <c r="B640" t="s">
        <v>204</v>
      </c>
      <c r="C640" t="s">
        <v>205</v>
      </c>
      <c r="D640" t="s">
        <v>31</v>
      </c>
      <c r="E640" t="s">
        <v>25</v>
      </c>
      <c r="F640" s="397">
        <v>0.35799999999999998</v>
      </c>
      <c r="G640" s="397">
        <v>0.35799999999999998</v>
      </c>
      <c r="H640" s="397">
        <v>0.35799999999999998</v>
      </c>
      <c r="I640" s="397">
        <v>0.35799999999999998</v>
      </c>
      <c r="J640" s="397">
        <v>0.35799999999999998</v>
      </c>
    </row>
    <row r="641" spans="1:10">
      <c r="A641" t="s">
        <v>361</v>
      </c>
      <c r="B641" t="s">
        <v>206</v>
      </c>
      <c r="C641" t="s">
        <v>207</v>
      </c>
      <c r="D641" t="s">
        <v>31</v>
      </c>
      <c r="E641" t="s">
        <v>25</v>
      </c>
      <c r="F641" s="397">
        <v>71</v>
      </c>
      <c r="G641" s="397">
        <v>0</v>
      </c>
      <c r="H641" s="397">
        <v>0</v>
      </c>
      <c r="I641" s="397">
        <v>0</v>
      </c>
      <c r="J641" s="397">
        <v>0</v>
      </c>
    </row>
    <row r="642" spans="1:10">
      <c r="A642" t="s">
        <v>361</v>
      </c>
      <c r="B642" t="s">
        <v>208</v>
      </c>
      <c r="C642" t="s">
        <v>209</v>
      </c>
      <c r="D642" t="s">
        <v>31</v>
      </c>
      <c r="E642" t="s">
        <v>25</v>
      </c>
      <c r="F642" s="397">
        <v>0</v>
      </c>
      <c r="G642" s="397">
        <v>0</v>
      </c>
      <c r="H642" s="397">
        <v>0</v>
      </c>
      <c r="I642" s="397">
        <v>0</v>
      </c>
      <c r="J642" s="397">
        <v>0</v>
      </c>
    </row>
    <row r="643" spans="1:10">
      <c r="A643" t="s">
        <v>361</v>
      </c>
      <c r="B643" t="s">
        <v>210</v>
      </c>
      <c r="C643" t="s">
        <v>211</v>
      </c>
      <c r="D643" t="s">
        <v>31</v>
      </c>
      <c r="E643" t="s">
        <v>25</v>
      </c>
      <c r="F643" s="397">
        <v>0</v>
      </c>
      <c r="G643" s="397">
        <v>0</v>
      </c>
      <c r="H643" s="397">
        <v>0</v>
      </c>
      <c r="I643" s="397">
        <v>0</v>
      </c>
      <c r="J643" s="397">
        <v>0</v>
      </c>
    </row>
    <row r="644" spans="1:10">
      <c r="A644" t="s">
        <v>361</v>
      </c>
      <c r="B644" t="s">
        <v>212</v>
      </c>
      <c r="C644" t="s">
        <v>213</v>
      </c>
      <c r="D644" t="s">
        <v>31</v>
      </c>
      <c r="E644" t="s">
        <v>25</v>
      </c>
      <c r="F644" s="397">
        <v>0</v>
      </c>
      <c r="G644" s="397">
        <v>0</v>
      </c>
      <c r="H644" s="397">
        <v>0</v>
      </c>
      <c r="I644" s="397">
        <v>0</v>
      </c>
      <c r="J644" s="397">
        <v>0</v>
      </c>
    </row>
    <row r="645" spans="1:10">
      <c r="A645" t="s">
        <v>361</v>
      </c>
      <c r="B645" t="s">
        <v>214</v>
      </c>
      <c r="C645" t="s">
        <v>215</v>
      </c>
      <c r="D645" t="s">
        <v>31</v>
      </c>
      <c r="E645" t="s">
        <v>25</v>
      </c>
      <c r="F645" s="397">
        <v>0</v>
      </c>
      <c r="G645" s="397">
        <v>0</v>
      </c>
      <c r="H645" s="397">
        <v>0</v>
      </c>
      <c r="I645" s="397">
        <v>0</v>
      </c>
      <c r="J645" s="397">
        <v>0</v>
      </c>
    </row>
    <row r="646" spans="1:10">
      <c r="A646" t="s">
        <v>361</v>
      </c>
      <c r="B646" t="s">
        <v>216</v>
      </c>
      <c r="C646" t="s">
        <v>217</v>
      </c>
      <c r="D646" t="s">
        <v>31</v>
      </c>
      <c r="E646" t="s">
        <v>25</v>
      </c>
      <c r="F646" s="397">
        <v>6.5000000000000002E-2</v>
      </c>
      <c r="G646" s="397">
        <v>6.5000000000000002E-2</v>
      </c>
      <c r="H646" s="397">
        <v>6.5000000000000002E-2</v>
      </c>
      <c r="I646" s="397">
        <v>6.5000000000000002E-2</v>
      </c>
      <c r="J646" s="397">
        <v>6.5000000000000002E-2</v>
      </c>
    </row>
    <row r="647" spans="1:10">
      <c r="A647" t="s">
        <v>361</v>
      </c>
      <c r="B647" t="s">
        <v>218</v>
      </c>
      <c r="C647" t="s">
        <v>219</v>
      </c>
      <c r="D647" t="s">
        <v>31</v>
      </c>
      <c r="E647" t="s">
        <v>25</v>
      </c>
      <c r="F647" s="397">
        <v>0</v>
      </c>
      <c r="G647" s="397">
        <v>0</v>
      </c>
      <c r="H647" s="397">
        <v>0</v>
      </c>
      <c r="I647" s="397">
        <v>0</v>
      </c>
      <c r="J647" s="397">
        <v>0</v>
      </c>
    </row>
    <row r="648" spans="1:10">
      <c r="A648" t="s">
        <v>361</v>
      </c>
      <c r="B648" t="s">
        <v>220</v>
      </c>
      <c r="C648" t="s">
        <v>221</v>
      </c>
      <c r="D648" t="s">
        <v>31</v>
      </c>
      <c r="E648" t="s">
        <v>25</v>
      </c>
      <c r="F648" s="397">
        <v>0</v>
      </c>
      <c r="G648" s="397">
        <v>0</v>
      </c>
      <c r="H648" s="397">
        <v>0</v>
      </c>
      <c r="I648" s="397">
        <v>0</v>
      </c>
      <c r="J648" s="397">
        <v>0</v>
      </c>
    </row>
    <row r="649" spans="1:10">
      <c r="A649" t="s">
        <v>361</v>
      </c>
      <c r="B649" t="s">
        <v>222</v>
      </c>
      <c r="C649" t="s">
        <v>223</v>
      </c>
      <c r="D649" t="s">
        <v>31</v>
      </c>
      <c r="E649" t="s">
        <v>25</v>
      </c>
      <c r="F649" s="397">
        <v>0.8</v>
      </c>
      <c r="G649" s="397">
        <v>0.8</v>
      </c>
      <c r="H649" s="397">
        <v>0.8</v>
      </c>
      <c r="I649" s="397">
        <v>0.8</v>
      </c>
      <c r="J649" s="397">
        <v>0.8</v>
      </c>
    </row>
    <row r="650" spans="1:10">
      <c r="A650" t="s">
        <v>361</v>
      </c>
      <c r="B650" t="s">
        <v>224</v>
      </c>
      <c r="C650" t="s">
        <v>225</v>
      </c>
      <c r="D650" t="s">
        <v>31</v>
      </c>
      <c r="E650" t="s">
        <v>25</v>
      </c>
      <c r="F650" s="397">
        <v>0.6</v>
      </c>
      <c r="G650" s="397">
        <v>0.6</v>
      </c>
      <c r="H650" s="397">
        <v>0.6</v>
      </c>
      <c r="I650" s="397">
        <v>0.6</v>
      </c>
      <c r="J650" s="397">
        <v>0.6</v>
      </c>
    </row>
    <row r="651" spans="1:10">
      <c r="A651" t="s">
        <v>361</v>
      </c>
      <c r="B651" t="s">
        <v>226</v>
      </c>
      <c r="C651" t="s">
        <v>227</v>
      </c>
      <c r="D651" t="s">
        <v>31</v>
      </c>
      <c r="E651" t="s">
        <v>25</v>
      </c>
      <c r="F651" s="397">
        <v>0</v>
      </c>
      <c r="G651" s="397">
        <v>0</v>
      </c>
      <c r="H651" s="397">
        <v>0</v>
      </c>
      <c r="I651" s="397">
        <v>0</v>
      </c>
      <c r="J651" s="397">
        <v>0</v>
      </c>
    </row>
    <row r="652" spans="1:10">
      <c r="A652" t="s">
        <v>361</v>
      </c>
      <c r="B652" t="s">
        <v>228</v>
      </c>
      <c r="C652" t="s">
        <v>229</v>
      </c>
      <c r="D652" t="s">
        <v>31</v>
      </c>
      <c r="E652" t="s">
        <v>25</v>
      </c>
      <c r="F652" s="397">
        <v>0</v>
      </c>
      <c r="G652" s="397">
        <v>0</v>
      </c>
      <c r="H652" s="397">
        <v>0</v>
      </c>
      <c r="I652" s="397">
        <v>0</v>
      </c>
      <c r="J652" s="397">
        <v>0</v>
      </c>
    </row>
    <row r="653" spans="1:10">
      <c r="A653" t="s">
        <v>361</v>
      </c>
      <c r="B653" t="s">
        <v>230</v>
      </c>
      <c r="C653" t="s">
        <v>231</v>
      </c>
      <c r="D653" t="s">
        <v>31</v>
      </c>
      <c r="E653" t="s">
        <v>25</v>
      </c>
      <c r="F653" s="397">
        <v>0</v>
      </c>
      <c r="G653" s="397">
        <v>0</v>
      </c>
      <c r="H653" s="397">
        <v>0</v>
      </c>
      <c r="I653" s="397">
        <v>0</v>
      </c>
      <c r="J653" s="397">
        <v>0</v>
      </c>
    </row>
    <row r="654" spans="1:10">
      <c r="A654" t="s">
        <v>361</v>
      </c>
      <c r="B654" t="s">
        <v>232</v>
      </c>
      <c r="C654" t="s">
        <v>233</v>
      </c>
      <c r="D654" t="s">
        <v>31</v>
      </c>
      <c r="E654" t="s">
        <v>25</v>
      </c>
      <c r="F654" s="397">
        <v>0</v>
      </c>
      <c r="G654" s="397">
        <v>0</v>
      </c>
      <c r="H654" s="397">
        <v>0</v>
      </c>
      <c r="I654" s="397">
        <v>0</v>
      </c>
      <c r="J654" s="397">
        <v>0</v>
      </c>
    </row>
    <row r="655" spans="1:10">
      <c r="A655" t="s">
        <v>361</v>
      </c>
      <c r="B655" t="s">
        <v>234</v>
      </c>
      <c r="C655" t="s">
        <v>235</v>
      </c>
      <c r="D655" t="s">
        <v>31</v>
      </c>
      <c r="E655" t="s">
        <v>25</v>
      </c>
      <c r="F655" s="397">
        <v>0</v>
      </c>
      <c r="G655" s="397">
        <v>0</v>
      </c>
      <c r="H655" s="397">
        <v>0</v>
      </c>
      <c r="I655" s="397">
        <v>0</v>
      </c>
      <c r="J655" s="397">
        <v>0</v>
      </c>
    </row>
    <row r="656" spans="1:10">
      <c r="A656" t="s">
        <v>361</v>
      </c>
      <c r="B656" t="s">
        <v>236</v>
      </c>
      <c r="C656" t="s">
        <v>237</v>
      </c>
      <c r="D656" t="s">
        <v>31</v>
      </c>
      <c r="E656" t="s">
        <v>25</v>
      </c>
      <c r="F656" s="397">
        <v>0</v>
      </c>
      <c r="G656" s="397">
        <v>0</v>
      </c>
      <c r="H656" s="397">
        <v>0</v>
      </c>
      <c r="I656" s="397">
        <v>0</v>
      </c>
      <c r="J656" s="397">
        <v>0</v>
      </c>
    </row>
    <row r="657" spans="1:10">
      <c r="A657" t="s">
        <v>361</v>
      </c>
      <c r="B657" t="s">
        <v>238</v>
      </c>
      <c r="C657" t="s">
        <v>239</v>
      </c>
      <c r="D657" t="s">
        <v>31</v>
      </c>
      <c r="E657" t="s">
        <v>25</v>
      </c>
      <c r="F657" s="397">
        <v>0</v>
      </c>
      <c r="G657" s="397">
        <v>0</v>
      </c>
      <c r="H657" s="397">
        <v>0</v>
      </c>
      <c r="I657" s="397">
        <v>0</v>
      </c>
      <c r="J657" s="397">
        <v>0</v>
      </c>
    </row>
    <row r="658" spans="1:10">
      <c r="A658" t="s">
        <v>361</v>
      </c>
      <c r="B658" t="s">
        <v>240</v>
      </c>
      <c r="C658" t="s">
        <v>241</v>
      </c>
      <c r="D658" t="s">
        <v>31</v>
      </c>
      <c r="E658" t="s">
        <v>25</v>
      </c>
      <c r="F658" s="397">
        <v>0</v>
      </c>
      <c r="G658" s="397">
        <v>0</v>
      </c>
      <c r="H658" s="397">
        <v>0</v>
      </c>
      <c r="I658" s="397">
        <v>0</v>
      </c>
      <c r="J658" s="397">
        <v>0</v>
      </c>
    </row>
    <row r="659" spans="1:10">
      <c r="A659" t="s">
        <v>361</v>
      </c>
      <c r="B659" t="s">
        <v>242</v>
      </c>
      <c r="C659" t="s">
        <v>181</v>
      </c>
      <c r="D659" t="s">
        <v>31</v>
      </c>
      <c r="E659" t="s">
        <v>25</v>
      </c>
      <c r="F659" s="397">
        <v>0.05</v>
      </c>
      <c r="G659" s="397">
        <v>0.05</v>
      </c>
      <c r="H659" s="397">
        <v>0.05</v>
      </c>
      <c r="I659" s="397">
        <v>0.05</v>
      </c>
      <c r="J659" s="397">
        <v>0.05</v>
      </c>
    </row>
    <row r="660" spans="1:10">
      <c r="A660" t="s">
        <v>361</v>
      </c>
      <c r="B660" t="s">
        <v>243</v>
      </c>
      <c r="C660" t="s">
        <v>183</v>
      </c>
      <c r="D660" t="s">
        <v>31</v>
      </c>
      <c r="E660" t="s">
        <v>25</v>
      </c>
      <c r="F660" s="397">
        <v>0</v>
      </c>
      <c r="G660" s="397">
        <v>0</v>
      </c>
      <c r="H660" s="397">
        <v>0</v>
      </c>
      <c r="I660" s="397">
        <v>0</v>
      </c>
      <c r="J660" s="397">
        <v>0</v>
      </c>
    </row>
    <row r="661" spans="1:10">
      <c r="A661" t="s">
        <v>361</v>
      </c>
      <c r="B661" t="s">
        <v>244</v>
      </c>
      <c r="C661" t="s">
        <v>185</v>
      </c>
      <c r="D661" t="s">
        <v>31</v>
      </c>
      <c r="E661" t="s">
        <v>25</v>
      </c>
      <c r="F661" s="397">
        <v>0.13800000000000001</v>
      </c>
      <c r="G661" s="397">
        <v>0.13800000000000001</v>
      </c>
      <c r="H661" s="397">
        <v>0.13800000000000001</v>
      </c>
      <c r="I661" s="397">
        <v>0.13800000000000001</v>
      </c>
      <c r="J661" s="397">
        <v>0.13800000000000001</v>
      </c>
    </row>
    <row r="662" spans="1:10">
      <c r="A662" t="s">
        <v>361</v>
      </c>
      <c r="B662" t="s">
        <v>245</v>
      </c>
      <c r="C662" t="s">
        <v>189</v>
      </c>
      <c r="D662" t="s">
        <v>31</v>
      </c>
      <c r="E662" t="s">
        <v>25</v>
      </c>
      <c r="F662" s="397">
        <v>0</v>
      </c>
      <c r="G662" s="397">
        <v>0</v>
      </c>
      <c r="H662" s="397">
        <v>0</v>
      </c>
      <c r="I662" s="397">
        <v>0</v>
      </c>
      <c r="J662" s="397">
        <v>0</v>
      </c>
    </row>
    <row r="663" spans="1:10">
      <c r="A663" t="s">
        <v>361</v>
      </c>
      <c r="B663" t="s">
        <v>246</v>
      </c>
      <c r="C663" t="s">
        <v>191</v>
      </c>
      <c r="D663" t="s">
        <v>31</v>
      </c>
      <c r="E663" t="s">
        <v>25</v>
      </c>
      <c r="F663" s="397">
        <v>0</v>
      </c>
      <c r="G663" s="397">
        <v>0</v>
      </c>
      <c r="H663" s="397">
        <v>0</v>
      </c>
      <c r="I663" s="397">
        <v>0</v>
      </c>
      <c r="J663" s="397">
        <v>0</v>
      </c>
    </row>
    <row r="664" spans="1:10">
      <c r="A664" t="s">
        <v>361</v>
      </c>
      <c r="B664" t="s">
        <v>247</v>
      </c>
      <c r="C664" t="s">
        <v>248</v>
      </c>
      <c r="D664" t="s">
        <v>31</v>
      </c>
      <c r="E664" t="s">
        <v>25</v>
      </c>
      <c r="F664" s="397">
        <v>0</v>
      </c>
      <c r="G664" s="397">
        <v>0</v>
      </c>
      <c r="H664" s="397">
        <v>0</v>
      </c>
      <c r="I664" s="397">
        <v>0</v>
      </c>
      <c r="J664" s="397">
        <v>0</v>
      </c>
    </row>
    <row r="665" spans="1:10">
      <c r="A665" t="s">
        <v>361</v>
      </c>
      <c r="B665" t="s">
        <v>249</v>
      </c>
      <c r="C665" t="s">
        <v>250</v>
      </c>
      <c r="D665" t="s">
        <v>31</v>
      </c>
      <c r="E665" t="s">
        <v>25</v>
      </c>
      <c r="F665" s="397">
        <v>0</v>
      </c>
      <c r="G665" s="397">
        <v>0</v>
      </c>
      <c r="H665" s="397">
        <v>0</v>
      </c>
      <c r="I665" s="397">
        <v>0</v>
      </c>
      <c r="J665" s="397">
        <v>0</v>
      </c>
    </row>
    <row r="666" spans="1:10">
      <c r="A666" t="s">
        <v>361</v>
      </c>
      <c r="B666" t="s">
        <v>251</v>
      </c>
      <c r="C666" t="s">
        <v>205</v>
      </c>
      <c r="D666" t="s">
        <v>31</v>
      </c>
      <c r="E666" t="s">
        <v>25</v>
      </c>
      <c r="F666" s="397">
        <v>0</v>
      </c>
      <c r="G666" s="397">
        <v>0</v>
      </c>
      <c r="H666" s="397">
        <v>0</v>
      </c>
      <c r="I666" s="397">
        <v>0</v>
      </c>
      <c r="J666" s="397">
        <v>0</v>
      </c>
    </row>
    <row r="667" spans="1:10">
      <c r="A667" t="s">
        <v>361</v>
      </c>
      <c r="B667" t="s">
        <v>252</v>
      </c>
      <c r="C667" t="s">
        <v>253</v>
      </c>
      <c r="D667" t="s">
        <v>31</v>
      </c>
      <c r="E667" t="s">
        <v>25</v>
      </c>
      <c r="F667" s="397">
        <v>0</v>
      </c>
      <c r="G667" s="397">
        <v>0</v>
      </c>
      <c r="H667" s="397">
        <v>0</v>
      </c>
      <c r="I667" s="397">
        <v>0</v>
      </c>
      <c r="J667" s="397">
        <v>0</v>
      </c>
    </row>
    <row r="668" spans="1:10">
      <c r="A668" t="s">
        <v>361</v>
      </c>
      <c r="B668" t="s">
        <v>254</v>
      </c>
      <c r="C668" t="s">
        <v>217</v>
      </c>
      <c r="D668" t="s">
        <v>31</v>
      </c>
      <c r="E668" t="s">
        <v>25</v>
      </c>
      <c r="F668" s="397">
        <v>5.0000000000000001E-3</v>
      </c>
      <c r="G668" s="397">
        <v>5.0000000000000001E-3</v>
      </c>
      <c r="H668" s="397">
        <v>5.0000000000000001E-3</v>
      </c>
      <c r="I668" s="397">
        <v>5.0000000000000001E-3</v>
      </c>
      <c r="J668" s="397">
        <v>5.0000000000000001E-3</v>
      </c>
    </row>
    <row r="669" spans="1:10">
      <c r="A669" t="s">
        <v>361</v>
      </c>
      <c r="B669" t="s">
        <v>255</v>
      </c>
      <c r="C669" t="s">
        <v>219</v>
      </c>
      <c r="D669" t="s">
        <v>31</v>
      </c>
      <c r="E669" t="s">
        <v>25</v>
      </c>
      <c r="F669" s="397">
        <v>7.4999999999999997E-2</v>
      </c>
      <c r="G669" s="397">
        <v>7.4999999999999997E-2</v>
      </c>
      <c r="H669" s="397">
        <v>7.4999999999999997E-2</v>
      </c>
      <c r="I669" s="397">
        <v>7.4999999999999997E-2</v>
      </c>
      <c r="J669" s="397">
        <v>7.4999999999999997E-2</v>
      </c>
    </row>
    <row r="670" spans="1:10">
      <c r="A670" t="s">
        <v>361</v>
      </c>
      <c r="B670" t="s">
        <v>256</v>
      </c>
      <c r="C670" t="s">
        <v>221</v>
      </c>
      <c r="D670" t="s">
        <v>31</v>
      </c>
      <c r="E670" t="s">
        <v>25</v>
      </c>
      <c r="F670" s="397">
        <v>0</v>
      </c>
      <c r="G670" s="397">
        <v>0</v>
      </c>
      <c r="H670" s="397">
        <v>0</v>
      </c>
      <c r="I670" s="397">
        <v>0</v>
      </c>
      <c r="J670" s="397">
        <v>0</v>
      </c>
    </row>
    <row r="671" spans="1:10">
      <c r="A671" t="s">
        <v>361</v>
      </c>
      <c r="B671" t="s">
        <v>257</v>
      </c>
      <c r="C671" t="s">
        <v>225</v>
      </c>
      <c r="D671" t="s">
        <v>31</v>
      </c>
      <c r="E671" t="s">
        <v>25</v>
      </c>
      <c r="F671" s="397">
        <v>0</v>
      </c>
      <c r="G671" s="397">
        <v>0</v>
      </c>
      <c r="H671" s="397">
        <v>0</v>
      </c>
      <c r="I671" s="397">
        <v>0</v>
      </c>
      <c r="J671" s="397">
        <v>0</v>
      </c>
    </row>
    <row r="672" spans="1:10">
      <c r="A672" t="s">
        <v>361</v>
      </c>
      <c r="B672" t="s">
        <v>258</v>
      </c>
      <c r="C672" t="s">
        <v>227</v>
      </c>
      <c r="D672" t="s">
        <v>31</v>
      </c>
      <c r="E672" t="s">
        <v>25</v>
      </c>
      <c r="F672" s="397">
        <v>0</v>
      </c>
      <c r="G672" s="397">
        <v>0</v>
      </c>
      <c r="H672" s="397">
        <v>0</v>
      </c>
      <c r="I672" s="397">
        <v>0</v>
      </c>
      <c r="J672" s="397">
        <v>0</v>
      </c>
    </row>
    <row r="673" spans="1:10">
      <c r="A673" t="s">
        <v>361</v>
      </c>
      <c r="B673" t="s">
        <v>259</v>
      </c>
      <c r="C673" t="s">
        <v>260</v>
      </c>
      <c r="D673" t="s">
        <v>31</v>
      </c>
      <c r="E673" t="s">
        <v>25</v>
      </c>
      <c r="F673" s="397">
        <v>0</v>
      </c>
      <c r="G673" s="397">
        <v>0</v>
      </c>
      <c r="H673" s="397">
        <v>0</v>
      </c>
      <c r="I673" s="397">
        <v>0</v>
      </c>
      <c r="J673" s="397">
        <v>0</v>
      </c>
    </row>
    <row r="674" spans="1:10">
      <c r="A674" t="s">
        <v>361</v>
      </c>
      <c r="B674" t="s">
        <v>261</v>
      </c>
      <c r="C674" t="s">
        <v>262</v>
      </c>
      <c r="D674" t="s">
        <v>31</v>
      </c>
      <c r="E674" t="s">
        <v>25</v>
      </c>
      <c r="F674" s="397">
        <v>0</v>
      </c>
      <c r="G674" s="397">
        <v>0</v>
      </c>
      <c r="H674" s="397">
        <v>0</v>
      </c>
      <c r="I674" s="397">
        <v>0</v>
      </c>
      <c r="J674" s="397">
        <v>0</v>
      </c>
    </row>
    <row r="675" spans="1:10">
      <c r="A675" t="s">
        <v>361</v>
      </c>
      <c r="B675" t="s">
        <v>263</v>
      </c>
      <c r="C675" t="s">
        <v>241</v>
      </c>
      <c r="D675" t="s">
        <v>31</v>
      </c>
      <c r="E675" t="s">
        <v>25</v>
      </c>
      <c r="F675" s="397">
        <v>0</v>
      </c>
      <c r="G675" s="397">
        <v>0</v>
      </c>
      <c r="H675" s="397">
        <v>0</v>
      </c>
      <c r="I675" s="397">
        <v>0</v>
      </c>
      <c r="J675" s="397">
        <v>0</v>
      </c>
    </row>
    <row r="676" spans="1:10">
      <c r="A676" t="s">
        <v>361</v>
      </c>
      <c r="B676" t="s">
        <v>264</v>
      </c>
      <c r="C676" t="s">
        <v>265</v>
      </c>
      <c r="D676" t="s">
        <v>31</v>
      </c>
      <c r="E676" t="s">
        <v>25</v>
      </c>
      <c r="F676" s="397">
        <v>0.15</v>
      </c>
      <c r="G676" s="397">
        <v>0.15</v>
      </c>
      <c r="H676" s="397">
        <v>0.15</v>
      </c>
      <c r="I676" s="397">
        <v>0.15</v>
      </c>
      <c r="J676" s="397">
        <v>0.15</v>
      </c>
    </row>
    <row r="677" spans="1:10">
      <c r="A677" t="s">
        <v>361</v>
      </c>
      <c r="B677" t="s">
        <v>266</v>
      </c>
      <c r="C677" t="s">
        <v>267</v>
      </c>
      <c r="D677" t="s">
        <v>31</v>
      </c>
      <c r="E677" t="s">
        <v>25</v>
      </c>
      <c r="F677" s="397">
        <v>0</v>
      </c>
      <c r="G677" s="397">
        <v>0</v>
      </c>
      <c r="H677" s="397">
        <v>0</v>
      </c>
      <c r="I677" s="397">
        <v>0</v>
      </c>
      <c r="J677" s="397">
        <v>0</v>
      </c>
    </row>
    <row r="678" spans="1:10">
      <c r="A678" t="s">
        <v>361</v>
      </c>
      <c r="B678" t="s">
        <v>268</v>
      </c>
      <c r="C678" t="s">
        <v>269</v>
      </c>
      <c r="D678" t="s">
        <v>31</v>
      </c>
      <c r="E678" t="s">
        <v>25</v>
      </c>
      <c r="F678" s="397">
        <v>9</v>
      </c>
      <c r="G678" s="397">
        <v>9</v>
      </c>
      <c r="H678" s="397">
        <v>9</v>
      </c>
      <c r="I678" s="397">
        <v>9</v>
      </c>
      <c r="J678" s="397">
        <v>9</v>
      </c>
    </row>
    <row r="679" spans="1:10">
      <c r="A679" t="s">
        <v>361</v>
      </c>
      <c r="B679" t="s">
        <v>270</v>
      </c>
      <c r="C679" t="s">
        <v>271</v>
      </c>
      <c r="D679" t="s">
        <v>31</v>
      </c>
      <c r="E679" t="s">
        <v>25</v>
      </c>
      <c r="F679" s="397">
        <v>0</v>
      </c>
      <c r="G679" s="397">
        <v>0</v>
      </c>
      <c r="H679" s="397">
        <v>0</v>
      </c>
      <c r="I679" s="397">
        <v>0</v>
      </c>
      <c r="J679" s="397">
        <v>0</v>
      </c>
    </row>
    <row r="680" spans="1:10">
      <c r="A680" t="s">
        <v>361</v>
      </c>
      <c r="B680" t="s">
        <v>272</v>
      </c>
      <c r="C680" t="s">
        <v>273</v>
      </c>
      <c r="D680" t="s">
        <v>31</v>
      </c>
      <c r="E680" t="s">
        <v>25</v>
      </c>
      <c r="F680" s="397">
        <v>0</v>
      </c>
      <c r="G680" s="397">
        <v>0</v>
      </c>
      <c r="H680" s="397">
        <v>0</v>
      </c>
      <c r="I680" s="397">
        <v>0</v>
      </c>
      <c r="J680" s="397">
        <v>0</v>
      </c>
    </row>
    <row r="681" spans="1:10">
      <c r="A681" t="s">
        <v>361</v>
      </c>
      <c r="B681" t="s">
        <v>274</v>
      </c>
      <c r="C681" t="s">
        <v>275</v>
      </c>
      <c r="D681" t="s">
        <v>31</v>
      </c>
      <c r="E681" t="s">
        <v>25</v>
      </c>
      <c r="F681" s="397">
        <v>1</v>
      </c>
      <c r="G681" s="397">
        <v>1</v>
      </c>
      <c r="H681" s="397">
        <v>1</v>
      </c>
      <c r="I681" s="397">
        <v>1</v>
      </c>
      <c r="J681" s="397">
        <v>1</v>
      </c>
    </row>
    <row r="682" spans="1:10">
      <c r="A682" t="s">
        <v>361</v>
      </c>
      <c r="B682" t="s">
        <v>276</v>
      </c>
      <c r="C682" t="s">
        <v>277</v>
      </c>
      <c r="D682" t="s">
        <v>31</v>
      </c>
      <c r="E682" t="s">
        <v>25</v>
      </c>
      <c r="F682" s="397">
        <v>0</v>
      </c>
      <c r="G682" s="397">
        <v>0</v>
      </c>
      <c r="H682" s="397">
        <v>0</v>
      </c>
      <c r="I682" s="397">
        <v>0</v>
      </c>
      <c r="J682" s="397">
        <v>0</v>
      </c>
    </row>
    <row r="683" spans="1:10">
      <c r="A683" t="s">
        <v>361</v>
      </c>
      <c r="B683" t="s">
        <v>278</v>
      </c>
      <c r="C683" t="s">
        <v>279</v>
      </c>
      <c r="D683" t="s">
        <v>31</v>
      </c>
      <c r="E683" t="s">
        <v>25</v>
      </c>
      <c r="F683" s="397">
        <v>0</v>
      </c>
      <c r="G683" s="397">
        <v>0</v>
      </c>
      <c r="H683" s="397">
        <v>0</v>
      </c>
      <c r="I683" s="397">
        <v>0</v>
      </c>
      <c r="J683" s="397">
        <v>0</v>
      </c>
    </row>
    <row r="684" spans="1:10">
      <c r="A684" t="s">
        <v>361</v>
      </c>
      <c r="B684" t="s">
        <v>280</v>
      </c>
      <c r="C684" t="s">
        <v>281</v>
      </c>
      <c r="D684" t="s">
        <v>31</v>
      </c>
      <c r="E684" t="s">
        <v>25</v>
      </c>
      <c r="F684" s="397">
        <v>0</v>
      </c>
      <c r="G684" s="397">
        <v>0</v>
      </c>
      <c r="H684" s="397">
        <v>0</v>
      </c>
      <c r="I684" s="397">
        <v>0</v>
      </c>
      <c r="J684" s="397">
        <v>0</v>
      </c>
    </row>
    <row r="685" spans="1:10">
      <c r="A685" t="s">
        <v>361</v>
      </c>
      <c r="B685" t="s">
        <v>282</v>
      </c>
      <c r="C685" t="s">
        <v>283</v>
      </c>
      <c r="D685" t="s">
        <v>31</v>
      </c>
      <c r="E685" t="s">
        <v>25</v>
      </c>
      <c r="F685" s="397">
        <v>0</v>
      </c>
      <c r="G685" s="397">
        <v>0</v>
      </c>
      <c r="H685" s="397">
        <v>0</v>
      </c>
      <c r="I685" s="397">
        <v>0</v>
      </c>
      <c r="J685" s="397">
        <v>0</v>
      </c>
    </row>
    <row r="686" spans="1:10">
      <c r="A686" t="s">
        <v>361</v>
      </c>
      <c r="B686" t="s">
        <v>284</v>
      </c>
      <c r="C686" t="s">
        <v>285</v>
      </c>
      <c r="D686" t="s">
        <v>31</v>
      </c>
      <c r="E686" t="s">
        <v>25</v>
      </c>
      <c r="F686" s="397">
        <v>0</v>
      </c>
      <c r="G686" s="397">
        <v>0</v>
      </c>
      <c r="H686" s="397">
        <v>0</v>
      </c>
      <c r="I686" s="397">
        <v>0</v>
      </c>
      <c r="J686" s="397">
        <v>0</v>
      </c>
    </row>
    <row r="687" spans="1:10">
      <c r="A687" t="s">
        <v>361</v>
      </c>
      <c r="B687" t="s">
        <v>286</v>
      </c>
      <c r="C687" t="s">
        <v>287</v>
      </c>
      <c r="D687" t="s">
        <v>31</v>
      </c>
      <c r="E687" t="s">
        <v>25</v>
      </c>
      <c r="F687" s="397">
        <v>0</v>
      </c>
      <c r="G687" s="397">
        <v>0</v>
      </c>
      <c r="H687" s="397">
        <v>0</v>
      </c>
      <c r="I687" s="397">
        <v>0</v>
      </c>
      <c r="J687" s="397">
        <v>0</v>
      </c>
    </row>
    <row r="688" spans="1:10">
      <c r="A688" t="s">
        <v>361</v>
      </c>
      <c r="B688" t="s">
        <v>288</v>
      </c>
      <c r="C688" t="s">
        <v>289</v>
      </c>
      <c r="D688" t="s">
        <v>31</v>
      </c>
      <c r="E688" t="s">
        <v>25</v>
      </c>
      <c r="F688" s="397">
        <v>0</v>
      </c>
      <c r="G688" s="397">
        <v>0</v>
      </c>
      <c r="H688" s="397">
        <v>0</v>
      </c>
      <c r="I688" s="397">
        <v>0</v>
      </c>
      <c r="J688" s="397">
        <v>0</v>
      </c>
    </row>
    <row r="689" spans="1:10">
      <c r="A689" t="s">
        <v>361</v>
      </c>
      <c r="B689" t="s">
        <v>290</v>
      </c>
      <c r="C689" t="s">
        <v>291</v>
      </c>
      <c r="D689" t="s">
        <v>31</v>
      </c>
      <c r="E689" t="s">
        <v>25</v>
      </c>
      <c r="F689" s="398" t="s">
        <v>292</v>
      </c>
      <c r="G689" s="398" t="s">
        <v>292</v>
      </c>
      <c r="H689" s="398" t="s">
        <v>292</v>
      </c>
      <c r="I689" s="398" t="s">
        <v>292</v>
      </c>
      <c r="J689" s="398" t="s">
        <v>292</v>
      </c>
    </row>
    <row r="690" spans="1:10">
      <c r="A690" t="s">
        <v>361</v>
      </c>
      <c r="B690" t="s">
        <v>293</v>
      </c>
      <c r="C690" t="s">
        <v>294</v>
      </c>
      <c r="D690" t="s">
        <v>31</v>
      </c>
      <c r="E690" t="s">
        <v>25</v>
      </c>
      <c r="F690" s="398" t="s">
        <v>292</v>
      </c>
      <c r="G690" s="398" t="s">
        <v>292</v>
      </c>
      <c r="H690" s="398" t="s">
        <v>292</v>
      </c>
      <c r="I690" s="398" t="s">
        <v>292</v>
      </c>
      <c r="J690" s="398" t="s">
        <v>292</v>
      </c>
    </row>
    <row r="691" spans="1:10">
      <c r="A691" t="s">
        <v>361</v>
      </c>
      <c r="B691" t="s">
        <v>295</v>
      </c>
      <c r="C691" t="s">
        <v>296</v>
      </c>
      <c r="D691" t="s">
        <v>31</v>
      </c>
      <c r="E691" t="s">
        <v>25</v>
      </c>
      <c r="F691" s="398" t="s">
        <v>292</v>
      </c>
      <c r="G691" s="398" t="s">
        <v>292</v>
      </c>
      <c r="H691" s="398" t="s">
        <v>292</v>
      </c>
      <c r="I691" s="398" t="s">
        <v>292</v>
      </c>
      <c r="J691" s="398" t="s">
        <v>292</v>
      </c>
    </row>
    <row r="692" spans="1:10">
      <c r="A692" t="s">
        <v>361</v>
      </c>
      <c r="B692" t="s">
        <v>297</v>
      </c>
      <c r="C692" t="s">
        <v>298</v>
      </c>
      <c r="D692" t="s">
        <v>31</v>
      </c>
      <c r="E692" t="s">
        <v>25</v>
      </c>
      <c r="F692" s="398" t="s">
        <v>292</v>
      </c>
      <c r="G692" s="398" t="s">
        <v>292</v>
      </c>
      <c r="H692" s="398" t="s">
        <v>292</v>
      </c>
      <c r="I692" s="398" t="s">
        <v>292</v>
      </c>
      <c r="J692" s="398" t="s">
        <v>292</v>
      </c>
    </row>
    <row r="693" spans="1:10">
      <c r="A693" t="s">
        <v>361</v>
      </c>
      <c r="B693" t="s">
        <v>299</v>
      </c>
      <c r="C693" t="s">
        <v>300</v>
      </c>
      <c r="D693" t="s">
        <v>31</v>
      </c>
      <c r="E693" t="s">
        <v>25</v>
      </c>
      <c r="F693" s="398" t="s">
        <v>292</v>
      </c>
      <c r="G693" s="398" t="s">
        <v>292</v>
      </c>
      <c r="H693" s="398" t="s">
        <v>292</v>
      </c>
      <c r="I693" s="398" t="s">
        <v>292</v>
      </c>
      <c r="J693" s="398" t="s">
        <v>292</v>
      </c>
    </row>
    <row r="694" spans="1:10">
      <c r="A694" t="s">
        <v>361</v>
      </c>
      <c r="B694" t="s">
        <v>301</v>
      </c>
      <c r="C694" t="s">
        <v>302</v>
      </c>
      <c r="D694" t="s">
        <v>31</v>
      </c>
      <c r="E694" t="s">
        <v>25</v>
      </c>
      <c r="F694" s="398" t="s">
        <v>292</v>
      </c>
      <c r="G694" s="398" t="s">
        <v>292</v>
      </c>
      <c r="H694" s="398" t="s">
        <v>292</v>
      </c>
      <c r="I694" s="398" t="s">
        <v>292</v>
      </c>
      <c r="J694" s="398" t="s">
        <v>292</v>
      </c>
    </row>
    <row r="695" spans="1:10">
      <c r="A695" t="s">
        <v>361</v>
      </c>
      <c r="B695" t="s">
        <v>303</v>
      </c>
      <c r="C695" t="s">
        <v>304</v>
      </c>
      <c r="D695" t="s">
        <v>31</v>
      </c>
      <c r="E695" t="s">
        <v>25</v>
      </c>
      <c r="F695" s="398" t="s">
        <v>292</v>
      </c>
      <c r="G695" s="398" t="s">
        <v>292</v>
      </c>
      <c r="H695" s="398" t="s">
        <v>292</v>
      </c>
      <c r="I695" s="398" t="s">
        <v>292</v>
      </c>
      <c r="J695" s="398" t="s">
        <v>292</v>
      </c>
    </row>
    <row r="696" spans="1:10">
      <c r="A696" t="s">
        <v>361</v>
      </c>
      <c r="B696" t="s">
        <v>305</v>
      </c>
      <c r="C696" t="s">
        <v>306</v>
      </c>
      <c r="D696" t="s">
        <v>31</v>
      </c>
      <c r="E696" t="s">
        <v>25</v>
      </c>
      <c r="F696" s="398" t="s">
        <v>292</v>
      </c>
      <c r="G696" s="398" t="s">
        <v>292</v>
      </c>
      <c r="H696" s="398" t="s">
        <v>292</v>
      </c>
      <c r="I696" s="398" t="s">
        <v>292</v>
      </c>
      <c r="J696" s="398" t="s">
        <v>292</v>
      </c>
    </row>
    <row r="697" spans="1:10">
      <c r="A697" t="s">
        <v>361</v>
      </c>
      <c r="B697" t="s">
        <v>307</v>
      </c>
      <c r="C697" t="s">
        <v>308</v>
      </c>
      <c r="D697" t="s">
        <v>31</v>
      </c>
      <c r="E697" t="s">
        <v>25</v>
      </c>
      <c r="F697" s="398" t="s">
        <v>292</v>
      </c>
      <c r="G697" s="398" t="s">
        <v>292</v>
      </c>
      <c r="H697" s="398" t="s">
        <v>292</v>
      </c>
      <c r="I697" s="398" t="s">
        <v>292</v>
      </c>
      <c r="J697" s="398" t="s">
        <v>292</v>
      </c>
    </row>
    <row r="698" spans="1:10">
      <c r="A698" t="s">
        <v>361</v>
      </c>
      <c r="B698" t="s">
        <v>309</v>
      </c>
      <c r="C698" t="s">
        <v>310</v>
      </c>
      <c r="D698" t="s">
        <v>31</v>
      </c>
      <c r="E698" t="s">
        <v>25</v>
      </c>
      <c r="F698" s="398" t="s">
        <v>292</v>
      </c>
      <c r="G698" s="398" t="s">
        <v>292</v>
      </c>
      <c r="H698" s="398" t="s">
        <v>292</v>
      </c>
      <c r="I698" s="398" t="s">
        <v>292</v>
      </c>
      <c r="J698" s="398" t="s">
        <v>292</v>
      </c>
    </row>
    <row r="699" spans="1:10">
      <c r="A699" t="s">
        <v>361</v>
      </c>
      <c r="B699" t="s">
        <v>311</v>
      </c>
      <c r="C699" t="s">
        <v>312</v>
      </c>
      <c r="D699" t="s">
        <v>31</v>
      </c>
      <c r="E699" t="s">
        <v>25</v>
      </c>
      <c r="F699" s="398" t="s">
        <v>292</v>
      </c>
      <c r="G699" s="398" t="s">
        <v>292</v>
      </c>
      <c r="H699" s="398" t="s">
        <v>292</v>
      </c>
      <c r="I699" s="398" t="s">
        <v>292</v>
      </c>
      <c r="J699" s="398" t="s">
        <v>292</v>
      </c>
    </row>
    <row r="700" spans="1:10">
      <c r="A700" t="s">
        <v>361</v>
      </c>
      <c r="B700" t="s">
        <v>313</v>
      </c>
      <c r="C700" t="s">
        <v>314</v>
      </c>
      <c r="D700" t="s">
        <v>31</v>
      </c>
      <c r="E700" t="s">
        <v>25</v>
      </c>
      <c r="F700" s="398" t="s">
        <v>292</v>
      </c>
      <c r="G700" s="398" t="s">
        <v>292</v>
      </c>
      <c r="H700" s="398" t="s">
        <v>292</v>
      </c>
      <c r="I700" s="398" t="s">
        <v>292</v>
      </c>
      <c r="J700" s="398" t="s">
        <v>292</v>
      </c>
    </row>
    <row r="701" spans="1:10">
      <c r="A701" t="s">
        <v>361</v>
      </c>
      <c r="B701" t="s">
        <v>315</v>
      </c>
      <c r="C701" t="s">
        <v>316</v>
      </c>
      <c r="D701" t="s">
        <v>31</v>
      </c>
      <c r="E701" t="s">
        <v>25</v>
      </c>
      <c r="F701" s="397">
        <v>0</v>
      </c>
      <c r="G701" s="397">
        <v>0</v>
      </c>
      <c r="H701" s="397">
        <v>0</v>
      </c>
      <c r="I701" s="397">
        <v>0</v>
      </c>
      <c r="J701" s="397">
        <v>0</v>
      </c>
    </row>
    <row r="702" spans="1:10">
      <c r="A702" t="s">
        <v>361</v>
      </c>
      <c r="B702" t="s">
        <v>317</v>
      </c>
      <c r="C702" t="s">
        <v>318</v>
      </c>
      <c r="D702" t="s">
        <v>31</v>
      </c>
      <c r="E702" t="s">
        <v>25</v>
      </c>
      <c r="F702" s="397">
        <v>0</v>
      </c>
      <c r="G702" s="397">
        <v>0</v>
      </c>
      <c r="H702" s="397">
        <v>0</v>
      </c>
      <c r="I702" s="397">
        <v>0</v>
      </c>
      <c r="J702" s="397">
        <v>0</v>
      </c>
    </row>
    <row r="703" spans="1:10">
      <c r="A703" t="s">
        <v>361</v>
      </c>
      <c r="B703" t="s">
        <v>319</v>
      </c>
      <c r="C703" t="s">
        <v>320</v>
      </c>
      <c r="D703" t="s">
        <v>31</v>
      </c>
      <c r="E703" t="s">
        <v>25</v>
      </c>
      <c r="F703" s="397">
        <v>0.77499999999999991</v>
      </c>
      <c r="G703" s="397">
        <v>0.76400000000000001</v>
      </c>
      <c r="H703" s="397">
        <v>0.75</v>
      </c>
      <c r="I703" s="397">
        <v>0.7350000000000001</v>
      </c>
      <c r="J703" s="397">
        <v>0.72</v>
      </c>
    </row>
    <row r="704" spans="1:10">
      <c r="A704" t="s">
        <v>361</v>
      </c>
      <c r="B704" t="s">
        <v>321</v>
      </c>
      <c r="C704" t="s">
        <v>322</v>
      </c>
      <c r="D704" t="s">
        <v>31</v>
      </c>
      <c r="E704" t="s">
        <v>25</v>
      </c>
      <c r="F704" s="397">
        <v>0</v>
      </c>
      <c r="G704" s="397">
        <v>0</v>
      </c>
      <c r="H704" s="397">
        <v>0</v>
      </c>
      <c r="I704" s="397">
        <v>0</v>
      </c>
      <c r="J704" s="397">
        <v>0</v>
      </c>
    </row>
    <row r="705" spans="1:10">
      <c r="A705" t="s">
        <v>361</v>
      </c>
      <c r="B705" t="s">
        <v>323</v>
      </c>
      <c r="C705" t="s">
        <v>324</v>
      </c>
      <c r="D705" t="s">
        <v>31</v>
      </c>
      <c r="E705" t="s">
        <v>25</v>
      </c>
      <c r="F705" s="397">
        <v>0</v>
      </c>
      <c r="G705" s="397">
        <v>0</v>
      </c>
      <c r="H705" s="397">
        <v>0</v>
      </c>
      <c r="I705" s="397">
        <v>0</v>
      </c>
      <c r="J705" s="397">
        <v>0</v>
      </c>
    </row>
    <row r="706" spans="1:10">
      <c r="A706" t="s">
        <v>361</v>
      </c>
      <c r="B706" t="s">
        <v>325</v>
      </c>
      <c r="C706" t="s">
        <v>326</v>
      </c>
      <c r="D706" t="s">
        <v>31</v>
      </c>
      <c r="E706" t="s">
        <v>25</v>
      </c>
      <c r="F706" s="397">
        <v>0</v>
      </c>
      <c r="G706" s="397">
        <v>0</v>
      </c>
      <c r="H706" s="397">
        <v>0</v>
      </c>
      <c r="I706" s="397">
        <v>0</v>
      </c>
      <c r="J706" s="397">
        <v>0</v>
      </c>
    </row>
    <row r="707" spans="1:10">
      <c r="A707" t="s">
        <v>361</v>
      </c>
      <c r="B707" t="s">
        <v>327</v>
      </c>
      <c r="C707" t="s">
        <v>328</v>
      </c>
      <c r="D707" t="s">
        <v>31</v>
      </c>
      <c r="E707" t="s">
        <v>25</v>
      </c>
      <c r="F707" s="397">
        <v>0</v>
      </c>
      <c r="G707" s="397">
        <v>0</v>
      </c>
      <c r="H707" s="397">
        <v>0</v>
      </c>
      <c r="I707" s="397">
        <v>0</v>
      </c>
      <c r="J707" s="397">
        <v>0</v>
      </c>
    </row>
    <row r="708" spans="1:10">
      <c r="A708" t="s">
        <v>361</v>
      </c>
      <c r="B708" t="s">
        <v>329</v>
      </c>
      <c r="C708" t="s">
        <v>330</v>
      </c>
      <c r="D708" t="s">
        <v>31</v>
      </c>
      <c r="E708" t="s">
        <v>25</v>
      </c>
      <c r="F708" s="397">
        <v>0.23599999999999999</v>
      </c>
      <c r="G708" s="397">
        <v>0.23599999999999999</v>
      </c>
      <c r="H708" s="397">
        <v>0.23599999999999999</v>
      </c>
      <c r="I708" s="397">
        <v>0.23599999999999999</v>
      </c>
      <c r="J708" s="397">
        <v>0.23599999999999999</v>
      </c>
    </row>
    <row r="709" spans="1:10">
      <c r="A709" t="s">
        <v>361</v>
      </c>
      <c r="B709" t="s">
        <v>331</v>
      </c>
      <c r="C709" t="s">
        <v>332</v>
      </c>
      <c r="D709" t="s">
        <v>31</v>
      </c>
      <c r="E709" t="s">
        <v>25</v>
      </c>
      <c r="F709" s="397">
        <v>0</v>
      </c>
      <c r="G709" s="397">
        <v>0</v>
      </c>
      <c r="H709" s="397">
        <v>0</v>
      </c>
      <c r="I709" s="397">
        <v>0</v>
      </c>
      <c r="J709" s="397">
        <v>0</v>
      </c>
    </row>
    <row r="710" spans="1:10">
      <c r="A710" t="s">
        <v>361</v>
      </c>
      <c r="B710" t="s">
        <v>333</v>
      </c>
      <c r="C710" t="s">
        <v>334</v>
      </c>
      <c r="D710" t="s">
        <v>31</v>
      </c>
      <c r="E710" t="s">
        <v>25</v>
      </c>
      <c r="F710" s="397">
        <v>0</v>
      </c>
      <c r="G710" s="397">
        <v>0</v>
      </c>
      <c r="H710" s="397">
        <v>0</v>
      </c>
      <c r="I710" s="397">
        <v>0</v>
      </c>
      <c r="J710" s="397">
        <v>0</v>
      </c>
    </row>
    <row r="711" spans="1:10">
      <c r="A711" t="s">
        <v>361</v>
      </c>
      <c r="B711" t="s">
        <v>335</v>
      </c>
      <c r="C711" t="s">
        <v>336</v>
      </c>
      <c r="D711" t="s">
        <v>31</v>
      </c>
      <c r="E711" t="s">
        <v>25</v>
      </c>
      <c r="F711" s="397">
        <v>0</v>
      </c>
      <c r="G711" s="397">
        <v>0</v>
      </c>
      <c r="H711" s="397">
        <v>0</v>
      </c>
      <c r="I711" s="397">
        <v>0</v>
      </c>
      <c r="J711" s="397">
        <v>0</v>
      </c>
    </row>
    <row r="712" spans="1:10">
      <c r="A712" t="s">
        <v>361</v>
      </c>
      <c r="B712" t="s">
        <v>337</v>
      </c>
      <c r="C712" t="s">
        <v>338</v>
      </c>
      <c r="D712" t="s">
        <v>31</v>
      </c>
      <c r="E712" t="s">
        <v>25</v>
      </c>
      <c r="F712" s="397">
        <v>14.512</v>
      </c>
      <c r="G712" s="397">
        <v>14.645</v>
      </c>
      <c r="H712" s="397">
        <v>14.736000000000001</v>
      </c>
      <c r="I712" s="397">
        <v>14.746</v>
      </c>
      <c r="J712" s="397">
        <v>14.747999999999999</v>
      </c>
    </row>
    <row r="713" spans="1:10">
      <c r="A713" t="s">
        <v>361</v>
      </c>
      <c r="B713" t="s">
        <v>339</v>
      </c>
      <c r="C713" t="s">
        <v>334</v>
      </c>
      <c r="D713" t="s">
        <v>31</v>
      </c>
      <c r="E713" t="s">
        <v>25</v>
      </c>
      <c r="F713" s="397">
        <v>0</v>
      </c>
      <c r="G713" s="397">
        <v>0</v>
      </c>
      <c r="H713" s="397">
        <v>0</v>
      </c>
      <c r="I713" s="397">
        <v>0</v>
      </c>
      <c r="J713" s="397">
        <v>0</v>
      </c>
    </row>
    <row r="714" spans="1:10">
      <c r="A714" t="s">
        <v>361</v>
      </c>
      <c r="B714" t="s">
        <v>340</v>
      </c>
      <c r="C714" t="s">
        <v>338</v>
      </c>
      <c r="D714" t="s">
        <v>31</v>
      </c>
      <c r="E714" t="s">
        <v>25</v>
      </c>
      <c r="F714" s="397">
        <v>2.6469999999999998</v>
      </c>
      <c r="G714" s="397">
        <v>2.6560000000000001</v>
      </c>
      <c r="H714" s="397">
        <v>2.6549999999999998</v>
      </c>
      <c r="I714" s="397">
        <v>2.637</v>
      </c>
      <c r="J714" s="397">
        <v>2.6190000000000002</v>
      </c>
    </row>
    <row r="715" spans="1:10">
      <c r="A715" t="s">
        <v>361</v>
      </c>
      <c r="B715" t="s">
        <v>341</v>
      </c>
      <c r="C715" t="s">
        <v>342</v>
      </c>
      <c r="D715" t="s">
        <v>343</v>
      </c>
      <c r="E715" t="s">
        <v>25</v>
      </c>
      <c r="F715" s="399">
        <v>12378.548984493769</v>
      </c>
      <c r="G715" s="399">
        <v>12501.05764802882</v>
      </c>
      <c r="H715" s="399">
        <v>12216.167402869019</v>
      </c>
      <c r="I715" s="399">
        <v>11712.170704894699</v>
      </c>
      <c r="J715" s="399">
        <v>11136.368598159521</v>
      </c>
    </row>
    <row r="716" spans="1:10">
      <c r="A716" t="s">
        <v>361</v>
      </c>
      <c r="B716" t="s">
        <v>344</v>
      </c>
      <c r="C716" t="s">
        <v>345</v>
      </c>
      <c r="D716" t="s">
        <v>343</v>
      </c>
      <c r="E716" t="s">
        <v>25</v>
      </c>
      <c r="F716" s="399">
        <v>6855.241749433003</v>
      </c>
      <c r="G716" s="399">
        <v>6557.7105461656602</v>
      </c>
      <c r="H716" s="399">
        <v>6033.0129898681798</v>
      </c>
      <c r="I716" s="399">
        <v>5767.8391213582399</v>
      </c>
      <c r="J716" s="399">
        <v>5359.7920883987099</v>
      </c>
    </row>
    <row r="717" spans="1:10">
      <c r="A717" t="s">
        <v>361</v>
      </c>
      <c r="B717" t="s">
        <v>346</v>
      </c>
      <c r="C717" t="s">
        <v>347</v>
      </c>
      <c r="D717" t="s">
        <v>348</v>
      </c>
      <c r="E717" t="s">
        <v>25</v>
      </c>
      <c r="F717" s="506">
        <v>5.7853892210834118E-2</v>
      </c>
      <c r="G717" s="506">
        <v>5.7853892210834118E-2</v>
      </c>
      <c r="H717" s="506">
        <v>5.7853892210834118E-2</v>
      </c>
      <c r="I717" s="506">
        <v>5.7853892210834118E-2</v>
      </c>
      <c r="J717" s="506">
        <v>5.7853892210834118E-2</v>
      </c>
    </row>
    <row r="718" spans="1:10">
      <c r="A718" t="s">
        <v>361</v>
      </c>
      <c r="B718" t="s">
        <v>349</v>
      </c>
      <c r="C718" t="s">
        <v>350</v>
      </c>
      <c r="D718" t="s">
        <v>348</v>
      </c>
      <c r="E718" t="s">
        <v>25</v>
      </c>
      <c r="F718" s="506">
        <v>5.7853892210834118E-2</v>
      </c>
      <c r="G718" s="506">
        <v>5.7853892210834118E-2</v>
      </c>
      <c r="H718" s="506">
        <v>5.7853892210834118E-2</v>
      </c>
      <c r="I718" s="506">
        <v>5.7853892210834118E-2</v>
      </c>
      <c r="J718" s="506">
        <v>5.7853892210834118E-2</v>
      </c>
    </row>
    <row r="719" spans="1:10">
      <c r="A719" t="s">
        <v>361</v>
      </c>
      <c r="B719" t="s">
        <v>351</v>
      </c>
      <c r="C719" t="s">
        <v>352</v>
      </c>
      <c r="D719" t="s">
        <v>348</v>
      </c>
      <c r="E719" t="s">
        <v>25</v>
      </c>
      <c r="F719" s="506">
        <v>5.7853892210834118E-2</v>
      </c>
      <c r="G719" s="506">
        <v>5.7853892210834118E-2</v>
      </c>
      <c r="H719" s="506">
        <v>5.7853892210834118E-2</v>
      </c>
      <c r="I719" s="506">
        <v>5.7853892210834118E-2</v>
      </c>
      <c r="J719" s="506">
        <v>5.7853892210834118E-2</v>
      </c>
    </row>
    <row r="720" spans="1:10">
      <c r="A720" t="s">
        <v>361</v>
      </c>
      <c r="B720" t="s">
        <v>353</v>
      </c>
      <c r="C720" t="s">
        <v>354</v>
      </c>
      <c r="D720" t="s">
        <v>348</v>
      </c>
      <c r="E720" t="s">
        <v>25</v>
      </c>
      <c r="F720" s="506">
        <v>0.1</v>
      </c>
      <c r="G720" s="506">
        <v>0.1</v>
      </c>
      <c r="H720" s="506">
        <v>0.1</v>
      </c>
      <c r="I720" s="506">
        <v>0.1</v>
      </c>
      <c r="J720" s="506">
        <v>0.1</v>
      </c>
    </row>
    <row r="721" spans="1:10">
      <c r="A721" t="s">
        <v>361</v>
      </c>
      <c r="B721" t="s">
        <v>355</v>
      </c>
      <c r="C721" t="s">
        <v>356</v>
      </c>
      <c r="D721" t="s">
        <v>348</v>
      </c>
      <c r="E721" t="s">
        <v>25</v>
      </c>
      <c r="F721" s="506">
        <v>0.1</v>
      </c>
      <c r="G721" s="506">
        <v>0.1</v>
      </c>
      <c r="H721" s="506">
        <v>0.1</v>
      </c>
      <c r="I721" s="506">
        <v>0.1</v>
      </c>
      <c r="J721" s="506">
        <v>0.1</v>
      </c>
    </row>
    <row r="722" spans="1:10">
      <c r="A722" t="s">
        <v>361</v>
      </c>
      <c r="B722" t="s">
        <v>357</v>
      </c>
      <c r="C722" t="s">
        <v>358</v>
      </c>
      <c r="D722" t="s">
        <v>348</v>
      </c>
      <c r="E722" t="s">
        <v>25</v>
      </c>
      <c r="F722" s="506">
        <v>0.11720326277351308</v>
      </c>
      <c r="G722" s="506">
        <v>0.11720326277351308</v>
      </c>
      <c r="H722" s="506">
        <v>0.11720326277351308</v>
      </c>
      <c r="I722" s="506">
        <v>0.11720326277351308</v>
      </c>
      <c r="J722" s="506">
        <v>0.11720326277351308</v>
      </c>
    </row>
    <row r="723" spans="1:10">
      <c r="A723" t="s">
        <v>362</v>
      </c>
      <c r="B723" t="s">
        <v>29</v>
      </c>
      <c r="C723" t="s">
        <v>30</v>
      </c>
      <c r="D723" t="s">
        <v>31</v>
      </c>
      <c r="E723" t="s">
        <v>25</v>
      </c>
      <c r="F723" s="397">
        <v>0</v>
      </c>
      <c r="G723" s="397">
        <v>0</v>
      </c>
      <c r="H723" s="397">
        <v>0</v>
      </c>
      <c r="I723" s="397">
        <v>0</v>
      </c>
      <c r="J723" s="397">
        <v>0</v>
      </c>
    </row>
    <row r="724" spans="1:10">
      <c r="A724" t="s">
        <v>362</v>
      </c>
      <c r="B724" t="s">
        <v>32</v>
      </c>
      <c r="C724" t="s">
        <v>33</v>
      </c>
      <c r="D724" t="s">
        <v>31</v>
      </c>
      <c r="E724" t="s">
        <v>25</v>
      </c>
      <c r="F724" s="397">
        <v>1.774623426397095</v>
      </c>
      <c r="G724" s="397">
        <v>1.7751377573551039</v>
      </c>
      <c r="H724" s="397">
        <v>1.7756164620264521</v>
      </c>
      <c r="I724" s="397">
        <v>1.7760772679181509</v>
      </c>
      <c r="J724" s="397">
        <v>1.772252697588526</v>
      </c>
    </row>
    <row r="725" spans="1:10">
      <c r="A725" t="s">
        <v>362</v>
      </c>
      <c r="B725" t="s">
        <v>34</v>
      </c>
      <c r="C725" t="s">
        <v>35</v>
      </c>
      <c r="D725" t="s">
        <v>31</v>
      </c>
      <c r="E725" t="s">
        <v>25</v>
      </c>
      <c r="F725" s="397">
        <v>1.2050000000000001</v>
      </c>
      <c r="G725" s="397">
        <v>1.2050000000000001</v>
      </c>
      <c r="H725" s="397">
        <v>1.2050000000000001</v>
      </c>
      <c r="I725" s="397">
        <v>1.2050000000000001</v>
      </c>
      <c r="J725" s="397">
        <v>1.1930000000000001</v>
      </c>
    </row>
    <row r="726" spans="1:10">
      <c r="A726" t="s">
        <v>362</v>
      </c>
      <c r="B726" t="s">
        <v>36</v>
      </c>
      <c r="C726" t="s">
        <v>37</v>
      </c>
      <c r="D726" t="s">
        <v>31</v>
      </c>
      <c r="E726" t="s">
        <v>25</v>
      </c>
      <c r="F726" s="397">
        <v>0</v>
      </c>
      <c r="G726" s="397">
        <v>0</v>
      </c>
      <c r="H726" s="397">
        <v>0</v>
      </c>
      <c r="I726" s="397">
        <v>0</v>
      </c>
      <c r="J726" s="397">
        <v>0</v>
      </c>
    </row>
    <row r="727" spans="1:10">
      <c r="A727" t="s">
        <v>362</v>
      </c>
      <c r="B727" t="s">
        <v>38</v>
      </c>
      <c r="C727" t="s">
        <v>39</v>
      </c>
      <c r="D727" t="s">
        <v>31</v>
      </c>
      <c r="E727" t="s">
        <v>25</v>
      </c>
      <c r="F727" s="397">
        <v>0</v>
      </c>
      <c r="G727" s="397">
        <v>0</v>
      </c>
      <c r="H727" s="397">
        <v>0</v>
      </c>
      <c r="I727" s="397">
        <v>0</v>
      </c>
      <c r="J727" s="397">
        <v>0</v>
      </c>
    </row>
    <row r="728" spans="1:10">
      <c r="A728" t="s">
        <v>362</v>
      </c>
      <c r="B728" t="s">
        <v>40</v>
      </c>
      <c r="C728" t="s">
        <v>41</v>
      </c>
      <c r="D728" t="s">
        <v>31</v>
      </c>
      <c r="E728" t="s">
        <v>25</v>
      </c>
      <c r="F728" s="397">
        <v>0</v>
      </c>
      <c r="G728" s="397">
        <v>0</v>
      </c>
      <c r="H728" s="397">
        <v>0</v>
      </c>
      <c r="I728" s="397">
        <v>0</v>
      </c>
      <c r="J728" s="397">
        <v>0</v>
      </c>
    </row>
    <row r="729" spans="1:10">
      <c r="A729" t="s">
        <v>362</v>
      </c>
      <c r="B729" t="s">
        <v>42</v>
      </c>
      <c r="C729" t="s">
        <v>43</v>
      </c>
      <c r="D729" t="s">
        <v>31</v>
      </c>
      <c r="E729" t="s">
        <v>25</v>
      </c>
      <c r="F729" s="398" t="s">
        <v>292</v>
      </c>
      <c r="G729" s="398" t="s">
        <v>292</v>
      </c>
      <c r="H729" s="398" t="s">
        <v>292</v>
      </c>
      <c r="I729" s="398" t="s">
        <v>292</v>
      </c>
      <c r="J729" s="398" t="s">
        <v>292</v>
      </c>
    </row>
    <row r="730" spans="1:10">
      <c r="A730" t="s">
        <v>362</v>
      </c>
      <c r="B730" t="s">
        <v>44</v>
      </c>
      <c r="C730" t="s">
        <v>45</v>
      </c>
      <c r="D730" t="s">
        <v>31</v>
      </c>
      <c r="E730" t="s">
        <v>25</v>
      </c>
      <c r="F730" s="398" t="s">
        <v>292</v>
      </c>
      <c r="G730" s="398" t="s">
        <v>292</v>
      </c>
      <c r="H730" s="398" t="s">
        <v>292</v>
      </c>
      <c r="I730" s="398" t="s">
        <v>292</v>
      </c>
      <c r="J730" s="398" t="s">
        <v>292</v>
      </c>
    </row>
    <row r="731" spans="1:10">
      <c r="A731" t="s">
        <v>362</v>
      </c>
      <c r="B731" t="s">
        <v>46</v>
      </c>
      <c r="C731" t="s">
        <v>47</v>
      </c>
      <c r="D731" t="s">
        <v>31</v>
      </c>
      <c r="E731" t="s">
        <v>25</v>
      </c>
      <c r="F731" s="397">
        <v>0.49778629289227733</v>
      </c>
      <c r="G731" s="397">
        <v>0.49778629289227722</v>
      </c>
      <c r="H731" s="397">
        <v>0.49778629289227722</v>
      </c>
      <c r="I731" s="397">
        <v>0.49778629289227733</v>
      </c>
      <c r="J731" s="397">
        <v>0.49778629289227722</v>
      </c>
    </row>
    <row r="732" spans="1:10">
      <c r="A732" t="s">
        <v>362</v>
      </c>
      <c r="B732" t="s">
        <v>48</v>
      </c>
      <c r="C732" t="s">
        <v>49</v>
      </c>
      <c r="D732" t="s">
        <v>31</v>
      </c>
      <c r="E732" t="s">
        <v>25</v>
      </c>
      <c r="F732" s="397">
        <v>1.580093353107723</v>
      </c>
      <c r="G732" s="397">
        <v>1.580093353107723</v>
      </c>
      <c r="H732" s="397">
        <v>1.580093353107723</v>
      </c>
      <c r="I732" s="397">
        <v>1.580093353107723</v>
      </c>
      <c r="J732" s="397">
        <v>1.580093353107723</v>
      </c>
    </row>
    <row r="733" spans="1:10">
      <c r="A733" t="s">
        <v>362</v>
      </c>
      <c r="B733" t="s">
        <v>50</v>
      </c>
      <c r="C733" t="s">
        <v>51</v>
      </c>
      <c r="D733" t="s">
        <v>31</v>
      </c>
      <c r="E733" t="s">
        <v>25</v>
      </c>
      <c r="F733" s="397">
        <v>0</v>
      </c>
      <c r="G733" s="397">
        <v>0</v>
      </c>
      <c r="H733" s="397">
        <v>0</v>
      </c>
      <c r="I733" s="397">
        <v>0</v>
      </c>
      <c r="J733" s="397">
        <v>0</v>
      </c>
    </row>
    <row r="734" spans="1:10">
      <c r="A734" t="s">
        <v>362</v>
      </c>
      <c r="B734" t="s">
        <v>52</v>
      </c>
      <c r="C734" t="s">
        <v>53</v>
      </c>
      <c r="D734" t="s">
        <v>31</v>
      </c>
      <c r="E734" t="s">
        <v>25</v>
      </c>
      <c r="F734" s="397">
        <v>0</v>
      </c>
      <c r="G734" s="397">
        <v>0</v>
      </c>
      <c r="H734" s="397">
        <v>0</v>
      </c>
      <c r="I734" s="397">
        <v>0</v>
      </c>
      <c r="J734" s="397">
        <v>0</v>
      </c>
    </row>
    <row r="735" spans="1:10">
      <c r="A735" t="s">
        <v>362</v>
      </c>
      <c r="B735" t="s">
        <v>54</v>
      </c>
      <c r="C735" t="s">
        <v>55</v>
      </c>
      <c r="D735" t="s">
        <v>31</v>
      </c>
      <c r="E735" t="s">
        <v>25</v>
      </c>
      <c r="F735" s="398" t="s">
        <v>292</v>
      </c>
      <c r="G735" s="398" t="s">
        <v>292</v>
      </c>
      <c r="H735" s="398" t="s">
        <v>292</v>
      </c>
      <c r="I735" s="398" t="s">
        <v>292</v>
      </c>
      <c r="J735" s="398" t="s">
        <v>292</v>
      </c>
    </row>
    <row r="736" spans="1:10">
      <c r="A736" t="s">
        <v>362</v>
      </c>
      <c r="B736" t="s">
        <v>56</v>
      </c>
      <c r="C736" t="s">
        <v>57</v>
      </c>
      <c r="D736" t="s">
        <v>31</v>
      </c>
      <c r="E736" t="s">
        <v>25</v>
      </c>
      <c r="F736" s="398" t="s">
        <v>292</v>
      </c>
      <c r="G736" s="398" t="s">
        <v>292</v>
      </c>
      <c r="H736" s="398" t="s">
        <v>292</v>
      </c>
      <c r="I736" s="398" t="s">
        <v>292</v>
      </c>
      <c r="J736" s="398" t="s">
        <v>292</v>
      </c>
    </row>
    <row r="737" spans="1:10">
      <c r="A737" t="s">
        <v>362</v>
      </c>
      <c r="B737" t="s">
        <v>58</v>
      </c>
      <c r="C737" t="s">
        <v>59</v>
      </c>
      <c r="D737" t="s">
        <v>31</v>
      </c>
      <c r="E737" t="s">
        <v>25</v>
      </c>
      <c r="F737" s="397">
        <v>4.6925021115292349</v>
      </c>
      <c r="G737" s="397">
        <v>4.8634039255938566</v>
      </c>
      <c r="H737" s="397">
        <v>5.0206650915540374</v>
      </c>
      <c r="I737" s="397">
        <v>5.1750221072008626</v>
      </c>
      <c r="J737" s="397">
        <v>5.337652031007563</v>
      </c>
    </row>
    <row r="738" spans="1:10">
      <c r="A738" t="s">
        <v>362</v>
      </c>
      <c r="B738" t="s">
        <v>60</v>
      </c>
      <c r="C738" t="s">
        <v>61</v>
      </c>
      <c r="D738" t="s">
        <v>31</v>
      </c>
      <c r="E738" t="s">
        <v>25</v>
      </c>
      <c r="F738" s="397">
        <v>5.0345301319303566</v>
      </c>
      <c r="G738" s="397">
        <v>5.2178886711616803</v>
      </c>
      <c r="H738" s="397">
        <v>5.3866123200362903</v>
      </c>
      <c r="I738" s="397">
        <v>5.5522201403161056</v>
      </c>
      <c r="J738" s="397">
        <v>5.7267038661191707</v>
      </c>
    </row>
    <row r="739" spans="1:10">
      <c r="A739" t="s">
        <v>362</v>
      </c>
      <c r="B739" t="s">
        <v>62</v>
      </c>
      <c r="C739" t="s">
        <v>63</v>
      </c>
      <c r="D739" t="s">
        <v>31</v>
      </c>
      <c r="E739" t="s">
        <v>25</v>
      </c>
      <c r="F739" s="397">
        <v>0.17149802172550441</v>
      </c>
      <c r="G739" s="397">
        <v>0.17774401210010041</v>
      </c>
      <c r="H739" s="397">
        <v>0.18349147437404439</v>
      </c>
      <c r="I739" s="397">
        <v>0.18913279795658319</v>
      </c>
      <c r="J739" s="397">
        <v>0.1950764735359064</v>
      </c>
    </row>
    <row r="740" spans="1:10">
      <c r="A740" t="s">
        <v>362</v>
      </c>
      <c r="B740" t="s">
        <v>64</v>
      </c>
      <c r="C740" t="s">
        <v>65</v>
      </c>
      <c r="D740" t="s">
        <v>31</v>
      </c>
      <c r="E740" t="s">
        <v>25</v>
      </c>
      <c r="F740" s="397">
        <v>1.905533574727827E-2</v>
      </c>
      <c r="G740" s="397">
        <v>1.9749334677788929E-2</v>
      </c>
      <c r="H740" s="397">
        <v>2.038794159711604E-2</v>
      </c>
      <c r="I740" s="397">
        <v>2.1014755328509251E-2</v>
      </c>
      <c r="J740" s="397">
        <v>2.1675163726211821E-2</v>
      </c>
    </row>
    <row r="741" spans="1:10">
      <c r="A741" t="s">
        <v>362</v>
      </c>
      <c r="B741" t="s">
        <v>66</v>
      </c>
      <c r="C741" t="s">
        <v>67</v>
      </c>
      <c r="D741" t="s">
        <v>31</v>
      </c>
      <c r="E741" t="s">
        <v>25</v>
      </c>
      <c r="F741" s="398" t="s">
        <v>292</v>
      </c>
      <c r="G741" s="398" t="s">
        <v>292</v>
      </c>
      <c r="H741" s="398" t="s">
        <v>292</v>
      </c>
      <c r="I741" s="398" t="s">
        <v>292</v>
      </c>
      <c r="J741" s="398" t="s">
        <v>292</v>
      </c>
    </row>
    <row r="742" spans="1:10">
      <c r="A742" t="s">
        <v>362</v>
      </c>
      <c r="B742" t="s">
        <v>68</v>
      </c>
      <c r="C742" t="s">
        <v>69</v>
      </c>
      <c r="D742" t="s">
        <v>31</v>
      </c>
      <c r="E742" t="s">
        <v>25</v>
      </c>
      <c r="F742" s="398" t="s">
        <v>292</v>
      </c>
      <c r="G742" s="398" t="s">
        <v>292</v>
      </c>
      <c r="H742" s="398" t="s">
        <v>292</v>
      </c>
      <c r="I742" s="398" t="s">
        <v>292</v>
      </c>
      <c r="J742" s="398" t="s">
        <v>292</v>
      </c>
    </row>
    <row r="743" spans="1:10">
      <c r="A743" t="s">
        <v>362</v>
      </c>
      <c r="B743" t="s">
        <v>70</v>
      </c>
      <c r="C743" t="s">
        <v>71</v>
      </c>
      <c r="D743" t="s">
        <v>31</v>
      </c>
      <c r="E743" t="s">
        <v>25</v>
      </c>
      <c r="F743" s="397">
        <v>0</v>
      </c>
      <c r="G743" s="397">
        <v>0</v>
      </c>
      <c r="H743" s="397">
        <v>0</v>
      </c>
      <c r="I743" s="397">
        <v>0</v>
      </c>
      <c r="J743" s="397">
        <v>0</v>
      </c>
    </row>
    <row r="744" spans="1:10">
      <c r="A744" t="s">
        <v>362</v>
      </c>
      <c r="B744" t="s">
        <v>72</v>
      </c>
      <c r="C744" t="s">
        <v>73</v>
      </c>
      <c r="D744" t="s">
        <v>31</v>
      </c>
      <c r="E744" t="s">
        <v>25</v>
      </c>
      <c r="F744" s="397">
        <v>0</v>
      </c>
      <c r="G744" s="397">
        <v>0</v>
      </c>
      <c r="H744" s="397">
        <v>0</v>
      </c>
      <c r="I744" s="397">
        <v>0</v>
      </c>
      <c r="J744" s="397">
        <v>0</v>
      </c>
    </row>
    <row r="745" spans="1:10">
      <c r="A745" t="s">
        <v>362</v>
      </c>
      <c r="B745" t="s">
        <v>74</v>
      </c>
      <c r="C745" t="s">
        <v>75</v>
      </c>
      <c r="D745" t="s">
        <v>31</v>
      </c>
      <c r="E745" t="s">
        <v>25</v>
      </c>
      <c r="F745" s="397">
        <v>0</v>
      </c>
      <c r="G745" s="397">
        <v>0</v>
      </c>
      <c r="H745" s="397">
        <v>0</v>
      </c>
      <c r="I745" s="397">
        <v>0</v>
      </c>
      <c r="J745" s="397">
        <v>0</v>
      </c>
    </row>
    <row r="746" spans="1:10">
      <c r="A746" t="s">
        <v>362</v>
      </c>
      <c r="B746" t="s">
        <v>76</v>
      </c>
      <c r="C746" t="s">
        <v>77</v>
      </c>
      <c r="D746" t="s">
        <v>31</v>
      </c>
      <c r="E746" t="s">
        <v>25</v>
      </c>
      <c r="F746" s="397">
        <v>0</v>
      </c>
      <c r="G746" s="397">
        <v>0</v>
      </c>
      <c r="H746" s="397">
        <v>0</v>
      </c>
      <c r="I746" s="397">
        <v>0</v>
      </c>
      <c r="J746" s="397">
        <v>0</v>
      </c>
    </row>
    <row r="747" spans="1:10">
      <c r="A747" t="s">
        <v>362</v>
      </c>
      <c r="B747" t="s">
        <v>78</v>
      </c>
      <c r="C747" t="s">
        <v>79</v>
      </c>
      <c r="D747" t="s">
        <v>31</v>
      </c>
      <c r="E747" t="s">
        <v>25</v>
      </c>
      <c r="F747" s="398" t="s">
        <v>292</v>
      </c>
      <c r="G747" s="398" t="s">
        <v>292</v>
      </c>
      <c r="H747" s="398" t="s">
        <v>292</v>
      </c>
      <c r="I747" s="398" t="s">
        <v>292</v>
      </c>
      <c r="J747" s="398" t="s">
        <v>292</v>
      </c>
    </row>
    <row r="748" spans="1:10">
      <c r="A748" t="s">
        <v>362</v>
      </c>
      <c r="B748" t="s">
        <v>80</v>
      </c>
      <c r="C748" t="s">
        <v>81</v>
      </c>
      <c r="D748" t="s">
        <v>31</v>
      </c>
      <c r="E748" t="s">
        <v>25</v>
      </c>
      <c r="F748" s="398" t="s">
        <v>292</v>
      </c>
      <c r="G748" s="398" t="s">
        <v>292</v>
      </c>
      <c r="H748" s="398" t="s">
        <v>292</v>
      </c>
      <c r="I748" s="398" t="s">
        <v>292</v>
      </c>
      <c r="J748" s="398" t="s">
        <v>292</v>
      </c>
    </row>
    <row r="749" spans="1:10">
      <c r="A749" t="s">
        <v>362</v>
      </c>
      <c r="B749" t="s">
        <v>82</v>
      </c>
      <c r="C749" t="s">
        <v>83</v>
      </c>
      <c r="D749" t="s">
        <v>31</v>
      </c>
      <c r="E749" t="s">
        <v>25</v>
      </c>
      <c r="F749" s="397">
        <v>0</v>
      </c>
      <c r="G749" s="397">
        <v>0</v>
      </c>
      <c r="H749" s="397">
        <v>0</v>
      </c>
      <c r="I749" s="397">
        <v>0</v>
      </c>
      <c r="J749" s="397">
        <v>0</v>
      </c>
    </row>
    <row r="750" spans="1:10">
      <c r="A750" t="s">
        <v>362</v>
      </c>
      <c r="B750" t="s">
        <v>84</v>
      </c>
      <c r="C750" t="s">
        <v>85</v>
      </c>
      <c r="D750" t="s">
        <v>31</v>
      </c>
      <c r="E750" t="s">
        <v>25</v>
      </c>
      <c r="F750" s="397">
        <v>0</v>
      </c>
      <c r="G750" s="397">
        <v>0</v>
      </c>
      <c r="H750" s="397">
        <v>0</v>
      </c>
      <c r="I750" s="397">
        <v>0</v>
      </c>
      <c r="J750" s="397">
        <v>0</v>
      </c>
    </row>
    <row r="751" spans="1:10">
      <c r="A751" t="s">
        <v>362</v>
      </c>
      <c r="B751" t="s">
        <v>86</v>
      </c>
      <c r="C751" t="s">
        <v>87</v>
      </c>
      <c r="D751" t="s">
        <v>31</v>
      </c>
      <c r="E751" t="s">
        <v>25</v>
      </c>
      <c r="F751" s="397">
        <v>0</v>
      </c>
      <c r="G751" s="397">
        <v>0</v>
      </c>
      <c r="H751" s="397">
        <v>0</v>
      </c>
      <c r="I751" s="397">
        <v>0</v>
      </c>
      <c r="J751" s="397">
        <v>0</v>
      </c>
    </row>
    <row r="752" spans="1:10">
      <c r="A752" t="s">
        <v>362</v>
      </c>
      <c r="B752" t="s">
        <v>88</v>
      </c>
      <c r="C752" t="s">
        <v>89</v>
      </c>
      <c r="D752" t="s">
        <v>31</v>
      </c>
      <c r="E752" t="s">
        <v>25</v>
      </c>
      <c r="F752" s="397">
        <v>0</v>
      </c>
      <c r="G752" s="397">
        <v>0</v>
      </c>
      <c r="H752" s="397">
        <v>0</v>
      </c>
      <c r="I752" s="397">
        <v>0</v>
      </c>
      <c r="J752" s="397">
        <v>0</v>
      </c>
    </row>
    <row r="753" spans="1:10">
      <c r="A753" t="s">
        <v>362</v>
      </c>
      <c r="B753" t="s">
        <v>90</v>
      </c>
      <c r="C753" t="s">
        <v>91</v>
      </c>
      <c r="D753" t="s">
        <v>31</v>
      </c>
      <c r="E753" t="s">
        <v>25</v>
      </c>
      <c r="F753" s="398" t="s">
        <v>292</v>
      </c>
      <c r="G753" s="398" t="s">
        <v>292</v>
      </c>
      <c r="H753" s="398" t="s">
        <v>292</v>
      </c>
      <c r="I753" s="398" t="s">
        <v>292</v>
      </c>
      <c r="J753" s="398" t="s">
        <v>292</v>
      </c>
    </row>
    <row r="754" spans="1:10">
      <c r="A754" t="s">
        <v>362</v>
      </c>
      <c r="B754" t="s">
        <v>92</v>
      </c>
      <c r="C754" t="s">
        <v>93</v>
      </c>
      <c r="D754" t="s">
        <v>31</v>
      </c>
      <c r="E754" t="s">
        <v>25</v>
      </c>
      <c r="F754" s="398" t="s">
        <v>292</v>
      </c>
      <c r="G754" s="398" t="s">
        <v>292</v>
      </c>
      <c r="H754" s="398" t="s">
        <v>292</v>
      </c>
      <c r="I754" s="398" t="s">
        <v>292</v>
      </c>
      <c r="J754" s="398" t="s">
        <v>292</v>
      </c>
    </row>
    <row r="755" spans="1:10">
      <c r="A755" t="s">
        <v>362</v>
      </c>
      <c r="B755" t="s">
        <v>94</v>
      </c>
      <c r="C755" t="s">
        <v>95</v>
      </c>
      <c r="D755" t="s">
        <v>31</v>
      </c>
      <c r="E755" t="s">
        <v>25</v>
      </c>
      <c r="F755" s="397">
        <v>5.372734177761</v>
      </c>
      <c r="G755" s="397">
        <v>5.372734177761</v>
      </c>
      <c r="H755" s="397">
        <v>5.372734177761</v>
      </c>
      <c r="I755" s="397">
        <v>5.372734177761</v>
      </c>
      <c r="J755" s="397">
        <v>5.372734177761</v>
      </c>
    </row>
    <row r="756" spans="1:10">
      <c r="A756" t="s">
        <v>362</v>
      </c>
      <c r="B756" t="s">
        <v>96</v>
      </c>
      <c r="C756" t="s">
        <v>97</v>
      </c>
      <c r="D756" t="s">
        <v>31</v>
      </c>
      <c r="E756" t="s">
        <v>25</v>
      </c>
      <c r="F756" s="397">
        <v>5.9986572527317223</v>
      </c>
      <c r="G756" s="397">
        <v>5.9986572527317223</v>
      </c>
      <c r="H756" s="397">
        <v>5.9986572527317223</v>
      </c>
      <c r="I756" s="397">
        <v>5.9986572527317223</v>
      </c>
      <c r="J756" s="397">
        <v>5.9986572527317223</v>
      </c>
    </row>
    <row r="757" spans="1:10">
      <c r="A757" t="s">
        <v>362</v>
      </c>
      <c r="B757" t="s">
        <v>98</v>
      </c>
      <c r="C757" t="s">
        <v>99</v>
      </c>
      <c r="D757" t="s">
        <v>31</v>
      </c>
      <c r="E757" t="s">
        <v>25</v>
      </c>
      <c r="F757" s="397">
        <v>9.8211900849549227</v>
      </c>
      <c r="G757" s="397">
        <v>24.627743792243791</v>
      </c>
      <c r="H757" s="397">
        <v>64.477257133326177</v>
      </c>
      <c r="I757" s="397">
        <v>31.60598644321238</v>
      </c>
      <c r="J757" s="397">
        <v>5.8736550658709419</v>
      </c>
    </row>
    <row r="758" spans="1:10">
      <c r="A758" t="s">
        <v>362</v>
      </c>
      <c r="B758" t="s">
        <v>100</v>
      </c>
      <c r="C758" t="s">
        <v>101</v>
      </c>
      <c r="D758" t="s">
        <v>31</v>
      </c>
      <c r="E758" t="s">
        <v>25</v>
      </c>
      <c r="F758" s="397">
        <v>18.62</v>
      </c>
      <c r="G758" s="397">
        <v>18.62</v>
      </c>
      <c r="H758" s="397">
        <v>15.82</v>
      </c>
      <c r="I758" s="397">
        <v>15.82</v>
      </c>
      <c r="J758" s="397">
        <v>15.82</v>
      </c>
    </row>
    <row r="759" spans="1:10">
      <c r="A759" t="s">
        <v>362</v>
      </c>
      <c r="B759" t="s">
        <v>102</v>
      </c>
      <c r="C759" t="s">
        <v>103</v>
      </c>
      <c r="D759" t="s">
        <v>31</v>
      </c>
      <c r="E759" t="s">
        <v>25</v>
      </c>
      <c r="F759" s="397">
        <v>0</v>
      </c>
      <c r="G759" s="397">
        <v>0</v>
      </c>
      <c r="H759" s="397">
        <v>0</v>
      </c>
      <c r="I759" s="397">
        <v>0</v>
      </c>
      <c r="J759" s="397">
        <v>0</v>
      </c>
    </row>
    <row r="760" spans="1:10">
      <c r="A760" t="s">
        <v>362</v>
      </c>
      <c r="B760" t="s">
        <v>104</v>
      </c>
      <c r="C760" t="s">
        <v>105</v>
      </c>
      <c r="D760" t="s">
        <v>31</v>
      </c>
      <c r="E760" t="s">
        <v>25</v>
      </c>
      <c r="F760" s="397">
        <v>2.3176906019766519</v>
      </c>
      <c r="G760" s="397">
        <v>1.412704332780915</v>
      </c>
      <c r="H760" s="397">
        <v>0</v>
      </c>
      <c r="I760" s="397">
        <v>0</v>
      </c>
      <c r="J760" s="397">
        <v>0</v>
      </c>
    </row>
    <row r="761" spans="1:10">
      <c r="A761" t="s">
        <v>362</v>
      </c>
      <c r="B761" t="s">
        <v>106</v>
      </c>
      <c r="C761" t="s">
        <v>107</v>
      </c>
      <c r="D761" t="s">
        <v>31</v>
      </c>
      <c r="E761" t="s">
        <v>25</v>
      </c>
      <c r="F761" s="397">
        <v>-3</v>
      </c>
      <c r="G761" s="397">
        <v>-3</v>
      </c>
      <c r="H761" s="397">
        <v>-3</v>
      </c>
      <c r="I761" s="397">
        <v>-3</v>
      </c>
      <c r="J761" s="397">
        <v>-3</v>
      </c>
    </row>
    <row r="762" spans="1:10">
      <c r="A762" t="s">
        <v>362</v>
      </c>
      <c r="B762" t="s">
        <v>108</v>
      </c>
      <c r="C762" t="s">
        <v>109</v>
      </c>
      <c r="D762" t="s">
        <v>31</v>
      </c>
      <c r="E762" t="s">
        <v>25</v>
      </c>
      <c r="F762" s="397">
        <v>3</v>
      </c>
      <c r="G762" s="397">
        <v>3</v>
      </c>
      <c r="H762" s="397">
        <v>3</v>
      </c>
      <c r="I762" s="397">
        <v>3</v>
      </c>
      <c r="J762" s="397">
        <v>3</v>
      </c>
    </row>
    <row r="763" spans="1:10">
      <c r="A763" t="s">
        <v>362</v>
      </c>
      <c r="B763" t="s">
        <v>110</v>
      </c>
      <c r="C763" t="s">
        <v>111</v>
      </c>
      <c r="D763" t="s">
        <v>31</v>
      </c>
      <c r="E763" t="s">
        <v>25</v>
      </c>
      <c r="F763" s="397">
        <v>12.556379208901239</v>
      </c>
      <c r="G763" s="397">
        <v>12.7051367832719</v>
      </c>
      <c r="H763" s="397">
        <v>12.59090327989337</v>
      </c>
      <c r="I763" s="397">
        <v>12.332924292383881</v>
      </c>
      <c r="J763" s="397">
        <v>12.128403407297711</v>
      </c>
    </row>
    <row r="764" spans="1:10">
      <c r="A764" t="s">
        <v>362</v>
      </c>
      <c r="B764" t="s">
        <v>112</v>
      </c>
      <c r="C764" t="s">
        <v>113</v>
      </c>
      <c r="D764" t="s">
        <v>31</v>
      </c>
      <c r="E764" t="s">
        <v>25</v>
      </c>
      <c r="F764" s="397">
        <v>11.35537846809588</v>
      </c>
      <c r="G764" s="397">
        <v>30.810989690880991</v>
      </c>
      <c r="H764" s="397">
        <v>30.49668689376831</v>
      </c>
      <c r="I764" s="397">
        <v>10.836566653684271</v>
      </c>
      <c r="J764" s="397">
        <v>8.1083004426855609</v>
      </c>
    </row>
    <row r="765" spans="1:10">
      <c r="A765" t="s">
        <v>362</v>
      </c>
      <c r="B765" t="s">
        <v>114</v>
      </c>
      <c r="C765" t="s">
        <v>115</v>
      </c>
      <c r="D765" t="s">
        <v>31</v>
      </c>
      <c r="E765" t="s">
        <v>25</v>
      </c>
      <c r="F765" s="397">
        <v>2.12</v>
      </c>
      <c r="G765" s="397">
        <v>2.12</v>
      </c>
      <c r="H765" s="397">
        <v>2.12</v>
      </c>
      <c r="I765" s="397">
        <v>2.12</v>
      </c>
      <c r="J765" s="397">
        <v>2.12</v>
      </c>
    </row>
    <row r="766" spans="1:10">
      <c r="A766" t="s">
        <v>362</v>
      </c>
      <c r="B766" t="s">
        <v>116</v>
      </c>
      <c r="C766" t="s">
        <v>117</v>
      </c>
      <c r="D766" t="s">
        <v>31</v>
      </c>
      <c r="E766" t="s">
        <v>25</v>
      </c>
      <c r="F766" s="397">
        <v>1.699208057726096</v>
      </c>
      <c r="G766" s="397">
        <v>1.699208057726096</v>
      </c>
      <c r="H766" s="397">
        <v>1.699208057726096</v>
      </c>
      <c r="I766" s="397">
        <v>1.699208057726096</v>
      </c>
      <c r="J766" s="397">
        <v>1.699208057726096</v>
      </c>
    </row>
    <row r="767" spans="1:10">
      <c r="A767" t="s">
        <v>362</v>
      </c>
      <c r="B767" t="s">
        <v>118</v>
      </c>
      <c r="C767" t="s">
        <v>119</v>
      </c>
      <c r="D767" t="s">
        <v>31</v>
      </c>
      <c r="E767" t="s">
        <v>25</v>
      </c>
      <c r="F767" s="397">
        <v>6.4152596191236304</v>
      </c>
      <c r="G767" s="397">
        <v>13.237223584025291</v>
      </c>
      <c r="H767" s="397">
        <v>11.247771210398341</v>
      </c>
      <c r="I767" s="397">
        <v>5.306900239488284</v>
      </c>
      <c r="J767" s="397">
        <v>0</v>
      </c>
    </row>
    <row r="768" spans="1:10">
      <c r="A768" t="s">
        <v>362</v>
      </c>
      <c r="B768" t="s">
        <v>120</v>
      </c>
      <c r="C768" t="s">
        <v>121</v>
      </c>
      <c r="D768" t="s">
        <v>31</v>
      </c>
      <c r="E768" t="s">
        <v>25</v>
      </c>
      <c r="F768" s="397">
        <v>24.04</v>
      </c>
      <c r="G768" s="397">
        <v>28.54</v>
      </c>
      <c r="H768" s="397">
        <v>30.824999999999999</v>
      </c>
      <c r="I768" s="397">
        <v>26.324999999999999</v>
      </c>
      <c r="J768" s="397">
        <v>24.04</v>
      </c>
    </row>
    <row r="769" spans="1:10">
      <c r="A769" t="s">
        <v>362</v>
      </c>
      <c r="B769" t="s">
        <v>122</v>
      </c>
      <c r="C769" t="s">
        <v>123</v>
      </c>
      <c r="D769" t="s">
        <v>31</v>
      </c>
      <c r="E769" t="s">
        <v>25</v>
      </c>
      <c r="F769" s="397">
        <v>0</v>
      </c>
      <c r="G769" s="397">
        <v>0</v>
      </c>
      <c r="H769" s="397">
        <v>0</v>
      </c>
      <c r="I769" s="397">
        <v>0</v>
      </c>
      <c r="J769" s="397">
        <v>0</v>
      </c>
    </row>
    <row r="770" spans="1:10">
      <c r="A770" t="s">
        <v>362</v>
      </c>
      <c r="B770" t="s">
        <v>124</v>
      </c>
      <c r="C770" t="s">
        <v>125</v>
      </c>
      <c r="D770" t="s">
        <v>31</v>
      </c>
      <c r="E770" t="s">
        <v>25</v>
      </c>
      <c r="F770" s="397">
        <v>0.34031144455015239</v>
      </c>
      <c r="G770" s="397">
        <v>0.2088480294859251</v>
      </c>
      <c r="H770" s="397">
        <v>0</v>
      </c>
      <c r="I770" s="397">
        <v>0</v>
      </c>
      <c r="J770" s="397">
        <v>0</v>
      </c>
    </row>
    <row r="771" spans="1:10">
      <c r="A771" t="s">
        <v>362</v>
      </c>
      <c r="B771" t="s">
        <v>126</v>
      </c>
      <c r="C771" t="s">
        <v>127</v>
      </c>
      <c r="D771" t="s">
        <v>31</v>
      </c>
      <c r="E771" t="s">
        <v>25</v>
      </c>
      <c r="F771" s="397">
        <v>-1.5</v>
      </c>
      <c r="G771" s="397">
        <v>-1.5</v>
      </c>
      <c r="H771" s="397">
        <v>-1.5</v>
      </c>
      <c r="I771" s="397">
        <v>-1.5</v>
      </c>
      <c r="J771" s="397">
        <v>-1.5</v>
      </c>
    </row>
    <row r="772" spans="1:10">
      <c r="A772" t="s">
        <v>362</v>
      </c>
      <c r="B772" t="s">
        <v>128</v>
      </c>
      <c r="C772" t="s">
        <v>129</v>
      </c>
      <c r="D772" t="s">
        <v>31</v>
      </c>
      <c r="E772" t="s">
        <v>25</v>
      </c>
      <c r="F772" s="397">
        <v>1.5</v>
      </c>
      <c r="G772" s="397">
        <v>1.5</v>
      </c>
      <c r="H772" s="397">
        <v>1.5</v>
      </c>
      <c r="I772" s="397">
        <v>1.5</v>
      </c>
      <c r="J772" s="397">
        <v>1.5</v>
      </c>
    </row>
    <row r="773" spans="1:10">
      <c r="A773" t="s">
        <v>362</v>
      </c>
      <c r="B773" t="s">
        <v>130</v>
      </c>
      <c r="C773" t="s">
        <v>131</v>
      </c>
      <c r="D773" t="s">
        <v>31</v>
      </c>
      <c r="E773" t="s">
        <v>25</v>
      </c>
      <c r="F773" s="397">
        <v>6.4731757157092851</v>
      </c>
      <c r="G773" s="397">
        <v>6.447785293161747</v>
      </c>
      <c r="H773" s="397">
        <v>6.3830072063751846</v>
      </c>
      <c r="I773" s="397">
        <v>6.3909569707189249</v>
      </c>
      <c r="J773" s="397">
        <v>6.4525272738323629</v>
      </c>
    </row>
    <row r="774" spans="1:10">
      <c r="A774" t="s">
        <v>362</v>
      </c>
      <c r="B774" t="s">
        <v>132</v>
      </c>
      <c r="C774" t="s">
        <v>133</v>
      </c>
      <c r="D774" t="s">
        <v>31</v>
      </c>
      <c r="E774" t="s">
        <v>25</v>
      </c>
      <c r="F774" s="397">
        <v>10.294652194082399</v>
      </c>
      <c r="G774" s="397">
        <v>10.4611521940824</v>
      </c>
      <c r="H774" s="397">
        <v>2.8611521940824001</v>
      </c>
      <c r="I774" s="397">
        <v>2.6946521940824</v>
      </c>
      <c r="J774" s="397">
        <v>2.6946521940824</v>
      </c>
    </row>
    <row r="775" spans="1:10">
      <c r="A775" t="s">
        <v>362</v>
      </c>
      <c r="B775" t="s">
        <v>134</v>
      </c>
      <c r="C775" t="s">
        <v>135</v>
      </c>
      <c r="D775" t="s">
        <v>31</v>
      </c>
      <c r="E775" t="s">
        <v>25</v>
      </c>
      <c r="F775" s="397">
        <v>0</v>
      </c>
      <c r="G775" s="397">
        <v>0</v>
      </c>
      <c r="H775" s="397">
        <v>0</v>
      </c>
      <c r="I775" s="397">
        <v>0</v>
      </c>
      <c r="J775" s="397">
        <v>0</v>
      </c>
    </row>
    <row r="776" spans="1:10">
      <c r="A776" t="s">
        <v>362</v>
      </c>
      <c r="B776" t="s">
        <v>136</v>
      </c>
      <c r="C776" t="s">
        <v>111</v>
      </c>
      <c r="D776" t="s">
        <v>31</v>
      </c>
      <c r="E776" t="s">
        <v>25</v>
      </c>
      <c r="F776" s="397">
        <v>0</v>
      </c>
      <c r="G776" s="397">
        <v>0</v>
      </c>
      <c r="H776" s="397">
        <v>0</v>
      </c>
      <c r="I776" s="397">
        <v>0</v>
      </c>
      <c r="J776" s="397">
        <v>0</v>
      </c>
    </row>
    <row r="777" spans="1:10">
      <c r="A777" t="s">
        <v>362</v>
      </c>
      <c r="B777" t="s">
        <v>137</v>
      </c>
      <c r="C777" t="s">
        <v>113</v>
      </c>
      <c r="D777" t="s">
        <v>31</v>
      </c>
      <c r="E777" t="s">
        <v>25</v>
      </c>
      <c r="F777" s="397">
        <v>0</v>
      </c>
      <c r="G777" s="397">
        <v>0</v>
      </c>
      <c r="H777" s="397">
        <v>0</v>
      </c>
      <c r="I777" s="397">
        <v>0</v>
      </c>
      <c r="J777" s="397">
        <v>0</v>
      </c>
    </row>
    <row r="778" spans="1:10">
      <c r="A778" t="s">
        <v>362</v>
      </c>
      <c r="B778" t="s">
        <v>138</v>
      </c>
      <c r="C778" t="s">
        <v>95</v>
      </c>
      <c r="D778" t="s">
        <v>31</v>
      </c>
      <c r="E778" t="s">
        <v>25</v>
      </c>
      <c r="F778" s="397">
        <v>0</v>
      </c>
      <c r="G778" s="397">
        <v>0</v>
      </c>
      <c r="H778" s="397">
        <v>0</v>
      </c>
      <c r="I778" s="397">
        <v>0</v>
      </c>
      <c r="J778" s="397">
        <v>0</v>
      </c>
    </row>
    <row r="779" spans="1:10">
      <c r="A779" t="s">
        <v>362</v>
      </c>
      <c r="B779" t="s">
        <v>139</v>
      </c>
      <c r="C779" t="s">
        <v>97</v>
      </c>
      <c r="D779" t="s">
        <v>31</v>
      </c>
      <c r="E779" t="s">
        <v>25</v>
      </c>
      <c r="F779" s="397">
        <v>0</v>
      </c>
      <c r="G779" s="397">
        <v>0</v>
      </c>
      <c r="H779" s="397">
        <v>0</v>
      </c>
      <c r="I779" s="397">
        <v>0</v>
      </c>
      <c r="J779" s="397">
        <v>0</v>
      </c>
    </row>
    <row r="780" spans="1:10">
      <c r="A780" t="s">
        <v>362</v>
      </c>
      <c r="B780" t="s">
        <v>140</v>
      </c>
      <c r="C780" t="s">
        <v>99</v>
      </c>
      <c r="D780" t="s">
        <v>31</v>
      </c>
      <c r="E780" t="s">
        <v>25</v>
      </c>
      <c r="F780" s="397">
        <v>0</v>
      </c>
      <c r="G780" s="397">
        <v>0</v>
      </c>
      <c r="H780" s="397">
        <v>0</v>
      </c>
      <c r="I780" s="397">
        <v>0</v>
      </c>
      <c r="J780" s="397">
        <v>0</v>
      </c>
    </row>
    <row r="781" spans="1:10">
      <c r="A781" t="s">
        <v>362</v>
      </c>
      <c r="B781" t="s">
        <v>141</v>
      </c>
      <c r="C781" t="s">
        <v>101</v>
      </c>
      <c r="D781" t="s">
        <v>31</v>
      </c>
      <c r="E781" t="s">
        <v>25</v>
      </c>
      <c r="F781" s="397">
        <v>0</v>
      </c>
      <c r="G781" s="397">
        <v>0</v>
      </c>
      <c r="H781" s="397">
        <v>0</v>
      </c>
      <c r="I781" s="397">
        <v>0</v>
      </c>
      <c r="J781" s="397">
        <v>0</v>
      </c>
    </row>
    <row r="782" spans="1:10">
      <c r="A782" t="s">
        <v>362</v>
      </c>
      <c r="B782" t="s">
        <v>142</v>
      </c>
      <c r="C782" t="s">
        <v>103</v>
      </c>
      <c r="D782" t="s">
        <v>31</v>
      </c>
      <c r="E782" t="s">
        <v>25</v>
      </c>
      <c r="F782" s="397">
        <v>0</v>
      </c>
      <c r="G782" s="397">
        <v>0</v>
      </c>
      <c r="H782" s="397">
        <v>0</v>
      </c>
      <c r="I782" s="397">
        <v>0</v>
      </c>
      <c r="J782" s="397">
        <v>0</v>
      </c>
    </row>
    <row r="783" spans="1:10">
      <c r="A783" t="s">
        <v>362</v>
      </c>
      <c r="B783" t="s">
        <v>143</v>
      </c>
      <c r="C783" t="s">
        <v>144</v>
      </c>
      <c r="D783" t="s">
        <v>31</v>
      </c>
      <c r="E783" t="s">
        <v>25</v>
      </c>
      <c r="F783" s="397">
        <v>0</v>
      </c>
      <c r="G783" s="397">
        <v>0</v>
      </c>
      <c r="H783" s="397">
        <v>0</v>
      </c>
      <c r="I783" s="397">
        <v>0</v>
      </c>
      <c r="J783" s="397">
        <v>0</v>
      </c>
    </row>
    <row r="784" spans="1:10">
      <c r="A784" t="s">
        <v>362</v>
      </c>
      <c r="B784" t="s">
        <v>145</v>
      </c>
      <c r="C784" t="s">
        <v>107</v>
      </c>
      <c r="D784" t="s">
        <v>31</v>
      </c>
      <c r="E784" t="s">
        <v>25</v>
      </c>
      <c r="F784" s="397">
        <v>0</v>
      </c>
      <c r="G784" s="397">
        <v>0</v>
      </c>
      <c r="H784" s="397">
        <v>0</v>
      </c>
      <c r="I784" s="397">
        <v>0</v>
      </c>
      <c r="J784" s="397">
        <v>0</v>
      </c>
    </row>
    <row r="785" spans="1:10">
      <c r="A785" t="s">
        <v>362</v>
      </c>
      <c r="B785" t="s">
        <v>146</v>
      </c>
      <c r="C785" t="s">
        <v>109</v>
      </c>
      <c r="D785" t="s">
        <v>31</v>
      </c>
      <c r="E785" t="s">
        <v>25</v>
      </c>
      <c r="F785" s="397">
        <v>0</v>
      </c>
      <c r="G785" s="397">
        <v>0</v>
      </c>
      <c r="H785" s="397">
        <v>0</v>
      </c>
      <c r="I785" s="397">
        <v>0</v>
      </c>
      <c r="J785" s="397">
        <v>0</v>
      </c>
    </row>
    <row r="786" spans="1:10">
      <c r="A786" t="s">
        <v>362</v>
      </c>
      <c r="B786" t="s">
        <v>147</v>
      </c>
      <c r="C786" t="s">
        <v>117</v>
      </c>
      <c r="D786" t="s">
        <v>31</v>
      </c>
      <c r="E786" t="s">
        <v>25</v>
      </c>
      <c r="F786" s="397">
        <v>0</v>
      </c>
      <c r="G786" s="397">
        <v>0</v>
      </c>
      <c r="H786" s="397">
        <v>0</v>
      </c>
      <c r="I786" s="397">
        <v>0</v>
      </c>
      <c r="J786" s="397">
        <v>0</v>
      </c>
    </row>
    <row r="787" spans="1:10">
      <c r="A787" t="s">
        <v>362</v>
      </c>
      <c r="B787" t="s">
        <v>148</v>
      </c>
      <c r="C787" t="s">
        <v>119</v>
      </c>
      <c r="D787" t="s">
        <v>31</v>
      </c>
      <c r="E787" t="s">
        <v>25</v>
      </c>
      <c r="F787" s="397">
        <v>0</v>
      </c>
      <c r="G787" s="397">
        <v>0</v>
      </c>
      <c r="H787" s="397">
        <v>0</v>
      </c>
      <c r="I787" s="397">
        <v>0</v>
      </c>
      <c r="J787" s="397">
        <v>0</v>
      </c>
    </row>
    <row r="788" spans="1:10">
      <c r="A788" t="s">
        <v>362</v>
      </c>
      <c r="B788" t="s">
        <v>149</v>
      </c>
      <c r="C788" t="s">
        <v>121</v>
      </c>
      <c r="D788" t="s">
        <v>31</v>
      </c>
      <c r="E788" t="s">
        <v>25</v>
      </c>
      <c r="F788" s="397">
        <v>0</v>
      </c>
      <c r="G788" s="397">
        <v>0</v>
      </c>
      <c r="H788" s="397">
        <v>0</v>
      </c>
      <c r="I788" s="397">
        <v>0</v>
      </c>
      <c r="J788" s="397">
        <v>0</v>
      </c>
    </row>
    <row r="789" spans="1:10">
      <c r="A789" t="s">
        <v>362</v>
      </c>
      <c r="B789" t="s">
        <v>150</v>
      </c>
      <c r="C789" t="s">
        <v>123</v>
      </c>
      <c r="D789" t="s">
        <v>31</v>
      </c>
      <c r="E789" t="s">
        <v>25</v>
      </c>
      <c r="F789" s="397">
        <v>0</v>
      </c>
      <c r="G789" s="397">
        <v>0</v>
      </c>
      <c r="H789" s="397">
        <v>0</v>
      </c>
      <c r="I789" s="397">
        <v>0</v>
      </c>
      <c r="J789" s="397">
        <v>0</v>
      </c>
    </row>
    <row r="790" spans="1:10">
      <c r="A790" t="s">
        <v>362</v>
      </c>
      <c r="B790" t="s">
        <v>151</v>
      </c>
      <c r="C790" t="s">
        <v>152</v>
      </c>
      <c r="D790" t="s">
        <v>31</v>
      </c>
      <c r="E790" t="s">
        <v>25</v>
      </c>
      <c r="F790" s="397">
        <v>0</v>
      </c>
      <c r="G790" s="397">
        <v>0</v>
      </c>
      <c r="H790" s="397">
        <v>0</v>
      </c>
      <c r="I790" s="397">
        <v>0</v>
      </c>
      <c r="J790" s="397">
        <v>0</v>
      </c>
    </row>
    <row r="791" spans="1:10">
      <c r="A791" t="s">
        <v>362</v>
      </c>
      <c r="B791" t="s">
        <v>153</v>
      </c>
      <c r="C791" t="s">
        <v>127</v>
      </c>
      <c r="D791" t="s">
        <v>31</v>
      </c>
      <c r="E791" t="s">
        <v>25</v>
      </c>
      <c r="F791" s="397">
        <v>0</v>
      </c>
      <c r="G791" s="397">
        <v>0</v>
      </c>
      <c r="H791" s="397">
        <v>0</v>
      </c>
      <c r="I791" s="397">
        <v>0</v>
      </c>
      <c r="J791" s="397">
        <v>0</v>
      </c>
    </row>
    <row r="792" spans="1:10">
      <c r="A792" t="s">
        <v>362</v>
      </c>
      <c r="B792" t="s">
        <v>154</v>
      </c>
      <c r="C792" t="s">
        <v>129</v>
      </c>
      <c r="D792" t="s">
        <v>31</v>
      </c>
      <c r="E792" t="s">
        <v>25</v>
      </c>
      <c r="F792" s="397">
        <v>0</v>
      </c>
      <c r="G792" s="397">
        <v>0</v>
      </c>
      <c r="H792" s="397">
        <v>0</v>
      </c>
      <c r="I792" s="397">
        <v>0</v>
      </c>
      <c r="J792" s="397">
        <v>0</v>
      </c>
    </row>
    <row r="793" spans="1:10">
      <c r="A793" t="s">
        <v>362</v>
      </c>
      <c r="B793" t="s">
        <v>155</v>
      </c>
      <c r="C793" t="s">
        <v>131</v>
      </c>
      <c r="D793" t="s">
        <v>31</v>
      </c>
      <c r="E793" t="s">
        <v>25</v>
      </c>
      <c r="F793" s="397">
        <v>0</v>
      </c>
      <c r="G793" s="397">
        <v>0</v>
      </c>
      <c r="H793" s="397">
        <v>0</v>
      </c>
      <c r="I793" s="397">
        <v>0</v>
      </c>
      <c r="J793" s="397">
        <v>0</v>
      </c>
    </row>
    <row r="794" spans="1:10">
      <c r="A794" t="s">
        <v>362</v>
      </c>
      <c r="B794" t="s">
        <v>156</v>
      </c>
      <c r="C794" t="s">
        <v>133</v>
      </c>
      <c r="D794" t="s">
        <v>31</v>
      </c>
      <c r="E794" t="s">
        <v>25</v>
      </c>
      <c r="F794" s="397">
        <v>0</v>
      </c>
      <c r="G794" s="397">
        <v>0</v>
      </c>
      <c r="H794" s="397">
        <v>0</v>
      </c>
      <c r="I794" s="397">
        <v>0</v>
      </c>
      <c r="J794" s="397">
        <v>0</v>
      </c>
    </row>
    <row r="795" spans="1:10">
      <c r="A795" t="s">
        <v>362</v>
      </c>
      <c r="B795" t="s">
        <v>157</v>
      </c>
      <c r="C795" t="s">
        <v>135</v>
      </c>
      <c r="D795" t="s">
        <v>31</v>
      </c>
      <c r="E795" t="s">
        <v>25</v>
      </c>
      <c r="F795" s="397">
        <v>0</v>
      </c>
      <c r="G795" s="397">
        <v>0</v>
      </c>
      <c r="H795" s="397">
        <v>0</v>
      </c>
      <c r="I795" s="397">
        <v>0</v>
      </c>
      <c r="J795" s="397">
        <v>0</v>
      </c>
    </row>
    <row r="796" spans="1:10">
      <c r="A796" t="s">
        <v>362</v>
      </c>
      <c r="B796" t="s">
        <v>158</v>
      </c>
      <c r="C796" t="s">
        <v>159</v>
      </c>
      <c r="D796" t="s">
        <v>31</v>
      </c>
      <c r="E796" t="s">
        <v>25</v>
      </c>
      <c r="F796" s="397">
        <v>0</v>
      </c>
      <c r="G796" s="397">
        <v>0</v>
      </c>
      <c r="H796" s="397">
        <v>0</v>
      </c>
      <c r="I796" s="397">
        <v>0</v>
      </c>
      <c r="J796" s="397">
        <v>0</v>
      </c>
    </row>
    <row r="797" spans="1:10">
      <c r="A797" t="s">
        <v>362</v>
      </c>
      <c r="B797" t="s">
        <v>160</v>
      </c>
      <c r="C797" t="s">
        <v>161</v>
      </c>
      <c r="D797" t="s">
        <v>31</v>
      </c>
      <c r="E797" t="s">
        <v>25</v>
      </c>
      <c r="F797" s="397">
        <v>0</v>
      </c>
      <c r="G797" s="397">
        <v>0</v>
      </c>
      <c r="H797" s="397">
        <v>0</v>
      </c>
      <c r="I797" s="397">
        <v>0</v>
      </c>
      <c r="J797" s="397">
        <v>0</v>
      </c>
    </row>
    <row r="798" spans="1:10">
      <c r="A798" t="s">
        <v>362</v>
      </c>
      <c r="B798" t="s">
        <v>162</v>
      </c>
      <c r="C798" t="s">
        <v>163</v>
      </c>
      <c r="D798" t="s">
        <v>31</v>
      </c>
      <c r="E798" t="s">
        <v>25</v>
      </c>
      <c r="F798" s="397">
        <v>8.3000000000000004E-2</v>
      </c>
      <c r="G798" s="397">
        <v>8.3000000000000004E-2</v>
      </c>
      <c r="H798" s="397">
        <v>8.4000000000000005E-2</v>
      </c>
      <c r="I798" s="397">
        <v>8.4000000000000005E-2</v>
      </c>
      <c r="J798" s="397">
        <v>8.5000000000000006E-2</v>
      </c>
    </row>
    <row r="799" spans="1:10">
      <c r="A799" t="s">
        <v>362</v>
      </c>
      <c r="B799" t="s">
        <v>164</v>
      </c>
      <c r="C799" t="s">
        <v>165</v>
      </c>
      <c r="D799" t="s">
        <v>31</v>
      </c>
      <c r="E799" t="s">
        <v>25</v>
      </c>
      <c r="F799" s="397">
        <v>0</v>
      </c>
      <c r="G799" s="397">
        <v>0</v>
      </c>
      <c r="H799" s="397">
        <v>0</v>
      </c>
      <c r="I799" s="397">
        <v>0</v>
      </c>
      <c r="J799" s="397">
        <v>0</v>
      </c>
    </row>
    <row r="800" spans="1:10">
      <c r="A800" t="s">
        <v>362</v>
      </c>
      <c r="B800" t="s">
        <v>166</v>
      </c>
      <c r="C800" t="s">
        <v>167</v>
      </c>
      <c r="D800" t="s">
        <v>31</v>
      </c>
      <c r="E800" t="s">
        <v>25</v>
      </c>
      <c r="F800" s="397">
        <v>0</v>
      </c>
      <c r="G800" s="397">
        <v>0</v>
      </c>
      <c r="H800" s="397">
        <v>0</v>
      </c>
      <c r="I800" s="397">
        <v>0</v>
      </c>
      <c r="J800" s="397">
        <v>0</v>
      </c>
    </row>
    <row r="801" spans="1:10">
      <c r="A801" t="s">
        <v>362</v>
      </c>
      <c r="B801" t="s">
        <v>168</v>
      </c>
      <c r="C801" t="s">
        <v>169</v>
      </c>
      <c r="D801" t="s">
        <v>31</v>
      </c>
      <c r="E801" t="s">
        <v>25</v>
      </c>
      <c r="F801" s="397">
        <v>0</v>
      </c>
      <c r="G801" s="397">
        <v>0</v>
      </c>
      <c r="H801" s="397">
        <v>0</v>
      </c>
      <c r="I801" s="397">
        <v>0</v>
      </c>
      <c r="J801" s="397">
        <v>0</v>
      </c>
    </row>
    <row r="802" spans="1:10">
      <c r="A802" t="s">
        <v>362</v>
      </c>
      <c r="B802" t="s">
        <v>170</v>
      </c>
      <c r="C802" t="s">
        <v>171</v>
      </c>
      <c r="D802" t="s">
        <v>31</v>
      </c>
      <c r="E802" t="s">
        <v>25</v>
      </c>
      <c r="F802" s="397">
        <v>0</v>
      </c>
      <c r="G802" s="397">
        <v>0</v>
      </c>
      <c r="H802" s="397">
        <v>0</v>
      </c>
      <c r="I802" s="397">
        <v>0</v>
      </c>
      <c r="J802" s="397">
        <v>0</v>
      </c>
    </row>
    <row r="803" spans="1:10">
      <c r="A803" t="s">
        <v>362</v>
      </c>
      <c r="B803" t="s">
        <v>172</v>
      </c>
      <c r="C803" t="s">
        <v>173</v>
      </c>
      <c r="D803" t="s">
        <v>31</v>
      </c>
      <c r="E803" t="s">
        <v>25</v>
      </c>
      <c r="F803" s="397">
        <v>0</v>
      </c>
      <c r="G803" s="397">
        <v>0</v>
      </c>
      <c r="H803" s="397">
        <v>0</v>
      </c>
      <c r="I803" s="397">
        <v>0</v>
      </c>
      <c r="J803" s="397">
        <v>0</v>
      </c>
    </row>
    <row r="804" spans="1:10">
      <c r="A804" t="s">
        <v>362</v>
      </c>
      <c r="B804" t="s">
        <v>174</v>
      </c>
      <c r="C804" t="s">
        <v>175</v>
      </c>
      <c r="D804" t="s">
        <v>31</v>
      </c>
      <c r="E804" t="s">
        <v>25</v>
      </c>
      <c r="F804" s="397">
        <v>0</v>
      </c>
      <c r="G804" s="397">
        <v>0</v>
      </c>
      <c r="H804" s="397">
        <v>0</v>
      </c>
      <c r="I804" s="397">
        <v>0</v>
      </c>
      <c r="J804" s="397">
        <v>0</v>
      </c>
    </row>
    <row r="805" spans="1:10">
      <c r="A805" t="s">
        <v>362</v>
      </c>
      <c r="B805" t="s">
        <v>176</v>
      </c>
      <c r="C805" t="s">
        <v>177</v>
      </c>
      <c r="D805" t="s">
        <v>31</v>
      </c>
      <c r="E805" t="s">
        <v>25</v>
      </c>
      <c r="F805" s="397">
        <v>1.0309999999999999</v>
      </c>
      <c r="G805" s="397">
        <v>1.0369999999999999</v>
      </c>
      <c r="H805" s="397">
        <v>1.0429999999999999</v>
      </c>
      <c r="I805" s="397">
        <v>1.05</v>
      </c>
      <c r="J805" s="397">
        <v>1.056</v>
      </c>
    </row>
    <row r="806" spans="1:10">
      <c r="A806" t="s">
        <v>362</v>
      </c>
      <c r="B806" t="s">
        <v>178</v>
      </c>
      <c r="C806" t="s">
        <v>179</v>
      </c>
      <c r="D806" t="s">
        <v>31</v>
      </c>
      <c r="E806" t="s">
        <v>25</v>
      </c>
      <c r="F806" s="397">
        <v>0.312</v>
      </c>
      <c r="G806" s="397">
        <v>0.314</v>
      </c>
      <c r="H806" s="397">
        <v>0.316</v>
      </c>
      <c r="I806" s="397">
        <v>0.318</v>
      </c>
      <c r="J806" s="397">
        <v>0.32</v>
      </c>
    </row>
    <row r="807" spans="1:10">
      <c r="A807" t="s">
        <v>362</v>
      </c>
      <c r="B807" t="s">
        <v>180</v>
      </c>
      <c r="C807" t="s">
        <v>181</v>
      </c>
      <c r="D807" t="s">
        <v>31</v>
      </c>
      <c r="E807" t="s">
        <v>25</v>
      </c>
      <c r="F807" s="397">
        <v>0.19600000000000001</v>
      </c>
      <c r="G807" s="397">
        <v>0.19700000000000001</v>
      </c>
      <c r="H807" s="397">
        <v>0.19800000000000001</v>
      </c>
      <c r="I807" s="397">
        <v>0.19900000000000001</v>
      </c>
      <c r="J807" s="397">
        <v>0.2</v>
      </c>
    </row>
    <row r="808" spans="1:10">
      <c r="A808" t="s">
        <v>362</v>
      </c>
      <c r="B808" t="s">
        <v>182</v>
      </c>
      <c r="C808" t="s">
        <v>183</v>
      </c>
      <c r="D808" t="s">
        <v>31</v>
      </c>
      <c r="E808" t="s">
        <v>25</v>
      </c>
      <c r="F808" s="397">
        <v>0</v>
      </c>
      <c r="G808" s="397">
        <v>0</v>
      </c>
      <c r="H808" s="397">
        <v>0</v>
      </c>
      <c r="I808" s="397">
        <v>0</v>
      </c>
      <c r="J808" s="397">
        <v>0</v>
      </c>
    </row>
    <row r="809" spans="1:10">
      <c r="A809" t="s">
        <v>362</v>
      </c>
      <c r="B809" t="s">
        <v>184</v>
      </c>
      <c r="C809" t="s">
        <v>185</v>
      </c>
      <c r="D809" t="s">
        <v>31</v>
      </c>
      <c r="E809" t="s">
        <v>25</v>
      </c>
      <c r="F809" s="397">
        <v>-0.81599999999999995</v>
      </c>
      <c r="G809" s="397">
        <v>-0.83099999999999996</v>
      </c>
      <c r="H809" s="397">
        <v>-0.83299999999999996</v>
      </c>
      <c r="I809" s="397">
        <v>-0.82</v>
      </c>
      <c r="J809" s="397">
        <v>-0.80500000000000005</v>
      </c>
    </row>
    <row r="810" spans="1:10">
      <c r="A810" t="s">
        <v>362</v>
      </c>
      <c r="B810" t="s">
        <v>186</v>
      </c>
      <c r="C810" t="s">
        <v>187</v>
      </c>
      <c r="D810" t="s">
        <v>31</v>
      </c>
      <c r="E810" t="s">
        <v>25</v>
      </c>
      <c r="F810" s="397">
        <v>5.4710000000000001</v>
      </c>
      <c r="G810" s="397">
        <v>5.5049999999999999</v>
      </c>
      <c r="H810" s="397">
        <v>5.5380000000000003</v>
      </c>
      <c r="I810" s="397">
        <v>5.5720000000000001</v>
      </c>
      <c r="J810" s="397">
        <v>5.6059999999999999</v>
      </c>
    </row>
    <row r="811" spans="1:10">
      <c r="A811" t="s">
        <v>362</v>
      </c>
      <c r="B811" t="s">
        <v>188</v>
      </c>
      <c r="C811" t="s">
        <v>189</v>
      </c>
      <c r="D811" t="s">
        <v>31</v>
      </c>
      <c r="E811" t="s">
        <v>25</v>
      </c>
      <c r="F811" s="397">
        <v>6.7329999999999997</v>
      </c>
      <c r="G811" s="397">
        <v>6.774</v>
      </c>
      <c r="H811" s="397">
        <v>6.8159999999999998</v>
      </c>
      <c r="I811" s="397">
        <v>6.8570000000000002</v>
      </c>
      <c r="J811" s="397">
        <v>6.899</v>
      </c>
    </row>
    <row r="812" spans="1:10">
      <c r="A812" t="s">
        <v>362</v>
      </c>
      <c r="B812" t="s">
        <v>190</v>
      </c>
      <c r="C812" t="s">
        <v>191</v>
      </c>
      <c r="D812" t="s">
        <v>31</v>
      </c>
      <c r="E812" t="s">
        <v>25</v>
      </c>
      <c r="F812" s="397">
        <v>10.002000000000001</v>
      </c>
      <c r="G812" s="397">
        <v>25.233000000000001</v>
      </c>
      <c r="H812" s="397">
        <v>66.463999999999999</v>
      </c>
      <c r="I812" s="397">
        <v>32.777999999999999</v>
      </c>
      <c r="J812" s="397">
        <v>6.1289999999999996</v>
      </c>
    </row>
    <row r="813" spans="1:10">
      <c r="A813" t="s">
        <v>362</v>
      </c>
      <c r="B813" t="s">
        <v>192</v>
      </c>
      <c r="C813" t="s">
        <v>193</v>
      </c>
      <c r="D813" t="s">
        <v>31</v>
      </c>
      <c r="E813" t="s">
        <v>25</v>
      </c>
      <c r="F813" s="397">
        <v>0.17899999999999999</v>
      </c>
      <c r="G813" s="397">
        <v>0.185</v>
      </c>
      <c r="H813" s="397">
        <v>0.191</v>
      </c>
      <c r="I813" s="397">
        <v>0.19700000000000001</v>
      </c>
      <c r="J813" s="397">
        <v>0.20300000000000001</v>
      </c>
    </row>
    <row r="814" spans="1:10">
      <c r="A814" t="s">
        <v>362</v>
      </c>
      <c r="B814" t="s">
        <v>194</v>
      </c>
      <c r="C814" t="s">
        <v>195</v>
      </c>
      <c r="D814" t="s">
        <v>31</v>
      </c>
      <c r="E814" t="s">
        <v>25</v>
      </c>
      <c r="F814" s="397">
        <v>1.014</v>
      </c>
      <c r="G814" s="397">
        <v>1.0489999999999999</v>
      </c>
      <c r="H814" s="397">
        <v>1.0840000000000001</v>
      </c>
      <c r="I814" s="397">
        <v>1.117</v>
      </c>
      <c r="J814" s="397">
        <v>1.153</v>
      </c>
    </row>
    <row r="815" spans="1:10">
      <c r="A815" t="s">
        <v>362</v>
      </c>
      <c r="B815" t="s">
        <v>196</v>
      </c>
      <c r="C815" t="s">
        <v>197</v>
      </c>
      <c r="D815" t="s">
        <v>31</v>
      </c>
      <c r="E815" t="s">
        <v>25</v>
      </c>
      <c r="F815" s="397">
        <v>4.21</v>
      </c>
      <c r="G815" s="397">
        <v>4.3609999999999998</v>
      </c>
      <c r="H815" s="397">
        <v>4.5030000000000001</v>
      </c>
      <c r="I815" s="397">
        <v>4.6440000000000001</v>
      </c>
      <c r="J815" s="397">
        <v>4.79</v>
      </c>
    </row>
    <row r="816" spans="1:10">
      <c r="A816" t="s">
        <v>362</v>
      </c>
      <c r="B816" t="s">
        <v>198</v>
      </c>
      <c r="C816" t="s">
        <v>199</v>
      </c>
      <c r="D816" t="s">
        <v>31</v>
      </c>
      <c r="E816" t="s">
        <v>25</v>
      </c>
      <c r="F816" s="397">
        <v>0</v>
      </c>
      <c r="G816" s="397">
        <v>0</v>
      </c>
      <c r="H816" s="397">
        <v>0</v>
      </c>
      <c r="I816" s="397">
        <v>0</v>
      </c>
      <c r="J816" s="397">
        <v>0</v>
      </c>
    </row>
    <row r="817" spans="1:10">
      <c r="A817" t="s">
        <v>362</v>
      </c>
      <c r="B817" t="s">
        <v>200</v>
      </c>
      <c r="C817" t="s">
        <v>201</v>
      </c>
      <c r="D817" t="s">
        <v>31</v>
      </c>
      <c r="E817" t="s">
        <v>25</v>
      </c>
      <c r="F817" s="397">
        <v>0</v>
      </c>
      <c r="G817" s="397">
        <v>0</v>
      </c>
      <c r="H817" s="397">
        <v>0</v>
      </c>
      <c r="I817" s="397">
        <v>0</v>
      </c>
      <c r="J817" s="397">
        <v>0</v>
      </c>
    </row>
    <row r="818" spans="1:10">
      <c r="A818" t="s">
        <v>362</v>
      </c>
      <c r="B818" t="s">
        <v>202</v>
      </c>
      <c r="C818" t="s">
        <v>203</v>
      </c>
      <c r="D818" t="s">
        <v>31</v>
      </c>
      <c r="E818" t="s">
        <v>25</v>
      </c>
      <c r="F818" s="397">
        <v>0</v>
      </c>
      <c r="G818" s="397">
        <v>0</v>
      </c>
      <c r="H818" s="397">
        <v>0</v>
      </c>
      <c r="I818" s="397">
        <v>0</v>
      </c>
      <c r="J818" s="397">
        <v>0</v>
      </c>
    </row>
    <row r="819" spans="1:10">
      <c r="A819" t="s">
        <v>362</v>
      </c>
      <c r="B819" t="s">
        <v>204</v>
      </c>
      <c r="C819" t="s">
        <v>205</v>
      </c>
      <c r="D819" t="s">
        <v>31</v>
      </c>
      <c r="E819" t="s">
        <v>25</v>
      </c>
      <c r="F819" s="397">
        <v>0.55800000000000005</v>
      </c>
      <c r="G819" s="397">
        <v>0.57600000000000007</v>
      </c>
      <c r="H819" s="397">
        <v>0.624</v>
      </c>
      <c r="I819" s="397">
        <v>0.622</v>
      </c>
      <c r="J819" s="397">
        <v>0.60499999999999998</v>
      </c>
    </row>
    <row r="820" spans="1:10">
      <c r="A820" t="s">
        <v>362</v>
      </c>
      <c r="B820" t="s">
        <v>206</v>
      </c>
      <c r="C820" t="s">
        <v>207</v>
      </c>
      <c r="D820" t="s">
        <v>31</v>
      </c>
      <c r="E820" t="s">
        <v>25</v>
      </c>
      <c r="F820" s="397">
        <v>0</v>
      </c>
      <c r="G820" s="397">
        <v>0</v>
      </c>
      <c r="H820" s="397">
        <v>0</v>
      </c>
      <c r="I820" s="397">
        <v>0</v>
      </c>
      <c r="J820" s="397">
        <v>0</v>
      </c>
    </row>
    <row r="821" spans="1:10">
      <c r="A821" t="s">
        <v>362</v>
      </c>
      <c r="B821" t="s">
        <v>208</v>
      </c>
      <c r="C821" t="s">
        <v>209</v>
      </c>
      <c r="D821" t="s">
        <v>31</v>
      </c>
      <c r="E821" t="s">
        <v>25</v>
      </c>
      <c r="F821" s="397">
        <v>0</v>
      </c>
      <c r="G821" s="397">
        <v>0</v>
      </c>
      <c r="H821" s="397">
        <v>0</v>
      </c>
      <c r="I821" s="397">
        <v>0</v>
      </c>
      <c r="J821" s="397">
        <v>0</v>
      </c>
    </row>
    <row r="822" spans="1:10">
      <c r="A822" t="s">
        <v>362</v>
      </c>
      <c r="B822" t="s">
        <v>210</v>
      </c>
      <c r="C822" t="s">
        <v>211</v>
      </c>
      <c r="D822" t="s">
        <v>31</v>
      </c>
      <c r="E822" t="s">
        <v>25</v>
      </c>
      <c r="F822" s="397">
        <v>0</v>
      </c>
      <c r="G822" s="397">
        <v>0</v>
      </c>
      <c r="H822" s="397">
        <v>0</v>
      </c>
      <c r="I822" s="397">
        <v>0</v>
      </c>
      <c r="J822" s="397">
        <v>0</v>
      </c>
    </row>
    <row r="823" spans="1:10">
      <c r="A823" t="s">
        <v>362</v>
      </c>
      <c r="B823" t="s">
        <v>212</v>
      </c>
      <c r="C823" t="s">
        <v>213</v>
      </c>
      <c r="D823" t="s">
        <v>31</v>
      </c>
      <c r="E823" t="s">
        <v>25</v>
      </c>
      <c r="F823" s="397">
        <v>0</v>
      </c>
      <c r="G823" s="397">
        <v>0</v>
      </c>
      <c r="H823" s="397">
        <v>0</v>
      </c>
      <c r="I823" s="397">
        <v>0</v>
      </c>
      <c r="J823" s="397">
        <v>0</v>
      </c>
    </row>
    <row r="824" spans="1:10">
      <c r="A824" t="s">
        <v>362</v>
      </c>
      <c r="B824" t="s">
        <v>214</v>
      </c>
      <c r="C824" t="s">
        <v>215</v>
      </c>
      <c r="D824" t="s">
        <v>31</v>
      </c>
      <c r="E824" t="s">
        <v>25</v>
      </c>
      <c r="F824" s="397">
        <v>0</v>
      </c>
      <c r="G824" s="397">
        <v>0</v>
      </c>
      <c r="H824" s="397">
        <v>0</v>
      </c>
      <c r="I824" s="397">
        <v>0</v>
      </c>
      <c r="J824" s="397">
        <v>0</v>
      </c>
    </row>
    <row r="825" spans="1:10">
      <c r="A825" t="s">
        <v>362</v>
      </c>
      <c r="B825" t="s">
        <v>216</v>
      </c>
      <c r="C825" t="s">
        <v>217</v>
      </c>
      <c r="D825" t="s">
        <v>31</v>
      </c>
      <c r="E825" t="s">
        <v>25</v>
      </c>
      <c r="F825" s="397">
        <v>0</v>
      </c>
      <c r="G825" s="397">
        <v>0</v>
      </c>
      <c r="H825" s="397">
        <v>0</v>
      </c>
      <c r="I825" s="397">
        <v>0</v>
      </c>
      <c r="J825" s="397">
        <v>0</v>
      </c>
    </row>
    <row r="826" spans="1:10">
      <c r="A826" t="s">
        <v>362</v>
      </c>
      <c r="B826" t="s">
        <v>218</v>
      </c>
      <c r="C826" t="s">
        <v>219</v>
      </c>
      <c r="D826" t="s">
        <v>31</v>
      </c>
      <c r="E826" t="s">
        <v>25</v>
      </c>
      <c r="F826" s="397">
        <v>0</v>
      </c>
      <c r="G826" s="397">
        <v>0</v>
      </c>
      <c r="H826" s="397">
        <v>0</v>
      </c>
      <c r="I826" s="397">
        <v>0</v>
      </c>
      <c r="J826" s="397">
        <v>0</v>
      </c>
    </row>
    <row r="827" spans="1:10">
      <c r="A827" t="s">
        <v>362</v>
      </c>
      <c r="B827" t="s">
        <v>220</v>
      </c>
      <c r="C827" t="s">
        <v>221</v>
      </c>
      <c r="D827" t="s">
        <v>31</v>
      </c>
      <c r="E827" t="s">
        <v>25</v>
      </c>
      <c r="F827" s="397">
        <v>0</v>
      </c>
      <c r="G827" s="397">
        <v>0</v>
      </c>
      <c r="H827" s="397">
        <v>0</v>
      </c>
      <c r="I827" s="397">
        <v>0</v>
      </c>
      <c r="J827" s="397">
        <v>0</v>
      </c>
    </row>
    <row r="828" spans="1:10">
      <c r="A828" t="s">
        <v>362</v>
      </c>
      <c r="B828" t="s">
        <v>222</v>
      </c>
      <c r="C828" t="s">
        <v>223</v>
      </c>
      <c r="D828" t="s">
        <v>31</v>
      </c>
      <c r="E828" t="s">
        <v>25</v>
      </c>
      <c r="F828" s="397">
        <v>0</v>
      </c>
      <c r="G828" s="397">
        <v>0</v>
      </c>
      <c r="H828" s="397">
        <v>0</v>
      </c>
      <c r="I828" s="397">
        <v>0</v>
      </c>
      <c r="J828" s="397">
        <v>0</v>
      </c>
    </row>
    <row r="829" spans="1:10">
      <c r="A829" t="s">
        <v>362</v>
      </c>
      <c r="B829" t="s">
        <v>224</v>
      </c>
      <c r="C829" t="s">
        <v>225</v>
      </c>
      <c r="D829" t="s">
        <v>31</v>
      </c>
      <c r="E829" t="s">
        <v>25</v>
      </c>
      <c r="F829" s="397">
        <v>0</v>
      </c>
      <c r="G829" s="397">
        <v>0</v>
      </c>
      <c r="H829" s="397">
        <v>0</v>
      </c>
      <c r="I829" s="397">
        <v>0</v>
      </c>
      <c r="J829" s="397">
        <v>0</v>
      </c>
    </row>
    <row r="830" spans="1:10">
      <c r="A830" t="s">
        <v>362</v>
      </c>
      <c r="B830" t="s">
        <v>226</v>
      </c>
      <c r="C830" t="s">
        <v>227</v>
      </c>
      <c r="D830" t="s">
        <v>31</v>
      </c>
      <c r="E830" t="s">
        <v>25</v>
      </c>
      <c r="F830" s="397">
        <v>0</v>
      </c>
      <c r="G830" s="397">
        <v>0</v>
      </c>
      <c r="H830" s="397">
        <v>0</v>
      </c>
      <c r="I830" s="397">
        <v>0</v>
      </c>
      <c r="J830" s="397">
        <v>0</v>
      </c>
    </row>
    <row r="831" spans="1:10">
      <c r="A831" t="s">
        <v>362</v>
      </c>
      <c r="B831" t="s">
        <v>228</v>
      </c>
      <c r="C831" t="s">
        <v>229</v>
      </c>
      <c r="D831" t="s">
        <v>31</v>
      </c>
      <c r="E831" t="s">
        <v>25</v>
      </c>
      <c r="F831" s="397">
        <v>0</v>
      </c>
      <c r="G831" s="397">
        <v>0</v>
      </c>
      <c r="H831" s="397">
        <v>0</v>
      </c>
      <c r="I831" s="397">
        <v>0</v>
      </c>
      <c r="J831" s="397">
        <v>0</v>
      </c>
    </row>
    <row r="832" spans="1:10">
      <c r="A832" t="s">
        <v>362</v>
      </c>
      <c r="B832" t="s">
        <v>230</v>
      </c>
      <c r="C832" t="s">
        <v>231</v>
      </c>
      <c r="D832" t="s">
        <v>31</v>
      </c>
      <c r="E832" t="s">
        <v>25</v>
      </c>
      <c r="F832" s="397">
        <v>0</v>
      </c>
      <c r="G832" s="397">
        <v>0</v>
      </c>
      <c r="H832" s="397">
        <v>0</v>
      </c>
      <c r="I832" s="397">
        <v>0</v>
      </c>
      <c r="J832" s="397">
        <v>0</v>
      </c>
    </row>
    <row r="833" spans="1:10">
      <c r="A833" t="s">
        <v>362</v>
      </c>
      <c r="B833" t="s">
        <v>232</v>
      </c>
      <c r="C833" t="s">
        <v>233</v>
      </c>
      <c r="D833" t="s">
        <v>31</v>
      </c>
      <c r="E833" t="s">
        <v>25</v>
      </c>
      <c r="F833" s="397">
        <v>0</v>
      </c>
      <c r="G833" s="397">
        <v>0</v>
      </c>
      <c r="H833" s="397">
        <v>0</v>
      </c>
      <c r="I833" s="397">
        <v>0</v>
      </c>
      <c r="J833" s="397">
        <v>0</v>
      </c>
    </row>
    <row r="834" spans="1:10">
      <c r="A834" t="s">
        <v>362</v>
      </c>
      <c r="B834" t="s">
        <v>234</v>
      </c>
      <c r="C834" t="s">
        <v>235</v>
      </c>
      <c r="D834" t="s">
        <v>31</v>
      </c>
      <c r="E834" t="s">
        <v>25</v>
      </c>
      <c r="F834" s="397">
        <v>0</v>
      </c>
      <c r="G834" s="397">
        <v>0</v>
      </c>
      <c r="H834" s="397">
        <v>0</v>
      </c>
      <c r="I834" s="397">
        <v>0</v>
      </c>
      <c r="J834" s="397">
        <v>0</v>
      </c>
    </row>
    <row r="835" spans="1:10">
      <c r="A835" t="s">
        <v>362</v>
      </c>
      <c r="B835" t="s">
        <v>236</v>
      </c>
      <c r="C835" t="s">
        <v>237</v>
      </c>
      <c r="D835" t="s">
        <v>31</v>
      </c>
      <c r="E835" t="s">
        <v>25</v>
      </c>
      <c r="F835" s="397">
        <v>0</v>
      </c>
      <c r="G835" s="397">
        <v>0</v>
      </c>
      <c r="H835" s="397">
        <v>0</v>
      </c>
      <c r="I835" s="397">
        <v>0</v>
      </c>
      <c r="J835" s="397">
        <v>0</v>
      </c>
    </row>
    <row r="836" spans="1:10">
      <c r="A836" t="s">
        <v>362</v>
      </c>
      <c r="B836" t="s">
        <v>238</v>
      </c>
      <c r="C836" t="s">
        <v>239</v>
      </c>
      <c r="D836" t="s">
        <v>31</v>
      </c>
      <c r="E836" t="s">
        <v>25</v>
      </c>
      <c r="F836" s="397">
        <v>0</v>
      </c>
      <c r="G836" s="397">
        <v>0</v>
      </c>
      <c r="H836" s="397">
        <v>0</v>
      </c>
      <c r="I836" s="397">
        <v>0</v>
      </c>
      <c r="J836" s="397">
        <v>0</v>
      </c>
    </row>
    <row r="837" spans="1:10">
      <c r="A837" t="s">
        <v>362</v>
      </c>
      <c r="B837" t="s">
        <v>240</v>
      </c>
      <c r="C837" t="s">
        <v>241</v>
      </c>
      <c r="D837" t="s">
        <v>31</v>
      </c>
      <c r="E837" t="s">
        <v>25</v>
      </c>
      <c r="F837" s="397">
        <v>0</v>
      </c>
      <c r="G837" s="397">
        <v>0</v>
      </c>
      <c r="H837" s="397">
        <v>0</v>
      </c>
      <c r="I837" s="397">
        <v>0</v>
      </c>
      <c r="J837" s="397">
        <v>0</v>
      </c>
    </row>
    <row r="838" spans="1:10">
      <c r="A838" t="s">
        <v>362</v>
      </c>
      <c r="B838" t="s">
        <v>242</v>
      </c>
      <c r="C838" t="s">
        <v>181</v>
      </c>
      <c r="D838" t="s">
        <v>31</v>
      </c>
      <c r="E838" t="s">
        <v>25</v>
      </c>
      <c r="F838" s="397">
        <v>0.60880000000000001</v>
      </c>
      <c r="G838" s="397">
        <v>0.61839999999999995</v>
      </c>
      <c r="H838" s="397">
        <v>0.62649999999999995</v>
      </c>
      <c r="I838" s="397">
        <v>0.62990000000000002</v>
      </c>
      <c r="J838" s="397">
        <v>0.63009999999999999</v>
      </c>
    </row>
    <row r="839" spans="1:10">
      <c r="A839" t="s">
        <v>362</v>
      </c>
      <c r="B839" t="s">
        <v>243</v>
      </c>
      <c r="C839" t="s">
        <v>183</v>
      </c>
      <c r="D839" t="s">
        <v>31</v>
      </c>
      <c r="E839" t="s">
        <v>25</v>
      </c>
      <c r="F839" s="397">
        <v>0</v>
      </c>
      <c r="G839" s="397">
        <v>0</v>
      </c>
      <c r="H839" s="397">
        <v>0</v>
      </c>
      <c r="I839" s="397">
        <v>0</v>
      </c>
      <c r="J839" s="397">
        <v>0</v>
      </c>
    </row>
    <row r="840" spans="1:10">
      <c r="A840" t="s">
        <v>362</v>
      </c>
      <c r="B840" t="s">
        <v>244</v>
      </c>
      <c r="C840" t="s">
        <v>185</v>
      </c>
      <c r="D840" t="s">
        <v>31</v>
      </c>
      <c r="E840" t="s">
        <v>25</v>
      </c>
      <c r="F840" s="397">
        <v>0</v>
      </c>
      <c r="G840" s="397">
        <v>0</v>
      </c>
      <c r="H840" s="397">
        <v>0</v>
      </c>
      <c r="I840" s="397">
        <v>0</v>
      </c>
      <c r="J840" s="397">
        <v>0</v>
      </c>
    </row>
    <row r="841" spans="1:10">
      <c r="A841" t="s">
        <v>362</v>
      </c>
      <c r="B841" t="s">
        <v>245</v>
      </c>
      <c r="C841" t="s">
        <v>189</v>
      </c>
      <c r="D841" t="s">
        <v>31</v>
      </c>
      <c r="E841" t="s">
        <v>25</v>
      </c>
      <c r="F841" s="397">
        <v>2.1103000000000001</v>
      </c>
      <c r="G841" s="397">
        <v>2.1231</v>
      </c>
      <c r="H841" s="397">
        <v>2.1360999999999999</v>
      </c>
      <c r="I841" s="397">
        <v>2.1490999999999998</v>
      </c>
      <c r="J841" s="397">
        <v>2.1621999999999999</v>
      </c>
    </row>
    <row r="842" spans="1:10">
      <c r="A842" t="s">
        <v>362</v>
      </c>
      <c r="B842" t="s">
        <v>246</v>
      </c>
      <c r="C842" t="s">
        <v>191</v>
      </c>
      <c r="D842" t="s">
        <v>31</v>
      </c>
      <c r="E842" t="s">
        <v>25</v>
      </c>
      <c r="F842" s="397">
        <v>6.5331999999999999</v>
      </c>
      <c r="G842" s="397">
        <v>13.5626</v>
      </c>
      <c r="H842" s="397">
        <v>11.5944</v>
      </c>
      <c r="I842" s="397">
        <v>5.5038</v>
      </c>
      <c r="J842" s="397">
        <v>0</v>
      </c>
    </row>
    <row r="843" spans="1:10">
      <c r="A843" t="s">
        <v>362</v>
      </c>
      <c r="B843" t="s">
        <v>247</v>
      </c>
      <c r="C843" t="s">
        <v>248</v>
      </c>
      <c r="D843" t="s">
        <v>31</v>
      </c>
      <c r="E843" t="s">
        <v>25</v>
      </c>
      <c r="F843" s="397">
        <v>3.2399999999999998E-2</v>
      </c>
      <c r="G843" s="397">
        <v>3.2599999999999997E-2</v>
      </c>
      <c r="H843" s="397">
        <v>3.2800000000000003E-2</v>
      </c>
      <c r="I843" s="397">
        <v>3.3000000000000002E-2</v>
      </c>
      <c r="J843" s="397">
        <v>3.32E-2</v>
      </c>
    </row>
    <row r="844" spans="1:10">
      <c r="A844" t="s">
        <v>362</v>
      </c>
      <c r="B844" t="s">
        <v>249</v>
      </c>
      <c r="C844" t="s">
        <v>250</v>
      </c>
      <c r="D844" t="s">
        <v>31</v>
      </c>
      <c r="E844" t="s">
        <v>25</v>
      </c>
      <c r="F844" s="397">
        <v>0</v>
      </c>
      <c r="G844" s="397">
        <v>0</v>
      </c>
      <c r="H844" s="397">
        <v>0</v>
      </c>
      <c r="I844" s="397">
        <v>0</v>
      </c>
      <c r="J844" s="397">
        <v>0</v>
      </c>
    </row>
    <row r="845" spans="1:10">
      <c r="A845" t="s">
        <v>362</v>
      </c>
      <c r="B845" t="s">
        <v>251</v>
      </c>
      <c r="C845" t="s">
        <v>205</v>
      </c>
      <c r="D845" t="s">
        <v>31</v>
      </c>
      <c r="E845" t="s">
        <v>25</v>
      </c>
      <c r="F845" s="397">
        <v>0</v>
      </c>
      <c r="G845" s="397">
        <v>0</v>
      </c>
      <c r="H845" s="397">
        <v>0</v>
      </c>
      <c r="I845" s="397">
        <v>0</v>
      </c>
      <c r="J845" s="397">
        <v>0</v>
      </c>
    </row>
    <row r="846" spans="1:10">
      <c r="A846" t="s">
        <v>362</v>
      </c>
      <c r="B846" t="s">
        <v>252</v>
      </c>
      <c r="C846" t="s">
        <v>253</v>
      </c>
      <c r="D846" t="s">
        <v>31</v>
      </c>
      <c r="E846" t="s">
        <v>25</v>
      </c>
      <c r="F846" s="397">
        <v>2.7442000000000002</v>
      </c>
      <c r="G846" s="397">
        <v>2.7608999999999999</v>
      </c>
      <c r="H846" s="397">
        <v>2.7776999999999998</v>
      </c>
      <c r="I846" s="397">
        <v>2.7946</v>
      </c>
      <c r="J846" s="397">
        <v>2.8115999999999999</v>
      </c>
    </row>
    <row r="847" spans="1:10">
      <c r="A847" t="s">
        <v>362</v>
      </c>
      <c r="B847" t="s">
        <v>254</v>
      </c>
      <c r="C847" t="s">
        <v>217</v>
      </c>
      <c r="D847" t="s">
        <v>31</v>
      </c>
      <c r="E847" t="s">
        <v>25</v>
      </c>
      <c r="F847" s="397">
        <v>0</v>
      </c>
      <c r="G847" s="397">
        <v>0</v>
      </c>
      <c r="H847" s="397">
        <v>0</v>
      </c>
      <c r="I847" s="397">
        <v>0</v>
      </c>
      <c r="J847" s="397">
        <v>0</v>
      </c>
    </row>
    <row r="848" spans="1:10">
      <c r="A848" t="s">
        <v>362</v>
      </c>
      <c r="B848" t="s">
        <v>255</v>
      </c>
      <c r="C848" t="s">
        <v>219</v>
      </c>
      <c r="D848" t="s">
        <v>31</v>
      </c>
      <c r="E848" t="s">
        <v>25</v>
      </c>
      <c r="F848" s="397">
        <v>0</v>
      </c>
      <c r="G848" s="397">
        <v>0</v>
      </c>
      <c r="H848" s="397">
        <v>0</v>
      </c>
      <c r="I848" s="397">
        <v>0</v>
      </c>
      <c r="J848" s="397">
        <v>0</v>
      </c>
    </row>
    <row r="849" spans="1:10">
      <c r="A849" t="s">
        <v>362</v>
      </c>
      <c r="B849" t="s">
        <v>256</v>
      </c>
      <c r="C849" t="s">
        <v>221</v>
      </c>
      <c r="D849" t="s">
        <v>31</v>
      </c>
      <c r="E849" t="s">
        <v>25</v>
      </c>
      <c r="F849" s="397">
        <v>0.1079</v>
      </c>
      <c r="G849" s="397">
        <v>0.15060000000000001</v>
      </c>
      <c r="H849" s="397">
        <v>0.18959999999999999</v>
      </c>
      <c r="I849" s="397">
        <v>0.22500000000000001</v>
      </c>
      <c r="J849" s="397">
        <v>0.28370000000000001</v>
      </c>
    </row>
    <row r="850" spans="1:10">
      <c r="A850" t="s">
        <v>362</v>
      </c>
      <c r="B850" t="s">
        <v>257</v>
      </c>
      <c r="C850" t="s">
        <v>225</v>
      </c>
      <c r="D850" t="s">
        <v>31</v>
      </c>
      <c r="E850" t="s">
        <v>25</v>
      </c>
      <c r="F850" s="397">
        <v>0</v>
      </c>
      <c r="G850" s="397">
        <v>0</v>
      </c>
      <c r="H850" s="397">
        <v>0</v>
      </c>
      <c r="I850" s="397">
        <v>0</v>
      </c>
      <c r="J850" s="397">
        <v>0</v>
      </c>
    </row>
    <row r="851" spans="1:10">
      <c r="A851" t="s">
        <v>362</v>
      </c>
      <c r="B851" t="s">
        <v>258</v>
      </c>
      <c r="C851" t="s">
        <v>227</v>
      </c>
      <c r="D851" t="s">
        <v>31</v>
      </c>
      <c r="E851" t="s">
        <v>25</v>
      </c>
      <c r="F851" s="397">
        <v>0</v>
      </c>
      <c r="G851" s="397">
        <v>0</v>
      </c>
      <c r="H851" s="397">
        <v>0</v>
      </c>
      <c r="I851" s="397">
        <v>0</v>
      </c>
      <c r="J851" s="397">
        <v>0</v>
      </c>
    </row>
    <row r="852" spans="1:10">
      <c r="A852" t="s">
        <v>362</v>
      </c>
      <c r="B852" t="s">
        <v>259</v>
      </c>
      <c r="C852" t="s">
        <v>260</v>
      </c>
      <c r="D852" t="s">
        <v>31</v>
      </c>
      <c r="E852" t="s">
        <v>25</v>
      </c>
      <c r="F852" s="397">
        <v>0</v>
      </c>
      <c r="G852" s="397">
        <v>0</v>
      </c>
      <c r="H852" s="397">
        <v>0</v>
      </c>
      <c r="I852" s="397">
        <v>0</v>
      </c>
      <c r="J852" s="397">
        <v>0</v>
      </c>
    </row>
    <row r="853" spans="1:10">
      <c r="A853" t="s">
        <v>362</v>
      </c>
      <c r="B853" t="s">
        <v>261</v>
      </c>
      <c r="C853" t="s">
        <v>262</v>
      </c>
      <c r="D853" t="s">
        <v>31</v>
      </c>
      <c r="E853" t="s">
        <v>25</v>
      </c>
      <c r="F853" s="397">
        <v>0</v>
      </c>
      <c r="G853" s="397">
        <v>0</v>
      </c>
      <c r="H853" s="397">
        <v>0</v>
      </c>
      <c r="I853" s="397">
        <v>0</v>
      </c>
      <c r="J853" s="397">
        <v>0</v>
      </c>
    </row>
    <row r="854" spans="1:10">
      <c r="A854" t="s">
        <v>362</v>
      </c>
      <c r="B854" t="s">
        <v>263</v>
      </c>
      <c r="C854" t="s">
        <v>241</v>
      </c>
      <c r="D854" t="s">
        <v>31</v>
      </c>
      <c r="E854" t="s">
        <v>25</v>
      </c>
      <c r="F854" s="397">
        <v>0</v>
      </c>
      <c r="G854" s="397">
        <v>0</v>
      </c>
      <c r="H854" s="397">
        <v>0</v>
      </c>
      <c r="I854" s="397">
        <v>0</v>
      </c>
      <c r="J854" s="397">
        <v>0</v>
      </c>
    </row>
    <row r="855" spans="1:10">
      <c r="A855" t="s">
        <v>362</v>
      </c>
      <c r="B855" t="s">
        <v>264</v>
      </c>
      <c r="C855" t="s">
        <v>265</v>
      </c>
      <c r="D855" t="s">
        <v>31</v>
      </c>
      <c r="E855" t="s">
        <v>25</v>
      </c>
      <c r="F855" s="397">
        <v>0</v>
      </c>
      <c r="G855" s="397">
        <v>0</v>
      </c>
      <c r="H855" s="397">
        <v>0</v>
      </c>
      <c r="I855" s="397">
        <v>0</v>
      </c>
      <c r="J855" s="397">
        <v>0</v>
      </c>
    </row>
    <row r="856" spans="1:10">
      <c r="A856" t="s">
        <v>362</v>
      </c>
      <c r="B856" t="s">
        <v>266</v>
      </c>
      <c r="C856" t="s">
        <v>267</v>
      </c>
      <c r="D856" t="s">
        <v>31</v>
      </c>
      <c r="E856" t="s">
        <v>25</v>
      </c>
      <c r="F856" s="397">
        <v>3.6</v>
      </c>
      <c r="G856" s="397">
        <v>0</v>
      </c>
      <c r="H856" s="397">
        <v>0</v>
      </c>
      <c r="I856" s="397">
        <v>0</v>
      </c>
      <c r="J856" s="397">
        <v>0</v>
      </c>
    </row>
    <row r="857" spans="1:10">
      <c r="A857" t="s">
        <v>362</v>
      </c>
      <c r="B857" t="s">
        <v>268</v>
      </c>
      <c r="C857" t="s">
        <v>269</v>
      </c>
      <c r="D857" t="s">
        <v>31</v>
      </c>
      <c r="E857" t="s">
        <v>25</v>
      </c>
      <c r="F857" s="397">
        <v>10.042837584495681</v>
      </c>
      <c r="G857" s="397">
        <v>10.19821911434013</v>
      </c>
      <c r="H857" s="397">
        <v>10.197320232642539</v>
      </c>
      <c r="I857" s="397">
        <v>9.9787738055066306</v>
      </c>
      <c r="J857" s="397">
        <v>9.7294471830389977</v>
      </c>
    </row>
    <row r="858" spans="1:10">
      <c r="A858" t="s">
        <v>362</v>
      </c>
      <c r="B858" t="s">
        <v>270</v>
      </c>
      <c r="C858" t="s">
        <v>271</v>
      </c>
      <c r="D858" t="s">
        <v>31</v>
      </c>
      <c r="E858" t="s">
        <v>25</v>
      </c>
      <c r="F858" s="397">
        <v>0</v>
      </c>
      <c r="G858" s="397">
        <v>0</v>
      </c>
      <c r="H858" s="397">
        <v>0</v>
      </c>
      <c r="I858" s="397">
        <v>0</v>
      </c>
      <c r="J858" s="397">
        <v>0</v>
      </c>
    </row>
    <row r="859" spans="1:10">
      <c r="A859" t="s">
        <v>362</v>
      </c>
      <c r="B859" t="s">
        <v>272</v>
      </c>
      <c r="C859" t="s">
        <v>273</v>
      </c>
      <c r="D859" t="s">
        <v>31</v>
      </c>
      <c r="E859" t="s">
        <v>25</v>
      </c>
      <c r="F859" s="397">
        <v>2.2581489816446232</v>
      </c>
      <c r="G859" s="397">
        <v>2.2340846199402069</v>
      </c>
      <c r="H859" s="397">
        <v>2.087249883405029</v>
      </c>
      <c r="I859" s="397">
        <v>2.0216110348185188</v>
      </c>
      <c r="J859" s="397">
        <v>2.0950149495759249</v>
      </c>
    </row>
    <row r="860" spans="1:10">
      <c r="A860" t="s">
        <v>362</v>
      </c>
      <c r="B860" t="s">
        <v>274</v>
      </c>
      <c r="C860" t="s">
        <v>275</v>
      </c>
      <c r="D860" t="s">
        <v>31</v>
      </c>
      <c r="E860" t="s">
        <v>25</v>
      </c>
      <c r="F860" s="397">
        <v>11.35537846809587</v>
      </c>
      <c r="G860" s="397">
        <v>30.810989690880991</v>
      </c>
      <c r="H860" s="397">
        <v>30.49668689376831</v>
      </c>
      <c r="I860" s="397">
        <v>10.836566653684271</v>
      </c>
      <c r="J860" s="397">
        <v>8.1083004426855609</v>
      </c>
    </row>
    <row r="861" spans="1:10">
      <c r="A861" t="s">
        <v>362</v>
      </c>
      <c r="B861" t="s">
        <v>276</v>
      </c>
      <c r="C861" t="s">
        <v>277</v>
      </c>
      <c r="D861" t="s">
        <v>31</v>
      </c>
      <c r="E861" t="s">
        <v>25</v>
      </c>
      <c r="F861" s="397">
        <v>0</v>
      </c>
      <c r="G861" s="397">
        <v>0</v>
      </c>
      <c r="H861" s="397">
        <v>0</v>
      </c>
      <c r="I861" s="397">
        <v>0</v>
      </c>
      <c r="J861" s="397">
        <v>0</v>
      </c>
    </row>
    <row r="862" spans="1:10">
      <c r="A862" t="s">
        <v>362</v>
      </c>
      <c r="B862" t="s">
        <v>278</v>
      </c>
      <c r="C862" t="s">
        <v>279</v>
      </c>
      <c r="D862" t="s">
        <v>31</v>
      </c>
      <c r="E862" t="s">
        <v>25</v>
      </c>
      <c r="F862" s="397">
        <v>0</v>
      </c>
      <c r="G862" s="397">
        <v>0</v>
      </c>
      <c r="H862" s="397">
        <v>0</v>
      </c>
      <c r="I862" s="397">
        <v>0</v>
      </c>
      <c r="J862" s="397">
        <v>0</v>
      </c>
    </row>
    <row r="863" spans="1:10">
      <c r="A863" t="s">
        <v>362</v>
      </c>
      <c r="B863" t="s">
        <v>280</v>
      </c>
      <c r="C863" t="s">
        <v>281</v>
      </c>
      <c r="D863" t="s">
        <v>31</v>
      </c>
      <c r="E863" t="s">
        <v>25</v>
      </c>
      <c r="F863" s="397">
        <v>0.79481497172184024</v>
      </c>
      <c r="G863" s="397">
        <v>0.80683102598324052</v>
      </c>
      <c r="H863" s="397">
        <v>0.80676151314433553</v>
      </c>
      <c r="I863" s="397">
        <v>0.78986075454240245</v>
      </c>
      <c r="J863" s="397">
        <v>0.77057968408710575</v>
      </c>
    </row>
    <row r="864" spans="1:10">
      <c r="A864" t="s">
        <v>362</v>
      </c>
      <c r="B864" t="s">
        <v>282</v>
      </c>
      <c r="C864" t="s">
        <v>283</v>
      </c>
      <c r="D864" t="s">
        <v>31</v>
      </c>
      <c r="E864" t="s">
        <v>25</v>
      </c>
      <c r="F864" s="397">
        <v>0</v>
      </c>
      <c r="G864" s="397">
        <v>0</v>
      </c>
      <c r="H864" s="397">
        <v>0</v>
      </c>
      <c r="I864" s="397">
        <v>0</v>
      </c>
      <c r="J864" s="397">
        <v>0</v>
      </c>
    </row>
    <row r="865" spans="1:10">
      <c r="A865" t="s">
        <v>362</v>
      </c>
      <c r="B865" t="s">
        <v>284</v>
      </c>
      <c r="C865" t="s">
        <v>285</v>
      </c>
      <c r="D865" t="s">
        <v>31</v>
      </c>
      <c r="E865" t="s">
        <v>25</v>
      </c>
      <c r="F865" s="397">
        <v>0.1194089247390948</v>
      </c>
      <c r="G865" s="397">
        <v>0.1190255569083232</v>
      </c>
      <c r="H865" s="397">
        <v>0.1178737630014606</v>
      </c>
      <c r="I865" s="397">
        <v>0.11791676184352019</v>
      </c>
      <c r="J865" s="397">
        <v>0.11887980034692899</v>
      </c>
    </row>
    <row r="866" spans="1:10">
      <c r="A866" t="s">
        <v>362</v>
      </c>
      <c r="B866" t="s">
        <v>286</v>
      </c>
      <c r="C866" t="s">
        <v>287</v>
      </c>
      <c r="D866" t="s">
        <v>31</v>
      </c>
      <c r="E866" t="s">
        <v>25</v>
      </c>
      <c r="F866" s="397">
        <v>0</v>
      </c>
      <c r="G866" s="397">
        <v>0</v>
      </c>
      <c r="H866" s="397">
        <v>0</v>
      </c>
      <c r="I866" s="397">
        <v>0</v>
      </c>
      <c r="J866" s="397">
        <v>0</v>
      </c>
    </row>
    <row r="867" spans="1:10">
      <c r="A867" t="s">
        <v>362</v>
      </c>
      <c r="B867" t="s">
        <v>288</v>
      </c>
      <c r="C867" t="s">
        <v>289</v>
      </c>
      <c r="D867" t="s">
        <v>31</v>
      </c>
      <c r="E867" t="s">
        <v>25</v>
      </c>
      <c r="F867" s="397">
        <v>0</v>
      </c>
      <c r="G867" s="397">
        <v>0</v>
      </c>
      <c r="H867" s="397">
        <v>0</v>
      </c>
      <c r="I867" s="397">
        <v>0</v>
      </c>
      <c r="J867" s="397">
        <v>0</v>
      </c>
    </row>
    <row r="868" spans="1:10">
      <c r="A868" t="s">
        <v>362</v>
      </c>
      <c r="B868" t="s">
        <v>290</v>
      </c>
      <c r="C868" t="s">
        <v>291</v>
      </c>
      <c r="D868" t="s">
        <v>31</v>
      </c>
      <c r="E868" t="s">
        <v>25</v>
      </c>
      <c r="F868" s="398" t="s">
        <v>292</v>
      </c>
      <c r="G868" s="398" t="s">
        <v>292</v>
      </c>
      <c r="H868" s="398" t="s">
        <v>292</v>
      </c>
      <c r="I868" s="398" t="s">
        <v>292</v>
      </c>
      <c r="J868" s="398" t="s">
        <v>292</v>
      </c>
    </row>
    <row r="869" spans="1:10">
      <c r="A869" t="s">
        <v>362</v>
      </c>
      <c r="B869" t="s">
        <v>293</v>
      </c>
      <c r="C869" t="s">
        <v>294</v>
      </c>
      <c r="D869" t="s">
        <v>31</v>
      </c>
      <c r="E869" t="s">
        <v>25</v>
      </c>
      <c r="F869" s="398" t="s">
        <v>292</v>
      </c>
      <c r="G869" s="398" t="s">
        <v>292</v>
      </c>
      <c r="H869" s="398" t="s">
        <v>292</v>
      </c>
      <c r="I869" s="398" t="s">
        <v>292</v>
      </c>
      <c r="J869" s="398" t="s">
        <v>292</v>
      </c>
    </row>
    <row r="870" spans="1:10">
      <c r="A870" t="s">
        <v>362</v>
      </c>
      <c r="B870" t="s">
        <v>295</v>
      </c>
      <c r="C870" t="s">
        <v>296</v>
      </c>
      <c r="D870" t="s">
        <v>31</v>
      </c>
      <c r="E870" t="s">
        <v>25</v>
      </c>
      <c r="F870" s="398" t="s">
        <v>292</v>
      </c>
      <c r="G870" s="398" t="s">
        <v>292</v>
      </c>
      <c r="H870" s="398" t="s">
        <v>292</v>
      </c>
      <c r="I870" s="398" t="s">
        <v>292</v>
      </c>
      <c r="J870" s="398" t="s">
        <v>292</v>
      </c>
    </row>
    <row r="871" spans="1:10">
      <c r="A871" t="s">
        <v>362</v>
      </c>
      <c r="B871" t="s">
        <v>297</v>
      </c>
      <c r="C871" t="s">
        <v>298</v>
      </c>
      <c r="D871" t="s">
        <v>31</v>
      </c>
      <c r="E871" t="s">
        <v>25</v>
      </c>
      <c r="F871" s="398" t="s">
        <v>292</v>
      </c>
      <c r="G871" s="398" t="s">
        <v>292</v>
      </c>
      <c r="H871" s="398" t="s">
        <v>292</v>
      </c>
      <c r="I871" s="398" t="s">
        <v>292</v>
      </c>
      <c r="J871" s="398" t="s">
        <v>292</v>
      </c>
    </row>
    <row r="872" spans="1:10">
      <c r="A872" t="s">
        <v>362</v>
      </c>
      <c r="B872" t="s">
        <v>299</v>
      </c>
      <c r="C872" t="s">
        <v>300</v>
      </c>
      <c r="D872" t="s">
        <v>31</v>
      </c>
      <c r="E872" t="s">
        <v>25</v>
      </c>
      <c r="F872" s="398" t="s">
        <v>292</v>
      </c>
      <c r="G872" s="398" t="s">
        <v>292</v>
      </c>
      <c r="H872" s="398" t="s">
        <v>292</v>
      </c>
      <c r="I872" s="398" t="s">
        <v>292</v>
      </c>
      <c r="J872" s="398" t="s">
        <v>292</v>
      </c>
    </row>
    <row r="873" spans="1:10">
      <c r="A873" t="s">
        <v>362</v>
      </c>
      <c r="B873" t="s">
        <v>301</v>
      </c>
      <c r="C873" t="s">
        <v>302</v>
      </c>
      <c r="D873" t="s">
        <v>31</v>
      </c>
      <c r="E873" t="s">
        <v>25</v>
      </c>
      <c r="F873" s="398" t="s">
        <v>292</v>
      </c>
      <c r="G873" s="398" t="s">
        <v>292</v>
      </c>
      <c r="H873" s="398" t="s">
        <v>292</v>
      </c>
      <c r="I873" s="398" t="s">
        <v>292</v>
      </c>
      <c r="J873" s="398" t="s">
        <v>292</v>
      </c>
    </row>
    <row r="874" spans="1:10">
      <c r="A874" t="s">
        <v>362</v>
      </c>
      <c r="B874" t="s">
        <v>303</v>
      </c>
      <c r="C874" t="s">
        <v>304</v>
      </c>
      <c r="D874" t="s">
        <v>31</v>
      </c>
      <c r="E874" t="s">
        <v>25</v>
      </c>
      <c r="F874" s="398" t="s">
        <v>292</v>
      </c>
      <c r="G874" s="398" t="s">
        <v>292</v>
      </c>
      <c r="H874" s="398" t="s">
        <v>292</v>
      </c>
      <c r="I874" s="398" t="s">
        <v>292</v>
      </c>
      <c r="J874" s="398" t="s">
        <v>292</v>
      </c>
    </row>
    <row r="875" spans="1:10">
      <c r="A875" t="s">
        <v>362</v>
      </c>
      <c r="B875" t="s">
        <v>305</v>
      </c>
      <c r="C875" t="s">
        <v>306</v>
      </c>
      <c r="D875" t="s">
        <v>31</v>
      </c>
      <c r="E875" t="s">
        <v>25</v>
      </c>
      <c r="F875" s="398" t="s">
        <v>292</v>
      </c>
      <c r="G875" s="398" t="s">
        <v>292</v>
      </c>
      <c r="H875" s="398" t="s">
        <v>292</v>
      </c>
      <c r="I875" s="398" t="s">
        <v>292</v>
      </c>
      <c r="J875" s="398" t="s">
        <v>292</v>
      </c>
    </row>
    <row r="876" spans="1:10">
      <c r="A876" t="s">
        <v>362</v>
      </c>
      <c r="B876" t="s">
        <v>307</v>
      </c>
      <c r="C876" t="s">
        <v>308</v>
      </c>
      <c r="D876" t="s">
        <v>31</v>
      </c>
      <c r="E876" t="s">
        <v>25</v>
      </c>
      <c r="F876" s="398" t="s">
        <v>292</v>
      </c>
      <c r="G876" s="398" t="s">
        <v>292</v>
      </c>
      <c r="H876" s="398" t="s">
        <v>292</v>
      </c>
      <c r="I876" s="398" t="s">
        <v>292</v>
      </c>
      <c r="J876" s="398" t="s">
        <v>292</v>
      </c>
    </row>
    <row r="877" spans="1:10">
      <c r="A877" t="s">
        <v>362</v>
      </c>
      <c r="B877" t="s">
        <v>309</v>
      </c>
      <c r="C877" t="s">
        <v>310</v>
      </c>
      <c r="D877" t="s">
        <v>31</v>
      </c>
      <c r="E877" t="s">
        <v>25</v>
      </c>
      <c r="F877" s="398" t="s">
        <v>292</v>
      </c>
      <c r="G877" s="398" t="s">
        <v>292</v>
      </c>
      <c r="H877" s="398" t="s">
        <v>292</v>
      </c>
      <c r="I877" s="398" t="s">
        <v>292</v>
      </c>
      <c r="J877" s="398" t="s">
        <v>292</v>
      </c>
    </row>
    <row r="878" spans="1:10">
      <c r="A878" t="s">
        <v>362</v>
      </c>
      <c r="B878" t="s">
        <v>311</v>
      </c>
      <c r="C878" t="s">
        <v>312</v>
      </c>
      <c r="D878" t="s">
        <v>31</v>
      </c>
      <c r="E878" t="s">
        <v>25</v>
      </c>
      <c r="F878" s="398" t="s">
        <v>292</v>
      </c>
      <c r="G878" s="398" t="s">
        <v>292</v>
      </c>
      <c r="H878" s="398" t="s">
        <v>292</v>
      </c>
      <c r="I878" s="398" t="s">
        <v>292</v>
      </c>
      <c r="J878" s="398" t="s">
        <v>292</v>
      </c>
    </row>
    <row r="879" spans="1:10">
      <c r="A879" t="s">
        <v>362</v>
      </c>
      <c r="B879" t="s">
        <v>313</v>
      </c>
      <c r="C879" t="s">
        <v>314</v>
      </c>
      <c r="D879" t="s">
        <v>31</v>
      </c>
      <c r="E879" t="s">
        <v>25</v>
      </c>
      <c r="F879" s="398" t="s">
        <v>292</v>
      </c>
      <c r="G879" s="398" t="s">
        <v>292</v>
      </c>
      <c r="H879" s="398" t="s">
        <v>292</v>
      </c>
      <c r="I879" s="398" t="s">
        <v>292</v>
      </c>
      <c r="J879" s="398" t="s">
        <v>292</v>
      </c>
    </row>
    <row r="880" spans="1:10">
      <c r="A880" t="s">
        <v>362</v>
      </c>
      <c r="B880" t="s">
        <v>315</v>
      </c>
      <c r="C880" t="s">
        <v>316</v>
      </c>
      <c r="D880" t="s">
        <v>31</v>
      </c>
      <c r="E880" t="s">
        <v>25</v>
      </c>
      <c r="F880" s="397">
        <v>0</v>
      </c>
      <c r="G880" s="397">
        <v>0</v>
      </c>
      <c r="H880" s="397">
        <v>0</v>
      </c>
      <c r="I880" s="397">
        <v>0</v>
      </c>
      <c r="J880" s="397">
        <v>0</v>
      </c>
    </row>
    <row r="881" spans="1:10">
      <c r="A881" t="s">
        <v>362</v>
      </c>
      <c r="B881" t="s">
        <v>317</v>
      </c>
      <c r="C881" t="s">
        <v>318</v>
      </c>
      <c r="D881" t="s">
        <v>31</v>
      </c>
      <c r="E881" t="s">
        <v>25</v>
      </c>
      <c r="F881" s="397">
        <v>0</v>
      </c>
      <c r="G881" s="397">
        <v>0</v>
      </c>
      <c r="H881" s="397">
        <v>0</v>
      </c>
      <c r="I881" s="397">
        <v>0</v>
      </c>
      <c r="J881" s="397">
        <v>0</v>
      </c>
    </row>
    <row r="882" spans="1:10">
      <c r="A882" t="s">
        <v>362</v>
      </c>
      <c r="B882" t="s">
        <v>319</v>
      </c>
      <c r="C882" t="s">
        <v>320</v>
      </c>
      <c r="D882" t="s">
        <v>31</v>
      </c>
      <c r="E882" t="s">
        <v>25</v>
      </c>
      <c r="F882" s="397">
        <v>0</v>
      </c>
      <c r="G882" s="397">
        <v>0</v>
      </c>
      <c r="H882" s="397">
        <v>0</v>
      </c>
      <c r="I882" s="397">
        <v>0</v>
      </c>
      <c r="J882" s="397">
        <v>0</v>
      </c>
    </row>
    <row r="883" spans="1:10">
      <c r="A883" t="s">
        <v>362</v>
      </c>
      <c r="B883" t="s">
        <v>321</v>
      </c>
      <c r="C883" t="s">
        <v>322</v>
      </c>
      <c r="D883" t="s">
        <v>31</v>
      </c>
      <c r="E883" t="s">
        <v>25</v>
      </c>
      <c r="F883" s="397">
        <v>13.93941533913654</v>
      </c>
      <c r="G883" s="397">
        <v>14.091871020285691</v>
      </c>
      <c r="H883" s="397">
        <v>6.4914363061374107</v>
      </c>
      <c r="I883" s="397">
        <v>6.0955398581272924</v>
      </c>
      <c r="J883" s="397">
        <v>6.1201401088552299</v>
      </c>
    </row>
    <row r="884" spans="1:10">
      <c r="A884" t="s">
        <v>362</v>
      </c>
      <c r="B884" t="s">
        <v>323</v>
      </c>
      <c r="C884" t="s">
        <v>324</v>
      </c>
      <c r="D884" t="s">
        <v>31</v>
      </c>
      <c r="E884" t="s">
        <v>25</v>
      </c>
      <c r="F884" s="397">
        <v>0</v>
      </c>
      <c r="G884" s="397">
        <v>0</v>
      </c>
      <c r="H884" s="397">
        <v>0</v>
      </c>
      <c r="I884" s="397">
        <v>0</v>
      </c>
      <c r="J884" s="397">
        <v>0</v>
      </c>
    </row>
    <row r="885" spans="1:10">
      <c r="A885" t="s">
        <v>362</v>
      </c>
      <c r="B885" t="s">
        <v>325</v>
      </c>
      <c r="C885" t="s">
        <v>326</v>
      </c>
      <c r="D885" t="s">
        <v>31</v>
      </c>
      <c r="E885" t="s">
        <v>25</v>
      </c>
      <c r="F885" s="397">
        <v>0</v>
      </c>
      <c r="G885" s="397">
        <v>0</v>
      </c>
      <c r="H885" s="397">
        <v>0</v>
      </c>
      <c r="I885" s="397">
        <v>0</v>
      </c>
      <c r="J885" s="397">
        <v>0</v>
      </c>
    </row>
    <row r="886" spans="1:10">
      <c r="A886" t="s">
        <v>362</v>
      </c>
      <c r="B886" t="s">
        <v>327</v>
      </c>
      <c r="C886" t="s">
        <v>328</v>
      </c>
      <c r="D886" t="s">
        <v>31</v>
      </c>
      <c r="E886" t="s">
        <v>25</v>
      </c>
      <c r="F886" s="397">
        <v>0</v>
      </c>
      <c r="G886" s="397">
        <v>0</v>
      </c>
      <c r="H886" s="397">
        <v>0</v>
      </c>
      <c r="I886" s="397">
        <v>0</v>
      </c>
      <c r="J886" s="397">
        <v>0</v>
      </c>
    </row>
    <row r="887" spans="1:10">
      <c r="A887" t="s">
        <v>362</v>
      </c>
      <c r="B887" t="s">
        <v>329</v>
      </c>
      <c r="C887" t="s">
        <v>330</v>
      </c>
      <c r="D887" t="s">
        <v>31</v>
      </c>
      <c r="E887" t="s">
        <v>25</v>
      </c>
      <c r="F887" s="397">
        <v>0</v>
      </c>
      <c r="G887" s="397">
        <v>0</v>
      </c>
      <c r="H887" s="397">
        <v>0</v>
      </c>
      <c r="I887" s="397">
        <v>0</v>
      </c>
      <c r="J887" s="397">
        <v>0</v>
      </c>
    </row>
    <row r="888" spans="1:10">
      <c r="A888" t="s">
        <v>362</v>
      </c>
      <c r="B888" t="s">
        <v>331</v>
      </c>
      <c r="C888" t="s">
        <v>332</v>
      </c>
      <c r="D888" t="s">
        <v>31</v>
      </c>
      <c r="E888" t="s">
        <v>25</v>
      </c>
      <c r="F888" s="397">
        <v>0</v>
      </c>
      <c r="G888" s="397">
        <v>0</v>
      </c>
      <c r="H888" s="397">
        <v>0</v>
      </c>
      <c r="I888" s="397">
        <v>0</v>
      </c>
      <c r="J888" s="397">
        <v>0</v>
      </c>
    </row>
    <row r="889" spans="1:10">
      <c r="A889" t="s">
        <v>362</v>
      </c>
      <c r="B889" t="s">
        <v>333</v>
      </c>
      <c r="C889" t="s">
        <v>334</v>
      </c>
      <c r="D889" t="s">
        <v>31</v>
      </c>
      <c r="E889" t="s">
        <v>25</v>
      </c>
      <c r="F889" s="397">
        <v>22.382999999999999</v>
      </c>
      <c r="G889" s="397">
        <v>37.713999999999999</v>
      </c>
      <c r="H889" s="397">
        <v>79.062999999999988</v>
      </c>
      <c r="I889" s="397">
        <v>45.428999999999988</v>
      </c>
      <c r="J889" s="397">
        <v>18.814</v>
      </c>
    </row>
    <row r="890" spans="1:10">
      <c r="A890" t="s">
        <v>362</v>
      </c>
      <c r="B890" t="s">
        <v>335</v>
      </c>
      <c r="C890" t="s">
        <v>336</v>
      </c>
      <c r="D890" t="s">
        <v>31</v>
      </c>
      <c r="E890" t="s">
        <v>25</v>
      </c>
      <c r="F890" s="397">
        <v>0</v>
      </c>
      <c r="G890" s="397">
        <v>0</v>
      </c>
      <c r="H890" s="397">
        <v>0</v>
      </c>
      <c r="I890" s="397">
        <v>0</v>
      </c>
      <c r="J890" s="397">
        <v>0</v>
      </c>
    </row>
    <row r="891" spans="1:10">
      <c r="A891" t="s">
        <v>362</v>
      </c>
      <c r="B891" t="s">
        <v>337</v>
      </c>
      <c r="C891" t="s">
        <v>338</v>
      </c>
      <c r="D891" t="s">
        <v>31</v>
      </c>
      <c r="E891" t="s">
        <v>25</v>
      </c>
      <c r="F891" s="397">
        <v>42.325420463396462</v>
      </c>
      <c r="G891" s="397">
        <v>63.60409614221571</v>
      </c>
      <c r="H891" s="397">
        <v>62.138002656002783</v>
      </c>
      <c r="I891" s="397">
        <v>41.877747027165881</v>
      </c>
      <c r="J891" s="397">
        <v>39.106540433603463</v>
      </c>
    </row>
    <row r="892" spans="1:10">
      <c r="A892" t="s">
        <v>362</v>
      </c>
      <c r="B892" t="s">
        <v>339</v>
      </c>
      <c r="C892" t="s">
        <v>334</v>
      </c>
      <c r="D892" t="s">
        <v>31</v>
      </c>
      <c r="E892" t="s">
        <v>25</v>
      </c>
      <c r="F892" s="397">
        <v>18.751334460217681</v>
      </c>
      <c r="G892" s="397">
        <v>26.034720972544381</v>
      </c>
      <c r="H892" s="397">
        <v>16.308454931053632</v>
      </c>
      <c r="I892" s="397">
        <v>10.07280867823534</v>
      </c>
      <c r="J892" s="397">
        <v>4.5917604812633286</v>
      </c>
    </row>
    <row r="893" spans="1:10">
      <c r="A893" t="s">
        <v>362</v>
      </c>
      <c r="B893" t="s">
        <v>340</v>
      </c>
      <c r="C893" t="s">
        <v>338</v>
      </c>
      <c r="D893" t="s">
        <v>31</v>
      </c>
      <c r="E893" t="s">
        <v>25</v>
      </c>
      <c r="F893" s="397">
        <v>30.734348620870989</v>
      </c>
      <c r="G893" s="397">
        <v>35.64869348784346</v>
      </c>
      <c r="H893" s="397">
        <v>38.382599775807712</v>
      </c>
      <c r="I893" s="397">
        <v>33.966932484196697</v>
      </c>
      <c r="J893" s="397">
        <v>31.737918140872029</v>
      </c>
    </row>
    <row r="894" spans="1:10">
      <c r="A894" t="s">
        <v>362</v>
      </c>
      <c r="B894" t="s">
        <v>341</v>
      </c>
      <c r="C894" t="s">
        <v>342</v>
      </c>
      <c r="D894" t="s">
        <v>343</v>
      </c>
      <c r="E894" t="s">
        <v>25</v>
      </c>
      <c r="F894" s="399">
        <v>28391</v>
      </c>
      <c r="G894" s="399">
        <v>28830</v>
      </c>
      <c r="H894" s="399">
        <v>28829</v>
      </c>
      <c r="I894" s="399">
        <v>28210</v>
      </c>
      <c r="J894" s="399">
        <v>27504</v>
      </c>
    </row>
    <row r="895" spans="1:10">
      <c r="A895" t="s">
        <v>362</v>
      </c>
      <c r="B895" t="s">
        <v>344</v>
      </c>
      <c r="C895" t="s">
        <v>345</v>
      </c>
      <c r="D895" t="s">
        <v>343</v>
      </c>
      <c r="E895" t="s">
        <v>25</v>
      </c>
      <c r="F895" s="399">
        <v>32020</v>
      </c>
      <c r="G895" s="399">
        <v>32493</v>
      </c>
      <c r="H895" s="399">
        <v>32502</v>
      </c>
      <c r="I895" s="399">
        <v>31899</v>
      </c>
      <c r="J895" s="399">
        <v>31090</v>
      </c>
    </row>
    <row r="896" spans="1:10">
      <c r="A896" t="s">
        <v>362</v>
      </c>
      <c r="B896" t="s">
        <v>346</v>
      </c>
      <c r="C896" t="s">
        <v>347</v>
      </c>
      <c r="D896" t="s">
        <v>348</v>
      </c>
      <c r="E896" t="s">
        <v>25</v>
      </c>
      <c r="F896" s="506">
        <v>3.4724658922497778E-2</v>
      </c>
      <c r="G896" s="506">
        <v>3.4724658922497778E-2</v>
      </c>
      <c r="H896" s="506">
        <v>3.4724658922497778E-2</v>
      </c>
      <c r="I896" s="506">
        <v>3.4724658922497778E-2</v>
      </c>
      <c r="J896" s="506">
        <v>3.4724658922497778E-2</v>
      </c>
    </row>
    <row r="897" spans="1:10">
      <c r="A897" t="s">
        <v>362</v>
      </c>
      <c r="B897" t="s">
        <v>349</v>
      </c>
      <c r="C897" t="s">
        <v>350</v>
      </c>
      <c r="D897" t="s">
        <v>348</v>
      </c>
      <c r="E897" t="s">
        <v>25</v>
      </c>
      <c r="F897" s="506">
        <v>0.05</v>
      </c>
      <c r="G897" s="506">
        <v>0.05</v>
      </c>
      <c r="H897" s="506">
        <v>0.05</v>
      </c>
      <c r="I897" s="506">
        <v>0.05</v>
      </c>
      <c r="J897" s="506">
        <v>0.05</v>
      </c>
    </row>
    <row r="898" spans="1:10">
      <c r="A898" t="s">
        <v>362</v>
      </c>
      <c r="B898" t="s">
        <v>351</v>
      </c>
      <c r="C898" t="s">
        <v>352</v>
      </c>
      <c r="D898" t="s">
        <v>348</v>
      </c>
      <c r="E898" t="s">
        <v>25</v>
      </c>
      <c r="F898" s="506">
        <v>3.4724658922497778E-2</v>
      </c>
      <c r="G898" s="506">
        <v>3.4724658922497778E-2</v>
      </c>
      <c r="H898" s="506">
        <v>3.4724658922497778E-2</v>
      </c>
      <c r="I898" s="506">
        <v>3.4724658922497778E-2</v>
      </c>
      <c r="J898" s="506">
        <v>3.4724658922497778E-2</v>
      </c>
    </row>
    <row r="899" spans="1:10">
      <c r="A899" t="s">
        <v>362</v>
      </c>
      <c r="B899" t="s">
        <v>353</v>
      </c>
      <c r="C899" t="s">
        <v>354</v>
      </c>
      <c r="D899" t="s">
        <v>348</v>
      </c>
      <c r="E899" t="s">
        <v>25</v>
      </c>
      <c r="F899" s="506">
        <v>2.2668303493845358E-2</v>
      </c>
      <c r="G899" s="506">
        <v>2.2668303493845358E-2</v>
      </c>
      <c r="H899" s="506">
        <v>2.2668303493845358E-2</v>
      </c>
      <c r="I899" s="506">
        <v>2.2668303493845358E-2</v>
      </c>
      <c r="J899" s="506">
        <v>2.2668303493845358E-2</v>
      </c>
    </row>
    <row r="900" spans="1:10">
      <c r="A900" t="s">
        <v>362</v>
      </c>
      <c r="B900" t="s">
        <v>355</v>
      </c>
      <c r="C900" t="s">
        <v>356</v>
      </c>
      <c r="D900" t="s">
        <v>348</v>
      </c>
      <c r="E900" t="s">
        <v>25</v>
      </c>
      <c r="F900" s="506">
        <v>0.05</v>
      </c>
      <c r="G900" s="506">
        <v>0.05</v>
      </c>
      <c r="H900" s="506">
        <v>0.05</v>
      </c>
      <c r="I900" s="506">
        <v>0.05</v>
      </c>
      <c r="J900" s="506">
        <v>0.05</v>
      </c>
    </row>
    <row r="901" spans="1:10">
      <c r="A901" t="s">
        <v>362</v>
      </c>
      <c r="B901" t="s">
        <v>357</v>
      </c>
      <c r="C901" t="s">
        <v>358</v>
      </c>
      <c r="D901" t="s">
        <v>348</v>
      </c>
      <c r="E901" t="s">
        <v>25</v>
      </c>
      <c r="F901" s="506">
        <v>2.2668303493845358E-2</v>
      </c>
      <c r="G901" s="506">
        <v>2.2668303493845358E-2</v>
      </c>
      <c r="H901" s="506">
        <v>2.2668303493845358E-2</v>
      </c>
      <c r="I901" s="506">
        <v>2.2668303493845358E-2</v>
      </c>
      <c r="J901" s="506">
        <v>2.2668303493845358E-2</v>
      </c>
    </row>
    <row r="902" spans="1:10">
      <c r="A902" t="s">
        <v>363</v>
      </c>
      <c r="B902" t="s">
        <v>29</v>
      </c>
      <c r="C902" t="s">
        <v>30</v>
      </c>
      <c r="D902" t="s">
        <v>31</v>
      </c>
      <c r="E902" t="s">
        <v>25</v>
      </c>
      <c r="F902" s="398" t="s">
        <v>292</v>
      </c>
      <c r="G902" s="398" t="s">
        <v>292</v>
      </c>
      <c r="H902" s="398" t="s">
        <v>292</v>
      </c>
      <c r="I902" s="398" t="s">
        <v>292</v>
      </c>
      <c r="J902" s="398" t="s">
        <v>292</v>
      </c>
    </row>
    <row r="903" spans="1:10">
      <c r="A903" t="s">
        <v>363</v>
      </c>
      <c r="B903" t="s">
        <v>32</v>
      </c>
      <c r="C903" t="s">
        <v>33</v>
      </c>
      <c r="D903" t="s">
        <v>31</v>
      </c>
      <c r="E903" t="s">
        <v>25</v>
      </c>
      <c r="F903" s="398" t="s">
        <v>292</v>
      </c>
      <c r="G903" s="398" t="s">
        <v>292</v>
      </c>
      <c r="H903" s="398" t="s">
        <v>292</v>
      </c>
      <c r="I903" s="398" t="s">
        <v>292</v>
      </c>
      <c r="J903" s="398" t="s">
        <v>292</v>
      </c>
    </row>
    <row r="904" spans="1:10">
      <c r="A904" t="s">
        <v>363</v>
      </c>
      <c r="B904" t="s">
        <v>34</v>
      </c>
      <c r="C904" t="s">
        <v>35</v>
      </c>
      <c r="D904" t="s">
        <v>31</v>
      </c>
      <c r="E904" t="s">
        <v>25</v>
      </c>
      <c r="F904" s="398" t="s">
        <v>292</v>
      </c>
      <c r="G904" s="398" t="s">
        <v>292</v>
      </c>
      <c r="H904" s="398" t="s">
        <v>292</v>
      </c>
      <c r="I904" s="398" t="s">
        <v>292</v>
      </c>
      <c r="J904" s="398" t="s">
        <v>292</v>
      </c>
    </row>
    <row r="905" spans="1:10">
      <c r="A905" t="s">
        <v>363</v>
      </c>
      <c r="B905" t="s">
        <v>36</v>
      </c>
      <c r="C905" t="s">
        <v>37</v>
      </c>
      <c r="D905" t="s">
        <v>31</v>
      </c>
      <c r="E905" t="s">
        <v>25</v>
      </c>
      <c r="F905" s="398" t="s">
        <v>292</v>
      </c>
      <c r="G905" s="398" t="s">
        <v>292</v>
      </c>
      <c r="H905" s="398" t="s">
        <v>292</v>
      </c>
      <c r="I905" s="398" t="s">
        <v>292</v>
      </c>
      <c r="J905" s="398" t="s">
        <v>292</v>
      </c>
    </row>
    <row r="906" spans="1:10">
      <c r="A906" t="s">
        <v>363</v>
      </c>
      <c r="B906" t="s">
        <v>38</v>
      </c>
      <c r="C906" t="s">
        <v>39</v>
      </c>
      <c r="D906" t="s">
        <v>31</v>
      </c>
      <c r="E906" t="s">
        <v>25</v>
      </c>
      <c r="F906" s="398" t="s">
        <v>292</v>
      </c>
      <c r="G906" s="398" t="s">
        <v>292</v>
      </c>
      <c r="H906" s="398" t="s">
        <v>292</v>
      </c>
      <c r="I906" s="398" t="s">
        <v>292</v>
      </c>
      <c r="J906" s="398" t="s">
        <v>292</v>
      </c>
    </row>
    <row r="907" spans="1:10">
      <c r="A907" t="s">
        <v>363</v>
      </c>
      <c r="B907" t="s">
        <v>40</v>
      </c>
      <c r="C907" t="s">
        <v>41</v>
      </c>
      <c r="D907" t="s">
        <v>31</v>
      </c>
      <c r="E907" t="s">
        <v>25</v>
      </c>
      <c r="F907" s="398" t="s">
        <v>292</v>
      </c>
      <c r="G907" s="398" t="s">
        <v>292</v>
      </c>
      <c r="H907" s="398" t="s">
        <v>292</v>
      </c>
      <c r="I907" s="398" t="s">
        <v>292</v>
      </c>
      <c r="J907" s="398" t="s">
        <v>292</v>
      </c>
    </row>
    <row r="908" spans="1:10">
      <c r="A908" t="s">
        <v>363</v>
      </c>
      <c r="B908" t="s">
        <v>42</v>
      </c>
      <c r="C908" t="s">
        <v>43</v>
      </c>
      <c r="D908" t="s">
        <v>31</v>
      </c>
      <c r="E908" t="s">
        <v>25</v>
      </c>
      <c r="F908" s="398" t="s">
        <v>292</v>
      </c>
      <c r="G908" s="398" t="s">
        <v>292</v>
      </c>
      <c r="H908" s="398" t="s">
        <v>292</v>
      </c>
      <c r="I908" s="398" t="s">
        <v>292</v>
      </c>
      <c r="J908" s="398" t="s">
        <v>292</v>
      </c>
    </row>
    <row r="909" spans="1:10">
      <c r="A909" t="s">
        <v>363</v>
      </c>
      <c r="B909" t="s">
        <v>44</v>
      </c>
      <c r="C909" t="s">
        <v>45</v>
      </c>
      <c r="D909" t="s">
        <v>31</v>
      </c>
      <c r="E909" t="s">
        <v>25</v>
      </c>
      <c r="F909" s="398" t="s">
        <v>292</v>
      </c>
      <c r="G909" s="398" t="s">
        <v>292</v>
      </c>
      <c r="H909" s="398" t="s">
        <v>292</v>
      </c>
      <c r="I909" s="398" t="s">
        <v>292</v>
      </c>
      <c r="J909" s="398" t="s">
        <v>292</v>
      </c>
    </row>
    <row r="910" spans="1:10">
      <c r="A910" t="s">
        <v>363</v>
      </c>
      <c r="B910" t="s">
        <v>46</v>
      </c>
      <c r="C910" t="s">
        <v>47</v>
      </c>
      <c r="D910" t="s">
        <v>31</v>
      </c>
      <c r="E910" t="s">
        <v>25</v>
      </c>
      <c r="F910" s="398" t="s">
        <v>292</v>
      </c>
      <c r="G910" s="398" t="s">
        <v>292</v>
      </c>
      <c r="H910" s="398" t="s">
        <v>292</v>
      </c>
      <c r="I910" s="398" t="s">
        <v>292</v>
      </c>
      <c r="J910" s="398" t="s">
        <v>292</v>
      </c>
    </row>
    <row r="911" spans="1:10">
      <c r="A911" t="s">
        <v>363</v>
      </c>
      <c r="B911" t="s">
        <v>48</v>
      </c>
      <c r="C911" t="s">
        <v>49</v>
      </c>
      <c r="D911" t="s">
        <v>31</v>
      </c>
      <c r="E911" t="s">
        <v>25</v>
      </c>
      <c r="F911" s="398" t="s">
        <v>292</v>
      </c>
      <c r="G911" s="398" t="s">
        <v>292</v>
      </c>
      <c r="H911" s="398" t="s">
        <v>292</v>
      </c>
      <c r="I911" s="398" t="s">
        <v>292</v>
      </c>
      <c r="J911" s="398" t="s">
        <v>292</v>
      </c>
    </row>
    <row r="912" spans="1:10">
      <c r="A912" t="s">
        <v>363</v>
      </c>
      <c r="B912" t="s">
        <v>50</v>
      </c>
      <c r="C912" t="s">
        <v>51</v>
      </c>
      <c r="D912" t="s">
        <v>31</v>
      </c>
      <c r="E912" t="s">
        <v>25</v>
      </c>
      <c r="F912" s="398" t="s">
        <v>292</v>
      </c>
      <c r="G912" s="398" t="s">
        <v>292</v>
      </c>
      <c r="H912" s="398" t="s">
        <v>292</v>
      </c>
      <c r="I912" s="398" t="s">
        <v>292</v>
      </c>
      <c r="J912" s="398" t="s">
        <v>292</v>
      </c>
    </row>
    <row r="913" spans="1:10">
      <c r="A913" t="s">
        <v>363</v>
      </c>
      <c r="B913" t="s">
        <v>52</v>
      </c>
      <c r="C913" t="s">
        <v>53</v>
      </c>
      <c r="D913" t="s">
        <v>31</v>
      </c>
      <c r="E913" t="s">
        <v>25</v>
      </c>
      <c r="F913" s="398" t="s">
        <v>292</v>
      </c>
      <c r="G913" s="398" t="s">
        <v>292</v>
      </c>
      <c r="H913" s="398" t="s">
        <v>292</v>
      </c>
      <c r="I913" s="398" t="s">
        <v>292</v>
      </c>
      <c r="J913" s="398" t="s">
        <v>292</v>
      </c>
    </row>
    <row r="914" spans="1:10">
      <c r="A914" t="s">
        <v>363</v>
      </c>
      <c r="B914" t="s">
        <v>54</v>
      </c>
      <c r="C914" t="s">
        <v>55</v>
      </c>
      <c r="D914" t="s">
        <v>31</v>
      </c>
      <c r="E914" t="s">
        <v>25</v>
      </c>
      <c r="F914" s="398" t="s">
        <v>292</v>
      </c>
      <c r="G914" s="398" t="s">
        <v>292</v>
      </c>
      <c r="H914" s="398" t="s">
        <v>292</v>
      </c>
      <c r="I914" s="398" t="s">
        <v>292</v>
      </c>
      <c r="J914" s="398" t="s">
        <v>292</v>
      </c>
    </row>
    <row r="915" spans="1:10">
      <c r="A915" t="s">
        <v>363</v>
      </c>
      <c r="B915" t="s">
        <v>56</v>
      </c>
      <c r="C915" t="s">
        <v>57</v>
      </c>
      <c r="D915" t="s">
        <v>31</v>
      </c>
      <c r="E915" t="s">
        <v>25</v>
      </c>
      <c r="F915" s="398" t="s">
        <v>292</v>
      </c>
      <c r="G915" s="398" t="s">
        <v>292</v>
      </c>
      <c r="H915" s="398" t="s">
        <v>292</v>
      </c>
      <c r="I915" s="398" t="s">
        <v>292</v>
      </c>
      <c r="J915" s="398" t="s">
        <v>292</v>
      </c>
    </row>
    <row r="916" spans="1:10">
      <c r="A916" t="s">
        <v>363</v>
      </c>
      <c r="B916" t="s">
        <v>58</v>
      </c>
      <c r="C916" t="s">
        <v>59</v>
      </c>
      <c r="D916" t="s">
        <v>31</v>
      </c>
      <c r="E916" t="s">
        <v>25</v>
      </c>
      <c r="F916" s="398" t="s">
        <v>292</v>
      </c>
      <c r="G916" s="398" t="s">
        <v>292</v>
      </c>
      <c r="H916" s="398" t="s">
        <v>292</v>
      </c>
      <c r="I916" s="398" t="s">
        <v>292</v>
      </c>
      <c r="J916" s="398" t="s">
        <v>292</v>
      </c>
    </row>
    <row r="917" spans="1:10">
      <c r="A917" t="s">
        <v>363</v>
      </c>
      <c r="B917" t="s">
        <v>60</v>
      </c>
      <c r="C917" t="s">
        <v>61</v>
      </c>
      <c r="D917" t="s">
        <v>31</v>
      </c>
      <c r="E917" t="s">
        <v>25</v>
      </c>
      <c r="F917" s="398" t="s">
        <v>292</v>
      </c>
      <c r="G917" s="398" t="s">
        <v>292</v>
      </c>
      <c r="H917" s="398" t="s">
        <v>292</v>
      </c>
      <c r="I917" s="398" t="s">
        <v>292</v>
      </c>
      <c r="J917" s="398" t="s">
        <v>292</v>
      </c>
    </row>
    <row r="918" spans="1:10">
      <c r="A918" t="s">
        <v>363</v>
      </c>
      <c r="B918" t="s">
        <v>62</v>
      </c>
      <c r="C918" t="s">
        <v>63</v>
      </c>
      <c r="D918" t="s">
        <v>31</v>
      </c>
      <c r="E918" t="s">
        <v>25</v>
      </c>
      <c r="F918" s="398" t="s">
        <v>292</v>
      </c>
      <c r="G918" s="398" t="s">
        <v>292</v>
      </c>
      <c r="H918" s="398" t="s">
        <v>292</v>
      </c>
      <c r="I918" s="398" t="s">
        <v>292</v>
      </c>
      <c r="J918" s="398" t="s">
        <v>292</v>
      </c>
    </row>
    <row r="919" spans="1:10">
      <c r="A919" t="s">
        <v>363</v>
      </c>
      <c r="B919" t="s">
        <v>64</v>
      </c>
      <c r="C919" t="s">
        <v>65</v>
      </c>
      <c r="D919" t="s">
        <v>31</v>
      </c>
      <c r="E919" t="s">
        <v>25</v>
      </c>
      <c r="F919" s="398" t="s">
        <v>292</v>
      </c>
      <c r="G919" s="398" t="s">
        <v>292</v>
      </c>
      <c r="H919" s="398" t="s">
        <v>292</v>
      </c>
      <c r="I919" s="398" t="s">
        <v>292</v>
      </c>
      <c r="J919" s="398" t="s">
        <v>292</v>
      </c>
    </row>
    <row r="920" spans="1:10">
      <c r="A920" t="s">
        <v>363</v>
      </c>
      <c r="B920" t="s">
        <v>66</v>
      </c>
      <c r="C920" t="s">
        <v>67</v>
      </c>
      <c r="D920" t="s">
        <v>31</v>
      </c>
      <c r="E920" t="s">
        <v>25</v>
      </c>
      <c r="F920" s="398" t="s">
        <v>292</v>
      </c>
      <c r="G920" s="398" t="s">
        <v>292</v>
      </c>
      <c r="H920" s="398" t="s">
        <v>292</v>
      </c>
      <c r="I920" s="398" t="s">
        <v>292</v>
      </c>
      <c r="J920" s="398" t="s">
        <v>292</v>
      </c>
    </row>
    <row r="921" spans="1:10">
      <c r="A921" t="s">
        <v>363</v>
      </c>
      <c r="B921" t="s">
        <v>68</v>
      </c>
      <c r="C921" t="s">
        <v>69</v>
      </c>
      <c r="D921" t="s">
        <v>31</v>
      </c>
      <c r="E921" t="s">
        <v>25</v>
      </c>
      <c r="F921" s="398" t="s">
        <v>292</v>
      </c>
      <c r="G921" s="398" t="s">
        <v>292</v>
      </c>
      <c r="H921" s="398" t="s">
        <v>292</v>
      </c>
      <c r="I921" s="398" t="s">
        <v>292</v>
      </c>
      <c r="J921" s="398" t="s">
        <v>292</v>
      </c>
    </row>
    <row r="922" spans="1:10">
      <c r="A922" t="s">
        <v>363</v>
      </c>
      <c r="B922" t="s">
        <v>70</v>
      </c>
      <c r="C922" t="s">
        <v>71</v>
      </c>
      <c r="D922" t="s">
        <v>31</v>
      </c>
      <c r="E922" t="s">
        <v>25</v>
      </c>
      <c r="F922" s="398" t="s">
        <v>292</v>
      </c>
      <c r="G922" s="398" t="s">
        <v>292</v>
      </c>
      <c r="H922" s="398" t="s">
        <v>292</v>
      </c>
      <c r="I922" s="398" t="s">
        <v>292</v>
      </c>
      <c r="J922" s="398" t="s">
        <v>292</v>
      </c>
    </row>
    <row r="923" spans="1:10">
      <c r="A923" t="s">
        <v>363</v>
      </c>
      <c r="B923" t="s">
        <v>72</v>
      </c>
      <c r="C923" t="s">
        <v>73</v>
      </c>
      <c r="D923" t="s">
        <v>31</v>
      </c>
      <c r="E923" t="s">
        <v>25</v>
      </c>
      <c r="F923" s="398" t="s">
        <v>292</v>
      </c>
      <c r="G923" s="398" t="s">
        <v>292</v>
      </c>
      <c r="H923" s="398" t="s">
        <v>292</v>
      </c>
      <c r="I923" s="398" t="s">
        <v>292</v>
      </c>
      <c r="J923" s="398" t="s">
        <v>292</v>
      </c>
    </row>
    <row r="924" spans="1:10">
      <c r="A924" t="s">
        <v>363</v>
      </c>
      <c r="B924" t="s">
        <v>74</v>
      </c>
      <c r="C924" t="s">
        <v>75</v>
      </c>
      <c r="D924" t="s">
        <v>31</v>
      </c>
      <c r="E924" t="s">
        <v>25</v>
      </c>
      <c r="F924" s="398" t="s">
        <v>292</v>
      </c>
      <c r="G924" s="398" t="s">
        <v>292</v>
      </c>
      <c r="H924" s="398" t="s">
        <v>292</v>
      </c>
      <c r="I924" s="398" t="s">
        <v>292</v>
      </c>
      <c r="J924" s="398" t="s">
        <v>292</v>
      </c>
    </row>
    <row r="925" spans="1:10">
      <c r="A925" t="s">
        <v>363</v>
      </c>
      <c r="B925" t="s">
        <v>76</v>
      </c>
      <c r="C925" t="s">
        <v>77</v>
      </c>
      <c r="D925" t="s">
        <v>31</v>
      </c>
      <c r="E925" t="s">
        <v>25</v>
      </c>
      <c r="F925" s="398" t="s">
        <v>292</v>
      </c>
      <c r="G925" s="398" t="s">
        <v>292</v>
      </c>
      <c r="H925" s="398" t="s">
        <v>292</v>
      </c>
      <c r="I925" s="398" t="s">
        <v>292</v>
      </c>
      <c r="J925" s="398" t="s">
        <v>292</v>
      </c>
    </row>
    <row r="926" spans="1:10">
      <c r="A926" t="s">
        <v>363</v>
      </c>
      <c r="B926" t="s">
        <v>78</v>
      </c>
      <c r="C926" t="s">
        <v>79</v>
      </c>
      <c r="D926" t="s">
        <v>31</v>
      </c>
      <c r="E926" t="s">
        <v>25</v>
      </c>
      <c r="F926" s="398" t="s">
        <v>292</v>
      </c>
      <c r="G926" s="398" t="s">
        <v>292</v>
      </c>
      <c r="H926" s="398" t="s">
        <v>292</v>
      </c>
      <c r="I926" s="398" t="s">
        <v>292</v>
      </c>
      <c r="J926" s="398" t="s">
        <v>292</v>
      </c>
    </row>
    <row r="927" spans="1:10">
      <c r="A927" t="s">
        <v>363</v>
      </c>
      <c r="B927" t="s">
        <v>80</v>
      </c>
      <c r="C927" t="s">
        <v>81</v>
      </c>
      <c r="D927" t="s">
        <v>31</v>
      </c>
      <c r="E927" t="s">
        <v>25</v>
      </c>
      <c r="F927" s="398" t="s">
        <v>292</v>
      </c>
      <c r="G927" s="398" t="s">
        <v>292</v>
      </c>
      <c r="H927" s="398" t="s">
        <v>292</v>
      </c>
      <c r="I927" s="398" t="s">
        <v>292</v>
      </c>
      <c r="J927" s="398" t="s">
        <v>292</v>
      </c>
    </row>
    <row r="928" spans="1:10">
      <c r="A928" t="s">
        <v>363</v>
      </c>
      <c r="B928" t="s">
        <v>82</v>
      </c>
      <c r="C928" t="s">
        <v>83</v>
      </c>
      <c r="D928" t="s">
        <v>31</v>
      </c>
      <c r="E928" t="s">
        <v>25</v>
      </c>
      <c r="F928" s="398" t="s">
        <v>292</v>
      </c>
      <c r="G928" s="398" t="s">
        <v>292</v>
      </c>
      <c r="H928" s="398" t="s">
        <v>292</v>
      </c>
      <c r="I928" s="398" t="s">
        <v>292</v>
      </c>
      <c r="J928" s="398" t="s">
        <v>292</v>
      </c>
    </row>
    <row r="929" spans="1:10">
      <c r="A929" t="s">
        <v>363</v>
      </c>
      <c r="B929" t="s">
        <v>84</v>
      </c>
      <c r="C929" t="s">
        <v>85</v>
      </c>
      <c r="D929" t="s">
        <v>31</v>
      </c>
      <c r="E929" t="s">
        <v>25</v>
      </c>
      <c r="F929" s="398" t="s">
        <v>292</v>
      </c>
      <c r="G929" s="398" t="s">
        <v>292</v>
      </c>
      <c r="H929" s="398" t="s">
        <v>292</v>
      </c>
      <c r="I929" s="398" t="s">
        <v>292</v>
      </c>
      <c r="J929" s="398" t="s">
        <v>292</v>
      </c>
    </row>
    <row r="930" spans="1:10">
      <c r="A930" t="s">
        <v>363</v>
      </c>
      <c r="B930" t="s">
        <v>86</v>
      </c>
      <c r="C930" t="s">
        <v>87</v>
      </c>
      <c r="D930" t="s">
        <v>31</v>
      </c>
      <c r="E930" t="s">
        <v>25</v>
      </c>
      <c r="F930" s="398" t="s">
        <v>292</v>
      </c>
      <c r="G930" s="398" t="s">
        <v>292</v>
      </c>
      <c r="H930" s="398" t="s">
        <v>292</v>
      </c>
      <c r="I930" s="398" t="s">
        <v>292</v>
      </c>
      <c r="J930" s="398" t="s">
        <v>292</v>
      </c>
    </row>
    <row r="931" spans="1:10">
      <c r="A931" t="s">
        <v>363</v>
      </c>
      <c r="B931" t="s">
        <v>88</v>
      </c>
      <c r="C931" t="s">
        <v>89</v>
      </c>
      <c r="D931" t="s">
        <v>31</v>
      </c>
      <c r="E931" t="s">
        <v>25</v>
      </c>
      <c r="F931" s="398" t="s">
        <v>292</v>
      </c>
      <c r="G931" s="398" t="s">
        <v>292</v>
      </c>
      <c r="H931" s="398" t="s">
        <v>292</v>
      </c>
      <c r="I931" s="398" t="s">
        <v>292</v>
      </c>
      <c r="J931" s="398" t="s">
        <v>292</v>
      </c>
    </row>
    <row r="932" spans="1:10">
      <c r="A932" t="s">
        <v>363</v>
      </c>
      <c r="B932" t="s">
        <v>90</v>
      </c>
      <c r="C932" t="s">
        <v>91</v>
      </c>
      <c r="D932" t="s">
        <v>31</v>
      </c>
      <c r="E932" t="s">
        <v>25</v>
      </c>
      <c r="F932" s="398" t="s">
        <v>292</v>
      </c>
      <c r="G932" s="398" t="s">
        <v>292</v>
      </c>
      <c r="H932" s="398" t="s">
        <v>292</v>
      </c>
      <c r="I932" s="398" t="s">
        <v>292</v>
      </c>
      <c r="J932" s="398" t="s">
        <v>292</v>
      </c>
    </row>
    <row r="933" spans="1:10">
      <c r="A933" t="s">
        <v>363</v>
      </c>
      <c r="B933" t="s">
        <v>92</v>
      </c>
      <c r="C933" t="s">
        <v>93</v>
      </c>
      <c r="D933" t="s">
        <v>31</v>
      </c>
      <c r="E933" t="s">
        <v>25</v>
      </c>
      <c r="F933" s="398" t="s">
        <v>292</v>
      </c>
      <c r="G933" s="398" t="s">
        <v>292</v>
      </c>
      <c r="H933" s="398" t="s">
        <v>292</v>
      </c>
      <c r="I933" s="398" t="s">
        <v>292</v>
      </c>
      <c r="J933" s="398" t="s">
        <v>292</v>
      </c>
    </row>
    <row r="934" spans="1:10">
      <c r="A934" t="s">
        <v>363</v>
      </c>
      <c r="B934" t="s">
        <v>94</v>
      </c>
      <c r="C934" t="s">
        <v>95</v>
      </c>
      <c r="D934" t="s">
        <v>31</v>
      </c>
      <c r="E934" t="s">
        <v>25</v>
      </c>
      <c r="F934" s="397">
        <v>1.0049999999999999</v>
      </c>
      <c r="G934" s="397">
        <v>1.006</v>
      </c>
      <c r="H934" s="397">
        <v>1.006</v>
      </c>
      <c r="I934" s="397">
        <v>1.006</v>
      </c>
      <c r="J934" s="397">
        <v>1.006</v>
      </c>
    </row>
    <row r="935" spans="1:10">
      <c r="A935" t="s">
        <v>363</v>
      </c>
      <c r="B935" t="s">
        <v>96</v>
      </c>
      <c r="C935" t="s">
        <v>97</v>
      </c>
      <c r="D935" t="s">
        <v>31</v>
      </c>
      <c r="E935" t="s">
        <v>25</v>
      </c>
      <c r="F935" s="397">
        <v>0.14547975115661529</v>
      </c>
      <c r="G935" s="397">
        <v>0.14550350081477489</v>
      </c>
      <c r="H935" s="397">
        <v>0.14550350081477489</v>
      </c>
      <c r="I935" s="397">
        <v>0.14550350081477489</v>
      </c>
      <c r="J935" s="397">
        <v>0.14550350081477489</v>
      </c>
    </row>
    <row r="936" spans="1:10">
      <c r="A936" t="s">
        <v>363</v>
      </c>
      <c r="B936" t="s">
        <v>98</v>
      </c>
      <c r="C936" t="s">
        <v>99</v>
      </c>
      <c r="D936" t="s">
        <v>31</v>
      </c>
      <c r="E936" t="s">
        <v>25</v>
      </c>
      <c r="F936" s="397">
        <v>0</v>
      </c>
      <c r="G936" s="397">
        <v>0</v>
      </c>
      <c r="H936" s="397">
        <v>0</v>
      </c>
      <c r="I936" s="397">
        <v>0</v>
      </c>
      <c r="J936" s="397">
        <v>0</v>
      </c>
    </row>
    <row r="937" spans="1:10">
      <c r="A937" t="s">
        <v>363</v>
      </c>
      <c r="B937" t="s">
        <v>100</v>
      </c>
      <c r="C937" t="s">
        <v>101</v>
      </c>
      <c r="D937" t="s">
        <v>31</v>
      </c>
      <c r="E937" t="s">
        <v>25</v>
      </c>
      <c r="F937" s="397">
        <v>1.925</v>
      </c>
      <c r="G937" s="397">
        <v>1.855</v>
      </c>
      <c r="H937" s="397">
        <v>1.9059999999999999</v>
      </c>
      <c r="I937" s="397">
        <v>1.823</v>
      </c>
      <c r="J937" s="397">
        <v>1.726</v>
      </c>
    </row>
    <row r="938" spans="1:10">
      <c r="A938" t="s">
        <v>363</v>
      </c>
      <c r="B938" t="s">
        <v>102</v>
      </c>
      <c r="C938" t="s">
        <v>103</v>
      </c>
      <c r="D938" t="s">
        <v>31</v>
      </c>
      <c r="E938" t="s">
        <v>25</v>
      </c>
      <c r="F938" s="397">
        <v>0</v>
      </c>
      <c r="G938" s="397">
        <v>0</v>
      </c>
      <c r="H938" s="397">
        <v>0</v>
      </c>
      <c r="I938" s="397">
        <v>0</v>
      </c>
      <c r="J938" s="397">
        <v>0</v>
      </c>
    </row>
    <row r="939" spans="1:10">
      <c r="A939" t="s">
        <v>363</v>
      </c>
      <c r="B939" t="s">
        <v>104</v>
      </c>
      <c r="C939" t="s">
        <v>105</v>
      </c>
      <c r="D939" t="s">
        <v>31</v>
      </c>
      <c r="E939" t="s">
        <v>25</v>
      </c>
      <c r="F939" s="397">
        <v>1.0580000000000001</v>
      </c>
      <c r="G939" s="397">
        <v>1.0580000000000001</v>
      </c>
      <c r="H939" s="397">
        <v>0.69099999999999995</v>
      </c>
      <c r="I939" s="397">
        <v>0.33900000000000002</v>
      </c>
      <c r="J939" s="397">
        <v>0</v>
      </c>
    </row>
    <row r="940" spans="1:10">
      <c r="A940" t="s">
        <v>363</v>
      </c>
      <c r="B940" t="s">
        <v>106</v>
      </c>
      <c r="C940" t="s">
        <v>107</v>
      </c>
      <c r="D940" t="s">
        <v>31</v>
      </c>
      <c r="E940" t="s">
        <v>25</v>
      </c>
      <c r="F940" s="397">
        <v>0</v>
      </c>
      <c r="G940" s="397">
        <v>0</v>
      </c>
      <c r="H940" s="397">
        <v>0</v>
      </c>
      <c r="I940" s="397">
        <v>0</v>
      </c>
      <c r="J940" s="397">
        <v>0</v>
      </c>
    </row>
    <row r="941" spans="1:10">
      <c r="A941" t="s">
        <v>363</v>
      </c>
      <c r="B941" t="s">
        <v>108</v>
      </c>
      <c r="C941" t="s">
        <v>109</v>
      </c>
      <c r="D941" t="s">
        <v>31</v>
      </c>
      <c r="E941" t="s">
        <v>25</v>
      </c>
      <c r="F941" s="397">
        <v>0</v>
      </c>
      <c r="G941" s="397">
        <v>0</v>
      </c>
      <c r="H941" s="397">
        <v>0</v>
      </c>
      <c r="I941" s="397">
        <v>0</v>
      </c>
      <c r="J941" s="397">
        <v>0</v>
      </c>
    </row>
    <row r="942" spans="1:10">
      <c r="A942" t="s">
        <v>363</v>
      </c>
      <c r="B942" t="s">
        <v>110</v>
      </c>
      <c r="C942" t="s">
        <v>111</v>
      </c>
      <c r="D942" t="s">
        <v>31</v>
      </c>
      <c r="E942" t="s">
        <v>25</v>
      </c>
      <c r="F942" s="397">
        <v>5.0010000000000003</v>
      </c>
      <c r="G942" s="397">
        <v>5.0010000000000003</v>
      </c>
      <c r="H942" s="397">
        <v>5.1390000000000002</v>
      </c>
      <c r="I942" s="397">
        <v>4.9160000000000004</v>
      </c>
      <c r="J942" s="397">
        <v>4.6529999999999996</v>
      </c>
    </row>
    <row r="943" spans="1:10">
      <c r="A943" t="s">
        <v>363</v>
      </c>
      <c r="B943" t="s">
        <v>112</v>
      </c>
      <c r="C943" t="s">
        <v>113</v>
      </c>
      <c r="D943" t="s">
        <v>31</v>
      </c>
      <c r="E943" t="s">
        <v>25</v>
      </c>
      <c r="F943" s="397">
        <v>3.5710000000000002</v>
      </c>
      <c r="G943" s="397">
        <v>3.5710000000000002</v>
      </c>
      <c r="H943" s="397">
        <v>3.5710000000000002</v>
      </c>
      <c r="I943" s="397">
        <v>3.5710000000000002</v>
      </c>
      <c r="J943" s="397">
        <v>3.5710000000000002</v>
      </c>
    </row>
    <row r="944" spans="1:10">
      <c r="A944" t="s">
        <v>363</v>
      </c>
      <c r="B944" t="s">
        <v>114</v>
      </c>
      <c r="C944" t="s">
        <v>115</v>
      </c>
      <c r="D944" t="s">
        <v>31</v>
      </c>
      <c r="E944" t="s">
        <v>25</v>
      </c>
      <c r="F944" s="397">
        <v>0</v>
      </c>
      <c r="G944" s="397">
        <v>0</v>
      </c>
      <c r="H944" s="397">
        <v>0</v>
      </c>
      <c r="I944" s="397">
        <v>0</v>
      </c>
      <c r="J944" s="397">
        <v>0</v>
      </c>
    </row>
    <row r="945" spans="1:10">
      <c r="A945" t="s">
        <v>363</v>
      </c>
      <c r="B945" t="s">
        <v>116</v>
      </c>
      <c r="C945" t="s">
        <v>117</v>
      </c>
      <c r="D945" t="s">
        <v>31</v>
      </c>
      <c r="E945" t="s">
        <v>25</v>
      </c>
      <c r="F945" s="397">
        <v>0.10906</v>
      </c>
      <c r="G945" s="397">
        <v>0.10906</v>
      </c>
      <c r="H945" s="397">
        <v>0.10906</v>
      </c>
      <c r="I945" s="397">
        <v>0.10906</v>
      </c>
      <c r="J945" s="397">
        <v>0.10906</v>
      </c>
    </row>
    <row r="946" spans="1:10">
      <c r="A946" t="s">
        <v>363</v>
      </c>
      <c r="B946" t="s">
        <v>118</v>
      </c>
      <c r="C946" t="s">
        <v>119</v>
      </c>
      <c r="D946" t="s">
        <v>31</v>
      </c>
      <c r="E946" t="s">
        <v>25</v>
      </c>
      <c r="F946" s="397">
        <v>0</v>
      </c>
      <c r="G946" s="397">
        <v>0</v>
      </c>
      <c r="H946" s="397">
        <v>0</v>
      </c>
      <c r="I946" s="397">
        <v>0</v>
      </c>
      <c r="J946" s="397">
        <v>0</v>
      </c>
    </row>
    <row r="947" spans="1:10">
      <c r="A947" t="s">
        <v>363</v>
      </c>
      <c r="B947" t="s">
        <v>120</v>
      </c>
      <c r="C947" t="s">
        <v>121</v>
      </c>
      <c r="D947" t="s">
        <v>31</v>
      </c>
      <c r="E947" t="s">
        <v>25</v>
      </c>
      <c r="F947" s="397">
        <v>3.4660000000000002</v>
      </c>
      <c r="G947" s="397">
        <v>3.339</v>
      </c>
      <c r="H947" s="397">
        <v>3.339</v>
      </c>
      <c r="I947" s="397">
        <v>3.339</v>
      </c>
      <c r="J947" s="397">
        <v>3.339</v>
      </c>
    </row>
    <row r="948" spans="1:10">
      <c r="A948" t="s">
        <v>363</v>
      </c>
      <c r="B948" t="s">
        <v>122</v>
      </c>
      <c r="C948" t="s">
        <v>123</v>
      </c>
      <c r="D948" t="s">
        <v>31</v>
      </c>
      <c r="E948" t="s">
        <v>25</v>
      </c>
      <c r="F948" s="397">
        <v>0.155</v>
      </c>
      <c r="G948" s="397">
        <v>0.155</v>
      </c>
      <c r="H948" s="397">
        <v>0.155</v>
      </c>
      <c r="I948" s="397">
        <v>0.155</v>
      </c>
      <c r="J948" s="397">
        <v>0.155</v>
      </c>
    </row>
    <row r="949" spans="1:10">
      <c r="A949" t="s">
        <v>363</v>
      </c>
      <c r="B949" t="s">
        <v>124</v>
      </c>
      <c r="C949" t="s">
        <v>125</v>
      </c>
      <c r="D949" t="s">
        <v>31</v>
      </c>
      <c r="E949" t="s">
        <v>25</v>
      </c>
      <c r="F949" s="397">
        <v>0.81499999999999995</v>
      </c>
      <c r="G949" s="397">
        <v>0.59899999999999998</v>
      </c>
      <c r="H949" s="397">
        <v>0.39200000000000002</v>
      </c>
      <c r="I949" s="397">
        <v>0.192</v>
      </c>
      <c r="J949" s="397">
        <v>0</v>
      </c>
    </row>
    <row r="950" spans="1:10">
      <c r="A950" t="s">
        <v>363</v>
      </c>
      <c r="B950" t="s">
        <v>126</v>
      </c>
      <c r="C950" t="s">
        <v>127</v>
      </c>
      <c r="D950" t="s">
        <v>31</v>
      </c>
      <c r="E950" t="s">
        <v>25</v>
      </c>
      <c r="F950" s="397">
        <v>0</v>
      </c>
      <c r="G950" s="397">
        <v>0</v>
      </c>
      <c r="H950" s="397">
        <v>0</v>
      </c>
      <c r="I950" s="397">
        <v>0</v>
      </c>
      <c r="J950" s="397">
        <v>0</v>
      </c>
    </row>
    <row r="951" spans="1:10">
      <c r="A951" t="s">
        <v>363</v>
      </c>
      <c r="B951" t="s">
        <v>128</v>
      </c>
      <c r="C951" t="s">
        <v>129</v>
      </c>
      <c r="D951" t="s">
        <v>31</v>
      </c>
      <c r="E951" t="s">
        <v>25</v>
      </c>
      <c r="F951" s="397">
        <v>0</v>
      </c>
      <c r="G951" s="397">
        <v>0</v>
      </c>
      <c r="H951" s="397">
        <v>0</v>
      </c>
      <c r="I951" s="397">
        <v>0</v>
      </c>
      <c r="J951" s="397">
        <v>0</v>
      </c>
    </row>
    <row r="952" spans="1:10">
      <c r="A952" t="s">
        <v>363</v>
      </c>
      <c r="B952" t="s">
        <v>130</v>
      </c>
      <c r="C952" t="s">
        <v>131</v>
      </c>
      <c r="D952" t="s">
        <v>31</v>
      </c>
      <c r="E952" t="s">
        <v>25</v>
      </c>
      <c r="F952" s="397">
        <v>4.2320000000000002</v>
      </c>
      <c r="G952" s="397">
        <v>4.2329999999999997</v>
      </c>
      <c r="H952" s="397">
        <v>4.2329999999999997</v>
      </c>
      <c r="I952" s="397">
        <v>4.2329999999999997</v>
      </c>
      <c r="J952" s="397">
        <v>4.2329999999999997</v>
      </c>
    </row>
    <row r="953" spans="1:10">
      <c r="A953" t="s">
        <v>363</v>
      </c>
      <c r="B953" t="s">
        <v>132</v>
      </c>
      <c r="C953" t="s">
        <v>133</v>
      </c>
      <c r="D953" t="s">
        <v>31</v>
      </c>
      <c r="E953" t="s">
        <v>25</v>
      </c>
      <c r="F953" s="397">
        <v>0.106</v>
      </c>
      <c r="G953" s="397">
        <v>0.106</v>
      </c>
      <c r="H953" s="397">
        <v>0.106</v>
      </c>
      <c r="I953" s="397">
        <v>0.106</v>
      </c>
      <c r="J953" s="397">
        <v>0.106</v>
      </c>
    </row>
    <row r="954" spans="1:10">
      <c r="A954" t="s">
        <v>363</v>
      </c>
      <c r="B954" t="s">
        <v>134</v>
      </c>
      <c r="C954" t="s">
        <v>135</v>
      </c>
      <c r="D954" t="s">
        <v>31</v>
      </c>
      <c r="E954" t="s">
        <v>25</v>
      </c>
      <c r="F954" s="397">
        <v>0</v>
      </c>
      <c r="G954" s="397">
        <v>0</v>
      </c>
      <c r="H954" s="397">
        <v>0</v>
      </c>
      <c r="I954" s="397">
        <v>0</v>
      </c>
      <c r="J954" s="397">
        <v>0</v>
      </c>
    </row>
    <row r="955" spans="1:10">
      <c r="A955" t="s">
        <v>363</v>
      </c>
      <c r="B955" t="s">
        <v>136</v>
      </c>
      <c r="C955" t="s">
        <v>111</v>
      </c>
      <c r="D955" t="s">
        <v>31</v>
      </c>
      <c r="E955" t="s">
        <v>25</v>
      </c>
      <c r="F955" s="397">
        <v>0</v>
      </c>
      <c r="G955" s="397">
        <v>0</v>
      </c>
      <c r="H955" s="397">
        <v>0</v>
      </c>
      <c r="I955" s="397">
        <v>0</v>
      </c>
      <c r="J955" s="397">
        <v>0</v>
      </c>
    </row>
    <row r="956" spans="1:10">
      <c r="A956" t="s">
        <v>363</v>
      </c>
      <c r="B956" t="s">
        <v>137</v>
      </c>
      <c r="C956" t="s">
        <v>113</v>
      </c>
      <c r="D956" t="s">
        <v>31</v>
      </c>
      <c r="E956" t="s">
        <v>25</v>
      </c>
      <c r="F956" s="397">
        <v>0</v>
      </c>
      <c r="G956" s="397">
        <v>0</v>
      </c>
      <c r="H956" s="397">
        <v>0</v>
      </c>
      <c r="I956" s="397">
        <v>0</v>
      </c>
      <c r="J956" s="397">
        <v>0</v>
      </c>
    </row>
    <row r="957" spans="1:10">
      <c r="A957" t="s">
        <v>363</v>
      </c>
      <c r="B957" t="s">
        <v>138</v>
      </c>
      <c r="C957" t="s">
        <v>95</v>
      </c>
      <c r="D957" t="s">
        <v>31</v>
      </c>
      <c r="E957" t="s">
        <v>25</v>
      </c>
      <c r="F957" s="397">
        <v>0</v>
      </c>
      <c r="G957" s="397">
        <v>0</v>
      </c>
      <c r="H957" s="397">
        <v>0</v>
      </c>
      <c r="I957" s="397">
        <v>0</v>
      </c>
      <c r="J957" s="397">
        <v>0</v>
      </c>
    </row>
    <row r="958" spans="1:10">
      <c r="A958" t="s">
        <v>363</v>
      </c>
      <c r="B958" t="s">
        <v>139</v>
      </c>
      <c r="C958" t="s">
        <v>97</v>
      </c>
      <c r="D958" t="s">
        <v>31</v>
      </c>
      <c r="E958" t="s">
        <v>25</v>
      </c>
      <c r="F958" s="397">
        <v>0</v>
      </c>
      <c r="G958" s="397">
        <v>0</v>
      </c>
      <c r="H958" s="397">
        <v>0</v>
      </c>
      <c r="I958" s="397">
        <v>0</v>
      </c>
      <c r="J958" s="397">
        <v>0</v>
      </c>
    </row>
    <row r="959" spans="1:10">
      <c r="A959" t="s">
        <v>363</v>
      </c>
      <c r="B959" t="s">
        <v>140</v>
      </c>
      <c r="C959" t="s">
        <v>99</v>
      </c>
      <c r="D959" t="s">
        <v>31</v>
      </c>
      <c r="E959" t="s">
        <v>25</v>
      </c>
      <c r="F959" s="397">
        <v>0</v>
      </c>
      <c r="G959" s="397">
        <v>0</v>
      </c>
      <c r="H959" s="397">
        <v>0</v>
      </c>
      <c r="I959" s="397">
        <v>0</v>
      </c>
      <c r="J959" s="397">
        <v>0</v>
      </c>
    </row>
    <row r="960" spans="1:10">
      <c r="A960" t="s">
        <v>363</v>
      </c>
      <c r="B960" t="s">
        <v>141</v>
      </c>
      <c r="C960" t="s">
        <v>101</v>
      </c>
      <c r="D960" t="s">
        <v>31</v>
      </c>
      <c r="E960" t="s">
        <v>25</v>
      </c>
      <c r="F960" s="397">
        <v>0</v>
      </c>
      <c r="G960" s="397">
        <v>0</v>
      </c>
      <c r="H960" s="397">
        <v>0</v>
      </c>
      <c r="I960" s="397">
        <v>0</v>
      </c>
      <c r="J960" s="397">
        <v>0</v>
      </c>
    </row>
    <row r="961" spans="1:10">
      <c r="A961" t="s">
        <v>363</v>
      </c>
      <c r="B961" t="s">
        <v>142</v>
      </c>
      <c r="C961" t="s">
        <v>103</v>
      </c>
      <c r="D961" t="s">
        <v>31</v>
      </c>
      <c r="E961" t="s">
        <v>25</v>
      </c>
      <c r="F961" s="397">
        <v>0</v>
      </c>
      <c r="G961" s="397">
        <v>0</v>
      </c>
      <c r="H961" s="397">
        <v>0</v>
      </c>
      <c r="I961" s="397">
        <v>0</v>
      </c>
      <c r="J961" s="397">
        <v>0</v>
      </c>
    </row>
    <row r="962" spans="1:10">
      <c r="A962" t="s">
        <v>363</v>
      </c>
      <c r="B962" t="s">
        <v>143</v>
      </c>
      <c r="C962" t="s">
        <v>144</v>
      </c>
      <c r="D962" t="s">
        <v>31</v>
      </c>
      <c r="E962" t="s">
        <v>25</v>
      </c>
      <c r="F962" s="397">
        <v>0</v>
      </c>
      <c r="G962" s="397">
        <v>0</v>
      </c>
      <c r="H962" s="397">
        <v>0</v>
      </c>
      <c r="I962" s="397">
        <v>0</v>
      </c>
      <c r="J962" s="397">
        <v>0</v>
      </c>
    </row>
    <row r="963" spans="1:10">
      <c r="A963" t="s">
        <v>363</v>
      </c>
      <c r="B963" t="s">
        <v>145</v>
      </c>
      <c r="C963" t="s">
        <v>107</v>
      </c>
      <c r="D963" t="s">
        <v>31</v>
      </c>
      <c r="E963" t="s">
        <v>25</v>
      </c>
      <c r="F963" s="397">
        <v>0</v>
      </c>
      <c r="G963" s="397">
        <v>0</v>
      </c>
      <c r="H963" s="397">
        <v>0</v>
      </c>
      <c r="I963" s="397">
        <v>0</v>
      </c>
      <c r="J963" s="397">
        <v>0</v>
      </c>
    </row>
    <row r="964" spans="1:10">
      <c r="A964" t="s">
        <v>363</v>
      </c>
      <c r="B964" t="s">
        <v>146</v>
      </c>
      <c r="C964" t="s">
        <v>109</v>
      </c>
      <c r="D964" t="s">
        <v>31</v>
      </c>
      <c r="E964" t="s">
        <v>25</v>
      </c>
      <c r="F964" s="397">
        <v>0</v>
      </c>
      <c r="G964" s="397">
        <v>0</v>
      </c>
      <c r="H964" s="397">
        <v>0</v>
      </c>
      <c r="I964" s="397">
        <v>0</v>
      </c>
      <c r="J964" s="397">
        <v>0</v>
      </c>
    </row>
    <row r="965" spans="1:10">
      <c r="A965" t="s">
        <v>363</v>
      </c>
      <c r="B965" t="s">
        <v>147</v>
      </c>
      <c r="C965" t="s">
        <v>117</v>
      </c>
      <c r="D965" t="s">
        <v>31</v>
      </c>
      <c r="E965" t="s">
        <v>25</v>
      </c>
      <c r="F965" s="397">
        <v>0</v>
      </c>
      <c r="G965" s="397">
        <v>0</v>
      </c>
      <c r="H965" s="397">
        <v>0</v>
      </c>
      <c r="I965" s="397">
        <v>0</v>
      </c>
      <c r="J965" s="397">
        <v>0</v>
      </c>
    </row>
    <row r="966" spans="1:10">
      <c r="A966" t="s">
        <v>363</v>
      </c>
      <c r="B966" t="s">
        <v>148</v>
      </c>
      <c r="C966" t="s">
        <v>119</v>
      </c>
      <c r="D966" t="s">
        <v>31</v>
      </c>
      <c r="E966" t="s">
        <v>25</v>
      </c>
      <c r="F966" s="397">
        <v>0</v>
      </c>
      <c r="G966" s="397">
        <v>0</v>
      </c>
      <c r="H966" s="397">
        <v>0</v>
      </c>
      <c r="I966" s="397">
        <v>0</v>
      </c>
      <c r="J966" s="397">
        <v>0</v>
      </c>
    </row>
    <row r="967" spans="1:10">
      <c r="A967" t="s">
        <v>363</v>
      </c>
      <c r="B967" t="s">
        <v>149</v>
      </c>
      <c r="C967" t="s">
        <v>121</v>
      </c>
      <c r="D967" t="s">
        <v>31</v>
      </c>
      <c r="E967" t="s">
        <v>25</v>
      </c>
      <c r="F967" s="397">
        <v>0</v>
      </c>
      <c r="G967" s="397">
        <v>0</v>
      </c>
      <c r="H967" s="397">
        <v>0</v>
      </c>
      <c r="I967" s="397">
        <v>0</v>
      </c>
      <c r="J967" s="397">
        <v>0</v>
      </c>
    </row>
    <row r="968" spans="1:10">
      <c r="A968" t="s">
        <v>363</v>
      </c>
      <c r="B968" t="s">
        <v>150</v>
      </c>
      <c r="C968" t="s">
        <v>123</v>
      </c>
      <c r="D968" t="s">
        <v>31</v>
      </c>
      <c r="E968" t="s">
        <v>25</v>
      </c>
      <c r="F968" s="397">
        <v>0</v>
      </c>
      <c r="G968" s="397">
        <v>0</v>
      </c>
      <c r="H968" s="397">
        <v>0</v>
      </c>
      <c r="I968" s="397">
        <v>0</v>
      </c>
      <c r="J968" s="397">
        <v>0</v>
      </c>
    </row>
    <row r="969" spans="1:10">
      <c r="A969" t="s">
        <v>363</v>
      </c>
      <c r="B969" t="s">
        <v>151</v>
      </c>
      <c r="C969" t="s">
        <v>152</v>
      </c>
      <c r="D969" t="s">
        <v>31</v>
      </c>
      <c r="E969" t="s">
        <v>25</v>
      </c>
      <c r="F969" s="397">
        <v>0</v>
      </c>
      <c r="G969" s="397">
        <v>0</v>
      </c>
      <c r="H969" s="397">
        <v>0</v>
      </c>
      <c r="I969" s="397">
        <v>0</v>
      </c>
      <c r="J969" s="397">
        <v>0</v>
      </c>
    </row>
    <row r="970" spans="1:10">
      <c r="A970" t="s">
        <v>363</v>
      </c>
      <c r="B970" t="s">
        <v>153</v>
      </c>
      <c r="C970" t="s">
        <v>127</v>
      </c>
      <c r="D970" t="s">
        <v>31</v>
      </c>
      <c r="E970" t="s">
        <v>25</v>
      </c>
      <c r="F970" s="397">
        <v>0</v>
      </c>
      <c r="G970" s="397">
        <v>0</v>
      </c>
      <c r="H970" s="397">
        <v>0</v>
      </c>
      <c r="I970" s="397">
        <v>0</v>
      </c>
      <c r="J970" s="397">
        <v>0</v>
      </c>
    </row>
    <row r="971" spans="1:10">
      <c r="A971" t="s">
        <v>363</v>
      </c>
      <c r="B971" t="s">
        <v>154</v>
      </c>
      <c r="C971" t="s">
        <v>129</v>
      </c>
      <c r="D971" t="s">
        <v>31</v>
      </c>
      <c r="E971" t="s">
        <v>25</v>
      </c>
      <c r="F971" s="397">
        <v>0</v>
      </c>
      <c r="G971" s="397">
        <v>0</v>
      </c>
      <c r="H971" s="397">
        <v>0</v>
      </c>
      <c r="I971" s="397">
        <v>0</v>
      </c>
      <c r="J971" s="397">
        <v>0</v>
      </c>
    </row>
    <row r="972" spans="1:10">
      <c r="A972" t="s">
        <v>363</v>
      </c>
      <c r="B972" t="s">
        <v>155</v>
      </c>
      <c r="C972" t="s">
        <v>131</v>
      </c>
      <c r="D972" t="s">
        <v>31</v>
      </c>
      <c r="E972" t="s">
        <v>25</v>
      </c>
      <c r="F972" s="397">
        <v>0</v>
      </c>
      <c r="G972" s="397">
        <v>0</v>
      </c>
      <c r="H972" s="397">
        <v>0</v>
      </c>
      <c r="I972" s="397">
        <v>0</v>
      </c>
      <c r="J972" s="397">
        <v>0</v>
      </c>
    </row>
    <row r="973" spans="1:10">
      <c r="A973" t="s">
        <v>363</v>
      </c>
      <c r="B973" t="s">
        <v>156</v>
      </c>
      <c r="C973" t="s">
        <v>133</v>
      </c>
      <c r="D973" t="s">
        <v>31</v>
      </c>
      <c r="E973" t="s">
        <v>25</v>
      </c>
      <c r="F973" s="397">
        <v>0</v>
      </c>
      <c r="G973" s="397">
        <v>0</v>
      </c>
      <c r="H973" s="397">
        <v>0</v>
      </c>
      <c r="I973" s="397">
        <v>0</v>
      </c>
      <c r="J973" s="397">
        <v>0</v>
      </c>
    </row>
    <row r="974" spans="1:10">
      <c r="A974" t="s">
        <v>363</v>
      </c>
      <c r="B974" t="s">
        <v>157</v>
      </c>
      <c r="C974" t="s">
        <v>135</v>
      </c>
      <c r="D974" t="s">
        <v>31</v>
      </c>
      <c r="E974" t="s">
        <v>25</v>
      </c>
      <c r="F974" s="397">
        <v>0</v>
      </c>
      <c r="G974" s="397">
        <v>0</v>
      </c>
      <c r="H974" s="397">
        <v>0</v>
      </c>
      <c r="I974" s="397">
        <v>0</v>
      </c>
      <c r="J974" s="397">
        <v>0</v>
      </c>
    </row>
    <row r="975" spans="1:10">
      <c r="A975" t="s">
        <v>363</v>
      </c>
      <c r="B975" t="s">
        <v>158</v>
      </c>
      <c r="C975" t="s">
        <v>159</v>
      </c>
      <c r="D975" t="s">
        <v>31</v>
      </c>
      <c r="E975" t="s">
        <v>25</v>
      </c>
      <c r="F975" s="397">
        <v>0</v>
      </c>
      <c r="G975" s="397">
        <v>0</v>
      </c>
      <c r="H975" s="397">
        <v>0</v>
      </c>
      <c r="I975" s="397">
        <v>0</v>
      </c>
      <c r="J975" s="397">
        <v>0</v>
      </c>
    </row>
    <row r="976" spans="1:10">
      <c r="A976" t="s">
        <v>363</v>
      </c>
      <c r="B976" t="s">
        <v>160</v>
      </c>
      <c r="C976" t="s">
        <v>161</v>
      </c>
      <c r="D976" t="s">
        <v>31</v>
      </c>
      <c r="E976" t="s">
        <v>25</v>
      </c>
      <c r="F976" s="397">
        <v>0</v>
      </c>
      <c r="G976" s="397">
        <v>0</v>
      </c>
      <c r="H976" s="397">
        <v>0</v>
      </c>
      <c r="I976" s="397">
        <v>0</v>
      </c>
      <c r="J976" s="397">
        <v>0</v>
      </c>
    </row>
    <row r="977" spans="1:10">
      <c r="A977" t="s">
        <v>363</v>
      </c>
      <c r="B977" t="s">
        <v>162</v>
      </c>
      <c r="C977" t="s">
        <v>163</v>
      </c>
      <c r="D977" t="s">
        <v>31</v>
      </c>
      <c r="E977" t="s">
        <v>25</v>
      </c>
      <c r="F977" s="397">
        <v>0</v>
      </c>
      <c r="G977" s="397">
        <v>0</v>
      </c>
      <c r="H977" s="397">
        <v>0</v>
      </c>
      <c r="I977" s="397">
        <v>0</v>
      </c>
      <c r="J977" s="397">
        <v>0</v>
      </c>
    </row>
    <row r="978" spans="1:10">
      <c r="A978" t="s">
        <v>363</v>
      </c>
      <c r="B978" t="s">
        <v>164</v>
      </c>
      <c r="C978" t="s">
        <v>165</v>
      </c>
      <c r="D978" t="s">
        <v>31</v>
      </c>
      <c r="E978" t="s">
        <v>25</v>
      </c>
      <c r="F978" s="397">
        <v>0</v>
      </c>
      <c r="G978" s="397">
        <v>0</v>
      </c>
      <c r="H978" s="397">
        <v>0</v>
      </c>
      <c r="I978" s="397">
        <v>0</v>
      </c>
      <c r="J978" s="397">
        <v>0</v>
      </c>
    </row>
    <row r="979" spans="1:10">
      <c r="A979" t="s">
        <v>363</v>
      </c>
      <c r="B979" t="s">
        <v>166</v>
      </c>
      <c r="C979" t="s">
        <v>167</v>
      </c>
      <c r="D979" t="s">
        <v>31</v>
      </c>
      <c r="E979" t="s">
        <v>25</v>
      </c>
      <c r="F979" s="397">
        <v>0</v>
      </c>
      <c r="G979" s="397">
        <v>0</v>
      </c>
      <c r="H979" s="397">
        <v>0</v>
      </c>
      <c r="I979" s="397">
        <v>0</v>
      </c>
      <c r="J979" s="397">
        <v>0</v>
      </c>
    </row>
    <row r="980" spans="1:10">
      <c r="A980" t="s">
        <v>363</v>
      </c>
      <c r="B980" t="s">
        <v>168</v>
      </c>
      <c r="C980" t="s">
        <v>169</v>
      </c>
      <c r="D980" t="s">
        <v>31</v>
      </c>
      <c r="E980" t="s">
        <v>25</v>
      </c>
      <c r="F980" s="397">
        <v>0</v>
      </c>
      <c r="G980" s="397">
        <v>0</v>
      </c>
      <c r="H980" s="397">
        <v>0</v>
      </c>
      <c r="I980" s="397">
        <v>0</v>
      </c>
      <c r="J980" s="397">
        <v>0</v>
      </c>
    </row>
    <row r="981" spans="1:10">
      <c r="A981" t="s">
        <v>363</v>
      </c>
      <c r="B981" t="s">
        <v>170</v>
      </c>
      <c r="C981" t="s">
        <v>171</v>
      </c>
      <c r="D981" t="s">
        <v>31</v>
      </c>
      <c r="E981" t="s">
        <v>25</v>
      </c>
      <c r="F981" s="397">
        <v>0</v>
      </c>
      <c r="G981" s="397">
        <v>0</v>
      </c>
      <c r="H981" s="397">
        <v>0</v>
      </c>
      <c r="I981" s="397">
        <v>0</v>
      </c>
      <c r="J981" s="397">
        <v>0</v>
      </c>
    </row>
    <row r="982" spans="1:10">
      <c r="A982" t="s">
        <v>363</v>
      </c>
      <c r="B982" t="s">
        <v>172</v>
      </c>
      <c r="C982" t="s">
        <v>173</v>
      </c>
      <c r="D982" t="s">
        <v>31</v>
      </c>
      <c r="E982" t="s">
        <v>25</v>
      </c>
      <c r="F982" s="397">
        <v>0</v>
      </c>
      <c r="G982" s="397">
        <v>0</v>
      </c>
      <c r="H982" s="397">
        <v>0</v>
      </c>
      <c r="I982" s="397">
        <v>0</v>
      </c>
      <c r="J982" s="397">
        <v>0</v>
      </c>
    </row>
    <row r="983" spans="1:10">
      <c r="A983" t="s">
        <v>363</v>
      </c>
      <c r="B983" t="s">
        <v>174</v>
      </c>
      <c r="C983" t="s">
        <v>175</v>
      </c>
      <c r="D983" t="s">
        <v>31</v>
      </c>
      <c r="E983" t="s">
        <v>25</v>
      </c>
      <c r="F983" s="397">
        <v>0</v>
      </c>
      <c r="G983" s="397">
        <v>0</v>
      </c>
      <c r="H983" s="397">
        <v>0</v>
      </c>
      <c r="I983" s="397">
        <v>0</v>
      </c>
      <c r="J983" s="397">
        <v>0</v>
      </c>
    </row>
    <row r="984" spans="1:10">
      <c r="A984" t="s">
        <v>363</v>
      </c>
      <c r="B984" t="s">
        <v>176</v>
      </c>
      <c r="C984" t="s">
        <v>177</v>
      </c>
      <c r="D984" t="s">
        <v>31</v>
      </c>
      <c r="E984" t="s">
        <v>25</v>
      </c>
      <c r="F984" s="397">
        <v>0</v>
      </c>
      <c r="G984" s="397">
        <v>0</v>
      </c>
      <c r="H984" s="397">
        <v>0</v>
      </c>
      <c r="I984" s="397">
        <v>0</v>
      </c>
      <c r="J984" s="397">
        <v>0</v>
      </c>
    </row>
    <row r="985" spans="1:10">
      <c r="A985" t="s">
        <v>363</v>
      </c>
      <c r="B985" t="s">
        <v>178</v>
      </c>
      <c r="C985" t="s">
        <v>179</v>
      </c>
      <c r="D985" t="s">
        <v>31</v>
      </c>
      <c r="E985" t="s">
        <v>25</v>
      </c>
      <c r="F985" s="397">
        <v>0.26700000000000013</v>
      </c>
      <c r="G985" s="397">
        <v>0.26700000000000013</v>
      </c>
      <c r="H985" s="397">
        <v>0.26700000000000013</v>
      </c>
      <c r="I985" s="397">
        <v>0.26700000000000018</v>
      </c>
      <c r="J985" s="397">
        <v>0.26700000000000018</v>
      </c>
    </row>
    <row r="986" spans="1:10">
      <c r="A986" t="s">
        <v>363</v>
      </c>
      <c r="B986" t="s">
        <v>180</v>
      </c>
      <c r="C986" t="s">
        <v>181</v>
      </c>
      <c r="D986" t="s">
        <v>31</v>
      </c>
      <c r="E986" t="s">
        <v>25</v>
      </c>
      <c r="F986" s="397">
        <v>0</v>
      </c>
      <c r="G986" s="397">
        <v>0</v>
      </c>
      <c r="H986" s="397">
        <v>0</v>
      </c>
      <c r="I986" s="397">
        <v>0</v>
      </c>
      <c r="J986" s="397">
        <v>0</v>
      </c>
    </row>
    <row r="987" spans="1:10">
      <c r="A987" t="s">
        <v>363</v>
      </c>
      <c r="B987" t="s">
        <v>182</v>
      </c>
      <c r="C987" t="s">
        <v>183</v>
      </c>
      <c r="D987" t="s">
        <v>31</v>
      </c>
      <c r="E987" t="s">
        <v>25</v>
      </c>
      <c r="F987" s="397">
        <v>0.17100000000000001</v>
      </c>
      <c r="G987" s="397">
        <v>0.1710000000000001</v>
      </c>
      <c r="H987" s="397">
        <v>0.1710000000000001</v>
      </c>
      <c r="I987" s="397">
        <v>0.1710000000000001</v>
      </c>
      <c r="J987" s="397">
        <v>0.1710000000000001</v>
      </c>
    </row>
    <row r="988" spans="1:10">
      <c r="A988" t="s">
        <v>363</v>
      </c>
      <c r="B988" t="s">
        <v>184</v>
      </c>
      <c r="C988" t="s">
        <v>185</v>
      </c>
      <c r="D988" t="s">
        <v>31</v>
      </c>
      <c r="E988" t="s">
        <v>25</v>
      </c>
      <c r="F988" s="397">
        <v>0.7410000000000001</v>
      </c>
      <c r="G988" s="397">
        <v>0.7410000000000001</v>
      </c>
      <c r="H988" s="397">
        <v>0.7410000000000001</v>
      </c>
      <c r="I988" s="397">
        <v>0.74100000000000021</v>
      </c>
      <c r="J988" s="397">
        <v>0.74100000000000021</v>
      </c>
    </row>
    <row r="989" spans="1:10">
      <c r="A989" t="s">
        <v>363</v>
      </c>
      <c r="B989" t="s">
        <v>186</v>
      </c>
      <c r="C989" t="s">
        <v>187</v>
      </c>
      <c r="D989" t="s">
        <v>31</v>
      </c>
      <c r="E989" t="s">
        <v>25</v>
      </c>
      <c r="F989" s="397">
        <v>1.005347873846528</v>
      </c>
      <c r="G989" s="397">
        <v>1.0055119975004769</v>
      </c>
      <c r="H989" s="397">
        <v>1.0055119975004769</v>
      </c>
      <c r="I989" s="397">
        <v>1.0055119975004769</v>
      </c>
      <c r="J989" s="397">
        <v>1.0055119975004769</v>
      </c>
    </row>
    <row r="990" spans="1:10">
      <c r="A990" t="s">
        <v>363</v>
      </c>
      <c r="B990" t="s">
        <v>188</v>
      </c>
      <c r="C990" t="s">
        <v>189</v>
      </c>
      <c r="D990" t="s">
        <v>31</v>
      </c>
      <c r="E990" t="s">
        <v>25</v>
      </c>
      <c r="F990" s="397">
        <v>0.17741433067879911</v>
      </c>
      <c r="G990" s="397">
        <v>0.17744329367655479</v>
      </c>
      <c r="H990" s="397">
        <v>0.17744329367655479</v>
      </c>
      <c r="I990" s="397">
        <v>0.17744329367655479</v>
      </c>
      <c r="J990" s="397">
        <v>0.17744329367655479</v>
      </c>
    </row>
    <row r="991" spans="1:10">
      <c r="A991" t="s">
        <v>363</v>
      </c>
      <c r="B991" t="s">
        <v>190</v>
      </c>
      <c r="C991" t="s">
        <v>191</v>
      </c>
      <c r="D991" t="s">
        <v>31</v>
      </c>
      <c r="E991" t="s">
        <v>25</v>
      </c>
      <c r="F991" s="397">
        <v>0</v>
      </c>
      <c r="G991" s="397">
        <v>0</v>
      </c>
      <c r="H991" s="397">
        <v>0</v>
      </c>
      <c r="I991" s="397">
        <v>0</v>
      </c>
      <c r="J991" s="397">
        <v>0</v>
      </c>
    </row>
    <row r="992" spans="1:10">
      <c r="A992" t="s">
        <v>363</v>
      </c>
      <c r="B992" t="s">
        <v>192</v>
      </c>
      <c r="C992" t="s">
        <v>193</v>
      </c>
      <c r="D992" t="s">
        <v>31</v>
      </c>
      <c r="E992" t="s">
        <v>25</v>
      </c>
      <c r="F992" s="397">
        <v>0</v>
      </c>
      <c r="G992" s="397">
        <v>0</v>
      </c>
      <c r="H992" s="397">
        <v>0</v>
      </c>
      <c r="I992" s="397">
        <v>0</v>
      </c>
      <c r="J992" s="397">
        <v>0</v>
      </c>
    </row>
    <row r="993" spans="1:10">
      <c r="A993" t="s">
        <v>363</v>
      </c>
      <c r="B993" t="s">
        <v>194</v>
      </c>
      <c r="C993" t="s">
        <v>195</v>
      </c>
      <c r="D993" t="s">
        <v>31</v>
      </c>
      <c r="E993" t="s">
        <v>25</v>
      </c>
      <c r="F993" s="397">
        <v>0</v>
      </c>
      <c r="G993" s="397">
        <v>0</v>
      </c>
      <c r="H993" s="397">
        <v>0</v>
      </c>
      <c r="I993" s="397">
        <v>0</v>
      </c>
      <c r="J993" s="397">
        <v>0</v>
      </c>
    </row>
    <row r="994" spans="1:10">
      <c r="A994" t="s">
        <v>363</v>
      </c>
      <c r="B994" t="s">
        <v>196</v>
      </c>
      <c r="C994" t="s">
        <v>197</v>
      </c>
      <c r="D994" t="s">
        <v>31</v>
      </c>
      <c r="E994" t="s">
        <v>25</v>
      </c>
      <c r="F994" s="397">
        <v>0</v>
      </c>
      <c r="G994" s="397">
        <v>0</v>
      </c>
      <c r="H994" s="397">
        <v>0</v>
      </c>
      <c r="I994" s="397">
        <v>0</v>
      </c>
      <c r="J994" s="397">
        <v>0</v>
      </c>
    </row>
    <row r="995" spans="1:10">
      <c r="A995" t="s">
        <v>363</v>
      </c>
      <c r="B995" t="s">
        <v>198</v>
      </c>
      <c r="C995" t="s">
        <v>199</v>
      </c>
      <c r="D995" t="s">
        <v>31</v>
      </c>
      <c r="E995" t="s">
        <v>25</v>
      </c>
      <c r="F995" s="397">
        <v>0</v>
      </c>
      <c r="G995" s="397">
        <v>0</v>
      </c>
      <c r="H995" s="397">
        <v>0</v>
      </c>
      <c r="I995" s="397">
        <v>0</v>
      </c>
      <c r="J995" s="397">
        <v>0</v>
      </c>
    </row>
    <row r="996" spans="1:10">
      <c r="A996" t="s">
        <v>363</v>
      </c>
      <c r="B996" t="s">
        <v>200</v>
      </c>
      <c r="C996" t="s">
        <v>201</v>
      </c>
      <c r="D996" t="s">
        <v>31</v>
      </c>
      <c r="E996" t="s">
        <v>25</v>
      </c>
      <c r="F996" s="397">
        <v>0</v>
      </c>
      <c r="G996" s="397">
        <v>0</v>
      </c>
      <c r="H996" s="397">
        <v>0</v>
      </c>
      <c r="I996" s="397">
        <v>0</v>
      </c>
      <c r="J996" s="397">
        <v>0</v>
      </c>
    </row>
    <row r="997" spans="1:10">
      <c r="A997" t="s">
        <v>363</v>
      </c>
      <c r="B997" t="s">
        <v>202</v>
      </c>
      <c r="C997" t="s">
        <v>203</v>
      </c>
      <c r="D997" t="s">
        <v>31</v>
      </c>
      <c r="E997" t="s">
        <v>25</v>
      </c>
      <c r="F997" s="397">
        <v>0</v>
      </c>
      <c r="G997" s="397">
        <v>0</v>
      </c>
      <c r="H997" s="397">
        <v>0</v>
      </c>
      <c r="I997" s="397">
        <v>0</v>
      </c>
      <c r="J997" s="397">
        <v>0</v>
      </c>
    </row>
    <row r="998" spans="1:10">
      <c r="A998" t="s">
        <v>363</v>
      </c>
      <c r="B998" t="s">
        <v>204</v>
      </c>
      <c r="C998" t="s">
        <v>205</v>
      </c>
      <c r="D998" t="s">
        <v>31</v>
      </c>
      <c r="E998" t="s">
        <v>25</v>
      </c>
      <c r="F998" s="397">
        <v>0</v>
      </c>
      <c r="G998" s="397">
        <v>0</v>
      </c>
      <c r="H998" s="397">
        <v>0</v>
      </c>
      <c r="I998" s="397">
        <v>0</v>
      </c>
      <c r="J998" s="397">
        <v>0</v>
      </c>
    </row>
    <row r="999" spans="1:10">
      <c r="A999" t="s">
        <v>363</v>
      </c>
      <c r="B999" t="s">
        <v>206</v>
      </c>
      <c r="C999" t="s">
        <v>207</v>
      </c>
      <c r="D999" t="s">
        <v>31</v>
      </c>
      <c r="E999" t="s">
        <v>25</v>
      </c>
      <c r="F999" s="397">
        <v>0</v>
      </c>
      <c r="G999" s="397">
        <v>0</v>
      </c>
      <c r="H999" s="397">
        <v>0</v>
      </c>
      <c r="I999" s="397">
        <v>0</v>
      </c>
      <c r="J999" s="397">
        <v>0</v>
      </c>
    </row>
    <row r="1000" spans="1:10">
      <c r="A1000" t="s">
        <v>363</v>
      </c>
      <c r="B1000" t="s">
        <v>208</v>
      </c>
      <c r="C1000" t="s">
        <v>209</v>
      </c>
      <c r="D1000" t="s">
        <v>31</v>
      </c>
      <c r="E1000" t="s">
        <v>25</v>
      </c>
      <c r="F1000" s="397">
        <v>0</v>
      </c>
      <c r="G1000" s="397">
        <v>0</v>
      </c>
      <c r="H1000" s="397">
        <v>0</v>
      </c>
      <c r="I1000" s="397">
        <v>0</v>
      </c>
      <c r="J1000" s="397">
        <v>0</v>
      </c>
    </row>
    <row r="1001" spans="1:10">
      <c r="A1001" t="s">
        <v>363</v>
      </c>
      <c r="B1001" t="s">
        <v>210</v>
      </c>
      <c r="C1001" t="s">
        <v>211</v>
      </c>
      <c r="D1001" t="s">
        <v>31</v>
      </c>
      <c r="E1001" t="s">
        <v>25</v>
      </c>
      <c r="F1001" s="397">
        <v>0</v>
      </c>
      <c r="G1001" s="397">
        <v>0</v>
      </c>
      <c r="H1001" s="397">
        <v>0</v>
      </c>
      <c r="I1001" s="397">
        <v>0</v>
      </c>
      <c r="J1001" s="397">
        <v>0</v>
      </c>
    </row>
    <row r="1002" spans="1:10">
      <c r="A1002" t="s">
        <v>363</v>
      </c>
      <c r="B1002" t="s">
        <v>212</v>
      </c>
      <c r="C1002" t="s">
        <v>213</v>
      </c>
      <c r="D1002" t="s">
        <v>31</v>
      </c>
      <c r="E1002" t="s">
        <v>25</v>
      </c>
      <c r="F1002" s="397">
        <v>0</v>
      </c>
      <c r="G1002" s="397">
        <v>0</v>
      </c>
      <c r="H1002" s="397">
        <v>0</v>
      </c>
      <c r="I1002" s="397">
        <v>0</v>
      </c>
      <c r="J1002" s="397">
        <v>0</v>
      </c>
    </row>
    <row r="1003" spans="1:10">
      <c r="A1003" t="s">
        <v>363</v>
      </c>
      <c r="B1003" t="s">
        <v>214</v>
      </c>
      <c r="C1003" t="s">
        <v>215</v>
      </c>
      <c r="D1003" t="s">
        <v>31</v>
      </c>
      <c r="E1003" t="s">
        <v>25</v>
      </c>
      <c r="F1003" s="397">
        <v>0</v>
      </c>
      <c r="G1003" s="397">
        <v>0</v>
      </c>
      <c r="H1003" s="397">
        <v>0</v>
      </c>
      <c r="I1003" s="397">
        <v>0</v>
      </c>
      <c r="J1003" s="397">
        <v>0</v>
      </c>
    </row>
    <row r="1004" spans="1:10">
      <c r="A1004" t="s">
        <v>363</v>
      </c>
      <c r="B1004" t="s">
        <v>216</v>
      </c>
      <c r="C1004" t="s">
        <v>217</v>
      </c>
      <c r="D1004" t="s">
        <v>31</v>
      </c>
      <c r="E1004" t="s">
        <v>25</v>
      </c>
      <c r="F1004" s="397">
        <v>0</v>
      </c>
      <c r="G1004" s="397">
        <v>0</v>
      </c>
      <c r="H1004" s="397">
        <v>0</v>
      </c>
      <c r="I1004" s="397">
        <v>0</v>
      </c>
      <c r="J1004" s="397">
        <v>0</v>
      </c>
    </row>
    <row r="1005" spans="1:10">
      <c r="A1005" t="s">
        <v>363</v>
      </c>
      <c r="B1005" t="s">
        <v>218</v>
      </c>
      <c r="C1005" t="s">
        <v>219</v>
      </c>
      <c r="D1005" t="s">
        <v>31</v>
      </c>
      <c r="E1005" t="s">
        <v>25</v>
      </c>
      <c r="F1005" s="397">
        <v>0</v>
      </c>
      <c r="G1005" s="397">
        <v>0</v>
      </c>
      <c r="H1005" s="397">
        <v>0</v>
      </c>
      <c r="I1005" s="397">
        <v>0</v>
      </c>
      <c r="J1005" s="397">
        <v>0</v>
      </c>
    </row>
    <row r="1006" spans="1:10">
      <c r="A1006" t="s">
        <v>363</v>
      </c>
      <c r="B1006" t="s">
        <v>220</v>
      </c>
      <c r="C1006" t="s">
        <v>221</v>
      </c>
      <c r="D1006" t="s">
        <v>31</v>
      </c>
      <c r="E1006" t="s">
        <v>25</v>
      </c>
      <c r="F1006" s="397">
        <v>0</v>
      </c>
      <c r="G1006" s="397">
        <v>0</v>
      </c>
      <c r="H1006" s="397">
        <v>0</v>
      </c>
      <c r="I1006" s="397">
        <v>0</v>
      </c>
      <c r="J1006" s="397">
        <v>0</v>
      </c>
    </row>
    <row r="1007" spans="1:10">
      <c r="A1007" t="s">
        <v>363</v>
      </c>
      <c r="B1007" t="s">
        <v>222</v>
      </c>
      <c r="C1007" t="s">
        <v>223</v>
      </c>
      <c r="D1007" t="s">
        <v>31</v>
      </c>
      <c r="E1007" t="s">
        <v>25</v>
      </c>
      <c r="F1007" s="397">
        <v>0</v>
      </c>
      <c r="G1007" s="397">
        <v>0</v>
      </c>
      <c r="H1007" s="397">
        <v>0</v>
      </c>
      <c r="I1007" s="397">
        <v>0</v>
      </c>
      <c r="J1007" s="397">
        <v>0</v>
      </c>
    </row>
    <row r="1008" spans="1:10">
      <c r="A1008" t="s">
        <v>363</v>
      </c>
      <c r="B1008" t="s">
        <v>224</v>
      </c>
      <c r="C1008" t="s">
        <v>225</v>
      </c>
      <c r="D1008" t="s">
        <v>31</v>
      </c>
      <c r="E1008" t="s">
        <v>25</v>
      </c>
      <c r="F1008" s="397">
        <v>0</v>
      </c>
      <c r="G1008" s="397">
        <v>0</v>
      </c>
      <c r="H1008" s="397">
        <v>0</v>
      </c>
      <c r="I1008" s="397">
        <v>0</v>
      </c>
      <c r="J1008" s="397">
        <v>0</v>
      </c>
    </row>
    <row r="1009" spans="1:10">
      <c r="A1009" t="s">
        <v>363</v>
      </c>
      <c r="B1009" t="s">
        <v>226</v>
      </c>
      <c r="C1009" t="s">
        <v>227</v>
      </c>
      <c r="D1009" t="s">
        <v>31</v>
      </c>
      <c r="E1009" t="s">
        <v>25</v>
      </c>
      <c r="F1009" s="397">
        <v>0</v>
      </c>
      <c r="G1009" s="397">
        <v>0</v>
      </c>
      <c r="H1009" s="397">
        <v>0</v>
      </c>
      <c r="I1009" s="397">
        <v>0</v>
      </c>
      <c r="J1009" s="397">
        <v>0</v>
      </c>
    </row>
    <row r="1010" spans="1:10">
      <c r="A1010" t="s">
        <v>363</v>
      </c>
      <c r="B1010" t="s">
        <v>228</v>
      </c>
      <c r="C1010" t="s">
        <v>229</v>
      </c>
      <c r="D1010" t="s">
        <v>31</v>
      </c>
      <c r="E1010" t="s">
        <v>25</v>
      </c>
      <c r="F1010" s="397">
        <v>0</v>
      </c>
      <c r="G1010" s="397">
        <v>0</v>
      </c>
      <c r="H1010" s="397">
        <v>0</v>
      </c>
      <c r="I1010" s="397">
        <v>0</v>
      </c>
      <c r="J1010" s="397">
        <v>0</v>
      </c>
    </row>
    <row r="1011" spans="1:10">
      <c r="A1011" t="s">
        <v>363</v>
      </c>
      <c r="B1011" t="s">
        <v>230</v>
      </c>
      <c r="C1011" t="s">
        <v>231</v>
      </c>
      <c r="D1011" t="s">
        <v>31</v>
      </c>
      <c r="E1011" t="s">
        <v>25</v>
      </c>
      <c r="F1011" s="397">
        <v>0</v>
      </c>
      <c r="G1011" s="397">
        <v>0</v>
      </c>
      <c r="H1011" s="397">
        <v>0</v>
      </c>
      <c r="I1011" s="397">
        <v>0</v>
      </c>
      <c r="J1011" s="397">
        <v>0</v>
      </c>
    </row>
    <row r="1012" spans="1:10">
      <c r="A1012" t="s">
        <v>363</v>
      </c>
      <c r="B1012" t="s">
        <v>232</v>
      </c>
      <c r="C1012" t="s">
        <v>233</v>
      </c>
      <c r="D1012" t="s">
        <v>31</v>
      </c>
      <c r="E1012" t="s">
        <v>25</v>
      </c>
      <c r="F1012" s="397">
        <v>0</v>
      </c>
      <c r="G1012" s="397">
        <v>0</v>
      </c>
      <c r="H1012" s="397">
        <v>0</v>
      </c>
      <c r="I1012" s="397">
        <v>0</v>
      </c>
      <c r="J1012" s="397">
        <v>0</v>
      </c>
    </row>
    <row r="1013" spans="1:10">
      <c r="A1013" t="s">
        <v>363</v>
      </c>
      <c r="B1013" t="s">
        <v>234</v>
      </c>
      <c r="C1013" t="s">
        <v>235</v>
      </c>
      <c r="D1013" t="s">
        <v>31</v>
      </c>
      <c r="E1013" t="s">
        <v>25</v>
      </c>
      <c r="F1013" s="397">
        <v>0</v>
      </c>
      <c r="G1013" s="397">
        <v>0</v>
      </c>
      <c r="H1013" s="397">
        <v>0</v>
      </c>
      <c r="I1013" s="397">
        <v>0</v>
      </c>
      <c r="J1013" s="397">
        <v>0</v>
      </c>
    </row>
    <row r="1014" spans="1:10">
      <c r="A1014" t="s">
        <v>363</v>
      </c>
      <c r="B1014" t="s">
        <v>236</v>
      </c>
      <c r="C1014" t="s">
        <v>237</v>
      </c>
      <c r="D1014" t="s">
        <v>31</v>
      </c>
      <c r="E1014" t="s">
        <v>25</v>
      </c>
      <c r="F1014" s="397">
        <v>0</v>
      </c>
      <c r="G1014" s="397">
        <v>0</v>
      </c>
      <c r="H1014" s="397">
        <v>0</v>
      </c>
      <c r="I1014" s="397">
        <v>0</v>
      </c>
      <c r="J1014" s="397">
        <v>0</v>
      </c>
    </row>
    <row r="1015" spans="1:10">
      <c r="A1015" t="s">
        <v>363</v>
      </c>
      <c r="B1015" t="s">
        <v>238</v>
      </c>
      <c r="C1015" t="s">
        <v>239</v>
      </c>
      <c r="D1015" t="s">
        <v>31</v>
      </c>
      <c r="E1015" t="s">
        <v>25</v>
      </c>
      <c r="F1015" s="397">
        <v>0</v>
      </c>
      <c r="G1015" s="397">
        <v>0</v>
      </c>
      <c r="H1015" s="397">
        <v>0</v>
      </c>
      <c r="I1015" s="397">
        <v>0</v>
      </c>
      <c r="J1015" s="397">
        <v>0</v>
      </c>
    </row>
    <row r="1016" spans="1:10">
      <c r="A1016" t="s">
        <v>363</v>
      </c>
      <c r="B1016" t="s">
        <v>240</v>
      </c>
      <c r="C1016" t="s">
        <v>241</v>
      </c>
      <c r="D1016" t="s">
        <v>31</v>
      </c>
      <c r="E1016" t="s">
        <v>25</v>
      </c>
      <c r="F1016" s="397">
        <v>0</v>
      </c>
      <c r="G1016" s="397">
        <v>0</v>
      </c>
      <c r="H1016" s="397">
        <v>0</v>
      </c>
      <c r="I1016" s="397">
        <v>0</v>
      </c>
      <c r="J1016" s="397">
        <v>0</v>
      </c>
    </row>
    <row r="1017" spans="1:10">
      <c r="A1017" t="s">
        <v>363</v>
      </c>
      <c r="B1017" t="s">
        <v>242</v>
      </c>
      <c r="C1017" t="s">
        <v>181</v>
      </c>
      <c r="D1017" t="s">
        <v>31</v>
      </c>
      <c r="E1017" t="s">
        <v>25</v>
      </c>
      <c r="F1017" s="397">
        <v>0</v>
      </c>
      <c r="G1017" s="397">
        <v>0</v>
      </c>
      <c r="H1017" s="397">
        <v>0</v>
      </c>
      <c r="I1017" s="397">
        <v>0</v>
      </c>
      <c r="J1017" s="397">
        <v>0</v>
      </c>
    </row>
    <row r="1018" spans="1:10">
      <c r="A1018" t="s">
        <v>363</v>
      </c>
      <c r="B1018" t="s">
        <v>243</v>
      </c>
      <c r="C1018" t="s">
        <v>183</v>
      </c>
      <c r="D1018" t="s">
        <v>31</v>
      </c>
      <c r="E1018" t="s">
        <v>25</v>
      </c>
      <c r="F1018" s="397">
        <v>0</v>
      </c>
      <c r="G1018" s="397">
        <v>0</v>
      </c>
      <c r="H1018" s="397">
        <v>0</v>
      </c>
      <c r="I1018" s="397">
        <v>0</v>
      </c>
      <c r="J1018" s="397">
        <v>0</v>
      </c>
    </row>
    <row r="1019" spans="1:10">
      <c r="A1019" t="s">
        <v>363</v>
      </c>
      <c r="B1019" t="s">
        <v>244</v>
      </c>
      <c r="C1019" t="s">
        <v>185</v>
      </c>
      <c r="D1019" t="s">
        <v>31</v>
      </c>
      <c r="E1019" t="s">
        <v>25</v>
      </c>
      <c r="F1019" s="397">
        <v>0</v>
      </c>
      <c r="G1019" s="397">
        <v>0</v>
      </c>
      <c r="H1019" s="397">
        <v>0</v>
      </c>
      <c r="I1019" s="397">
        <v>0</v>
      </c>
      <c r="J1019" s="397">
        <v>0</v>
      </c>
    </row>
    <row r="1020" spans="1:10">
      <c r="A1020" t="s">
        <v>363</v>
      </c>
      <c r="B1020" t="s">
        <v>245</v>
      </c>
      <c r="C1020" t="s">
        <v>189</v>
      </c>
      <c r="D1020" t="s">
        <v>31</v>
      </c>
      <c r="E1020" t="s">
        <v>25</v>
      </c>
      <c r="F1020" s="397">
        <v>0.13300000000000001</v>
      </c>
      <c r="G1020" s="397">
        <v>0.13300000000000001</v>
      </c>
      <c r="H1020" s="397">
        <v>0.13300000000000001</v>
      </c>
      <c r="I1020" s="397">
        <v>0.13300000000000001</v>
      </c>
      <c r="J1020" s="397">
        <v>0.13300000000000001</v>
      </c>
    </row>
    <row r="1021" spans="1:10">
      <c r="A1021" t="s">
        <v>363</v>
      </c>
      <c r="B1021" t="s">
        <v>246</v>
      </c>
      <c r="C1021" t="s">
        <v>191</v>
      </c>
      <c r="D1021" t="s">
        <v>31</v>
      </c>
      <c r="E1021" t="s">
        <v>25</v>
      </c>
      <c r="F1021" s="397">
        <v>0</v>
      </c>
      <c r="G1021" s="397">
        <v>0</v>
      </c>
      <c r="H1021" s="397">
        <v>0</v>
      </c>
      <c r="I1021" s="397">
        <v>0</v>
      </c>
      <c r="J1021" s="397">
        <v>0</v>
      </c>
    </row>
    <row r="1022" spans="1:10">
      <c r="A1022" t="s">
        <v>363</v>
      </c>
      <c r="B1022" t="s">
        <v>247</v>
      </c>
      <c r="C1022" t="s">
        <v>248</v>
      </c>
      <c r="D1022" t="s">
        <v>31</v>
      </c>
      <c r="E1022" t="s">
        <v>25</v>
      </c>
      <c r="F1022" s="397">
        <v>0</v>
      </c>
      <c r="G1022" s="397">
        <v>0</v>
      </c>
      <c r="H1022" s="397">
        <v>0</v>
      </c>
      <c r="I1022" s="397">
        <v>0</v>
      </c>
      <c r="J1022" s="397">
        <v>0</v>
      </c>
    </row>
    <row r="1023" spans="1:10">
      <c r="A1023" t="s">
        <v>363</v>
      </c>
      <c r="B1023" t="s">
        <v>249</v>
      </c>
      <c r="C1023" t="s">
        <v>250</v>
      </c>
      <c r="D1023" t="s">
        <v>31</v>
      </c>
      <c r="E1023" t="s">
        <v>25</v>
      </c>
      <c r="F1023" s="397">
        <v>0</v>
      </c>
      <c r="G1023" s="397">
        <v>0</v>
      </c>
      <c r="H1023" s="397">
        <v>0</v>
      </c>
      <c r="I1023" s="397">
        <v>0</v>
      </c>
      <c r="J1023" s="397">
        <v>0</v>
      </c>
    </row>
    <row r="1024" spans="1:10">
      <c r="A1024" t="s">
        <v>363</v>
      </c>
      <c r="B1024" t="s">
        <v>251</v>
      </c>
      <c r="C1024" t="s">
        <v>205</v>
      </c>
      <c r="D1024" t="s">
        <v>31</v>
      </c>
      <c r="E1024" t="s">
        <v>25</v>
      </c>
      <c r="F1024" s="397">
        <v>0</v>
      </c>
      <c r="G1024" s="397">
        <v>0</v>
      </c>
      <c r="H1024" s="397">
        <v>0</v>
      </c>
      <c r="I1024" s="397">
        <v>0</v>
      </c>
      <c r="J1024" s="397">
        <v>0</v>
      </c>
    </row>
    <row r="1025" spans="1:10">
      <c r="A1025" t="s">
        <v>363</v>
      </c>
      <c r="B1025" t="s">
        <v>252</v>
      </c>
      <c r="C1025" t="s">
        <v>253</v>
      </c>
      <c r="D1025" t="s">
        <v>31</v>
      </c>
      <c r="E1025" t="s">
        <v>25</v>
      </c>
      <c r="F1025" s="397">
        <v>0.106</v>
      </c>
      <c r="G1025" s="397">
        <v>0.106</v>
      </c>
      <c r="H1025" s="397">
        <v>0.106</v>
      </c>
      <c r="I1025" s="397">
        <v>0.106</v>
      </c>
      <c r="J1025" s="397">
        <v>0.106</v>
      </c>
    </row>
    <row r="1026" spans="1:10">
      <c r="A1026" t="s">
        <v>363</v>
      </c>
      <c r="B1026" t="s">
        <v>254</v>
      </c>
      <c r="C1026" t="s">
        <v>217</v>
      </c>
      <c r="D1026" t="s">
        <v>31</v>
      </c>
      <c r="E1026" t="s">
        <v>25</v>
      </c>
      <c r="F1026" s="397">
        <v>0</v>
      </c>
      <c r="G1026" s="397">
        <v>0</v>
      </c>
      <c r="H1026" s="397">
        <v>0</v>
      </c>
      <c r="I1026" s="397">
        <v>0</v>
      </c>
      <c r="J1026" s="397">
        <v>0</v>
      </c>
    </row>
    <row r="1027" spans="1:10">
      <c r="A1027" t="s">
        <v>363</v>
      </c>
      <c r="B1027" t="s">
        <v>255</v>
      </c>
      <c r="C1027" t="s">
        <v>219</v>
      </c>
      <c r="D1027" t="s">
        <v>31</v>
      </c>
      <c r="E1027" t="s">
        <v>25</v>
      </c>
      <c r="F1027" s="397">
        <v>0</v>
      </c>
      <c r="G1027" s="397">
        <v>0</v>
      </c>
      <c r="H1027" s="397">
        <v>0</v>
      </c>
      <c r="I1027" s="397">
        <v>0</v>
      </c>
      <c r="J1027" s="397">
        <v>0</v>
      </c>
    </row>
    <row r="1028" spans="1:10">
      <c r="A1028" t="s">
        <v>363</v>
      </c>
      <c r="B1028" t="s">
        <v>256</v>
      </c>
      <c r="C1028" t="s">
        <v>221</v>
      </c>
      <c r="D1028" t="s">
        <v>31</v>
      </c>
      <c r="E1028" t="s">
        <v>25</v>
      </c>
      <c r="F1028" s="397">
        <v>0</v>
      </c>
      <c r="G1028" s="397">
        <v>0</v>
      </c>
      <c r="H1028" s="397">
        <v>0</v>
      </c>
      <c r="I1028" s="397">
        <v>0</v>
      </c>
      <c r="J1028" s="397">
        <v>0</v>
      </c>
    </row>
    <row r="1029" spans="1:10">
      <c r="A1029" t="s">
        <v>363</v>
      </c>
      <c r="B1029" t="s">
        <v>257</v>
      </c>
      <c r="C1029" t="s">
        <v>225</v>
      </c>
      <c r="D1029" t="s">
        <v>31</v>
      </c>
      <c r="E1029" t="s">
        <v>25</v>
      </c>
      <c r="F1029" s="397">
        <v>0</v>
      </c>
      <c r="G1029" s="397">
        <v>0</v>
      </c>
      <c r="H1029" s="397">
        <v>0</v>
      </c>
      <c r="I1029" s="397">
        <v>0</v>
      </c>
      <c r="J1029" s="397">
        <v>0</v>
      </c>
    </row>
    <row r="1030" spans="1:10">
      <c r="A1030" t="s">
        <v>363</v>
      </c>
      <c r="B1030" t="s">
        <v>258</v>
      </c>
      <c r="C1030" t="s">
        <v>227</v>
      </c>
      <c r="D1030" t="s">
        <v>31</v>
      </c>
      <c r="E1030" t="s">
        <v>25</v>
      </c>
      <c r="F1030" s="397">
        <v>0</v>
      </c>
      <c r="G1030" s="397">
        <v>0</v>
      </c>
      <c r="H1030" s="397">
        <v>0</v>
      </c>
      <c r="I1030" s="397">
        <v>0</v>
      </c>
      <c r="J1030" s="397">
        <v>0</v>
      </c>
    </row>
    <row r="1031" spans="1:10">
      <c r="A1031" t="s">
        <v>363</v>
      </c>
      <c r="B1031" t="s">
        <v>259</v>
      </c>
      <c r="C1031" t="s">
        <v>260</v>
      </c>
      <c r="D1031" t="s">
        <v>31</v>
      </c>
      <c r="E1031" t="s">
        <v>25</v>
      </c>
      <c r="F1031" s="397">
        <v>0</v>
      </c>
      <c r="G1031" s="397">
        <v>0</v>
      </c>
      <c r="H1031" s="397">
        <v>0</v>
      </c>
      <c r="I1031" s="397">
        <v>0</v>
      </c>
      <c r="J1031" s="397">
        <v>0</v>
      </c>
    </row>
    <row r="1032" spans="1:10">
      <c r="A1032" t="s">
        <v>363</v>
      </c>
      <c r="B1032" t="s">
        <v>261</v>
      </c>
      <c r="C1032" t="s">
        <v>262</v>
      </c>
      <c r="D1032" t="s">
        <v>31</v>
      </c>
      <c r="E1032" t="s">
        <v>25</v>
      </c>
      <c r="F1032" s="397">
        <v>0</v>
      </c>
      <c r="G1032" s="397">
        <v>0</v>
      </c>
      <c r="H1032" s="397">
        <v>0</v>
      </c>
      <c r="I1032" s="397">
        <v>0</v>
      </c>
      <c r="J1032" s="397">
        <v>0</v>
      </c>
    </row>
    <row r="1033" spans="1:10">
      <c r="A1033" t="s">
        <v>363</v>
      </c>
      <c r="B1033" t="s">
        <v>263</v>
      </c>
      <c r="C1033" t="s">
        <v>241</v>
      </c>
      <c r="D1033" t="s">
        <v>31</v>
      </c>
      <c r="E1033" t="s">
        <v>25</v>
      </c>
      <c r="F1033" s="397">
        <v>0</v>
      </c>
      <c r="G1033" s="397">
        <v>0</v>
      </c>
      <c r="H1033" s="397">
        <v>0</v>
      </c>
      <c r="I1033" s="397">
        <v>0</v>
      </c>
      <c r="J1033" s="397">
        <v>0</v>
      </c>
    </row>
    <row r="1034" spans="1:10">
      <c r="A1034" t="s">
        <v>363</v>
      </c>
      <c r="B1034" t="s">
        <v>264</v>
      </c>
      <c r="C1034" t="s">
        <v>265</v>
      </c>
      <c r="D1034" t="s">
        <v>31</v>
      </c>
      <c r="E1034" t="s">
        <v>25</v>
      </c>
      <c r="F1034" s="397">
        <v>0</v>
      </c>
      <c r="G1034" s="397">
        <v>0</v>
      </c>
      <c r="H1034" s="397">
        <v>0</v>
      </c>
      <c r="I1034" s="397">
        <v>0</v>
      </c>
      <c r="J1034" s="397">
        <v>0</v>
      </c>
    </row>
    <row r="1035" spans="1:10">
      <c r="A1035" t="s">
        <v>363</v>
      </c>
      <c r="B1035" t="s">
        <v>266</v>
      </c>
      <c r="C1035" t="s">
        <v>267</v>
      </c>
      <c r="D1035" t="s">
        <v>31</v>
      </c>
      <c r="E1035" t="s">
        <v>25</v>
      </c>
      <c r="F1035" s="397">
        <v>0</v>
      </c>
      <c r="G1035" s="397">
        <v>0</v>
      </c>
      <c r="H1035" s="397">
        <v>0</v>
      </c>
      <c r="I1035" s="397">
        <v>0</v>
      </c>
      <c r="J1035" s="397">
        <v>0</v>
      </c>
    </row>
    <row r="1036" spans="1:10">
      <c r="A1036" t="s">
        <v>363</v>
      </c>
      <c r="B1036" t="s">
        <v>268</v>
      </c>
      <c r="C1036" t="s">
        <v>269</v>
      </c>
      <c r="D1036" t="s">
        <v>31</v>
      </c>
      <c r="E1036" t="s">
        <v>25</v>
      </c>
      <c r="F1036" s="397">
        <v>3.3290000000000002</v>
      </c>
      <c r="G1036" s="397">
        <v>3.3180000000000001</v>
      </c>
      <c r="H1036" s="397">
        <v>3.4089999999999998</v>
      </c>
      <c r="I1036" s="397">
        <v>3.262</v>
      </c>
      <c r="J1036" s="397">
        <v>3.0870000000000002</v>
      </c>
    </row>
    <row r="1037" spans="1:10">
      <c r="A1037" t="s">
        <v>363</v>
      </c>
      <c r="B1037" t="s">
        <v>270</v>
      </c>
      <c r="C1037" t="s">
        <v>271</v>
      </c>
      <c r="D1037" t="s">
        <v>31</v>
      </c>
      <c r="E1037" t="s">
        <v>25</v>
      </c>
      <c r="F1037" s="397">
        <v>0</v>
      </c>
      <c r="G1037" s="397">
        <v>0</v>
      </c>
      <c r="H1037" s="397">
        <v>0</v>
      </c>
      <c r="I1037" s="397">
        <v>0</v>
      </c>
      <c r="J1037" s="397">
        <v>0</v>
      </c>
    </row>
    <row r="1038" spans="1:10">
      <c r="A1038" t="s">
        <v>363</v>
      </c>
      <c r="B1038" t="s">
        <v>272</v>
      </c>
      <c r="C1038" t="s">
        <v>273</v>
      </c>
      <c r="D1038" t="s">
        <v>31</v>
      </c>
      <c r="E1038" t="s">
        <v>25</v>
      </c>
      <c r="F1038" s="397">
        <v>1.177</v>
      </c>
      <c r="G1038" s="397">
        <v>1.173</v>
      </c>
      <c r="H1038" s="397">
        <v>1.2050000000000001</v>
      </c>
      <c r="I1038" s="397">
        <v>1.153</v>
      </c>
      <c r="J1038" s="397">
        <v>1.091</v>
      </c>
    </row>
    <row r="1039" spans="1:10">
      <c r="A1039" t="s">
        <v>363</v>
      </c>
      <c r="B1039" t="s">
        <v>274</v>
      </c>
      <c r="C1039" t="s">
        <v>275</v>
      </c>
      <c r="D1039" t="s">
        <v>31</v>
      </c>
      <c r="E1039" t="s">
        <v>25</v>
      </c>
      <c r="F1039" s="397">
        <v>3.5590000000000002</v>
      </c>
      <c r="G1039" s="397">
        <v>3.5710000000000002</v>
      </c>
      <c r="H1039" s="397">
        <v>3.5710000000000002</v>
      </c>
      <c r="I1039" s="397">
        <v>3.5710000000000002</v>
      </c>
      <c r="J1039" s="397">
        <v>3.5710000000000002</v>
      </c>
    </row>
    <row r="1040" spans="1:10">
      <c r="A1040" t="s">
        <v>363</v>
      </c>
      <c r="B1040" t="s">
        <v>276</v>
      </c>
      <c r="C1040" t="s">
        <v>277</v>
      </c>
      <c r="D1040" t="s">
        <v>31</v>
      </c>
      <c r="E1040" t="s">
        <v>25</v>
      </c>
      <c r="F1040" s="397">
        <v>0</v>
      </c>
      <c r="G1040" s="397">
        <v>0</v>
      </c>
      <c r="H1040" s="397">
        <v>0</v>
      </c>
      <c r="I1040" s="397">
        <v>0</v>
      </c>
      <c r="J1040" s="397">
        <v>0</v>
      </c>
    </row>
    <row r="1041" spans="1:10">
      <c r="A1041" t="s">
        <v>363</v>
      </c>
      <c r="B1041" t="s">
        <v>278</v>
      </c>
      <c r="C1041" t="s">
        <v>279</v>
      </c>
      <c r="D1041" t="s">
        <v>31</v>
      </c>
      <c r="E1041" t="s">
        <v>25</v>
      </c>
      <c r="F1041" s="397">
        <v>0</v>
      </c>
      <c r="G1041" s="397">
        <v>0</v>
      </c>
      <c r="H1041" s="397">
        <v>0</v>
      </c>
      <c r="I1041" s="397">
        <v>0</v>
      </c>
      <c r="J1041" s="397">
        <v>0</v>
      </c>
    </row>
    <row r="1042" spans="1:10">
      <c r="A1042" t="s">
        <v>363</v>
      </c>
      <c r="B1042" t="s">
        <v>280</v>
      </c>
      <c r="C1042" t="s">
        <v>281</v>
      </c>
      <c r="D1042" t="s">
        <v>31</v>
      </c>
      <c r="E1042" t="s">
        <v>25</v>
      </c>
      <c r="F1042" s="397">
        <v>0.377</v>
      </c>
      <c r="G1042" s="397">
        <v>0.377</v>
      </c>
      <c r="H1042" s="397">
        <v>0.377</v>
      </c>
      <c r="I1042" s="397">
        <v>0.377</v>
      </c>
      <c r="J1042" s="397">
        <v>0.377</v>
      </c>
    </row>
    <row r="1043" spans="1:10">
      <c r="A1043" t="s">
        <v>363</v>
      </c>
      <c r="B1043" t="s">
        <v>282</v>
      </c>
      <c r="C1043" t="s">
        <v>283</v>
      </c>
      <c r="D1043" t="s">
        <v>31</v>
      </c>
      <c r="E1043" t="s">
        <v>25</v>
      </c>
      <c r="F1043" s="397">
        <v>0</v>
      </c>
      <c r="G1043" s="397">
        <v>0</v>
      </c>
      <c r="H1043" s="397">
        <v>0</v>
      </c>
      <c r="I1043" s="397">
        <v>0</v>
      </c>
      <c r="J1043" s="397">
        <v>0</v>
      </c>
    </row>
    <row r="1044" spans="1:10">
      <c r="A1044" t="s">
        <v>363</v>
      </c>
      <c r="B1044" t="s">
        <v>284</v>
      </c>
      <c r="C1044" t="s">
        <v>285</v>
      </c>
      <c r="D1044" t="s">
        <v>31</v>
      </c>
      <c r="E1044" t="s">
        <v>25</v>
      </c>
      <c r="F1044" s="397">
        <v>0.13300000000000001</v>
      </c>
      <c r="G1044" s="397">
        <v>0.13300000000000001</v>
      </c>
      <c r="H1044" s="397">
        <v>0.13300000000000001</v>
      </c>
      <c r="I1044" s="397">
        <v>0.13300000000000001</v>
      </c>
      <c r="J1044" s="397">
        <v>0.13300000000000001</v>
      </c>
    </row>
    <row r="1045" spans="1:10">
      <c r="A1045" t="s">
        <v>363</v>
      </c>
      <c r="B1045" t="s">
        <v>286</v>
      </c>
      <c r="C1045" t="s">
        <v>287</v>
      </c>
      <c r="D1045" t="s">
        <v>31</v>
      </c>
      <c r="E1045" t="s">
        <v>25</v>
      </c>
      <c r="F1045" s="397">
        <v>0</v>
      </c>
      <c r="G1045" s="397">
        <v>0</v>
      </c>
      <c r="H1045" s="397">
        <v>0</v>
      </c>
      <c r="I1045" s="397">
        <v>0</v>
      </c>
      <c r="J1045" s="397">
        <v>0</v>
      </c>
    </row>
    <row r="1046" spans="1:10">
      <c r="A1046" t="s">
        <v>363</v>
      </c>
      <c r="B1046" t="s">
        <v>288</v>
      </c>
      <c r="C1046" t="s">
        <v>289</v>
      </c>
      <c r="D1046" t="s">
        <v>31</v>
      </c>
      <c r="E1046" t="s">
        <v>25</v>
      </c>
      <c r="F1046" s="397">
        <v>0</v>
      </c>
      <c r="G1046" s="397">
        <v>0</v>
      </c>
      <c r="H1046" s="397">
        <v>0</v>
      </c>
      <c r="I1046" s="397">
        <v>0</v>
      </c>
      <c r="J1046" s="397">
        <v>0</v>
      </c>
    </row>
    <row r="1047" spans="1:10">
      <c r="A1047" t="s">
        <v>363</v>
      </c>
      <c r="B1047" t="s">
        <v>290</v>
      </c>
      <c r="C1047" t="s">
        <v>291</v>
      </c>
      <c r="D1047" t="s">
        <v>31</v>
      </c>
      <c r="E1047" t="s">
        <v>25</v>
      </c>
      <c r="F1047" s="398" t="s">
        <v>292</v>
      </c>
      <c r="G1047" s="398" t="s">
        <v>292</v>
      </c>
      <c r="H1047" s="398" t="s">
        <v>292</v>
      </c>
      <c r="I1047" s="398" t="s">
        <v>292</v>
      </c>
      <c r="J1047" s="398" t="s">
        <v>292</v>
      </c>
    </row>
    <row r="1048" spans="1:10">
      <c r="A1048" t="s">
        <v>363</v>
      </c>
      <c r="B1048" t="s">
        <v>293</v>
      </c>
      <c r="C1048" t="s">
        <v>294</v>
      </c>
      <c r="D1048" t="s">
        <v>31</v>
      </c>
      <c r="E1048" t="s">
        <v>25</v>
      </c>
      <c r="F1048" s="398" t="s">
        <v>292</v>
      </c>
      <c r="G1048" s="398" t="s">
        <v>292</v>
      </c>
      <c r="H1048" s="398" t="s">
        <v>292</v>
      </c>
      <c r="I1048" s="398" t="s">
        <v>292</v>
      </c>
      <c r="J1048" s="398" t="s">
        <v>292</v>
      </c>
    </row>
    <row r="1049" spans="1:10">
      <c r="A1049" t="s">
        <v>363</v>
      </c>
      <c r="B1049" t="s">
        <v>295</v>
      </c>
      <c r="C1049" t="s">
        <v>296</v>
      </c>
      <c r="D1049" t="s">
        <v>31</v>
      </c>
      <c r="E1049" t="s">
        <v>25</v>
      </c>
      <c r="F1049" s="398" t="s">
        <v>292</v>
      </c>
      <c r="G1049" s="398" t="s">
        <v>292</v>
      </c>
      <c r="H1049" s="398" t="s">
        <v>292</v>
      </c>
      <c r="I1049" s="398" t="s">
        <v>292</v>
      </c>
      <c r="J1049" s="398" t="s">
        <v>292</v>
      </c>
    </row>
    <row r="1050" spans="1:10">
      <c r="A1050" t="s">
        <v>363</v>
      </c>
      <c r="B1050" t="s">
        <v>297</v>
      </c>
      <c r="C1050" t="s">
        <v>298</v>
      </c>
      <c r="D1050" t="s">
        <v>31</v>
      </c>
      <c r="E1050" t="s">
        <v>25</v>
      </c>
      <c r="F1050" s="398" t="s">
        <v>292</v>
      </c>
      <c r="G1050" s="398" t="s">
        <v>292</v>
      </c>
      <c r="H1050" s="398" t="s">
        <v>292</v>
      </c>
      <c r="I1050" s="398" t="s">
        <v>292</v>
      </c>
      <c r="J1050" s="398" t="s">
        <v>292</v>
      </c>
    </row>
    <row r="1051" spans="1:10">
      <c r="A1051" t="s">
        <v>363</v>
      </c>
      <c r="B1051" t="s">
        <v>299</v>
      </c>
      <c r="C1051" t="s">
        <v>300</v>
      </c>
      <c r="D1051" t="s">
        <v>31</v>
      </c>
      <c r="E1051" t="s">
        <v>25</v>
      </c>
      <c r="F1051" s="398" t="s">
        <v>292</v>
      </c>
      <c r="G1051" s="398" t="s">
        <v>292</v>
      </c>
      <c r="H1051" s="398" t="s">
        <v>292</v>
      </c>
      <c r="I1051" s="398" t="s">
        <v>292</v>
      </c>
      <c r="J1051" s="398" t="s">
        <v>292</v>
      </c>
    </row>
    <row r="1052" spans="1:10">
      <c r="A1052" t="s">
        <v>363</v>
      </c>
      <c r="B1052" t="s">
        <v>301</v>
      </c>
      <c r="C1052" t="s">
        <v>302</v>
      </c>
      <c r="D1052" t="s">
        <v>31</v>
      </c>
      <c r="E1052" t="s">
        <v>25</v>
      </c>
      <c r="F1052" s="398" t="s">
        <v>292</v>
      </c>
      <c r="G1052" s="398" t="s">
        <v>292</v>
      </c>
      <c r="H1052" s="398" t="s">
        <v>292</v>
      </c>
      <c r="I1052" s="398" t="s">
        <v>292</v>
      </c>
      <c r="J1052" s="398" t="s">
        <v>292</v>
      </c>
    </row>
    <row r="1053" spans="1:10">
      <c r="A1053" t="s">
        <v>363</v>
      </c>
      <c r="B1053" t="s">
        <v>303</v>
      </c>
      <c r="C1053" t="s">
        <v>304</v>
      </c>
      <c r="D1053" t="s">
        <v>31</v>
      </c>
      <c r="E1053" t="s">
        <v>25</v>
      </c>
      <c r="F1053" s="398" t="s">
        <v>292</v>
      </c>
      <c r="G1053" s="398" t="s">
        <v>292</v>
      </c>
      <c r="H1053" s="398" t="s">
        <v>292</v>
      </c>
      <c r="I1053" s="398" t="s">
        <v>292</v>
      </c>
      <c r="J1053" s="398" t="s">
        <v>292</v>
      </c>
    </row>
    <row r="1054" spans="1:10">
      <c r="A1054" t="s">
        <v>363</v>
      </c>
      <c r="B1054" t="s">
        <v>305</v>
      </c>
      <c r="C1054" t="s">
        <v>306</v>
      </c>
      <c r="D1054" t="s">
        <v>31</v>
      </c>
      <c r="E1054" t="s">
        <v>25</v>
      </c>
      <c r="F1054" s="398" t="s">
        <v>292</v>
      </c>
      <c r="G1054" s="398" t="s">
        <v>292</v>
      </c>
      <c r="H1054" s="398" t="s">
        <v>292</v>
      </c>
      <c r="I1054" s="398" t="s">
        <v>292</v>
      </c>
      <c r="J1054" s="398" t="s">
        <v>292</v>
      </c>
    </row>
    <row r="1055" spans="1:10">
      <c r="A1055" t="s">
        <v>363</v>
      </c>
      <c r="B1055" t="s">
        <v>307</v>
      </c>
      <c r="C1055" t="s">
        <v>308</v>
      </c>
      <c r="D1055" t="s">
        <v>31</v>
      </c>
      <c r="E1055" t="s">
        <v>25</v>
      </c>
      <c r="F1055" s="398" t="s">
        <v>292</v>
      </c>
      <c r="G1055" s="398" t="s">
        <v>292</v>
      </c>
      <c r="H1055" s="398" t="s">
        <v>292</v>
      </c>
      <c r="I1055" s="398" t="s">
        <v>292</v>
      </c>
      <c r="J1055" s="398" t="s">
        <v>292</v>
      </c>
    </row>
    <row r="1056" spans="1:10">
      <c r="A1056" t="s">
        <v>363</v>
      </c>
      <c r="B1056" t="s">
        <v>309</v>
      </c>
      <c r="C1056" t="s">
        <v>310</v>
      </c>
      <c r="D1056" t="s">
        <v>31</v>
      </c>
      <c r="E1056" t="s">
        <v>25</v>
      </c>
      <c r="F1056" s="398" t="s">
        <v>292</v>
      </c>
      <c r="G1056" s="398" t="s">
        <v>292</v>
      </c>
      <c r="H1056" s="398" t="s">
        <v>292</v>
      </c>
      <c r="I1056" s="398" t="s">
        <v>292</v>
      </c>
      <c r="J1056" s="398" t="s">
        <v>292</v>
      </c>
    </row>
    <row r="1057" spans="1:10">
      <c r="A1057" t="s">
        <v>363</v>
      </c>
      <c r="B1057" t="s">
        <v>311</v>
      </c>
      <c r="C1057" t="s">
        <v>312</v>
      </c>
      <c r="D1057" t="s">
        <v>31</v>
      </c>
      <c r="E1057" t="s">
        <v>25</v>
      </c>
      <c r="F1057" s="398" t="s">
        <v>292</v>
      </c>
      <c r="G1057" s="398" t="s">
        <v>292</v>
      </c>
      <c r="H1057" s="398" t="s">
        <v>292</v>
      </c>
      <c r="I1057" s="398" t="s">
        <v>292</v>
      </c>
      <c r="J1057" s="398" t="s">
        <v>292</v>
      </c>
    </row>
    <row r="1058" spans="1:10">
      <c r="A1058" t="s">
        <v>363</v>
      </c>
      <c r="B1058" t="s">
        <v>313</v>
      </c>
      <c r="C1058" t="s">
        <v>314</v>
      </c>
      <c r="D1058" t="s">
        <v>31</v>
      </c>
      <c r="E1058" t="s">
        <v>25</v>
      </c>
      <c r="F1058" s="398" t="s">
        <v>292</v>
      </c>
      <c r="G1058" s="398" t="s">
        <v>292</v>
      </c>
      <c r="H1058" s="398" t="s">
        <v>292</v>
      </c>
      <c r="I1058" s="398" t="s">
        <v>292</v>
      </c>
      <c r="J1058" s="398" t="s">
        <v>292</v>
      </c>
    </row>
    <row r="1059" spans="1:10">
      <c r="A1059" t="s">
        <v>363</v>
      </c>
      <c r="B1059" t="s">
        <v>315</v>
      </c>
      <c r="C1059" t="s">
        <v>316</v>
      </c>
      <c r="D1059" t="s">
        <v>31</v>
      </c>
      <c r="E1059" t="s">
        <v>25</v>
      </c>
      <c r="F1059" s="397">
        <v>0</v>
      </c>
      <c r="G1059" s="397">
        <v>0</v>
      </c>
      <c r="H1059" s="397">
        <v>0</v>
      </c>
      <c r="I1059" s="397">
        <v>0</v>
      </c>
      <c r="J1059" s="397">
        <v>0</v>
      </c>
    </row>
    <row r="1060" spans="1:10">
      <c r="A1060" t="s">
        <v>363</v>
      </c>
      <c r="B1060" t="s">
        <v>317</v>
      </c>
      <c r="C1060" t="s">
        <v>318</v>
      </c>
      <c r="D1060" t="s">
        <v>31</v>
      </c>
      <c r="E1060" t="s">
        <v>25</v>
      </c>
      <c r="F1060" s="397">
        <v>0</v>
      </c>
      <c r="G1060" s="397">
        <v>0</v>
      </c>
      <c r="H1060" s="397">
        <v>0</v>
      </c>
      <c r="I1060" s="397">
        <v>0</v>
      </c>
      <c r="J1060" s="397">
        <v>0</v>
      </c>
    </row>
    <row r="1061" spans="1:10">
      <c r="A1061" t="s">
        <v>363</v>
      </c>
      <c r="B1061" t="s">
        <v>319</v>
      </c>
      <c r="C1061" t="s">
        <v>320</v>
      </c>
      <c r="D1061" t="s">
        <v>31</v>
      </c>
      <c r="E1061" t="s">
        <v>25</v>
      </c>
      <c r="F1061" s="397">
        <v>0</v>
      </c>
      <c r="G1061" s="397">
        <v>0</v>
      </c>
      <c r="H1061" s="397">
        <v>0</v>
      </c>
      <c r="I1061" s="397">
        <v>0</v>
      </c>
      <c r="J1061" s="397">
        <v>0</v>
      </c>
    </row>
    <row r="1062" spans="1:10">
      <c r="A1062" t="s">
        <v>363</v>
      </c>
      <c r="B1062" t="s">
        <v>321</v>
      </c>
      <c r="C1062" t="s">
        <v>322</v>
      </c>
      <c r="D1062" t="s">
        <v>31</v>
      </c>
      <c r="E1062" t="s">
        <v>25</v>
      </c>
      <c r="F1062" s="397">
        <v>4.2320000000000002</v>
      </c>
      <c r="G1062" s="397">
        <v>4.2320000000000002</v>
      </c>
      <c r="H1062" s="397">
        <v>4.2320000000000002</v>
      </c>
      <c r="I1062" s="397">
        <v>4.2320000000000002</v>
      </c>
      <c r="J1062" s="397">
        <v>4.2320000000000002</v>
      </c>
    </row>
    <row r="1063" spans="1:10">
      <c r="A1063" t="s">
        <v>363</v>
      </c>
      <c r="B1063" t="s">
        <v>323</v>
      </c>
      <c r="C1063" t="s">
        <v>324</v>
      </c>
      <c r="D1063" t="s">
        <v>31</v>
      </c>
      <c r="E1063" t="s">
        <v>25</v>
      </c>
      <c r="F1063" s="397">
        <v>0</v>
      </c>
      <c r="G1063" s="397">
        <v>0</v>
      </c>
      <c r="H1063" s="397">
        <v>0</v>
      </c>
      <c r="I1063" s="397">
        <v>0</v>
      </c>
      <c r="J1063" s="397">
        <v>0</v>
      </c>
    </row>
    <row r="1064" spans="1:10">
      <c r="A1064" t="s">
        <v>363</v>
      </c>
      <c r="B1064" t="s">
        <v>325</v>
      </c>
      <c r="C1064" t="s">
        <v>326</v>
      </c>
      <c r="D1064" t="s">
        <v>31</v>
      </c>
      <c r="E1064" t="s">
        <v>25</v>
      </c>
      <c r="F1064" s="397">
        <v>2.9000000000000001E-2</v>
      </c>
      <c r="G1064" s="397">
        <v>2.9000000000000001E-2</v>
      </c>
      <c r="H1064" s="397">
        <v>2.9000000000000001E-2</v>
      </c>
      <c r="I1064" s="397">
        <v>2.9000000000000001E-2</v>
      </c>
      <c r="J1064" s="397">
        <v>2.9000000000000001E-2</v>
      </c>
    </row>
    <row r="1065" spans="1:10">
      <c r="A1065" t="s">
        <v>363</v>
      </c>
      <c r="B1065" t="s">
        <v>327</v>
      </c>
      <c r="C1065" t="s">
        <v>328</v>
      </c>
      <c r="D1065" t="s">
        <v>31</v>
      </c>
      <c r="E1065" t="s">
        <v>25</v>
      </c>
      <c r="F1065" s="397">
        <v>0</v>
      </c>
      <c r="G1065" s="397">
        <v>0</v>
      </c>
      <c r="H1065" s="397">
        <v>0</v>
      </c>
      <c r="I1065" s="397">
        <v>0</v>
      </c>
      <c r="J1065" s="397">
        <v>0</v>
      </c>
    </row>
    <row r="1066" spans="1:10">
      <c r="A1066" t="s">
        <v>363</v>
      </c>
      <c r="B1066" t="s">
        <v>329</v>
      </c>
      <c r="C1066" t="s">
        <v>330</v>
      </c>
      <c r="D1066" t="s">
        <v>31</v>
      </c>
      <c r="E1066" t="s">
        <v>25</v>
      </c>
      <c r="F1066" s="397">
        <v>0</v>
      </c>
      <c r="G1066" s="397">
        <v>0</v>
      </c>
      <c r="H1066" s="397">
        <v>0</v>
      </c>
      <c r="I1066" s="397">
        <v>0</v>
      </c>
      <c r="J1066" s="397">
        <v>0</v>
      </c>
    </row>
    <row r="1067" spans="1:10">
      <c r="A1067" t="s">
        <v>363</v>
      </c>
      <c r="B1067" t="s">
        <v>331</v>
      </c>
      <c r="C1067" t="s">
        <v>332</v>
      </c>
      <c r="D1067" t="s">
        <v>31</v>
      </c>
      <c r="E1067" t="s">
        <v>25</v>
      </c>
      <c r="F1067" s="397">
        <v>0</v>
      </c>
      <c r="G1067" s="397">
        <v>0</v>
      </c>
      <c r="H1067" s="397">
        <v>0</v>
      </c>
      <c r="I1067" s="397">
        <v>0</v>
      </c>
      <c r="J1067" s="397">
        <v>0</v>
      </c>
    </row>
    <row r="1068" spans="1:10">
      <c r="A1068" t="s">
        <v>363</v>
      </c>
      <c r="B1068" t="s">
        <v>333</v>
      </c>
      <c r="C1068" t="s">
        <v>334</v>
      </c>
      <c r="D1068" t="s">
        <v>31</v>
      </c>
      <c r="E1068" t="s">
        <v>25</v>
      </c>
      <c r="F1068" s="397">
        <v>8.0760000000000005</v>
      </c>
      <c r="G1068" s="397">
        <v>8.0079999999999991</v>
      </c>
      <c r="H1068" s="397">
        <v>8.1969999999999992</v>
      </c>
      <c r="I1068" s="397">
        <v>7.891</v>
      </c>
      <c r="J1068" s="397">
        <v>7.5309999999999997</v>
      </c>
    </row>
    <row r="1069" spans="1:10">
      <c r="A1069" t="s">
        <v>363</v>
      </c>
      <c r="B1069" t="s">
        <v>335</v>
      </c>
      <c r="C1069" t="s">
        <v>336</v>
      </c>
      <c r="D1069" t="s">
        <v>31</v>
      </c>
      <c r="E1069" t="s">
        <v>25</v>
      </c>
      <c r="F1069" s="397">
        <v>0</v>
      </c>
      <c r="G1069" s="397">
        <v>0</v>
      </c>
      <c r="H1069" s="397">
        <v>0</v>
      </c>
      <c r="I1069" s="397">
        <v>0</v>
      </c>
      <c r="J1069" s="397">
        <v>0</v>
      </c>
    </row>
    <row r="1070" spans="1:10">
      <c r="A1070" t="s">
        <v>363</v>
      </c>
      <c r="B1070" t="s">
        <v>337</v>
      </c>
      <c r="C1070" t="s">
        <v>338</v>
      </c>
      <c r="D1070" t="s">
        <v>31</v>
      </c>
      <c r="E1070" t="s">
        <v>25</v>
      </c>
      <c r="F1070" s="397">
        <v>2.5129999999999999</v>
      </c>
      <c r="G1070" s="397">
        <v>2.5129999999999999</v>
      </c>
      <c r="H1070" s="397">
        <v>2.88</v>
      </c>
      <c r="I1070" s="397">
        <v>3.2320000000000002</v>
      </c>
      <c r="J1070" s="397">
        <v>3.5710000000000002</v>
      </c>
    </row>
    <row r="1071" spans="1:10">
      <c r="A1071" t="s">
        <v>363</v>
      </c>
      <c r="B1071" t="s">
        <v>339</v>
      </c>
      <c r="C1071" t="s">
        <v>334</v>
      </c>
      <c r="D1071" t="s">
        <v>31</v>
      </c>
      <c r="E1071" t="s">
        <v>25</v>
      </c>
      <c r="F1071" s="397">
        <v>3.8360599999999998</v>
      </c>
      <c r="G1071" s="397">
        <v>3.70906</v>
      </c>
      <c r="H1071" s="397">
        <v>3.70906</v>
      </c>
      <c r="I1071" s="397">
        <v>3.70906</v>
      </c>
      <c r="J1071" s="397">
        <v>3.70906</v>
      </c>
    </row>
    <row r="1072" spans="1:10">
      <c r="A1072" t="s">
        <v>363</v>
      </c>
      <c r="B1072" t="s">
        <v>340</v>
      </c>
      <c r="C1072" t="s">
        <v>338</v>
      </c>
      <c r="D1072" t="s">
        <v>31</v>
      </c>
      <c r="E1072" t="s">
        <v>25</v>
      </c>
      <c r="F1072" s="397">
        <v>3.4169999999999998</v>
      </c>
      <c r="G1072" s="397">
        <v>3.6341600000000001</v>
      </c>
      <c r="H1072" s="397">
        <v>3.8413599999999999</v>
      </c>
      <c r="I1072" s="397">
        <v>4.0413599999999992</v>
      </c>
      <c r="J1072" s="397">
        <v>4.2329999999999997</v>
      </c>
    </row>
    <row r="1073" spans="1:10">
      <c r="A1073" t="s">
        <v>363</v>
      </c>
      <c r="B1073" t="s">
        <v>341</v>
      </c>
      <c r="C1073" t="s">
        <v>342</v>
      </c>
      <c r="D1073" t="s">
        <v>343</v>
      </c>
      <c r="E1073" t="s">
        <v>25</v>
      </c>
      <c r="F1073" s="399">
        <v>8831</v>
      </c>
      <c r="G1073" s="399">
        <v>8945</v>
      </c>
      <c r="H1073" s="399">
        <v>9150</v>
      </c>
      <c r="I1073" s="399">
        <v>8819</v>
      </c>
      <c r="J1073" s="399">
        <v>8437</v>
      </c>
    </row>
    <row r="1074" spans="1:10">
      <c r="A1074" t="s">
        <v>363</v>
      </c>
      <c r="B1074" t="s">
        <v>344</v>
      </c>
      <c r="C1074" t="s">
        <v>345</v>
      </c>
      <c r="D1074" t="s">
        <v>343</v>
      </c>
      <c r="E1074" t="s">
        <v>25</v>
      </c>
      <c r="F1074" s="399">
        <v>7395</v>
      </c>
      <c r="G1074" s="399">
        <v>7470</v>
      </c>
      <c r="H1074" s="399">
        <v>7579</v>
      </c>
      <c r="I1074" s="399">
        <v>7319</v>
      </c>
      <c r="J1074" s="399">
        <v>7017</v>
      </c>
    </row>
    <row r="1075" spans="1:10">
      <c r="A1075" t="s">
        <v>363</v>
      </c>
      <c r="B1075" t="s">
        <v>346</v>
      </c>
      <c r="C1075" t="s">
        <v>347</v>
      </c>
      <c r="D1075" t="s">
        <v>348</v>
      </c>
      <c r="E1075" t="s">
        <v>25</v>
      </c>
      <c r="F1075" s="506">
        <v>0</v>
      </c>
      <c r="G1075" s="506">
        <v>0</v>
      </c>
      <c r="H1075" s="506">
        <v>0</v>
      </c>
      <c r="I1075" s="506">
        <v>0</v>
      </c>
      <c r="J1075" s="506">
        <v>0</v>
      </c>
    </row>
    <row r="1076" spans="1:10">
      <c r="A1076" t="s">
        <v>363</v>
      </c>
      <c r="B1076" t="s">
        <v>349</v>
      </c>
      <c r="C1076" t="s">
        <v>350</v>
      </c>
      <c r="D1076" t="s">
        <v>348</v>
      </c>
      <c r="E1076" t="s">
        <v>25</v>
      </c>
      <c r="F1076" s="506">
        <v>0.05</v>
      </c>
      <c r="G1076" s="506">
        <v>0.05</v>
      </c>
      <c r="H1076" s="506">
        <v>0.05</v>
      </c>
      <c r="I1076" s="506">
        <v>0.05</v>
      </c>
      <c r="J1076" s="506">
        <v>0.05</v>
      </c>
    </row>
    <row r="1077" spans="1:10">
      <c r="A1077" t="s">
        <v>363</v>
      </c>
      <c r="B1077" t="s">
        <v>351</v>
      </c>
      <c r="C1077" t="s">
        <v>352</v>
      </c>
      <c r="D1077" t="s">
        <v>348</v>
      </c>
      <c r="E1077" t="s">
        <v>25</v>
      </c>
      <c r="F1077" s="506">
        <v>0</v>
      </c>
      <c r="G1077" s="506">
        <v>0</v>
      </c>
      <c r="H1077" s="506">
        <v>0</v>
      </c>
      <c r="I1077" s="506">
        <v>0</v>
      </c>
      <c r="J1077" s="506">
        <v>0</v>
      </c>
    </row>
    <row r="1078" spans="1:10">
      <c r="A1078" t="s">
        <v>363</v>
      </c>
      <c r="B1078" t="s">
        <v>353</v>
      </c>
      <c r="C1078" t="s">
        <v>354</v>
      </c>
      <c r="D1078" t="s">
        <v>348</v>
      </c>
      <c r="E1078" t="s">
        <v>25</v>
      </c>
      <c r="F1078" s="506">
        <v>5.4494436325620586E-2</v>
      </c>
      <c r="G1078" s="506">
        <v>5.4494436325620586E-2</v>
      </c>
      <c r="H1078" s="506">
        <v>5.4494436325620586E-2</v>
      </c>
      <c r="I1078" s="506">
        <v>5.4494436325620586E-2</v>
      </c>
      <c r="J1078" s="506">
        <v>5.4494436325620586E-2</v>
      </c>
    </row>
    <row r="1079" spans="1:10">
      <c r="A1079" t="s">
        <v>363</v>
      </c>
      <c r="B1079" t="s">
        <v>355</v>
      </c>
      <c r="C1079" t="s">
        <v>356</v>
      </c>
      <c r="D1079" t="s">
        <v>348</v>
      </c>
      <c r="E1079" t="s">
        <v>25</v>
      </c>
      <c r="F1079" s="506">
        <v>5.4494436325620586E-2</v>
      </c>
      <c r="G1079" s="506">
        <v>5.4494436325620586E-2</v>
      </c>
      <c r="H1079" s="506">
        <v>5.4494436325620586E-2</v>
      </c>
      <c r="I1079" s="506">
        <v>5.4494436325620586E-2</v>
      </c>
      <c r="J1079" s="506">
        <v>5.4494436325620586E-2</v>
      </c>
    </row>
    <row r="1080" spans="1:10">
      <c r="A1080" t="s">
        <v>363</v>
      </c>
      <c r="B1080" t="s">
        <v>357</v>
      </c>
      <c r="C1080" t="s">
        <v>358</v>
      </c>
      <c r="D1080" t="s">
        <v>348</v>
      </c>
      <c r="E1080" t="s">
        <v>25</v>
      </c>
      <c r="F1080" s="506">
        <v>5.4494436325620586E-2</v>
      </c>
      <c r="G1080" s="506">
        <v>5.4494436325620586E-2</v>
      </c>
      <c r="H1080" s="506">
        <v>5.4494436325620586E-2</v>
      </c>
      <c r="I1080" s="506">
        <v>5.4494436325620586E-2</v>
      </c>
      <c r="J1080" s="506">
        <v>5.4494436325620586E-2</v>
      </c>
    </row>
    <row r="1081" spans="1:10">
      <c r="A1081" t="s">
        <v>11</v>
      </c>
      <c r="B1081" t="s">
        <v>29</v>
      </c>
      <c r="C1081" t="s">
        <v>30</v>
      </c>
      <c r="D1081" t="s">
        <v>31</v>
      </c>
      <c r="E1081" t="s">
        <v>25</v>
      </c>
      <c r="F1081" s="397">
        <v>1.2290000000000001</v>
      </c>
      <c r="G1081" s="397">
        <v>1.2290000000000001</v>
      </c>
      <c r="H1081" s="397">
        <v>1.2290000000000001</v>
      </c>
      <c r="I1081" s="397">
        <v>1.2290000000000001</v>
      </c>
      <c r="J1081" s="397">
        <v>1.2290000000000001</v>
      </c>
    </row>
    <row r="1082" spans="1:10">
      <c r="A1082" t="s">
        <v>11</v>
      </c>
      <c r="B1082" t="s">
        <v>32</v>
      </c>
      <c r="C1082" t="s">
        <v>33</v>
      </c>
      <c r="D1082" t="s">
        <v>31</v>
      </c>
      <c r="E1082" t="s">
        <v>25</v>
      </c>
      <c r="F1082" s="397">
        <v>0</v>
      </c>
      <c r="G1082" s="397">
        <v>0</v>
      </c>
      <c r="H1082" s="397">
        <v>0</v>
      </c>
      <c r="I1082" s="397">
        <v>0</v>
      </c>
      <c r="J1082" s="397">
        <v>0</v>
      </c>
    </row>
    <row r="1083" spans="1:10">
      <c r="A1083" t="s">
        <v>11</v>
      </c>
      <c r="B1083" t="s">
        <v>34</v>
      </c>
      <c r="C1083" t="s">
        <v>35</v>
      </c>
      <c r="D1083" t="s">
        <v>31</v>
      </c>
      <c r="E1083" t="s">
        <v>25</v>
      </c>
      <c r="F1083" s="397">
        <v>0</v>
      </c>
      <c r="G1083" s="397">
        <v>0</v>
      </c>
      <c r="H1083" s="397">
        <v>0</v>
      </c>
      <c r="I1083" s="397">
        <v>0</v>
      </c>
      <c r="J1083" s="397">
        <v>0</v>
      </c>
    </row>
    <row r="1084" spans="1:10">
      <c r="A1084" t="s">
        <v>11</v>
      </c>
      <c r="B1084" t="s">
        <v>36</v>
      </c>
      <c r="C1084" t="s">
        <v>37</v>
      </c>
      <c r="D1084" t="s">
        <v>31</v>
      </c>
      <c r="E1084" t="s">
        <v>25</v>
      </c>
      <c r="F1084" s="397">
        <v>0</v>
      </c>
      <c r="G1084" s="397">
        <v>0</v>
      </c>
      <c r="H1084" s="397">
        <v>0</v>
      </c>
      <c r="I1084" s="397">
        <v>0</v>
      </c>
      <c r="J1084" s="397">
        <v>0</v>
      </c>
    </row>
    <row r="1085" spans="1:10">
      <c r="A1085" t="s">
        <v>11</v>
      </c>
      <c r="B1085" t="s">
        <v>38</v>
      </c>
      <c r="C1085" t="s">
        <v>39</v>
      </c>
      <c r="D1085" t="s">
        <v>31</v>
      </c>
      <c r="E1085" t="s">
        <v>25</v>
      </c>
      <c r="F1085" s="397">
        <v>0</v>
      </c>
      <c r="G1085" s="397">
        <v>0</v>
      </c>
      <c r="H1085" s="397">
        <v>0</v>
      </c>
      <c r="I1085" s="397">
        <v>0</v>
      </c>
      <c r="J1085" s="397">
        <v>0</v>
      </c>
    </row>
    <row r="1086" spans="1:10">
      <c r="A1086" t="s">
        <v>11</v>
      </c>
      <c r="B1086" t="s">
        <v>40</v>
      </c>
      <c r="C1086" t="s">
        <v>41</v>
      </c>
      <c r="D1086" t="s">
        <v>31</v>
      </c>
      <c r="E1086" t="s">
        <v>25</v>
      </c>
      <c r="F1086" s="397">
        <v>6.1715326786319018</v>
      </c>
      <c r="G1086" s="397">
        <v>6.5345311767746947</v>
      </c>
      <c r="H1086" s="397">
        <v>6.6653166296415716</v>
      </c>
      <c r="I1086" s="397">
        <v>6.7980776935789429</v>
      </c>
      <c r="J1086" s="397">
        <v>6.9339997352291149</v>
      </c>
    </row>
    <row r="1087" spans="1:10">
      <c r="A1087" t="s">
        <v>11</v>
      </c>
      <c r="B1087" t="s">
        <v>42</v>
      </c>
      <c r="C1087" t="s">
        <v>43</v>
      </c>
      <c r="D1087" t="s">
        <v>31</v>
      </c>
      <c r="E1087" t="s">
        <v>25</v>
      </c>
      <c r="F1087" s="397">
        <v>0</v>
      </c>
      <c r="G1087" s="397">
        <v>0</v>
      </c>
      <c r="H1087" s="397">
        <v>0</v>
      </c>
      <c r="I1087" s="397">
        <v>0</v>
      </c>
      <c r="J1087" s="397">
        <v>0</v>
      </c>
    </row>
    <row r="1088" spans="1:10">
      <c r="A1088" t="s">
        <v>11</v>
      </c>
      <c r="B1088" t="s">
        <v>44</v>
      </c>
      <c r="C1088" t="s">
        <v>45</v>
      </c>
      <c r="D1088" t="s">
        <v>31</v>
      </c>
      <c r="E1088" t="s">
        <v>25</v>
      </c>
      <c r="F1088" s="397">
        <v>0</v>
      </c>
      <c r="G1088" s="397">
        <v>0</v>
      </c>
      <c r="H1088" s="397">
        <v>0</v>
      </c>
      <c r="I1088" s="397">
        <v>0</v>
      </c>
      <c r="J1088" s="397">
        <v>0</v>
      </c>
    </row>
    <row r="1089" spans="1:10">
      <c r="A1089" t="s">
        <v>11</v>
      </c>
      <c r="B1089" t="s">
        <v>46</v>
      </c>
      <c r="C1089" t="s">
        <v>47</v>
      </c>
      <c r="D1089" t="s">
        <v>31</v>
      </c>
      <c r="E1089" t="s">
        <v>25</v>
      </c>
      <c r="F1089" s="397">
        <v>0</v>
      </c>
      <c r="G1089" s="397">
        <v>0</v>
      </c>
      <c r="H1089" s="397">
        <v>0</v>
      </c>
      <c r="I1089" s="397">
        <v>0</v>
      </c>
      <c r="J1089" s="397">
        <v>0</v>
      </c>
    </row>
    <row r="1090" spans="1:10">
      <c r="A1090" t="s">
        <v>11</v>
      </c>
      <c r="B1090" t="s">
        <v>48</v>
      </c>
      <c r="C1090" t="s">
        <v>49</v>
      </c>
      <c r="D1090" t="s">
        <v>31</v>
      </c>
      <c r="E1090" t="s">
        <v>25</v>
      </c>
      <c r="F1090" s="397">
        <v>0</v>
      </c>
      <c r="G1090" s="397">
        <v>0</v>
      </c>
      <c r="H1090" s="397">
        <v>0</v>
      </c>
      <c r="I1090" s="397">
        <v>0</v>
      </c>
      <c r="J1090" s="397">
        <v>0</v>
      </c>
    </row>
    <row r="1091" spans="1:10">
      <c r="A1091" t="s">
        <v>11</v>
      </c>
      <c r="B1091" t="s">
        <v>50</v>
      </c>
      <c r="C1091" t="s">
        <v>51</v>
      </c>
      <c r="D1091" t="s">
        <v>31</v>
      </c>
      <c r="E1091" t="s">
        <v>25</v>
      </c>
      <c r="F1091" s="397">
        <v>0</v>
      </c>
      <c r="G1091" s="397">
        <v>0</v>
      </c>
      <c r="H1091" s="397">
        <v>0</v>
      </c>
      <c r="I1091" s="397">
        <v>0</v>
      </c>
      <c r="J1091" s="397">
        <v>0</v>
      </c>
    </row>
    <row r="1092" spans="1:10">
      <c r="A1092" t="s">
        <v>11</v>
      </c>
      <c r="B1092" t="s">
        <v>52</v>
      </c>
      <c r="C1092" t="s">
        <v>53</v>
      </c>
      <c r="D1092" t="s">
        <v>31</v>
      </c>
      <c r="E1092" t="s">
        <v>25</v>
      </c>
      <c r="F1092" s="397">
        <v>0</v>
      </c>
      <c r="G1092" s="397">
        <v>0</v>
      </c>
      <c r="H1092" s="397">
        <v>0</v>
      </c>
      <c r="I1092" s="397">
        <v>0</v>
      </c>
      <c r="J1092" s="397">
        <v>0</v>
      </c>
    </row>
    <row r="1093" spans="1:10">
      <c r="A1093" t="s">
        <v>11</v>
      </c>
      <c r="B1093" t="s">
        <v>54</v>
      </c>
      <c r="C1093" t="s">
        <v>55</v>
      </c>
      <c r="D1093" t="s">
        <v>31</v>
      </c>
      <c r="E1093" t="s">
        <v>25</v>
      </c>
      <c r="F1093" s="397">
        <v>0</v>
      </c>
      <c r="G1093" s="397">
        <v>0</v>
      </c>
      <c r="H1093" s="397">
        <v>0</v>
      </c>
      <c r="I1093" s="397">
        <v>0</v>
      </c>
      <c r="J1093" s="397">
        <v>0</v>
      </c>
    </row>
    <row r="1094" spans="1:10">
      <c r="A1094" t="s">
        <v>11</v>
      </c>
      <c r="B1094" t="s">
        <v>56</v>
      </c>
      <c r="C1094" t="s">
        <v>57</v>
      </c>
      <c r="D1094" t="s">
        <v>31</v>
      </c>
      <c r="E1094" t="s">
        <v>25</v>
      </c>
      <c r="F1094" s="397">
        <v>0</v>
      </c>
      <c r="G1094" s="397">
        <v>0</v>
      </c>
      <c r="H1094" s="397">
        <v>0</v>
      </c>
      <c r="I1094" s="397">
        <v>0</v>
      </c>
      <c r="J1094" s="397">
        <v>0</v>
      </c>
    </row>
    <row r="1095" spans="1:10">
      <c r="A1095" t="s">
        <v>11</v>
      </c>
      <c r="B1095" t="s">
        <v>58</v>
      </c>
      <c r="C1095" t="s">
        <v>59</v>
      </c>
      <c r="D1095" t="s">
        <v>31</v>
      </c>
      <c r="E1095" t="s">
        <v>25</v>
      </c>
      <c r="F1095" s="397">
        <v>0</v>
      </c>
      <c r="G1095" s="397">
        <v>0</v>
      </c>
      <c r="H1095" s="397">
        <v>0</v>
      </c>
      <c r="I1095" s="397">
        <v>0</v>
      </c>
      <c r="J1095" s="397">
        <v>0</v>
      </c>
    </row>
    <row r="1096" spans="1:10">
      <c r="A1096" t="s">
        <v>11</v>
      </c>
      <c r="B1096" t="s">
        <v>60</v>
      </c>
      <c r="C1096" t="s">
        <v>61</v>
      </c>
      <c r="D1096" t="s">
        <v>31</v>
      </c>
      <c r="E1096" t="s">
        <v>25</v>
      </c>
      <c r="F1096" s="397">
        <v>0</v>
      </c>
      <c r="G1096" s="397">
        <v>0</v>
      </c>
      <c r="H1096" s="397">
        <v>0</v>
      </c>
      <c r="I1096" s="397">
        <v>0</v>
      </c>
      <c r="J1096" s="397">
        <v>0</v>
      </c>
    </row>
    <row r="1097" spans="1:10">
      <c r="A1097" t="s">
        <v>11</v>
      </c>
      <c r="B1097" t="s">
        <v>62</v>
      </c>
      <c r="C1097" t="s">
        <v>63</v>
      </c>
      <c r="D1097" t="s">
        <v>31</v>
      </c>
      <c r="E1097" t="s">
        <v>25</v>
      </c>
      <c r="F1097" s="397">
        <v>0</v>
      </c>
      <c r="G1097" s="397">
        <v>0</v>
      </c>
      <c r="H1097" s="397">
        <v>0</v>
      </c>
      <c r="I1097" s="397">
        <v>0</v>
      </c>
      <c r="J1097" s="397">
        <v>0</v>
      </c>
    </row>
    <row r="1098" spans="1:10">
      <c r="A1098" t="s">
        <v>11</v>
      </c>
      <c r="B1098" t="s">
        <v>64</v>
      </c>
      <c r="C1098" t="s">
        <v>65</v>
      </c>
      <c r="D1098" t="s">
        <v>31</v>
      </c>
      <c r="E1098" t="s">
        <v>25</v>
      </c>
      <c r="F1098" s="397">
        <v>0</v>
      </c>
      <c r="G1098" s="397">
        <v>0</v>
      </c>
      <c r="H1098" s="397">
        <v>0</v>
      </c>
      <c r="I1098" s="397">
        <v>0</v>
      </c>
      <c r="J1098" s="397">
        <v>0</v>
      </c>
    </row>
    <row r="1099" spans="1:10">
      <c r="A1099" t="s">
        <v>11</v>
      </c>
      <c r="B1099" t="s">
        <v>66</v>
      </c>
      <c r="C1099" t="s">
        <v>67</v>
      </c>
      <c r="D1099" t="s">
        <v>31</v>
      </c>
      <c r="E1099" t="s">
        <v>25</v>
      </c>
      <c r="F1099" s="397">
        <v>0</v>
      </c>
      <c r="G1099" s="397">
        <v>0</v>
      </c>
      <c r="H1099" s="397">
        <v>0</v>
      </c>
      <c r="I1099" s="397">
        <v>0</v>
      </c>
      <c r="J1099" s="397">
        <v>0</v>
      </c>
    </row>
    <row r="1100" spans="1:10">
      <c r="A1100" t="s">
        <v>11</v>
      </c>
      <c r="B1100" t="s">
        <v>68</v>
      </c>
      <c r="C1100" t="s">
        <v>69</v>
      </c>
      <c r="D1100" t="s">
        <v>31</v>
      </c>
      <c r="E1100" t="s">
        <v>25</v>
      </c>
      <c r="F1100" s="397">
        <v>0</v>
      </c>
      <c r="G1100" s="397">
        <v>0</v>
      </c>
      <c r="H1100" s="397">
        <v>0</v>
      </c>
      <c r="I1100" s="397">
        <v>0</v>
      </c>
      <c r="J1100" s="397">
        <v>0</v>
      </c>
    </row>
    <row r="1101" spans="1:10">
      <c r="A1101" t="s">
        <v>11</v>
      </c>
      <c r="B1101" t="s">
        <v>70</v>
      </c>
      <c r="C1101" t="s">
        <v>71</v>
      </c>
      <c r="D1101" t="s">
        <v>31</v>
      </c>
      <c r="E1101" t="s">
        <v>25</v>
      </c>
      <c r="F1101" s="397">
        <v>0</v>
      </c>
      <c r="G1101" s="397">
        <v>0</v>
      </c>
      <c r="H1101" s="397">
        <v>0</v>
      </c>
      <c r="I1101" s="397">
        <v>0</v>
      </c>
      <c r="J1101" s="397">
        <v>0</v>
      </c>
    </row>
    <row r="1102" spans="1:10">
      <c r="A1102" t="s">
        <v>11</v>
      </c>
      <c r="B1102" t="s">
        <v>72</v>
      </c>
      <c r="C1102" t="s">
        <v>73</v>
      </c>
      <c r="D1102" t="s">
        <v>31</v>
      </c>
      <c r="E1102" t="s">
        <v>25</v>
      </c>
      <c r="F1102" s="397">
        <v>0</v>
      </c>
      <c r="G1102" s="397">
        <v>0</v>
      </c>
      <c r="H1102" s="397">
        <v>0</v>
      </c>
      <c r="I1102" s="397">
        <v>0</v>
      </c>
      <c r="J1102" s="397">
        <v>0</v>
      </c>
    </row>
    <row r="1103" spans="1:10">
      <c r="A1103" t="s">
        <v>11</v>
      </c>
      <c r="B1103" t="s">
        <v>74</v>
      </c>
      <c r="C1103" t="s">
        <v>75</v>
      </c>
      <c r="D1103" t="s">
        <v>31</v>
      </c>
      <c r="E1103" t="s">
        <v>25</v>
      </c>
      <c r="F1103" s="397">
        <v>0</v>
      </c>
      <c r="G1103" s="397">
        <v>0</v>
      </c>
      <c r="H1103" s="397">
        <v>0</v>
      </c>
      <c r="I1103" s="397">
        <v>0</v>
      </c>
      <c r="J1103" s="397">
        <v>0</v>
      </c>
    </row>
    <row r="1104" spans="1:10">
      <c r="A1104" t="s">
        <v>11</v>
      </c>
      <c r="B1104" t="s">
        <v>76</v>
      </c>
      <c r="C1104" t="s">
        <v>77</v>
      </c>
      <c r="D1104" t="s">
        <v>31</v>
      </c>
      <c r="E1104" t="s">
        <v>25</v>
      </c>
      <c r="F1104" s="397">
        <v>0</v>
      </c>
      <c r="G1104" s="397">
        <v>0</v>
      </c>
      <c r="H1104" s="397">
        <v>0</v>
      </c>
      <c r="I1104" s="397">
        <v>0</v>
      </c>
      <c r="J1104" s="397">
        <v>0</v>
      </c>
    </row>
    <row r="1105" spans="1:10">
      <c r="A1105" t="s">
        <v>11</v>
      </c>
      <c r="B1105" t="s">
        <v>78</v>
      </c>
      <c r="C1105" t="s">
        <v>79</v>
      </c>
      <c r="D1105" t="s">
        <v>31</v>
      </c>
      <c r="E1105" t="s">
        <v>25</v>
      </c>
      <c r="F1105" s="397">
        <v>0</v>
      </c>
      <c r="G1105" s="397">
        <v>0</v>
      </c>
      <c r="H1105" s="397">
        <v>0</v>
      </c>
      <c r="I1105" s="397">
        <v>0</v>
      </c>
      <c r="J1105" s="397">
        <v>0</v>
      </c>
    </row>
    <row r="1106" spans="1:10">
      <c r="A1106" t="s">
        <v>11</v>
      </c>
      <c r="B1106" t="s">
        <v>80</v>
      </c>
      <c r="C1106" t="s">
        <v>81</v>
      </c>
      <c r="D1106" t="s">
        <v>31</v>
      </c>
      <c r="E1106" t="s">
        <v>25</v>
      </c>
      <c r="F1106" s="397">
        <v>0</v>
      </c>
      <c r="G1106" s="397">
        <v>0</v>
      </c>
      <c r="H1106" s="397">
        <v>0</v>
      </c>
      <c r="I1106" s="397">
        <v>0</v>
      </c>
      <c r="J1106" s="397">
        <v>0</v>
      </c>
    </row>
    <row r="1107" spans="1:10">
      <c r="A1107" t="s">
        <v>11</v>
      </c>
      <c r="B1107" t="s">
        <v>82</v>
      </c>
      <c r="C1107" t="s">
        <v>83</v>
      </c>
      <c r="D1107" t="s">
        <v>31</v>
      </c>
      <c r="E1107" t="s">
        <v>25</v>
      </c>
      <c r="F1107" s="397">
        <v>0</v>
      </c>
      <c r="G1107" s="397">
        <v>0</v>
      </c>
      <c r="H1107" s="397">
        <v>0</v>
      </c>
      <c r="I1107" s="397">
        <v>0</v>
      </c>
      <c r="J1107" s="397">
        <v>0</v>
      </c>
    </row>
    <row r="1108" spans="1:10">
      <c r="A1108" t="s">
        <v>11</v>
      </c>
      <c r="B1108" t="s">
        <v>84</v>
      </c>
      <c r="C1108" t="s">
        <v>85</v>
      </c>
      <c r="D1108" t="s">
        <v>31</v>
      </c>
      <c r="E1108" t="s">
        <v>25</v>
      </c>
      <c r="F1108" s="397">
        <v>0.06</v>
      </c>
      <c r="G1108" s="397">
        <v>0.06</v>
      </c>
      <c r="H1108" s="397">
        <v>0.06</v>
      </c>
      <c r="I1108" s="397">
        <v>0.06</v>
      </c>
      <c r="J1108" s="397">
        <v>0.06</v>
      </c>
    </row>
    <row r="1109" spans="1:10">
      <c r="A1109" t="s">
        <v>11</v>
      </c>
      <c r="B1109" t="s">
        <v>86</v>
      </c>
      <c r="C1109" t="s">
        <v>87</v>
      </c>
      <c r="D1109" t="s">
        <v>31</v>
      </c>
      <c r="E1109" t="s">
        <v>25</v>
      </c>
      <c r="F1109" s="397">
        <v>7.1999999999999995E-2</v>
      </c>
      <c r="G1109" s="397">
        <v>7.1999999999999995E-2</v>
      </c>
      <c r="H1109" s="397">
        <v>7.1999999999999995E-2</v>
      </c>
      <c r="I1109" s="397">
        <v>7.1999999999999995E-2</v>
      </c>
      <c r="J1109" s="397">
        <v>7.1999999999999995E-2</v>
      </c>
    </row>
    <row r="1110" spans="1:10">
      <c r="A1110" t="s">
        <v>11</v>
      </c>
      <c r="B1110" t="s">
        <v>88</v>
      </c>
      <c r="C1110" t="s">
        <v>89</v>
      </c>
      <c r="D1110" t="s">
        <v>31</v>
      </c>
      <c r="E1110" t="s">
        <v>25</v>
      </c>
      <c r="F1110" s="397">
        <v>0</v>
      </c>
      <c r="G1110" s="397">
        <v>0</v>
      </c>
      <c r="H1110" s="397">
        <v>0</v>
      </c>
      <c r="I1110" s="397">
        <v>0</v>
      </c>
      <c r="J1110" s="397">
        <v>0</v>
      </c>
    </row>
    <row r="1111" spans="1:10">
      <c r="A1111" t="s">
        <v>11</v>
      </c>
      <c r="B1111" t="s">
        <v>90</v>
      </c>
      <c r="C1111" t="s">
        <v>91</v>
      </c>
      <c r="D1111" t="s">
        <v>31</v>
      </c>
      <c r="E1111" t="s">
        <v>25</v>
      </c>
      <c r="F1111" s="397">
        <v>0</v>
      </c>
      <c r="G1111" s="397">
        <v>0</v>
      </c>
      <c r="H1111" s="397">
        <v>0</v>
      </c>
      <c r="I1111" s="397">
        <v>0</v>
      </c>
      <c r="J1111" s="397">
        <v>0</v>
      </c>
    </row>
    <row r="1112" spans="1:10">
      <c r="A1112" t="s">
        <v>11</v>
      </c>
      <c r="B1112" t="s">
        <v>92</v>
      </c>
      <c r="C1112" t="s">
        <v>93</v>
      </c>
      <c r="D1112" t="s">
        <v>31</v>
      </c>
      <c r="E1112" t="s">
        <v>25</v>
      </c>
      <c r="F1112" s="397">
        <v>0</v>
      </c>
      <c r="G1112" s="397">
        <v>0</v>
      </c>
      <c r="H1112" s="397">
        <v>0</v>
      </c>
      <c r="I1112" s="397">
        <v>0</v>
      </c>
      <c r="J1112" s="397">
        <v>0</v>
      </c>
    </row>
    <row r="1113" spans="1:10">
      <c r="A1113" t="s">
        <v>11</v>
      </c>
      <c r="B1113" t="s">
        <v>94</v>
      </c>
      <c r="C1113" t="s">
        <v>95</v>
      </c>
      <c r="D1113" t="s">
        <v>31</v>
      </c>
      <c r="E1113" t="s">
        <v>25</v>
      </c>
      <c r="F1113" s="397">
        <v>0</v>
      </c>
      <c r="G1113" s="397">
        <v>0</v>
      </c>
      <c r="H1113" s="397">
        <v>0</v>
      </c>
      <c r="I1113" s="397">
        <v>0</v>
      </c>
      <c r="J1113" s="397">
        <v>0</v>
      </c>
    </row>
    <row r="1114" spans="1:10">
      <c r="A1114" t="s">
        <v>11</v>
      </c>
      <c r="B1114" t="s">
        <v>96</v>
      </c>
      <c r="C1114" t="s">
        <v>97</v>
      </c>
      <c r="D1114" t="s">
        <v>31</v>
      </c>
      <c r="E1114" t="s">
        <v>25</v>
      </c>
      <c r="F1114" s="397">
        <v>0</v>
      </c>
      <c r="G1114" s="397">
        <v>0</v>
      </c>
      <c r="H1114" s="397">
        <v>0</v>
      </c>
      <c r="I1114" s="397">
        <v>0</v>
      </c>
      <c r="J1114" s="397">
        <v>0</v>
      </c>
    </row>
    <row r="1115" spans="1:10">
      <c r="A1115" t="s">
        <v>11</v>
      </c>
      <c r="B1115" t="s">
        <v>98</v>
      </c>
      <c r="C1115" t="s">
        <v>99</v>
      </c>
      <c r="D1115" t="s">
        <v>31</v>
      </c>
      <c r="E1115" t="s">
        <v>25</v>
      </c>
      <c r="F1115" s="397">
        <v>0</v>
      </c>
      <c r="G1115" s="397">
        <v>0</v>
      </c>
      <c r="H1115" s="397">
        <v>0</v>
      </c>
      <c r="I1115" s="397">
        <v>0</v>
      </c>
      <c r="J1115" s="397">
        <v>0</v>
      </c>
    </row>
    <row r="1116" spans="1:10">
      <c r="A1116" t="s">
        <v>11</v>
      </c>
      <c r="B1116" t="s">
        <v>100</v>
      </c>
      <c r="C1116" t="s">
        <v>101</v>
      </c>
      <c r="D1116" t="s">
        <v>31</v>
      </c>
      <c r="E1116" t="s">
        <v>25</v>
      </c>
      <c r="F1116" s="397">
        <v>0</v>
      </c>
      <c r="G1116" s="397">
        <v>0</v>
      </c>
      <c r="H1116" s="397">
        <v>0</v>
      </c>
      <c r="I1116" s="397">
        <v>0</v>
      </c>
      <c r="J1116" s="397">
        <v>0</v>
      </c>
    </row>
    <row r="1117" spans="1:10">
      <c r="A1117" t="s">
        <v>11</v>
      </c>
      <c r="B1117" t="s">
        <v>102</v>
      </c>
      <c r="C1117" t="s">
        <v>103</v>
      </c>
      <c r="D1117" t="s">
        <v>31</v>
      </c>
      <c r="E1117" t="s">
        <v>25</v>
      </c>
      <c r="F1117" s="397">
        <v>0</v>
      </c>
      <c r="G1117" s="397">
        <v>0</v>
      </c>
      <c r="H1117" s="397">
        <v>0</v>
      </c>
      <c r="I1117" s="397">
        <v>0</v>
      </c>
      <c r="J1117" s="397">
        <v>0</v>
      </c>
    </row>
    <row r="1118" spans="1:10">
      <c r="A1118" t="s">
        <v>11</v>
      </c>
      <c r="B1118" t="s">
        <v>104</v>
      </c>
      <c r="C1118" t="s">
        <v>105</v>
      </c>
      <c r="D1118" t="s">
        <v>31</v>
      </c>
      <c r="E1118" t="s">
        <v>25</v>
      </c>
      <c r="F1118" s="397">
        <v>0</v>
      </c>
      <c r="G1118" s="397">
        <v>0</v>
      </c>
      <c r="H1118" s="397">
        <v>0</v>
      </c>
      <c r="I1118" s="397">
        <v>0</v>
      </c>
      <c r="J1118" s="397">
        <v>0</v>
      </c>
    </row>
    <row r="1119" spans="1:10">
      <c r="A1119" t="s">
        <v>11</v>
      </c>
      <c r="B1119" t="s">
        <v>106</v>
      </c>
      <c r="C1119" t="s">
        <v>107</v>
      </c>
      <c r="D1119" t="s">
        <v>31</v>
      </c>
      <c r="E1119" t="s">
        <v>25</v>
      </c>
      <c r="F1119" s="397">
        <v>0</v>
      </c>
      <c r="G1119" s="397">
        <v>0</v>
      </c>
      <c r="H1119" s="397">
        <v>0</v>
      </c>
      <c r="I1119" s="397">
        <v>0</v>
      </c>
      <c r="J1119" s="397">
        <v>0</v>
      </c>
    </row>
    <row r="1120" spans="1:10">
      <c r="A1120" t="s">
        <v>11</v>
      </c>
      <c r="B1120" t="s">
        <v>108</v>
      </c>
      <c r="C1120" t="s">
        <v>109</v>
      </c>
      <c r="D1120" t="s">
        <v>31</v>
      </c>
      <c r="E1120" t="s">
        <v>25</v>
      </c>
      <c r="F1120" s="397">
        <v>0</v>
      </c>
      <c r="G1120" s="397">
        <v>0</v>
      </c>
      <c r="H1120" s="397">
        <v>0</v>
      </c>
      <c r="I1120" s="397">
        <v>0</v>
      </c>
      <c r="J1120" s="397">
        <v>0</v>
      </c>
    </row>
    <row r="1121" spans="1:10">
      <c r="A1121" t="s">
        <v>11</v>
      </c>
      <c r="B1121" t="s">
        <v>110</v>
      </c>
      <c r="C1121" t="s">
        <v>111</v>
      </c>
      <c r="D1121" t="s">
        <v>31</v>
      </c>
      <c r="E1121" t="s">
        <v>25</v>
      </c>
      <c r="F1121" s="397">
        <v>0</v>
      </c>
      <c r="G1121" s="397">
        <v>0</v>
      </c>
      <c r="H1121" s="397">
        <v>0</v>
      </c>
      <c r="I1121" s="397">
        <v>0</v>
      </c>
      <c r="J1121" s="397">
        <v>0</v>
      </c>
    </row>
    <row r="1122" spans="1:10">
      <c r="A1122" t="s">
        <v>11</v>
      </c>
      <c r="B1122" t="s">
        <v>112</v>
      </c>
      <c r="C1122" t="s">
        <v>113</v>
      </c>
      <c r="D1122" t="s">
        <v>31</v>
      </c>
      <c r="E1122" t="s">
        <v>25</v>
      </c>
      <c r="F1122" s="397">
        <v>0</v>
      </c>
      <c r="G1122" s="397">
        <v>0</v>
      </c>
      <c r="H1122" s="397">
        <v>0</v>
      </c>
      <c r="I1122" s="397">
        <v>0</v>
      </c>
      <c r="J1122" s="397">
        <v>0</v>
      </c>
    </row>
    <row r="1123" spans="1:10">
      <c r="A1123" t="s">
        <v>11</v>
      </c>
      <c r="B1123" t="s">
        <v>114</v>
      </c>
      <c r="C1123" t="s">
        <v>115</v>
      </c>
      <c r="D1123" t="s">
        <v>31</v>
      </c>
      <c r="E1123" t="s">
        <v>25</v>
      </c>
      <c r="F1123" s="397">
        <v>0</v>
      </c>
      <c r="G1123" s="397">
        <v>0</v>
      </c>
      <c r="H1123" s="397">
        <v>0</v>
      </c>
      <c r="I1123" s="397">
        <v>0</v>
      </c>
      <c r="J1123" s="397">
        <v>0</v>
      </c>
    </row>
    <row r="1124" spans="1:10">
      <c r="A1124" t="s">
        <v>11</v>
      </c>
      <c r="B1124" t="s">
        <v>116</v>
      </c>
      <c r="C1124" t="s">
        <v>117</v>
      </c>
      <c r="D1124" t="s">
        <v>31</v>
      </c>
      <c r="E1124" t="s">
        <v>25</v>
      </c>
      <c r="F1124" s="397">
        <v>0</v>
      </c>
      <c r="G1124" s="397">
        <v>0</v>
      </c>
      <c r="H1124" s="397">
        <v>0</v>
      </c>
      <c r="I1124" s="397">
        <v>0</v>
      </c>
      <c r="J1124" s="397">
        <v>0</v>
      </c>
    </row>
    <row r="1125" spans="1:10">
      <c r="A1125" t="s">
        <v>11</v>
      </c>
      <c r="B1125" t="s">
        <v>118</v>
      </c>
      <c r="C1125" t="s">
        <v>119</v>
      </c>
      <c r="D1125" t="s">
        <v>31</v>
      </c>
      <c r="E1125" t="s">
        <v>25</v>
      </c>
      <c r="F1125" s="397">
        <v>0</v>
      </c>
      <c r="G1125" s="397">
        <v>0</v>
      </c>
      <c r="H1125" s="397">
        <v>0</v>
      </c>
      <c r="I1125" s="397">
        <v>0</v>
      </c>
      <c r="J1125" s="397">
        <v>0</v>
      </c>
    </row>
    <row r="1126" spans="1:10">
      <c r="A1126" t="s">
        <v>11</v>
      </c>
      <c r="B1126" t="s">
        <v>120</v>
      </c>
      <c r="C1126" t="s">
        <v>121</v>
      </c>
      <c r="D1126" t="s">
        <v>31</v>
      </c>
      <c r="E1126" t="s">
        <v>25</v>
      </c>
      <c r="F1126" s="397">
        <v>0</v>
      </c>
      <c r="G1126" s="397">
        <v>0</v>
      </c>
      <c r="H1126" s="397">
        <v>0</v>
      </c>
      <c r="I1126" s="397">
        <v>0</v>
      </c>
      <c r="J1126" s="397">
        <v>0</v>
      </c>
    </row>
    <row r="1127" spans="1:10">
      <c r="A1127" t="s">
        <v>11</v>
      </c>
      <c r="B1127" t="s">
        <v>122</v>
      </c>
      <c r="C1127" t="s">
        <v>123</v>
      </c>
      <c r="D1127" t="s">
        <v>31</v>
      </c>
      <c r="E1127" t="s">
        <v>25</v>
      </c>
      <c r="F1127" s="397">
        <v>0</v>
      </c>
      <c r="G1127" s="397">
        <v>0</v>
      </c>
      <c r="H1127" s="397">
        <v>0</v>
      </c>
      <c r="I1127" s="397">
        <v>0</v>
      </c>
      <c r="J1127" s="397">
        <v>0</v>
      </c>
    </row>
    <row r="1128" spans="1:10">
      <c r="A1128" t="s">
        <v>11</v>
      </c>
      <c r="B1128" t="s">
        <v>124</v>
      </c>
      <c r="C1128" t="s">
        <v>125</v>
      </c>
      <c r="D1128" t="s">
        <v>31</v>
      </c>
      <c r="E1128" t="s">
        <v>25</v>
      </c>
      <c r="F1128" s="397">
        <v>0</v>
      </c>
      <c r="G1128" s="397">
        <v>0</v>
      </c>
      <c r="H1128" s="397">
        <v>0</v>
      </c>
      <c r="I1128" s="397">
        <v>0</v>
      </c>
      <c r="J1128" s="397">
        <v>0</v>
      </c>
    </row>
    <row r="1129" spans="1:10">
      <c r="A1129" t="s">
        <v>11</v>
      </c>
      <c r="B1129" t="s">
        <v>126</v>
      </c>
      <c r="C1129" t="s">
        <v>127</v>
      </c>
      <c r="D1129" t="s">
        <v>31</v>
      </c>
      <c r="E1129" t="s">
        <v>25</v>
      </c>
      <c r="F1129" s="397">
        <v>0</v>
      </c>
      <c r="G1129" s="397">
        <v>0</v>
      </c>
      <c r="H1129" s="397">
        <v>0</v>
      </c>
      <c r="I1129" s="397">
        <v>0</v>
      </c>
      <c r="J1129" s="397">
        <v>0</v>
      </c>
    </row>
    <row r="1130" spans="1:10">
      <c r="A1130" t="s">
        <v>11</v>
      </c>
      <c r="B1130" t="s">
        <v>128</v>
      </c>
      <c r="C1130" t="s">
        <v>129</v>
      </c>
      <c r="D1130" t="s">
        <v>31</v>
      </c>
      <c r="E1130" t="s">
        <v>25</v>
      </c>
      <c r="F1130" s="397">
        <v>0</v>
      </c>
      <c r="G1130" s="397">
        <v>0</v>
      </c>
      <c r="H1130" s="397">
        <v>0</v>
      </c>
      <c r="I1130" s="397">
        <v>0</v>
      </c>
      <c r="J1130" s="397">
        <v>0</v>
      </c>
    </row>
    <row r="1131" spans="1:10">
      <c r="A1131" t="s">
        <v>11</v>
      </c>
      <c r="B1131" t="s">
        <v>130</v>
      </c>
      <c r="C1131" t="s">
        <v>131</v>
      </c>
      <c r="D1131" t="s">
        <v>31</v>
      </c>
      <c r="E1131" t="s">
        <v>25</v>
      </c>
      <c r="F1131" s="397">
        <v>0</v>
      </c>
      <c r="G1131" s="397">
        <v>0</v>
      </c>
      <c r="H1131" s="397">
        <v>0</v>
      </c>
      <c r="I1131" s="397">
        <v>0</v>
      </c>
      <c r="J1131" s="397">
        <v>0</v>
      </c>
    </row>
    <row r="1132" spans="1:10">
      <c r="A1132" t="s">
        <v>11</v>
      </c>
      <c r="B1132" t="s">
        <v>132</v>
      </c>
      <c r="C1132" t="s">
        <v>133</v>
      </c>
      <c r="D1132" t="s">
        <v>31</v>
      </c>
      <c r="E1132" t="s">
        <v>25</v>
      </c>
      <c r="F1132" s="397">
        <v>0</v>
      </c>
      <c r="G1132" s="397">
        <v>0</v>
      </c>
      <c r="H1132" s="397">
        <v>0</v>
      </c>
      <c r="I1132" s="397">
        <v>0</v>
      </c>
      <c r="J1132" s="397">
        <v>0</v>
      </c>
    </row>
    <row r="1133" spans="1:10">
      <c r="A1133" t="s">
        <v>11</v>
      </c>
      <c r="B1133" t="s">
        <v>134</v>
      </c>
      <c r="C1133" t="s">
        <v>135</v>
      </c>
      <c r="D1133" t="s">
        <v>31</v>
      </c>
      <c r="E1133" t="s">
        <v>25</v>
      </c>
      <c r="F1133" s="397">
        <v>0</v>
      </c>
      <c r="G1133" s="397">
        <v>0</v>
      </c>
      <c r="H1133" s="397">
        <v>0</v>
      </c>
      <c r="I1133" s="397">
        <v>0</v>
      </c>
      <c r="J1133" s="397">
        <v>0</v>
      </c>
    </row>
    <row r="1134" spans="1:10">
      <c r="A1134" t="s">
        <v>11</v>
      </c>
      <c r="B1134" t="s">
        <v>136</v>
      </c>
      <c r="C1134" t="s">
        <v>111</v>
      </c>
      <c r="D1134" t="s">
        <v>31</v>
      </c>
      <c r="E1134" t="s">
        <v>25</v>
      </c>
      <c r="F1134" s="397">
        <v>0</v>
      </c>
      <c r="G1134" s="397">
        <v>0</v>
      </c>
      <c r="H1134" s="397">
        <v>0</v>
      </c>
      <c r="I1134" s="397">
        <v>0</v>
      </c>
      <c r="J1134" s="397">
        <v>0</v>
      </c>
    </row>
    <row r="1135" spans="1:10">
      <c r="A1135" t="s">
        <v>11</v>
      </c>
      <c r="B1135" t="s">
        <v>137</v>
      </c>
      <c r="C1135" t="s">
        <v>113</v>
      </c>
      <c r="D1135" t="s">
        <v>31</v>
      </c>
      <c r="E1135" t="s">
        <v>25</v>
      </c>
      <c r="F1135" s="397">
        <v>0</v>
      </c>
      <c r="G1135" s="397">
        <v>0</v>
      </c>
      <c r="H1135" s="397">
        <v>0</v>
      </c>
      <c r="I1135" s="397">
        <v>0</v>
      </c>
      <c r="J1135" s="397">
        <v>0</v>
      </c>
    </row>
    <row r="1136" spans="1:10">
      <c r="A1136" t="s">
        <v>11</v>
      </c>
      <c r="B1136" t="s">
        <v>138</v>
      </c>
      <c r="C1136" t="s">
        <v>95</v>
      </c>
      <c r="D1136" t="s">
        <v>31</v>
      </c>
      <c r="E1136" t="s">
        <v>25</v>
      </c>
      <c r="F1136" s="397">
        <v>0</v>
      </c>
      <c r="G1136" s="397">
        <v>0</v>
      </c>
      <c r="H1136" s="397">
        <v>0</v>
      </c>
      <c r="I1136" s="397">
        <v>0</v>
      </c>
      <c r="J1136" s="397">
        <v>0</v>
      </c>
    </row>
    <row r="1137" spans="1:10">
      <c r="A1137" t="s">
        <v>11</v>
      </c>
      <c r="B1137" t="s">
        <v>139</v>
      </c>
      <c r="C1137" t="s">
        <v>97</v>
      </c>
      <c r="D1137" t="s">
        <v>31</v>
      </c>
      <c r="E1137" t="s">
        <v>25</v>
      </c>
      <c r="F1137" s="397">
        <v>0</v>
      </c>
      <c r="G1137" s="397">
        <v>0</v>
      </c>
      <c r="H1137" s="397">
        <v>0</v>
      </c>
      <c r="I1137" s="397">
        <v>0</v>
      </c>
      <c r="J1137" s="397">
        <v>0</v>
      </c>
    </row>
    <row r="1138" spans="1:10">
      <c r="A1138" t="s">
        <v>11</v>
      </c>
      <c r="B1138" t="s">
        <v>140</v>
      </c>
      <c r="C1138" t="s">
        <v>99</v>
      </c>
      <c r="D1138" t="s">
        <v>31</v>
      </c>
      <c r="E1138" t="s">
        <v>25</v>
      </c>
      <c r="F1138" s="397">
        <v>0</v>
      </c>
      <c r="G1138" s="397">
        <v>0</v>
      </c>
      <c r="H1138" s="397">
        <v>0</v>
      </c>
      <c r="I1138" s="397">
        <v>0</v>
      </c>
      <c r="J1138" s="397">
        <v>0</v>
      </c>
    </row>
    <row r="1139" spans="1:10">
      <c r="A1139" t="s">
        <v>11</v>
      </c>
      <c r="B1139" t="s">
        <v>141</v>
      </c>
      <c r="C1139" t="s">
        <v>101</v>
      </c>
      <c r="D1139" t="s">
        <v>31</v>
      </c>
      <c r="E1139" t="s">
        <v>25</v>
      </c>
      <c r="F1139" s="397">
        <v>0</v>
      </c>
      <c r="G1139" s="397">
        <v>0</v>
      </c>
      <c r="H1139" s="397">
        <v>0</v>
      </c>
      <c r="I1139" s="397">
        <v>0</v>
      </c>
      <c r="J1139" s="397">
        <v>0</v>
      </c>
    </row>
    <row r="1140" spans="1:10">
      <c r="A1140" t="s">
        <v>11</v>
      </c>
      <c r="B1140" t="s">
        <v>142</v>
      </c>
      <c r="C1140" t="s">
        <v>103</v>
      </c>
      <c r="D1140" t="s">
        <v>31</v>
      </c>
      <c r="E1140" t="s">
        <v>25</v>
      </c>
      <c r="F1140" s="397">
        <v>0</v>
      </c>
      <c r="G1140" s="397">
        <v>0</v>
      </c>
      <c r="H1140" s="397">
        <v>0</v>
      </c>
      <c r="I1140" s="397">
        <v>0</v>
      </c>
      <c r="J1140" s="397">
        <v>0</v>
      </c>
    </row>
    <row r="1141" spans="1:10">
      <c r="A1141" t="s">
        <v>11</v>
      </c>
      <c r="B1141" t="s">
        <v>143</v>
      </c>
      <c r="C1141" t="s">
        <v>144</v>
      </c>
      <c r="D1141" t="s">
        <v>31</v>
      </c>
      <c r="E1141" t="s">
        <v>25</v>
      </c>
      <c r="F1141" s="397">
        <v>0</v>
      </c>
      <c r="G1141" s="397">
        <v>0</v>
      </c>
      <c r="H1141" s="397">
        <v>0</v>
      </c>
      <c r="I1141" s="397">
        <v>0</v>
      </c>
      <c r="J1141" s="397">
        <v>0</v>
      </c>
    </row>
    <row r="1142" spans="1:10">
      <c r="A1142" t="s">
        <v>11</v>
      </c>
      <c r="B1142" t="s">
        <v>145</v>
      </c>
      <c r="C1142" t="s">
        <v>107</v>
      </c>
      <c r="D1142" t="s">
        <v>31</v>
      </c>
      <c r="E1142" t="s">
        <v>25</v>
      </c>
      <c r="F1142" s="397">
        <v>0</v>
      </c>
      <c r="G1142" s="397">
        <v>0</v>
      </c>
      <c r="H1142" s="397">
        <v>0</v>
      </c>
      <c r="I1142" s="397">
        <v>0</v>
      </c>
      <c r="J1142" s="397">
        <v>0</v>
      </c>
    </row>
    <row r="1143" spans="1:10">
      <c r="A1143" t="s">
        <v>11</v>
      </c>
      <c r="B1143" t="s">
        <v>146</v>
      </c>
      <c r="C1143" t="s">
        <v>109</v>
      </c>
      <c r="D1143" t="s">
        <v>31</v>
      </c>
      <c r="E1143" t="s">
        <v>25</v>
      </c>
      <c r="F1143" s="397">
        <v>0</v>
      </c>
      <c r="G1143" s="397">
        <v>0</v>
      </c>
      <c r="H1143" s="397">
        <v>0</v>
      </c>
      <c r="I1143" s="397">
        <v>0</v>
      </c>
      <c r="J1143" s="397">
        <v>0</v>
      </c>
    </row>
    <row r="1144" spans="1:10">
      <c r="A1144" t="s">
        <v>11</v>
      </c>
      <c r="B1144" t="s">
        <v>147</v>
      </c>
      <c r="C1144" t="s">
        <v>117</v>
      </c>
      <c r="D1144" t="s">
        <v>31</v>
      </c>
      <c r="E1144" t="s">
        <v>25</v>
      </c>
      <c r="F1144" s="397">
        <v>0</v>
      </c>
      <c r="G1144" s="397">
        <v>0</v>
      </c>
      <c r="H1144" s="397">
        <v>0</v>
      </c>
      <c r="I1144" s="397">
        <v>0</v>
      </c>
      <c r="J1144" s="397">
        <v>0</v>
      </c>
    </row>
    <row r="1145" spans="1:10">
      <c r="A1145" t="s">
        <v>11</v>
      </c>
      <c r="B1145" t="s">
        <v>148</v>
      </c>
      <c r="C1145" t="s">
        <v>119</v>
      </c>
      <c r="D1145" t="s">
        <v>31</v>
      </c>
      <c r="E1145" t="s">
        <v>25</v>
      </c>
      <c r="F1145" s="397">
        <v>0</v>
      </c>
      <c r="G1145" s="397">
        <v>0</v>
      </c>
      <c r="H1145" s="397">
        <v>0</v>
      </c>
      <c r="I1145" s="397">
        <v>0</v>
      </c>
      <c r="J1145" s="397">
        <v>0</v>
      </c>
    </row>
    <row r="1146" spans="1:10">
      <c r="A1146" t="s">
        <v>11</v>
      </c>
      <c r="B1146" t="s">
        <v>149</v>
      </c>
      <c r="C1146" t="s">
        <v>121</v>
      </c>
      <c r="D1146" t="s">
        <v>31</v>
      </c>
      <c r="E1146" t="s">
        <v>25</v>
      </c>
      <c r="F1146" s="397">
        <v>0</v>
      </c>
      <c r="G1146" s="397">
        <v>0</v>
      </c>
      <c r="H1146" s="397">
        <v>0</v>
      </c>
      <c r="I1146" s="397">
        <v>0</v>
      </c>
      <c r="J1146" s="397">
        <v>0</v>
      </c>
    </row>
    <row r="1147" spans="1:10">
      <c r="A1147" t="s">
        <v>11</v>
      </c>
      <c r="B1147" t="s">
        <v>150</v>
      </c>
      <c r="C1147" t="s">
        <v>123</v>
      </c>
      <c r="D1147" t="s">
        <v>31</v>
      </c>
      <c r="E1147" t="s">
        <v>25</v>
      </c>
      <c r="F1147" s="397">
        <v>0</v>
      </c>
      <c r="G1147" s="397">
        <v>0</v>
      </c>
      <c r="H1147" s="397">
        <v>0</v>
      </c>
      <c r="I1147" s="397">
        <v>0</v>
      </c>
      <c r="J1147" s="397">
        <v>0</v>
      </c>
    </row>
    <row r="1148" spans="1:10">
      <c r="A1148" t="s">
        <v>11</v>
      </c>
      <c r="B1148" t="s">
        <v>151</v>
      </c>
      <c r="C1148" t="s">
        <v>152</v>
      </c>
      <c r="D1148" t="s">
        <v>31</v>
      </c>
      <c r="E1148" t="s">
        <v>25</v>
      </c>
      <c r="F1148" s="397">
        <v>0</v>
      </c>
      <c r="G1148" s="397">
        <v>0</v>
      </c>
      <c r="H1148" s="397">
        <v>0</v>
      </c>
      <c r="I1148" s="397">
        <v>0</v>
      </c>
      <c r="J1148" s="397">
        <v>0</v>
      </c>
    </row>
    <row r="1149" spans="1:10">
      <c r="A1149" t="s">
        <v>11</v>
      </c>
      <c r="B1149" t="s">
        <v>153</v>
      </c>
      <c r="C1149" t="s">
        <v>127</v>
      </c>
      <c r="D1149" t="s">
        <v>31</v>
      </c>
      <c r="E1149" t="s">
        <v>25</v>
      </c>
      <c r="F1149" s="397">
        <v>0</v>
      </c>
      <c r="G1149" s="397">
        <v>0</v>
      </c>
      <c r="H1149" s="397">
        <v>0</v>
      </c>
      <c r="I1149" s="397">
        <v>0</v>
      </c>
      <c r="J1149" s="397">
        <v>0</v>
      </c>
    </row>
    <row r="1150" spans="1:10">
      <c r="A1150" t="s">
        <v>11</v>
      </c>
      <c r="B1150" t="s">
        <v>154</v>
      </c>
      <c r="C1150" t="s">
        <v>129</v>
      </c>
      <c r="D1150" t="s">
        <v>31</v>
      </c>
      <c r="E1150" t="s">
        <v>25</v>
      </c>
      <c r="F1150" s="397">
        <v>0</v>
      </c>
      <c r="G1150" s="397">
        <v>0</v>
      </c>
      <c r="H1150" s="397">
        <v>0</v>
      </c>
      <c r="I1150" s="397">
        <v>0</v>
      </c>
      <c r="J1150" s="397">
        <v>0</v>
      </c>
    </row>
    <row r="1151" spans="1:10">
      <c r="A1151" t="s">
        <v>11</v>
      </c>
      <c r="B1151" t="s">
        <v>155</v>
      </c>
      <c r="C1151" t="s">
        <v>131</v>
      </c>
      <c r="D1151" t="s">
        <v>31</v>
      </c>
      <c r="E1151" t="s">
        <v>25</v>
      </c>
      <c r="F1151" s="397">
        <v>0</v>
      </c>
      <c r="G1151" s="397">
        <v>0</v>
      </c>
      <c r="H1151" s="397">
        <v>0</v>
      </c>
      <c r="I1151" s="397">
        <v>0</v>
      </c>
      <c r="J1151" s="397">
        <v>0</v>
      </c>
    </row>
    <row r="1152" spans="1:10">
      <c r="A1152" t="s">
        <v>11</v>
      </c>
      <c r="B1152" t="s">
        <v>156</v>
      </c>
      <c r="C1152" t="s">
        <v>133</v>
      </c>
      <c r="D1152" t="s">
        <v>31</v>
      </c>
      <c r="E1152" t="s">
        <v>25</v>
      </c>
      <c r="F1152" s="397">
        <v>0</v>
      </c>
      <c r="G1152" s="397">
        <v>0</v>
      </c>
      <c r="H1152" s="397">
        <v>0</v>
      </c>
      <c r="I1152" s="397">
        <v>0</v>
      </c>
      <c r="J1152" s="397">
        <v>0</v>
      </c>
    </row>
    <row r="1153" spans="1:10">
      <c r="A1153" t="s">
        <v>11</v>
      </c>
      <c r="B1153" t="s">
        <v>157</v>
      </c>
      <c r="C1153" t="s">
        <v>135</v>
      </c>
      <c r="D1153" t="s">
        <v>31</v>
      </c>
      <c r="E1153" t="s">
        <v>25</v>
      </c>
      <c r="F1153" s="397">
        <v>0</v>
      </c>
      <c r="G1153" s="397">
        <v>0</v>
      </c>
      <c r="H1153" s="397">
        <v>0</v>
      </c>
      <c r="I1153" s="397">
        <v>0</v>
      </c>
      <c r="J1153" s="397">
        <v>0</v>
      </c>
    </row>
    <row r="1154" spans="1:10">
      <c r="A1154" t="s">
        <v>11</v>
      </c>
      <c r="B1154" t="s">
        <v>158</v>
      </c>
      <c r="C1154" t="s">
        <v>159</v>
      </c>
      <c r="D1154" t="s">
        <v>31</v>
      </c>
      <c r="E1154" t="s">
        <v>25</v>
      </c>
      <c r="F1154" s="398" t="s">
        <v>292</v>
      </c>
      <c r="G1154" s="398" t="s">
        <v>292</v>
      </c>
      <c r="H1154" s="398" t="s">
        <v>292</v>
      </c>
      <c r="I1154" s="398" t="s">
        <v>292</v>
      </c>
      <c r="J1154" s="398" t="s">
        <v>292</v>
      </c>
    </row>
    <row r="1155" spans="1:10">
      <c r="A1155" t="s">
        <v>11</v>
      </c>
      <c r="B1155" t="s">
        <v>160</v>
      </c>
      <c r="C1155" t="s">
        <v>161</v>
      </c>
      <c r="D1155" t="s">
        <v>31</v>
      </c>
      <c r="E1155" t="s">
        <v>25</v>
      </c>
      <c r="F1155" s="398" t="s">
        <v>292</v>
      </c>
      <c r="G1155" s="398" t="s">
        <v>292</v>
      </c>
      <c r="H1155" s="398" t="s">
        <v>292</v>
      </c>
      <c r="I1155" s="398" t="s">
        <v>292</v>
      </c>
      <c r="J1155" s="398" t="s">
        <v>292</v>
      </c>
    </row>
    <row r="1156" spans="1:10">
      <c r="A1156" t="s">
        <v>11</v>
      </c>
      <c r="B1156" t="s">
        <v>162</v>
      </c>
      <c r="C1156" t="s">
        <v>163</v>
      </c>
      <c r="D1156" t="s">
        <v>31</v>
      </c>
      <c r="E1156" t="s">
        <v>25</v>
      </c>
      <c r="F1156" s="398" t="s">
        <v>292</v>
      </c>
      <c r="G1156" s="398" t="s">
        <v>292</v>
      </c>
      <c r="H1156" s="398" t="s">
        <v>292</v>
      </c>
      <c r="I1156" s="398" t="s">
        <v>292</v>
      </c>
      <c r="J1156" s="398" t="s">
        <v>292</v>
      </c>
    </row>
    <row r="1157" spans="1:10">
      <c r="A1157" t="s">
        <v>11</v>
      </c>
      <c r="B1157" t="s">
        <v>164</v>
      </c>
      <c r="C1157" t="s">
        <v>165</v>
      </c>
      <c r="D1157" t="s">
        <v>31</v>
      </c>
      <c r="E1157" t="s">
        <v>25</v>
      </c>
      <c r="F1157" s="398" t="s">
        <v>292</v>
      </c>
      <c r="G1157" s="398" t="s">
        <v>292</v>
      </c>
      <c r="H1157" s="398" t="s">
        <v>292</v>
      </c>
      <c r="I1157" s="398" t="s">
        <v>292</v>
      </c>
      <c r="J1157" s="398" t="s">
        <v>292</v>
      </c>
    </row>
    <row r="1158" spans="1:10">
      <c r="A1158" t="s">
        <v>11</v>
      </c>
      <c r="B1158" t="s">
        <v>166</v>
      </c>
      <c r="C1158" t="s">
        <v>167</v>
      </c>
      <c r="D1158" t="s">
        <v>31</v>
      </c>
      <c r="E1158" t="s">
        <v>25</v>
      </c>
      <c r="F1158" s="398" t="s">
        <v>292</v>
      </c>
      <c r="G1158" s="398" t="s">
        <v>292</v>
      </c>
      <c r="H1158" s="398" t="s">
        <v>292</v>
      </c>
      <c r="I1158" s="398" t="s">
        <v>292</v>
      </c>
      <c r="J1158" s="398" t="s">
        <v>292</v>
      </c>
    </row>
    <row r="1159" spans="1:10">
      <c r="A1159" t="s">
        <v>11</v>
      </c>
      <c r="B1159" t="s">
        <v>168</v>
      </c>
      <c r="C1159" t="s">
        <v>169</v>
      </c>
      <c r="D1159" t="s">
        <v>31</v>
      </c>
      <c r="E1159" t="s">
        <v>25</v>
      </c>
      <c r="F1159" s="398" t="s">
        <v>292</v>
      </c>
      <c r="G1159" s="398" t="s">
        <v>292</v>
      </c>
      <c r="H1159" s="398" t="s">
        <v>292</v>
      </c>
      <c r="I1159" s="398" t="s">
        <v>292</v>
      </c>
      <c r="J1159" s="398" t="s">
        <v>292</v>
      </c>
    </row>
    <row r="1160" spans="1:10">
      <c r="A1160" t="s">
        <v>11</v>
      </c>
      <c r="B1160" t="s">
        <v>170</v>
      </c>
      <c r="C1160" t="s">
        <v>171</v>
      </c>
      <c r="D1160" t="s">
        <v>31</v>
      </c>
      <c r="E1160" t="s">
        <v>25</v>
      </c>
      <c r="F1160" s="398" t="s">
        <v>292</v>
      </c>
      <c r="G1160" s="398" t="s">
        <v>292</v>
      </c>
      <c r="H1160" s="398" t="s">
        <v>292</v>
      </c>
      <c r="I1160" s="398" t="s">
        <v>292</v>
      </c>
      <c r="J1160" s="398" t="s">
        <v>292</v>
      </c>
    </row>
    <row r="1161" spans="1:10">
      <c r="A1161" t="s">
        <v>11</v>
      </c>
      <c r="B1161" t="s">
        <v>172</v>
      </c>
      <c r="C1161" t="s">
        <v>173</v>
      </c>
      <c r="D1161" t="s">
        <v>31</v>
      </c>
      <c r="E1161" t="s">
        <v>25</v>
      </c>
      <c r="F1161" s="398" t="s">
        <v>292</v>
      </c>
      <c r="G1161" s="398" t="s">
        <v>292</v>
      </c>
      <c r="H1161" s="398" t="s">
        <v>292</v>
      </c>
      <c r="I1161" s="398" t="s">
        <v>292</v>
      </c>
      <c r="J1161" s="398" t="s">
        <v>292</v>
      </c>
    </row>
    <row r="1162" spans="1:10">
      <c r="A1162" t="s">
        <v>11</v>
      </c>
      <c r="B1162" t="s">
        <v>174</v>
      </c>
      <c r="C1162" t="s">
        <v>175</v>
      </c>
      <c r="D1162" t="s">
        <v>31</v>
      </c>
      <c r="E1162" t="s">
        <v>25</v>
      </c>
      <c r="F1162" s="398" t="s">
        <v>292</v>
      </c>
      <c r="G1162" s="398" t="s">
        <v>292</v>
      </c>
      <c r="H1162" s="398" t="s">
        <v>292</v>
      </c>
      <c r="I1162" s="398" t="s">
        <v>292</v>
      </c>
      <c r="J1162" s="398" t="s">
        <v>292</v>
      </c>
    </row>
    <row r="1163" spans="1:10">
      <c r="A1163" t="s">
        <v>11</v>
      </c>
      <c r="B1163" t="s">
        <v>176</v>
      </c>
      <c r="C1163" t="s">
        <v>177</v>
      </c>
      <c r="D1163" t="s">
        <v>31</v>
      </c>
      <c r="E1163" t="s">
        <v>25</v>
      </c>
      <c r="F1163" s="397">
        <v>0</v>
      </c>
      <c r="G1163" s="397">
        <v>0</v>
      </c>
      <c r="H1163" s="397">
        <v>0</v>
      </c>
      <c r="I1163" s="397">
        <v>0</v>
      </c>
      <c r="J1163" s="397">
        <v>0</v>
      </c>
    </row>
    <row r="1164" spans="1:10">
      <c r="A1164" t="s">
        <v>11</v>
      </c>
      <c r="B1164" t="s">
        <v>178</v>
      </c>
      <c r="C1164" t="s">
        <v>179</v>
      </c>
      <c r="D1164" t="s">
        <v>31</v>
      </c>
      <c r="E1164" t="s">
        <v>25</v>
      </c>
      <c r="F1164" s="397">
        <v>0</v>
      </c>
      <c r="G1164" s="397">
        <v>0</v>
      </c>
      <c r="H1164" s="397">
        <v>0</v>
      </c>
      <c r="I1164" s="397">
        <v>0</v>
      </c>
      <c r="J1164" s="397">
        <v>0</v>
      </c>
    </row>
    <row r="1165" spans="1:10">
      <c r="A1165" t="s">
        <v>11</v>
      </c>
      <c r="B1165" t="s">
        <v>180</v>
      </c>
      <c r="C1165" t="s">
        <v>181</v>
      </c>
      <c r="D1165" t="s">
        <v>31</v>
      </c>
      <c r="E1165" t="s">
        <v>25</v>
      </c>
      <c r="F1165" s="397">
        <v>0</v>
      </c>
      <c r="G1165" s="397">
        <v>0</v>
      </c>
      <c r="H1165" s="397">
        <v>0</v>
      </c>
      <c r="I1165" s="397">
        <v>0</v>
      </c>
      <c r="J1165" s="397">
        <v>0</v>
      </c>
    </row>
    <row r="1166" spans="1:10">
      <c r="A1166" t="s">
        <v>11</v>
      </c>
      <c r="B1166" t="s">
        <v>182</v>
      </c>
      <c r="C1166" t="s">
        <v>183</v>
      </c>
      <c r="D1166" t="s">
        <v>31</v>
      </c>
      <c r="E1166" t="s">
        <v>25</v>
      </c>
      <c r="F1166" s="397">
        <v>0</v>
      </c>
      <c r="G1166" s="397">
        <v>0</v>
      </c>
      <c r="H1166" s="397">
        <v>0</v>
      </c>
      <c r="I1166" s="397">
        <v>0</v>
      </c>
      <c r="J1166" s="397">
        <v>0</v>
      </c>
    </row>
    <row r="1167" spans="1:10">
      <c r="A1167" t="s">
        <v>11</v>
      </c>
      <c r="B1167" t="s">
        <v>184</v>
      </c>
      <c r="C1167" t="s">
        <v>185</v>
      </c>
      <c r="D1167" t="s">
        <v>31</v>
      </c>
      <c r="E1167" t="s">
        <v>25</v>
      </c>
      <c r="F1167" s="397">
        <v>0</v>
      </c>
      <c r="G1167" s="397">
        <v>0</v>
      </c>
      <c r="H1167" s="397">
        <v>0</v>
      </c>
      <c r="I1167" s="397">
        <v>0</v>
      </c>
      <c r="J1167" s="397">
        <v>0</v>
      </c>
    </row>
    <row r="1168" spans="1:10">
      <c r="A1168" t="s">
        <v>11</v>
      </c>
      <c r="B1168" t="s">
        <v>186</v>
      </c>
      <c r="C1168" t="s">
        <v>187</v>
      </c>
      <c r="D1168" t="s">
        <v>31</v>
      </c>
      <c r="E1168" t="s">
        <v>25</v>
      </c>
      <c r="F1168" s="397">
        <v>0</v>
      </c>
      <c r="G1168" s="397">
        <v>0</v>
      </c>
      <c r="H1168" s="397">
        <v>0</v>
      </c>
      <c r="I1168" s="397">
        <v>0</v>
      </c>
      <c r="J1168" s="397">
        <v>0</v>
      </c>
    </row>
    <row r="1169" spans="1:10">
      <c r="A1169" t="s">
        <v>11</v>
      </c>
      <c r="B1169" t="s">
        <v>188</v>
      </c>
      <c r="C1169" t="s">
        <v>189</v>
      </c>
      <c r="D1169" t="s">
        <v>31</v>
      </c>
      <c r="E1169" t="s">
        <v>25</v>
      </c>
      <c r="F1169" s="397">
        <v>0</v>
      </c>
      <c r="G1169" s="397">
        <v>0</v>
      </c>
      <c r="H1169" s="397">
        <v>0</v>
      </c>
      <c r="I1169" s="397">
        <v>0</v>
      </c>
      <c r="J1169" s="397">
        <v>0</v>
      </c>
    </row>
    <row r="1170" spans="1:10">
      <c r="A1170" t="s">
        <v>11</v>
      </c>
      <c r="B1170" t="s">
        <v>190</v>
      </c>
      <c r="C1170" t="s">
        <v>191</v>
      </c>
      <c r="D1170" t="s">
        <v>31</v>
      </c>
      <c r="E1170" t="s">
        <v>25</v>
      </c>
      <c r="F1170" s="397">
        <v>0</v>
      </c>
      <c r="G1170" s="397">
        <v>0</v>
      </c>
      <c r="H1170" s="397">
        <v>0</v>
      </c>
      <c r="I1170" s="397">
        <v>0</v>
      </c>
      <c r="J1170" s="397">
        <v>0</v>
      </c>
    </row>
    <row r="1171" spans="1:10">
      <c r="A1171" t="s">
        <v>11</v>
      </c>
      <c r="B1171" t="s">
        <v>192</v>
      </c>
      <c r="C1171" t="s">
        <v>193</v>
      </c>
      <c r="D1171" t="s">
        <v>31</v>
      </c>
      <c r="E1171" t="s">
        <v>25</v>
      </c>
      <c r="F1171" s="398" t="s">
        <v>292</v>
      </c>
      <c r="G1171" s="398" t="s">
        <v>292</v>
      </c>
      <c r="H1171" s="398" t="s">
        <v>292</v>
      </c>
      <c r="I1171" s="398" t="s">
        <v>292</v>
      </c>
      <c r="J1171" s="398" t="s">
        <v>292</v>
      </c>
    </row>
    <row r="1172" spans="1:10">
      <c r="A1172" t="s">
        <v>11</v>
      </c>
      <c r="B1172" t="s">
        <v>194</v>
      </c>
      <c r="C1172" t="s">
        <v>195</v>
      </c>
      <c r="D1172" t="s">
        <v>31</v>
      </c>
      <c r="E1172" t="s">
        <v>25</v>
      </c>
      <c r="F1172" s="398" t="s">
        <v>292</v>
      </c>
      <c r="G1172" s="398" t="s">
        <v>292</v>
      </c>
      <c r="H1172" s="398" t="s">
        <v>292</v>
      </c>
      <c r="I1172" s="398" t="s">
        <v>292</v>
      </c>
      <c r="J1172" s="398" t="s">
        <v>292</v>
      </c>
    </row>
    <row r="1173" spans="1:10">
      <c r="A1173" t="s">
        <v>11</v>
      </c>
      <c r="B1173" t="s">
        <v>196</v>
      </c>
      <c r="C1173" t="s">
        <v>197</v>
      </c>
      <c r="D1173" t="s">
        <v>31</v>
      </c>
      <c r="E1173" t="s">
        <v>25</v>
      </c>
      <c r="F1173" s="398" t="s">
        <v>292</v>
      </c>
      <c r="G1173" s="398" t="s">
        <v>292</v>
      </c>
      <c r="H1173" s="398" t="s">
        <v>292</v>
      </c>
      <c r="I1173" s="398" t="s">
        <v>292</v>
      </c>
      <c r="J1173" s="398" t="s">
        <v>292</v>
      </c>
    </row>
    <row r="1174" spans="1:10">
      <c r="A1174" t="s">
        <v>11</v>
      </c>
      <c r="B1174" t="s">
        <v>198</v>
      </c>
      <c r="C1174" t="s">
        <v>199</v>
      </c>
      <c r="D1174" t="s">
        <v>31</v>
      </c>
      <c r="E1174" t="s">
        <v>25</v>
      </c>
      <c r="F1174" s="398" t="s">
        <v>292</v>
      </c>
      <c r="G1174" s="398" t="s">
        <v>292</v>
      </c>
      <c r="H1174" s="398" t="s">
        <v>292</v>
      </c>
      <c r="I1174" s="398" t="s">
        <v>292</v>
      </c>
      <c r="J1174" s="398" t="s">
        <v>292</v>
      </c>
    </row>
    <row r="1175" spans="1:10">
      <c r="A1175" t="s">
        <v>11</v>
      </c>
      <c r="B1175" t="s">
        <v>200</v>
      </c>
      <c r="C1175" t="s">
        <v>201</v>
      </c>
      <c r="D1175" t="s">
        <v>31</v>
      </c>
      <c r="E1175" t="s">
        <v>25</v>
      </c>
      <c r="F1175" s="398" t="s">
        <v>292</v>
      </c>
      <c r="G1175" s="398" t="s">
        <v>292</v>
      </c>
      <c r="H1175" s="398" t="s">
        <v>292</v>
      </c>
      <c r="I1175" s="398" t="s">
        <v>292</v>
      </c>
      <c r="J1175" s="398" t="s">
        <v>292</v>
      </c>
    </row>
    <row r="1176" spans="1:10">
      <c r="A1176" t="s">
        <v>11</v>
      </c>
      <c r="B1176" t="s">
        <v>202</v>
      </c>
      <c r="C1176" t="s">
        <v>203</v>
      </c>
      <c r="D1176" t="s">
        <v>31</v>
      </c>
      <c r="E1176" t="s">
        <v>25</v>
      </c>
      <c r="F1176" s="398" t="s">
        <v>292</v>
      </c>
      <c r="G1176" s="398" t="s">
        <v>292</v>
      </c>
      <c r="H1176" s="398" t="s">
        <v>292</v>
      </c>
      <c r="I1176" s="398" t="s">
        <v>292</v>
      </c>
      <c r="J1176" s="398" t="s">
        <v>292</v>
      </c>
    </row>
    <row r="1177" spans="1:10">
      <c r="A1177" t="s">
        <v>11</v>
      </c>
      <c r="B1177" t="s">
        <v>204</v>
      </c>
      <c r="C1177" t="s">
        <v>205</v>
      </c>
      <c r="D1177" t="s">
        <v>31</v>
      </c>
      <c r="E1177" t="s">
        <v>25</v>
      </c>
      <c r="F1177" s="397">
        <v>0</v>
      </c>
      <c r="G1177" s="397">
        <v>0</v>
      </c>
      <c r="H1177" s="397">
        <v>0</v>
      </c>
      <c r="I1177" s="397">
        <v>0</v>
      </c>
      <c r="J1177" s="397">
        <v>0</v>
      </c>
    </row>
    <row r="1178" spans="1:10">
      <c r="A1178" t="s">
        <v>11</v>
      </c>
      <c r="B1178" t="s">
        <v>206</v>
      </c>
      <c r="C1178" t="s">
        <v>207</v>
      </c>
      <c r="D1178" t="s">
        <v>31</v>
      </c>
      <c r="E1178" t="s">
        <v>25</v>
      </c>
      <c r="F1178" s="398" t="s">
        <v>292</v>
      </c>
      <c r="G1178" s="398" t="s">
        <v>292</v>
      </c>
      <c r="H1178" s="398" t="s">
        <v>292</v>
      </c>
      <c r="I1178" s="398" t="s">
        <v>292</v>
      </c>
      <c r="J1178" s="398" t="s">
        <v>292</v>
      </c>
    </row>
    <row r="1179" spans="1:10">
      <c r="A1179" t="s">
        <v>11</v>
      </c>
      <c r="B1179" t="s">
        <v>208</v>
      </c>
      <c r="C1179" t="s">
        <v>209</v>
      </c>
      <c r="D1179" t="s">
        <v>31</v>
      </c>
      <c r="E1179" t="s">
        <v>25</v>
      </c>
      <c r="F1179" s="398" t="s">
        <v>292</v>
      </c>
      <c r="G1179" s="398" t="s">
        <v>292</v>
      </c>
      <c r="H1179" s="398" t="s">
        <v>292</v>
      </c>
      <c r="I1179" s="398" t="s">
        <v>292</v>
      </c>
      <c r="J1179" s="398" t="s">
        <v>292</v>
      </c>
    </row>
    <row r="1180" spans="1:10">
      <c r="A1180" t="s">
        <v>11</v>
      </c>
      <c r="B1180" t="s">
        <v>210</v>
      </c>
      <c r="C1180" t="s">
        <v>211</v>
      </c>
      <c r="D1180" t="s">
        <v>31</v>
      </c>
      <c r="E1180" t="s">
        <v>25</v>
      </c>
      <c r="F1180" s="398" t="s">
        <v>292</v>
      </c>
      <c r="G1180" s="398" t="s">
        <v>292</v>
      </c>
      <c r="H1180" s="398" t="s">
        <v>292</v>
      </c>
      <c r="I1180" s="398" t="s">
        <v>292</v>
      </c>
      <c r="J1180" s="398" t="s">
        <v>292</v>
      </c>
    </row>
    <row r="1181" spans="1:10">
      <c r="A1181" t="s">
        <v>11</v>
      </c>
      <c r="B1181" t="s">
        <v>212</v>
      </c>
      <c r="C1181" t="s">
        <v>213</v>
      </c>
      <c r="D1181" t="s">
        <v>31</v>
      </c>
      <c r="E1181" t="s">
        <v>25</v>
      </c>
      <c r="F1181" s="397">
        <v>0</v>
      </c>
      <c r="G1181" s="397">
        <v>0</v>
      </c>
      <c r="H1181" s="397">
        <v>0</v>
      </c>
      <c r="I1181" s="397">
        <v>0</v>
      </c>
      <c r="J1181" s="397">
        <v>0</v>
      </c>
    </row>
    <row r="1182" spans="1:10">
      <c r="A1182" t="s">
        <v>11</v>
      </c>
      <c r="B1182" t="s">
        <v>214</v>
      </c>
      <c r="C1182" t="s">
        <v>215</v>
      </c>
      <c r="D1182" t="s">
        <v>31</v>
      </c>
      <c r="E1182" t="s">
        <v>25</v>
      </c>
      <c r="F1182" s="397">
        <v>0</v>
      </c>
      <c r="G1182" s="397">
        <v>0</v>
      </c>
      <c r="H1182" s="397">
        <v>0</v>
      </c>
      <c r="I1182" s="397">
        <v>0</v>
      </c>
      <c r="J1182" s="397">
        <v>0</v>
      </c>
    </row>
    <row r="1183" spans="1:10">
      <c r="A1183" t="s">
        <v>11</v>
      </c>
      <c r="B1183" t="s">
        <v>216</v>
      </c>
      <c r="C1183" t="s">
        <v>217</v>
      </c>
      <c r="D1183" t="s">
        <v>31</v>
      </c>
      <c r="E1183" t="s">
        <v>25</v>
      </c>
      <c r="F1183" s="397">
        <v>0</v>
      </c>
      <c r="G1183" s="397">
        <v>0</v>
      </c>
      <c r="H1183" s="397">
        <v>0</v>
      </c>
      <c r="I1183" s="397">
        <v>0</v>
      </c>
      <c r="J1183" s="397">
        <v>0</v>
      </c>
    </row>
    <row r="1184" spans="1:10">
      <c r="A1184" t="s">
        <v>11</v>
      </c>
      <c r="B1184" t="s">
        <v>218</v>
      </c>
      <c r="C1184" t="s">
        <v>219</v>
      </c>
      <c r="D1184" t="s">
        <v>31</v>
      </c>
      <c r="E1184" t="s">
        <v>25</v>
      </c>
      <c r="F1184" s="397">
        <v>0</v>
      </c>
      <c r="G1184" s="397">
        <v>0</v>
      </c>
      <c r="H1184" s="397">
        <v>0</v>
      </c>
      <c r="I1184" s="397">
        <v>0</v>
      </c>
      <c r="J1184" s="397">
        <v>0</v>
      </c>
    </row>
    <row r="1185" spans="1:10">
      <c r="A1185" t="s">
        <v>11</v>
      </c>
      <c r="B1185" t="s">
        <v>220</v>
      </c>
      <c r="C1185" t="s">
        <v>221</v>
      </c>
      <c r="D1185" t="s">
        <v>31</v>
      </c>
      <c r="E1185" t="s">
        <v>25</v>
      </c>
      <c r="F1185" s="397">
        <v>0</v>
      </c>
      <c r="G1185" s="397">
        <v>0</v>
      </c>
      <c r="H1185" s="397">
        <v>0</v>
      </c>
      <c r="I1185" s="397">
        <v>0</v>
      </c>
      <c r="J1185" s="397">
        <v>0</v>
      </c>
    </row>
    <row r="1186" spans="1:10">
      <c r="A1186" t="s">
        <v>11</v>
      </c>
      <c r="B1186" t="s">
        <v>222</v>
      </c>
      <c r="C1186" t="s">
        <v>223</v>
      </c>
      <c r="D1186" t="s">
        <v>31</v>
      </c>
      <c r="E1186" t="s">
        <v>25</v>
      </c>
      <c r="F1186" s="397">
        <v>0</v>
      </c>
      <c r="G1186" s="397">
        <v>0</v>
      </c>
      <c r="H1186" s="397">
        <v>0</v>
      </c>
      <c r="I1186" s="397">
        <v>0</v>
      </c>
      <c r="J1186" s="397">
        <v>0</v>
      </c>
    </row>
    <row r="1187" spans="1:10">
      <c r="A1187" t="s">
        <v>11</v>
      </c>
      <c r="B1187" t="s">
        <v>224</v>
      </c>
      <c r="C1187" t="s">
        <v>225</v>
      </c>
      <c r="D1187" t="s">
        <v>31</v>
      </c>
      <c r="E1187" t="s">
        <v>25</v>
      </c>
      <c r="F1187" s="397">
        <v>0</v>
      </c>
      <c r="G1187" s="397">
        <v>0</v>
      </c>
      <c r="H1187" s="397">
        <v>0</v>
      </c>
      <c r="I1187" s="397">
        <v>0</v>
      </c>
      <c r="J1187" s="397">
        <v>0</v>
      </c>
    </row>
    <row r="1188" spans="1:10">
      <c r="A1188" t="s">
        <v>11</v>
      </c>
      <c r="B1188" t="s">
        <v>226</v>
      </c>
      <c r="C1188" t="s">
        <v>227</v>
      </c>
      <c r="D1188" t="s">
        <v>31</v>
      </c>
      <c r="E1188" t="s">
        <v>25</v>
      </c>
      <c r="F1188" s="397">
        <v>0</v>
      </c>
      <c r="G1188" s="397">
        <v>0</v>
      </c>
      <c r="H1188" s="397">
        <v>0</v>
      </c>
      <c r="I1188" s="397">
        <v>0</v>
      </c>
      <c r="J1188" s="397">
        <v>0</v>
      </c>
    </row>
    <row r="1189" spans="1:10">
      <c r="A1189" t="s">
        <v>11</v>
      </c>
      <c r="B1189" t="s">
        <v>228</v>
      </c>
      <c r="C1189" t="s">
        <v>229</v>
      </c>
      <c r="D1189" t="s">
        <v>31</v>
      </c>
      <c r="E1189" t="s">
        <v>25</v>
      </c>
      <c r="F1189" s="398" t="s">
        <v>292</v>
      </c>
      <c r="G1189" s="398" t="s">
        <v>292</v>
      </c>
      <c r="H1189" s="398" t="s">
        <v>292</v>
      </c>
      <c r="I1189" s="398" t="s">
        <v>292</v>
      </c>
      <c r="J1189" s="398" t="s">
        <v>292</v>
      </c>
    </row>
    <row r="1190" spans="1:10">
      <c r="A1190" t="s">
        <v>11</v>
      </c>
      <c r="B1190" t="s">
        <v>230</v>
      </c>
      <c r="C1190" t="s">
        <v>231</v>
      </c>
      <c r="D1190" t="s">
        <v>31</v>
      </c>
      <c r="E1190" t="s">
        <v>25</v>
      </c>
      <c r="F1190" s="398" t="s">
        <v>292</v>
      </c>
      <c r="G1190" s="398" t="s">
        <v>292</v>
      </c>
      <c r="H1190" s="398" t="s">
        <v>292</v>
      </c>
      <c r="I1190" s="398" t="s">
        <v>292</v>
      </c>
      <c r="J1190" s="398" t="s">
        <v>292</v>
      </c>
    </row>
    <row r="1191" spans="1:10">
      <c r="A1191" t="s">
        <v>11</v>
      </c>
      <c r="B1191" t="s">
        <v>232</v>
      </c>
      <c r="C1191" t="s">
        <v>233</v>
      </c>
      <c r="D1191" t="s">
        <v>31</v>
      </c>
      <c r="E1191" t="s">
        <v>25</v>
      </c>
      <c r="F1191" s="398" t="s">
        <v>292</v>
      </c>
      <c r="G1191" s="398" t="s">
        <v>292</v>
      </c>
      <c r="H1191" s="398" t="s">
        <v>292</v>
      </c>
      <c r="I1191" s="398" t="s">
        <v>292</v>
      </c>
      <c r="J1191" s="398" t="s">
        <v>292</v>
      </c>
    </row>
    <row r="1192" spans="1:10">
      <c r="A1192" t="s">
        <v>11</v>
      </c>
      <c r="B1192" t="s">
        <v>234</v>
      </c>
      <c r="C1192" t="s">
        <v>235</v>
      </c>
      <c r="D1192" t="s">
        <v>31</v>
      </c>
      <c r="E1192" t="s">
        <v>25</v>
      </c>
      <c r="F1192" s="398" t="s">
        <v>292</v>
      </c>
      <c r="G1192" s="398" t="s">
        <v>292</v>
      </c>
      <c r="H1192" s="398" t="s">
        <v>292</v>
      </c>
      <c r="I1192" s="398" t="s">
        <v>292</v>
      </c>
      <c r="J1192" s="398" t="s">
        <v>292</v>
      </c>
    </row>
    <row r="1193" spans="1:10">
      <c r="A1193" t="s">
        <v>11</v>
      </c>
      <c r="B1193" t="s">
        <v>236</v>
      </c>
      <c r="C1193" t="s">
        <v>237</v>
      </c>
      <c r="D1193" t="s">
        <v>31</v>
      </c>
      <c r="E1193" t="s">
        <v>25</v>
      </c>
      <c r="F1193" s="398" t="s">
        <v>292</v>
      </c>
      <c r="G1193" s="398" t="s">
        <v>292</v>
      </c>
      <c r="H1193" s="398" t="s">
        <v>292</v>
      </c>
      <c r="I1193" s="398" t="s">
        <v>292</v>
      </c>
      <c r="J1193" s="398" t="s">
        <v>292</v>
      </c>
    </row>
    <row r="1194" spans="1:10">
      <c r="A1194" t="s">
        <v>11</v>
      </c>
      <c r="B1194" t="s">
        <v>238</v>
      </c>
      <c r="C1194" t="s">
        <v>239</v>
      </c>
      <c r="D1194" t="s">
        <v>31</v>
      </c>
      <c r="E1194" t="s">
        <v>25</v>
      </c>
      <c r="F1194" s="398" t="s">
        <v>292</v>
      </c>
      <c r="G1194" s="398" t="s">
        <v>292</v>
      </c>
      <c r="H1194" s="398" t="s">
        <v>292</v>
      </c>
      <c r="I1194" s="398" t="s">
        <v>292</v>
      </c>
      <c r="J1194" s="398" t="s">
        <v>292</v>
      </c>
    </row>
    <row r="1195" spans="1:10">
      <c r="A1195" t="s">
        <v>11</v>
      </c>
      <c r="B1195" t="s">
        <v>240</v>
      </c>
      <c r="C1195" t="s">
        <v>241</v>
      </c>
      <c r="D1195" t="s">
        <v>31</v>
      </c>
      <c r="E1195" t="s">
        <v>25</v>
      </c>
      <c r="F1195" s="397">
        <v>0</v>
      </c>
      <c r="G1195" s="397">
        <v>0</v>
      </c>
      <c r="H1195" s="397">
        <v>0</v>
      </c>
      <c r="I1195" s="397">
        <v>0</v>
      </c>
      <c r="J1195" s="397">
        <v>0</v>
      </c>
    </row>
    <row r="1196" spans="1:10">
      <c r="A1196" t="s">
        <v>11</v>
      </c>
      <c r="B1196" t="s">
        <v>242</v>
      </c>
      <c r="C1196" t="s">
        <v>181</v>
      </c>
      <c r="D1196" t="s">
        <v>31</v>
      </c>
      <c r="E1196" t="s">
        <v>25</v>
      </c>
      <c r="F1196" s="397">
        <v>0</v>
      </c>
      <c r="G1196" s="397">
        <v>0</v>
      </c>
      <c r="H1196" s="397">
        <v>0</v>
      </c>
      <c r="I1196" s="397">
        <v>0</v>
      </c>
      <c r="J1196" s="397">
        <v>0</v>
      </c>
    </row>
    <row r="1197" spans="1:10">
      <c r="A1197" t="s">
        <v>11</v>
      </c>
      <c r="B1197" t="s">
        <v>243</v>
      </c>
      <c r="C1197" t="s">
        <v>183</v>
      </c>
      <c r="D1197" t="s">
        <v>31</v>
      </c>
      <c r="E1197" t="s">
        <v>25</v>
      </c>
      <c r="F1197" s="397">
        <v>0</v>
      </c>
      <c r="G1197" s="397">
        <v>0</v>
      </c>
      <c r="H1197" s="397">
        <v>0</v>
      </c>
      <c r="I1197" s="397">
        <v>0</v>
      </c>
      <c r="J1197" s="397">
        <v>0</v>
      </c>
    </row>
    <row r="1198" spans="1:10">
      <c r="A1198" t="s">
        <v>11</v>
      </c>
      <c r="B1198" t="s">
        <v>244</v>
      </c>
      <c r="C1198" t="s">
        <v>185</v>
      </c>
      <c r="D1198" t="s">
        <v>31</v>
      </c>
      <c r="E1198" t="s">
        <v>25</v>
      </c>
      <c r="F1198" s="397">
        <v>0</v>
      </c>
      <c r="G1198" s="397">
        <v>0</v>
      </c>
      <c r="H1198" s="397">
        <v>0</v>
      </c>
      <c r="I1198" s="397">
        <v>0</v>
      </c>
      <c r="J1198" s="397">
        <v>0</v>
      </c>
    </row>
    <row r="1199" spans="1:10">
      <c r="A1199" t="s">
        <v>11</v>
      </c>
      <c r="B1199" t="s">
        <v>245</v>
      </c>
      <c r="C1199" t="s">
        <v>189</v>
      </c>
      <c r="D1199" t="s">
        <v>31</v>
      </c>
      <c r="E1199" t="s">
        <v>25</v>
      </c>
      <c r="F1199" s="397">
        <v>0</v>
      </c>
      <c r="G1199" s="397">
        <v>0</v>
      </c>
      <c r="H1199" s="397">
        <v>0</v>
      </c>
      <c r="I1199" s="397">
        <v>0</v>
      </c>
      <c r="J1199" s="397">
        <v>0</v>
      </c>
    </row>
    <row r="1200" spans="1:10">
      <c r="A1200" t="s">
        <v>11</v>
      </c>
      <c r="B1200" t="s">
        <v>246</v>
      </c>
      <c r="C1200" t="s">
        <v>191</v>
      </c>
      <c r="D1200" t="s">
        <v>31</v>
      </c>
      <c r="E1200" t="s">
        <v>25</v>
      </c>
      <c r="F1200" s="397">
        <v>0</v>
      </c>
      <c r="G1200" s="397">
        <v>0</v>
      </c>
      <c r="H1200" s="397">
        <v>0</v>
      </c>
      <c r="I1200" s="397">
        <v>0</v>
      </c>
      <c r="J1200" s="397">
        <v>0</v>
      </c>
    </row>
    <row r="1201" spans="1:10">
      <c r="A1201" t="s">
        <v>11</v>
      </c>
      <c r="B1201" t="s">
        <v>247</v>
      </c>
      <c r="C1201" t="s">
        <v>248</v>
      </c>
      <c r="D1201" t="s">
        <v>31</v>
      </c>
      <c r="E1201" t="s">
        <v>25</v>
      </c>
      <c r="F1201" s="397">
        <v>0</v>
      </c>
      <c r="G1201" s="397">
        <v>0</v>
      </c>
      <c r="H1201" s="397">
        <v>0</v>
      </c>
      <c r="I1201" s="397">
        <v>0</v>
      </c>
      <c r="J1201" s="397">
        <v>0</v>
      </c>
    </row>
    <row r="1202" spans="1:10">
      <c r="A1202" t="s">
        <v>11</v>
      </c>
      <c r="B1202" t="s">
        <v>249</v>
      </c>
      <c r="C1202" t="s">
        <v>250</v>
      </c>
      <c r="D1202" t="s">
        <v>31</v>
      </c>
      <c r="E1202" t="s">
        <v>25</v>
      </c>
      <c r="F1202" s="397">
        <v>0</v>
      </c>
      <c r="G1202" s="397">
        <v>0</v>
      </c>
      <c r="H1202" s="397">
        <v>0</v>
      </c>
      <c r="I1202" s="397">
        <v>0</v>
      </c>
      <c r="J1202" s="397">
        <v>0</v>
      </c>
    </row>
    <row r="1203" spans="1:10">
      <c r="A1203" t="s">
        <v>11</v>
      </c>
      <c r="B1203" t="s">
        <v>251</v>
      </c>
      <c r="C1203" t="s">
        <v>205</v>
      </c>
      <c r="D1203" t="s">
        <v>31</v>
      </c>
      <c r="E1203" t="s">
        <v>25</v>
      </c>
      <c r="F1203" s="397">
        <v>0</v>
      </c>
      <c r="G1203" s="397">
        <v>0</v>
      </c>
      <c r="H1203" s="397">
        <v>0</v>
      </c>
      <c r="I1203" s="397">
        <v>0</v>
      </c>
      <c r="J1203" s="397">
        <v>0</v>
      </c>
    </row>
    <row r="1204" spans="1:10">
      <c r="A1204" t="s">
        <v>11</v>
      </c>
      <c r="B1204" t="s">
        <v>252</v>
      </c>
      <c r="C1204" t="s">
        <v>253</v>
      </c>
      <c r="D1204" t="s">
        <v>31</v>
      </c>
      <c r="E1204" t="s">
        <v>25</v>
      </c>
      <c r="F1204" s="397">
        <v>0</v>
      </c>
      <c r="G1204" s="397">
        <v>0</v>
      </c>
      <c r="H1204" s="397">
        <v>0</v>
      </c>
      <c r="I1204" s="397">
        <v>0</v>
      </c>
      <c r="J1204" s="397">
        <v>0</v>
      </c>
    </row>
    <row r="1205" spans="1:10">
      <c r="A1205" t="s">
        <v>11</v>
      </c>
      <c r="B1205" t="s">
        <v>254</v>
      </c>
      <c r="C1205" t="s">
        <v>217</v>
      </c>
      <c r="D1205" t="s">
        <v>31</v>
      </c>
      <c r="E1205" t="s">
        <v>25</v>
      </c>
      <c r="F1205" s="397">
        <v>0</v>
      </c>
      <c r="G1205" s="397">
        <v>0</v>
      </c>
      <c r="H1205" s="397">
        <v>0</v>
      </c>
      <c r="I1205" s="397">
        <v>0</v>
      </c>
      <c r="J1205" s="397">
        <v>0</v>
      </c>
    </row>
    <row r="1206" spans="1:10">
      <c r="A1206" t="s">
        <v>11</v>
      </c>
      <c r="B1206" t="s">
        <v>255</v>
      </c>
      <c r="C1206" t="s">
        <v>219</v>
      </c>
      <c r="D1206" t="s">
        <v>31</v>
      </c>
      <c r="E1206" t="s">
        <v>25</v>
      </c>
      <c r="F1206" s="397">
        <v>0</v>
      </c>
      <c r="G1206" s="397">
        <v>0</v>
      </c>
      <c r="H1206" s="397">
        <v>0</v>
      </c>
      <c r="I1206" s="397">
        <v>0</v>
      </c>
      <c r="J1206" s="397">
        <v>0</v>
      </c>
    </row>
    <row r="1207" spans="1:10">
      <c r="A1207" t="s">
        <v>11</v>
      </c>
      <c r="B1207" t="s">
        <v>256</v>
      </c>
      <c r="C1207" t="s">
        <v>221</v>
      </c>
      <c r="D1207" t="s">
        <v>31</v>
      </c>
      <c r="E1207" t="s">
        <v>25</v>
      </c>
      <c r="F1207" s="397">
        <v>0</v>
      </c>
      <c r="G1207" s="397">
        <v>0</v>
      </c>
      <c r="H1207" s="397">
        <v>0</v>
      </c>
      <c r="I1207" s="397">
        <v>0</v>
      </c>
      <c r="J1207" s="397">
        <v>0</v>
      </c>
    </row>
    <row r="1208" spans="1:10">
      <c r="A1208" t="s">
        <v>11</v>
      </c>
      <c r="B1208" t="s">
        <v>257</v>
      </c>
      <c r="C1208" t="s">
        <v>225</v>
      </c>
      <c r="D1208" t="s">
        <v>31</v>
      </c>
      <c r="E1208" t="s">
        <v>25</v>
      </c>
      <c r="F1208" s="397">
        <v>0</v>
      </c>
      <c r="G1208" s="397">
        <v>0</v>
      </c>
      <c r="H1208" s="397">
        <v>0</v>
      </c>
      <c r="I1208" s="397">
        <v>0</v>
      </c>
      <c r="J1208" s="397">
        <v>0</v>
      </c>
    </row>
    <row r="1209" spans="1:10">
      <c r="A1209" t="s">
        <v>11</v>
      </c>
      <c r="B1209" t="s">
        <v>258</v>
      </c>
      <c r="C1209" t="s">
        <v>227</v>
      </c>
      <c r="D1209" t="s">
        <v>31</v>
      </c>
      <c r="E1209" t="s">
        <v>25</v>
      </c>
      <c r="F1209" s="397">
        <v>0</v>
      </c>
      <c r="G1209" s="397">
        <v>0</v>
      </c>
      <c r="H1209" s="397">
        <v>0</v>
      </c>
      <c r="I1209" s="397">
        <v>0</v>
      </c>
      <c r="J1209" s="397">
        <v>0</v>
      </c>
    </row>
    <row r="1210" spans="1:10">
      <c r="A1210" t="s">
        <v>11</v>
      </c>
      <c r="B1210" t="s">
        <v>259</v>
      </c>
      <c r="C1210" t="s">
        <v>260</v>
      </c>
      <c r="D1210" t="s">
        <v>31</v>
      </c>
      <c r="E1210" t="s">
        <v>25</v>
      </c>
      <c r="F1210" s="397">
        <v>0</v>
      </c>
      <c r="G1210" s="397">
        <v>0</v>
      </c>
      <c r="H1210" s="397">
        <v>0</v>
      </c>
      <c r="I1210" s="397">
        <v>0</v>
      </c>
      <c r="J1210" s="397">
        <v>0</v>
      </c>
    </row>
    <row r="1211" spans="1:10">
      <c r="A1211" t="s">
        <v>11</v>
      </c>
      <c r="B1211" t="s">
        <v>261</v>
      </c>
      <c r="C1211" t="s">
        <v>262</v>
      </c>
      <c r="D1211" t="s">
        <v>31</v>
      </c>
      <c r="E1211" t="s">
        <v>25</v>
      </c>
      <c r="F1211" s="397">
        <v>0</v>
      </c>
      <c r="G1211" s="397">
        <v>0</v>
      </c>
      <c r="H1211" s="397">
        <v>0</v>
      </c>
      <c r="I1211" s="397">
        <v>0</v>
      </c>
      <c r="J1211" s="397">
        <v>0</v>
      </c>
    </row>
    <row r="1212" spans="1:10">
      <c r="A1212" t="s">
        <v>11</v>
      </c>
      <c r="B1212" t="s">
        <v>263</v>
      </c>
      <c r="C1212" t="s">
        <v>241</v>
      </c>
      <c r="D1212" t="s">
        <v>31</v>
      </c>
      <c r="E1212" t="s">
        <v>25</v>
      </c>
      <c r="F1212" s="397">
        <v>0</v>
      </c>
      <c r="G1212" s="397">
        <v>0</v>
      </c>
      <c r="H1212" s="397">
        <v>0</v>
      </c>
      <c r="I1212" s="397">
        <v>0</v>
      </c>
      <c r="J1212" s="397">
        <v>0</v>
      </c>
    </row>
    <row r="1213" spans="1:10">
      <c r="A1213" t="s">
        <v>11</v>
      </c>
      <c r="B1213" t="s">
        <v>264</v>
      </c>
      <c r="C1213" t="s">
        <v>265</v>
      </c>
      <c r="D1213" t="s">
        <v>31</v>
      </c>
      <c r="E1213" t="s">
        <v>25</v>
      </c>
      <c r="F1213" s="397">
        <v>0</v>
      </c>
      <c r="G1213" s="397">
        <v>0</v>
      </c>
      <c r="H1213" s="397">
        <v>0</v>
      </c>
      <c r="I1213" s="397">
        <v>0</v>
      </c>
      <c r="J1213" s="397">
        <v>0</v>
      </c>
    </row>
    <row r="1214" spans="1:10">
      <c r="A1214" t="s">
        <v>11</v>
      </c>
      <c r="B1214" t="s">
        <v>266</v>
      </c>
      <c r="C1214" t="s">
        <v>267</v>
      </c>
      <c r="D1214" t="s">
        <v>31</v>
      </c>
      <c r="E1214" t="s">
        <v>25</v>
      </c>
      <c r="F1214" s="398" t="s">
        <v>292</v>
      </c>
      <c r="G1214" s="398" t="s">
        <v>292</v>
      </c>
      <c r="H1214" s="398" t="s">
        <v>292</v>
      </c>
      <c r="I1214" s="398" t="s">
        <v>292</v>
      </c>
      <c r="J1214" s="398" t="s">
        <v>292</v>
      </c>
    </row>
    <row r="1215" spans="1:10">
      <c r="A1215" t="s">
        <v>11</v>
      </c>
      <c r="B1215" t="s">
        <v>268</v>
      </c>
      <c r="C1215" t="s">
        <v>269</v>
      </c>
      <c r="D1215" t="s">
        <v>31</v>
      </c>
      <c r="E1215" t="s">
        <v>25</v>
      </c>
      <c r="F1215" s="398" t="s">
        <v>292</v>
      </c>
      <c r="G1215" s="398" t="s">
        <v>292</v>
      </c>
      <c r="H1215" s="398" t="s">
        <v>292</v>
      </c>
      <c r="I1215" s="398" t="s">
        <v>292</v>
      </c>
      <c r="J1215" s="398" t="s">
        <v>292</v>
      </c>
    </row>
    <row r="1216" spans="1:10">
      <c r="A1216" t="s">
        <v>11</v>
      </c>
      <c r="B1216" t="s">
        <v>270</v>
      </c>
      <c r="C1216" t="s">
        <v>271</v>
      </c>
      <c r="D1216" t="s">
        <v>31</v>
      </c>
      <c r="E1216" t="s">
        <v>25</v>
      </c>
      <c r="F1216" s="398" t="s">
        <v>292</v>
      </c>
      <c r="G1216" s="398" t="s">
        <v>292</v>
      </c>
      <c r="H1216" s="398" t="s">
        <v>292</v>
      </c>
      <c r="I1216" s="398" t="s">
        <v>292</v>
      </c>
      <c r="J1216" s="398" t="s">
        <v>292</v>
      </c>
    </row>
    <row r="1217" spans="1:10">
      <c r="A1217" t="s">
        <v>11</v>
      </c>
      <c r="B1217" t="s">
        <v>272</v>
      </c>
      <c r="C1217" t="s">
        <v>273</v>
      </c>
      <c r="D1217" t="s">
        <v>31</v>
      </c>
      <c r="E1217" t="s">
        <v>25</v>
      </c>
      <c r="F1217" s="398" t="s">
        <v>292</v>
      </c>
      <c r="G1217" s="398" t="s">
        <v>292</v>
      </c>
      <c r="H1217" s="398" t="s">
        <v>292</v>
      </c>
      <c r="I1217" s="398" t="s">
        <v>292</v>
      </c>
      <c r="J1217" s="398" t="s">
        <v>292</v>
      </c>
    </row>
    <row r="1218" spans="1:10">
      <c r="A1218" t="s">
        <v>11</v>
      </c>
      <c r="B1218" t="s">
        <v>274</v>
      </c>
      <c r="C1218" t="s">
        <v>275</v>
      </c>
      <c r="D1218" t="s">
        <v>31</v>
      </c>
      <c r="E1218" t="s">
        <v>25</v>
      </c>
      <c r="F1218" s="398" t="s">
        <v>292</v>
      </c>
      <c r="G1218" s="398" t="s">
        <v>292</v>
      </c>
      <c r="H1218" s="398" t="s">
        <v>292</v>
      </c>
      <c r="I1218" s="398" t="s">
        <v>292</v>
      </c>
      <c r="J1218" s="398" t="s">
        <v>292</v>
      </c>
    </row>
    <row r="1219" spans="1:10">
      <c r="A1219" t="s">
        <v>11</v>
      </c>
      <c r="B1219" t="s">
        <v>276</v>
      </c>
      <c r="C1219" t="s">
        <v>277</v>
      </c>
      <c r="D1219" t="s">
        <v>31</v>
      </c>
      <c r="E1219" t="s">
        <v>25</v>
      </c>
      <c r="F1219" s="398" t="s">
        <v>292</v>
      </c>
      <c r="G1219" s="398" t="s">
        <v>292</v>
      </c>
      <c r="H1219" s="398" t="s">
        <v>292</v>
      </c>
      <c r="I1219" s="398" t="s">
        <v>292</v>
      </c>
      <c r="J1219" s="398" t="s">
        <v>292</v>
      </c>
    </row>
    <row r="1220" spans="1:10">
      <c r="A1220" t="s">
        <v>11</v>
      </c>
      <c r="B1220" t="s">
        <v>278</v>
      </c>
      <c r="C1220" t="s">
        <v>279</v>
      </c>
      <c r="D1220" t="s">
        <v>31</v>
      </c>
      <c r="E1220" t="s">
        <v>25</v>
      </c>
      <c r="F1220" s="398" t="s">
        <v>292</v>
      </c>
      <c r="G1220" s="398" t="s">
        <v>292</v>
      </c>
      <c r="H1220" s="398" t="s">
        <v>292</v>
      </c>
      <c r="I1220" s="398" t="s">
        <v>292</v>
      </c>
      <c r="J1220" s="398" t="s">
        <v>292</v>
      </c>
    </row>
    <row r="1221" spans="1:10">
      <c r="A1221" t="s">
        <v>11</v>
      </c>
      <c r="B1221" t="s">
        <v>280</v>
      </c>
      <c r="C1221" t="s">
        <v>281</v>
      </c>
      <c r="D1221" t="s">
        <v>31</v>
      </c>
      <c r="E1221" t="s">
        <v>25</v>
      </c>
      <c r="F1221" s="398" t="s">
        <v>292</v>
      </c>
      <c r="G1221" s="398" t="s">
        <v>292</v>
      </c>
      <c r="H1221" s="398" t="s">
        <v>292</v>
      </c>
      <c r="I1221" s="398" t="s">
        <v>292</v>
      </c>
      <c r="J1221" s="398" t="s">
        <v>292</v>
      </c>
    </row>
    <row r="1222" spans="1:10">
      <c r="A1222" t="s">
        <v>11</v>
      </c>
      <c r="B1222" t="s">
        <v>282</v>
      </c>
      <c r="C1222" t="s">
        <v>283</v>
      </c>
      <c r="D1222" t="s">
        <v>31</v>
      </c>
      <c r="E1222" t="s">
        <v>25</v>
      </c>
      <c r="F1222" s="398" t="s">
        <v>292</v>
      </c>
      <c r="G1222" s="398" t="s">
        <v>292</v>
      </c>
      <c r="H1222" s="398" t="s">
        <v>292</v>
      </c>
      <c r="I1222" s="398" t="s">
        <v>292</v>
      </c>
      <c r="J1222" s="398" t="s">
        <v>292</v>
      </c>
    </row>
    <row r="1223" spans="1:10">
      <c r="A1223" t="s">
        <v>11</v>
      </c>
      <c r="B1223" t="s">
        <v>284</v>
      </c>
      <c r="C1223" t="s">
        <v>285</v>
      </c>
      <c r="D1223" t="s">
        <v>31</v>
      </c>
      <c r="E1223" t="s">
        <v>25</v>
      </c>
      <c r="F1223" s="398" t="s">
        <v>292</v>
      </c>
      <c r="G1223" s="398" t="s">
        <v>292</v>
      </c>
      <c r="H1223" s="398" t="s">
        <v>292</v>
      </c>
      <c r="I1223" s="398" t="s">
        <v>292</v>
      </c>
      <c r="J1223" s="398" t="s">
        <v>292</v>
      </c>
    </row>
    <row r="1224" spans="1:10">
      <c r="A1224" t="s">
        <v>11</v>
      </c>
      <c r="B1224" t="s">
        <v>286</v>
      </c>
      <c r="C1224" t="s">
        <v>287</v>
      </c>
      <c r="D1224" t="s">
        <v>31</v>
      </c>
      <c r="E1224" t="s">
        <v>25</v>
      </c>
      <c r="F1224" s="398" t="s">
        <v>292</v>
      </c>
      <c r="G1224" s="398" t="s">
        <v>292</v>
      </c>
      <c r="H1224" s="398" t="s">
        <v>292</v>
      </c>
      <c r="I1224" s="398" t="s">
        <v>292</v>
      </c>
      <c r="J1224" s="398" t="s">
        <v>292</v>
      </c>
    </row>
    <row r="1225" spans="1:10">
      <c r="A1225" t="s">
        <v>11</v>
      </c>
      <c r="B1225" t="s">
        <v>288</v>
      </c>
      <c r="C1225" t="s">
        <v>289</v>
      </c>
      <c r="D1225" t="s">
        <v>31</v>
      </c>
      <c r="E1225" t="s">
        <v>25</v>
      </c>
      <c r="F1225" s="398" t="s">
        <v>292</v>
      </c>
      <c r="G1225" s="398" t="s">
        <v>292</v>
      </c>
      <c r="H1225" s="398" t="s">
        <v>292</v>
      </c>
      <c r="I1225" s="398" t="s">
        <v>292</v>
      </c>
      <c r="J1225" s="398" t="s">
        <v>292</v>
      </c>
    </row>
    <row r="1226" spans="1:10">
      <c r="A1226" t="s">
        <v>11</v>
      </c>
      <c r="B1226" t="s">
        <v>290</v>
      </c>
      <c r="C1226" t="s">
        <v>291</v>
      </c>
      <c r="D1226" t="s">
        <v>31</v>
      </c>
      <c r="E1226" t="s">
        <v>25</v>
      </c>
      <c r="F1226" s="398" t="s">
        <v>292</v>
      </c>
      <c r="G1226" s="398" t="s">
        <v>292</v>
      </c>
      <c r="H1226" s="398" t="s">
        <v>292</v>
      </c>
      <c r="I1226" s="398" t="s">
        <v>292</v>
      </c>
      <c r="J1226" s="398" t="s">
        <v>292</v>
      </c>
    </row>
    <row r="1227" spans="1:10">
      <c r="A1227" t="s">
        <v>11</v>
      </c>
      <c r="B1227" t="s">
        <v>293</v>
      </c>
      <c r="C1227" t="s">
        <v>294</v>
      </c>
      <c r="D1227" t="s">
        <v>31</v>
      </c>
      <c r="E1227" t="s">
        <v>25</v>
      </c>
      <c r="F1227" s="398" t="s">
        <v>292</v>
      </c>
      <c r="G1227" s="398" t="s">
        <v>292</v>
      </c>
      <c r="H1227" s="398" t="s">
        <v>292</v>
      </c>
      <c r="I1227" s="398" t="s">
        <v>292</v>
      </c>
      <c r="J1227" s="398" t="s">
        <v>292</v>
      </c>
    </row>
    <row r="1228" spans="1:10">
      <c r="A1228" t="s">
        <v>11</v>
      </c>
      <c r="B1228" t="s">
        <v>295</v>
      </c>
      <c r="C1228" t="s">
        <v>296</v>
      </c>
      <c r="D1228" t="s">
        <v>31</v>
      </c>
      <c r="E1228" t="s">
        <v>25</v>
      </c>
      <c r="F1228" s="398" t="s">
        <v>292</v>
      </c>
      <c r="G1228" s="398" t="s">
        <v>292</v>
      </c>
      <c r="H1228" s="398" t="s">
        <v>292</v>
      </c>
      <c r="I1228" s="398" t="s">
        <v>292</v>
      </c>
      <c r="J1228" s="398" t="s">
        <v>292</v>
      </c>
    </row>
    <row r="1229" spans="1:10">
      <c r="A1229" t="s">
        <v>11</v>
      </c>
      <c r="B1229" t="s">
        <v>297</v>
      </c>
      <c r="C1229" t="s">
        <v>298</v>
      </c>
      <c r="D1229" t="s">
        <v>31</v>
      </c>
      <c r="E1229" t="s">
        <v>25</v>
      </c>
      <c r="F1229" s="398" t="s">
        <v>292</v>
      </c>
      <c r="G1229" s="398" t="s">
        <v>292</v>
      </c>
      <c r="H1229" s="398" t="s">
        <v>292</v>
      </c>
      <c r="I1229" s="398" t="s">
        <v>292</v>
      </c>
      <c r="J1229" s="398" t="s">
        <v>292</v>
      </c>
    </row>
    <row r="1230" spans="1:10">
      <c r="A1230" t="s">
        <v>11</v>
      </c>
      <c r="B1230" t="s">
        <v>299</v>
      </c>
      <c r="C1230" t="s">
        <v>300</v>
      </c>
      <c r="D1230" t="s">
        <v>31</v>
      </c>
      <c r="E1230" t="s">
        <v>25</v>
      </c>
      <c r="F1230" s="398" t="s">
        <v>292</v>
      </c>
      <c r="G1230" s="398" t="s">
        <v>292</v>
      </c>
      <c r="H1230" s="398" t="s">
        <v>292</v>
      </c>
      <c r="I1230" s="398" t="s">
        <v>292</v>
      </c>
      <c r="J1230" s="398" t="s">
        <v>292</v>
      </c>
    </row>
    <row r="1231" spans="1:10">
      <c r="A1231" t="s">
        <v>11</v>
      </c>
      <c r="B1231" t="s">
        <v>301</v>
      </c>
      <c r="C1231" t="s">
        <v>302</v>
      </c>
      <c r="D1231" t="s">
        <v>31</v>
      </c>
      <c r="E1231" t="s">
        <v>25</v>
      </c>
      <c r="F1231" s="398" t="s">
        <v>292</v>
      </c>
      <c r="G1231" s="398" t="s">
        <v>292</v>
      </c>
      <c r="H1231" s="398" t="s">
        <v>292</v>
      </c>
      <c r="I1231" s="398" t="s">
        <v>292</v>
      </c>
      <c r="J1231" s="398" t="s">
        <v>292</v>
      </c>
    </row>
    <row r="1232" spans="1:10">
      <c r="A1232" t="s">
        <v>11</v>
      </c>
      <c r="B1232" t="s">
        <v>303</v>
      </c>
      <c r="C1232" t="s">
        <v>304</v>
      </c>
      <c r="D1232" t="s">
        <v>31</v>
      </c>
      <c r="E1232" t="s">
        <v>25</v>
      </c>
      <c r="F1232" s="398" t="s">
        <v>292</v>
      </c>
      <c r="G1232" s="398" t="s">
        <v>292</v>
      </c>
      <c r="H1232" s="398" t="s">
        <v>292</v>
      </c>
      <c r="I1232" s="398" t="s">
        <v>292</v>
      </c>
      <c r="J1232" s="398" t="s">
        <v>292</v>
      </c>
    </row>
    <row r="1233" spans="1:10">
      <c r="A1233" t="s">
        <v>11</v>
      </c>
      <c r="B1233" t="s">
        <v>305</v>
      </c>
      <c r="C1233" t="s">
        <v>306</v>
      </c>
      <c r="D1233" t="s">
        <v>31</v>
      </c>
      <c r="E1233" t="s">
        <v>25</v>
      </c>
      <c r="F1233" s="398" t="s">
        <v>292</v>
      </c>
      <c r="G1233" s="398" t="s">
        <v>292</v>
      </c>
      <c r="H1233" s="398" t="s">
        <v>292</v>
      </c>
      <c r="I1233" s="398" t="s">
        <v>292</v>
      </c>
      <c r="J1233" s="398" t="s">
        <v>292</v>
      </c>
    </row>
    <row r="1234" spans="1:10">
      <c r="A1234" t="s">
        <v>11</v>
      </c>
      <c r="B1234" t="s">
        <v>307</v>
      </c>
      <c r="C1234" t="s">
        <v>308</v>
      </c>
      <c r="D1234" t="s">
        <v>31</v>
      </c>
      <c r="E1234" t="s">
        <v>25</v>
      </c>
      <c r="F1234" s="398" t="s">
        <v>292</v>
      </c>
      <c r="G1234" s="398" t="s">
        <v>292</v>
      </c>
      <c r="H1234" s="398" t="s">
        <v>292</v>
      </c>
      <c r="I1234" s="398" t="s">
        <v>292</v>
      </c>
      <c r="J1234" s="398" t="s">
        <v>292</v>
      </c>
    </row>
    <row r="1235" spans="1:10">
      <c r="A1235" t="s">
        <v>11</v>
      </c>
      <c r="B1235" t="s">
        <v>309</v>
      </c>
      <c r="C1235" t="s">
        <v>310</v>
      </c>
      <c r="D1235" t="s">
        <v>31</v>
      </c>
      <c r="E1235" t="s">
        <v>25</v>
      </c>
      <c r="F1235" s="398" t="s">
        <v>292</v>
      </c>
      <c r="G1235" s="398" t="s">
        <v>292</v>
      </c>
      <c r="H1235" s="398" t="s">
        <v>292</v>
      </c>
      <c r="I1235" s="398" t="s">
        <v>292</v>
      </c>
      <c r="J1235" s="398" t="s">
        <v>292</v>
      </c>
    </row>
    <row r="1236" spans="1:10">
      <c r="A1236" t="s">
        <v>11</v>
      </c>
      <c r="B1236" t="s">
        <v>311</v>
      </c>
      <c r="C1236" t="s">
        <v>312</v>
      </c>
      <c r="D1236" t="s">
        <v>31</v>
      </c>
      <c r="E1236" t="s">
        <v>25</v>
      </c>
      <c r="F1236" s="398" t="s">
        <v>292</v>
      </c>
      <c r="G1236" s="398" t="s">
        <v>292</v>
      </c>
      <c r="H1236" s="398" t="s">
        <v>292</v>
      </c>
      <c r="I1236" s="398" t="s">
        <v>292</v>
      </c>
      <c r="J1236" s="398" t="s">
        <v>292</v>
      </c>
    </row>
    <row r="1237" spans="1:10">
      <c r="A1237" t="s">
        <v>11</v>
      </c>
      <c r="B1237" t="s">
        <v>313</v>
      </c>
      <c r="C1237" t="s">
        <v>314</v>
      </c>
      <c r="D1237" t="s">
        <v>31</v>
      </c>
      <c r="E1237" t="s">
        <v>25</v>
      </c>
      <c r="F1237" s="398" t="s">
        <v>292</v>
      </c>
      <c r="G1237" s="398" t="s">
        <v>292</v>
      </c>
      <c r="H1237" s="398" t="s">
        <v>292</v>
      </c>
      <c r="I1237" s="398" t="s">
        <v>292</v>
      </c>
      <c r="J1237" s="398" t="s">
        <v>292</v>
      </c>
    </row>
    <row r="1238" spans="1:10">
      <c r="A1238" t="s">
        <v>11</v>
      </c>
      <c r="B1238" t="s">
        <v>315</v>
      </c>
      <c r="C1238" t="s">
        <v>316</v>
      </c>
      <c r="D1238" t="s">
        <v>31</v>
      </c>
      <c r="E1238" t="s">
        <v>25</v>
      </c>
      <c r="F1238" s="397">
        <v>0</v>
      </c>
      <c r="G1238" s="397">
        <v>0</v>
      </c>
      <c r="H1238" s="397">
        <v>0</v>
      </c>
      <c r="I1238" s="397">
        <v>0</v>
      </c>
      <c r="J1238" s="397">
        <v>0</v>
      </c>
    </row>
    <row r="1239" spans="1:10">
      <c r="A1239" t="s">
        <v>11</v>
      </c>
      <c r="B1239" t="s">
        <v>317</v>
      </c>
      <c r="C1239" t="s">
        <v>318</v>
      </c>
      <c r="D1239" t="s">
        <v>31</v>
      </c>
      <c r="E1239" t="s">
        <v>25</v>
      </c>
      <c r="F1239" s="397">
        <v>0</v>
      </c>
      <c r="G1239" s="397">
        <v>0</v>
      </c>
      <c r="H1239" s="397">
        <v>0</v>
      </c>
      <c r="I1239" s="397">
        <v>0</v>
      </c>
      <c r="J1239" s="397">
        <v>0</v>
      </c>
    </row>
    <row r="1240" spans="1:10">
      <c r="A1240" t="s">
        <v>11</v>
      </c>
      <c r="B1240" t="s">
        <v>319</v>
      </c>
      <c r="C1240" t="s">
        <v>320</v>
      </c>
      <c r="D1240" t="s">
        <v>31</v>
      </c>
      <c r="E1240" t="s">
        <v>25</v>
      </c>
      <c r="F1240" s="397">
        <v>0</v>
      </c>
      <c r="G1240" s="397">
        <v>0</v>
      </c>
      <c r="H1240" s="397">
        <v>0</v>
      </c>
      <c r="I1240" s="397">
        <v>0</v>
      </c>
      <c r="J1240" s="397">
        <v>0</v>
      </c>
    </row>
    <row r="1241" spans="1:10">
      <c r="A1241" t="s">
        <v>11</v>
      </c>
      <c r="B1241" t="s">
        <v>321</v>
      </c>
      <c r="C1241" t="s">
        <v>322</v>
      </c>
      <c r="D1241" t="s">
        <v>31</v>
      </c>
      <c r="E1241" t="s">
        <v>25</v>
      </c>
      <c r="F1241" s="397">
        <v>0</v>
      </c>
      <c r="G1241" s="397">
        <v>0</v>
      </c>
      <c r="H1241" s="397">
        <v>0</v>
      </c>
      <c r="I1241" s="397">
        <v>0</v>
      </c>
      <c r="J1241" s="397">
        <v>0</v>
      </c>
    </row>
    <row r="1242" spans="1:10">
      <c r="A1242" t="s">
        <v>11</v>
      </c>
      <c r="B1242" t="s">
        <v>323</v>
      </c>
      <c r="C1242" t="s">
        <v>324</v>
      </c>
      <c r="D1242" t="s">
        <v>31</v>
      </c>
      <c r="E1242" t="s">
        <v>25</v>
      </c>
      <c r="F1242" s="397">
        <v>0</v>
      </c>
      <c r="G1242" s="397">
        <v>0</v>
      </c>
      <c r="H1242" s="397">
        <v>0</v>
      </c>
      <c r="I1242" s="397">
        <v>0</v>
      </c>
      <c r="J1242" s="397">
        <v>0</v>
      </c>
    </row>
    <row r="1243" spans="1:10">
      <c r="A1243" t="s">
        <v>11</v>
      </c>
      <c r="B1243" t="s">
        <v>325</v>
      </c>
      <c r="C1243" t="s">
        <v>326</v>
      </c>
      <c r="D1243" t="s">
        <v>31</v>
      </c>
      <c r="E1243" t="s">
        <v>25</v>
      </c>
      <c r="F1243" s="397">
        <v>0</v>
      </c>
      <c r="G1243" s="397">
        <v>0</v>
      </c>
      <c r="H1243" s="397">
        <v>0</v>
      </c>
      <c r="I1243" s="397">
        <v>0</v>
      </c>
      <c r="J1243" s="397">
        <v>0</v>
      </c>
    </row>
    <row r="1244" spans="1:10">
      <c r="A1244" t="s">
        <v>11</v>
      </c>
      <c r="B1244" t="s">
        <v>327</v>
      </c>
      <c r="C1244" t="s">
        <v>328</v>
      </c>
      <c r="D1244" t="s">
        <v>31</v>
      </c>
      <c r="E1244" t="s">
        <v>25</v>
      </c>
      <c r="F1244" s="397">
        <v>0</v>
      </c>
      <c r="G1244" s="397">
        <v>0</v>
      </c>
      <c r="H1244" s="397">
        <v>0</v>
      </c>
      <c r="I1244" s="397">
        <v>0</v>
      </c>
      <c r="J1244" s="397">
        <v>0</v>
      </c>
    </row>
    <row r="1245" spans="1:10">
      <c r="A1245" t="s">
        <v>11</v>
      </c>
      <c r="B1245" t="s">
        <v>329</v>
      </c>
      <c r="C1245" t="s">
        <v>330</v>
      </c>
      <c r="D1245" t="s">
        <v>31</v>
      </c>
      <c r="E1245" t="s">
        <v>25</v>
      </c>
      <c r="F1245" s="397">
        <v>0</v>
      </c>
      <c r="G1245" s="397">
        <v>0</v>
      </c>
      <c r="H1245" s="397">
        <v>0</v>
      </c>
      <c r="I1245" s="397">
        <v>0</v>
      </c>
      <c r="J1245" s="397">
        <v>0</v>
      </c>
    </row>
    <row r="1246" spans="1:10">
      <c r="A1246" t="s">
        <v>11</v>
      </c>
      <c r="B1246" t="s">
        <v>331</v>
      </c>
      <c r="C1246" t="s">
        <v>332</v>
      </c>
      <c r="D1246" t="s">
        <v>31</v>
      </c>
      <c r="E1246" t="s">
        <v>25</v>
      </c>
      <c r="F1246" s="398" t="s">
        <v>292</v>
      </c>
      <c r="G1246" s="398" t="s">
        <v>292</v>
      </c>
      <c r="H1246" s="398" t="s">
        <v>292</v>
      </c>
      <c r="I1246" s="398" t="s">
        <v>292</v>
      </c>
      <c r="J1246" s="398" t="s">
        <v>292</v>
      </c>
    </row>
    <row r="1247" spans="1:10">
      <c r="A1247" t="s">
        <v>11</v>
      </c>
      <c r="B1247" t="s">
        <v>333</v>
      </c>
      <c r="C1247" t="s">
        <v>334</v>
      </c>
      <c r="D1247" t="s">
        <v>31</v>
      </c>
      <c r="E1247" t="s">
        <v>25</v>
      </c>
      <c r="F1247" s="397">
        <v>0</v>
      </c>
      <c r="G1247" s="397">
        <v>0</v>
      </c>
      <c r="H1247" s="397">
        <v>0</v>
      </c>
      <c r="I1247" s="397">
        <v>0</v>
      </c>
      <c r="J1247" s="397">
        <v>0</v>
      </c>
    </row>
    <row r="1248" spans="1:10">
      <c r="A1248" t="s">
        <v>11</v>
      </c>
      <c r="B1248" t="s">
        <v>335</v>
      </c>
      <c r="C1248" t="s">
        <v>336</v>
      </c>
      <c r="D1248" t="s">
        <v>31</v>
      </c>
      <c r="E1248" t="s">
        <v>25</v>
      </c>
      <c r="F1248" s="398" t="s">
        <v>292</v>
      </c>
      <c r="G1248" s="398" t="s">
        <v>292</v>
      </c>
      <c r="H1248" s="398" t="s">
        <v>292</v>
      </c>
      <c r="I1248" s="398" t="s">
        <v>292</v>
      </c>
      <c r="J1248" s="398" t="s">
        <v>292</v>
      </c>
    </row>
    <row r="1249" spans="1:10">
      <c r="A1249" t="s">
        <v>11</v>
      </c>
      <c r="B1249" t="s">
        <v>337</v>
      </c>
      <c r="C1249" t="s">
        <v>338</v>
      </c>
      <c r="D1249" t="s">
        <v>31</v>
      </c>
      <c r="E1249" t="s">
        <v>25</v>
      </c>
      <c r="F1249" s="397">
        <v>0</v>
      </c>
      <c r="G1249" s="397">
        <v>0</v>
      </c>
      <c r="H1249" s="397">
        <v>0</v>
      </c>
      <c r="I1249" s="397">
        <v>0</v>
      </c>
      <c r="J1249" s="397">
        <v>0</v>
      </c>
    </row>
    <row r="1250" spans="1:10">
      <c r="A1250" t="s">
        <v>11</v>
      </c>
      <c r="B1250" t="s">
        <v>339</v>
      </c>
      <c r="C1250" t="s">
        <v>334</v>
      </c>
      <c r="D1250" t="s">
        <v>31</v>
      </c>
      <c r="E1250" t="s">
        <v>25</v>
      </c>
      <c r="F1250" s="397">
        <v>0</v>
      </c>
      <c r="G1250" s="397">
        <v>0</v>
      </c>
      <c r="H1250" s="397">
        <v>0</v>
      </c>
      <c r="I1250" s="397">
        <v>0</v>
      </c>
      <c r="J1250" s="397">
        <v>0</v>
      </c>
    </row>
    <row r="1251" spans="1:10">
      <c r="A1251" t="s">
        <v>11</v>
      </c>
      <c r="B1251" t="s">
        <v>340</v>
      </c>
      <c r="C1251" t="s">
        <v>338</v>
      </c>
      <c r="D1251" t="s">
        <v>31</v>
      </c>
      <c r="E1251" t="s">
        <v>25</v>
      </c>
      <c r="F1251" s="397">
        <v>0</v>
      </c>
      <c r="G1251" s="397">
        <v>0</v>
      </c>
      <c r="H1251" s="397">
        <v>0</v>
      </c>
      <c r="I1251" s="397">
        <v>0</v>
      </c>
      <c r="J1251" s="397">
        <v>0</v>
      </c>
    </row>
    <row r="1252" spans="1:10">
      <c r="A1252" t="s">
        <v>11</v>
      </c>
      <c r="B1252" t="s">
        <v>341</v>
      </c>
      <c r="C1252" t="s">
        <v>342</v>
      </c>
      <c r="D1252" t="s">
        <v>343</v>
      </c>
      <c r="E1252" t="s">
        <v>25</v>
      </c>
      <c r="F1252" s="399">
        <v>0</v>
      </c>
      <c r="G1252" s="399">
        <v>0</v>
      </c>
      <c r="H1252" s="399">
        <v>0</v>
      </c>
      <c r="I1252" s="399">
        <v>0</v>
      </c>
      <c r="J1252" s="399">
        <v>0</v>
      </c>
    </row>
    <row r="1253" spans="1:10">
      <c r="A1253" t="s">
        <v>11</v>
      </c>
      <c r="B1253" t="s">
        <v>344</v>
      </c>
      <c r="C1253" t="s">
        <v>345</v>
      </c>
      <c r="D1253" t="s">
        <v>343</v>
      </c>
      <c r="E1253" t="s">
        <v>25</v>
      </c>
      <c r="F1253" s="399">
        <v>0</v>
      </c>
      <c r="G1253" s="399">
        <v>0</v>
      </c>
      <c r="H1253" s="399">
        <v>0</v>
      </c>
      <c r="I1253" s="399">
        <v>0</v>
      </c>
      <c r="J1253" s="399">
        <v>0</v>
      </c>
    </row>
    <row r="1254" spans="1:10">
      <c r="A1254" t="s">
        <v>11</v>
      </c>
      <c r="B1254" t="s">
        <v>346</v>
      </c>
      <c r="C1254" t="s">
        <v>347</v>
      </c>
      <c r="D1254" t="s">
        <v>348</v>
      </c>
      <c r="E1254" t="s">
        <v>25</v>
      </c>
      <c r="F1254" s="398" t="s">
        <v>292</v>
      </c>
      <c r="G1254" s="398" t="s">
        <v>292</v>
      </c>
      <c r="H1254" s="398" t="s">
        <v>292</v>
      </c>
      <c r="I1254" s="398" t="s">
        <v>292</v>
      </c>
      <c r="J1254" s="398" t="s">
        <v>292</v>
      </c>
    </row>
    <row r="1255" spans="1:10">
      <c r="A1255" t="s">
        <v>11</v>
      </c>
      <c r="B1255" t="s">
        <v>349</v>
      </c>
      <c r="C1255" t="s">
        <v>350</v>
      </c>
      <c r="D1255" t="s">
        <v>348</v>
      </c>
      <c r="E1255" t="s">
        <v>25</v>
      </c>
      <c r="F1255" s="398" t="s">
        <v>292</v>
      </c>
      <c r="G1255" s="398" t="s">
        <v>292</v>
      </c>
      <c r="H1255" s="398" t="s">
        <v>292</v>
      </c>
      <c r="I1255" s="398" t="s">
        <v>292</v>
      </c>
      <c r="J1255" s="398" t="s">
        <v>292</v>
      </c>
    </row>
    <row r="1256" spans="1:10">
      <c r="A1256" t="s">
        <v>11</v>
      </c>
      <c r="B1256" t="s">
        <v>351</v>
      </c>
      <c r="C1256" t="s">
        <v>352</v>
      </c>
      <c r="D1256" t="s">
        <v>348</v>
      </c>
      <c r="E1256" t="s">
        <v>25</v>
      </c>
      <c r="F1256" s="398" t="s">
        <v>292</v>
      </c>
      <c r="G1256" s="398" t="s">
        <v>292</v>
      </c>
      <c r="H1256" s="398" t="s">
        <v>292</v>
      </c>
      <c r="I1256" s="398" t="s">
        <v>292</v>
      </c>
      <c r="J1256" s="398" t="s">
        <v>292</v>
      </c>
    </row>
    <row r="1257" spans="1:10">
      <c r="A1257" t="s">
        <v>11</v>
      </c>
      <c r="B1257" t="s">
        <v>353</v>
      </c>
      <c r="C1257" t="s">
        <v>354</v>
      </c>
      <c r="D1257" t="s">
        <v>348</v>
      </c>
      <c r="E1257" t="s">
        <v>25</v>
      </c>
      <c r="F1257" s="398" t="s">
        <v>292</v>
      </c>
      <c r="G1257" s="398" t="s">
        <v>292</v>
      </c>
      <c r="H1257" s="398" t="s">
        <v>292</v>
      </c>
      <c r="I1257" s="398" t="s">
        <v>292</v>
      </c>
      <c r="J1257" s="398" t="s">
        <v>292</v>
      </c>
    </row>
    <row r="1258" spans="1:10">
      <c r="A1258" t="s">
        <v>11</v>
      </c>
      <c r="B1258" t="s">
        <v>355</v>
      </c>
      <c r="C1258" t="s">
        <v>356</v>
      </c>
      <c r="D1258" t="s">
        <v>348</v>
      </c>
      <c r="E1258" t="s">
        <v>25</v>
      </c>
      <c r="F1258" s="398" t="s">
        <v>292</v>
      </c>
      <c r="G1258" s="398" t="s">
        <v>292</v>
      </c>
      <c r="H1258" s="398" t="s">
        <v>292</v>
      </c>
      <c r="I1258" s="398" t="s">
        <v>292</v>
      </c>
      <c r="J1258" s="398" t="s">
        <v>292</v>
      </c>
    </row>
    <row r="1259" spans="1:10">
      <c r="A1259" t="s">
        <v>11</v>
      </c>
      <c r="B1259" t="s">
        <v>357</v>
      </c>
      <c r="C1259" t="s">
        <v>358</v>
      </c>
      <c r="D1259" t="s">
        <v>348</v>
      </c>
      <c r="E1259" t="s">
        <v>25</v>
      </c>
      <c r="F1259" s="398" t="s">
        <v>292</v>
      </c>
      <c r="G1259" s="398" t="s">
        <v>292</v>
      </c>
      <c r="H1259" s="398" t="s">
        <v>292</v>
      </c>
      <c r="I1259" s="398" t="s">
        <v>292</v>
      </c>
      <c r="J1259" s="398" t="s">
        <v>292</v>
      </c>
    </row>
    <row r="1260" spans="1:10">
      <c r="A1260" t="s">
        <v>364</v>
      </c>
      <c r="B1260" t="s">
        <v>29</v>
      </c>
      <c r="C1260" t="s">
        <v>30</v>
      </c>
      <c r="D1260" t="s">
        <v>31</v>
      </c>
      <c r="E1260" t="s">
        <v>25</v>
      </c>
      <c r="F1260" s="397">
        <v>0</v>
      </c>
      <c r="G1260" s="397">
        <v>0</v>
      </c>
      <c r="H1260" s="397">
        <v>0</v>
      </c>
      <c r="I1260" s="397">
        <v>0</v>
      </c>
      <c r="J1260" s="397">
        <v>0</v>
      </c>
    </row>
    <row r="1261" spans="1:10">
      <c r="A1261" t="s">
        <v>364</v>
      </c>
      <c r="B1261" t="s">
        <v>32</v>
      </c>
      <c r="C1261" t="s">
        <v>33</v>
      </c>
      <c r="D1261" t="s">
        <v>31</v>
      </c>
      <c r="E1261" t="s">
        <v>25</v>
      </c>
      <c r="F1261" s="397">
        <v>0</v>
      </c>
      <c r="G1261" s="397">
        <v>0</v>
      </c>
      <c r="H1261" s="397">
        <v>0</v>
      </c>
      <c r="I1261" s="397">
        <v>0</v>
      </c>
      <c r="J1261" s="397">
        <v>0</v>
      </c>
    </row>
    <row r="1262" spans="1:10">
      <c r="A1262" t="s">
        <v>364</v>
      </c>
      <c r="B1262" t="s">
        <v>34</v>
      </c>
      <c r="C1262" t="s">
        <v>35</v>
      </c>
      <c r="D1262" t="s">
        <v>31</v>
      </c>
      <c r="E1262" t="s">
        <v>25</v>
      </c>
      <c r="F1262" s="397">
        <v>1.397</v>
      </c>
      <c r="G1262" s="397">
        <v>1.397</v>
      </c>
      <c r="H1262" s="397">
        <v>1.397</v>
      </c>
      <c r="I1262" s="397">
        <v>1.397</v>
      </c>
      <c r="J1262" s="397">
        <v>1.397</v>
      </c>
    </row>
    <row r="1263" spans="1:10">
      <c r="A1263" t="s">
        <v>364</v>
      </c>
      <c r="B1263" t="s">
        <v>36</v>
      </c>
      <c r="C1263" t="s">
        <v>37</v>
      </c>
      <c r="D1263" t="s">
        <v>31</v>
      </c>
      <c r="E1263" t="s">
        <v>25</v>
      </c>
      <c r="F1263" s="397">
        <v>0</v>
      </c>
      <c r="G1263" s="397">
        <v>0</v>
      </c>
      <c r="H1263" s="397">
        <v>0</v>
      </c>
      <c r="I1263" s="397">
        <v>0</v>
      </c>
      <c r="J1263" s="397">
        <v>0</v>
      </c>
    </row>
    <row r="1264" spans="1:10">
      <c r="A1264" t="s">
        <v>364</v>
      </c>
      <c r="B1264" t="s">
        <v>38</v>
      </c>
      <c r="C1264" t="s">
        <v>39</v>
      </c>
      <c r="D1264" t="s">
        <v>31</v>
      </c>
      <c r="E1264" t="s">
        <v>25</v>
      </c>
      <c r="F1264" s="397">
        <v>0</v>
      </c>
      <c r="G1264" s="397">
        <v>0</v>
      </c>
      <c r="H1264" s="397">
        <v>0</v>
      </c>
      <c r="I1264" s="397">
        <v>0</v>
      </c>
      <c r="J1264" s="397">
        <v>0</v>
      </c>
    </row>
    <row r="1265" spans="1:10">
      <c r="A1265" t="s">
        <v>364</v>
      </c>
      <c r="B1265" t="s">
        <v>40</v>
      </c>
      <c r="C1265" t="s">
        <v>41</v>
      </c>
      <c r="D1265" t="s">
        <v>31</v>
      </c>
      <c r="E1265" t="s">
        <v>25</v>
      </c>
      <c r="F1265" s="397">
        <v>0</v>
      </c>
      <c r="G1265" s="397">
        <v>0</v>
      </c>
      <c r="H1265" s="397">
        <v>0</v>
      </c>
      <c r="I1265" s="397">
        <v>0</v>
      </c>
      <c r="J1265" s="397">
        <v>0</v>
      </c>
    </row>
    <row r="1266" spans="1:10">
      <c r="A1266" t="s">
        <v>364</v>
      </c>
      <c r="B1266" t="s">
        <v>42</v>
      </c>
      <c r="C1266" t="s">
        <v>43</v>
      </c>
      <c r="D1266" t="s">
        <v>31</v>
      </c>
      <c r="E1266" t="s">
        <v>25</v>
      </c>
      <c r="F1266" s="397">
        <v>0</v>
      </c>
      <c r="G1266" s="397">
        <v>0</v>
      </c>
      <c r="H1266" s="397">
        <v>0</v>
      </c>
      <c r="I1266" s="397">
        <v>0</v>
      </c>
      <c r="J1266" s="397">
        <v>0</v>
      </c>
    </row>
    <row r="1267" spans="1:10">
      <c r="A1267" t="s">
        <v>364</v>
      </c>
      <c r="B1267" t="s">
        <v>44</v>
      </c>
      <c r="C1267" t="s">
        <v>45</v>
      </c>
      <c r="D1267" t="s">
        <v>31</v>
      </c>
      <c r="E1267" t="s">
        <v>25</v>
      </c>
      <c r="F1267" s="397">
        <v>0</v>
      </c>
      <c r="G1267" s="397">
        <v>0</v>
      </c>
      <c r="H1267" s="397">
        <v>0</v>
      </c>
      <c r="I1267" s="397">
        <v>0</v>
      </c>
      <c r="J1267" s="397">
        <v>0</v>
      </c>
    </row>
    <row r="1268" spans="1:10">
      <c r="A1268" t="s">
        <v>364</v>
      </c>
      <c r="B1268" t="s">
        <v>46</v>
      </c>
      <c r="C1268" t="s">
        <v>47</v>
      </c>
      <c r="D1268" t="s">
        <v>31</v>
      </c>
      <c r="E1268" t="s">
        <v>25</v>
      </c>
      <c r="F1268" s="397">
        <v>0</v>
      </c>
      <c r="G1268" s="397">
        <v>0</v>
      </c>
      <c r="H1268" s="397">
        <v>0</v>
      </c>
      <c r="I1268" s="397">
        <v>0</v>
      </c>
      <c r="J1268" s="397">
        <v>0</v>
      </c>
    </row>
    <row r="1269" spans="1:10">
      <c r="A1269" t="s">
        <v>364</v>
      </c>
      <c r="B1269" t="s">
        <v>48</v>
      </c>
      <c r="C1269" t="s">
        <v>49</v>
      </c>
      <c r="D1269" t="s">
        <v>31</v>
      </c>
      <c r="E1269" t="s">
        <v>25</v>
      </c>
      <c r="F1269" s="397">
        <v>0</v>
      </c>
      <c r="G1269" s="397">
        <v>0</v>
      </c>
      <c r="H1269" s="397">
        <v>0</v>
      </c>
      <c r="I1269" s="397">
        <v>0</v>
      </c>
      <c r="J1269" s="397">
        <v>0</v>
      </c>
    </row>
    <row r="1270" spans="1:10">
      <c r="A1270" t="s">
        <v>364</v>
      </c>
      <c r="B1270" t="s">
        <v>50</v>
      </c>
      <c r="C1270" t="s">
        <v>51</v>
      </c>
      <c r="D1270" t="s">
        <v>31</v>
      </c>
      <c r="E1270" t="s">
        <v>25</v>
      </c>
      <c r="F1270" s="397">
        <v>0</v>
      </c>
      <c r="G1270" s="397">
        <v>0</v>
      </c>
      <c r="H1270" s="397">
        <v>0</v>
      </c>
      <c r="I1270" s="397">
        <v>0</v>
      </c>
      <c r="J1270" s="397">
        <v>0</v>
      </c>
    </row>
    <row r="1271" spans="1:10">
      <c r="A1271" t="s">
        <v>364</v>
      </c>
      <c r="B1271" t="s">
        <v>52</v>
      </c>
      <c r="C1271" t="s">
        <v>53</v>
      </c>
      <c r="D1271" t="s">
        <v>31</v>
      </c>
      <c r="E1271" t="s">
        <v>25</v>
      </c>
      <c r="F1271" s="397">
        <v>0</v>
      </c>
      <c r="G1271" s="397">
        <v>0</v>
      </c>
      <c r="H1271" s="397">
        <v>0</v>
      </c>
      <c r="I1271" s="397">
        <v>0</v>
      </c>
      <c r="J1271" s="397">
        <v>0</v>
      </c>
    </row>
    <row r="1272" spans="1:10">
      <c r="A1272" t="s">
        <v>364</v>
      </c>
      <c r="B1272" t="s">
        <v>54</v>
      </c>
      <c r="C1272" t="s">
        <v>55</v>
      </c>
      <c r="D1272" t="s">
        <v>31</v>
      </c>
      <c r="E1272" t="s">
        <v>25</v>
      </c>
      <c r="F1272" s="397">
        <v>0</v>
      </c>
      <c r="G1272" s="397">
        <v>0</v>
      </c>
      <c r="H1272" s="397">
        <v>0</v>
      </c>
      <c r="I1272" s="397">
        <v>0</v>
      </c>
      <c r="J1272" s="397">
        <v>0</v>
      </c>
    </row>
    <row r="1273" spans="1:10">
      <c r="A1273" t="s">
        <v>364</v>
      </c>
      <c r="B1273" t="s">
        <v>56</v>
      </c>
      <c r="C1273" t="s">
        <v>57</v>
      </c>
      <c r="D1273" t="s">
        <v>31</v>
      </c>
      <c r="E1273" t="s">
        <v>25</v>
      </c>
      <c r="F1273" s="397">
        <v>0</v>
      </c>
      <c r="G1273" s="397">
        <v>0</v>
      </c>
      <c r="H1273" s="397">
        <v>0</v>
      </c>
      <c r="I1273" s="397">
        <v>0</v>
      </c>
      <c r="J1273" s="397">
        <v>0</v>
      </c>
    </row>
    <row r="1274" spans="1:10">
      <c r="A1274" t="s">
        <v>364</v>
      </c>
      <c r="B1274" t="s">
        <v>58</v>
      </c>
      <c r="C1274" t="s">
        <v>59</v>
      </c>
      <c r="D1274" t="s">
        <v>31</v>
      </c>
      <c r="E1274" t="s">
        <v>25</v>
      </c>
      <c r="F1274" s="397">
        <v>2.3860000000000001</v>
      </c>
      <c r="G1274" s="397">
        <v>2.3860000000000001</v>
      </c>
      <c r="H1274" s="397">
        <v>2.3860000000000001</v>
      </c>
      <c r="I1274" s="397">
        <v>2.3860000000000001</v>
      </c>
      <c r="J1274" s="397">
        <v>2.3860000000000001</v>
      </c>
    </row>
    <row r="1275" spans="1:10">
      <c r="A1275" t="s">
        <v>364</v>
      </c>
      <c r="B1275" t="s">
        <v>60</v>
      </c>
      <c r="C1275" t="s">
        <v>61</v>
      </c>
      <c r="D1275" t="s">
        <v>31</v>
      </c>
      <c r="E1275" t="s">
        <v>25</v>
      </c>
      <c r="F1275" s="397">
        <v>1.5840000000000001</v>
      </c>
      <c r="G1275" s="397">
        <v>1.95</v>
      </c>
      <c r="H1275" s="397">
        <v>2.3340000000000001</v>
      </c>
      <c r="I1275" s="397">
        <v>2.7250000000000001</v>
      </c>
      <c r="J1275" s="397">
        <v>3.0960000000000001</v>
      </c>
    </row>
    <row r="1276" spans="1:10">
      <c r="A1276" t="s">
        <v>364</v>
      </c>
      <c r="B1276" t="s">
        <v>62</v>
      </c>
      <c r="C1276" t="s">
        <v>63</v>
      </c>
      <c r="D1276" t="s">
        <v>31</v>
      </c>
      <c r="E1276" t="s">
        <v>25</v>
      </c>
      <c r="F1276" s="397">
        <v>3.2919999999999998</v>
      </c>
      <c r="G1276" s="397">
        <v>3.9089999999999998</v>
      </c>
      <c r="H1276" s="397">
        <v>4.5529999999999999</v>
      </c>
      <c r="I1276" s="397">
        <v>5.2110000000000003</v>
      </c>
      <c r="J1276" s="397">
        <v>5.8339999999999996</v>
      </c>
    </row>
    <row r="1277" spans="1:10">
      <c r="A1277" t="s">
        <v>364</v>
      </c>
      <c r="B1277" t="s">
        <v>64</v>
      </c>
      <c r="C1277" t="s">
        <v>65</v>
      </c>
      <c r="D1277" t="s">
        <v>31</v>
      </c>
      <c r="E1277" t="s">
        <v>25</v>
      </c>
      <c r="F1277" s="397">
        <v>0</v>
      </c>
      <c r="G1277" s="397">
        <v>0</v>
      </c>
      <c r="H1277" s="397">
        <v>0</v>
      </c>
      <c r="I1277" s="397">
        <v>0</v>
      </c>
      <c r="J1277" s="397">
        <v>0</v>
      </c>
    </row>
    <row r="1278" spans="1:10">
      <c r="A1278" t="s">
        <v>364</v>
      </c>
      <c r="B1278" t="s">
        <v>66</v>
      </c>
      <c r="C1278" t="s">
        <v>67</v>
      </c>
      <c r="D1278" t="s">
        <v>31</v>
      </c>
      <c r="E1278" t="s">
        <v>25</v>
      </c>
      <c r="F1278" s="397">
        <v>0</v>
      </c>
      <c r="G1278" s="397">
        <v>0</v>
      </c>
      <c r="H1278" s="397">
        <v>0</v>
      </c>
      <c r="I1278" s="397">
        <v>0</v>
      </c>
      <c r="J1278" s="397">
        <v>0</v>
      </c>
    </row>
    <row r="1279" spans="1:10">
      <c r="A1279" t="s">
        <v>364</v>
      </c>
      <c r="B1279" t="s">
        <v>68</v>
      </c>
      <c r="C1279" t="s">
        <v>69</v>
      </c>
      <c r="D1279" t="s">
        <v>31</v>
      </c>
      <c r="E1279" t="s">
        <v>25</v>
      </c>
      <c r="F1279" s="397">
        <v>0</v>
      </c>
      <c r="G1279" s="397">
        <v>0</v>
      </c>
      <c r="H1279" s="397">
        <v>0</v>
      </c>
      <c r="I1279" s="397">
        <v>0</v>
      </c>
      <c r="J1279" s="397">
        <v>0</v>
      </c>
    </row>
    <row r="1280" spans="1:10">
      <c r="A1280" t="s">
        <v>364</v>
      </c>
      <c r="B1280" t="s">
        <v>70</v>
      </c>
      <c r="C1280" t="s">
        <v>71</v>
      </c>
      <c r="D1280" t="s">
        <v>31</v>
      </c>
      <c r="E1280" t="s">
        <v>25</v>
      </c>
      <c r="F1280" s="397">
        <v>0</v>
      </c>
      <c r="G1280" s="397">
        <v>0</v>
      </c>
      <c r="H1280" s="397">
        <v>0</v>
      </c>
      <c r="I1280" s="397">
        <v>0</v>
      </c>
      <c r="J1280" s="397">
        <v>0</v>
      </c>
    </row>
    <row r="1281" spans="1:10">
      <c r="A1281" t="s">
        <v>364</v>
      </c>
      <c r="B1281" t="s">
        <v>72</v>
      </c>
      <c r="C1281" t="s">
        <v>73</v>
      </c>
      <c r="D1281" t="s">
        <v>31</v>
      </c>
      <c r="E1281" t="s">
        <v>25</v>
      </c>
      <c r="F1281" s="397">
        <v>0</v>
      </c>
      <c r="G1281" s="397">
        <v>0</v>
      </c>
      <c r="H1281" s="397">
        <v>0</v>
      </c>
      <c r="I1281" s="397">
        <v>0</v>
      </c>
      <c r="J1281" s="397">
        <v>0</v>
      </c>
    </row>
    <row r="1282" spans="1:10">
      <c r="A1282" t="s">
        <v>364</v>
      </c>
      <c r="B1282" t="s">
        <v>74</v>
      </c>
      <c r="C1282" t="s">
        <v>75</v>
      </c>
      <c r="D1282" t="s">
        <v>31</v>
      </c>
      <c r="E1282" t="s">
        <v>25</v>
      </c>
      <c r="F1282" s="397">
        <v>0</v>
      </c>
      <c r="G1282" s="397">
        <v>0</v>
      </c>
      <c r="H1282" s="397">
        <v>0</v>
      </c>
      <c r="I1282" s="397">
        <v>0</v>
      </c>
      <c r="J1282" s="397">
        <v>0</v>
      </c>
    </row>
    <row r="1283" spans="1:10">
      <c r="A1283" t="s">
        <v>364</v>
      </c>
      <c r="B1283" t="s">
        <v>76</v>
      </c>
      <c r="C1283" t="s">
        <v>77</v>
      </c>
      <c r="D1283" t="s">
        <v>31</v>
      </c>
      <c r="E1283" t="s">
        <v>25</v>
      </c>
      <c r="F1283" s="397">
        <v>0</v>
      </c>
      <c r="G1283" s="397">
        <v>0</v>
      </c>
      <c r="H1283" s="397">
        <v>0</v>
      </c>
      <c r="I1283" s="397">
        <v>0</v>
      </c>
      <c r="J1283" s="397">
        <v>0</v>
      </c>
    </row>
    <row r="1284" spans="1:10">
      <c r="A1284" t="s">
        <v>364</v>
      </c>
      <c r="B1284" t="s">
        <v>78</v>
      </c>
      <c r="C1284" t="s">
        <v>79</v>
      </c>
      <c r="D1284" t="s">
        <v>31</v>
      </c>
      <c r="E1284" t="s">
        <v>25</v>
      </c>
      <c r="F1284" s="397">
        <v>0</v>
      </c>
      <c r="G1284" s="397">
        <v>0</v>
      </c>
      <c r="H1284" s="397">
        <v>0</v>
      </c>
      <c r="I1284" s="397">
        <v>0</v>
      </c>
      <c r="J1284" s="397">
        <v>0</v>
      </c>
    </row>
    <row r="1285" spans="1:10">
      <c r="A1285" t="s">
        <v>364</v>
      </c>
      <c r="B1285" t="s">
        <v>80</v>
      </c>
      <c r="C1285" t="s">
        <v>81</v>
      </c>
      <c r="D1285" t="s">
        <v>31</v>
      </c>
      <c r="E1285" t="s">
        <v>25</v>
      </c>
      <c r="F1285" s="397">
        <v>0</v>
      </c>
      <c r="G1285" s="397">
        <v>0</v>
      </c>
      <c r="H1285" s="397">
        <v>0</v>
      </c>
      <c r="I1285" s="397">
        <v>0</v>
      </c>
      <c r="J1285" s="397">
        <v>0</v>
      </c>
    </row>
    <row r="1286" spans="1:10">
      <c r="A1286" t="s">
        <v>364</v>
      </c>
      <c r="B1286" t="s">
        <v>82</v>
      </c>
      <c r="C1286" t="s">
        <v>83</v>
      </c>
      <c r="D1286" t="s">
        <v>31</v>
      </c>
      <c r="E1286" t="s">
        <v>25</v>
      </c>
      <c r="F1286" s="397">
        <v>0</v>
      </c>
      <c r="G1286" s="397">
        <v>0</v>
      </c>
      <c r="H1286" s="397">
        <v>0</v>
      </c>
      <c r="I1286" s="397">
        <v>0</v>
      </c>
      <c r="J1286" s="397">
        <v>0</v>
      </c>
    </row>
    <row r="1287" spans="1:10">
      <c r="A1287" t="s">
        <v>364</v>
      </c>
      <c r="B1287" t="s">
        <v>84</v>
      </c>
      <c r="C1287" t="s">
        <v>85</v>
      </c>
      <c r="D1287" t="s">
        <v>31</v>
      </c>
      <c r="E1287" t="s">
        <v>25</v>
      </c>
      <c r="F1287" s="397">
        <v>0</v>
      </c>
      <c r="G1287" s="397">
        <v>0</v>
      </c>
      <c r="H1287" s="397">
        <v>0</v>
      </c>
      <c r="I1287" s="397">
        <v>0</v>
      </c>
      <c r="J1287" s="397">
        <v>0</v>
      </c>
    </row>
    <row r="1288" spans="1:10">
      <c r="A1288" t="s">
        <v>364</v>
      </c>
      <c r="B1288" t="s">
        <v>86</v>
      </c>
      <c r="C1288" t="s">
        <v>87</v>
      </c>
      <c r="D1288" t="s">
        <v>31</v>
      </c>
      <c r="E1288" t="s">
        <v>25</v>
      </c>
      <c r="F1288" s="397">
        <v>0</v>
      </c>
      <c r="G1288" s="397">
        <v>0</v>
      </c>
      <c r="H1288" s="397">
        <v>0</v>
      </c>
      <c r="I1288" s="397">
        <v>0</v>
      </c>
      <c r="J1288" s="397">
        <v>0</v>
      </c>
    </row>
    <row r="1289" spans="1:10">
      <c r="A1289" t="s">
        <v>364</v>
      </c>
      <c r="B1289" t="s">
        <v>88</v>
      </c>
      <c r="C1289" t="s">
        <v>89</v>
      </c>
      <c r="D1289" t="s">
        <v>31</v>
      </c>
      <c r="E1289" t="s">
        <v>25</v>
      </c>
      <c r="F1289" s="397">
        <v>0</v>
      </c>
      <c r="G1289" s="397">
        <v>0</v>
      </c>
      <c r="H1289" s="397">
        <v>0</v>
      </c>
      <c r="I1289" s="397">
        <v>0</v>
      </c>
      <c r="J1289" s="397">
        <v>0</v>
      </c>
    </row>
    <row r="1290" spans="1:10">
      <c r="A1290" t="s">
        <v>364</v>
      </c>
      <c r="B1290" t="s">
        <v>90</v>
      </c>
      <c r="C1290" t="s">
        <v>91</v>
      </c>
      <c r="D1290" t="s">
        <v>31</v>
      </c>
      <c r="E1290" t="s">
        <v>25</v>
      </c>
      <c r="F1290" s="397">
        <v>0</v>
      </c>
      <c r="G1290" s="397">
        <v>0</v>
      </c>
      <c r="H1290" s="397">
        <v>0</v>
      </c>
      <c r="I1290" s="397">
        <v>0</v>
      </c>
      <c r="J1290" s="397">
        <v>0</v>
      </c>
    </row>
    <row r="1291" spans="1:10">
      <c r="A1291" t="s">
        <v>364</v>
      </c>
      <c r="B1291" t="s">
        <v>92</v>
      </c>
      <c r="C1291" t="s">
        <v>93</v>
      </c>
      <c r="D1291" t="s">
        <v>31</v>
      </c>
      <c r="E1291" t="s">
        <v>25</v>
      </c>
      <c r="F1291" s="397">
        <v>0</v>
      </c>
      <c r="G1291" s="397">
        <v>0</v>
      </c>
      <c r="H1291" s="397">
        <v>0</v>
      </c>
      <c r="I1291" s="397">
        <v>0</v>
      </c>
      <c r="J1291" s="397">
        <v>0</v>
      </c>
    </row>
    <row r="1292" spans="1:10">
      <c r="A1292" t="s">
        <v>364</v>
      </c>
      <c r="B1292" t="s">
        <v>94</v>
      </c>
      <c r="C1292" t="s">
        <v>95</v>
      </c>
      <c r="D1292" t="s">
        <v>31</v>
      </c>
      <c r="E1292" t="s">
        <v>25</v>
      </c>
      <c r="F1292" s="397">
        <v>1.014</v>
      </c>
      <c r="G1292" s="397">
        <v>1.014</v>
      </c>
      <c r="H1292" s="397">
        <v>1.014</v>
      </c>
      <c r="I1292" s="397">
        <v>1.014</v>
      </c>
      <c r="J1292" s="397">
        <v>1.014</v>
      </c>
    </row>
    <row r="1293" spans="1:10">
      <c r="A1293" t="s">
        <v>364</v>
      </c>
      <c r="B1293" t="s">
        <v>96</v>
      </c>
      <c r="C1293" t="s">
        <v>97</v>
      </c>
      <c r="D1293" t="s">
        <v>31</v>
      </c>
      <c r="E1293" t="s">
        <v>25</v>
      </c>
      <c r="F1293" s="397">
        <v>0</v>
      </c>
      <c r="G1293" s="397">
        <v>0</v>
      </c>
      <c r="H1293" s="397">
        <v>0</v>
      </c>
      <c r="I1293" s="397">
        <v>0</v>
      </c>
      <c r="J1293" s="397">
        <v>0</v>
      </c>
    </row>
    <row r="1294" spans="1:10">
      <c r="A1294" t="s">
        <v>364</v>
      </c>
      <c r="B1294" t="s">
        <v>98</v>
      </c>
      <c r="C1294" t="s">
        <v>99</v>
      </c>
      <c r="D1294" t="s">
        <v>31</v>
      </c>
      <c r="E1294" t="s">
        <v>25</v>
      </c>
      <c r="F1294" s="397">
        <v>0</v>
      </c>
      <c r="G1294" s="397">
        <v>0</v>
      </c>
      <c r="H1294" s="397">
        <v>0</v>
      </c>
      <c r="I1294" s="397">
        <v>0</v>
      </c>
      <c r="J1294" s="397">
        <v>0</v>
      </c>
    </row>
    <row r="1295" spans="1:10">
      <c r="A1295" t="s">
        <v>364</v>
      </c>
      <c r="B1295" t="s">
        <v>100</v>
      </c>
      <c r="C1295" t="s">
        <v>101</v>
      </c>
      <c r="D1295" t="s">
        <v>31</v>
      </c>
      <c r="E1295" t="s">
        <v>25</v>
      </c>
      <c r="F1295" s="397">
        <v>5.6</v>
      </c>
      <c r="G1295" s="397">
        <v>5.6</v>
      </c>
      <c r="H1295" s="397">
        <v>5.6</v>
      </c>
      <c r="I1295" s="397">
        <v>5.6</v>
      </c>
      <c r="J1295" s="397">
        <v>5.6</v>
      </c>
    </row>
    <row r="1296" spans="1:10">
      <c r="A1296" t="s">
        <v>364</v>
      </c>
      <c r="B1296" t="s">
        <v>102</v>
      </c>
      <c r="C1296" t="s">
        <v>103</v>
      </c>
      <c r="D1296" t="s">
        <v>31</v>
      </c>
      <c r="E1296" t="s">
        <v>25</v>
      </c>
      <c r="F1296" s="397">
        <v>7.5990000000000002</v>
      </c>
      <c r="G1296" s="397">
        <v>14.214</v>
      </c>
      <c r="H1296" s="397">
        <v>9.1880000000000006</v>
      </c>
      <c r="I1296" s="397">
        <v>7.3289999999999997</v>
      </c>
      <c r="J1296" s="397">
        <v>4.0780000000000003</v>
      </c>
    </row>
    <row r="1297" spans="1:10">
      <c r="A1297" t="s">
        <v>364</v>
      </c>
      <c r="B1297" t="s">
        <v>104</v>
      </c>
      <c r="C1297" t="s">
        <v>105</v>
      </c>
      <c r="D1297" t="s">
        <v>31</v>
      </c>
      <c r="E1297" t="s">
        <v>25</v>
      </c>
      <c r="F1297" s="397">
        <v>0</v>
      </c>
      <c r="G1297" s="397">
        <v>0</v>
      </c>
      <c r="H1297" s="397">
        <v>0</v>
      </c>
      <c r="I1297" s="397">
        <v>0</v>
      </c>
      <c r="J1297" s="397">
        <v>0</v>
      </c>
    </row>
    <row r="1298" spans="1:10">
      <c r="A1298" t="s">
        <v>364</v>
      </c>
      <c r="B1298" t="s">
        <v>106</v>
      </c>
      <c r="C1298" t="s">
        <v>107</v>
      </c>
      <c r="D1298" t="s">
        <v>31</v>
      </c>
      <c r="E1298" t="s">
        <v>25</v>
      </c>
      <c r="F1298" s="397">
        <v>-1.121</v>
      </c>
      <c r="G1298" s="397">
        <v>-1.2589999999999999</v>
      </c>
      <c r="H1298" s="397">
        <v>-1.421</v>
      </c>
      <c r="I1298" s="397">
        <v>-1.5169999999999999</v>
      </c>
      <c r="J1298" s="397">
        <v>-1.597</v>
      </c>
    </row>
    <row r="1299" spans="1:10">
      <c r="A1299" t="s">
        <v>364</v>
      </c>
      <c r="B1299" t="s">
        <v>108</v>
      </c>
      <c r="C1299" t="s">
        <v>109</v>
      </c>
      <c r="D1299" t="s">
        <v>31</v>
      </c>
      <c r="E1299" t="s">
        <v>25</v>
      </c>
      <c r="F1299" s="397">
        <v>1.121</v>
      </c>
      <c r="G1299" s="397">
        <v>1.2589999999999999</v>
      </c>
      <c r="H1299" s="397">
        <v>1.421</v>
      </c>
      <c r="I1299" s="397">
        <v>1.5169999999999999</v>
      </c>
      <c r="J1299" s="397">
        <v>1.597</v>
      </c>
    </row>
    <row r="1300" spans="1:10">
      <c r="A1300" t="s">
        <v>364</v>
      </c>
      <c r="B1300" t="s">
        <v>110</v>
      </c>
      <c r="C1300" t="s">
        <v>111</v>
      </c>
      <c r="D1300" t="s">
        <v>31</v>
      </c>
      <c r="E1300" t="s">
        <v>25</v>
      </c>
      <c r="F1300" s="397">
        <v>5.899</v>
      </c>
      <c r="G1300" s="397">
        <v>5.899</v>
      </c>
      <c r="H1300" s="397">
        <v>5.899</v>
      </c>
      <c r="I1300" s="397">
        <v>5.899</v>
      </c>
      <c r="J1300" s="397">
        <v>5.899</v>
      </c>
    </row>
    <row r="1301" spans="1:10">
      <c r="A1301" t="s">
        <v>364</v>
      </c>
      <c r="B1301" t="s">
        <v>112</v>
      </c>
      <c r="C1301" t="s">
        <v>113</v>
      </c>
      <c r="D1301" t="s">
        <v>31</v>
      </c>
      <c r="E1301" t="s">
        <v>25</v>
      </c>
      <c r="F1301" s="397">
        <v>4.9610000000000003</v>
      </c>
      <c r="G1301" s="397">
        <v>4.9610000000000003</v>
      </c>
      <c r="H1301" s="397">
        <v>4.9610000000000003</v>
      </c>
      <c r="I1301" s="397">
        <v>4.9610000000000003</v>
      </c>
      <c r="J1301" s="397">
        <v>4.9610000000000003</v>
      </c>
    </row>
    <row r="1302" spans="1:10">
      <c r="A1302" t="s">
        <v>364</v>
      </c>
      <c r="B1302" t="s">
        <v>114</v>
      </c>
      <c r="C1302" t="s">
        <v>115</v>
      </c>
      <c r="D1302" t="s">
        <v>31</v>
      </c>
      <c r="E1302" t="s">
        <v>25</v>
      </c>
      <c r="F1302" s="397">
        <v>0</v>
      </c>
      <c r="G1302" s="397">
        <v>0</v>
      </c>
      <c r="H1302" s="397">
        <v>0</v>
      </c>
      <c r="I1302" s="397">
        <v>0</v>
      </c>
      <c r="J1302" s="397">
        <v>0</v>
      </c>
    </row>
    <row r="1303" spans="1:10">
      <c r="A1303" t="s">
        <v>364</v>
      </c>
      <c r="B1303" t="s">
        <v>116</v>
      </c>
      <c r="C1303" t="s">
        <v>117</v>
      </c>
      <c r="D1303" t="s">
        <v>31</v>
      </c>
      <c r="E1303" t="s">
        <v>25</v>
      </c>
      <c r="F1303" s="397">
        <v>0.53400000000000003</v>
      </c>
      <c r="G1303" s="397">
        <v>0.51900000000000002</v>
      </c>
      <c r="H1303" s="397">
        <v>0.51900000000000002</v>
      </c>
      <c r="I1303" s="397">
        <v>0.50800000000000001</v>
      </c>
      <c r="J1303" s="397">
        <v>0.47599999999999998</v>
      </c>
    </row>
    <row r="1304" spans="1:10">
      <c r="A1304" t="s">
        <v>364</v>
      </c>
      <c r="B1304" t="s">
        <v>118</v>
      </c>
      <c r="C1304" t="s">
        <v>119</v>
      </c>
      <c r="D1304" t="s">
        <v>31</v>
      </c>
      <c r="E1304" t="s">
        <v>25</v>
      </c>
      <c r="F1304" s="397">
        <v>0</v>
      </c>
      <c r="G1304" s="397">
        <v>0</v>
      </c>
      <c r="H1304" s="397">
        <v>0</v>
      </c>
      <c r="I1304" s="397">
        <v>0</v>
      </c>
      <c r="J1304" s="397">
        <v>0</v>
      </c>
    </row>
    <row r="1305" spans="1:10">
      <c r="A1305" t="s">
        <v>364</v>
      </c>
      <c r="B1305" t="s">
        <v>120</v>
      </c>
      <c r="C1305" t="s">
        <v>121</v>
      </c>
      <c r="D1305" t="s">
        <v>31</v>
      </c>
      <c r="E1305" t="s">
        <v>25</v>
      </c>
      <c r="F1305" s="397">
        <v>13.794</v>
      </c>
      <c r="G1305" s="397">
        <v>13.794</v>
      </c>
      <c r="H1305" s="397">
        <v>13.794</v>
      </c>
      <c r="I1305" s="397">
        <v>10.46</v>
      </c>
      <c r="J1305" s="397">
        <v>10.46</v>
      </c>
    </row>
    <row r="1306" spans="1:10">
      <c r="A1306" t="s">
        <v>364</v>
      </c>
      <c r="B1306" t="s">
        <v>122</v>
      </c>
      <c r="C1306" t="s">
        <v>123</v>
      </c>
      <c r="D1306" t="s">
        <v>31</v>
      </c>
      <c r="E1306" t="s">
        <v>25</v>
      </c>
      <c r="F1306" s="397">
        <v>0</v>
      </c>
      <c r="G1306" s="397">
        <v>0</v>
      </c>
      <c r="H1306" s="397">
        <v>0</v>
      </c>
      <c r="I1306" s="397">
        <v>0</v>
      </c>
      <c r="J1306" s="397">
        <v>0</v>
      </c>
    </row>
    <row r="1307" spans="1:10">
      <c r="A1307" t="s">
        <v>364</v>
      </c>
      <c r="B1307" t="s">
        <v>124</v>
      </c>
      <c r="C1307" t="s">
        <v>125</v>
      </c>
      <c r="D1307" t="s">
        <v>31</v>
      </c>
      <c r="E1307" t="s">
        <v>25</v>
      </c>
      <c r="F1307" s="397">
        <v>0</v>
      </c>
      <c r="G1307" s="397">
        <v>0</v>
      </c>
      <c r="H1307" s="397">
        <v>0</v>
      </c>
      <c r="I1307" s="397">
        <v>0</v>
      </c>
      <c r="J1307" s="397">
        <v>0</v>
      </c>
    </row>
    <row r="1308" spans="1:10">
      <c r="A1308" t="s">
        <v>364</v>
      </c>
      <c r="B1308" t="s">
        <v>126</v>
      </c>
      <c r="C1308" t="s">
        <v>127</v>
      </c>
      <c r="D1308" t="s">
        <v>31</v>
      </c>
      <c r="E1308" t="s">
        <v>25</v>
      </c>
      <c r="F1308" s="397">
        <v>1.2170000000000001</v>
      </c>
      <c r="G1308" s="397">
        <v>1.204</v>
      </c>
      <c r="H1308" s="397">
        <v>1.2250000000000001</v>
      </c>
      <c r="I1308" s="397">
        <v>1.177</v>
      </c>
      <c r="J1308" s="397">
        <v>1.196</v>
      </c>
    </row>
    <row r="1309" spans="1:10">
      <c r="A1309" t="s">
        <v>364</v>
      </c>
      <c r="B1309" t="s">
        <v>128</v>
      </c>
      <c r="C1309" t="s">
        <v>129</v>
      </c>
      <c r="D1309" t="s">
        <v>31</v>
      </c>
      <c r="E1309" t="s">
        <v>25</v>
      </c>
      <c r="F1309" s="397">
        <v>-1.2170000000000001</v>
      </c>
      <c r="G1309" s="397">
        <v>-1.204</v>
      </c>
      <c r="H1309" s="397">
        <v>-1.2250000000000001</v>
      </c>
      <c r="I1309" s="397">
        <v>-1.177</v>
      </c>
      <c r="J1309" s="397">
        <v>-1.196</v>
      </c>
    </row>
    <row r="1310" spans="1:10">
      <c r="A1310" t="s">
        <v>364</v>
      </c>
      <c r="B1310" t="s">
        <v>130</v>
      </c>
      <c r="C1310" t="s">
        <v>131</v>
      </c>
      <c r="D1310" t="s">
        <v>31</v>
      </c>
      <c r="E1310" t="s">
        <v>25</v>
      </c>
      <c r="F1310" s="397">
        <v>6</v>
      </c>
      <c r="G1310" s="397">
        <v>6</v>
      </c>
      <c r="H1310" s="397">
        <v>6</v>
      </c>
      <c r="I1310" s="397">
        <v>6</v>
      </c>
      <c r="J1310" s="397">
        <v>6</v>
      </c>
    </row>
    <row r="1311" spans="1:10">
      <c r="A1311" t="s">
        <v>364</v>
      </c>
      <c r="B1311" t="s">
        <v>132</v>
      </c>
      <c r="C1311" t="s">
        <v>133</v>
      </c>
      <c r="D1311" t="s">
        <v>31</v>
      </c>
      <c r="E1311" t="s">
        <v>25</v>
      </c>
      <c r="F1311" s="397">
        <v>1.5009999999999999</v>
      </c>
      <c r="G1311" s="397">
        <v>1.5009999999999999</v>
      </c>
      <c r="H1311" s="397">
        <v>1.5009999999999999</v>
      </c>
      <c r="I1311" s="397">
        <v>1.5009999999999999</v>
      </c>
      <c r="J1311" s="397">
        <v>1.5009999999999999</v>
      </c>
    </row>
    <row r="1312" spans="1:10">
      <c r="A1312" t="s">
        <v>364</v>
      </c>
      <c r="B1312" t="s">
        <v>134</v>
      </c>
      <c r="C1312" t="s">
        <v>135</v>
      </c>
      <c r="D1312" t="s">
        <v>31</v>
      </c>
      <c r="E1312" t="s">
        <v>25</v>
      </c>
      <c r="F1312" s="397">
        <v>0</v>
      </c>
      <c r="G1312" s="397">
        <v>0</v>
      </c>
      <c r="H1312" s="397">
        <v>0</v>
      </c>
      <c r="I1312" s="397">
        <v>0</v>
      </c>
      <c r="J1312" s="397">
        <v>0</v>
      </c>
    </row>
    <row r="1313" spans="1:10">
      <c r="A1313" t="s">
        <v>364</v>
      </c>
      <c r="B1313" t="s">
        <v>136</v>
      </c>
      <c r="C1313" t="s">
        <v>111</v>
      </c>
      <c r="D1313" t="s">
        <v>31</v>
      </c>
      <c r="E1313" t="s">
        <v>25</v>
      </c>
      <c r="F1313" s="397">
        <v>0</v>
      </c>
      <c r="G1313" s="397">
        <v>0</v>
      </c>
      <c r="H1313" s="397">
        <v>0</v>
      </c>
      <c r="I1313" s="397">
        <v>0</v>
      </c>
      <c r="J1313" s="397">
        <v>0</v>
      </c>
    </row>
    <row r="1314" spans="1:10">
      <c r="A1314" t="s">
        <v>364</v>
      </c>
      <c r="B1314" t="s">
        <v>137</v>
      </c>
      <c r="C1314" t="s">
        <v>113</v>
      </c>
      <c r="D1314" t="s">
        <v>31</v>
      </c>
      <c r="E1314" t="s">
        <v>25</v>
      </c>
      <c r="F1314" s="397">
        <v>0</v>
      </c>
      <c r="G1314" s="397">
        <v>0</v>
      </c>
      <c r="H1314" s="397">
        <v>0</v>
      </c>
      <c r="I1314" s="397">
        <v>0</v>
      </c>
      <c r="J1314" s="397">
        <v>0</v>
      </c>
    </row>
    <row r="1315" spans="1:10">
      <c r="A1315" t="s">
        <v>364</v>
      </c>
      <c r="B1315" t="s">
        <v>138</v>
      </c>
      <c r="C1315" t="s">
        <v>95</v>
      </c>
      <c r="D1315" t="s">
        <v>31</v>
      </c>
      <c r="E1315" t="s">
        <v>25</v>
      </c>
      <c r="F1315" s="397">
        <v>0</v>
      </c>
      <c r="G1315" s="397">
        <v>0</v>
      </c>
      <c r="H1315" s="397">
        <v>0</v>
      </c>
      <c r="I1315" s="397">
        <v>0</v>
      </c>
      <c r="J1315" s="397">
        <v>0</v>
      </c>
    </row>
    <row r="1316" spans="1:10">
      <c r="A1316" t="s">
        <v>364</v>
      </c>
      <c r="B1316" t="s">
        <v>139</v>
      </c>
      <c r="C1316" t="s">
        <v>97</v>
      </c>
      <c r="D1316" t="s">
        <v>31</v>
      </c>
      <c r="E1316" t="s">
        <v>25</v>
      </c>
      <c r="F1316" s="397">
        <v>0</v>
      </c>
      <c r="G1316" s="397">
        <v>0</v>
      </c>
      <c r="H1316" s="397">
        <v>0</v>
      </c>
      <c r="I1316" s="397">
        <v>0</v>
      </c>
      <c r="J1316" s="397">
        <v>0</v>
      </c>
    </row>
    <row r="1317" spans="1:10">
      <c r="A1317" t="s">
        <v>364</v>
      </c>
      <c r="B1317" t="s">
        <v>140</v>
      </c>
      <c r="C1317" t="s">
        <v>99</v>
      </c>
      <c r="D1317" t="s">
        <v>31</v>
      </c>
      <c r="E1317" t="s">
        <v>25</v>
      </c>
      <c r="F1317" s="397">
        <v>0</v>
      </c>
      <c r="G1317" s="397">
        <v>0</v>
      </c>
      <c r="H1317" s="397">
        <v>0</v>
      </c>
      <c r="I1317" s="397">
        <v>0</v>
      </c>
      <c r="J1317" s="397">
        <v>0</v>
      </c>
    </row>
    <row r="1318" spans="1:10">
      <c r="A1318" t="s">
        <v>364</v>
      </c>
      <c r="B1318" t="s">
        <v>141</v>
      </c>
      <c r="C1318" t="s">
        <v>101</v>
      </c>
      <c r="D1318" t="s">
        <v>31</v>
      </c>
      <c r="E1318" t="s">
        <v>25</v>
      </c>
      <c r="F1318" s="397">
        <v>0</v>
      </c>
      <c r="G1318" s="397">
        <v>0</v>
      </c>
      <c r="H1318" s="397">
        <v>0</v>
      </c>
      <c r="I1318" s="397">
        <v>0</v>
      </c>
      <c r="J1318" s="397">
        <v>0</v>
      </c>
    </row>
    <row r="1319" spans="1:10">
      <c r="A1319" t="s">
        <v>364</v>
      </c>
      <c r="B1319" t="s">
        <v>142</v>
      </c>
      <c r="C1319" t="s">
        <v>103</v>
      </c>
      <c r="D1319" t="s">
        <v>31</v>
      </c>
      <c r="E1319" t="s">
        <v>25</v>
      </c>
      <c r="F1319" s="397">
        <v>0</v>
      </c>
      <c r="G1319" s="397">
        <v>0</v>
      </c>
      <c r="H1319" s="397">
        <v>0</v>
      </c>
      <c r="I1319" s="397">
        <v>0</v>
      </c>
      <c r="J1319" s="397">
        <v>0</v>
      </c>
    </row>
    <row r="1320" spans="1:10">
      <c r="A1320" t="s">
        <v>364</v>
      </c>
      <c r="B1320" t="s">
        <v>143</v>
      </c>
      <c r="C1320" t="s">
        <v>144</v>
      </c>
      <c r="D1320" t="s">
        <v>31</v>
      </c>
      <c r="E1320" t="s">
        <v>25</v>
      </c>
      <c r="F1320" s="397">
        <v>0</v>
      </c>
      <c r="G1320" s="397">
        <v>0</v>
      </c>
      <c r="H1320" s="397">
        <v>0</v>
      </c>
      <c r="I1320" s="397">
        <v>0</v>
      </c>
      <c r="J1320" s="397">
        <v>0</v>
      </c>
    </row>
    <row r="1321" spans="1:10">
      <c r="A1321" t="s">
        <v>364</v>
      </c>
      <c r="B1321" t="s">
        <v>145</v>
      </c>
      <c r="C1321" t="s">
        <v>107</v>
      </c>
      <c r="D1321" t="s">
        <v>31</v>
      </c>
      <c r="E1321" t="s">
        <v>25</v>
      </c>
      <c r="F1321" s="397">
        <v>0</v>
      </c>
      <c r="G1321" s="397">
        <v>0</v>
      </c>
      <c r="H1321" s="397">
        <v>0</v>
      </c>
      <c r="I1321" s="397">
        <v>0</v>
      </c>
      <c r="J1321" s="397">
        <v>0</v>
      </c>
    </row>
    <row r="1322" spans="1:10">
      <c r="A1322" t="s">
        <v>364</v>
      </c>
      <c r="B1322" t="s">
        <v>146</v>
      </c>
      <c r="C1322" t="s">
        <v>109</v>
      </c>
      <c r="D1322" t="s">
        <v>31</v>
      </c>
      <c r="E1322" t="s">
        <v>25</v>
      </c>
      <c r="F1322" s="397">
        <v>0</v>
      </c>
      <c r="G1322" s="397">
        <v>0</v>
      </c>
      <c r="H1322" s="397">
        <v>0</v>
      </c>
      <c r="I1322" s="397">
        <v>0</v>
      </c>
      <c r="J1322" s="397">
        <v>0</v>
      </c>
    </row>
    <row r="1323" spans="1:10">
      <c r="A1323" t="s">
        <v>364</v>
      </c>
      <c r="B1323" t="s">
        <v>147</v>
      </c>
      <c r="C1323" t="s">
        <v>117</v>
      </c>
      <c r="D1323" t="s">
        <v>31</v>
      </c>
      <c r="E1323" t="s">
        <v>25</v>
      </c>
      <c r="F1323" s="397">
        <v>0</v>
      </c>
      <c r="G1323" s="397">
        <v>0</v>
      </c>
      <c r="H1323" s="397">
        <v>0</v>
      </c>
      <c r="I1323" s="397">
        <v>0</v>
      </c>
      <c r="J1323" s="397">
        <v>0</v>
      </c>
    </row>
    <row r="1324" spans="1:10">
      <c r="A1324" t="s">
        <v>364</v>
      </c>
      <c r="B1324" t="s">
        <v>148</v>
      </c>
      <c r="C1324" t="s">
        <v>119</v>
      </c>
      <c r="D1324" t="s">
        <v>31</v>
      </c>
      <c r="E1324" t="s">
        <v>25</v>
      </c>
      <c r="F1324" s="397">
        <v>0</v>
      </c>
      <c r="G1324" s="397">
        <v>0</v>
      </c>
      <c r="H1324" s="397">
        <v>0</v>
      </c>
      <c r="I1324" s="397">
        <v>0</v>
      </c>
      <c r="J1324" s="397">
        <v>0</v>
      </c>
    </row>
    <row r="1325" spans="1:10">
      <c r="A1325" t="s">
        <v>364</v>
      </c>
      <c r="B1325" t="s">
        <v>149</v>
      </c>
      <c r="C1325" t="s">
        <v>121</v>
      </c>
      <c r="D1325" t="s">
        <v>31</v>
      </c>
      <c r="E1325" t="s">
        <v>25</v>
      </c>
      <c r="F1325" s="397">
        <v>0</v>
      </c>
      <c r="G1325" s="397">
        <v>0</v>
      </c>
      <c r="H1325" s="397">
        <v>0</v>
      </c>
      <c r="I1325" s="397">
        <v>0</v>
      </c>
      <c r="J1325" s="397">
        <v>0</v>
      </c>
    </row>
    <row r="1326" spans="1:10">
      <c r="A1326" t="s">
        <v>364</v>
      </c>
      <c r="B1326" t="s">
        <v>150</v>
      </c>
      <c r="C1326" t="s">
        <v>123</v>
      </c>
      <c r="D1326" t="s">
        <v>31</v>
      </c>
      <c r="E1326" t="s">
        <v>25</v>
      </c>
      <c r="F1326" s="397">
        <v>0</v>
      </c>
      <c r="G1326" s="397">
        <v>0</v>
      </c>
      <c r="H1326" s="397">
        <v>0</v>
      </c>
      <c r="I1326" s="397">
        <v>0</v>
      </c>
      <c r="J1326" s="397">
        <v>0</v>
      </c>
    </row>
    <row r="1327" spans="1:10">
      <c r="A1327" t="s">
        <v>364</v>
      </c>
      <c r="B1327" t="s">
        <v>151</v>
      </c>
      <c r="C1327" t="s">
        <v>152</v>
      </c>
      <c r="D1327" t="s">
        <v>31</v>
      </c>
      <c r="E1327" t="s">
        <v>25</v>
      </c>
      <c r="F1327" s="397">
        <v>0</v>
      </c>
      <c r="G1327" s="397">
        <v>0</v>
      </c>
      <c r="H1327" s="397">
        <v>0</v>
      </c>
      <c r="I1327" s="397">
        <v>0</v>
      </c>
      <c r="J1327" s="397">
        <v>0</v>
      </c>
    </row>
    <row r="1328" spans="1:10">
      <c r="A1328" t="s">
        <v>364</v>
      </c>
      <c r="B1328" t="s">
        <v>153</v>
      </c>
      <c r="C1328" t="s">
        <v>127</v>
      </c>
      <c r="D1328" t="s">
        <v>31</v>
      </c>
      <c r="E1328" t="s">
        <v>25</v>
      </c>
      <c r="F1328" s="397">
        <v>0</v>
      </c>
      <c r="G1328" s="397">
        <v>0</v>
      </c>
      <c r="H1328" s="397">
        <v>0</v>
      </c>
      <c r="I1328" s="397">
        <v>0</v>
      </c>
      <c r="J1328" s="397">
        <v>0</v>
      </c>
    </row>
    <row r="1329" spans="1:10">
      <c r="A1329" t="s">
        <v>364</v>
      </c>
      <c r="B1329" t="s">
        <v>154</v>
      </c>
      <c r="C1329" t="s">
        <v>129</v>
      </c>
      <c r="D1329" t="s">
        <v>31</v>
      </c>
      <c r="E1329" t="s">
        <v>25</v>
      </c>
      <c r="F1329" s="397">
        <v>0</v>
      </c>
      <c r="G1329" s="397">
        <v>0</v>
      </c>
      <c r="H1329" s="397">
        <v>0</v>
      </c>
      <c r="I1329" s="397">
        <v>0</v>
      </c>
      <c r="J1329" s="397">
        <v>0</v>
      </c>
    </row>
    <row r="1330" spans="1:10">
      <c r="A1330" t="s">
        <v>364</v>
      </c>
      <c r="B1330" t="s">
        <v>155</v>
      </c>
      <c r="C1330" t="s">
        <v>131</v>
      </c>
      <c r="D1330" t="s">
        <v>31</v>
      </c>
      <c r="E1330" t="s">
        <v>25</v>
      </c>
      <c r="F1330" s="397">
        <v>0</v>
      </c>
      <c r="G1330" s="397">
        <v>0</v>
      </c>
      <c r="H1330" s="397">
        <v>0</v>
      </c>
      <c r="I1330" s="397">
        <v>0</v>
      </c>
      <c r="J1330" s="397">
        <v>0</v>
      </c>
    </row>
    <row r="1331" spans="1:10">
      <c r="A1331" t="s">
        <v>364</v>
      </c>
      <c r="B1331" t="s">
        <v>156</v>
      </c>
      <c r="C1331" t="s">
        <v>133</v>
      </c>
      <c r="D1331" t="s">
        <v>31</v>
      </c>
      <c r="E1331" t="s">
        <v>25</v>
      </c>
      <c r="F1331" s="397">
        <v>0</v>
      </c>
      <c r="G1331" s="397">
        <v>0</v>
      </c>
      <c r="H1331" s="397">
        <v>0</v>
      </c>
      <c r="I1331" s="397">
        <v>0</v>
      </c>
      <c r="J1331" s="397">
        <v>0</v>
      </c>
    </row>
    <row r="1332" spans="1:10">
      <c r="A1332" t="s">
        <v>364</v>
      </c>
      <c r="B1332" t="s">
        <v>157</v>
      </c>
      <c r="C1332" t="s">
        <v>135</v>
      </c>
      <c r="D1332" t="s">
        <v>31</v>
      </c>
      <c r="E1332" t="s">
        <v>25</v>
      </c>
      <c r="F1332" s="397">
        <v>0</v>
      </c>
      <c r="G1332" s="397">
        <v>0</v>
      </c>
      <c r="H1332" s="397">
        <v>0</v>
      </c>
      <c r="I1332" s="397">
        <v>0</v>
      </c>
      <c r="J1332" s="397">
        <v>0</v>
      </c>
    </row>
    <row r="1333" spans="1:10">
      <c r="A1333" t="s">
        <v>364</v>
      </c>
      <c r="B1333" t="s">
        <v>158</v>
      </c>
      <c r="C1333" t="s">
        <v>159</v>
      </c>
      <c r="D1333" t="s">
        <v>31</v>
      </c>
      <c r="E1333" t="s">
        <v>25</v>
      </c>
      <c r="F1333" s="397">
        <v>0</v>
      </c>
      <c r="G1333" s="397">
        <v>0</v>
      </c>
      <c r="H1333" s="397">
        <v>0</v>
      </c>
      <c r="I1333" s="397">
        <v>0</v>
      </c>
      <c r="J1333" s="397">
        <v>0</v>
      </c>
    </row>
    <row r="1334" spans="1:10">
      <c r="A1334" t="s">
        <v>364</v>
      </c>
      <c r="B1334" t="s">
        <v>160</v>
      </c>
      <c r="C1334" t="s">
        <v>161</v>
      </c>
      <c r="D1334" t="s">
        <v>31</v>
      </c>
      <c r="E1334" t="s">
        <v>25</v>
      </c>
      <c r="F1334" s="397">
        <v>0.79300000000000004</v>
      </c>
      <c r="G1334" s="397">
        <v>0.79300000000000004</v>
      </c>
      <c r="H1334" s="397">
        <v>0.79300000000000004</v>
      </c>
      <c r="I1334" s="397">
        <v>0.8</v>
      </c>
      <c r="J1334" s="397">
        <v>0.8</v>
      </c>
    </row>
    <row r="1335" spans="1:10">
      <c r="A1335" t="s">
        <v>364</v>
      </c>
      <c r="B1335" t="s">
        <v>162</v>
      </c>
      <c r="C1335" t="s">
        <v>163</v>
      </c>
      <c r="D1335" t="s">
        <v>31</v>
      </c>
      <c r="E1335" t="s">
        <v>25</v>
      </c>
      <c r="F1335" s="397">
        <v>0</v>
      </c>
      <c r="G1335" s="397">
        <v>0</v>
      </c>
      <c r="H1335" s="397">
        <v>0</v>
      </c>
      <c r="I1335" s="397">
        <v>0</v>
      </c>
      <c r="J1335" s="397">
        <v>0</v>
      </c>
    </row>
    <row r="1336" spans="1:10">
      <c r="A1336" t="s">
        <v>364</v>
      </c>
      <c r="B1336" t="s">
        <v>164</v>
      </c>
      <c r="C1336" t="s">
        <v>165</v>
      </c>
      <c r="D1336" t="s">
        <v>31</v>
      </c>
      <c r="E1336" t="s">
        <v>25</v>
      </c>
      <c r="F1336" s="397">
        <v>0</v>
      </c>
      <c r="G1336" s="397">
        <v>0</v>
      </c>
      <c r="H1336" s="397">
        <v>0</v>
      </c>
      <c r="I1336" s="397">
        <v>0</v>
      </c>
      <c r="J1336" s="397">
        <v>0</v>
      </c>
    </row>
    <row r="1337" spans="1:10">
      <c r="A1337" t="s">
        <v>364</v>
      </c>
      <c r="B1337" t="s">
        <v>166</v>
      </c>
      <c r="C1337" t="s">
        <v>167</v>
      </c>
      <c r="D1337" t="s">
        <v>31</v>
      </c>
      <c r="E1337" t="s">
        <v>25</v>
      </c>
      <c r="F1337" s="397">
        <v>2.61251012</v>
      </c>
      <c r="G1337" s="397">
        <v>3.8488502000000002</v>
      </c>
      <c r="H1337" s="397">
        <v>1.96734008</v>
      </c>
      <c r="I1337" s="397">
        <v>0.70099999999999996</v>
      </c>
      <c r="J1337" s="397">
        <v>0.66200000000000003</v>
      </c>
    </row>
    <row r="1338" spans="1:10">
      <c r="A1338" t="s">
        <v>364</v>
      </c>
      <c r="B1338" t="s">
        <v>168</v>
      </c>
      <c r="C1338" t="s">
        <v>169</v>
      </c>
      <c r="D1338" t="s">
        <v>31</v>
      </c>
      <c r="E1338" t="s">
        <v>25</v>
      </c>
      <c r="F1338" s="397">
        <v>0</v>
      </c>
      <c r="G1338" s="397">
        <v>0</v>
      </c>
      <c r="H1338" s="397">
        <v>0</v>
      </c>
      <c r="I1338" s="397">
        <v>0</v>
      </c>
      <c r="J1338" s="397">
        <v>0</v>
      </c>
    </row>
    <row r="1339" spans="1:10">
      <c r="A1339" t="s">
        <v>364</v>
      </c>
      <c r="B1339" t="s">
        <v>170</v>
      </c>
      <c r="C1339" t="s">
        <v>171</v>
      </c>
      <c r="D1339" t="s">
        <v>31</v>
      </c>
      <c r="E1339" t="s">
        <v>25</v>
      </c>
      <c r="F1339" s="397">
        <v>0</v>
      </c>
      <c r="G1339" s="397">
        <v>0</v>
      </c>
      <c r="H1339" s="397">
        <v>0</v>
      </c>
      <c r="I1339" s="397">
        <v>0</v>
      </c>
      <c r="J1339" s="397">
        <v>0</v>
      </c>
    </row>
    <row r="1340" spans="1:10">
      <c r="A1340" t="s">
        <v>364</v>
      </c>
      <c r="B1340" t="s">
        <v>172</v>
      </c>
      <c r="C1340" t="s">
        <v>173</v>
      </c>
      <c r="D1340" t="s">
        <v>31</v>
      </c>
      <c r="E1340" t="s">
        <v>25</v>
      </c>
      <c r="F1340" s="397">
        <v>0</v>
      </c>
      <c r="G1340" s="397">
        <v>0</v>
      </c>
      <c r="H1340" s="397">
        <v>0</v>
      </c>
      <c r="I1340" s="397">
        <v>0</v>
      </c>
      <c r="J1340" s="397">
        <v>0</v>
      </c>
    </row>
    <row r="1341" spans="1:10">
      <c r="A1341" t="s">
        <v>364</v>
      </c>
      <c r="B1341" t="s">
        <v>174</v>
      </c>
      <c r="C1341" t="s">
        <v>175</v>
      </c>
      <c r="D1341" t="s">
        <v>31</v>
      </c>
      <c r="E1341" t="s">
        <v>25</v>
      </c>
      <c r="F1341" s="397">
        <v>0</v>
      </c>
      <c r="G1341" s="397">
        <v>0</v>
      </c>
      <c r="H1341" s="397">
        <v>0</v>
      </c>
      <c r="I1341" s="397">
        <v>0</v>
      </c>
      <c r="J1341" s="397">
        <v>0</v>
      </c>
    </row>
    <row r="1342" spans="1:10">
      <c r="A1342" t="s">
        <v>364</v>
      </c>
      <c r="B1342" t="s">
        <v>176</v>
      </c>
      <c r="C1342" t="s">
        <v>177</v>
      </c>
      <c r="D1342" t="s">
        <v>31</v>
      </c>
      <c r="E1342" t="s">
        <v>25</v>
      </c>
      <c r="F1342" s="397">
        <v>0</v>
      </c>
      <c r="G1342" s="397">
        <v>0</v>
      </c>
      <c r="H1342" s="397">
        <v>0</v>
      </c>
      <c r="I1342" s="397">
        <v>0</v>
      </c>
      <c r="J1342" s="397">
        <v>0</v>
      </c>
    </row>
    <row r="1343" spans="1:10">
      <c r="A1343" t="s">
        <v>364</v>
      </c>
      <c r="B1343" t="s">
        <v>178</v>
      </c>
      <c r="C1343" t="s">
        <v>179</v>
      </c>
      <c r="D1343" t="s">
        <v>31</v>
      </c>
      <c r="E1343" t="s">
        <v>25</v>
      </c>
      <c r="F1343" s="397">
        <v>0.21299999999999999</v>
      </c>
      <c r="G1343" s="397">
        <v>0.21299999999999999</v>
      </c>
      <c r="H1343" s="397">
        <v>0.21299999999999999</v>
      </c>
      <c r="I1343" s="397">
        <v>0.21299999999999999</v>
      </c>
      <c r="J1343" s="397">
        <v>0.21299999999999999</v>
      </c>
    </row>
    <row r="1344" spans="1:10">
      <c r="A1344" t="s">
        <v>364</v>
      </c>
      <c r="B1344" t="s">
        <v>180</v>
      </c>
      <c r="C1344" t="s">
        <v>181</v>
      </c>
      <c r="D1344" t="s">
        <v>31</v>
      </c>
      <c r="E1344" t="s">
        <v>25</v>
      </c>
      <c r="F1344" s="397">
        <v>1.1559999999999999</v>
      </c>
      <c r="G1344" s="397">
        <v>1.1559999999999999</v>
      </c>
      <c r="H1344" s="397">
        <v>1.1559999999999999</v>
      </c>
      <c r="I1344" s="397">
        <v>1.1559999999999999</v>
      </c>
      <c r="J1344" s="397">
        <v>1.1559999999999999</v>
      </c>
    </row>
    <row r="1345" spans="1:10">
      <c r="A1345" t="s">
        <v>364</v>
      </c>
      <c r="B1345" t="s">
        <v>182</v>
      </c>
      <c r="C1345" t="s">
        <v>183</v>
      </c>
      <c r="D1345" t="s">
        <v>31</v>
      </c>
      <c r="E1345" t="s">
        <v>25</v>
      </c>
      <c r="F1345" s="397">
        <v>0</v>
      </c>
      <c r="G1345" s="397">
        <v>0</v>
      </c>
      <c r="H1345" s="397">
        <v>0</v>
      </c>
      <c r="I1345" s="397">
        <v>0</v>
      </c>
      <c r="J1345" s="397">
        <v>0</v>
      </c>
    </row>
    <row r="1346" spans="1:10">
      <c r="A1346" t="s">
        <v>364</v>
      </c>
      <c r="B1346" t="s">
        <v>184</v>
      </c>
      <c r="C1346" t="s">
        <v>185</v>
      </c>
      <c r="D1346" t="s">
        <v>31</v>
      </c>
      <c r="E1346" t="s">
        <v>25</v>
      </c>
      <c r="F1346" s="397">
        <v>0</v>
      </c>
      <c r="G1346" s="397">
        <v>0</v>
      </c>
      <c r="H1346" s="397">
        <v>0</v>
      </c>
      <c r="I1346" s="397">
        <v>0</v>
      </c>
      <c r="J1346" s="397">
        <v>0</v>
      </c>
    </row>
    <row r="1347" spans="1:10">
      <c r="A1347" t="s">
        <v>364</v>
      </c>
      <c r="B1347" t="s">
        <v>186</v>
      </c>
      <c r="C1347" t="s">
        <v>187</v>
      </c>
      <c r="D1347" t="s">
        <v>31</v>
      </c>
      <c r="E1347" t="s">
        <v>25</v>
      </c>
      <c r="F1347" s="397">
        <v>0.153</v>
      </c>
      <c r="G1347" s="397">
        <v>0.153</v>
      </c>
      <c r="H1347" s="397">
        <v>0.153</v>
      </c>
      <c r="I1347" s="397">
        <v>0.153</v>
      </c>
      <c r="J1347" s="397">
        <v>0.153</v>
      </c>
    </row>
    <row r="1348" spans="1:10">
      <c r="A1348" t="s">
        <v>364</v>
      </c>
      <c r="B1348" t="s">
        <v>188</v>
      </c>
      <c r="C1348" t="s">
        <v>189</v>
      </c>
      <c r="D1348" t="s">
        <v>31</v>
      </c>
      <c r="E1348" t="s">
        <v>25</v>
      </c>
      <c r="F1348" s="397">
        <v>0.115</v>
      </c>
      <c r="G1348" s="397">
        <v>0.115</v>
      </c>
      <c r="H1348" s="397">
        <v>0.115</v>
      </c>
      <c r="I1348" s="397">
        <v>0.115</v>
      </c>
      <c r="J1348" s="397">
        <v>0.115</v>
      </c>
    </row>
    <row r="1349" spans="1:10">
      <c r="A1349" t="s">
        <v>364</v>
      </c>
      <c r="B1349" t="s">
        <v>190</v>
      </c>
      <c r="C1349" t="s">
        <v>191</v>
      </c>
      <c r="D1349" t="s">
        <v>31</v>
      </c>
      <c r="E1349" t="s">
        <v>25</v>
      </c>
      <c r="F1349" s="397">
        <v>4.5999999999999999E-2</v>
      </c>
      <c r="G1349" s="397">
        <v>4.5999999999999999E-2</v>
      </c>
      <c r="H1349" s="397">
        <v>4.5999999999999999E-2</v>
      </c>
      <c r="I1349" s="397">
        <v>4.5999999999999999E-2</v>
      </c>
      <c r="J1349" s="397">
        <v>4.5999999999999999E-2</v>
      </c>
    </row>
    <row r="1350" spans="1:10">
      <c r="A1350" t="s">
        <v>364</v>
      </c>
      <c r="B1350" t="s">
        <v>192</v>
      </c>
      <c r="C1350" t="s">
        <v>193</v>
      </c>
      <c r="D1350" t="s">
        <v>31</v>
      </c>
      <c r="E1350" t="s">
        <v>25</v>
      </c>
      <c r="F1350" s="397">
        <v>0</v>
      </c>
      <c r="G1350" s="397">
        <v>0</v>
      </c>
      <c r="H1350" s="397">
        <v>0</v>
      </c>
      <c r="I1350" s="397">
        <v>0</v>
      </c>
      <c r="J1350" s="397">
        <v>0</v>
      </c>
    </row>
    <row r="1351" spans="1:10">
      <c r="A1351" t="s">
        <v>364</v>
      </c>
      <c r="B1351" t="s">
        <v>194</v>
      </c>
      <c r="C1351" t="s">
        <v>195</v>
      </c>
      <c r="D1351" t="s">
        <v>31</v>
      </c>
      <c r="E1351" t="s">
        <v>25</v>
      </c>
      <c r="F1351" s="397">
        <v>1.427</v>
      </c>
      <c r="G1351" s="397">
        <v>1.427</v>
      </c>
      <c r="H1351" s="397">
        <v>1.427</v>
      </c>
      <c r="I1351" s="397">
        <v>1.4339999999999999</v>
      </c>
      <c r="J1351" s="397">
        <v>1.4339999999999999</v>
      </c>
    </row>
    <row r="1352" spans="1:10">
      <c r="A1352" t="s">
        <v>364</v>
      </c>
      <c r="B1352" t="s">
        <v>196</v>
      </c>
      <c r="C1352" t="s">
        <v>197</v>
      </c>
      <c r="D1352" t="s">
        <v>31</v>
      </c>
      <c r="E1352" t="s">
        <v>25</v>
      </c>
      <c r="F1352" s="397">
        <v>7.2999999999999995E-2</v>
      </c>
      <c r="G1352" s="397">
        <v>7.2999999999999995E-2</v>
      </c>
      <c r="H1352" s="397">
        <v>7.2999999999999995E-2</v>
      </c>
      <c r="I1352" s="397">
        <v>7.5999999999999998E-2</v>
      </c>
      <c r="J1352" s="397">
        <v>7.5999999999999998E-2</v>
      </c>
    </row>
    <row r="1353" spans="1:10">
      <c r="A1353" t="s">
        <v>364</v>
      </c>
      <c r="B1353" t="s">
        <v>198</v>
      </c>
      <c r="C1353" t="s">
        <v>199</v>
      </c>
      <c r="D1353" t="s">
        <v>31</v>
      </c>
      <c r="E1353" t="s">
        <v>25</v>
      </c>
      <c r="F1353" s="397">
        <v>0</v>
      </c>
      <c r="G1353" s="397">
        <v>0</v>
      </c>
      <c r="H1353" s="397">
        <v>0</v>
      </c>
      <c r="I1353" s="397">
        <v>0</v>
      </c>
      <c r="J1353" s="397">
        <v>0</v>
      </c>
    </row>
    <row r="1354" spans="1:10">
      <c r="A1354" t="s">
        <v>364</v>
      </c>
      <c r="B1354" t="s">
        <v>200</v>
      </c>
      <c r="C1354" t="s">
        <v>201</v>
      </c>
      <c r="D1354" t="s">
        <v>31</v>
      </c>
      <c r="E1354" t="s">
        <v>25</v>
      </c>
      <c r="F1354" s="397">
        <v>0</v>
      </c>
      <c r="G1354" s="397">
        <v>0</v>
      </c>
      <c r="H1354" s="397">
        <v>0</v>
      </c>
      <c r="I1354" s="397">
        <v>0</v>
      </c>
      <c r="J1354" s="397">
        <v>0</v>
      </c>
    </row>
    <row r="1355" spans="1:10">
      <c r="A1355" t="s">
        <v>364</v>
      </c>
      <c r="B1355" t="s">
        <v>202</v>
      </c>
      <c r="C1355" t="s">
        <v>203</v>
      </c>
      <c r="D1355" t="s">
        <v>31</v>
      </c>
      <c r="E1355" t="s">
        <v>25</v>
      </c>
      <c r="F1355" s="397">
        <v>0</v>
      </c>
      <c r="G1355" s="397">
        <v>0</v>
      </c>
      <c r="H1355" s="397">
        <v>0</v>
      </c>
      <c r="I1355" s="397">
        <v>0</v>
      </c>
      <c r="J1355" s="397">
        <v>0</v>
      </c>
    </row>
    <row r="1356" spans="1:10">
      <c r="A1356" t="s">
        <v>364</v>
      </c>
      <c r="B1356" t="s">
        <v>204</v>
      </c>
      <c r="C1356" t="s">
        <v>205</v>
      </c>
      <c r="D1356" t="s">
        <v>31</v>
      </c>
      <c r="E1356" t="s">
        <v>25</v>
      </c>
      <c r="F1356" s="397">
        <v>0</v>
      </c>
      <c r="G1356" s="397">
        <v>0</v>
      </c>
      <c r="H1356" s="397">
        <v>0</v>
      </c>
      <c r="I1356" s="397">
        <v>0</v>
      </c>
      <c r="J1356" s="397">
        <v>0</v>
      </c>
    </row>
    <row r="1357" spans="1:10">
      <c r="A1357" t="s">
        <v>364</v>
      </c>
      <c r="B1357" t="s">
        <v>206</v>
      </c>
      <c r="C1357" t="s">
        <v>207</v>
      </c>
      <c r="D1357" t="s">
        <v>31</v>
      </c>
      <c r="E1357" t="s">
        <v>25</v>
      </c>
      <c r="F1357" s="397">
        <v>0</v>
      </c>
      <c r="G1357" s="397">
        <v>0</v>
      </c>
      <c r="H1357" s="397">
        <v>0</v>
      </c>
      <c r="I1357" s="397">
        <v>0</v>
      </c>
      <c r="J1357" s="397">
        <v>0</v>
      </c>
    </row>
    <row r="1358" spans="1:10">
      <c r="A1358" t="s">
        <v>364</v>
      </c>
      <c r="B1358" t="s">
        <v>208</v>
      </c>
      <c r="C1358" t="s">
        <v>209</v>
      </c>
      <c r="D1358" t="s">
        <v>31</v>
      </c>
      <c r="E1358" t="s">
        <v>25</v>
      </c>
      <c r="F1358" s="397">
        <v>0</v>
      </c>
      <c r="G1358" s="397">
        <v>0</v>
      </c>
      <c r="H1358" s="397">
        <v>0</v>
      </c>
      <c r="I1358" s="397">
        <v>0</v>
      </c>
      <c r="J1358" s="397">
        <v>0</v>
      </c>
    </row>
    <row r="1359" spans="1:10">
      <c r="A1359" t="s">
        <v>364</v>
      </c>
      <c r="B1359" t="s">
        <v>210</v>
      </c>
      <c r="C1359" t="s">
        <v>211</v>
      </c>
      <c r="D1359" t="s">
        <v>31</v>
      </c>
      <c r="E1359" t="s">
        <v>25</v>
      </c>
      <c r="F1359" s="397">
        <v>0</v>
      </c>
      <c r="G1359" s="397">
        <v>0</v>
      </c>
      <c r="H1359" s="397">
        <v>0</v>
      </c>
      <c r="I1359" s="397">
        <v>0</v>
      </c>
      <c r="J1359" s="397">
        <v>0</v>
      </c>
    </row>
    <row r="1360" spans="1:10">
      <c r="A1360" t="s">
        <v>364</v>
      </c>
      <c r="B1360" t="s">
        <v>212</v>
      </c>
      <c r="C1360" t="s">
        <v>213</v>
      </c>
      <c r="D1360" t="s">
        <v>31</v>
      </c>
      <c r="E1360" t="s">
        <v>25</v>
      </c>
      <c r="F1360" s="397">
        <v>0</v>
      </c>
      <c r="G1360" s="397">
        <v>0</v>
      </c>
      <c r="H1360" s="397">
        <v>0</v>
      </c>
      <c r="I1360" s="397">
        <v>0</v>
      </c>
      <c r="J1360" s="397">
        <v>0</v>
      </c>
    </row>
    <row r="1361" spans="1:10">
      <c r="A1361" t="s">
        <v>364</v>
      </c>
      <c r="B1361" t="s">
        <v>214</v>
      </c>
      <c r="C1361" t="s">
        <v>215</v>
      </c>
      <c r="D1361" t="s">
        <v>31</v>
      </c>
      <c r="E1361" t="s">
        <v>25</v>
      </c>
      <c r="F1361" s="397">
        <v>0</v>
      </c>
      <c r="G1361" s="397">
        <v>0</v>
      </c>
      <c r="H1361" s="397">
        <v>0</v>
      </c>
      <c r="I1361" s="397">
        <v>0</v>
      </c>
      <c r="J1361" s="397">
        <v>0</v>
      </c>
    </row>
    <row r="1362" spans="1:10">
      <c r="A1362" t="s">
        <v>364</v>
      </c>
      <c r="B1362" t="s">
        <v>216</v>
      </c>
      <c r="C1362" t="s">
        <v>217</v>
      </c>
      <c r="D1362" t="s">
        <v>31</v>
      </c>
      <c r="E1362" t="s">
        <v>25</v>
      </c>
      <c r="F1362" s="397">
        <v>0</v>
      </c>
      <c r="G1362" s="397">
        <v>0</v>
      </c>
      <c r="H1362" s="397">
        <v>0</v>
      </c>
      <c r="I1362" s="397">
        <v>0</v>
      </c>
      <c r="J1362" s="397">
        <v>0</v>
      </c>
    </row>
    <row r="1363" spans="1:10">
      <c r="A1363" t="s">
        <v>364</v>
      </c>
      <c r="B1363" t="s">
        <v>218</v>
      </c>
      <c r="C1363" t="s">
        <v>219</v>
      </c>
      <c r="D1363" t="s">
        <v>31</v>
      </c>
      <c r="E1363" t="s">
        <v>25</v>
      </c>
      <c r="F1363" s="397">
        <v>0</v>
      </c>
      <c r="G1363" s="397">
        <v>0</v>
      </c>
      <c r="H1363" s="397">
        <v>0</v>
      </c>
      <c r="I1363" s="397">
        <v>0</v>
      </c>
      <c r="J1363" s="397">
        <v>0</v>
      </c>
    </row>
    <row r="1364" spans="1:10">
      <c r="A1364" t="s">
        <v>364</v>
      </c>
      <c r="B1364" t="s">
        <v>220</v>
      </c>
      <c r="C1364" t="s">
        <v>221</v>
      </c>
      <c r="D1364" t="s">
        <v>31</v>
      </c>
      <c r="E1364" t="s">
        <v>25</v>
      </c>
      <c r="F1364" s="397">
        <v>0</v>
      </c>
      <c r="G1364" s="397">
        <v>0</v>
      </c>
      <c r="H1364" s="397">
        <v>0</v>
      </c>
      <c r="I1364" s="397">
        <v>0</v>
      </c>
      <c r="J1364" s="397">
        <v>0</v>
      </c>
    </row>
    <row r="1365" spans="1:10">
      <c r="A1365" t="s">
        <v>364</v>
      </c>
      <c r="B1365" t="s">
        <v>222</v>
      </c>
      <c r="C1365" t="s">
        <v>223</v>
      </c>
      <c r="D1365" t="s">
        <v>31</v>
      </c>
      <c r="E1365" t="s">
        <v>25</v>
      </c>
      <c r="F1365" s="397">
        <v>1.014</v>
      </c>
      <c r="G1365" s="397">
        <v>1.014</v>
      </c>
      <c r="H1365" s="397">
        <v>1.014</v>
      </c>
      <c r="I1365" s="397">
        <v>1.014</v>
      </c>
      <c r="J1365" s="397">
        <v>1.014</v>
      </c>
    </row>
    <row r="1366" spans="1:10">
      <c r="A1366" t="s">
        <v>364</v>
      </c>
      <c r="B1366" t="s">
        <v>224</v>
      </c>
      <c r="C1366" t="s">
        <v>225</v>
      </c>
      <c r="D1366" t="s">
        <v>31</v>
      </c>
      <c r="E1366" t="s">
        <v>25</v>
      </c>
      <c r="F1366" s="397">
        <v>0</v>
      </c>
      <c r="G1366" s="397">
        <v>0</v>
      </c>
      <c r="H1366" s="397">
        <v>0</v>
      </c>
      <c r="I1366" s="397">
        <v>0</v>
      </c>
      <c r="J1366" s="397">
        <v>0</v>
      </c>
    </row>
    <row r="1367" spans="1:10">
      <c r="A1367" t="s">
        <v>364</v>
      </c>
      <c r="B1367" t="s">
        <v>226</v>
      </c>
      <c r="C1367" t="s">
        <v>227</v>
      </c>
      <c r="D1367" t="s">
        <v>31</v>
      </c>
      <c r="E1367" t="s">
        <v>25</v>
      </c>
      <c r="F1367" s="397">
        <v>0</v>
      </c>
      <c r="G1367" s="397">
        <v>0</v>
      </c>
      <c r="H1367" s="397">
        <v>0</v>
      </c>
      <c r="I1367" s="397">
        <v>0</v>
      </c>
      <c r="J1367" s="397">
        <v>0</v>
      </c>
    </row>
    <row r="1368" spans="1:10">
      <c r="A1368" t="s">
        <v>364</v>
      </c>
      <c r="B1368" t="s">
        <v>228</v>
      </c>
      <c r="C1368" t="s">
        <v>229</v>
      </c>
      <c r="D1368" t="s">
        <v>31</v>
      </c>
      <c r="E1368" t="s">
        <v>25</v>
      </c>
      <c r="F1368" s="397">
        <v>0</v>
      </c>
      <c r="G1368" s="397">
        <v>0</v>
      </c>
      <c r="H1368" s="397">
        <v>0</v>
      </c>
      <c r="I1368" s="397">
        <v>0</v>
      </c>
      <c r="J1368" s="397">
        <v>0</v>
      </c>
    </row>
    <row r="1369" spans="1:10">
      <c r="A1369" t="s">
        <v>364</v>
      </c>
      <c r="B1369" t="s">
        <v>230</v>
      </c>
      <c r="C1369" t="s">
        <v>231</v>
      </c>
      <c r="D1369" t="s">
        <v>31</v>
      </c>
      <c r="E1369" t="s">
        <v>25</v>
      </c>
      <c r="F1369" s="397">
        <v>7.5991693409999996</v>
      </c>
      <c r="G1369" s="397">
        <v>14.214474001499999</v>
      </c>
      <c r="H1369" s="397">
        <v>9.1883644155000006</v>
      </c>
      <c r="I1369" s="397">
        <v>7.3294964194999999</v>
      </c>
      <c r="J1369" s="397">
        <v>4.0782078400000001</v>
      </c>
    </row>
    <row r="1370" spans="1:10">
      <c r="A1370" t="s">
        <v>364</v>
      </c>
      <c r="B1370" t="s">
        <v>232</v>
      </c>
      <c r="C1370" t="s">
        <v>233</v>
      </c>
      <c r="D1370" t="s">
        <v>31</v>
      </c>
      <c r="E1370" t="s">
        <v>25</v>
      </c>
      <c r="F1370" s="397">
        <v>0</v>
      </c>
      <c r="G1370" s="397">
        <v>0</v>
      </c>
      <c r="H1370" s="397">
        <v>0</v>
      </c>
      <c r="I1370" s="397">
        <v>0</v>
      </c>
      <c r="J1370" s="397">
        <v>0</v>
      </c>
    </row>
    <row r="1371" spans="1:10">
      <c r="A1371" t="s">
        <v>364</v>
      </c>
      <c r="B1371" t="s">
        <v>234</v>
      </c>
      <c r="C1371" t="s">
        <v>235</v>
      </c>
      <c r="D1371" t="s">
        <v>31</v>
      </c>
      <c r="E1371" t="s">
        <v>25</v>
      </c>
      <c r="F1371" s="397">
        <v>0</v>
      </c>
      <c r="G1371" s="397">
        <v>0</v>
      </c>
      <c r="H1371" s="397">
        <v>0</v>
      </c>
      <c r="I1371" s="397">
        <v>0</v>
      </c>
      <c r="J1371" s="397">
        <v>0</v>
      </c>
    </row>
    <row r="1372" spans="1:10">
      <c r="A1372" t="s">
        <v>364</v>
      </c>
      <c r="B1372" t="s">
        <v>236</v>
      </c>
      <c r="C1372" t="s">
        <v>237</v>
      </c>
      <c r="D1372" t="s">
        <v>31</v>
      </c>
      <c r="E1372" t="s">
        <v>25</v>
      </c>
      <c r="F1372" s="397">
        <v>0</v>
      </c>
      <c r="G1372" s="397">
        <v>0</v>
      </c>
      <c r="H1372" s="397">
        <v>0</v>
      </c>
      <c r="I1372" s="397">
        <v>0</v>
      </c>
      <c r="J1372" s="397">
        <v>0</v>
      </c>
    </row>
    <row r="1373" spans="1:10">
      <c r="A1373" t="s">
        <v>364</v>
      </c>
      <c r="B1373" t="s">
        <v>238</v>
      </c>
      <c r="C1373" t="s">
        <v>239</v>
      </c>
      <c r="D1373" t="s">
        <v>31</v>
      </c>
      <c r="E1373" t="s">
        <v>25</v>
      </c>
      <c r="F1373" s="397">
        <v>0</v>
      </c>
      <c r="G1373" s="397">
        <v>0</v>
      </c>
      <c r="H1373" s="397">
        <v>0</v>
      </c>
      <c r="I1373" s="397">
        <v>0</v>
      </c>
      <c r="J1373" s="397">
        <v>0</v>
      </c>
    </row>
    <row r="1374" spans="1:10">
      <c r="A1374" t="s">
        <v>364</v>
      </c>
      <c r="B1374" t="s">
        <v>240</v>
      </c>
      <c r="C1374" t="s">
        <v>241</v>
      </c>
      <c r="D1374" t="s">
        <v>31</v>
      </c>
      <c r="E1374" t="s">
        <v>25</v>
      </c>
      <c r="F1374" s="397">
        <v>0</v>
      </c>
      <c r="G1374" s="397">
        <v>0</v>
      </c>
      <c r="H1374" s="397">
        <v>0</v>
      </c>
      <c r="I1374" s="397">
        <v>0</v>
      </c>
      <c r="J1374" s="397">
        <v>0</v>
      </c>
    </row>
    <row r="1375" spans="1:10">
      <c r="A1375" t="s">
        <v>364</v>
      </c>
      <c r="B1375" t="s">
        <v>242</v>
      </c>
      <c r="C1375" t="s">
        <v>181</v>
      </c>
      <c r="D1375" t="s">
        <v>31</v>
      </c>
      <c r="E1375" t="s">
        <v>25</v>
      </c>
      <c r="F1375" s="397">
        <v>0</v>
      </c>
      <c r="G1375" s="397">
        <v>0</v>
      </c>
      <c r="H1375" s="397">
        <v>0</v>
      </c>
      <c r="I1375" s="397">
        <v>0</v>
      </c>
      <c r="J1375" s="397">
        <v>0</v>
      </c>
    </row>
    <row r="1376" spans="1:10">
      <c r="A1376" t="s">
        <v>364</v>
      </c>
      <c r="B1376" t="s">
        <v>243</v>
      </c>
      <c r="C1376" t="s">
        <v>183</v>
      </c>
      <c r="D1376" t="s">
        <v>31</v>
      </c>
      <c r="E1376" t="s">
        <v>25</v>
      </c>
      <c r="F1376" s="397">
        <v>0</v>
      </c>
      <c r="G1376" s="397">
        <v>0</v>
      </c>
      <c r="H1376" s="397">
        <v>0</v>
      </c>
      <c r="I1376" s="397">
        <v>0</v>
      </c>
      <c r="J1376" s="397">
        <v>0</v>
      </c>
    </row>
    <row r="1377" spans="1:10">
      <c r="A1377" t="s">
        <v>364</v>
      </c>
      <c r="B1377" t="s">
        <v>244</v>
      </c>
      <c r="C1377" t="s">
        <v>185</v>
      </c>
      <c r="D1377" t="s">
        <v>31</v>
      </c>
      <c r="E1377" t="s">
        <v>25</v>
      </c>
      <c r="F1377" s="397">
        <v>0</v>
      </c>
      <c r="G1377" s="397">
        <v>0</v>
      </c>
      <c r="H1377" s="397">
        <v>0</v>
      </c>
      <c r="I1377" s="397">
        <v>0</v>
      </c>
      <c r="J1377" s="397">
        <v>0</v>
      </c>
    </row>
    <row r="1378" spans="1:10">
      <c r="A1378" t="s">
        <v>364</v>
      </c>
      <c r="B1378" t="s">
        <v>245</v>
      </c>
      <c r="C1378" t="s">
        <v>189</v>
      </c>
      <c r="D1378" t="s">
        <v>31</v>
      </c>
      <c r="E1378" t="s">
        <v>25</v>
      </c>
      <c r="F1378" s="397">
        <v>0</v>
      </c>
      <c r="G1378" s="397">
        <v>0</v>
      </c>
      <c r="H1378" s="397">
        <v>0</v>
      </c>
      <c r="I1378" s="397">
        <v>0</v>
      </c>
      <c r="J1378" s="397">
        <v>0</v>
      </c>
    </row>
    <row r="1379" spans="1:10">
      <c r="A1379" t="s">
        <v>364</v>
      </c>
      <c r="B1379" t="s">
        <v>246</v>
      </c>
      <c r="C1379" t="s">
        <v>191</v>
      </c>
      <c r="D1379" t="s">
        <v>31</v>
      </c>
      <c r="E1379" t="s">
        <v>25</v>
      </c>
      <c r="F1379" s="397">
        <v>1.774</v>
      </c>
      <c r="G1379" s="397">
        <v>1.774</v>
      </c>
      <c r="H1379" s="397">
        <v>1.774</v>
      </c>
      <c r="I1379" s="397">
        <v>1.774</v>
      </c>
      <c r="J1379" s="397">
        <v>1.774</v>
      </c>
    </row>
    <row r="1380" spans="1:10">
      <c r="A1380" t="s">
        <v>364</v>
      </c>
      <c r="B1380" t="s">
        <v>247</v>
      </c>
      <c r="C1380" t="s">
        <v>248</v>
      </c>
      <c r="D1380" t="s">
        <v>31</v>
      </c>
      <c r="E1380" t="s">
        <v>25</v>
      </c>
      <c r="F1380" s="397">
        <v>0</v>
      </c>
      <c r="G1380" s="397">
        <v>0</v>
      </c>
      <c r="H1380" s="397">
        <v>0</v>
      </c>
      <c r="I1380" s="397">
        <v>0</v>
      </c>
      <c r="J1380" s="397">
        <v>0</v>
      </c>
    </row>
    <row r="1381" spans="1:10">
      <c r="A1381" t="s">
        <v>364</v>
      </c>
      <c r="B1381" t="s">
        <v>249</v>
      </c>
      <c r="C1381" t="s">
        <v>250</v>
      </c>
      <c r="D1381" t="s">
        <v>31</v>
      </c>
      <c r="E1381" t="s">
        <v>25</v>
      </c>
      <c r="F1381" s="397">
        <v>0</v>
      </c>
      <c r="G1381" s="397">
        <v>0</v>
      </c>
      <c r="H1381" s="397">
        <v>0</v>
      </c>
      <c r="I1381" s="397">
        <v>0</v>
      </c>
      <c r="J1381" s="397">
        <v>0</v>
      </c>
    </row>
    <row r="1382" spans="1:10">
      <c r="A1382" t="s">
        <v>364</v>
      </c>
      <c r="B1382" t="s">
        <v>251</v>
      </c>
      <c r="C1382" t="s">
        <v>205</v>
      </c>
      <c r="D1382" t="s">
        <v>31</v>
      </c>
      <c r="E1382" t="s">
        <v>25</v>
      </c>
      <c r="F1382" s="397">
        <v>0</v>
      </c>
      <c r="G1382" s="397">
        <v>0</v>
      </c>
      <c r="H1382" s="397">
        <v>0</v>
      </c>
      <c r="I1382" s="397">
        <v>0</v>
      </c>
      <c r="J1382" s="397">
        <v>0</v>
      </c>
    </row>
    <row r="1383" spans="1:10">
      <c r="A1383" t="s">
        <v>364</v>
      </c>
      <c r="B1383" t="s">
        <v>252</v>
      </c>
      <c r="C1383" t="s">
        <v>253</v>
      </c>
      <c r="D1383" t="s">
        <v>31</v>
      </c>
      <c r="E1383" t="s">
        <v>25</v>
      </c>
      <c r="F1383" s="397">
        <v>0</v>
      </c>
      <c r="G1383" s="397">
        <v>0</v>
      </c>
      <c r="H1383" s="397">
        <v>0</v>
      </c>
      <c r="I1383" s="397">
        <v>0</v>
      </c>
      <c r="J1383" s="397">
        <v>0</v>
      </c>
    </row>
    <row r="1384" spans="1:10">
      <c r="A1384" t="s">
        <v>364</v>
      </c>
      <c r="B1384" t="s">
        <v>254</v>
      </c>
      <c r="C1384" t="s">
        <v>217</v>
      </c>
      <c r="D1384" t="s">
        <v>31</v>
      </c>
      <c r="E1384" t="s">
        <v>25</v>
      </c>
      <c r="F1384" s="397">
        <v>0</v>
      </c>
      <c r="G1384" s="397">
        <v>0</v>
      </c>
      <c r="H1384" s="397">
        <v>0</v>
      </c>
      <c r="I1384" s="397">
        <v>0</v>
      </c>
      <c r="J1384" s="397">
        <v>0</v>
      </c>
    </row>
    <row r="1385" spans="1:10">
      <c r="A1385" t="s">
        <v>364</v>
      </c>
      <c r="B1385" t="s">
        <v>255</v>
      </c>
      <c r="C1385" t="s">
        <v>219</v>
      </c>
      <c r="D1385" t="s">
        <v>31</v>
      </c>
      <c r="E1385" t="s">
        <v>25</v>
      </c>
      <c r="F1385" s="397">
        <v>0</v>
      </c>
      <c r="G1385" s="397">
        <v>0</v>
      </c>
      <c r="H1385" s="397">
        <v>0</v>
      </c>
      <c r="I1385" s="397">
        <v>0</v>
      </c>
      <c r="J1385" s="397">
        <v>0</v>
      </c>
    </row>
    <row r="1386" spans="1:10">
      <c r="A1386" t="s">
        <v>364</v>
      </c>
      <c r="B1386" t="s">
        <v>256</v>
      </c>
      <c r="C1386" t="s">
        <v>221</v>
      </c>
      <c r="D1386" t="s">
        <v>31</v>
      </c>
      <c r="E1386" t="s">
        <v>25</v>
      </c>
      <c r="F1386" s="397">
        <v>0</v>
      </c>
      <c r="G1386" s="397">
        <v>0</v>
      </c>
      <c r="H1386" s="397">
        <v>0</v>
      </c>
      <c r="I1386" s="397">
        <v>0</v>
      </c>
      <c r="J1386" s="397">
        <v>0</v>
      </c>
    </row>
    <row r="1387" spans="1:10">
      <c r="A1387" t="s">
        <v>364</v>
      </c>
      <c r="B1387" t="s">
        <v>257</v>
      </c>
      <c r="C1387" t="s">
        <v>225</v>
      </c>
      <c r="D1387" t="s">
        <v>31</v>
      </c>
      <c r="E1387" t="s">
        <v>25</v>
      </c>
      <c r="F1387" s="397">
        <v>0.65100000000000002</v>
      </c>
      <c r="G1387" s="397">
        <v>0.63300000000000001</v>
      </c>
      <c r="H1387" s="397">
        <v>0.63300000000000001</v>
      </c>
      <c r="I1387" s="397">
        <v>0.62</v>
      </c>
      <c r="J1387" s="397">
        <v>0.57999999999999996</v>
      </c>
    </row>
    <row r="1388" spans="1:10">
      <c r="A1388" t="s">
        <v>364</v>
      </c>
      <c r="B1388" t="s">
        <v>258</v>
      </c>
      <c r="C1388" t="s">
        <v>227</v>
      </c>
      <c r="D1388" t="s">
        <v>31</v>
      </c>
      <c r="E1388" t="s">
        <v>25</v>
      </c>
      <c r="F1388" s="397">
        <v>0</v>
      </c>
      <c r="G1388" s="397">
        <v>0</v>
      </c>
      <c r="H1388" s="397">
        <v>0</v>
      </c>
      <c r="I1388" s="397">
        <v>0</v>
      </c>
      <c r="J1388" s="397">
        <v>0</v>
      </c>
    </row>
    <row r="1389" spans="1:10">
      <c r="A1389" t="s">
        <v>364</v>
      </c>
      <c r="B1389" t="s">
        <v>259</v>
      </c>
      <c r="C1389" t="s">
        <v>260</v>
      </c>
      <c r="D1389" t="s">
        <v>31</v>
      </c>
      <c r="E1389" t="s">
        <v>25</v>
      </c>
      <c r="F1389" s="397">
        <v>0</v>
      </c>
      <c r="G1389" s="397">
        <v>0</v>
      </c>
      <c r="H1389" s="397">
        <v>0</v>
      </c>
      <c r="I1389" s="397">
        <v>0</v>
      </c>
      <c r="J1389" s="397">
        <v>0</v>
      </c>
    </row>
    <row r="1390" spans="1:10">
      <c r="A1390" t="s">
        <v>364</v>
      </c>
      <c r="B1390" t="s">
        <v>261</v>
      </c>
      <c r="C1390" t="s">
        <v>262</v>
      </c>
      <c r="D1390" t="s">
        <v>31</v>
      </c>
      <c r="E1390" t="s">
        <v>25</v>
      </c>
      <c r="F1390" s="397">
        <v>0</v>
      </c>
      <c r="G1390" s="397">
        <v>0</v>
      </c>
      <c r="H1390" s="397">
        <v>0</v>
      </c>
      <c r="I1390" s="397">
        <v>0</v>
      </c>
      <c r="J1390" s="397">
        <v>0</v>
      </c>
    </row>
    <row r="1391" spans="1:10">
      <c r="A1391" t="s">
        <v>364</v>
      </c>
      <c r="B1391" t="s">
        <v>263</v>
      </c>
      <c r="C1391" t="s">
        <v>241</v>
      </c>
      <c r="D1391" t="s">
        <v>31</v>
      </c>
      <c r="E1391" t="s">
        <v>25</v>
      </c>
      <c r="F1391" s="397">
        <v>0</v>
      </c>
      <c r="G1391" s="397">
        <v>0</v>
      </c>
      <c r="H1391" s="397">
        <v>0</v>
      </c>
      <c r="I1391" s="397">
        <v>0</v>
      </c>
      <c r="J1391" s="397">
        <v>0</v>
      </c>
    </row>
    <row r="1392" spans="1:10">
      <c r="A1392" t="s">
        <v>364</v>
      </c>
      <c r="B1392" t="s">
        <v>264</v>
      </c>
      <c r="C1392" t="s">
        <v>265</v>
      </c>
      <c r="D1392" t="s">
        <v>31</v>
      </c>
      <c r="E1392" t="s">
        <v>25</v>
      </c>
      <c r="F1392" s="397">
        <v>1.5</v>
      </c>
      <c r="G1392" s="397">
        <v>1.5</v>
      </c>
      <c r="H1392" s="397">
        <v>1.5</v>
      </c>
      <c r="I1392" s="397">
        <v>1.5</v>
      </c>
      <c r="J1392" s="397">
        <v>1.5</v>
      </c>
    </row>
    <row r="1393" spans="1:10">
      <c r="A1393" t="s">
        <v>364</v>
      </c>
      <c r="B1393" t="s">
        <v>266</v>
      </c>
      <c r="C1393" t="s">
        <v>267</v>
      </c>
      <c r="D1393" t="s">
        <v>31</v>
      </c>
      <c r="E1393" t="s">
        <v>25</v>
      </c>
      <c r="F1393" s="397">
        <v>0</v>
      </c>
      <c r="G1393" s="397">
        <v>0</v>
      </c>
      <c r="H1393" s="397">
        <v>0</v>
      </c>
      <c r="I1393" s="397">
        <v>0</v>
      </c>
      <c r="J1393" s="397">
        <v>0</v>
      </c>
    </row>
    <row r="1394" spans="1:10">
      <c r="A1394" t="s">
        <v>364</v>
      </c>
      <c r="B1394" t="s">
        <v>268</v>
      </c>
      <c r="C1394" t="s">
        <v>269</v>
      </c>
      <c r="D1394" t="s">
        <v>31</v>
      </c>
      <c r="E1394" t="s">
        <v>25</v>
      </c>
      <c r="F1394" s="397">
        <v>5.0419999999999998</v>
      </c>
      <c r="G1394" s="397">
        <v>5.0510000000000002</v>
      </c>
      <c r="H1394" s="397">
        <v>5.0640000000000001</v>
      </c>
      <c r="I1394" s="397">
        <v>5.0750000000000002</v>
      </c>
      <c r="J1394" s="397">
        <v>5.0839999999999996</v>
      </c>
    </row>
    <row r="1395" spans="1:10">
      <c r="A1395" t="s">
        <v>364</v>
      </c>
      <c r="B1395" t="s">
        <v>270</v>
      </c>
      <c r="C1395" t="s">
        <v>271</v>
      </c>
      <c r="D1395" t="s">
        <v>31</v>
      </c>
      <c r="E1395" t="s">
        <v>25</v>
      </c>
      <c r="F1395" s="397">
        <v>0</v>
      </c>
      <c r="G1395" s="397">
        <v>0</v>
      </c>
      <c r="H1395" s="397">
        <v>0</v>
      </c>
      <c r="I1395" s="397">
        <v>0</v>
      </c>
      <c r="J1395" s="397">
        <v>0</v>
      </c>
    </row>
    <row r="1396" spans="1:10">
      <c r="A1396" t="s">
        <v>364</v>
      </c>
      <c r="B1396" t="s">
        <v>272</v>
      </c>
      <c r="C1396" t="s">
        <v>273</v>
      </c>
      <c r="D1396" t="s">
        <v>31</v>
      </c>
      <c r="E1396" t="s">
        <v>25</v>
      </c>
      <c r="F1396" s="397">
        <v>0.89</v>
      </c>
      <c r="G1396" s="397">
        <v>0.89100000000000001</v>
      </c>
      <c r="H1396" s="397">
        <v>0.89400000000000002</v>
      </c>
      <c r="I1396" s="397">
        <v>0.89600000000000002</v>
      </c>
      <c r="J1396" s="397">
        <v>0.89700000000000002</v>
      </c>
    </row>
    <row r="1397" spans="1:10">
      <c r="A1397" t="s">
        <v>364</v>
      </c>
      <c r="B1397" t="s">
        <v>274</v>
      </c>
      <c r="C1397" t="s">
        <v>275</v>
      </c>
      <c r="D1397" t="s">
        <v>31</v>
      </c>
      <c r="E1397" t="s">
        <v>25</v>
      </c>
      <c r="F1397" s="397">
        <v>4.9880000000000004</v>
      </c>
      <c r="G1397" s="397">
        <v>4.9980000000000002</v>
      </c>
      <c r="H1397" s="397">
        <v>5.0110000000000001</v>
      </c>
      <c r="I1397" s="397">
        <v>5.0209999999999999</v>
      </c>
      <c r="J1397" s="397">
        <v>5.03</v>
      </c>
    </row>
    <row r="1398" spans="1:10">
      <c r="A1398" t="s">
        <v>364</v>
      </c>
      <c r="B1398" t="s">
        <v>276</v>
      </c>
      <c r="C1398" t="s">
        <v>277</v>
      </c>
      <c r="D1398" t="s">
        <v>31</v>
      </c>
      <c r="E1398" t="s">
        <v>25</v>
      </c>
      <c r="F1398" s="397">
        <v>0</v>
      </c>
      <c r="G1398" s="397">
        <v>0</v>
      </c>
      <c r="H1398" s="397">
        <v>0</v>
      </c>
      <c r="I1398" s="397">
        <v>0</v>
      </c>
      <c r="J1398" s="397">
        <v>0</v>
      </c>
    </row>
    <row r="1399" spans="1:10">
      <c r="A1399" t="s">
        <v>364</v>
      </c>
      <c r="B1399" t="s">
        <v>278</v>
      </c>
      <c r="C1399" t="s">
        <v>279</v>
      </c>
      <c r="D1399" t="s">
        <v>31</v>
      </c>
      <c r="E1399" t="s">
        <v>25</v>
      </c>
      <c r="F1399" s="398" t="s">
        <v>292</v>
      </c>
      <c r="G1399" s="398" t="s">
        <v>292</v>
      </c>
      <c r="H1399" s="398" t="s">
        <v>292</v>
      </c>
      <c r="I1399" s="398" t="s">
        <v>292</v>
      </c>
      <c r="J1399" s="398" t="s">
        <v>292</v>
      </c>
    </row>
    <row r="1400" spans="1:10">
      <c r="A1400" t="s">
        <v>364</v>
      </c>
      <c r="B1400" t="s">
        <v>280</v>
      </c>
      <c r="C1400" t="s">
        <v>281</v>
      </c>
      <c r="D1400" t="s">
        <v>31</v>
      </c>
      <c r="E1400" t="s">
        <v>25</v>
      </c>
      <c r="F1400" s="398" t="s">
        <v>292</v>
      </c>
      <c r="G1400" s="398" t="s">
        <v>292</v>
      </c>
      <c r="H1400" s="398" t="s">
        <v>292</v>
      </c>
      <c r="I1400" s="398" t="s">
        <v>292</v>
      </c>
      <c r="J1400" s="398" t="s">
        <v>292</v>
      </c>
    </row>
    <row r="1401" spans="1:10">
      <c r="A1401" t="s">
        <v>364</v>
      </c>
      <c r="B1401" t="s">
        <v>282</v>
      </c>
      <c r="C1401" t="s">
        <v>283</v>
      </c>
      <c r="D1401" t="s">
        <v>31</v>
      </c>
      <c r="E1401" t="s">
        <v>25</v>
      </c>
      <c r="F1401" s="398" t="s">
        <v>292</v>
      </c>
      <c r="G1401" s="398" t="s">
        <v>292</v>
      </c>
      <c r="H1401" s="398" t="s">
        <v>292</v>
      </c>
      <c r="I1401" s="398" t="s">
        <v>292</v>
      </c>
      <c r="J1401" s="398" t="s">
        <v>292</v>
      </c>
    </row>
    <row r="1402" spans="1:10">
      <c r="A1402" t="s">
        <v>364</v>
      </c>
      <c r="B1402" t="s">
        <v>284</v>
      </c>
      <c r="C1402" t="s">
        <v>285</v>
      </c>
      <c r="D1402" t="s">
        <v>31</v>
      </c>
      <c r="E1402" t="s">
        <v>25</v>
      </c>
      <c r="F1402" s="397">
        <v>0.81299999999999994</v>
      </c>
      <c r="G1402" s="397">
        <v>0.83</v>
      </c>
      <c r="H1402" s="397">
        <v>0.84599999999999997</v>
      </c>
      <c r="I1402" s="397">
        <v>0.86199999999999999</v>
      </c>
      <c r="J1402" s="397">
        <v>0.876</v>
      </c>
    </row>
    <row r="1403" spans="1:10">
      <c r="A1403" t="s">
        <v>364</v>
      </c>
      <c r="B1403" t="s">
        <v>286</v>
      </c>
      <c r="C1403" t="s">
        <v>287</v>
      </c>
      <c r="D1403" t="s">
        <v>31</v>
      </c>
      <c r="E1403" t="s">
        <v>25</v>
      </c>
      <c r="F1403" s="397">
        <v>0.32500000000000001</v>
      </c>
      <c r="G1403" s="397">
        <v>0.33200000000000002</v>
      </c>
      <c r="H1403" s="397">
        <v>0.33800000000000002</v>
      </c>
      <c r="I1403" s="397">
        <v>0.34499999999999997</v>
      </c>
      <c r="J1403" s="397">
        <v>0.35</v>
      </c>
    </row>
    <row r="1404" spans="1:10">
      <c r="A1404" t="s">
        <v>364</v>
      </c>
      <c r="B1404" t="s">
        <v>288</v>
      </c>
      <c r="C1404" t="s">
        <v>289</v>
      </c>
      <c r="D1404" t="s">
        <v>31</v>
      </c>
      <c r="E1404" t="s">
        <v>25</v>
      </c>
      <c r="F1404" s="397">
        <v>0</v>
      </c>
      <c r="G1404" s="397">
        <v>0</v>
      </c>
      <c r="H1404" s="397">
        <v>0</v>
      </c>
      <c r="I1404" s="397">
        <v>0</v>
      </c>
      <c r="J1404" s="397">
        <v>0</v>
      </c>
    </row>
    <row r="1405" spans="1:10">
      <c r="A1405" t="s">
        <v>364</v>
      </c>
      <c r="B1405" t="s">
        <v>290</v>
      </c>
      <c r="C1405" t="s">
        <v>291</v>
      </c>
      <c r="D1405" t="s">
        <v>31</v>
      </c>
      <c r="E1405" t="s">
        <v>25</v>
      </c>
      <c r="F1405" s="398" t="s">
        <v>292</v>
      </c>
      <c r="G1405" s="398" t="s">
        <v>292</v>
      </c>
      <c r="H1405" s="398" t="s">
        <v>292</v>
      </c>
      <c r="I1405" s="398" t="s">
        <v>292</v>
      </c>
      <c r="J1405" s="398" t="s">
        <v>292</v>
      </c>
    </row>
    <row r="1406" spans="1:10">
      <c r="A1406" t="s">
        <v>364</v>
      </c>
      <c r="B1406" t="s">
        <v>293</v>
      </c>
      <c r="C1406" t="s">
        <v>294</v>
      </c>
      <c r="D1406" t="s">
        <v>31</v>
      </c>
      <c r="E1406" t="s">
        <v>25</v>
      </c>
      <c r="F1406" s="398" t="s">
        <v>292</v>
      </c>
      <c r="G1406" s="398" t="s">
        <v>292</v>
      </c>
      <c r="H1406" s="398" t="s">
        <v>292</v>
      </c>
      <c r="I1406" s="398" t="s">
        <v>292</v>
      </c>
      <c r="J1406" s="398" t="s">
        <v>292</v>
      </c>
    </row>
    <row r="1407" spans="1:10">
      <c r="A1407" t="s">
        <v>364</v>
      </c>
      <c r="B1407" t="s">
        <v>295</v>
      </c>
      <c r="C1407" t="s">
        <v>296</v>
      </c>
      <c r="D1407" t="s">
        <v>31</v>
      </c>
      <c r="E1407" t="s">
        <v>25</v>
      </c>
      <c r="F1407" s="398" t="s">
        <v>292</v>
      </c>
      <c r="G1407" s="398" t="s">
        <v>292</v>
      </c>
      <c r="H1407" s="398" t="s">
        <v>292</v>
      </c>
      <c r="I1407" s="398" t="s">
        <v>292</v>
      </c>
      <c r="J1407" s="398" t="s">
        <v>292</v>
      </c>
    </row>
    <row r="1408" spans="1:10">
      <c r="A1408" t="s">
        <v>364</v>
      </c>
      <c r="B1408" t="s">
        <v>297</v>
      </c>
      <c r="C1408" t="s">
        <v>298</v>
      </c>
      <c r="D1408" t="s">
        <v>31</v>
      </c>
      <c r="E1408" t="s">
        <v>25</v>
      </c>
      <c r="F1408" s="398" t="s">
        <v>292</v>
      </c>
      <c r="G1408" s="398" t="s">
        <v>292</v>
      </c>
      <c r="H1408" s="398" t="s">
        <v>292</v>
      </c>
      <c r="I1408" s="398" t="s">
        <v>292</v>
      </c>
      <c r="J1408" s="398" t="s">
        <v>292</v>
      </c>
    </row>
    <row r="1409" spans="1:10">
      <c r="A1409" t="s">
        <v>364</v>
      </c>
      <c r="B1409" t="s">
        <v>299</v>
      </c>
      <c r="C1409" t="s">
        <v>300</v>
      </c>
      <c r="D1409" t="s">
        <v>31</v>
      </c>
      <c r="E1409" t="s">
        <v>25</v>
      </c>
      <c r="F1409" s="398" t="s">
        <v>292</v>
      </c>
      <c r="G1409" s="398" t="s">
        <v>292</v>
      </c>
      <c r="H1409" s="398" t="s">
        <v>292</v>
      </c>
      <c r="I1409" s="398" t="s">
        <v>292</v>
      </c>
      <c r="J1409" s="398" t="s">
        <v>292</v>
      </c>
    </row>
    <row r="1410" spans="1:10">
      <c r="A1410" t="s">
        <v>364</v>
      </c>
      <c r="B1410" t="s">
        <v>301</v>
      </c>
      <c r="C1410" t="s">
        <v>302</v>
      </c>
      <c r="D1410" t="s">
        <v>31</v>
      </c>
      <c r="E1410" t="s">
        <v>25</v>
      </c>
      <c r="F1410" s="398" t="s">
        <v>292</v>
      </c>
      <c r="G1410" s="398" t="s">
        <v>292</v>
      </c>
      <c r="H1410" s="398" t="s">
        <v>292</v>
      </c>
      <c r="I1410" s="398" t="s">
        <v>292</v>
      </c>
      <c r="J1410" s="398" t="s">
        <v>292</v>
      </c>
    </row>
    <row r="1411" spans="1:10">
      <c r="A1411" t="s">
        <v>364</v>
      </c>
      <c r="B1411" t="s">
        <v>303</v>
      </c>
      <c r="C1411" t="s">
        <v>304</v>
      </c>
      <c r="D1411" t="s">
        <v>31</v>
      </c>
      <c r="E1411" t="s">
        <v>25</v>
      </c>
      <c r="F1411" s="398" t="s">
        <v>292</v>
      </c>
      <c r="G1411" s="398" t="s">
        <v>292</v>
      </c>
      <c r="H1411" s="398" t="s">
        <v>292</v>
      </c>
      <c r="I1411" s="398" t="s">
        <v>292</v>
      </c>
      <c r="J1411" s="398" t="s">
        <v>292</v>
      </c>
    </row>
    <row r="1412" spans="1:10">
      <c r="A1412" t="s">
        <v>364</v>
      </c>
      <c r="B1412" t="s">
        <v>305</v>
      </c>
      <c r="C1412" t="s">
        <v>306</v>
      </c>
      <c r="D1412" t="s">
        <v>31</v>
      </c>
      <c r="E1412" t="s">
        <v>25</v>
      </c>
      <c r="F1412" s="398" t="s">
        <v>292</v>
      </c>
      <c r="G1412" s="398" t="s">
        <v>292</v>
      </c>
      <c r="H1412" s="398" t="s">
        <v>292</v>
      </c>
      <c r="I1412" s="398" t="s">
        <v>292</v>
      </c>
      <c r="J1412" s="398" t="s">
        <v>292</v>
      </c>
    </row>
    <row r="1413" spans="1:10">
      <c r="A1413" t="s">
        <v>364</v>
      </c>
      <c r="B1413" t="s">
        <v>307</v>
      </c>
      <c r="C1413" t="s">
        <v>308</v>
      </c>
      <c r="D1413" t="s">
        <v>31</v>
      </c>
      <c r="E1413" t="s">
        <v>25</v>
      </c>
      <c r="F1413" s="398" t="s">
        <v>292</v>
      </c>
      <c r="G1413" s="398" t="s">
        <v>292</v>
      </c>
      <c r="H1413" s="398" t="s">
        <v>292</v>
      </c>
      <c r="I1413" s="398" t="s">
        <v>292</v>
      </c>
      <c r="J1413" s="398" t="s">
        <v>292</v>
      </c>
    </row>
    <row r="1414" spans="1:10">
      <c r="A1414" t="s">
        <v>364</v>
      </c>
      <c r="B1414" t="s">
        <v>309</v>
      </c>
      <c r="C1414" t="s">
        <v>310</v>
      </c>
      <c r="D1414" t="s">
        <v>31</v>
      </c>
      <c r="E1414" t="s">
        <v>25</v>
      </c>
      <c r="F1414" s="398" t="s">
        <v>292</v>
      </c>
      <c r="G1414" s="398" t="s">
        <v>292</v>
      </c>
      <c r="H1414" s="398" t="s">
        <v>292</v>
      </c>
      <c r="I1414" s="398" t="s">
        <v>292</v>
      </c>
      <c r="J1414" s="398" t="s">
        <v>292</v>
      </c>
    </row>
    <row r="1415" spans="1:10">
      <c r="A1415" t="s">
        <v>364</v>
      </c>
      <c r="B1415" t="s">
        <v>311</v>
      </c>
      <c r="C1415" t="s">
        <v>312</v>
      </c>
      <c r="D1415" t="s">
        <v>31</v>
      </c>
      <c r="E1415" t="s">
        <v>25</v>
      </c>
      <c r="F1415" s="398" t="s">
        <v>292</v>
      </c>
      <c r="G1415" s="398" t="s">
        <v>292</v>
      </c>
      <c r="H1415" s="398" t="s">
        <v>292</v>
      </c>
      <c r="I1415" s="398" t="s">
        <v>292</v>
      </c>
      <c r="J1415" s="398" t="s">
        <v>292</v>
      </c>
    </row>
    <row r="1416" spans="1:10">
      <c r="A1416" t="s">
        <v>364</v>
      </c>
      <c r="B1416" t="s">
        <v>313</v>
      </c>
      <c r="C1416" t="s">
        <v>314</v>
      </c>
      <c r="D1416" t="s">
        <v>31</v>
      </c>
      <c r="E1416" t="s">
        <v>25</v>
      </c>
      <c r="F1416" s="398" t="s">
        <v>292</v>
      </c>
      <c r="G1416" s="398" t="s">
        <v>292</v>
      </c>
      <c r="H1416" s="398" t="s">
        <v>292</v>
      </c>
      <c r="I1416" s="398" t="s">
        <v>292</v>
      </c>
      <c r="J1416" s="398" t="s">
        <v>292</v>
      </c>
    </row>
    <row r="1417" spans="1:10">
      <c r="A1417" t="s">
        <v>364</v>
      </c>
      <c r="B1417" t="s">
        <v>315</v>
      </c>
      <c r="C1417" t="s">
        <v>316</v>
      </c>
      <c r="D1417" t="s">
        <v>31</v>
      </c>
      <c r="E1417" t="s">
        <v>25</v>
      </c>
      <c r="F1417" s="397">
        <v>0</v>
      </c>
      <c r="G1417" s="397">
        <v>0</v>
      </c>
      <c r="H1417" s="397">
        <v>0</v>
      </c>
      <c r="I1417" s="397">
        <v>0</v>
      </c>
      <c r="J1417" s="397">
        <v>0</v>
      </c>
    </row>
    <row r="1418" spans="1:10">
      <c r="A1418" t="s">
        <v>364</v>
      </c>
      <c r="B1418" t="s">
        <v>317</v>
      </c>
      <c r="C1418" t="s">
        <v>318</v>
      </c>
      <c r="D1418" t="s">
        <v>31</v>
      </c>
      <c r="E1418" t="s">
        <v>25</v>
      </c>
      <c r="F1418" s="397">
        <v>0</v>
      </c>
      <c r="G1418" s="397">
        <v>0</v>
      </c>
      <c r="H1418" s="397">
        <v>0</v>
      </c>
      <c r="I1418" s="397">
        <v>0</v>
      </c>
      <c r="J1418" s="397">
        <v>0</v>
      </c>
    </row>
    <row r="1419" spans="1:10">
      <c r="A1419" t="s">
        <v>364</v>
      </c>
      <c r="B1419" t="s">
        <v>319</v>
      </c>
      <c r="C1419" t="s">
        <v>320</v>
      </c>
      <c r="D1419" t="s">
        <v>31</v>
      </c>
      <c r="E1419" t="s">
        <v>25</v>
      </c>
      <c r="F1419" s="397">
        <v>0</v>
      </c>
      <c r="G1419" s="397">
        <v>0</v>
      </c>
      <c r="H1419" s="397">
        <v>0</v>
      </c>
      <c r="I1419" s="397">
        <v>0</v>
      </c>
      <c r="J1419" s="397">
        <v>0</v>
      </c>
    </row>
    <row r="1420" spans="1:10">
      <c r="A1420" t="s">
        <v>364</v>
      </c>
      <c r="B1420" t="s">
        <v>321</v>
      </c>
      <c r="C1420" t="s">
        <v>322</v>
      </c>
      <c r="D1420" t="s">
        <v>31</v>
      </c>
      <c r="E1420" t="s">
        <v>25</v>
      </c>
      <c r="F1420" s="397">
        <v>6.0330000000000004</v>
      </c>
      <c r="G1420" s="397">
        <v>6.0449999999999999</v>
      </c>
      <c r="H1420" s="397">
        <v>6.06</v>
      </c>
      <c r="I1420" s="397">
        <v>6.0730000000000004</v>
      </c>
      <c r="J1420" s="397">
        <v>6.0840000000000014</v>
      </c>
    </row>
    <row r="1421" spans="1:10">
      <c r="A1421" t="s">
        <v>364</v>
      </c>
      <c r="B1421" t="s">
        <v>323</v>
      </c>
      <c r="C1421" t="s">
        <v>324</v>
      </c>
      <c r="D1421" t="s">
        <v>31</v>
      </c>
      <c r="E1421" t="s">
        <v>25</v>
      </c>
      <c r="F1421" s="397">
        <v>0</v>
      </c>
      <c r="G1421" s="397">
        <v>0</v>
      </c>
      <c r="H1421" s="397">
        <v>0</v>
      </c>
      <c r="I1421" s="397">
        <v>0</v>
      </c>
      <c r="J1421" s="397">
        <v>0</v>
      </c>
    </row>
    <row r="1422" spans="1:10">
      <c r="A1422" t="s">
        <v>364</v>
      </c>
      <c r="B1422" t="s">
        <v>325</v>
      </c>
      <c r="C1422" t="s">
        <v>326</v>
      </c>
      <c r="D1422" t="s">
        <v>31</v>
      </c>
      <c r="E1422" t="s">
        <v>25</v>
      </c>
      <c r="F1422" s="397">
        <v>0</v>
      </c>
      <c r="G1422" s="397">
        <v>0</v>
      </c>
      <c r="H1422" s="397">
        <v>0</v>
      </c>
      <c r="I1422" s="397">
        <v>0</v>
      </c>
      <c r="J1422" s="397">
        <v>0</v>
      </c>
    </row>
    <row r="1423" spans="1:10">
      <c r="A1423" t="s">
        <v>364</v>
      </c>
      <c r="B1423" t="s">
        <v>327</v>
      </c>
      <c r="C1423" t="s">
        <v>328</v>
      </c>
      <c r="D1423" t="s">
        <v>31</v>
      </c>
      <c r="E1423" t="s">
        <v>25</v>
      </c>
      <c r="F1423" s="397">
        <v>0</v>
      </c>
      <c r="G1423" s="397">
        <v>0</v>
      </c>
      <c r="H1423" s="397">
        <v>0</v>
      </c>
      <c r="I1423" s="397">
        <v>0</v>
      </c>
      <c r="J1423" s="397">
        <v>0</v>
      </c>
    </row>
    <row r="1424" spans="1:10">
      <c r="A1424" t="s">
        <v>364</v>
      </c>
      <c r="B1424" t="s">
        <v>329</v>
      </c>
      <c r="C1424" t="s">
        <v>330</v>
      </c>
      <c r="D1424" t="s">
        <v>31</v>
      </c>
      <c r="E1424" t="s">
        <v>25</v>
      </c>
      <c r="F1424" s="397">
        <v>0</v>
      </c>
      <c r="G1424" s="397">
        <v>0</v>
      </c>
      <c r="H1424" s="397">
        <v>0</v>
      </c>
      <c r="I1424" s="397">
        <v>0</v>
      </c>
      <c r="J1424" s="397">
        <v>0</v>
      </c>
    </row>
    <row r="1425" spans="1:10">
      <c r="A1425" t="s">
        <v>364</v>
      </c>
      <c r="B1425" t="s">
        <v>331</v>
      </c>
      <c r="C1425" t="s">
        <v>332</v>
      </c>
      <c r="D1425" t="s">
        <v>31</v>
      </c>
      <c r="E1425" t="s">
        <v>25</v>
      </c>
      <c r="F1425" s="397">
        <v>0</v>
      </c>
      <c r="G1425" s="397">
        <v>0</v>
      </c>
      <c r="H1425" s="397">
        <v>0</v>
      </c>
      <c r="I1425" s="397">
        <v>0</v>
      </c>
      <c r="J1425" s="397">
        <v>0</v>
      </c>
    </row>
    <row r="1426" spans="1:10">
      <c r="A1426" t="s">
        <v>364</v>
      </c>
      <c r="B1426" t="s">
        <v>333</v>
      </c>
      <c r="C1426" t="s">
        <v>334</v>
      </c>
      <c r="D1426" t="s">
        <v>31</v>
      </c>
      <c r="E1426" t="s">
        <v>25</v>
      </c>
      <c r="F1426" s="397">
        <v>0</v>
      </c>
      <c r="G1426" s="397">
        <v>0</v>
      </c>
      <c r="H1426" s="397">
        <v>0</v>
      </c>
      <c r="I1426" s="397">
        <v>0</v>
      </c>
      <c r="J1426" s="397">
        <v>0</v>
      </c>
    </row>
    <row r="1427" spans="1:10">
      <c r="A1427" t="s">
        <v>364</v>
      </c>
      <c r="B1427" t="s">
        <v>335</v>
      </c>
      <c r="C1427" t="s">
        <v>336</v>
      </c>
      <c r="D1427" t="s">
        <v>31</v>
      </c>
      <c r="E1427" t="s">
        <v>25</v>
      </c>
      <c r="F1427" s="397">
        <v>2.613</v>
      </c>
      <c r="G1427" s="397">
        <v>3.8490000000000002</v>
      </c>
      <c r="H1427" s="397">
        <v>1.9670000000000001</v>
      </c>
      <c r="I1427" s="397">
        <v>0.70099999999999996</v>
      </c>
      <c r="J1427" s="397">
        <v>0.66200000000000003</v>
      </c>
    </row>
    <row r="1428" spans="1:10">
      <c r="A1428" t="s">
        <v>364</v>
      </c>
      <c r="B1428" t="s">
        <v>337</v>
      </c>
      <c r="C1428" t="s">
        <v>338</v>
      </c>
      <c r="D1428" t="s">
        <v>31</v>
      </c>
      <c r="E1428" t="s">
        <v>25</v>
      </c>
      <c r="F1428" s="397">
        <v>27.686</v>
      </c>
      <c r="G1428" s="397">
        <v>35.537000000000013</v>
      </c>
      <c r="H1428" s="397">
        <v>28.629000000000001</v>
      </c>
      <c r="I1428" s="397">
        <v>25.504000000000001</v>
      </c>
      <c r="J1428" s="397">
        <v>22.213999999999999</v>
      </c>
    </row>
    <row r="1429" spans="1:10">
      <c r="A1429" t="s">
        <v>364</v>
      </c>
      <c r="B1429" t="s">
        <v>339</v>
      </c>
      <c r="C1429" t="s">
        <v>334</v>
      </c>
      <c r="D1429" t="s">
        <v>31</v>
      </c>
      <c r="E1429" t="s">
        <v>25</v>
      </c>
      <c r="F1429" s="397">
        <v>0</v>
      </c>
      <c r="G1429" s="397">
        <v>0</v>
      </c>
      <c r="H1429" s="397">
        <v>0</v>
      </c>
      <c r="I1429" s="397">
        <v>0</v>
      </c>
      <c r="J1429" s="397">
        <v>0</v>
      </c>
    </row>
    <row r="1430" spans="1:10">
      <c r="A1430" t="s">
        <v>364</v>
      </c>
      <c r="B1430" t="s">
        <v>340</v>
      </c>
      <c r="C1430" t="s">
        <v>338</v>
      </c>
      <c r="D1430" t="s">
        <v>31</v>
      </c>
      <c r="E1430" t="s">
        <v>25</v>
      </c>
      <c r="F1430" s="397">
        <v>21.827999999999999</v>
      </c>
      <c r="G1430" s="397">
        <v>21.815000000000001</v>
      </c>
      <c r="H1430" s="397">
        <v>21.815000000000001</v>
      </c>
      <c r="I1430" s="397">
        <v>18.469000000000001</v>
      </c>
      <c r="J1430" s="397">
        <v>18.436</v>
      </c>
    </row>
    <row r="1431" spans="1:10">
      <c r="A1431" t="s">
        <v>364</v>
      </c>
      <c r="B1431" t="s">
        <v>341</v>
      </c>
      <c r="C1431" t="s">
        <v>342</v>
      </c>
      <c r="D1431" t="s">
        <v>343</v>
      </c>
      <c r="E1431" t="s">
        <v>25</v>
      </c>
      <c r="F1431" s="399">
        <v>8770</v>
      </c>
      <c r="G1431" s="399">
        <v>8977</v>
      </c>
      <c r="H1431" s="399">
        <v>9300</v>
      </c>
      <c r="I1431" s="399">
        <v>9176</v>
      </c>
      <c r="J1431" s="399">
        <v>8980</v>
      </c>
    </row>
    <row r="1432" spans="1:10">
      <c r="A1432" t="s">
        <v>364</v>
      </c>
      <c r="B1432" t="s">
        <v>344</v>
      </c>
      <c r="C1432" t="s">
        <v>345</v>
      </c>
      <c r="D1432" t="s">
        <v>343</v>
      </c>
      <c r="E1432" t="s">
        <v>25</v>
      </c>
      <c r="F1432" s="399">
        <v>18682</v>
      </c>
      <c r="G1432" s="399">
        <v>18979</v>
      </c>
      <c r="H1432" s="399">
        <v>19781</v>
      </c>
      <c r="I1432" s="399">
        <v>19298.54047826444</v>
      </c>
      <c r="J1432" s="399">
        <v>18929</v>
      </c>
    </row>
    <row r="1433" spans="1:10">
      <c r="A1433" t="s">
        <v>364</v>
      </c>
      <c r="B1433" t="s">
        <v>346</v>
      </c>
      <c r="C1433" t="s">
        <v>347</v>
      </c>
      <c r="D1433" t="s">
        <v>348</v>
      </c>
      <c r="E1433" t="s">
        <v>25</v>
      </c>
      <c r="F1433" s="506">
        <v>6.3629748889080837E-2</v>
      </c>
      <c r="G1433" s="506">
        <v>6.3629748889080837E-2</v>
      </c>
      <c r="H1433" s="506">
        <v>6.3629748889080837E-2</v>
      </c>
      <c r="I1433" s="506">
        <v>6.3629748889080837E-2</v>
      </c>
      <c r="J1433" s="506">
        <v>6.3629748889080837E-2</v>
      </c>
    </row>
    <row r="1434" spans="1:10">
      <c r="A1434" t="s">
        <v>364</v>
      </c>
      <c r="B1434" t="s">
        <v>349</v>
      </c>
      <c r="C1434" t="s">
        <v>350</v>
      </c>
      <c r="D1434" t="s">
        <v>348</v>
      </c>
      <c r="E1434" t="s">
        <v>25</v>
      </c>
      <c r="F1434" s="506">
        <v>6.3629748889080837E-2</v>
      </c>
      <c r="G1434" s="506">
        <v>6.3629748889080837E-2</v>
      </c>
      <c r="H1434" s="506">
        <v>6.3629748889080837E-2</v>
      </c>
      <c r="I1434" s="506">
        <v>6.3629748889080837E-2</v>
      </c>
      <c r="J1434" s="506">
        <v>6.3629748889080837E-2</v>
      </c>
    </row>
    <row r="1435" spans="1:10">
      <c r="A1435" t="s">
        <v>364</v>
      </c>
      <c r="B1435" t="s">
        <v>351</v>
      </c>
      <c r="C1435" t="s">
        <v>352</v>
      </c>
      <c r="D1435" t="s">
        <v>348</v>
      </c>
      <c r="E1435" t="s">
        <v>25</v>
      </c>
      <c r="F1435" s="506">
        <v>6.3629748889080837E-2</v>
      </c>
      <c r="G1435" s="506">
        <v>6.3629748889080837E-2</v>
      </c>
      <c r="H1435" s="506">
        <v>6.3629748889080837E-2</v>
      </c>
      <c r="I1435" s="506">
        <v>6.3629748889080837E-2</v>
      </c>
      <c r="J1435" s="506">
        <v>6.3629748889080837E-2</v>
      </c>
    </row>
    <row r="1436" spans="1:10">
      <c r="A1436" t="s">
        <v>364</v>
      </c>
      <c r="B1436" t="s">
        <v>353</v>
      </c>
      <c r="C1436" t="s">
        <v>354</v>
      </c>
      <c r="D1436" t="s">
        <v>348</v>
      </c>
      <c r="E1436" t="s">
        <v>25</v>
      </c>
      <c r="F1436" s="506">
        <v>0</v>
      </c>
      <c r="G1436" s="506">
        <v>0</v>
      </c>
      <c r="H1436" s="506">
        <v>0</v>
      </c>
      <c r="I1436" s="506">
        <v>0</v>
      </c>
      <c r="J1436" s="506">
        <v>0</v>
      </c>
    </row>
    <row r="1437" spans="1:10">
      <c r="A1437" t="s">
        <v>364</v>
      </c>
      <c r="B1437" t="s">
        <v>355</v>
      </c>
      <c r="C1437" t="s">
        <v>356</v>
      </c>
      <c r="D1437" t="s">
        <v>348</v>
      </c>
      <c r="E1437" t="s">
        <v>25</v>
      </c>
      <c r="F1437" s="506">
        <v>0.05</v>
      </c>
      <c r="G1437" s="506">
        <v>0.05</v>
      </c>
      <c r="H1437" s="506">
        <v>0.05</v>
      </c>
      <c r="I1437" s="506">
        <v>0.05</v>
      </c>
      <c r="J1437" s="506">
        <v>0.05</v>
      </c>
    </row>
    <row r="1438" spans="1:10">
      <c r="A1438" t="s">
        <v>364</v>
      </c>
      <c r="B1438" t="s">
        <v>357</v>
      </c>
      <c r="C1438" t="s">
        <v>358</v>
      </c>
      <c r="D1438" t="s">
        <v>348</v>
      </c>
      <c r="E1438" t="s">
        <v>25</v>
      </c>
      <c r="F1438" s="506">
        <v>0</v>
      </c>
      <c r="G1438" s="506">
        <v>0</v>
      </c>
      <c r="H1438" s="506">
        <v>0</v>
      </c>
      <c r="I1438" s="506">
        <v>0</v>
      </c>
      <c r="J1438" s="506">
        <v>0</v>
      </c>
    </row>
    <row r="1439" spans="1:10">
      <c r="A1439" t="s">
        <v>365</v>
      </c>
      <c r="B1439" t="s">
        <v>29</v>
      </c>
      <c r="C1439" t="s">
        <v>30</v>
      </c>
      <c r="D1439" t="s">
        <v>31</v>
      </c>
      <c r="E1439" t="s">
        <v>25</v>
      </c>
      <c r="F1439" s="397">
        <v>0</v>
      </c>
      <c r="G1439" s="397">
        <v>0</v>
      </c>
      <c r="H1439" s="397">
        <v>0</v>
      </c>
      <c r="I1439" s="397">
        <v>0</v>
      </c>
      <c r="J1439" s="397">
        <v>0</v>
      </c>
    </row>
    <row r="1440" spans="1:10">
      <c r="A1440" t="s">
        <v>365</v>
      </c>
      <c r="B1440" t="s">
        <v>32</v>
      </c>
      <c r="C1440" t="s">
        <v>33</v>
      </c>
      <c r="D1440" t="s">
        <v>31</v>
      </c>
      <c r="E1440" t="s">
        <v>25</v>
      </c>
      <c r="F1440" s="397">
        <v>0</v>
      </c>
      <c r="G1440" s="397">
        <v>0</v>
      </c>
      <c r="H1440" s="397">
        <v>0</v>
      </c>
      <c r="I1440" s="397">
        <v>0</v>
      </c>
      <c r="J1440" s="397">
        <v>0</v>
      </c>
    </row>
    <row r="1441" spans="1:10">
      <c r="A1441" t="s">
        <v>365</v>
      </c>
      <c r="B1441" t="s">
        <v>34</v>
      </c>
      <c r="C1441" t="s">
        <v>35</v>
      </c>
      <c r="D1441" t="s">
        <v>31</v>
      </c>
      <c r="E1441" t="s">
        <v>25</v>
      </c>
      <c r="F1441" s="397">
        <v>0</v>
      </c>
      <c r="G1441" s="397">
        <v>0</v>
      </c>
      <c r="H1441" s="397">
        <v>0</v>
      </c>
      <c r="I1441" s="397">
        <v>0</v>
      </c>
      <c r="J1441" s="397">
        <v>0</v>
      </c>
    </row>
    <row r="1442" spans="1:10">
      <c r="A1442" t="s">
        <v>365</v>
      </c>
      <c r="B1442" t="s">
        <v>36</v>
      </c>
      <c r="C1442" t="s">
        <v>37</v>
      </c>
      <c r="D1442" t="s">
        <v>31</v>
      </c>
      <c r="E1442" t="s">
        <v>25</v>
      </c>
      <c r="F1442" s="397">
        <v>0</v>
      </c>
      <c r="G1442" s="397">
        <v>0</v>
      </c>
      <c r="H1442" s="397">
        <v>0</v>
      </c>
      <c r="I1442" s="397">
        <v>0</v>
      </c>
      <c r="J1442" s="397">
        <v>0</v>
      </c>
    </row>
    <row r="1443" spans="1:10">
      <c r="A1443" t="s">
        <v>365</v>
      </c>
      <c r="B1443" t="s">
        <v>38</v>
      </c>
      <c r="C1443" t="s">
        <v>39</v>
      </c>
      <c r="D1443" t="s">
        <v>31</v>
      </c>
      <c r="E1443" t="s">
        <v>25</v>
      </c>
      <c r="F1443" s="397">
        <v>0</v>
      </c>
      <c r="G1443" s="397">
        <v>0</v>
      </c>
      <c r="H1443" s="397">
        <v>0</v>
      </c>
      <c r="I1443" s="397">
        <v>0</v>
      </c>
      <c r="J1443" s="397">
        <v>0</v>
      </c>
    </row>
    <row r="1444" spans="1:10">
      <c r="A1444" t="s">
        <v>365</v>
      </c>
      <c r="B1444" t="s">
        <v>40</v>
      </c>
      <c r="C1444" t="s">
        <v>41</v>
      </c>
      <c r="D1444" t="s">
        <v>31</v>
      </c>
      <c r="E1444" t="s">
        <v>25</v>
      </c>
      <c r="F1444" s="397">
        <v>0</v>
      </c>
      <c r="G1444" s="397">
        <v>0</v>
      </c>
      <c r="H1444" s="397">
        <v>0</v>
      </c>
      <c r="I1444" s="397">
        <v>0</v>
      </c>
      <c r="J1444" s="397">
        <v>0</v>
      </c>
    </row>
    <row r="1445" spans="1:10">
      <c r="A1445" t="s">
        <v>365</v>
      </c>
      <c r="B1445" t="s">
        <v>42</v>
      </c>
      <c r="C1445" t="s">
        <v>43</v>
      </c>
      <c r="D1445" t="s">
        <v>31</v>
      </c>
      <c r="E1445" t="s">
        <v>25</v>
      </c>
      <c r="F1445" s="397">
        <v>0</v>
      </c>
      <c r="G1445" s="397">
        <v>0</v>
      </c>
      <c r="H1445" s="397">
        <v>0</v>
      </c>
      <c r="I1445" s="397">
        <v>0</v>
      </c>
      <c r="J1445" s="397">
        <v>0</v>
      </c>
    </row>
    <row r="1446" spans="1:10">
      <c r="A1446" t="s">
        <v>365</v>
      </c>
      <c r="B1446" t="s">
        <v>44</v>
      </c>
      <c r="C1446" t="s">
        <v>45</v>
      </c>
      <c r="D1446" t="s">
        <v>31</v>
      </c>
      <c r="E1446" t="s">
        <v>25</v>
      </c>
      <c r="F1446" s="397">
        <v>0</v>
      </c>
      <c r="G1446" s="397">
        <v>0</v>
      </c>
      <c r="H1446" s="397">
        <v>0</v>
      </c>
      <c r="I1446" s="397">
        <v>0</v>
      </c>
      <c r="J1446" s="397">
        <v>0</v>
      </c>
    </row>
    <row r="1447" spans="1:10">
      <c r="A1447" t="s">
        <v>365</v>
      </c>
      <c r="B1447" t="s">
        <v>46</v>
      </c>
      <c r="C1447" t="s">
        <v>47</v>
      </c>
      <c r="D1447" t="s">
        <v>31</v>
      </c>
      <c r="E1447" t="s">
        <v>25</v>
      </c>
      <c r="F1447" s="397">
        <v>0.253</v>
      </c>
      <c r="G1447" s="397">
        <v>0.255</v>
      </c>
      <c r="H1447" s="397">
        <v>0.28999999999999998</v>
      </c>
      <c r="I1447" s="397">
        <v>0.28999999999999998</v>
      </c>
      <c r="J1447" s="397">
        <v>0.28899999999999998</v>
      </c>
    </row>
    <row r="1448" spans="1:10">
      <c r="A1448" t="s">
        <v>365</v>
      </c>
      <c r="B1448" t="s">
        <v>48</v>
      </c>
      <c r="C1448" t="s">
        <v>49</v>
      </c>
      <c r="D1448" t="s">
        <v>31</v>
      </c>
      <c r="E1448" t="s">
        <v>25</v>
      </c>
      <c r="F1448" s="397">
        <v>3.5030000000000001</v>
      </c>
      <c r="G1448" s="397">
        <v>3.5019999999999998</v>
      </c>
      <c r="H1448" s="397">
        <v>3.4660000000000002</v>
      </c>
      <c r="I1448" s="397">
        <v>3.4660000000000002</v>
      </c>
      <c r="J1448" s="397">
        <v>3.4670000000000001</v>
      </c>
    </row>
    <row r="1449" spans="1:10">
      <c r="A1449" t="s">
        <v>365</v>
      </c>
      <c r="B1449" t="s">
        <v>50</v>
      </c>
      <c r="C1449" t="s">
        <v>51</v>
      </c>
      <c r="D1449" t="s">
        <v>31</v>
      </c>
      <c r="E1449" t="s">
        <v>25</v>
      </c>
      <c r="F1449" s="397">
        <v>2.8490000000000002</v>
      </c>
      <c r="G1449" s="397">
        <v>2.8849999999999998</v>
      </c>
      <c r="H1449" s="397">
        <v>2.8839999999999999</v>
      </c>
      <c r="I1449" s="397">
        <v>2.9020000000000001</v>
      </c>
      <c r="J1449" s="397">
        <v>2.9390000000000001</v>
      </c>
    </row>
    <row r="1450" spans="1:10">
      <c r="A1450" t="s">
        <v>365</v>
      </c>
      <c r="B1450" t="s">
        <v>52</v>
      </c>
      <c r="C1450" t="s">
        <v>53</v>
      </c>
      <c r="D1450" t="s">
        <v>31</v>
      </c>
      <c r="E1450" t="s">
        <v>25</v>
      </c>
      <c r="F1450" s="397">
        <v>0.69699999999999995</v>
      </c>
      <c r="G1450" s="397">
        <v>0.69799999999999995</v>
      </c>
      <c r="H1450" s="397">
        <v>0.68799999999999994</v>
      </c>
      <c r="I1450" s="397">
        <v>0.67300000000000004</v>
      </c>
      <c r="J1450" s="397">
        <v>0.64600000000000002</v>
      </c>
    </row>
    <row r="1451" spans="1:10">
      <c r="A1451" t="s">
        <v>365</v>
      </c>
      <c r="B1451" t="s">
        <v>54</v>
      </c>
      <c r="C1451" t="s">
        <v>55</v>
      </c>
      <c r="D1451" t="s">
        <v>31</v>
      </c>
      <c r="E1451" t="s">
        <v>25</v>
      </c>
      <c r="F1451" s="397">
        <v>0.17499999999999999</v>
      </c>
      <c r="G1451" s="397">
        <v>0.13800000000000001</v>
      </c>
      <c r="H1451" s="397">
        <v>0.14899999999999999</v>
      </c>
      <c r="I1451" s="397">
        <v>0.14599999999999999</v>
      </c>
      <c r="J1451" s="397">
        <v>0.13500000000000001</v>
      </c>
    </row>
    <row r="1452" spans="1:10">
      <c r="A1452" t="s">
        <v>365</v>
      </c>
      <c r="B1452" t="s">
        <v>56</v>
      </c>
      <c r="C1452" t="s">
        <v>57</v>
      </c>
      <c r="D1452" t="s">
        <v>31</v>
      </c>
      <c r="E1452" t="s">
        <v>25</v>
      </c>
      <c r="F1452" s="397">
        <v>0</v>
      </c>
      <c r="G1452" s="397">
        <v>0</v>
      </c>
      <c r="H1452" s="397">
        <v>0</v>
      </c>
      <c r="I1452" s="397">
        <v>0</v>
      </c>
      <c r="J1452" s="397">
        <v>0</v>
      </c>
    </row>
    <row r="1453" spans="1:10">
      <c r="A1453" t="s">
        <v>365</v>
      </c>
      <c r="B1453" t="s">
        <v>58</v>
      </c>
      <c r="C1453" t="s">
        <v>59</v>
      </c>
      <c r="D1453" t="s">
        <v>31</v>
      </c>
      <c r="E1453" t="s">
        <v>25</v>
      </c>
      <c r="F1453" s="397">
        <v>0.79500000000000004</v>
      </c>
      <c r="G1453" s="397">
        <v>0.89700000000000002</v>
      </c>
      <c r="H1453" s="397">
        <v>1.194</v>
      </c>
      <c r="I1453" s="397">
        <v>1.353</v>
      </c>
      <c r="J1453" s="397">
        <v>1.552</v>
      </c>
    </row>
    <row r="1454" spans="1:10">
      <c r="A1454" t="s">
        <v>365</v>
      </c>
      <c r="B1454" t="s">
        <v>60</v>
      </c>
      <c r="C1454" t="s">
        <v>61</v>
      </c>
      <c r="D1454" t="s">
        <v>31</v>
      </c>
      <c r="E1454" t="s">
        <v>25</v>
      </c>
      <c r="F1454" s="397">
        <v>11.013999999999999</v>
      </c>
      <c r="G1454" s="397">
        <v>12.339</v>
      </c>
      <c r="H1454" s="397">
        <v>14.276</v>
      </c>
      <c r="I1454" s="397">
        <v>16.167999999999999</v>
      </c>
      <c r="J1454" s="397">
        <v>18.61</v>
      </c>
    </row>
    <row r="1455" spans="1:10">
      <c r="A1455" t="s">
        <v>365</v>
      </c>
      <c r="B1455" t="s">
        <v>62</v>
      </c>
      <c r="C1455" t="s">
        <v>63</v>
      </c>
      <c r="D1455" t="s">
        <v>31</v>
      </c>
      <c r="E1455" t="s">
        <v>25</v>
      </c>
      <c r="F1455" s="397">
        <v>3.9470000000000001</v>
      </c>
      <c r="G1455" s="397">
        <v>4.6239999999999997</v>
      </c>
      <c r="H1455" s="397">
        <v>5.4189999999999996</v>
      </c>
      <c r="I1455" s="397">
        <v>6.3550000000000004</v>
      </c>
      <c r="J1455" s="397">
        <v>7.5179999999999998</v>
      </c>
    </row>
    <row r="1456" spans="1:10">
      <c r="A1456" t="s">
        <v>365</v>
      </c>
      <c r="B1456" t="s">
        <v>64</v>
      </c>
      <c r="C1456" t="s">
        <v>65</v>
      </c>
      <c r="D1456" t="s">
        <v>31</v>
      </c>
      <c r="E1456" t="s">
        <v>25</v>
      </c>
      <c r="F1456" s="397">
        <v>0.96599999999999997</v>
      </c>
      <c r="G1456" s="397">
        <v>1.1180000000000001</v>
      </c>
      <c r="H1456" s="397">
        <v>1.2929999999999999</v>
      </c>
      <c r="I1456" s="397">
        <v>1.4730000000000001</v>
      </c>
      <c r="J1456" s="397">
        <v>1.653</v>
      </c>
    </row>
    <row r="1457" spans="1:10">
      <c r="A1457" t="s">
        <v>365</v>
      </c>
      <c r="B1457" t="s">
        <v>66</v>
      </c>
      <c r="C1457" t="s">
        <v>67</v>
      </c>
      <c r="D1457" t="s">
        <v>31</v>
      </c>
      <c r="E1457" t="s">
        <v>25</v>
      </c>
      <c r="F1457" s="397">
        <v>0.24299999999999999</v>
      </c>
      <c r="G1457" s="397">
        <v>0.222</v>
      </c>
      <c r="H1457" s="397">
        <v>0.28100000000000003</v>
      </c>
      <c r="I1457" s="397">
        <v>0.32100000000000001</v>
      </c>
      <c r="J1457" s="397">
        <v>0.34599999999999997</v>
      </c>
    </row>
    <row r="1458" spans="1:10">
      <c r="A1458" t="s">
        <v>365</v>
      </c>
      <c r="B1458" t="s">
        <v>68</v>
      </c>
      <c r="C1458" t="s">
        <v>69</v>
      </c>
      <c r="D1458" t="s">
        <v>31</v>
      </c>
      <c r="E1458" t="s">
        <v>25</v>
      </c>
      <c r="F1458" s="397">
        <v>0</v>
      </c>
      <c r="G1458" s="397">
        <v>0</v>
      </c>
      <c r="H1458" s="397">
        <v>0</v>
      </c>
      <c r="I1458" s="397">
        <v>0</v>
      </c>
      <c r="J1458" s="397">
        <v>0</v>
      </c>
    </row>
    <row r="1459" spans="1:10">
      <c r="A1459" t="s">
        <v>365</v>
      </c>
      <c r="B1459" t="s">
        <v>70</v>
      </c>
      <c r="C1459" t="s">
        <v>71</v>
      </c>
      <c r="D1459" t="s">
        <v>31</v>
      </c>
      <c r="E1459" t="s">
        <v>25</v>
      </c>
      <c r="F1459" s="397">
        <v>8.5999999999999993E-2</v>
      </c>
      <c r="G1459" s="397">
        <v>1.0999999999999999E-2</v>
      </c>
      <c r="H1459" s="397">
        <v>2E-3</v>
      </c>
      <c r="I1459" s="397">
        <v>0</v>
      </c>
      <c r="J1459" s="397">
        <v>0</v>
      </c>
    </row>
    <row r="1460" spans="1:10">
      <c r="A1460" t="s">
        <v>365</v>
      </c>
      <c r="B1460" t="s">
        <v>72</v>
      </c>
      <c r="C1460" t="s">
        <v>73</v>
      </c>
      <c r="D1460" t="s">
        <v>31</v>
      </c>
      <c r="E1460" t="s">
        <v>25</v>
      </c>
      <c r="F1460" s="397">
        <v>1.1930000000000001</v>
      </c>
      <c r="G1460" s="397">
        <v>0.157</v>
      </c>
      <c r="H1460" s="397">
        <v>2.3E-2</v>
      </c>
      <c r="I1460" s="397">
        <v>0</v>
      </c>
      <c r="J1460" s="397">
        <v>0</v>
      </c>
    </row>
    <row r="1461" spans="1:10">
      <c r="A1461" t="s">
        <v>365</v>
      </c>
      <c r="B1461" t="s">
        <v>74</v>
      </c>
      <c r="C1461" t="s">
        <v>75</v>
      </c>
      <c r="D1461" t="s">
        <v>31</v>
      </c>
      <c r="E1461" t="s">
        <v>25</v>
      </c>
      <c r="F1461" s="397">
        <v>0</v>
      </c>
      <c r="G1461" s="397">
        <v>0</v>
      </c>
      <c r="H1461" s="397">
        <v>0</v>
      </c>
      <c r="I1461" s="397">
        <v>0</v>
      </c>
      <c r="J1461" s="397">
        <v>0</v>
      </c>
    </row>
    <row r="1462" spans="1:10">
      <c r="A1462" t="s">
        <v>365</v>
      </c>
      <c r="B1462" t="s">
        <v>76</v>
      </c>
      <c r="C1462" t="s">
        <v>77</v>
      </c>
      <c r="D1462" t="s">
        <v>31</v>
      </c>
      <c r="E1462" t="s">
        <v>25</v>
      </c>
      <c r="F1462" s="397">
        <v>0</v>
      </c>
      <c r="G1462" s="397">
        <v>0</v>
      </c>
      <c r="H1462" s="397">
        <v>0</v>
      </c>
      <c r="I1462" s="397">
        <v>0</v>
      </c>
      <c r="J1462" s="397">
        <v>0</v>
      </c>
    </row>
    <row r="1463" spans="1:10">
      <c r="A1463" t="s">
        <v>365</v>
      </c>
      <c r="B1463" t="s">
        <v>78</v>
      </c>
      <c r="C1463" t="s">
        <v>79</v>
      </c>
      <c r="D1463" t="s">
        <v>31</v>
      </c>
      <c r="E1463" t="s">
        <v>25</v>
      </c>
      <c r="F1463" s="397">
        <v>0</v>
      </c>
      <c r="G1463" s="397">
        <v>0</v>
      </c>
      <c r="H1463" s="397">
        <v>0</v>
      </c>
      <c r="I1463" s="397">
        <v>0</v>
      </c>
      <c r="J1463" s="397">
        <v>0</v>
      </c>
    </row>
    <row r="1464" spans="1:10">
      <c r="A1464" t="s">
        <v>365</v>
      </c>
      <c r="B1464" t="s">
        <v>80</v>
      </c>
      <c r="C1464" t="s">
        <v>81</v>
      </c>
      <c r="D1464" t="s">
        <v>31</v>
      </c>
      <c r="E1464" t="s">
        <v>25</v>
      </c>
      <c r="F1464" s="397">
        <v>0</v>
      </c>
      <c r="G1464" s="397">
        <v>0</v>
      </c>
      <c r="H1464" s="397">
        <v>0</v>
      </c>
      <c r="I1464" s="397">
        <v>0</v>
      </c>
      <c r="J1464" s="397">
        <v>0</v>
      </c>
    </row>
    <row r="1465" spans="1:10">
      <c r="A1465" t="s">
        <v>365</v>
      </c>
      <c r="B1465" t="s">
        <v>82</v>
      </c>
      <c r="C1465" t="s">
        <v>83</v>
      </c>
      <c r="D1465" t="s">
        <v>31</v>
      </c>
      <c r="E1465" t="s">
        <v>25</v>
      </c>
      <c r="F1465" s="397">
        <v>0</v>
      </c>
      <c r="G1465" s="397">
        <v>0</v>
      </c>
      <c r="H1465" s="397">
        <v>0</v>
      </c>
      <c r="I1465" s="397">
        <v>0</v>
      </c>
      <c r="J1465" s="397">
        <v>0</v>
      </c>
    </row>
    <row r="1466" spans="1:10">
      <c r="A1466" t="s">
        <v>365</v>
      </c>
      <c r="B1466" t="s">
        <v>84</v>
      </c>
      <c r="C1466" t="s">
        <v>85</v>
      </c>
      <c r="D1466" t="s">
        <v>31</v>
      </c>
      <c r="E1466" t="s">
        <v>25</v>
      </c>
      <c r="F1466" s="397">
        <v>0</v>
      </c>
      <c r="G1466" s="397">
        <v>0</v>
      </c>
      <c r="H1466" s="397">
        <v>0</v>
      </c>
      <c r="I1466" s="397">
        <v>0</v>
      </c>
      <c r="J1466" s="397">
        <v>0</v>
      </c>
    </row>
    <row r="1467" spans="1:10">
      <c r="A1467" t="s">
        <v>365</v>
      </c>
      <c r="B1467" t="s">
        <v>86</v>
      </c>
      <c r="C1467" t="s">
        <v>87</v>
      </c>
      <c r="D1467" t="s">
        <v>31</v>
      </c>
      <c r="E1467" t="s">
        <v>25</v>
      </c>
      <c r="F1467" s="397">
        <v>0</v>
      </c>
      <c r="G1467" s="397">
        <v>0</v>
      </c>
      <c r="H1467" s="397">
        <v>0</v>
      </c>
      <c r="I1467" s="397">
        <v>0</v>
      </c>
      <c r="J1467" s="397">
        <v>0</v>
      </c>
    </row>
    <row r="1468" spans="1:10">
      <c r="A1468" t="s">
        <v>365</v>
      </c>
      <c r="B1468" t="s">
        <v>88</v>
      </c>
      <c r="C1468" t="s">
        <v>89</v>
      </c>
      <c r="D1468" t="s">
        <v>31</v>
      </c>
      <c r="E1468" t="s">
        <v>25</v>
      </c>
      <c r="F1468" s="397">
        <v>0</v>
      </c>
      <c r="G1468" s="397">
        <v>0</v>
      </c>
      <c r="H1468" s="397">
        <v>0</v>
      </c>
      <c r="I1468" s="397">
        <v>0</v>
      </c>
      <c r="J1468" s="397">
        <v>0</v>
      </c>
    </row>
    <row r="1469" spans="1:10">
      <c r="A1469" t="s">
        <v>365</v>
      </c>
      <c r="B1469" t="s">
        <v>90</v>
      </c>
      <c r="C1469" t="s">
        <v>91</v>
      </c>
      <c r="D1469" t="s">
        <v>31</v>
      </c>
      <c r="E1469" t="s">
        <v>25</v>
      </c>
      <c r="F1469" s="397">
        <v>0</v>
      </c>
      <c r="G1469" s="397">
        <v>0</v>
      </c>
      <c r="H1469" s="397">
        <v>0</v>
      </c>
      <c r="I1469" s="397">
        <v>0</v>
      </c>
      <c r="J1469" s="397">
        <v>0</v>
      </c>
    </row>
    <row r="1470" spans="1:10">
      <c r="A1470" t="s">
        <v>365</v>
      </c>
      <c r="B1470" t="s">
        <v>92</v>
      </c>
      <c r="C1470" t="s">
        <v>93</v>
      </c>
      <c r="D1470" t="s">
        <v>31</v>
      </c>
      <c r="E1470" t="s">
        <v>25</v>
      </c>
      <c r="F1470" s="397">
        <v>0</v>
      </c>
      <c r="G1470" s="397">
        <v>0</v>
      </c>
      <c r="H1470" s="397">
        <v>0</v>
      </c>
      <c r="I1470" s="397">
        <v>0</v>
      </c>
      <c r="J1470" s="397">
        <v>0</v>
      </c>
    </row>
    <row r="1471" spans="1:10">
      <c r="A1471" t="s">
        <v>365</v>
      </c>
      <c r="B1471" t="s">
        <v>94</v>
      </c>
      <c r="C1471" t="s">
        <v>95</v>
      </c>
      <c r="D1471" t="s">
        <v>31</v>
      </c>
      <c r="E1471" t="s">
        <v>25</v>
      </c>
      <c r="F1471" s="397">
        <v>4.1070000000000002</v>
      </c>
      <c r="G1471" s="397">
        <v>3.7440000000000002</v>
      </c>
      <c r="H1471" s="397">
        <v>3.6739999999999999</v>
      </c>
      <c r="I1471" s="397">
        <v>3.464</v>
      </c>
      <c r="J1471" s="397">
        <v>3.1440000000000001</v>
      </c>
    </row>
    <row r="1472" spans="1:10">
      <c r="A1472" t="s">
        <v>365</v>
      </c>
      <c r="B1472" t="s">
        <v>96</v>
      </c>
      <c r="C1472" t="s">
        <v>97</v>
      </c>
      <c r="D1472" t="s">
        <v>31</v>
      </c>
      <c r="E1472" t="s">
        <v>25</v>
      </c>
      <c r="F1472" s="397">
        <v>2.6709999999999998</v>
      </c>
      <c r="G1472" s="397">
        <v>2.4950000000000001</v>
      </c>
      <c r="H1472" s="397">
        <v>2.5146000000000002</v>
      </c>
      <c r="I1472" s="397">
        <v>2.4051999999999998</v>
      </c>
      <c r="J1472" s="397">
        <v>2.2347000000000001</v>
      </c>
    </row>
    <row r="1473" spans="1:10">
      <c r="A1473" t="s">
        <v>365</v>
      </c>
      <c r="B1473" t="s">
        <v>98</v>
      </c>
      <c r="C1473" t="s">
        <v>99</v>
      </c>
      <c r="D1473" t="s">
        <v>31</v>
      </c>
      <c r="E1473" t="s">
        <v>25</v>
      </c>
      <c r="F1473" s="397">
        <v>0.26400000000000001</v>
      </c>
      <c r="G1473" s="397">
        <v>0.33100000000000002</v>
      </c>
      <c r="H1473" s="397">
        <v>0.55269999999999997</v>
      </c>
      <c r="I1473" s="397">
        <v>4.9299999999999997E-2</v>
      </c>
      <c r="J1473" s="397">
        <v>2.3699999999999999E-2</v>
      </c>
    </row>
    <row r="1474" spans="1:10">
      <c r="A1474" t="s">
        <v>365</v>
      </c>
      <c r="B1474" t="s">
        <v>100</v>
      </c>
      <c r="C1474" t="s">
        <v>101</v>
      </c>
      <c r="D1474" t="s">
        <v>31</v>
      </c>
      <c r="E1474" t="s">
        <v>25</v>
      </c>
      <c r="F1474" s="397">
        <v>42.286000000000001</v>
      </c>
      <c r="G1474" s="397">
        <v>38.581000000000003</v>
      </c>
      <c r="H1474" s="397">
        <v>38.084000000000003</v>
      </c>
      <c r="I1474" s="397">
        <v>35.712000000000003</v>
      </c>
      <c r="J1474" s="397">
        <v>32.524999999999999</v>
      </c>
    </row>
    <row r="1475" spans="1:10">
      <c r="A1475" t="s">
        <v>365</v>
      </c>
      <c r="B1475" t="s">
        <v>102</v>
      </c>
      <c r="C1475" t="s">
        <v>103</v>
      </c>
      <c r="D1475" t="s">
        <v>31</v>
      </c>
      <c r="E1475" t="s">
        <v>25</v>
      </c>
      <c r="F1475" s="397">
        <v>0</v>
      </c>
      <c r="G1475" s="397">
        <v>0</v>
      </c>
      <c r="H1475" s="397">
        <v>0</v>
      </c>
      <c r="I1475" s="397">
        <v>0</v>
      </c>
      <c r="J1475" s="397">
        <v>0</v>
      </c>
    </row>
    <row r="1476" spans="1:10">
      <c r="A1476" t="s">
        <v>365</v>
      </c>
      <c r="B1476" t="s">
        <v>104</v>
      </c>
      <c r="C1476" t="s">
        <v>105</v>
      </c>
      <c r="D1476" t="s">
        <v>31</v>
      </c>
      <c r="E1476" t="s">
        <v>25</v>
      </c>
      <c r="F1476" s="397">
        <v>1.0680000000000001</v>
      </c>
      <c r="G1476" s="397">
        <v>0.435</v>
      </c>
      <c r="H1476" s="397">
        <v>0.30299999999999999</v>
      </c>
      <c r="I1476" s="397">
        <v>0.27600000000000002</v>
      </c>
      <c r="J1476" s="397">
        <v>0.27300000000000002</v>
      </c>
    </row>
    <row r="1477" spans="1:10">
      <c r="A1477" t="s">
        <v>365</v>
      </c>
      <c r="B1477" t="s">
        <v>106</v>
      </c>
      <c r="C1477" t="s">
        <v>107</v>
      </c>
      <c r="D1477" t="s">
        <v>31</v>
      </c>
      <c r="E1477" t="s">
        <v>25</v>
      </c>
      <c r="F1477" s="397">
        <v>-2.2789999999999999</v>
      </c>
      <c r="G1477" s="397">
        <v>-4.5590000000000002</v>
      </c>
      <c r="H1477" s="397">
        <v>-6.8380000000000001</v>
      </c>
      <c r="I1477" s="397">
        <v>-9.1180000000000003</v>
      </c>
      <c r="J1477" s="397">
        <v>-11.397</v>
      </c>
    </row>
    <row r="1478" spans="1:10">
      <c r="A1478" t="s">
        <v>365</v>
      </c>
      <c r="B1478" t="s">
        <v>108</v>
      </c>
      <c r="C1478" t="s">
        <v>109</v>
      </c>
      <c r="D1478" t="s">
        <v>31</v>
      </c>
      <c r="E1478" t="s">
        <v>25</v>
      </c>
      <c r="F1478" s="397">
        <v>7.4119999999999999</v>
      </c>
      <c r="G1478" s="397">
        <v>6.923</v>
      </c>
      <c r="H1478" s="397">
        <v>6.9790000000000001</v>
      </c>
      <c r="I1478" s="397">
        <v>6.6749999999999998</v>
      </c>
      <c r="J1478" s="397">
        <v>6.202</v>
      </c>
    </row>
    <row r="1479" spans="1:10">
      <c r="A1479" t="s">
        <v>365</v>
      </c>
      <c r="B1479" t="s">
        <v>110</v>
      </c>
      <c r="C1479" t="s">
        <v>111</v>
      </c>
      <c r="D1479" t="s">
        <v>31</v>
      </c>
      <c r="E1479" t="s">
        <v>25</v>
      </c>
      <c r="F1479" s="397">
        <v>30.946000000000002</v>
      </c>
      <c r="G1479" s="397">
        <v>27.702999999999999</v>
      </c>
      <c r="H1479" s="397">
        <v>26.280999999999999</v>
      </c>
      <c r="I1479" s="397">
        <v>24.521999999999998</v>
      </c>
      <c r="J1479" s="397">
        <v>21.872</v>
      </c>
    </row>
    <row r="1480" spans="1:10">
      <c r="A1480" t="s">
        <v>365</v>
      </c>
      <c r="B1480" t="s">
        <v>112</v>
      </c>
      <c r="C1480" t="s">
        <v>113</v>
      </c>
      <c r="D1480" t="s">
        <v>31</v>
      </c>
      <c r="E1480" t="s">
        <v>25</v>
      </c>
      <c r="F1480" s="397">
        <v>9.4559999999999995</v>
      </c>
      <c r="G1480" s="397">
        <v>8.3320000000000007</v>
      </c>
      <c r="H1480" s="397">
        <v>7.7859999999999996</v>
      </c>
      <c r="I1480" s="397">
        <v>7.2080000000000002</v>
      </c>
      <c r="J1480" s="397">
        <v>6.3550000000000004</v>
      </c>
    </row>
    <row r="1481" spans="1:10">
      <c r="A1481" t="s">
        <v>365</v>
      </c>
      <c r="B1481" t="s">
        <v>114</v>
      </c>
      <c r="C1481" t="s">
        <v>115</v>
      </c>
      <c r="D1481" t="s">
        <v>31</v>
      </c>
      <c r="E1481" t="s">
        <v>25</v>
      </c>
      <c r="F1481" s="397">
        <v>4.6050000000000004</v>
      </c>
      <c r="G1481" s="397">
        <v>4.5209999999999999</v>
      </c>
      <c r="H1481" s="397">
        <v>4.3999999999999986</v>
      </c>
      <c r="I1481" s="397">
        <v>4.3729999999999993</v>
      </c>
      <c r="J1481" s="397">
        <v>4.1969999999999992</v>
      </c>
    </row>
    <row r="1482" spans="1:10">
      <c r="A1482" t="s">
        <v>365</v>
      </c>
      <c r="B1482" t="s">
        <v>116</v>
      </c>
      <c r="C1482" t="s">
        <v>117</v>
      </c>
      <c r="D1482" t="s">
        <v>31</v>
      </c>
      <c r="E1482" t="s">
        <v>25</v>
      </c>
      <c r="F1482" s="397">
        <v>1.6339999999999999</v>
      </c>
      <c r="G1482" s="397">
        <v>1.698</v>
      </c>
      <c r="H1482" s="397">
        <v>1.5780000000000001</v>
      </c>
      <c r="I1482" s="397">
        <v>1.5149999999999999</v>
      </c>
      <c r="J1482" s="397">
        <v>1.464</v>
      </c>
    </row>
    <row r="1483" spans="1:10">
      <c r="A1483" t="s">
        <v>365</v>
      </c>
      <c r="B1483" t="s">
        <v>118</v>
      </c>
      <c r="C1483" t="s">
        <v>119</v>
      </c>
      <c r="D1483" t="s">
        <v>31</v>
      </c>
      <c r="E1483" t="s">
        <v>25</v>
      </c>
      <c r="F1483" s="397">
        <v>1.865</v>
      </c>
      <c r="G1483" s="397">
        <v>1.6970000000000001</v>
      </c>
      <c r="H1483" s="397">
        <v>2.6619999999999999</v>
      </c>
      <c r="I1483" s="397">
        <v>0.497</v>
      </c>
      <c r="J1483" s="397">
        <v>0.53600000000000003</v>
      </c>
    </row>
    <row r="1484" spans="1:10">
      <c r="A1484" t="s">
        <v>365</v>
      </c>
      <c r="B1484" t="s">
        <v>120</v>
      </c>
      <c r="C1484" t="s">
        <v>121</v>
      </c>
      <c r="D1484" t="s">
        <v>31</v>
      </c>
      <c r="E1484" t="s">
        <v>25</v>
      </c>
      <c r="F1484" s="397">
        <v>25.777000000000001</v>
      </c>
      <c r="G1484" s="397">
        <v>26.178000000000001</v>
      </c>
      <c r="H1484" s="397">
        <v>23.725999999999999</v>
      </c>
      <c r="I1484" s="397">
        <v>22.266999999999999</v>
      </c>
      <c r="J1484" s="397">
        <v>21.045000000000002</v>
      </c>
    </row>
    <row r="1485" spans="1:10">
      <c r="A1485" t="s">
        <v>365</v>
      </c>
      <c r="B1485" t="s">
        <v>122</v>
      </c>
      <c r="C1485" t="s">
        <v>123</v>
      </c>
      <c r="D1485" t="s">
        <v>31</v>
      </c>
      <c r="E1485" t="s">
        <v>25</v>
      </c>
      <c r="F1485" s="397">
        <v>0</v>
      </c>
      <c r="G1485" s="397">
        <v>0</v>
      </c>
      <c r="H1485" s="397">
        <v>0</v>
      </c>
      <c r="I1485" s="397">
        <v>0</v>
      </c>
      <c r="J1485" s="397">
        <v>0</v>
      </c>
    </row>
    <row r="1486" spans="1:10">
      <c r="A1486" t="s">
        <v>365</v>
      </c>
      <c r="B1486" t="s">
        <v>124</v>
      </c>
      <c r="C1486" t="s">
        <v>125</v>
      </c>
      <c r="D1486" t="s">
        <v>31</v>
      </c>
      <c r="E1486" t="s">
        <v>25</v>
      </c>
      <c r="F1486" s="397">
        <v>0.28299999999999997</v>
      </c>
      <c r="G1486" s="397">
        <v>0.17100000000000001</v>
      </c>
      <c r="H1486" s="397">
        <v>1.4999999999999999E-2</v>
      </c>
      <c r="I1486" s="397">
        <v>7.0000000000000001E-3</v>
      </c>
      <c r="J1486" s="397">
        <v>5.0000000000000001E-3</v>
      </c>
    </row>
    <row r="1487" spans="1:10">
      <c r="A1487" t="s">
        <v>365</v>
      </c>
      <c r="B1487" t="s">
        <v>126</v>
      </c>
      <c r="C1487" t="s">
        <v>127</v>
      </c>
      <c r="D1487" t="s">
        <v>31</v>
      </c>
      <c r="E1487" t="s">
        <v>25</v>
      </c>
      <c r="F1487" s="397">
        <v>0</v>
      </c>
      <c r="G1487" s="397">
        <v>0</v>
      </c>
      <c r="H1487" s="397">
        <v>0</v>
      </c>
      <c r="I1487" s="397">
        <v>0</v>
      </c>
      <c r="J1487" s="397">
        <v>0</v>
      </c>
    </row>
    <row r="1488" spans="1:10">
      <c r="A1488" t="s">
        <v>365</v>
      </c>
      <c r="B1488" t="s">
        <v>128</v>
      </c>
      <c r="C1488" t="s">
        <v>129</v>
      </c>
      <c r="D1488" t="s">
        <v>31</v>
      </c>
      <c r="E1488" t="s">
        <v>25</v>
      </c>
      <c r="F1488" s="397">
        <v>0</v>
      </c>
      <c r="G1488" s="397">
        <v>0</v>
      </c>
      <c r="H1488" s="397">
        <v>0</v>
      </c>
      <c r="I1488" s="397">
        <v>0</v>
      </c>
      <c r="J1488" s="397">
        <v>0</v>
      </c>
    </row>
    <row r="1489" spans="1:10">
      <c r="A1489" t="s">
        <v>365</v>
      </c>
      <c r="B1489" t="s">
        <v>130</v>
      </c>
      <c r="C1489" t="s">
        <v>131</v>
      </c>
      <c r="D1489" t="s">
        <v>31</v>
      </c>
      <c r="E1489" t="s">
        <v>25</v>
      </c>
      <c r="F1489" s="397">
        <v>4.8810000000000002</v>
      </c>
      <c r="G1489" s="397">
        <v>5.0709999999999997</v>
      </c>
      <c r="H1489" s="397">
        <v>4.7119999999999997</v>
      </c>
      <c r="I1489" s="397">
        <v>4.5229999999999997</v>
      </c>
      <c r="J1489" s="397">
        <v>4.3710000000000004</v>
      </c>
    </row>
    <row r="1490" spans="1:10">
      <c r="A1490" t="s">
        <v>365</v>
      </c>
      <c r="B1490" t="s">
        <v>132</v>
      </c>
      <c r="C1490" t="s">
        <v>133</v>
      </c>
      <c r="D1490" t="s">
        <v>31</v>
      </c>
      <c r="E1490" t="s">
        <v>25</v>
      </c>
      <c r="F1490" s="397">
        <v>1.288</v>
      </c>
      <c r="G1490" s="397">
        <v>1.3380000000000001</v>
      </c>
      <c r="H1490" s="397">
        <v>1.2430000000000001</v>
      </c>
      <c r="I1490" s="397">
        <v>1.1930000000000001</v>
      </c>
      <c r="J1490" s="397">
        <v>1.153</v>
      </c>
    </row>
    <row r="1491" spans="1:10">
      <c r="A1491" t="s">
        <v>365</v>
      </c>
      <c r="B1491" t="s">
        <v>134</v>
      </c>
      <c r="C1491" t="s">
        <v>135</v>
      </c>
      <c r="D1491" t="s">
        <v>31</v>
      </c>
      <c r="E1491" t="s">
        <v>25</v>
      </c>
      <c r="F1491" s="397">
        <v>11.371</v>
      </c>
      <c r="G1491" s="397">
        <v>1.7190000000000001</v>
      </c>
      <c r="H1491" s="397">
        <v>1.2250000000000001</v>
      </c>
      <c r="I1491" s="397">
        <v>1.133</v>
      </c>
      <c r="J1491" s="397">
        <v>1.1399999999999999</v>
      </c>
    </row>
    <row r="1492" spans="1:10">
      <c r="A1492" t="s">
        <v>365</v>
      </c>
      <c r="B1492" t="s">
        <v>136</v>
      </c>
      <c r="C1492" t="s">
        <v>111</v>
      </c>
      <c r="D1492" t="s">
        <v>31</v>
      </c>
      <c r="E1492" t="s">
        <v>25</v>
      </c>
      <c r="F1492" s="397">
        <v>0</v>
      </c>
      <c r="G1492" s="397">
        <v>0</v>
      </c>
      <c r="H1492" s="397">
        <v>0</v>
      </c>
      <c r="I1492" s="397">
        <v>0</v>
      </c>
      <c r="J1492" s="397">
        <v>0</v>
      </c>
    </row>
    <row r="1493" spans="1:10">
      <c r="A1493" t="s">
        <v>365</v>
      </c>
      <c r="B1493" t="s">
        <v>137</v>
      </c>
      <c r="C1493" t="s">
        <v>113</v>
      </c>
      <c r="D1493" t="s">
        <v>31</v>
      </c>
      <c r="E1493" t="s">
        <v>25</v>
      </c>
      <c r="F1493" s="397">
        <v>0</v>
      </c>
      <c r="G1493" s="397">
        <v>0</v>
      </c>
      <c r="H1493" s="397">
        <v>0</v>
      </c>
      <c r="I1493" s="397">
        <v>0</v>
      </c>
      <c r="J1493" s="397">
        <v>0</v>
      </c>
    </row>
    <row r="1494" spans="1:10">
      <c r="A1494" t="s">
        <v>365</v>
      </c>
      <c r="B1494" t="s">
        <v>138</v>
      </c>
      <c r="C1494" t="s">
        <v>95</v>
      </c>
      <c r="D1494" t="s">
        <v>31</v>
      </c>
      <c r="E1494" t="s">
        <v>25</v>
      </c>
      <c r="F1494" s="397">
        <v>0</v>
      </c>
      <c r="G1494" s="397">
        <v>0</v>
      </c>
      <c r="H1494" s="397">
        <v>0</v>
      </c>
      <c r="I1494" s="397">
        <v>0</v>
      </c>
      <c r="J1494" s="397">
        <v>0</v>
      </c>
    </row>
    <row r="1495" spans="1:10">
      <c r="A1495" t="s">
        <v>365</v>
      </c>
      <c r="B1495" t="s">
        <v>139</v>
      </c>
      <c r="C1495" t="s">
        <v>97</v>
      </c>
      <c r="D1495" t="s">
        <v>31</v>
      </c>
      <c r="E1495" t="s">
        <v>25</v>
      </c>
      <c r="F1495" s="397">
        <v>0</v>
      </c>
      <c r="G1495" s="397">
        <v>0</v>
      </c>
      <c r="H1495" s="397">
        <v>0</v>
      </c>
      <c r="I1495" s="397">
        <v>0</v>
      </c>
      <c r="J1495" s="397">
        <v>0</v>
      </c>
    </row>
    <row r="1496" spans="1:10">
      <c r="A1496" t="s">
        <v>365</v>
      </c>
      <c r="B1496" t="s">
        <v>140</v>
      </c>
      <c r="C1496" t="s">
        <v>99</v>
      </c>
      <c r="D1496" t="s">
        <v>31</v>
      </c>
      <c r="E1496" t="s">
        <v>25</v>
      </c>
      <c r="F1496" s="397">
        <v>0</v>
      </c>
      <c r="G1496" s="397">
        <v>0</v>
      </c>
      <c r="H1496" s="397">
        <v>0</v>
      </c>
      <c r="I1496" s="397">
        <v>0</v>
      </c>
      <c r="J1496" s="397">
        <v>0</v>
      </c>
    </row>
    <row r="1497" spans="1:10">
      <c r="A1497" t="s">
        <v>365</v>
      </c>
      <c r="B1497" t="s">
        <v>141</v>
      </c>
      <c r="C1497" t="s">
        <v>101</v>
      </c>
      <c r="D1497" t="s">
        <v>31</v>
      </c>
      <c r="E1497" t="s">
        <v>25</v>
      </c>
      <c r="F1497" s="397">
        <v>0</v>
      </c>
      <c r="G1497" s="397">
        <v>0</v>
      </c>
      <c r="H1497" s="397">
        <v>0</v>
      </c>
      <c r="I1497" s="397">
        <v>0</v>
      </c>
      <c r="J1497" s="397">
        <v>0</v>
      </c>
    </row>
    <row r="1498" spans="1:10">
      <c r="A1498" t="s">
        <v>365</v>
      </c>
      <c r="B1498" t="s">
        <v>142</v>
      </c>
      <c r="C1498" t="s">
        <v>103</v>
      </c>
      <c r="D1498" t="s">
        <v>31</v>
      </c>
      <c r="E1498" t="s">
        <v>25</v>
      </c>
      <c r="F1498" s="397">
        <v>0</v>
      </c>
      <c r="G1498" s="397">
        <v>0</v>
      </c>
      <c r="H1498" s="397">
        <v>0</v>
      </c>
      <c r="I1498" s="397">
        <v>0</v>
      </c>
      <c r="J1498" s="397">
        <v>0</v>
      </c>
    </row>
    <row r="1499" spans="1:10">
      <c r="A1499" t="s">
        <v>365</v>
      </c>
      <c r="B1499" t="s">
        <v>143</v>
      </c>
      <c r="C1499" t="s">
        <v>144</v>
      </c>
      <c r="D1499" t="s">
        <v>31</v>
      </c>
      <c r="E1499" t="s">
        <v>25</v>
      </c>
      <c r="F1499" s="397">
        <v>0</v>
      </c>
      <c r="G1499" s="397">
        <v>0</v>
      </c>
      <c r="H1499" s="397">
        <v>0</v>
      </c>
      <c r="I1499" s="397">
        <v>0</v>
      </c>
      <c r="J1499" s="397">
        <v>0</v>
      </c>
    </row>
    <row r="1500" spans="1:10">
      <c r="A1500" t="s">
        <v>365</v>
      </c>
      <c r="B1500" t="s">
        <v>145</v>
      </c>
      <c r="C1500" t="s">
        <v>107</v>
      </c>
      <c r="D1500" t="s">
        <v>31</v>
      </c>
      <c r="E1500" t="s">
        <v>25</v>
      </c>
      <c r="F1500" s="397">
        <v>0</v>
      </c>
      <c r="G1500" s="397">
        <v>0</v>
      </c>
      <c r="H1500" s="397">
        <v>0</v>
      </c>
      <c r="I1500" s="397">
        <v>0</v>
      </c>
      <c r="J1500" s="397">
        <v>0</v>
      </c>
    </row>
    <row r="1501" spans="1:10">
      <c r="A1501" t="s">
        <v>365</v>
      </c>
      <c r="B1501" t="s">
        <v>146</v>
      </c>
      <c r="C1501" t="s">
        <v>109</v>
      </c>
      <c r="D1501" t="s">
        <v>31</v>
      </c>
      <c r="E1501" t="s">
        <v>25</v>
      </c>
      <c r="F1501" s="397">
        <v>0</v>
      </c>
      <c r="G1501" s="397">
        <v>0</v>
      </c>
      <c r="H1501" s="397">
        <v>0</v>
      </c>
      <c r="I1501" s="397">
        <v>0</v>
      </c>
      <c r="J1501" s="397">
        <v>0</v>
      </c>
    </row>
    <row r="1502" spans="1:10">
      <c r="A1502" t="s">
        <v>365</v>
      </c>
      <c r="B1502" t="s">
        <v>147</v>
      </c>
      <c r="C1502" t="s">
        <v>117</v>
      </c>
      <c r="D1502" t="s">
        <v>31</v>
      </c>
      <c r="E1502" t="s">
        <v>25</v>
      </c>
      <c r="F1502" s="397">
        <v>0</v>
      </c>
      <c r="G1502" s="397">
        <v>0</v>
      </c>
      <c r="H1502" s="397">
        <v>0</v>
      </c>
      <c r="I1502" s="397">
        <v>0</v>
      </c>
      <c r="J1502" s="397">
        <v>0</v>
      </c>
    </row>
    <row r="1503" spans="1:10">
      <c r="A1503" t="s">
        <v>365</v>
      </c>
      <c r="B1503" t="s">
        <v>148</v>
      </c>
      <c r="C1503" t="s">
        <v>119</v>
      </c>
      <c r="D1503" t="s">
        <v>31</v>
      </c>
      <c r="E1503" t="s">
        <v>25</v>
      </c>
      <c r="F1503" s="397">
        <v>0</v>
      </c>
      <c r="G1503" s="397">
        <v>0</v>
      </c>
      <c r="H1503" s="397">
        <v>0</v>
      </c>
      <c r="I1503" s="397">
        <v>0</v>
      </c>
      <c r="J1503" s="397">
        <v>0</v>
      </c>
    </row>
    <row r="1504" spans="1:10">
      <c r="A1504" t="s">
        <v>365</v>
      </c>
      <c r="B1504" t="s">
        <v>149</v>
      </c>
      <c r="C1504" t="s">
        <v>121</v>
      </c>
      <c r="D1504" t="s">
        <v>31</v>
      </c>
      <c r="E1504" t="s">
        <v>25</v>
      </c>
      <c r="F1504" s="397">
        <v>0</v>
      </c>
      <c r="G1504" s="397">
        <v>0</v>
      </c>
      <c r="H1504" s="397">
        <v>0</v>
      </c>
      <c r="I1504" s="397">
        <v>0</v>
      </c>
      <c r="J1504" s="397">
        <v>0</v>
      </c>
    </row>
    <row r="1505" spans="1:10">
      <c r="A1505" t="s">
        <v>365</v>
      </c>
      <c r="B1505" t="s">
        <v>150</v>
      </c>
      <c r="C1505" t="s">
        <v>123</v>
      </c>
      <c r="D1505" t="s">
        <v>31</v>
      </c>
      <c r="E1505" t="s">
        <v>25</v>
      </c>
      <c r="F1505" s="397">
        <v>0</v>
      </c>
      <c r="G1505" s="397">
        <v>0</v>
      </c>
      <c r="H1505" s="397">
        <v>0</v>
      </c>
      <c r="I1505" s="397">
        <v>0</v>
      </c>
      <c r="J1505" s="397">
        <v>0</v>
      </c>
    </row>
    <row r="1506" spans="1:10">
      <c r="A1506" t="s">
        <v>365</v>
      </c>
      <c r="B1506" t="s">
        <v>151</v>
      </c>
      <c r="C1506" t="s">
        <v>152</v>
      </c>
      <c r="D1506" t="s">
        <v>31</v>
      </c>
      <c r="E1506" t="s">
        <v>25</v>
      </c>
      <c r="F1506" s="397">
        <v>0</v>
      </c>
      <c r="G1506" s="397">
        <v>0</v>
      </c>
      <c r="H1506" s="397">
        <v>0</v>
      </c>
      <c r="I1506" s="397">
        <v>0</v>
      </c>
      <c r="J1506" s="397">
        <v>0</v>
      </c>
    </row>
    <row r="1507" spans="1:10">
      <c r="A1507" t="s">
        <v>365</v>
      </c>
      <c r="B1507" t="s">
        <v>153</v>
      </c>
      <c r="C1507" t="s">
        <v>127</v>
      </c>
      <c r="D1507" t="s">
        <v>31</v>
      </c>
      <c r="E1507" t="s">
        <v>25</v>
      </c>
      <c r="F1507" s="397">
        <v>0</v>
      </c>
      <c r="G1507" s="397">
        <v>0</v>
      </c>
      <c r="H1507" s="397">
        <v>0</v>
      </c>
      <c r="I1507" s="397">
        <v>0</v>
      </c>
      <c r="J1507" s="397">
        <v>0</v>
      </c>
    </row>
    <row r="1508" spans="1:10">
      <c r="A1508" t="s">
        <v>365</v>
      </c>
      <c r="B1508" t="s">
        <v>154</v>
      </c>
      <c r="C1508" t="s">
        <v>129</v>
      </c>
      <c r="D1508" t="s">
        <v>31</v>
      </c>
      <c r="E1508" t="s">
        <v>25</v>
      </c>
      <c r="F1508" s="397">
        <v>0</v>
      </c>
      <c r="G1508" s="397">
        <v>0</v>
      </c>
      <c r="H1508" s="397">
        <v>0</v>
      </c>
      <c r="I1508" s="397">
        <v>0</v>
      </c>
      <c r="J1508" s="397">
        <v>0</v>
      </c>
    </row>
    <row r="1509" spans="1:10">
      <c r="A1509" t="s">
        <v>365</v>
      </c>
      <c r="B1509" t="s">
        <v>155</v>
      </c>
      <c r="C1509" t="s">
        <v>131</v>
      </c>
      <c r="D1509" t="s">
        <v>31</v>
      </c>
      <c r="E1509" t="s">
        <v>25</v>
      </c>
      <c r="F1509" s="397">
        <v>0</v>
      </c>
      <c r="G1509" s="397">
        <v>0</v>
      </c>
      <c r="H1509" s="397">
        <v>0</v>
      </c>
      <c r="I1509" s="397">
        <v>0</v>
      </c>
      <c r="J1509" s="397">
        <v>0</v>
      </c>
    </row>
    <row r="1510" spans="1:10">
      <c r="A1510" t="s">
        <v>365</v>
      </c>
      <c r="B1510" t="s">
        <v>156</v>
      </c>
      <c r="C1510" t="s">
        <v>133</v>
      </c>
      <c r="D1510" t="s">
        <v>31</v>
      </c>
      <c r="E1510" t="s">
        <v>25</v>
      </c>
      <c r="F1510" s="397">
        <v>0</v>
      </c>
      <c r="G1510" s="397">
        <v>0</v>
      </c>
      <c r="H1510" s="397">
        <v>0</v>
      </c>
      <c r="I1510" s="397">
        <v>0</v>
      </c>
      <c r="J1510" s="397">
        <v>0</v>
      </c>
    </row>
    <row r="1511" spans="1:10">
      <c r="A1511" t="s">
        <v>365</v>
      </c>
      <c r="B1511" t="s">
        <v>157</v>
      </c>
      <c r="C1511" t="s">
        <v>135</v>
      </c>
      <c r="D1511" t="s">
        <v>31</v>
      </c>
      <c r="E1511" t="s">
        <v>25</v>
      </c>
      <c r="F1511" s="397">
        <v>0</v>
      </c>
      <c r="G1511" s="397">
        <v>0</v>
      </c>
      <c r="H1511" s="397">
        <v>0</v>
      </c>
      <c r="I1511" s="397">
        <v>0</v>
      </c>
      <c r="J1511" s="397">
        <v>0</v>
      </c>
    </row>
    <row r="1512" spans="1:10">
      <c r="A1512" t="s">
        <v>365</v>
      </c>
      <c r="B1512" t="s">
        <v>158</v>
      </c>
      <c r="C1512" t="s">
        <v>159</v>
      </c>
      <c r="D1512" t="s">
        <v>31</v>
      </c>
      <c r="E1512" t="s">
        <v>25</v>
      </c>
      <c r="F1512" s="397">
        <v>0</v>
      </c>
      <c r="G1512" s="397">
        <v>0</v>
      </c>
      <c r="H1512" s="397">
        <v>0</v>
      </c>
      <c r="I1512" s="397">
        <v>0</v>
      </c>
      <c r="J1512" s="397">
        <v>0</v>
      </c>
    </row>
    <row r="1513" spans="1:10">
      <c r="A1513" t="s">
        <v>365</v>
      </c>
      <c r="B1513" t="s">
        <v>160</v>
      </c>
      <c r="C1513" t="s">
        <v>161</v>
      </c>
      <c r="D1513" t="s">
        <v>31</v>
      </c>
      <c r="E1513" t="s">
        <v>25</v>
      </c>
      <c r="F1513" s="397">
        <v>2.488</v>
      </c>
      <c r="G1513" s="397">
        <v>2.488</v>
      </c>
      <c r="H1513" s="397">
        <v>2.488</v>
      </c>
      <c r="I1513" s="397">
        <v>2.488</v>
      </c>
      <c r="J1513" s="397">
        <v>2.488</v>
      </c>
    </row>
    <row r="1514" spans="1:10">
      <c r="A1514" t="s">
        <v>365</v>
      </c>
      <c r="B1514" t="s">
        <v>162</v>
      </c>
      <c r="C1514" t="s">
        <v>163</v>
      </c>
      <c r="D1514" t="s">
        <v>31</v>
      </c>
      <c r="E1514" t="s">
        <v>25</v>
      </c>
      <c r="F1514" s="397">
        <v>0</v>
      </c>
      <c r="G1514" s="397">
        <v>0</v>
      </c>
      <c r="H1514" s="397">
        <v>0</v>
      </c>
      <c r="I1514" s="397">
        <v>0</v>
      </c>
      <c r="J1514" s="397">
        <v>0</v>
      </c>
    </row>
    <row r="1515" spans="1:10">
      <c r="A1515" t="s">
        <v>365</v>
      </c>
      <c r="B1515" t="s">
        <v>164</v>
      </c>
      <c r="C1515" t="s">
        <v>165</v>
      </c>
      <c r="D1515" t="s">
        <v>31</v>
      </c>
      <c r="E1515" t="s">
        <v>25</v>
      </c>
      <c r="F1515" s="397">
        <v>0</v>
      </c>
      <c r="G1515" s="397">
        <v>0</v>
      </c>
      <c r="H1515" s="397">
        <v>0</v>
      </c>
      <c r="I1515" s="397">
        <v>0</v>
      </c>
      <c r="J1515" s="397">
        <v>0</v>
      </c>
    </row>
    <row r="1516" spans="1:10">
      <c r="A1516" t="s">
        <v>365</v>
      </c>
      <c r="B1516" t="s">
        <v>166</v>
      </c>
      <c r="C1516" t="s">
        <v>167</v>
      </c>
      <c r="D1516" t="s">
        <v>31</v>
      </c>
      <c r="E1516" t="s">
        <v>25</v>
      </c>
      <c r="F1516" s="397">
        <v>0</v>
      </c>
      <c r="G1516" s="397">
        <v>0</v>
      </c>
      <c r="H1516" s="397">
        <v>0</v>
      </c>
      <c r="I1516" s="397">
        <v>0</v>
      </c>
      <c r="J1516" s="397">
        <v>0</v>
      </c>
    </row>
    <row r="1517" spans="1:10">
      <c r="A1517" t="s">
        <v>365</v>
      </c>
      <c r="B1517" t="s">
        <v>168</v>
      </c>
      <c r="C1517" t="s">
        <v>169</v>
      </c>
      <c r="D1517" t="s">
        <v>31</v>
      </c>
      <c r="E1517" t="s">
        <v>25</v>
      </c>
      <c r="F1517" s="397">
        <v>0</v>
      </c>
      <c r="G1517" s="397">
        <v>0</v>
      </c>
      <c r="H1517" s="397">
        <v>0</v>
      </c>
      <c r="I1517" s="397">
        <v>0</v>
      </c>
      <c r="J1517" s="397">
        <v>0</v>
      </c>
    </row>
    <row r="1518" spans="1:10">
      <c r="A1518" t="s">
        <v>365</v>
      </c>
      <c r="B1518" t="s">
        <v>170</v>
      </c>
      <c r="C1518" t="s">
        <v>171</v>
      </c>
      <c r="D1518" t="s">
        <v>31</v>
      </c>
      <c r="E1518" t="s">
        <v>25</v>
      </c>
      <c r="F1518" s="397">
        <v>0</v>
      </c>
      <c r="G1518" s="397">
        <v>0</v>
      </c>
      <c r="H1518" s="397">
        <v>0</v>
      </c>
      <c r="I1518" s="397">
        <v>0</v>
      </c>
      <c r="J1518" s="397">
        <v>0</v>
      </c>
    </row>
    <row r="1519" spans="1:10">
      <c r="A1519" t="s">
        <v>365</v>
      </c>
      <c r="B1519" t="s">
        <v>172</v>
      </c>
      <c r="C1519" t="s">
        <v>173</v>
      </c>
      <c r="D1519" t="s">
        <v>31</v>
      </c>
      <c r="E1519" t="s">
        <v>25</v>
      </c>
      <c r="F1519" s="397">
        <v>0</v>
      </c>
      <c r="G1519" s="397">
        <v>0</v>
      </c>
      <c r="H1519" s="397">
        <v>0</v>
      </c>
      <c r="I1519" s="397">
        <v>0</v>
      </c>
      <c r="J1519" s="397">
        <v>0</v>
      </c>
    </row>
    <row r="1520" spans="1:10">
      <c r="A1520" t="s">
        <v>365</v>
      </c>
      <c r="B1520" t="s">
        <v>174</v>
      </c>
      <c r="C1520" t="s">
        <v>175</v>
      </c>
      <c r="D1520" t="s">
        <v>31</v>
      </c>
      <c r="E1520" t="s">
        <v>25</v>
      </c>
      <c r="F1520" s="397">
        <v>0</v>
      </c>
      <c r="G1520" s="397">
        <v>0</v>
      </c>
      <c r="H1520" s="397">
        <v>0</v>
      </c>
      <c r="I1520" s="397">
        <v>0</v>
      </c>
      <c r="J1520" s="397">
        <v>0</v>
      </c>
    </row>
    <row r="1521" spans="1:10">
      <c r="A1521" t="s">
        <v>365</v>
      </c>
      <c r="B1521" t="s">
        <v>176</v>
      </c>
      <c r="C1521" t="s">
        <v>177</v>
      </c>
      <c r="D1521" t="s">
        <v>31</v>
      </c>
      <c r="E1521" t="s">
        <v>25</v>
      </c>
      <c r="F1521" s="397">
        <v>0</v>
      </c>
      <c r="G1521" s="397">
        <v>0</v>
      </c>
      <c r="H1521" s="397">
        <v>0</v>
      </c>
      <c r="I1521" s="397">
        <v>0</v>
      </c>
      <c r="J1521" s="397">
        <v>0</v>
      </c>
    </row>
    <row r="1522" spans="1:10">
      <c r="A1522" t="s">
        <v>365</v>
      </c>
      <c r="B1522" t="s">
        <v>178</v>
      </c>
      <c r="C1522" t="s">
        <v>179</v>
      </c>
      <c r="D1522" t="s">
        <v>31</v>
      </c>
      <c r="E1522" t="s">
        <v>25</v>
      </c>
      <c r="F1522" s="397">
        <v>0</v>
      </c>
      <c r="G1522" s="397">
        <v>0</v>
      </c>
      <c r="H1522" s="397">
        <v>0</v>
      </c>
      <c r="I1522" s="397">
        <v>0</v>
      </c>
      <c r="J1522" s="397">
        <v>0</v>
      </c>
    </row>
    <row r="1523" spans="1:10">
      <c r="A1523" t="s">
        <v>365</v>
      </c>
      <c r="B1523" t="s">
        <v>180</v>
      </c>
      <c r="C1523" t="s">
        <v>181</v>
      </c>
      <c r="D1523" t="s">
        <v>31</v>
      </c>
      <c r="E1523" t="s">
        <v>25</v>
      </c>
      <c r="F1523" s="397">
        <v>0</v>
      </c>
      <c r="G1523" s="397">
        <v>0</v>
      </c>
      <c r="H1523" s="397">
        <v>0</v>
      </c>
      <c r="I1523" s="397">
        <v>0</v>
      </c>
      <c r="J1523" s="397">
        <v>0</v>
      </c>
    </row>
    <row r="1524" spans="1:10">
      <c r="A1524" t="s">
        <v>365</v>
      </c>
      <c r="B1524" t="s">
        <v>182</v>
      </c>
      <c r="C1524" t="s">
        <v>183</v>
      </c>
      <c r="D1524" t="s">
        <v>31</v>
      </c>
      <c r="E1524" t="s">
        <v>25</v>
      </c>
      <c r="F1524" s="397">
        <v>0</v>
      </c>
      <c r="G1524" s="397">
        <v>0</v>
      </c>
      <c r="H1524" s="397">
        <v>0</v>
      </c>
      <c r="I1524" s="397">
        <v>0</v>
      </c>
      <c r="J1524" s="397">
        <v>0</v>
      </c>
    </row>
    <row r="1525" spans="1:10">
      <c r="A1525" t="s">
        <v>365</v>
      </c>
      <c r="B1525" t="s">
        <v>184</v>
      </c>
      <c r="C1525" t="s">
        <v>185</v>
      </c>
      <c r="D1525" t="s">
        <v>31</v>
      </c>
      <c r="E1525" t="s">
        <v>25</v>
      </c>
      <c r="F1525" s="397">
        <v>6.0999999999999999E-2</v>
      </c>
      <c r="G1525" s="397">
        <v>6.0999999999999999E-2</v>
      </c>
      <c r="H1525" s="397">
        <v>6.0999999999999999E-2</v>
      </c>
      <c r="I1525" s="397">
        <v>6.0999999999999999E-2</v>
      </c>
      <c r="J1525" s="397">
        <v>6.0999999999999999E-2</v>
      </c>
    </row>
    <row r="1526" spans="1:10">
      <c r="A1526" t="s">
        <v>365</v>
      </c>
      <c r="B1526" t="s">
        <v>186</v>
      </c>
      <c r="C1526" t="s">
        <v>187</v>
      </c>
      <c r="D1526" t="s">
        <v>31</v>
      </c>
      <c r="E1526" t="s">
        <v>25</v>
      </c>
      <c r="F1526" s="397">
        <v>0.45500000000000002</v>
      </c>
      <c r="G1526" s="397">
        <v>0.45700000000000002</v>
      </c>
      <c r="H1526" s="397">
        <v>0.48699999999999999</v>
      </c>
      <c r="I1526" s="397">
        <v>0.51200000000000001</v>
      </c>
      <c r="J1526" s="397">
        <v>0.47799999999999998</v>
      </c>
    </row>
    <row r="1527" spans="1:10">
      <c r="A1527" t="s">
        <v>365</v>
      </c>
      <c r="B1527" t="s">
        <v>188</v>
      </c>
      <c r="C1527" t="s">
        <v>189</v>
      </c>
      <c r="D1527" t="s">
        <v>31</v>
      </c>
      <c r="E1527" t="s">
        <v>25</v>
      </c>
      <c r="F1527" s="397">
        <v>3.4000000000000002E-2</v>
      </c>
      <c r="G1527" s="397">
        <v>3.4000000000000002E-2</v>
      </c>
      <c r="H1527" s="397">
        <v>3.5999999999999997E-2</v>
      </c>
      <c r="I1527" s="397">
        <v>3.6999999999999998E-2</v>
      </c>
      <c r="J1527" s="397">
        <v>3.6999999999999998E-2</v>
      </c>
    </row>
    <row r="1528" spans="1:10">
      <c r="A1528" t="s">
        <v>365</v>
      </c>
      <c r="B1528" t="s">
        <v>190</v>
      </c>
      <c r="C1528" t="s">
        <v>191</v>
      </c>
      <c r="D1528" t="s">
        <v>31</v>
      </c>
      <c r="E1528" t="s">
        <v>25</v>
      </c>
      <c r="F1528" s="397">
        <v>1E-3</v>
      </c>
      <c r="G1528" s="397">
        <v>2E-3</v>
      </c>
      <c r="H1528" s="397">
        <v>3.0000000000000001E-3</v>
      </c>
      <c r="I1528" s="397">
        <v>0</v>
      </c>
      <c r="J1528" s="397">
        <v>0</v>
      </c>
    </row>
    <row r="1529" spans="1:10">
      <c r="A1529" t="s">
        <v>365</v>
      </c>
      <c r="B1529" t="s">
        <v>192</v>
      </c>
      <c r="C1529" t="s">
        <v>193</v>
      </c>
      <c r="D1529" t="s">
        <v>31</v>
      </c>
      <c r="E1529" t="s">
        <v>25</v>
      </c>
      <c r="F1529" s="397">
        <v>0.24199999999999999</v>
      </c>
      <c r="G1529" s="397">
        <v>0.24199999999999999</v>
      </c>
      <c r="H1529" s="397">
        <v>0.24199999999999999</v>
      </c>
      <c r="I1529" s="397">
        <v>0.24199999999999999</v>
      </c>
      <c r="J1529" s="397">
        <v>0.24199999999999999</v>
      </c>
    </row>
    <row r="1530" spans="1:10">
      <c r="A1530" t="s">
        <v>365</v>
      </c>
      <c r="B1530" t="s">
        <v>194</v>
      </c>
      <c r="C1530" t="s">
        <v>195</v>
      </c>
      <c r="D1530" t="s">
        <v>31</v>
      </c>
      <c r="E1530" t="s">
        <v>25</v>
      </c>
      <c r="F1530" s="397">
        <v>0.71799999999999997</v>
      </c>
      <c r="G1530" s="397">
        <v>0.71799999999999997</v>
      </c>
      <c r="H1530" s="397">
        <v>0.71799999999999997</v>
      </c>
      <c r="I1530" s="397">
        <v>0.71799999999999997</v>
      </c>
      <c r="J1530" s="397">
        <v>0.71799999999999997</v>
      </c>
    </row>
    <row r="1531" spans="1:10">
      <c r="A1531" t="s">
        <v>365</v>
      </c>
      <c r="B1531" t="s">
        <v>196</v>
      </c>
      <c r="C1531" t="s">
        <v>197</v>
      </c>
      <c r="D1531" t="s">
        <v>31</v>
      </c>
      <c r="E1531" t="s">
        <v>25</v>
      </c>
      <c r="F1531" s="397">
        <v>0.42399999999999999</v>
      </c>
      <c r="G1531" s="397">
        <v>0.42399999999999999</v>
      </c>
      <c r="H1531" s="397">
        <v>0.42399999999999999</v>
      </c>
      <c r="I1531" s="397">
        <v>0.42399999999999999</v>
      </c>
      <c r="J1531" s="397">
        <v>0.42399999999999999</v>
      </c>
    </row>
    <row r="1532" spans="1:10">
      <c r="A1532" t="s">
        <v>365</v>
      </c>
      <c r="B1532" t="s">
        <v>198</v>
      </c>
      <c r="C1532" t="s">
        <v>199</v>
      </c>
      <c r="D1532" t="s">
        <v>31</v>
      </c>
      <c r="E1532" t="s">
        <v>25</v>
      </c>
      <c r="F1532" s="397">
        <v>0</v>
      </c>
      <c r="G1532" s="397">
        <v>0</v>
      </c>
      <c r="H1532" s="397">
        <v>0</v>
      </c>
      <c r="I1532" s="397">
        <v>0</v>
      </c>
      <c r="J1532" s="397">
        <v>0</v>
      </c>
    </row>
    <row r="1533" spans="1:10">
      <c r="A1533" t="s">
        <v>365</v>
      </c>
      <c r="B1533" t="s">
        <v>200</v>
      </c>
      <c r="C1533" t="s">
        <v>201</v>
      </c>
      <c r="D1533" t="s">
        <v>31</v>
      </c>
      <c r="E1533" t="s">
        <v>25</v>
      </c>
      <c r="F1533" s="397">
        <v>0</v>
      </c>
      <c r="G1533" s="397">
        <v>0</v>
      </c>
      <c r="H1533" s="397">
        <v>0</v>
      </c>
      <c r="I1533" s="397">
        <v>0</v>
      </c>
      <c r="J1533" s="397">
        <v>0</v>
      </c>
    </row>
    <row r="1534" spans="1:10">
      <c r="A1534" t="s">
        <v>365</v>
      </c>
      <c r="B1534" t="s">
        <v>202</v>
      </c>
      <c r="C1534" t="s">
        <v>203</v>
      </c>
      <c r="D1534" t="s">
        <v>31</v>
      </c>
      <c r="E1534" t="s">
        <v>25</v>
      </c>
      <c r="F1534" s="397">
        <v>0</v>
      </c>
      <c r="G1534" s="397">
        <v>0</v>
      </c>
      <c r="H1534" s="397">
        <v>0</v>
      </c>
      <c r="I1534" s="397">
        <v>0</v>
      </c>
      <c r="J1534" s="397">
        <v>0</v>
      </c>
    </row>
    <row r="1535" spans="1:10">
      <c r="A1535" t="s">
        <v>365</v>
      </c>
      <c r="B1535" t="s">
        <v>204</v>
      </c>
      <c r="C1535" t="s">
        <v>205</v>
      </c>
      <c r="D1535" t="s">
        <v>31</v>
      </c>
      <c r="E1535" t="s">
        <v>25</v>
      </c>
      <c r="F1535" s="397">
        <v>0.46800000000000003</v>
      </c>
      <c r="G1535" s="397">
        <v>0.47099999999999997</v>
      </c>
      <c r="H1535" s="397">
        <v>0.47599999999999998</v>
      </c>
      <c r="I1535" s="397">
        <v>0.48</v>
      </c>
      <c r="J1535" s="397">
        <v>0.48299999999999998</v>
      </c>
    </row>
    <row r="1536" spans="1:10">
      <c r="A1536" t="s">
        <v>365</v>
      </c>
      <c r="B1536" t="s">
        <v>206</v>
      </c>
      <c r="C1536" t="s">
        <v>207</v>
      </c>
      <c r="D1536" t="s">
        <v>31</v>
      </c>
      <c r="E1536" t="s">
        <v>25</v>
      </c>
      <c r="F1536" s="397">
        <v>0</v>
      </c>
      <c r="G1536" s="397">
        <v>0</v>
      </c>
      <c r="H1536" s="397">
        <v>0</v>
      </c>
      <c r="I1536" s="397">
        <v>0</v>
      </c>
      <c r="J1536" s="397">
        <v>0</v>
      </c>
    </row>
    <row r="1537" spans="1:10">
      <c r="A1537" t="s">
        <v>365</v>
      </c>
      <c r="B1537" t="s">
        <v>208</v>
      </c>
      <c r="C1537" t="s">
        <v>209</v>
      </c>
      <c r="D1537" t="s">
        <v>31</v>
      </c>
      <c r="E1537" t="s">
        <v>25</v>
      </c>
      <c r="F1537" s="397">
        <v>0</v>
      </c>
      <c r="G1537" s="397">
        <v>0</v>
      </c>
      <c r="H1537" s="397">
        <v>0</v>
      </c>
      <c r="I1537" s="397">
        <v>0</v>
      </c>
      <c r="J1537" s="397">
        <v>0</v>
      </c>
    </row>
    <row r="1538" spans="1:10">
      <c r="A1538" t="s">
        <v>365</v>
      </c>
      <c r="B1538" t="s">
        <v>210</v>
      </c>
      <c r="C1538" t="s">
        <v>211</v>
      </c>
      <c r="D1538" t="s">
        <v>31</v>
      </c>
      <c r="E1538" t="s">
        <v>25</v>
      </c>
      <c r="F1538" s="397">
        <v>0</v>
      </c>
      <c r="G1538" s="397">
        <v>0</v>
      </c>
      <c r="H1538" s="397">
        <v>0</v>
      </c>
      <c r="I1538" s="397">
        <v>0</v>
      </c>
      <c r="J1538" s="397">
        <v>0</v>
      </c>
    </row>
    <row r="1539" spans="1:10">
      <c r="A1539" t="s">
        <v>365</v>
      </c>
      <c r="B1539" t="s">
        <v>212</v>
      </c>
      <c r="C1539" t="s">
        <v>213</v>
      </c>
      <c r="D1539" t="s">
        <v>31</v>
      </c>
      <c r="E1539" t="s">
        <v>25</v>
      </c>
      <c r="F1539" s="397">
        <v>0</v>
      </c>
      <c r="G1539" s="397">
        <v>0</v>
      </c>
      <c r="H1539" s="397">
        <v>0</v>
      </c>
      <c r="I1539" s="397">
        <v>0</v>
      </c>
      <c r="J1539" s="397">
        <v>0</v>
      </c>
    </row>
    <row r="1540" spans="1:10">
      <c r="A1540" t="s">
        <v>365</v>
      </c>
      <c r="B1540" t="s">
        <v>214</v>
      </c>
      <c r="C1540" t="s">
        <v>215</v>
      </c>
      <c r="D1540" t="s">
        <v>31</v>
      </c>
      <c r="E1540" t="s">
        <v>25</v>
      </c>
      <c r="F1540" s="397">
        <v>0</v>
      </c>
      <c r="G1540" s="397">
        <v>0</v>
      </c>
      <c r="H1540" s="397">
        <v>0</v>
      </c>
      <c r="I1540" s="397">
        <v>0</v>
      </c>
      <c r="J1540" s="397">
        <v>0</v>
      </c>
    </row>
    <row r="1541" spans="1:10">
      <c r="A1541" t="s">
        <v>365</v>
      </c>
      <c r="B1541" t="s">
        <v>216</v>
      </c>
      <c r="C1541" t="s">
        <v>217</v>
      </c>
      <c r="D1541" t="s">
        <v>31</v>
      </c>
      <c r="E1541" t="s">
        <v>25</v>
      </c>
      <c r="F1541" s="397">
        <v>0</v>
      </c>
      <c r="G1541" s="397">
        <v>0</v>
      </c>
      <c r="H1541" s="397">
        <v>0</v>
      </c>
      <c r="I1541" s="397">
        <v>0</v>
      </c>
      <c r="J1541" s="397">
        <v>0</v>
      </c>
    </row>
    <row r="1542" spans="1:10">
      <c r="A1542" t="s">
        <v>365</v>
      </c>
      <c r="B1542" t="s">
        <v>218</v>
      </c>
      <c r="C1542" t="s">
        <v>219</v>
      </c>
      <c r="D1542" t="s">
        <v>31</v>
      </c>
      <c r="E1542" t="s">
        <v>25</v>
      </c>
      <c r="F1542" s="397">
        <v>0</v>
      </c>
      <c r="G1542" s="397">
        <v>0</v>
      </c>
      <c r="H1542" s="397">
        <v>0</v>
      </c>
      <c r="I1542" s="397">
        <v>0</v>
      </c>
      <c r="J1542" s="397">
        <v>0</v>
      </c>
    </row>
    <row r="1543" spans="1:10">
      <c r="A1543" t="s">
        <v>365</v>
      </c>
      <c r="B1543" t="s">
        <v>220</v>
      </c>
      <c r="C1543" t="s">
        <v>221</v>
      </c>
      <c r="D1543" t="s">
        <v>31</v>
      </c>
      <c r="E1543" t="s">
        <v>25</v>
      </c>
      <c r="F1543" s="397">
        <v>0</v>
      </c>
      <c r="G1543" s="397">
        <v>0</v>
      </c>
      <c r="H1543" s="397">
        <v>0</v>
      </c>
      <c r="I1543" s="397">
        <v>0</v>
      </c>
      <c r="J1543" s="397">
        <v>0</v>
      </c>
    </row>
    <row r="1544" spans="1:10">
      <c r="A1544" t="s">
        <v>365</v>
      </c>
      <c r="B1544" t="s">
        <v>222</v>
      </c>
      <c r="C1544" t="s">
        <v>223</v>
      </c>
      <c r="D1544" t="s">
        <v>31</v>
      </c>
      <c r="E1544" t="s">
        <v>25</v>
      </c>
      <c r="F1544" s="397">
        <v>4.1989999999999998</v>
      </c>
      <c r="G1544" s="397">
        <v>3.823</v>
      </c>
      <c r="H1544" s="397">
        <v>3.7480000000000002</v>
      </c>
      <c r="I1544" s="397">
        <v>3.532</v>
      </c>
      <c r="J1544" s="397">
        <v>3.202</v>
      </c>
    </row>
    <row r="1545" spans="1:10">
      <c r="A1545" t="s">
        <v>365</v>
      </c>
      <c r="B1545" t="s">
        <v>224</v>
      </c>
      <c r="C1545" t="s">
        <v>225</v>
      </c>
      <c r="D1545" t="s">
        <v>31</v>
      </c>
      <c r="E1545" t="s">
        <v>25</v>
      </c>
      <c r="F1545" s="397">
        <v>2.9670000000000001</v>
      </c>
      <c r="G1545" s="397">
        <v>2.7719999999999998</v>
      </c>
      <c r="H1545" s="397">
        <v>2.794</v>
      </c>
      <c r="I1545" s="397">
        <v>2.6720000000000002</v>
      </c>
      <c r="J1545" s="397">
        <v>2.4830000000000001</v>
      </c>
    </row>
    <row r="1546" spans="1:10">
      <c r="A1546" t="s">
        <v>365</v>
      </c>
      <c r="B1546" t="s">
        <v>226</v>
      </c>
      <c r="C1546" t="s">
        <v>227</v>
      </c>
      <c r="D1546" t="s">
        <v>31</v>
      </c>
      <c r="E1546" t="s">
        <v>25</v>
      </c>
      <c r="F1546" s="397">
        <v>0.72099999999999997</v>
      </c>
      <c r="G1546" s="397">
        <v>0.57199999999999995</v>
      </c>
      <c r="H1546" s="397">
        <v>0.84799999999999998</v>
      </c>
      <c r="I1546" s="397">
        <v>0.14299999999999999</v>
      </c>
      <c r="J1546" s="397">
        <v>2.4E-2</v>
      </c>
    </row>
    <row r="1547" spans="1:10">
      <c r="A1547" t="s">
        <v>365</v>
      </c>
      <c r="B1547" t="s">
        <v>228</v>
      </c>
      <c r="C1547" t="s">
        <v>229</v>
      </c>
      <c r="D1547" t="s">
        <v>31</v>
      </c>
      <c r="E1547" t="s">
        <v>25</v>
      </c>
      <c r="F1547" s="397">
        <v>0</v>
      </c>
      <c r="G1547" s="397">
        <v>0</v>
      </c>
      <c r="H1547" s="397">
        <v>0</v>
      </c>
      <c r="I1547" s="397">
        <v>0</v>
      </c>
      <c r="J1547" s="397">
        <v>0</v>
      </c>
    </row>
    <row r="1548" spans="1:10">
      <c r="A1548" t="s">
        <v>365</v>
      </c>
      <c r="B1548" t="s">
        <v>230</v>
      </c>
      <c r="C1548" t="s">
        <v>231</v>
      </c>
      <c r="D1548" t="s">
        <v>31</v>
      </c>
      <c r="E1548" t="s">
        <v>25</v>
      </c>
      <c r="F1548" s="397">
        <v>0</v>
      </c>
      <c r="G1548" s="397">
        <v>0</v>
      </c>
      <c r="H1548" s="397">
        <v>0</v>
      </c>
      <c r="I1548" s="397">
        <v>0</v>
      </c>
      <c r="J1548" s="397">
        <v>0</v>
      </c>
    </row>
    <row r="1549" spans="1:10">
      <c r="A1549" t="s">
        <v>365</v>
      </c>
      <c r="B1549" t="s">
        <v>232</v>
      </c>
      <c r="C1549" t="s">
        <v>233</v>
      </c>
      <c r="D1549" t="s">
        <v>31</v>
      </c>
      <c r="E1549" t="s">
        <v>25</v>
      </c>
      <c r="F1549" s="397">
        <v>0</v>
      </c>
      <c r="G1549" s="397">
        <v>0</v>
      </c>
      <c r="H1549" s="397">
        <v>0</v>
      </c>
      <c r="I1549" s="397">
        <v>0</v>
      </c>
      <c r="J1549" s="397">
        <v>0</v>
      </c>
    </row>
    <row r="1550" spans="1:10">
      <c r="A1550" t="s">
        <v>365</v>
      </c>
      <c r="B1550" t="s">
        <v>234</v>
      </c>
      <c r="C1550" t="s">
        <v>235</v>
      </c>
      <c r="D1550" t="s">
        <v>31</v>
      </c>
      <c r="E1550" t="s">
        <v>25</v>
      </c>
      <c r="F1550" s="397">
        <v>0</v>
      </c>
      <c r="G1550" s="397">
        <v>0</v>
      </c>
      <c r="H1550" s="397">
        <v>0</v>
      </c>
      <c r="I1550" s="397">
        <v>0</v>
      </c>
      <c r="J1550" s="397">
        <v>0</v>
      </c>
    </row>
    <row r="1551" spans="1:10">
      <c r="A1551" t="s">
        <v>365</v>
      </c>
      <c r="B1551" t="s">
        <v>236</v>
      </c>
      <c r="C1551" t="s">
        <v>237</v>
      </c>
      <c r="D1551" t="s">
        <v>31</v>
      </c>
      <c r="E1551" t="s">
        <v>25</v>
      </c>
      <c r="F1551" s="397">
        <v>0</v>
      </c>
      <c r="G1551" s="397">
        <v>0</v>
      </c>
      <c r="H1551" s="397">
        <v>0</v>
      </c>
      <c r="I1551" s="397">
        <v>0</v>
      </c>
      <c r="J1551" s="397">
        <v>0</v>
      </c>
    </row>
    <row r="1552" spans="1:10">
      <c r="A1552" t="s">
        <v>365</v>
      </c>
      <c r="B1552" t="s">
        <v>238</v>
      </c>
      <c r="C1552" t="s">
        <v>239</v>
      </c>
      <c r="D1552" t="s">
        <v>31</v>
      </c>
      <c r="E1552" t="s">
        <v>25</v>
      </c>
      <c r="F1552" s="397">
        <v>0</v>
      </c>
      <c r="G1552" s="397">
        <v>0</v>
      </c>
      <c r="H1552" s="397">
        <v>0</v>
      </c>
      <c r="I1552" s="397">
        <v>0</v>
      </c>
      <c r="J1552" s="397">
        <v>0</v>
      </c>
    </row>
    <row r="1553" spans="1:10">
      <c r="A1553" t="s">
        <v>365</v>
      </c>
      <c r="B1553" t="s">
        <v>240</v>
      </c>
      <c r="C1553" t="s">
        <v>241</v>
      </c>
      <c r="D1553" t="s">
        <v>31</v>
      </c>
      <c r="E1553" t="s">
        <v>25</v>
      </c>
      <c r="F1553" s="397">
        <v>0</v>
      </c>
      <c r="G1553" s="397">
        <v>0</v>
      </c>
      <c r="H1553" s="397">
        <v>0</v>
      </c>
      <c r="I1553" s="397">
        <v>0</v>
      </c>
      <c r="J1553" s="397">
        <v>0</v>
      </c>
    </row>
    <row r="1554" spans="1:10">
      <c r="A1554" t="s">
        <v>365</v>
      </c>
      <c r="B1554" t="s">
        <v>242</v>
      </c>
      <c r="C1554" t="s">
        <v>181</v>
      </c>
      <c r="D1554" t="s">
        <v>31</v>
      </c>
      <c r="E1554" t="s">
        <v>25</v>
      </c>
      <c r="F1554" s="397">
        <v>0</v>
      </c>
      <c r="G1554" s="397">
        <v>0</v>
      </c>
      <c r="H1554" s="397">
        <v>0</v>
      </c>
      <c r="I1554" s="397">
        <v>0</v>
      </c>
      <c r="J1554" s="397">
        <v>0</v>
      </c>
    </row>
    <row r="1555" spans="1:10">
      <c r="A1555" t="s">
        <v>365</v>
      </c>
      <c r="B1555" t="s">
        <v>243</v>
      </c>
      <c r="C1555" t="s">
        <v>183</v>
      </c>
      <c r="D1555" t="s">
        <v>31</v>
      </c>
      <c r="E1555" t="s">
        <v>25</v>
      </c>
      <c r="F1555" s="397">
        <v>0.96599999999999997</v>
      </c>
      <c r="G1555" s="397">
        <v>0.96399999999999997</v>
      </c>
      <c r="H1555" s="397">
        <v>0.96399999999999997</v>
      </c>
      <c r="I1555" s="397">
        <v>0.96399999999999997</v>
      </c>
      <c r="J1555" s="397">
        <v>0.96399999999999997</v>
      </c>
    </row>
    <row r="1556" spans="1:10">
      <c r="A1556" t="s">
        <v>365</v>
      </c>
      <c r="B1556" t="s">
        <v>244</v>
      </c>
      <c r="C1556" t="s">
        <v>185</v>
      </c>
      <c r="D1556" t="s">
        <v>31</v>
      </c>
      <c r="E1556" t="s">
        <v>25</v>
      </c>
      <c r="F1556" s="397">
        <v>0</v>
      </c>
      <c r="G1556" s="397">
        <v>0</v>
      </c>
      <c r="H1556" s="397">
        <v>0</v>
      </c>
      <c r="I1556" s="397">
        <v>0</v>
      </c>
      <c r="J1556" s="397">
        <v>0</v>
      </c>
    </row>
    <row r="1557" spans="1:10">
      <c r="A1557" t="s">
        <v>365</v>
      </c>
      <c r="B1557" t="s">
        <v>245</v>
      </c>
      <c r="C1557" t="s">
        <v>189</v>
      </c>
      <c r="D1557" t="s">
        <v>31</v>
      </c>
      <c r="E1557" t="s">
        <v>25</v>
      </c>
      <c r="F1557" s="397">
        <v>7.0999999999999994E-2</v>
      </c>
      <c r="G1557" s="397">
        <v>7.0999999999999994E-2</v>
      </c>
      <c r="H1557" s="397">
        <v>6.7000000000000004E-2</v>
      </c>
      <c r="I1557" s="397">
        <v>7.6999999999999999E-2</v>
      </c>
      <c r="J1557" s="397">
        <v>7.4999999999999997E-2</v>
      </c>
    </row>
    <row r="1558" spans="1:10">
      <c r="A1558" t="s">
        <v>365</v>
      </c>
      <c r="B1558" t="s">
        <v>246</v>
      </c>
      <c r="C1558" t="s">
        <v>191</v>
      </c>
      <c r="D1558" t="s">
        <v>31</v>
      </c>
      <c r="E1558" t="s">
        <v>25</v>
      </c>
      <c r="F1558" s="397">
        <v>4.8000000000000001E-2</v>
      </c>
      <c r="G1558" s="397">
        <v>4.2999999999999997E-2</v>
      </c>
      <c r="H1558" s="397">
        <v>6.6000000000000003E-2</v>
      </c>
      <c r="I1558" s="397">
        <v>1.4999999999999999E-2</v>
      </c>
      <c r="J1558" s="397">
        <v>1.7000000000000001E-2</v>
      </c>
    </row>
    <row r="1559" spans="1:10">
      <c r="A1559" t="s">
        <v>365</v>
      </c>
      <c r="B1559" t="s">
        <v>247</v>
      </c>
      <c r="C1559" t="s">
        <v>248</v>
      </c>
      <c r="D1559" t="s">
        <v>31</v>
      </c>
      <c r="E1559" t="s">
        <v>25</v>
      </c>
      <c r="F1559" s="397">
        <v>1.72</v>
      </c>
      <c r="G1559" s="397">
        <v>1.72</v>
      </c>
      <c r="H1559" s="397">
        <v>1.72</v>
      </c>
      <c r="I1559" s="397">
        <v>1.72</v>
      </c>
      <c r="J1559" s="397">
        <v>1.72</v>
      </c>
    </row>
    <row r="1560" spans="1:10">
      <c r="A1560" t="s">
        <v>365</v>
      </c>
      <c r="B1560" t="s">
        <v>249</v>
      </c>
      <c r="C1560" t="s">
        <v>250</v>
      </c>
      <c r="D1560" t="s">
        <v>31</v>
      </c>
      <c r="E1560" t="s">
        <v>25</v>
      </c>
      <c r="F1560" s="397">
        <v>0</v>
      </c>
      <c r="G1560" s="397">
        <v>0</v>
      </c>
      <c r="H1560" s="397">
        <v>0</v>
      </c>
      <c r="I1560" s="397">
        <v>0</v>
      </c>
      <c r="J1560" s="397">
        <v>0</v>
      </c>
    </row>
    <row r="1561" spans="1:10">
      <c r="A1561" t="s">
        <v>365</v>
      </c>
      <c r="B1561" t="s">
        <v>251</v>
      </c>
      <c r="C1561" t="s">
        <v>205</v>
      </c>
      <c r="D1561" t="s">
        <v>31</v>
      </c>
      <c r="E1561" t="s">
        <v>25</v>
      </c>
      <c r="F1561" s="397">
        <v>0.48899999999999999</v>
      </c>
      <c r="G1561" s="397">
        <v>0.48599999999999999</v>
      </c>
      <c r="H1561" s="397">
        <v>0.48699999999999999</v>
      </c>
      <c r="I1561" s="397">
        <v>0.48899999999999999</v>
      </c>
      <c r="J1561" s="397">
        <v>0.48799999999999999</v>
      </c>
    </row>
    <row r="1562" spans="1:10">
      <c r="A1562" t="s">
        <v>365</v>
      </c>
      <c r="B1562" t="s">
        <v>252</v>
      </c>
      <c r="C1562" t="s">
        <v>253</v>
      </c>
      <c r="D1562" t="s">
        <v>31</v>
      </c>
      <c r="E1562" t="s">
        <v>25</v>
      </c>
      <c r="F1562" s="397">
        <v>7.6999999999999999E-2</v>
      </c>
      <c r="G1562" s="397">
        <v>7.8E-2</v>
      </c>
      <c r="H1562" s="397">
        <v>7.4999999999999997E-2</v>
      </c>
      <c r="I1562" s="397">
        <v>8.1000000000000003E-2</v>
      </c>
      <c r="J1562" s="397">
        <v>0.08</v>
      </c>
    </row>
    <row r="1563" spans="1:10">
      <c r="A1563" t="s">
        <v>365</v>
      </c>
      <c r="B1563" t="s">
        <v>254</v>
      </c>
      <c r="C1563" t="s">
        <v>217</v>
      </c>
      <c r="D1563" t="s">
        <v>31</v>
      </c>
      <c r="E1563" t="s">
        <v>25</v>
      </c>
      <c r="F1563" s="397">
        <v>0</v>
      </c>
      <c r="G1563" s="397">
        <v>0</v>
      </c>
      <c r="H1563" s="397">
        <v>0</v>
      </c>
      <c r="I1563" s="397">
        <v>0</v>
      </c>
      <c r="J1563" s="397">
        <v>0</v>
      </c>
    </row>
    <row r="1564" spans="1:10">
      <c r="A1564" t="s">
        <v>365</v>
      </c>
      <c r="B1564" t="s">
        <v>255</v>
      </c>
      <c r="C1564" t="s">
        <v>219</v>
      </c>
      <c r="D1564" t="s">
        <v>31</v>
      </c>
      <c r="E1564" t="s">
        <v>25</v>
      </c>
      <c r="F1564" s="397">
        <v>0</v>
      </c>
      <c r="G1564" s="397">
        <v>0</v>
      </c>
      <c r="H1564" s="397">
        <v>0</v>
      </c>
      <c r="I1564" s="397">
        <v>0</v>
      </c>
      <c r="J1564" s="397">
        <v>0</v>
      </c>
    </row>
    <row r="1565" spans="1:10">
      <c r="A1565" t="s">
        <v>365</v>
      </c>
      <c r="B1565" t="s">
        <v>256</v>
      </c>
      <c r="C1565" t="s">
        <v>221</v>
      </c>
      <c r="D1565" t="s">
        <v>31</v>
      </c>
      <c r="E1565" t="s">
        <v>25</v>
      </c>
      <c r="F1565" s="397">
        <v>0</v>
      </c>
      <c r="G1565" s="397">
        <v>0</v>
      </c>
      <c r="H1565" s="397">
        <v>0</v>
      </c>
      <c r="I1565" s="397">
        <v>0</v>
      </c>
      <c r="J1565" s="397">
        <v>0</v>
      </c>
    </row>
    <row r="1566" spans="1:10">
      <c r="A1566" t="s">
        <v>365</v>
      </c>
      <c r="B1566" t="s">
        <v>257</v>
      </c>
      <c r="C1566" t="s">
        <v>225</v>
      </c>
      <c r="D1566" t="s">
        <v>31</v>
      </c>
      <c r="E1566" t="s">
        <v>25</v>
      </c>
      <c r="F1566" s="397">
        <v>1.8160000000000001</v>
      </c>
      <c r="G1566" s="397">
        <v>1.887</v>
      </c>
      <c r="H1566" s="397">
        <v>1.7529999999999999</v>
      </c>
      <c r="I1566" s="397">
        <v>1.6830000000000001</v>
      </c>
      <c r="J1566" s="397">
        <v>1.6259999999999999</v>
      </c>
    </row>
    <row r="1567" spans="1:10">
      <c r="A1567" t="s">
        <v>365</v>
      </c>
      <c r="B1567" t="s">
        <v>258</v>
      </c>
      <c r="C1567" t="s">
        <v>227</v>
      </c>
      <c r="D1567" t="s">
        <v>31</v>
      </c>
      <c r="E1567" t="s">
        <v>25</v>
      </c>
      <c r="F1567" s="397">
        <v>3.069</v>
      </c>
      <c r="G1567" s="397">
        <v>2.9409999999999998</v>
      </c>
      <c r="H1567" s="397">
        <v>4.0220000000000002</v>
      </c>
      <c r="I1567" s="397">
        <v>1.8160000000000001</v>
      </c>
      <c r="J1567" s="397">
        <v>1.6</v>
      </c>
    </row>
    <row r="1568" spans="1:10">
      <c r="A1568" t="s">
        <v>365</v>
      </c>
      <c r="B1568" t="s">
        <v>259</v>
      </c>
      <c r="C1568" t="s">
        <v>260</v>
      </c>
      <c r="D1568" t="s">
        <v>31</v>
      </c>
      <c r="E1568" t="s">
        <v>25</v>
      </c>
      <c r="F1568" s="397">
        <v>0</v>
      </c>
      <c r="G1568" s="397">
        <v>0</v>
      </c>
      <c r="H1568" s="397">
        <v>0</v>
      </c>
      <c r="I1568" s="397">
        <v>0</v>
      </c>
      <c r="J1568" s="397">
        <v>0</v>
      </c>
    </row>
    <row r="1569" spans="1:10">
      <c r="A1569" t="s">
        <v>365</v>
      </c>
      <c r="B1569" t="s">
        <v>261</v>
      </c>
      <c r="C1569" t="s">
        <v>262</v>
      </c>
      <c r="D1569" t="s">
        <v>31</v>
      </c>
      <c r="E1569" t="s">
        <v>25</v>
      </c>
      <c r="F1569" s="397">
        <v>0</v>
      </c>
      <c r="G1569" s="397">
        <v>0</v>
      </c>
      <c r="H1569" s="397">
        <v>0</v>
      </c>
      <c r="I1569" s="397">
        <v>0</v>
      </c>
      <c r="J1569" s="397">
        <v>0</v>
      </c>
    </row>
    <row r="1570" spans="1:10">
      <c r="A1570" t="s">
        <v>365</v>
      </c>
      <c r="B1570" t="s">
        <v>263</v>
      </c>
      <c r="C1570" t="s">
        <v>241</v>
      </c>
      <c r="D1570" t="s">
        <v>31</v>
      </c>
      <c r="E1570" t="s">
        <v>25</v>
      </c>
      <c r="F1570" s="397">
        <v>0</v>
      </c>
      <c r="G1570" s="397">
        <v>0</v>
      </c>
      <c r="H1570" s="397">
        <v>0</v>
      </c>
      <c r="I1570" s="397">
        <v>0</v>
      </c>
      <c r="J1570" s="397">
        <v>0</v>
      </c>
    </row>
    <row r="1571" spans="1:10">
      <c r="A1571" t="s">
        <v>365</v>
      </c>
      <c r="B1571" t="s">
        <v>264</v>
      </c>
      <c r="C1571" t="s">
        <v>265</v>
      </c>
      <c r="D1571" t="s">
        <v>31</v>
      </c>
      <c r="E1571" t="s">
        <v>25</v>
      </c>
      <c r="F1571" s="397">
        <v>1.2869999999999999</v>
      </c>
      <c r="G1571" s="397">
        <v>1.337</v>
      </c>
      <c r="H1571" s="397">
        <v>1.242</v>
      </c>
      <c r="I1571" s="397">
        <v>1.1930000000000001</v>
      </c>
      <c r="J1571" s="397">
        <v>1.153</v>
      </c>
    </row>
    <row r="1572" spans="1:10">
      <c r="A1572" t="s">
        <v>365</v>
      </c>
      <c r="B1572" t="s">
        <v>266</v>
      </c>
      <c r="C1572" t="s">
        <v>267</v>
      </c>
      <c r="D1572" t="s">
        <v>31</v>
      </c>
      <c r="E1572" t="s">
        <v>25</v>
      </c>
      <c r="F1572" s="397">
        <v>0</v>
      </c>
      <c r="G1572" s="397">
        <v>0</v>
      </c>
      <c r="H1572" s="397">
        <v>0</v>
      </c>
      <c r="I1572" s="397">
        <v>0</v>
      </c>
      <c r="J1572" s="397">
        <v>0</v>
      </c>
    </row>
    <row r="1573" spans="1:10">
      <c r="A1573" t="s">
        <v>365</v>
      </c>
      <c r="B1573" t="s">
        <v>268</v>
      </c>
      <c r="C1573" t="s">
        <v>269</v>
      </c>
      <c r="D1573" t="s">
        <v>31</v>
      </c>
      <c r="E1573" t="s">
        <v>25</v>
      </c>
      <c r="F1573" s="397">
        <v>19.481000000000002</v>
      </c>
      <c r="G1573" s="397">
        <v>17.353000000000002</v>
      </c>
      <c r="H1573" s="397">
        <v>16.364000000000001</v>
      </c>
      <c r="I1573" s="397">
        <v>15.214</v>
      </c>
      <c r="J1573" s="397">
        <v>13.487</v>
      </c>
    </row>
    <row r="1574" spans="1:10">
      <c r="A1574" t="s">
        <v>365</v>
      </c>
      <c r="B1574" t="s">
        <v>270</v>
      </c>
      <c r="C1574" t="s">
        <v>271</v>
      </c>
      <c r="D1574" t="s">
        <v>31</v>
      </c>
      <c r="E1574" t="s">
        <v>25</v>
      </c>
      <c r="F1574" s="397">
        <v>0</v>
      </c>
      <c r="G1574" s="397">
        <v>0</v>
      </c>
      <c r="H1574" s="397">
        <v>0</v>
      </c>
      <c r="I1574" s="397">
        <v>0</v>
      </c>
      <c r="J1574" s="397">
        <v>0</v>
      </c>
    </row>
    <row r="1575" spans="1:10">
      <c r="A1575" t="s">
        <v>365</v>
      </c>
      <c r="B1575" t="s">
        <v>272</v>
      </c>
      <c r="C1575" t="s">
        <v>273</v>
      </c>
      <c r="D1575" t="s">
        <v>31</v>
      </c>
      <c r="E1575" t="s">
        <v>25</v>
      </c>
      <c r="F1575" s="397">
        <v>14.625</v>
      </c>
      <c r="G1575" s="397">
        <v>13.028</v>
      </c>
      <c r="H1575" s="397">
        <v>12.286</v>
      </c>
      <c r="I1575" s="397">
        <v>11.422000000000001</v>
      </c>
      <c r="J1575" s="397">
        <v>10.125</v>
      </c>
    </row>
    <row r="1576" spans="1:10">
      <c r="A1576" t="s">
        <v>365</v>
      </c>
      <c r="B1576" t="s">
        <v>274</v>
      </c>
      <c r="C1576" t="s">
        <v>275</v>
      </c>
      <c r="D1576" t="s">
        <v>31</v>
      </c>
      <c r="E1576" t="s">
        <v>25</v>
      </c>
      <c r="F1576" s="397">
        <v>10.047000000000001</v>
      </c>
      <c r="G1576" s="397">
        <v>8.7590000000000003</v>
      </c>
      <c r="H1576" s="397">
        <v>8.0879999999999992</v>
      </c>
      <c r="I1576" s="397">
        <v>7.43</v>
      </c>
      <c r="J1576" s="397">
        <v>6.4630000000000001</v>
      </c>
    </row>
    <row r="1577" spans="1:10">
      <c r="A1577" t="s">
        <v>365</v>
      </c>
      <c r="B1577" t="s">
        <v>276</v>
      </c>
      <c r="C1577" t="s">
        <v>277</v>
      </c>
      <c r="D1577" t="s">
        <v>31</v>
      </c>
      <c r="E1577" t="s">
        <v>25</v>
      </c>
      <c r="F1577" s="397">
        <v>4.516</v>
      </c>
      <c r="G1577" s="397">
        <v>4.4119999999999999</v>
      </c>
      <c r="H1577" s="397">
        <v>4.32</v>
      </c>
      <c r="I1577" s="397">
        <v>4.2359999999999998</v>
      </c>
      <c r="J1577" s="397">
        <v>4.1529999999999996</v>
      </c>
    </row>
    <row r="1578" spans="1:10">
      <c r="A1578" t="s">
        <v>365</v>
      </c>
      <c r="B1578" t="s">
        <v>278</v>
      </c>
      <c r="C1578" t="s">
        <v>279</v>
      </c>
      <c r="D1578" t="s">
        <v>31</v>
      </c>
      <c r="E1578" t="s">
        <v>25</v>
      </c>
      <c r="F1578" s="397">
        <v>0</v>
      </c>
      <c r="G1578" s="397">
        <v>0</v>
      </c>
      <c r="H1578" s="397">
        <v>0</v>
      </c>
      <c r="I1578" s="397">
        <v>0</v>
      </c>
      <c r="J1578" s="397">
        <v>0</v>
      </c>
    </row>
    <row r="1579" spans="1:10">
      <c r="A1579" t="s">
        <v>365</v>
      </c>
      <c r="B1579" t="s">
        <v>280</v>
      </c>
      <c r="C1579" t="s">
        <v>281</v>
      </c>
      <c r="D1579" t="s">
        <v>31</v>
      </c>
      <c r="E1579" t="s">
        <v>25</v>
      </c>
      <c r="F1579" s="397">
        <v>1.3169999999999999</v>
      </c>
      <c r="G1579" s="397">
        <v>1.2909999999999999</v>
      </c>
      <c r="H1579" s="397">
        <v>1.3340000000000001</v>
      </c>
      <c r="I1579" s="397">
        <v>1.2969999999999999</v>
      </c>
      <c r="J1579" s="397">
        <v>1.2609999999999999</v>
      </c>
    </row>
    <row r="1580" spans="1:10">
      <c r="A1580" t="s">
        <v>365</v>
      </c>
      <c r="B1580" t="s">
        <v>282</v>
      </c>
      <c r="C1580" t="s">
        <v>283</v>
      </c>
      <c r="D1580" t="s">
        <v>31</v>
      </c>
      <c r="E1580" t="s">
        <v>25</v>
      </c>
      <c r="F1580" s="397">
        <v>5.8000000000000003E-2</v>
      </c>
      <c r="G1580" s="397">
        <v>7.9000000000000001E-2</v>
      </c>
      <c r="H1580" s="397">
        <v>5.0999999999999997E-2</v>
      </c>
      <c r="I1580" s="397">
        <v>2.1999999999999999E-2</v>
      </c>
      <c r="J1580" s="397">
        <v>1.6E-2</v>
      </c>
    </row>
    <row r="1581" spans="1:10">
      <c r="A1581" t="s">
        <v>365</v>
      </c>
      <c r="B1581" t="s">
        <v>284</v>
      </c>
      <c r="C1581" t="s">
        <v>285</v>
      </c>
      <c r="D1581" t="s">
        <v>31</v>
      </c>
      <c r="E1581" t="s">
        <v>25</v>
      </c>
      <c r="F1581" s="397">
        <v>0.98899999999999999</v>
      </c>
      <c r="G1581" s="397">
        <v>0.96899999999999997</v>
      </c>
      <c r="H1581" s="397">
        <v>1.002</v>
      </c>
      <c r="I1581" s="397">
        <v>0.97399999999999998</v>
      </c>
      <c r="J1581" s="397">
        <v>0.94699999999999995</v>
      </c>
    </row>
    <row r="1582" spans="1:10">
      <c r="A1582" t="s">
        <v>365</v>
      </c>
      <c r="B1582" t="s">
        <v>286</v>
      </c>
      <c r="C1582" t="s">
        <v>287</v>
      </c>
      <c r="D1582" t="s">
        <v>31</v>
      </c>
      <c r="E1582" t="s">
        <v>25</v>
      </c>
      <c r="F1582" s="397">
        <v>1.244</v>
      </c>
      <c r="G1582" s="397">
        <v>1.2</v>
      </c>
      <c r="H1582" s="397">
        <v>1.204</v>
      </c>
      <c r="I1582" s="397">
        <v>1.125</v>
      </c>
      <c r="J1582" s="397">
        <v>1.117</v>
      </c>
    </row>
    <row r="1583" spans="1:10">
      <c r="A1583" t="s">
        <v>365</v>
      </c>
      <c r="B1583" t="s">
        <v>288</v>
      </c>
      <c r="C1583" t="s">
        <v>289</v>
      </c>
      <c r="D1583" t="s">
        <v>31</v>
      </c>
      <c r="E1583" t="s">
        <v>25</v>
      </c>
      <c r="F1583" s="397">
        <v>0.01</v>
      </c>
      <c r="G1583" s="397">
        <v>1.0999999999999999E-2</v>
      </c>
      <c r="H1583" s="397">
        <v>1.0999999999999999E-2</v>
      </c>
      <c r="I1583" s="397">
        <v>1.2E-2</v>
      </c>
      <c r="J1583" s="397">
        <v>1.2E-2</v>
      </c>
    </row>
    <row r="1584" spans="1:10">
      <c r="A1584" t="s">
        <v>365</v>
      </c>
      <c r="B1584" t="s">
        <v>290</v>
      </c>
      <c r="C1584" t="s">
        <v>291</v>
      </c>
      <c r="D1584" t="s">
        <v>31</v>
      </c>
      <c r="E1584" t="s">
        <v>25</v>
      </c>
      <c r="F1584" s="398" t="s">
        <v>292</v>
      </c>
      <c r="G1584" s="398" t="s">
        <v>292</v>
      </c>
      <c r="H1584" s="398" t="s">
        <v>292</v>
      </c>
      <c r="I1584" s="398" t="s">
        <v>292</v>
      </c>
      <c r="J1584" s="398" t="s">
        <v>292</v>
      </c>
    </row>
    <row r="1585" spans="1:10">
      <c r="A1585" t="s">
        <v>365</v>
      </c>
      <c r="B1585" t="s">
        <v>293</v>
      </c>
      <c r="C1585" t="s">
        <v>294</v>
      </c>
      <c r="D1585" t="s">
        <v>31</v>
      </c>
      <c r="E1585" t="s">
        <v>25</v>
      </c>
      <c r="F1585" s="398" t="s">
        <v>292</v>
      </c>
      <c r="G1585" s="398" t="s">
        <v>292</v>
      </c>
      <c r="H1585" s="398" t="s">
        <v>292</v>
      </c>
      <c r="I1585" s="398" t="s">
        <v>292</v>
      </c>
      <c r="J1585" s="398" t="s">
        <v>292</v>
      </c>
    </row>
    <row r="1586" spans="1:10">
      <c r="A1586" t="s">
        <v>365</v>
      </c>
      <c r="B1586" t="s">
        <v>295</v>
      </c>
      <c r="C1586" t="s">
        <v>296</v>
      </c>
      <c r="D1586" t="s">
        <v>31</v>
      </c>
      <c r="E1586" t="s">
        <v>25</v>
      </c>
      <c r="F1586" s="398" t="s">
        <v>292</v>
      </c>
      <c r="G1586" s="398" t="s">
        <v>292</v>
      </c>
      <c r="H1586" s="398" t="s">
        <v>292</v>
      </c>
      <c r="I1586" s="398" t="s">
        <v>292</v>
      </c>
      <c r="J1586" s="398" t="s">
        <v>292</v>
      </c>
    </row>
    <row r="1587" spans="1:10">
      <c r="A1587" t="s">
        <v>365</v>
      </c>
      <c r="B1587" t="s">
        <v>297</v>
      </c>
      <c r="C1587" t="s">
        <v>298</v>
      </c>
      <c r="D1587" t="s">
        <v>31</v>
      </c>
      <c r="E1587" t="s">
        <v>25</v>
      </c>
      <c r="F1587" s="398" t="s">
        <v>292</v>
      </c>
      <c r="G1587" s="398" t="s">
        <v>292</v>
      </c>
      <c r="H1587" s="398" t="s">
        <v>292</v>
      </c>
      <c r="I1587" s="398" t="s">
        <v>292</v>
      </c>
      <c r="J1587" s="398" t="s">
        <v>292</v>
      </c>
    </row>
    <row r="1588" spans="1:10">
      <c r="A1588" t="s">
        <v>365</v>
      </c>
      <c r="B1588" t="s">
        <v>299</v>
      </c>
      <c r="C1588" t="s">
        <v>300</v>
      </c>
      <c r="D1588" t="s">
        <v>31</v>
      </c>
      <c r="E1588" t="s">
        <v>25</v>
      </c>
      <c r="F1588" s="398" t="s">
        <v>292</v>
      </c>
      <c r="G1588" s="398" t="s">
        <v>292</v>
      </c>
      <c r="H1588" s="398" t="s">
        <v>292</v>
      </c>
      <c r="I1588" s="398" t="s">
        <v>292</v>
      </c>
      <c r="J1588" s="398" t="s">
        <v>292</v>
      </c>
    </row>
    <row r="1589" spans="1:10">
      <c r="A1589" t="s">
        <v>365</v>
      </c>
      <c r="B1589" t="s">
        <v>301</v>
      </c>
      <c r="C1589" t="s">
        <v>302</v>
      </c>
      <c r="D1589" t="s">
        <v>31</v>
      </c>
      <c r="E1589" t="s">
        <v>25</v>
      </c>
      <c r="F1589" s="398" t="s">
        <v>292</v>
      </c>
      <c r="G1589" s="398" t="s">
        <v>292</v>
      </c>
      <c r="H1589" s="398" t="s">
        <v>292</v>
      </c>
      <c r="I1589" s="398" t="s">
        <v>292</v>
      </c>
      <c r="J1589" s="398" t="s">
        <v>292</v>
      </c>
    </row>
    <row r="1590" spans="1:10">
      <c r="A1590" t="s">
        <v>365</v>
      </c>
      <c r="B1590" t="s">
        <v>303</v>
      </c>
      <c r="C1590" t="s">
        <v>304</v>
      </c>
      <c r="D1590" t="s">
        <v>31</v>
      </c>
      <c r="E1590" t="s">
        <v>25</v>
      </c>
      <c r="F1590" s="398" t="s">
        <v>292</v>
      </c>
      <c r="G1590" s="398" t="s">
        <v>292</v>
      </c>
      <c r="H1590" s="398" t="s">
        <v>292</v>
      </c>
      <c r="I1590" s="398" t="s">
        <v>292</v>
      </c>
      <c r="J1590" s="398" t="s">
        <v>292</v>
      </c>
    </row>
    <row r="1591" spans="1:10">
      <c r="A1591" t="s">
        <v>365</v>
      </c>
      <c r="B1591" t="s">
        <v>305</v>
      </c>
      <c r="C1591" t="s">
        <v>306</v>
      </c>
      <c r="D1591" t="s">
        <v>31</v>
      </c>
      <c r="E1591" t="s">
        <v>25</v>
      </c>
      <c r="F1591" s="398" t="s">
        <v>292</v>
      </c>
      <c r="G1591" s="398" t="s">
        <v>292</v>
      </c>
      <c r="H1591" s="398" t="s">
        <v>292</v>
      </c>
      <c r="I1591" s="398" t="s">
        <v>292</v>
      </c>
      <c r="J1591" s="398" t="s">
        <v>292</v>
      </c>
    </row>
    <row r="1592" spans="1:10">
      <c r="A1592" t="s">
        <v>365</v>
      </c>
      <c r="B1592" t="s">
        <v>307</v>
      </c>
      <c r="C1592" t="s">
        <v>308</v>
      </c>
      <c r="D1592" t="s">
        <v>31</v>
      </c>
      <c r="E1592" t="s">
        <v>25</v>
      </c>
      <c r="F1592" s="398" t="s">
        <v>292</v>
      </c>
      <c r="G1592" s="398" t="s">
        <v>292</v>
      </c>
      <c r="H1592" s="398" t="s">
        <v>292</v>
      </c>
      <c r="I1592" s="398" t="s">
        <v>292</v>
      </c>
      <c r="J1592" s="398" t="s">
        <v>292</v>
      </c>
    </row>
    <row r="1593" spans="1:10">
      <c r="A1593" t="s">
        <v>365</v>
      </c>
      <c r="B1593" t="s">
        <v>309</v>
      </c>
      <c r="C1593" t="s">
        <v>310</v>
      </c>
      <c r="D1593" t="s">
        <v>31</v>
      </c>
      <c r="E1593" t="s">
        <v>25</v>
      </c>
      <c r="F1593" s="398" t="s">
        <v>292</v>
      </c>
      <c r="G1593" s="398" t="s">
        <v>292</v>
      </c>
      <c r="H1593" s="398" t="s">
        <v>292</v>
      </c>
      <c r="I1593" s="398" t="s">
        <v>292</v>
      </c>
      <c r="J1593" s="398" t="s">
        <v>292</v>
      </c>
    </row>
    <row r="1594" spans="1:10">
      <c r="A1594" t="s">
        <v>365</v>
      </c>
      <c r="B1594" t="s">
        <v>311</v>
      </c>
      <c r="C1594" t="s">
        <v>312</v>
      </c>
      <c r="D1594" t="s">
        <v>31</v>
      </c>
      <c r="E1594" t="s">
        <v>25</v>
      </c>
      <c r="F1594" s="398" t="s">
        <v>292</v>
      </c>
      <c r="G1594" s="398" t="s">
        <v>292</v>
      </c>
      <c r="H1594" s="398" t="s">
        <v>292</v>
      </c>
      <c r="I1594" s="398" t="s">
        <v>292</v>
      </c>
      <c r="J1594" s="398" t="s">
        <v>292</v>
      </c>
    </row>
    <row r="1595" spans="1:10">
      <c r="A1595" t="s">
        <v>365</v>
      </c>
      <c r="B1595" t="s">
        <v>313</v>
      </c>
      <c r="C1595" t="s">
        <v>314</v>
      </c>
      <c r="D1595" t="s">
        <v>31</v>
      </c>
      <c r="E1595" t="s">
        <v>25</v>
      </c>
      <c r="F1595" s="398" t="s">
        <v>292</v>
      </c>
      <c r="G1595" s="398" t="s">
        <v>292</v>
      </c>
      <c r="H1595" s="398" t="s">
        <v>292</v>
      </c>
      <c r="I1595" s="398" t="s">
        <v>292</v>
      </c>
      <c r="J1595" s="398" t="s">
        <v>292</v>
      </c>
    </row>
    <row r="1596" spans="1:10">
      <c r="A1596" t="s">
        <v>365</v>
      </c>
      <c r="B1596" t="s">
        <v>315</v>
      </c>
      <c r="C1596" t="s">
        <v>316</v>
      </c>
      <c r="D1596" t="s">
        <v>31</v>
      </c>
      <c r="E1596" t="s">
        <v>25</v>
      </c>
      <c r="F1596" s="397">
        <v>0</v>
      </c>
      <c r="G1596" s="397">
        <v>0</v>
      </c>
      <c r="H1596" s="397">
        <v>0</v>
      </c>
      <c r="I1596" s="397">
        <v>0</v>
      </c>
      <c r="J1596" s="397">
        <v>0</v>
      </c>
    </row>
    <row r="1597" spans="1:10">
      <c r="A1597" t="s">
        <v>365</v>
      </c>
      <c r="B1597" t="s">
        <v>317</v>
      </c>
      <c r="C1597" t="s">
        <v>318</v>
      </c>
      <c r="D1597" t="s">
        <v>31</v>
      </c>
      <c r="E1597" t="s">
        <v>25</v>
      </c>
      <c r="F1597" s="397">
        <v>0</v>
      </c>
      <c r="G1597" s="397">
        <v>0</v>
      </c>
      <c r="H1597" s="397">
        <v>0</v>
      </c>
      <c r="I1597" s="397">
        <v>0</v>
      </c>
      <c r="J1597" s="397">
        <v>0</v>
      </c>
    </row>
    <row r="1598" spans="1:10">
      <c r="A1598" t="s">
        <v>365</v>
      </c>
      <c r="B1598" t="s">
        <v>319</v>
      </c>
      <c r="C1598" t="s">
        <v>320</v>
      </c>
      <c r="D1598" t="s">
        <v>31</v>
      </c>
      <c r="E1598" t="s">
        <v>25</v>
      </c>
      <c r="F1598" s="397">
        <v>0.79200000000000004</v>
      </c>
      <c r="G1598" s="397">
        <v>0.82299999999999995</v>
      </c>
      <c r="H1598" s="397">
        <v>0.76500000000000001</v>
      </c>
      <c r="I1598" s="397">
        <v>0.73399999999999999</v>
      </c>
      <c r="J1598" s="397">
        <v>0.71</v>
      </c>
    </row>
    <row r="1599" spans="1:10">
      <c r="A1599" t="s">
        <v>365</v>
      </c>
      <c r="B1599" t="s">
        <v>321</v>
      </c>
      <c r="C1599" t="s">
        <v>322</v>
      </c>
      <c r="D1599" t="s">
        <v>31</v>
      </c>
      <c r="E1599" t="s">
        <v>25</v>
      </c>
      <c r="F1599" s="397">
        <v>2.3679999999999999</v>
      </c>
      <c r="G1599" s="397">
        <v>2.4609999999999999</v>
      </c>
      <c r="H1599" s="397">
        <v>2.286</v>
      </c>
      <c r="I1599" s="397">
        <v>2.1949999999999998</v>
      </c>
      <c r="J1599" s="397">
        <v>2.121</v>
      </c>
    </row>
    <row r="1600" spans="1:10">
      <c r="A1600" t="s">
        <v>365</v>
      </c>
      <c r="B1600" t="s">
        <v>323</v>
      </c>
      <c r="C1600" t="s">
        <v>324</v>
      </c>
      <c r="D1600" t="s">
        <v>31</v>
      </c>
      <c r="E1600" t="s">
        <v>25</v>
      </c>
      <c r="F1600" s="397">
        <v>0</v>
      </c>
      <c r="G1600" s="397">
        <v>0</v>
      </c>
      <c r="H1600" s="397">
        <v>0</v>
      </c>
      <c r="I1600" s="397">
        <v>0</v>
      </c>
      <c r="J1600" s="397">
        <v>0</v>
      </c>
    </row>
    <row r="1601" spans="1:10">
      <c r="A1601" t="s">
        <v>365</v>
      </c>
      <c r="B1601" t="s">
        <v>325</v>
      </c>
      <c r="C1601" t="s">
        <v>326</v>
      </c>
      <c r="D1601" t="s">
        <v>31</v>
      </c>
      <c r="E1601" t="s">
        <v>25</v>
      </c>
      <c r="F1601" s="397">
        <v>3.9E-2</v>
      </c>
      <c r="G1601" s="397">
        <v>3.9E-2</v>
      </c>
      <c r="H1601" s="397">
        <v>3.6999999999999998E-2</v>
      </c>
      <c r="I1601" s="397">
        <v>4.1000000000000002E-2</v>
      </c>
      <c r="J1601" s="397">
        <v>2.3E-2</v>
      </c>
    </row>
    <row r="1602" spans="1:10">
      <c r="A1602" t="s">
        <v>365</v>
      </c>
      <c r="B1602" t="s">
        <v>327</v>
      </c>
      <c r="C1602" t="s">
        <v>328</v>
      </c>
      <c r="D1602" t="s">
        <v>31</v>
      </c>
      <c r="E1602" t="s">
        <v>25</v>
      </c>
      <c r="F1602" s="397">
        <v>0.13900000000000001</v>
      </c>
      <c r="G1602" s="397">
        <v>0.14000000000000001</v>
      </c>
      <c r="H1602" s="397">
        <v>0.13400000000000001</v>
      </c>
      <c r="I1602" s="397">
        <v>0.14699999999999999</v>
      </c>
      <c r="J1602" s="397">
        <v>0.14399999999999999</v>
      </c>
    </row>
    <row r="1603" spans="1:10">
      <c r="A1603" t="s">
        <v>365</v>
      </c>
      <c r="B1603" t="s">
        <v>329</v>
      </c>
      <c r="C1603" t="s">
        <v>330</v>
      </c>
      <c r="D1603" t="s">
        <v>31</v>
      </c>
      <c r="E1603" t="s">
        <v>25</v>
      </c>
      <c r="F1603" s="397">
        <v>0.35899999999999999</v>
      </c>
      <c r="G1603" s="397">
        <v>0.35899999999999999</v>
      </c>
      <c r="H1603" s="397">
        <v>0.16800000000000001</v>
      </c>
      <c r="I1603" s="397">
        <v>9.7000000000000003E-2</v>
      </c>
      <c r="J1603" s="397">
        <v>0.122</v>
      </c>
    </row>
    <row r="1604" spans="1:10">
      <c r="A1604" t="s">
        <v>365</v>
      </c>
      <c r="B1604" t="s">
        <v>331</v>
      </c>
      <c r="C1604" t="s">
        <v>332</v>
      </c>
      <c r="D1604" t="s">
        <v>31</v>
      </c>
      <c r="E1604" t="s">
        <v>25</v>
      </c>
      <c r="F1604" s="397">
        <v>0</v>
      </c>
      <c r="G1604" s="397">
        <v>0</v>
      </c>
      <c r="H1604" s="397">
        <v>0</v>
      </c>
      <c r="I1604" s="397">
        <v>0</v>
      </c>
      <c r="J1604" s="397">
        <v>0</v>
      </c>
    </row>
    <row r="1605" spans="1:10">
      <c r="A1605" t="s">
        <v>365</v>
      </c>
      <c r="B1605" t="s">
        <v>333</v>
      </c>
      <c r="C1605" t="s">
        <v>334</v>
      </c>
      <c r="D1605" t="s">
        <v>31</v>
      </c>
      <c r="E1605" t="s">
        <v>25</v>
      </c>
      <c r="F1605" s="397">
        <v>2.3690000000000002</v>
      </c>
      <c r="G1605" s="397">
        <v>2.343</v>
      </c>
      <c r="H1605" s="397">
        <v>2.4169999999999998</v>
      </c>
      <c r="I1605" s="397">
        <v>2.4380000000000002</v>
      </c>
      <c r="J1605" s="397">
        <v>2.2810000000000001</v>
      </c>
    </row>
    <row r="1606" spans="1:10">
      <c r="A1606" t="s">
        <v>365</v>
      </c>
      <c r="B1606" t="s">
        <v>335</v>
      </c>
      <c r="C1606" t="s">
        <v>336</v>
      </c>
      <c r="D1606" t="s">
        <v>31</v>
      </c>
      <c r="E1606" t="s">
        <v>25</v>
      </c>
      <c r="F1606" s="397">
        <v>0</v>
      </c>
      <c r="G1606" s="397">
        <v>0</v>
      </c>
      <c r="H1606" s="397">
        <v>0</v>
      </c>
      <c r="I1606" s="397">
        <v>0</v>
      </c>
      <c r="J1606" s="397">
        <v>0</v>
      </c>
    </row>
    <row r="1607" spans="1:10">
      <c r="A1607" t="s">
        <v>365</v>
      </c>
      <c r="B1607" t="s">
        <v>337</v>
      </c>
      <c r="C1607" t="s">
        <v>338</v>
      </c>
      <c r="D1607" t="s">
        <v>31</v>
      </c>
      <c r="E1607" t="s">
        <v>25</v>
      </c>
      <c r="F1607" s="397">
        <v>96.03</v>
      </c>
      <c r="G1607" s="397">
        <v>85.293000000000006</v>
      </c>
      <c r="H1607" s="397">
        <v>80.713999999999999</v>
      </c>
      <c r="I1607" s="397">
        <v>72.576999999999998</v>
      </c>
      <c r="J1607" s="397">
        <v>62.601999999999997</v>
      </c>
    </row>
    <row r="1608" spans="1:10">
      <c r="A1608" t="s">
        <v>365</v>
      </c>
      <c r="B1608" t="s">
        <v>339</v>
      </c>
      <c r="C1608" t="s">
        <v>334</v>
      </c>
      <c r="D1608" t="s">
        <v>31</v>
      </c>
      <c r="E1608" t="s">
        <v>25</v>
      </c>
      <c r="F1608" s="397">
        <v>2.3149999999999999</v>
      </c>
      <c r="G1608" s="397">
        <v>2.3919999999999999</v>
      </c>
      <c r="H1608" s="397">
        <v>2.0569999999999999</v>
      </c>
      <c r="I1608" s="397">
        <v>1.91</v>
      </c>
      <c r="J1608" s="397">
        <v>1.855</v>
      </c>
    </row>
    <row r="1609" spans="1:10">
      <c r="A1609" t="s">
        <v>365</v>
      </c>
      <c r="B1609" t="s">
        <v>340</v>
      </c>
      <c r="C1609" t="s">
        <v>338</v>
      </c>
      <c r="D1609" t="s">
        <v>31</v>
      </c>
      <c r="E1609" t="s">
        <v>25</v>
      </c>
      <c r="F1609" s="397">
        <v>44.216999999999999</v>
      </c>
      <c r="G1609" s="397">
        <v>35.137999999999998</v>
      </c>
      <c r="H1609" s="397">
        <v>33.073999999999998</v>
      </c>
      <c r="I1609" s="397">
        <v>29.21</v>
      </c>
      <c r="J1609" s="397">
        <v>27.847000000000001</v>
      </c>
    </row>
    <row r="1610" spans="1:10">
      <c r="A1610" t="s">
        <v>365</v>
      </c>
      <c r="B1610" t="s">
        <v>341</v>
      </c>
      <c r="C1610" t="s">
        <v>342</v>
      </c>
      <c r="D1610" t="s">
        <v>343</v>
      </c>
      <c r="E1610" t="s">
        <v>25</v>
      </c>
      <c r="F1610" s="399">
        <v>27925</v>
      </c>
      <c r="G1610" s="399">
        <v>26083</v>
      </c>
      <c r="H1610" s="399">
        <v>26292</v>
      </c>
      <c r="I1610" s="399">
        <v>25149</v>
      </c>
      <c r="J1610" s="399">
        <v>23366</v>
      </c>
    </row>
    <row r="1611" spans="1:10">
      <c r="A1611" t="s">
        <v>365</v>
      </c>
      <c r="B1611" t="s">
        <v>344</v>
      </c>
      <c r="C1611" t="s">
        <v>345</v>
      </c>
      <c r="D1611" t="s">
        <v>343</v>
      </c>
      <c r="E1611" t="s">
        <v>25</v>
      </c>
      <c r="F1611" s="399">
        <v>44500</v>
      </c>
      <c r="G1611" s="399">
        <v>46233</v>
      </c>
      <c r="H1611" s="399">
        <v>42958</v>
      </c>
      <c r="I1611" s="399">
        <v>41235</v>
      </c>
      <c r="J1611" s="399">
        <v>39854</v>
      </c>
    </row>
    <row r="1612" spans="1:10">
      <c r="A1612" t="s">
        <v>365</v>
      </c>
      <c r="B1612" t="s">
        <v>346</v>
      </c>
      <c r="C1612" t="s">
        <v>347</v>
      </c>
      <c r="D1612" t="s">
        <v>348</v>
      </c>
      <c r="E1612" t="s">
        <v>25</v>
      </c>
      <c r="F1612" s="506">
        <v>8.9419337322239126E-2</v>
      </c>
      <c r="G1612" s="506">
        <v>8.9419337322239126E-2</v>
      </c>
      <c r="H1612" s="506">
        <v>8.9419337322239126E-2</v>
      </c>
      <c r="I1612" s="506">
        <v>8.9419337322239126E-2</v>
      </c>
      <c r="J1612" s="506">
        <v>8.9419337322239126E-2</v>
      </c>
    </row>
    <row r="1613" spans="1:10">
      <c r="A1613" t="s">
        <v>365</v>
      </c>
      <c r="B1613" t="s">
        <v>349</v>
      </c>
      <c r="C1613" t="s">
        <v>350</v>
      </c>
      <c r="D1613" t="s">
        <v>348</v>
      </c>
      <c r="E1613" t="s">
        <v>25</v>
      </c>
      <c r="F1613" s="506">
        <v>8.9419337322239126E-2</v>
      </c>
      <c r="G1613" s="506">
        <v>8.9419337322239126E-2</v>
      </c>
      <c r="H1613" s="506">
        <v>8.9419337322239126E-2</v>
      </c>
      <c r="I1613" s="506">
        <v>8.9419337322239126E-2</v>
      </c>
      <c r="J1613" s="506">
        <v>8.9419337322239126E-2</v>
      </c>
    </row>
    <row r="1614" spans="1:10">
      <c r="A1614" t="s">
        <v>365</v>
      </c>
      <c r="B1614" t="s">
        <v>351</v>
      </c>
      <c r="C1614" t="s">
        <v>352</v>
      </c>
      <c r="D1614" t="s">
        <v>348</v>
      </c>
      <c r="E1614" t="s">
        <v>25</v>
      </c>
      <c r="F1614" s="506">
        <v>8.9419337322239126E-2</v>
      </c>
      <c r="G1614" s="506">
        <v>8.9419337322239126E-2</v>
      </c>
      <c r="H1614" s="506">
        <v>8.9419337322239126E-2</v>
      </c>
      <c r="I1614" s="506">
        <v>8.9419337322239126E-2</v>
      </c>
      <c r="J1614" s="506">
        <v>8.9419337322239126E-2</v>
      </c>
    </row>
    <row r="1615" spans="1:10">
      <c r="A1615" t="s">
        <v>365</v>
      </c>
      <c r="B1615" t="s">
        <v>353</v>
      </c>
      <c r="C1615" t="s">
        <v>354</v>
      </c>
      <c r="D1615" t="s">
        <v>348</v>
      </c>
      <c r="E1615" t="s">
        <v>25</v>
      </c>
      <c r="F1615" s="506">
        <v>0.1</v>
      </c>
      <c r="G1615" s="506">
        <v>0.1</v>
      </c>
      <c r="H1615" s="506">
        <v>0.1</v>
      </c>
      <c r="I1615" s="506">
        <v>0.1</v>
      </c>
      <c r="J1615" s="506">
        <v>0.1</v>
      </c>
    </row>
    <row r="1616" spans="1:10">
      <c r="A1616" t="s">
        <v>365</v>
      </c>
      <c r="B1616" t="s">
        <v>355</v>
      </c>
      <c r="C1616" t="s">
        <v>356</v>
      </c>
      <c r="D1616" t="s">
        <v>348</v>
      </c>
      <c r="E1616" t="s">
        <v>25</v>
      </c>
      <c r="F1616" s="506">
        <v>0.1</v>
      </c>
      <c r="G1616" s="506">
        <v>0.1</v>
      </c>
      <c r="H1616" s="506">
        <v>0.1</v>
      </c>
      <c r="I1616" s="506">
        <v>0.1</v>
      </c>
      <c r="J1616" s="506">
        <v>0.1</v>
      </c>
    </row>
    <row r="1617" spans="1:10">
      <c r="A1617" t="s">
        <v>365</v>
      </c>
      <c r="B1617" t="s">
        <v>357</v>
      </c>
      <c r="C1617" t="s">
        <v>358</v>
      </c>
      <c r="D1617" t="s">
        <v>348</v>
      </c>
      <c r="E1617" t="s">
        <v>25</v>
      </c>
      <c r="F1617" s="506">
        <v>0.21826336430216867</v>
      </c>
      <c r="G1617" s="506">
        <v>0.21826336430216867</v>
      </c>
      <c r="H1617" s="506">
        <v>0.21826336430216867</v>
      </c>
      <c r="I1617" s="506">
        <v>0.21826336430216867</v>
      </c>
      <c r="J1617" s="506">
        <v>0.21826336430216867</v>
      </c>
    </row>
    <row r="1618" spans="1:10">
      <c r="A1618" t="s">
        <v>366</v>
      </c>
      <c r="B1618" t="s">
        <v>29</v>
      </c>
      <c r="C1618" t="s">
        <v>30</v>
      </c>
      <c r="D1618" t="s">
        <v>31</v>
      </c>
      <c r="E1618" t="s">
        <v>25</v>
      </c>
      <c r="F1618" s="397">
        <v>2.8047255980535768</v>
      </c>
      <c r="G1618" s="397">
        <v>2.8047255980535768</v>
      </c>
      <c r="H1618" s="397">
        <v>2.8047255980535768</v>
      </c>
      <c r="I1618" s="397">
        <v>2.8047255980535768</v>
      </c>
      <c r="J1618" s="397">
        <v>2.8047255980535768</v>
      </c>
    </row>
    <row r="1619" spans="1:10">
      <c r="A1619" t="s">
        <v>366</v>
      </c>
      <c r="B1619" t="s">
        <v>32</v>
      </c>
      <c r="C1619" t="s">
        <v>33</v>
      </c>
      <c r="D1619" t="s">
        <v>31</v>
      </c>
      <c r="E1619" t="s">
        <v>25</v>
      </c>
      <c r="F1619" s="397">
        <v>1.920757625205501</v>
      </c>
      <c r="G1619" s="397">
        <v>1.920757625205501</v>
      </c>
      <c r="H1619" s="397">
        <v>1.920757625205501</v>
      </c>
      <c r="I1619" s="397">
        <v>1.920757625205501</v>
      </c>
      <c r="J1619" s="397">
        <v>1.920757625205501</v>
      </c>
    </row>
    <row r="1620" spans="1:10">
      <c r="A1620" t="s">
        <v>366</v>
      </c>
      <c r="B1620" t="s">
        <v>34</v>
      </c>
      <c r="C1620" t="s">
        <v>35</v>
      </c>
      <c r="D1620" t="s">
        <v>31</v>
      </c>
      <c r="E1620" t="s">
        <v>25</v>
      </c>
      <c r="F1620" s="397">
        <v>0.50575930666492219</v>
      </c>
      <c r="G1620" s="397">
        <v>0.50575930666492219</v>
      </c>
      <c r="H1620" s="397">
        <v>0.50575930666492219</v>
      </c>
      <c r="I1620" s="397">
        <v>0.50575930666492219</v>
      </c>
      <c r="J1620" s="397">
        <v>0.50575930666492219</v>
      </c>
    </row>
    <row r="1621" spans="1:10">
      <c r="A1621" t="s">
        <v>366</v>
      </c>
      <c r="B1621" t="s">
        <v>36</v>
      </c>
      <c r="C1621" t="s">
        <v>37</v>
      </c>
      <c r="D1621" t="s">
        <v>31</v>
      </c>
      <c r="E1621" t="s">
        <v>25</v>
      </c>
      <c r="F1621" s="397">
        <v>0</v>
      </c>
      <c r="G1621" s="397">
        <v>0</v>
      </c>
      <c r="H1621" s="397">
        <v>0</v>
      </c>
      <c r="I1621" s="397">
        <v>0</v>
      </c>
      <c r="J1621" s="397">
        <v>0</v>
      </c>
    </row>
    <row r="1622" spans="1:10">
      <c r="A1622" t="s">
        <v>366</v>
      </c>
      <c r="B1622" t="s">
        <v>38</v>
      </c>
      <c r="C1622" t="s">
        <v>39</v>
      </c>
      <c r="D1622" t="s">
        <v>31</v>
      </c>
      <c r="E1622" t="s">
        <v>25</v>
      </c>
      <c r="F1622" s="397">
        <v>0</v>
      </c>
      <c r="G1622" s="397">
        <v>0</v>
      </c>
      <c r="H1622" s="397">
        <v>0</v>
      </c>
      <c r="I1622" s="397">
        <v>0</v>
      </c>
      <c r="J1622" s="397">
        <v>0</v>
      </c>
    </row>
    <row r="1623" spans="1:10">
      <c r="A1623" t="s">
        <v>366</v>
      </c>
      <c r="B1623" t="s">
        <v>40</v>
      </c>
      <c r="C1623" t="s">
        <v>41</v>
      </c>
      <c r="D1623" t="s">
        <v>31</v>
      </c>
      <c r="E1623" t="s">
        <v>25</v>
      </c>
      <c r="F1623" s="397">
        <v>0</v>
      </c>
      <c r="G1623" s="397">
        <v>0</v>
      </c>
      <c r="H1623" s="397">
        <v>0</v>
      </c>
      <c r="I1623" s="397">
        <v>0</v>
      </c>
      <c r="J1623" s="397">
        <v>0</v>
      </c>
    </row>
    <row r="1624" spans="1:10">
      <c r="A1624" t="s">
        <v>366</v>
      </c>
      <c r="B1624" t="s">
        <v>42</v>
      </c>
      <c r="C1624" t="s">
        <v>43</v>
      </c>
      <c r="D1624" t="s">
        <v>31</v>
      </c>
      <c r="E1624" t="s">
        <v>25</v>
      </c>
      <c r="F1624" s="397">
        <v>0</v>
      </c>
      <c r="G1624" s="397">
        <v>0</v>
      </c>
      <c r="H1624" s="397">
        <v>0</v>
      </c>
      <c r="I1624" s="397">
        <v>0</v>
      </c>
      <c r="J1624" s="397">
        <v>0</v>
      </c>
    </row>
    <row r="1625" spans="1:10">
      <c r="A1625" t="s">
        <v>366</v>
      </c>
      <c r="B1625" t="s">
        <v>44</v>
      </c>
      <c r="C1625" t="s">
        <v>45</v>
      </c>
      <c r="D1625" t="s">
        <v>31</v>
      </c>
      <c r="E1625" t="s">
        <v>25</v>
      </c>
      <c r="F1625" s="397">
        <v>0</v>
      </c>
      <c r="G1625" s="397">
        <v>0</v>
      </c>
      <c r="H1625" s="397">
        <v>0</v>
      </c>
      <c r="I1625" s="397">
        <v>0</v>
      </c>
      <c r="J1625" s="397">
        <v>0</v>
      </c>
    </row>
    <row r="1626" spans="1:10">
      <c r="A1626" t="s">
        <v>366</v>
      </c>
      <c r="B1626" t="s">
        <v>46</v>
      </c>
      <c r="C1626" t="s">
        <v>47</v>
      </c>
      <c r="D1626" t="s">
        <v>31</v>
      </c>
      <c r="E1626" t="s">
        <v>25</v>
      </c>
      <c r="F1626" s="397">
        <v>0.14508680241693761</v>
      </c>
      <c r="G1626" s="397">
        <v>0.1320360078726556</v>
      </c>
      <c r="H1626" s="397">
        <v>0.1189852133283735</v>
      </c>
      <c r="I1626" s="397">
        <v>0.1059344187840915</v>
      </c>
      <c r="J1626" s="397">
        <v>9.2883624239809462E-2</v>
      </c>
    </row>
    <row r="1627" spans="1:10">
      <c r="A1627" t="s">
        <v>366</v>
      </c>
      <c r="B1627" t="s">
        <v>48</v>
      </c>
      <c r="C1627" t="s">
        <v>49</v>
      </c>
      <c r="D1627" t="s">
        <v>31</v>
      </c>
      <c r="E1627" t="s">
        <v>25</v>
      </c>
      <c r="F1627" s="397">
        <v>0.85545091758306246</v>
      </c>
      <c r="G1627" s="397">
        <v>0.77850171212734454</v>
      </c>
      <c r="H1627" s="397">
        <v>0.7015525066716265</v>
      </c>
      <c r="I1627" s="397">
        <v>0.62460330121590857</v>
      </c>
      <c r="J1627" s="397">
        <v>0.54765409576019053</v>
      </c>
    </row>
    <row r="1628" spans="1:10">
      <c r="A1628" t="s">
        <v>366</v>
      </c>
      <c r="B1628" t="s">
        <v>50</v>
      </c>
      <c r="C1628" t="s">
        <v>51</v>
      </c>
      <c r="D1628" t="s">
        <v>31</v>
      </c>
      <c r="E1628" t="s">
        <v>25</v>
      </c>
      <c r="F1628" s="397">
        <v>0</v>
      </c>
      <c r="G1628" s="397">
        <v>0</v>
      </c>
      <c r="H1628" s="397">
        <v>0</v>
      </c>
      <c r="I1628" s="397">
        <v>0</v>
      </c>
      <c r="J1628" s="397">
        <v>0</v>
      </c>
    </row>
    <row r="1629" spans="1:10">
      <c r="A1629" t="s">
        <v>366</v>
      </c>
      <c r="B1629" t="s">
        <v>52</v>
      </c>
      <c r="C1629" t="s">
        <v>53</v>
      </c>
      <c r="D1629" t="s">
        <v>31</v>
      </c>
      <c r="E1629" t="s">
        <v>25</v>
      </c>
      <c r="F1629" s="397">
        <v>0</v>
      </c>
      <c r="G1629" s="397">
        <v>0</v>
      </c>
      <c r="H1629" s="397">
        <v>0</v>
      </c>
      <c r="I1629" s="397">
        <v>0</v>
      </c>
      <c r="J1629" s="397">
        <v>0</v>
      </c>
    </row>
    <row r="1630" spans="1:10">
      <c r="A1630" t="s">
        <v>366</v>
      </c>
      <c r="B1630" t="s">
        <v>54</v>
      </c>
      <c r="C1630" t="s">
        <v>55</v>
      </c>
      <c r="D1630" t="s">
        <v>31</v>
      </c>
      <c r="E1630" t="s">
        <v>25</v>
      </c>
      <c r="F1630" s="397">
        <v>0</v>
      </c>
      <c r="G1630" s="397">
        <v>0</v>
      </c>
      <c r="H1630" s="397">
        <v>0</v>
      </c>
      <c r="I1630" s="397">
        <v>0</v>
      </c>
      <c r="J1630" s="397">
        <v>0</v>
      </c>
    </row>
    <row r="1631" spans="1:10">
      <c r="A1631" t="s">
        <v>366</v>
      </c>
      <c r="B1631" t="s">
        <v>56</v>
      </c>
      <c r="C1631" t="s">
        <v>57</v>
      </c>
      <c r="D1631" t="s">
        <v>31</v>
      </c>
      <c r="E1631" t="s">
        <v>25</v>
      </c>
      <c r="F1631" s="397">
        <v>0</v>
      </c>
      <c r="G1631" s="397">
        <v>0</v>
      </c>
      <c r="H1631" s="397">
        <v>0</v>
      </c>
      <c r="I1631" s="397">
        <v>0</v>
      </c>
      <c r="J1631" s="397">
        <v>0</v>
      </c>
    </row>
    <row r="1632" spans="1:10">
      <c r="A1632" t="s">
        <v>366</v>
      </c>
      <c r="B1632" t="s">
        <v>58</v>
      </c>
      <c r="C1632" t="s">
        <v>59</v>
      </c>
      <c r="D1632" t="s">
        <v>31</v>
      </c>
      <c r="E1632" t="s">
        <v>25</v>
      </c>
      <c r="F1632" s="397">
        <v>0.89443099763666833</v>
      </c>
      <c r="G1632" s="397">
        <v>1.2081822313835739</v>
      </c>
      <c r="H1632" s="397">
        <v>1.2081822313835739</v>
      </c>
      <c r="I1632" s="397">
        <v>1.2081822313835739</v>
      </c>
      <c r="J1632" s="397">
        <v>1.2081822313835739</v>
      </c>
    </row>
    <row r="1633" spans="1:10">
      <c r="A1633" t="s">
        <v>366</v>
      </c>
      <c r="B1633" t="s">
        <v>60</v>
      </c>
      <c r="C1633" t="s">
        <v>61</v>
      </c>
      <c r="D1633" t="s">
        <v>31</v>
      </c>
      <c r="E1633" t="s">
        <v>25</v>
      </c>
      <c r="F1633" s="397">
        <v>2.314565851130386E-2</v>
      </c>
      <c r="G1633" s="397">
        <v>2.314565851130386E-2</v>
      </c>
      <c r="H1633" s="397">
        <v>2.314565851130386E-2</v>
      </c>
      <c r="I1633" s="397">
        <v>2.314565851130386E-2</v>
      </c>
      <c r="J1633" s="397">
        <v>2.314565851130386E-2</v>
      </c>
    </row>
    <row r="1634" spans="1:10">
      <c r="A1634" t="s">
        <v>366</v>
      </c>
      <c r="B1634" t="s">
        <v>62</v>
      </c>
      <c r="C1634" t="s">
        <v>63</v>
      </c>
      <c r="D1634" t="s">
        <v>31</v>
      </c>
      <c r="E1634" t="s">
        <v>25</v>
      </c>
      <c r="F1634" s="397">
        <v>0</v>
      </c>
      <c r="G1634" s="397">
        <v>0</v>
      </c>
      <c r="H1634" s="397">
        <v>0</v>
      </c>
      <c r="I1634" s="397">
        <v>0</v>
      </c>
      <c r="J1634" s="397">
        <v>0</v>
      </c>
    </row>
    <row r="1635" spans="1:10">
      <c r="A1635" t="s">
        <v>366</v>
      </c>
      <c r="B1635" t="s">
        <v>64</v>
      </c>
      <c r="C1635" t="s">
        <v>65</v>
      </c>
      <c r="D1635" t="s">
        <v>31</v>
      </c>
      <c r="E1635" t="s">
        <v>25</v>
      </c>
      <c r="F1635" s="397">
        <v>0</v>
      </c>
      <c r="G1635" s="397">
        <v>0</v>
      </c>
      <c r="H1635" s="397">
        <v>0</v>
      </c>
      <c r="I1635" s="397">
        <v>0</v>
      </c>
      <c r="J1635" s="397">
        <v>0</v>
      </c>
    </row>
    <row r="1636" spans="1:10">
      <c r="A1636" t="s">
        <v>366</v>
      </c>
      <c r="B1636" t="s">
        <v>66</v>
      </c>
      <c r="C1636" t="s">
        <v>67</v>
      </c>
      <c r="D1636" t="s">
        <v>31</v>
      </c>
      <c r="E1636" t="s">
        <v>25</v>
      </c>
      <c r="F1636" s="397">
        <v>0</v>
      </c>
      <c r="G1636" s="397">
        <v>0</v>
      </c>
      <c r="H1636" s="397">
        <v>0</v>
      </c>
      <c r="I1636" s="397">
        <v>0</v>
      </c>
      <c r="J1636" s="397">
        <v>0</v>
      </c>
    </row>
    <row r="1637" spans="1:10">
      <c r="A1637" t="s">
        <v>366</v>
      </c>
      <c r="B1637" t="s">
        <v>68</v>
      </c>
      <c r="C1637" t="s">
        <v>69</v>
      </c>
      <c r="D1637" t="s">
        <v>31</v>
      </c>
      <c r="E1637" t="s">
        <v>25</v>
      </c>
      <c r="F1637" s="397">
        <v>0</v>
      </c>
      <c r="G1637" s="397">
        <v>0</v>
      </c>
      <c r="H1637" s="397">
        <v>0</v>
      </c>
      <c r="I1637" s="397">
        <v>0</v>
      </c>
      <c r="J1637" s="397">
        <v>0</v>
      </c>
    </row>
    <row r="1638" spans="1:10">
      <c r="A1638" t="s">
        <v>366</v>
      </c>
      <c r="B1638" t="s">
        <v>70</v>
      </c>
      <c r="C1638" t="s">
        <v>71</v>
      </c>
      <c r="D1638" t="s">
        <v>31</v>
      </c>
      <c r="E1638" t="s">
        <v>25</v>
      </c>
      <c r="F1638" s="397">
        <v>0</v>
      </c>
      <c r="G1638" s="397">
        <v>0</v>
      </c>
      <c r="H1638" s="397">
        <v>0</v>
      </c>
      <c r="I1638" s="397">
        <v>0</v>
      </c>
      <c r="J1638" s="397">
        <v>0</v>
      </c>
    </row>
    <row r="1639" spans="1:10">
      <c r="A1639" t="s">
        <v>366</v>
      </c>
      <c r="B1639" t="s">
        <v>72</v>
      </c>
      <c r="C1639" t="s">
        <v>73</v>
      </c>
      <c r="D1639" t="s">
        <v>31</v>
      </c>
      <c r="E1639" t="s">
        <v>25</v>
      </c>
      <c r="F1639" s="397">
        <v>0</v>
      </c>
      <c r="G1639" s="397">
        <v>0</v>
      </c>
      <c r="H1639" s="397">
        <v>0</v>
      </c>
      <c r="I1639" s="397">
        <v>0</v>
      </c>
      <c r="J1639" s="397">
        <v>0</v>
      </c>
    </row>
    <row r="1640" spans="1:10">
      <c r="A1640" t="s">
        <v>366</v>
      </c>
      <c r="B1640" t="s">
        <v>74</v>
      </c>
      <c r="C1640" t="s">
        <v>75</v>
      </c>
      <c r="D1640" t="s">
        <v>31</v>
      </c>
      <c r="E1640" t="s">
        <v>25</v>
      </c>
      <c r="F1640" s="397">
        <v>0</v>
      </c>
      <c r="G1640" s="397">
        <v>0</v>
      </c>
      <c r="H1640" s="397">
        <v>0</v>
      </c>
      <c r="I1640" s="397">
        <v>0</v>
      </c>
      <c r="J1640" s="397">
        <v>0</v>
      </c>
    </row>
    <row r="1641" spans="1:10">
      <c r="A1641" t="s">
        <v>366</v>
      </c>
      <c r="B1641" t="s">
        <v>76</v>
      </c>
      <c r="C1641" t="s">
        <v>77</v>
      </c>
      <c r="D1641" t="s">
        <v>31</v>
      </c>
      <c r="E1641" t="s">
        <v>25</v>
      </c>
      <c r="F1641" s="397">
        <v>0</v>
      </c>
      <c r="G1641" s="397">
        <v>0</v>
      </c>
      <c r="H1641" s="397">
        <v>0</v>
      </c>
      <c r="I1641" s="397">
        <v>0</v>
      </c>
      <c r="J1641" s="397">
        <v>0</v>
      </c>
    </row>
    <row r="1642" spans="1:10">
      <c r="A1642" t="s">
        <v>366</v>
      </c>
      <c r="B1642" t="s">
        <v>78</v>
      </c>
      <c r="C1642" t="s">
        <v>79</v>
      </c>
      <c r="D1642" t="s">
        <v>31</v>
      </c>
      <c r="E1642" t="s">
        <v>25</v>
      </c>
      <c r="F1642" s="397">
        <v>0</v>
      </c>
      <c r="G1642" s="397">
        <v>0</v>
      </c>
      <c r="H1642" s="397">
        <v>0</v>
      </c>
      <c r="I1642" s="397">
        <v>0</v>
      </c>
      <c r="J1642" s="397">
        <v>0</v>
      </c>
    </row>
    <row r="1643" spans="1:10">
      <c r="A1643" t="s">
        <v>366</v>
      </c>
      <c r="B1643" t="s">
        <v>80</v>
      </c>
      <c r="C1643" t="s">
        <v>81</v>
      </c>
      <c r="D1643" t="s">
        <v>31</v>
      </c>
      <c r="E1643" t="s">
        <v>25</v>
      </c>
      <c r="F1643" s="397">
        <v>0</v>
      </c>
      <c r="G1643" s="397">
        <v>0</v>
      </c>
      <c r="H1643" s="397">
        <v>0</v>
      </c>
      <c r="I1643" s="397">
        <v>0</v>
      </c>
      <c r="J1643" s="397">
        <v>0</v>
      </c>
    </row>
    <row r="1644" spans="1:10">
      <c r="A1644" t="s">
        <v>366</v>
      </c>
      <c r="B1644" t="s">
        <v>82</v>
      </c>
      <c r="C1644" t="s">
        <v>83</v>
      </c>
      <c r="D1644" t="s">
        <v>31</v>
      </c>
      <c r="E1644" t="s">
        <v>25</v>
      </c>
      <c r="F1644" s="397">
        <v>8.2887409120785266E-2</v>
      </c>
      <c r="G1644" s="397">
        <v>8.5673587885254532E-2</v>
      </c>
      <c r="H1644" s="397">
        <v>8.8738384526170749E-2</v>
      </c>
      <c r="I1644" s="397">
        <v>9.2109660831178553E-2</v>
      </c>
      <c r="J1644" s="397">
        <v>9.5818064766687153E-2</v>
      </c>
    </row>
    <row r="1645" spans="1:10">
      <c r="A1645" t="s">
        <v>366</v>
      </c>
      <c r="B1645" t="s">
        <v>84</v>
      </c>
      <c r="C1645" t="s">
        <v>85</v>
      </c>
      <c r="D1645" t="s">
        <v>31</v>
      </c>
      <c r="E1645" t="s">
        <v>25</v>
      </c>
      <c r="F1645" s="397">
        <v>0.47095335356482998</v>
      </c>
      <c r="G1645" s="397">
        <v>0.4867839875136582</v>
      </c>
      <c r="H1645" s="397">
        <v>0.50419768485736938</v>
      </c>
      <c r="I1645" s="397">
        <v>0.52335275193545139</v>
      </c>
      <c r="J1645" s="397">
        <v>0.54442332572134189</v>
      </c>
    </row>
    <row r="1646" spans="1:10">
      <c r="A1646" t="s">
        <v>366</v>
      </c>
      <c r="B1646" t="s">
        <v>86</v>
      </c>
      <c r="C1646" t="s">
        <v>87</v>
      </c>
      <c r="D1646" t="s">
        <v>31</v>
      </c>
      <c r="E1646" t="s">
        <v>25</v>
      </c>
      <c r="F1646" s="397">
        <v>0.95130429273234207</v>
      </c>
      <c r="G1646" s="397">
        <v>0.96136046487872417</v>
      </c>
      <c r="H1646" s="397">
        <v>0.97242225423974449</v>
      </c>
      <c r="I1646" s="397">
        <v>0.9845902225368669</v>
      </c>
      <c r="J1646" s="397">
        <v>0.99797498766370163</v>
      </c>
    </row>
    <row r="1647" spans="1:10">
      <c r="A1647" t="s">
        <v>366</v>
      </c>
      <c r="B1647" t="s">
        <v>88</v>
      </c>
      <c r="C1647" t="s">
        <v>89</v>
      </c>
      <c r="D1647" t="s">
        <v>31</v>
      </c>
      <c r="E1647" t="s">
        <v>25</v>
      </c>
      <c r="F1647" s="397">
        <v>8.2835607967375713E-2</v>
      </c>
      <c r="G1647" s="397">
        <v>8.4434807699843267E-2</v>
      </c>
      <c r="H1647" s="397">
        <v>8.6193927405557549E-2</v>
      </c>
      <c r="I1647" s="397">
        <v>8.8128959081843261E-2</v>
      </c>
      <c r="J1647" s="397">
        <v>9.0257493925757562E-2</v>
      </c>
    </row>
    <row r="1648" spans="1:10">
      <c r="A1648" t="s">
        <v>366</v>
      </c>
      <c r="B1648" t="s">
        <v>90</v>
      </c>
      <c r="C1648" t="s">
        <v>91</v>
      </c>
      <c r="D1648" t="s">
        <v>31</v>
      </c>
      <c r="E1648" t="s">
        <v>25</v>
      </c>
      <c r="F1648" s="397">
        <v>0</v>
      </c>
      <c r="G1648" s="397">
        <v>0</v>
      </c>
      <c r="H1648" s="397">
        <v>0</v>
      </c>
      <c r="I1648" s="397">
        <v>0</v>
      </c>
      <c r="J1648" s="397">
        <v>0</v>
      </c>
    </row>
    <row r="1649" spans="1:10">
      <c r="A1649" t="s">
        <v>366</v>
      </c>
      <c r="B1649" t="s">
        <v>92</v>
      </c>
      <c r="C1649" t="s">
        <v>93</v>
      </c>
      <c r="D1649" t="s">
        <v>31</v>
      </c>
      <c r="E1649" t="s">
        <v>25</v>
      </c>
      <c r="F1649" s="397">
        <v>0</v>
      </c>
      <c r="G1649" s="397">
        <v>0</v>
      </c>
      <c r="H1649" s="397">
        <v>0</v>
      </c>
      <c r="I1649" s="397">
        <v>0</v>
      </c>
      <c r="J1649" s="397">
        <v>0</v>
      </c>
    </row>
    <row r="1650" spans="1:10">
      <c r="A1650" t="s">
        <v>366</v>
      </c>
      <c r="B1650" t="s">
        <v>94</v>
      </c>
      <c r="C1650" t="s">
        <v>95</v>
      </c>
      <c r="D1650" t="s">
        <v>31</v>
      </c>
      <c r="E1650" t="s">
        <v>25</v>
      </c>
      <c r="F1650" s="397">
        <v>4.0937545153572303</v>
      </c>
      <c r="G1650" s="397">
        <v>4.0937545153572303</v>
      </c>
      <c r="H1650" s="397">
        <v>4.0937545153572303</v>
      </c>
      <c r="I1650" s="397">
        <v>4.0937545153572303</v>
      </c>
      <c r="J1650" s="397">
        <v>4.0937545153572303</v>
      </c>
    </row>
    <row r="1651" spans="1:10">
      <c r="A1651" t="s">
        <v>366</v>
      </c>
      <c r="B1651" t="s">
        <v>96</v>
      </c>
      <c r="C1651" t="s">
        <v>97</v>
      </c>
      <c r="D1651" t="s">
        <v>31</v>
      </c>
      <c r="E1651" t="s">
        <v>25</v>
      </c>
      <c r="F1651" s="397">
        <v>8.1712489827067714</v>
      </c>
      <c r="G1651" s="397">
        <v>8.1712489827067714</v>
      </c>
      <c r="H1651" s="397">
        <v>8.1712489827067714</v>
      </c>
      <c r="I1651" s="397">
        <v>8.1712489827067714</v>
      </c>
      <c r="J1651" s="397">
        <v>8.1712489827067714</v>
      </c>
    </row>
    <row r="1652" spans="1:10">
      <c r="A1652" t="s">
        <v>366</v>
      </c>
      <c r="B1652" t="s">
        <v>98</v>
      </c>
      <c r="C1652" t="s">
        <v>99</v>
      </c>
      <c r="D1652" t="s">
        <v>31</v>
      </c>
      <c r="E1652" t="s">
        <v>25</v>
      </c>
      <c r="F1652" s="397">
        <v>11.09128492370229</v>
      </c>
      <c r="G1652" s="397">
        <v>11.09128492370229</v>
      </c>
      <c r="H1652" s="397">
        <v>11.09128492370229</v>
      </c>
      <c r="I1652" s="397">
        <v>11.09128492370229</v>
      </c>
      <c r="J1652" s="397">
        <v>11.09128492370229</v>
      </c>
    </row>
    <row r="1653" spans="1:10">
      <c r="A1653" t="s">
        <v>366</v>
      </c>
      <c r="B1653" t="s">
        <v>100</v>
      </c>
      <c r="C1653" t="s">
        <v>101</v>
      </c>
      <c r="D1653" t="s">
        <v>31</v>
      </c>
      <c r="E1653" t="s">
        <v>25</v>
      </c>
      <c r="F1653" s="397">
        <v>12.46741454887492</v>
      </c>
      <c r="G1653" s="397">
        <v>15.15649109181309</v>
      </c>
      <c r="H1653" s="397">
        <v>17.668875830948121</v>
      </c>
      <c r="I1653" s="397">
        <v>17.366071194197851</v>
      </c>
      <c r="J1653" s="397">
        <v>17.47272240110507</v>
      </c>
    </row>
    <row r="1654" spans="1:10">
      <c r="A1654" t="s">
        <v>366</v>
      </c>
      <c r="B1654" t="s">
        <v>102</v>
      </c>
      <c r="C1654" t="s">
        <v>103</v>
      </c>
      <c r="D1654" t="s">
        <v>31</v>
      </c>
      <c r="E1654" t="s">
        <v>25</v>
      </c>
      <c r="F1654" s="397">
        <v>0</v>
      </c>
      <c r="G1654" s="397">
        <v>0</v>
      </c>
      <c r="H1654" s="397">
        <v>0</v>
      </c>
      <c r="I1654" s="397">
        <v>0</v>
      </c>
      <c r="J1654" s="397">
        <v>0</v>
      </c>
    </row>
    <row r="1655" spans="1:10">
      <c r="A1655" t="s">
        <v>366</v>
      </c>
      <c r="B1655" t="s">
        <v>104</v>
      </c>
      <c r="C1655" t="s">
        <v>105</v>
      </c>
      <c r="D1655" t="s">
        <v>31</v>
      </c>
      <c r="E1655" t="s">
        <v>25</v>
      </c>
      <c r="F1655" s="397">
        <v>0</v>
      </c>
      <c r="G1655" s="397">
        <v>0</v>
      </c>
      <c r="H1655" s="397">
        <v>0</v>
      </c>
      <c r="I1655" s="397">
        <v>0</v>
      </c>
      <c r="J1655" s="397">
        <v>0</v>
      </c>
    </row>
    <row r="1656" spans="1:10">
      <c r="A1656" t="s">
        <v>366</v>
      </c>
      <c r="B1656" t="s">
        <v>106</v>
      </c>
      <c r="C1656" t="s">
        <v>107</v>
      </c>
      <c r="D1656" t="s">
        <v>31</v>
      </c>
      <c r="E1656" t="s">
        <v>25</v>
      </c>
      <c r="F1656" s="397">
        <v>-2.5057581481228448</v>
      </c>
      <c r="G1656" s="397">
        <v>-2.5057581481228448</v>
      </c>
      <c r="H1656" s="397">
        <v>-2.5057581481228448</v>
      </c>
      <c r="I1656" s="397">
        <v>-2.5057581481228448</v>
      </c>
      <c r="J1656" s="397">
        <v>-2.5057581481228448</v>
      </c>
    </row>
    <row r="1657" spans="1:10">
      <c r="A1657" t="s">
        <v>366</v>
      </c>
      <c r="B1657" t="s">
        <v>108</v>
      </c>
      <c r="C1657" t="s">
        <v>109</v>
      </c>
      <c r="D1657" t="s">
        <v>31</v>
      </c>
      <c r="E1657" t="s">
        <v>25</v>
      </c>
      <c r="F1657" s="397">
        <v>2.5057581481228448</v>
      </c>
      <c r="G1657" s="397">
        <v>2.5057581481228448</v>
      </c>
      <c r="H1657" s="397">
        <v>2.5057581481228448</v>
      </c>
      <c r="I1657" s="397">
        <v>2.5057581481228448</v>
      </c>
      <c r="J1657" s="397">
        <v>2.5057581481228448</v>
      </c>
    </row>
    <row r="1658" spans="1:10">
      <c r="A1658" t="s">
        <v>366</v>
      </c>
      <c r="B1658" t="s">
        <v>110</v>
      </c>
      <c r="C1658" t="s">
        <v>111</v>
      </c>
      <c r="D1658" t="s">
        <v>31</v>
      </c>
      <c r="E1658" t="s">
        <v>25</v>
      </c>
      <c r="F1658" s="397">
        <v>14.938233384221951</v>
      </c>
      <c r="G1658" s="397">
        <v>17.502991477386679</v>
      </c>
      <c r="H1658" s="397">
        <v>19.89922638924217</v>
      </c>
      <c r="I1658" s="397">
        <v>19.610420685740511</v>
      </c>
      <c r="J1658" s="397">
        <v>19.712141310532481</v>
      </c>
    </row>
    <row r="1659" spans="1:10">
      <c r="A1659" t="s">
        <v>366</v>
      </c>
      <c r="B1659" t="s">
        <v>112</v>
      </c>
      <c r="C1659" t="s">
        <v>113</v>
      </c>
      <c r="D1659" t="s">
        <v>31</v>
      </c>
      <c r="E1659" t="s">
        <v>25</v>
      </c>
      <c r="F1659" s="397">
        <v>8.2490303719044018</v>
      </c>
      <c r="G1659" s="397">
        <v>9.5925508727807873</v>
      </c>
      <c r="H1659" s="397">
        <v>10.847792346654479</v>
      </c>
      <c r="I1659" s="397">
        <v>10.69650463478076</v>
      </c>
      <c r="J1659" s="397">
        <v>10.749789872532499</v>
      </c>
    </row>
    <row r="1660" spans="1:10">
      <c r="A1660" t="s">
        <v>366</v>
      </c>
      <c r="B1660" t="s">
        <v>114</v>
      </c>
      <c r="C1660" t="s">
        <v>115</v>
      </c>
      <c r="D1660" t="s">
        <v>31</v>
      </c>
      <c r="E1660" t="s">
        <v>25</v>
      </c>
      <c r="F1660" s="397">
        <v>0.1070007588740271</v>
      </c>
      <c r="G1660" s="397">
        <v>0.1300795800391335</v>
      </c>
      <c r="H1660" s="397">
        <v>0.1516419555113786</v>
      </c>
      <c r="I1660" s="397">
        <v>0.1490431547900393</v>
      </c>
      <c r="J1660" s="397">
        <v>0.14995848170318291</v>
      </c>
    </row>
    <row r="1661" spans="1:10">
      <c r="A1661" t="s">
        <v>366</v>
      </c>
      <c r="B1661" t="s">
        <v>116</v>
      </c>
      <c r="C1661" t="s">
        <v>117</v>
      </c>
      <c r="D1661" t="s">
        <v>31</v>
      </c>
      <c r="E1661" t="s">
        <v>25</v>
      </c>
      <c r="F1661" s="397">
        <v>6.153022137978315</v>
      </c>
      <c r="G1661" s="397">
        <v>6.153022137978315</v>
      </c>
      <c r="H1661" s="397">
        <v>6.153022137978315</v>
      </c>
      <c r="I1661" s="397">
        <v>6.153022137978315</v>
      </c>
      <c r="J1661" s="397">
        <v>6.153022137978315</v>
      </c>
    </row>
    <row r="1662" spans="1:10">
      <c r="A1662" t="s">
        <v>366</v>
      </c>
      <c r="B1662" t="s">
        <v>118</v>
      </c>
      <c r="C1662" t="s">
        <v>119</v>
      </c>
      <c r="D1662" t="s">
        <v>31</v>
      </c>
      <c r="E1662" t="s">
        <v>25</v>
      </c>
      <c r="F1662" s="397">
        <v>20.660097238110101</v>
      </c>
      <c r="G1662" s="397">
        <v>20.660097238110101</v>
      </c>
      <c r="H1662" s="397">
        <v>20.660097238110101</v>
      </c>
      <c r="I1662" s="397">
        <v>20.660097238110101</v>
      </c>
      <c r="J1662" s="397">
        <v>20.660097238110101</v>
      </c>
    </row>
    <row r="1663" spans="1:10">
      <c r="A1663" t="s">
        <v>366</v>
      </c>
      <c r="B1663" t="s">
        <v>120</v>
      </c>
      <c r="C1663" t="s">
        <v>121</v>
      </c>
      <c r="D1663" t="s">
        <v>31</v>
      </c>
      <c r="E1663" t="s">
        <v>25</v>
      </c>
      <c r="F1663" s="397">
        <v>13.71690864323214</v>
      </c>
      <c r="G1663" s="397">
        <v>16.67603184901915</v>
      </c>
      <c r="H1663" s="397">
        <v>19.440064395541899</v>
      </c>
      <c r="I1663" s="397">
        <v>19.106474260616739</v>
      </c>
      <c r="J1663" s="397">
        <v>19.224124352844811</v>
      </c>
    </row>
    <row r="1664" spans="1:10">
      <c r="A1664" t="s">
        <v>366</v>
      </c>
      <c r="B1664" t="s">
        <v>122</v>
      </c>
      <c r="C1664" t="s">
        <v>123</v>
      </c>
      <c r="D1664" t="s">
        <v>31</v>
      </c>
      <c r="E1664" t="s">
        <v>25</v>
      </c>
      <c r="F1664" s="397">
        <v>0</v>
      </c>
      <c r="G1664" s="397">
        <v>0</v>
      </c>
      <c r="H1664" s="397">
        <v>0</v>
      </c>
      <c r="I1664" s="397">
        <v>0</v>
      </c>
      <c r="J1664" s="397">
        <v>0</v>
      </c>
    </row>
    <row r="1665" spans="1:10">
      <c r="A1665" t="s">
        <v>366</v>
      </c>
      <c r="B1665" t="s">
        <v>124</v>
      </c>
      <c r="C1665" t="s">
        <v>125</v>
      </c>
      <c r="D1665" t="s">
        <v>31</v>
      </c>
      <c r="E1665" t="s">
        <v>25</v>
      </c>
      <c r="F1665" s="397">
        <v>0</v>
      </c>
      <c r="G1665" s="397">
        <v>0</v>
      </c>
      <c r="H1665" s="397">
        <v>0</v>
      </c>
      <c r="I1665" s="397">
        <v>0</v>
      </c>
      <c r="J1665" s="397">
        <v>0</v>
      </c>
    </row>
    <row r="1666" spans="1:10">
      <c r="A1666" t="s">
        <v>366</v>
      </c>
      <c r="B1666" t="s">
        <v>126</v>
      </c>
      <c r="C1666" t="s">
        <v>127</v>
      </c>
      <c r="D1666" t="s">
        <v>31</v>
      </c>
      <c r="E1666" t="s">
        <v>25</v>
      </c>
      <c r="F1666" s="397">
        <v>-1.878085159949523</v>
      </c>
      <c r="G1666" s="397">
        <v>-1.878085159949523</v>
      </c>
      <c r="H1666" s="397">
        <v>-1.878085159949523</v>
      </c>
      <c r="I1666" s="397">
        <v>-1.878085159949523</v>
      </c>
      <c r="J1666" s="397">
        <v>-1.878085159949523</v>
      </c>
    </row>
    <row r="1667" spans="1:10">
      <c r="A1667" t="s">
        <v>366</v>
      </c>
      <c r="B1667" t="s">
        <v>128</v>
      </c>
      <c r="C1667" t="s">
        <v>129</v>
      </c>
      <c r="D1667" t="s">
        <v>31</v>
      </c>
      <c r="E1667" t="s">
        <v>25</v>
      </c>
      <c r="F1667" s="397">
        <v>1.878085159949523</v>
      </c>
      <c r="G1667" s="397">
        <v>1.878085159949523</v>
      </c>
      <c r="H1667" s="397">
        <v>1.878085159949523</v>
      </c>
      <c r="I1667" s="397">
        <v>1.878085159949523</v>
      </c>
      <c r="J1667" s="397">
        <v>1.878085159949523</v>
      </c>
    </row>
    <row r="1668" spans="1:10">
      <c r="A1668" t="s">
        <v>366</v>
      </c>
      <c r="B1668" t="s">
        <v>130</v>
      </c>
      <c r="C1668" t="s">
        <v>131</v>
      </c>
      <c r="D1668" t="s">
        <v>31</v>
      </c>
      <c r="E1668" t="s">
        <v>25</v>
      </c>
      <c r="F1668" s="397">
        <v>0.43955205380879359</v>
      </c>
      <c r="G1668" s="397">
        <v>0.43955205380879359</v>
      </c>
      <c r="H1668" s="397">
        <v>0.43955205380879359</v>
      </c>
      <c r="I1668" s="397">
        <v>0.43955205380879359</v>
      </c>
      <c r="J1668" s="397">
        <v>0.43955205380879359</v>
      </c>
    </row>
    <row r="1669" spans="1:10">
      <c r="A1669" t="s">
        <v>366</v>
      </c>
      <c r="B1669" t="s">
        <v>132</v>
      </c>
      <c r="C1669" t="s">
        <v>133</v>
      </c>
      <c r="D1669" t="s">
        <v>31</v>
      </c>
      <c r="E1669" t="s">
        <v>25</v>
      </c>
      <c r="F1669" s="397">
        <v>0.56074617985875264</v>
      </c>
      <c r="G1669" s="397">
        <v>0.56074617985875264</v>
      </c>
      <c r="H1669" s="397">
        <v>0.56074617985875264</v>
      </c>
      <c r="I1669" s="397">
        <v>0.56074617985875264</v>
      </c>
      <c r="J1669" s="397">
        <v>0.56074617985875264</v>
      </c>
    </row>
    <row r="1670" spans="1:10">
      <c r="A1670" t="s">
        <v>366</v>
      </c>
      <c r="B1670" t="s">
        <v>134</v>
      </c>
      <c r="C1670" t="s">
        <v>135</v>
      </c>
      <c r="D1670" t="s">
        <v>31</v>
      </c>
      <c r="E1670" t="s">
        <v>25</v>
      </c>
      <c r="F1670" s="397">
        <v>2.6053264689611231</v>
      </c>
      <c r="G1670" s="397">
        <v>2.6053264689611231</v>
      </c>
      <c r="H1670" s="397">
        <v>2.6053264689611231</v>
      </c>
      <c r="I1670" s="397">
        <v>2.6053264689611231</v>
      </c>
      <c r="J1670" s="397">
        <v>2.6053264689611231</v>
      </c>
    </row>
    <row r="1671" spans="1:10">
      <c r="A1671" t="s">
        <v>366</v>
      </c>
      <c r="B1671" t="s">
        <v>136</v>
      </c>
      <c r="C1671" t="s">
        <v>111</v>
      </c>
      <c r="D1671" t="s">
        <v>31</v>
      </c>
      <c r="E1671" t="s">
        <v>25</v>
      </c>
      <c r="F1671" s="397">
        <v>0</v>
      </c>
      <c r="G1671" s="397">
        <v>0</v>
      </c>
      <c r="H1671" s="397">
        <v>0</v>
      </c>
      <c r="I1671" s="397">
        <v>0</v>
      </c>
      <c r="J1671" s="397">
        <v>0</v>
      </c>
    </row>
    <row r="1672" spans="1:10">
      <c r="A1672" t="s">
        <v>366</v>
      </c>
      <c r="B1672" t="s">
        <v>137</v>
      </c>
      <c r="C1672" t="s">
        <v>113</v>
      </c>
      <c r="D1672" t="s">
        <v>31</v>
      </c>
      <c r="E1672" t="s">
        <v>25</v>
      </c>
      <c r="F1672" s="397">
        <v>0</v>
      </c>
      <c r="G1672" s="397">
        <v>0</v>
      </c>
      <c r="H1672" s="397">
        <v>0</v>
      </c>
      <c r="I1672" s="397">
        <v>0</v>
      </c>
      <c r="J1672" s="397">
        <v>0</v>
      </c>
    </row>
    <row r="1673" spans="1:10">
      <c r="A1673" t="s">
        <v>366</v>
      </c>
      <c r="B1673" t="s">
        <v>138</v>
      </c>
      <c r="C1673" t="s">
        <v>95</v>
      </c>
      <c r="D1673" t="s">
        <v>31</v>
      </c>
      <c r="E1673" t="s">
        <v>25</v>
      </c>
      <c r="F1673" s="397">
        <v>0</v>
      </c>
      <c r="G1673" s="397">
        <v>0</v>
      </c>
      <c r="H1673" s="397">
        <v>0</v>
      </c>
      <c r="I1673" s="397">
        <v>0</v>
      </c>
      <c r="J1673" s="397">
        <v>0</v>
      </c>
    </row>
    <row r="1674" spans="1:10">
      <c r="A1674" t="s">
        <v>366</v>
      </c>
      <c r="B1674" t="s">
        <v>139</v>
      </c>
      <c r="C1674" t="s">
        <v>97</v>
      </c>
      <c r="D1674" t="s">
        <v>31</v>
      </c>
      <c r="E1674" t="s">
        <v>25</v>
      </c>
      <c r="F1674" s="397">
        <v>0</v>
      </c>
      <c r="G1674" s="397">
        <v>0</v>
      </c>
      <c r="H1674" s="397">
        <v>0</v>
      </c>
      <c r="I1674" s="397">
        <v>0</v>
      </c>
      <c r="J1674" s="397">
        <v>0</v>
      </c>
    </row>
    <row r="1675" spans="1:10">
      <c r="A1675" t="s">
        <v>366</v>
      </c>
      <c r="B1675" t="s">
        <v>140</v>
      </c>
      <c r="C1675" t="s">
        <v>99</v>
      </c>
      <c r="D1675" t="s">
        <v>31</v>
      </c>
      <c r="E1675" t="s">
        <v>25</v>
      </c>
      <c r="F1675" s="397">
        <v>0</v>
      </c>
      <c r="G1675" s="397">
        <v>0</v>
      </c>
      <c r="H1675" s="397">
        <v>0</v>
      </c>
      <c r="I1675" s="397">
        <v>0</v>
      </c>
      <c r="J1675" s="397">
        <v>0</v>
      </c>
    </row>
    <row r="1676" spans="1:10">
      <c r="A1676" t="s">
        <v>366</v>
      </c>
      <c r="B1676" t="s">
        <v>141</v>
      </c>
      <c r="C1676" t="s">
        <v>101</v>
      </c>
      <c r="D1676" t="s">
        <v>31</v>
      </c>
      <c r="E1676" t="s">
        <v>25</v>
      </c>
      <c r="F1676" s="397">
        <v>0</v>
      </c>
      <c r="G1676" s="397">
        <v>0</v>
      </c>
      <c r="H1676" s="397">
        <v>0</v>
      </c>
      <c r="I1676" s="397">
        <v>0</v>
      </c>
      <c r="J1676" s="397">
        <v>0</v>
      </c>
    </row>
    <row r="1677" spans="1:10">
      <c r="A1677" t="s">
        <v>366</v>
      </c>
      <c r="B1677" t="s">
        <v>142</v>
      </c>
      <c r="C1677" t="s">
        <v>103</v>
      </c>
      <c r="D1677" t="s">
        <v>31</v>
      </c>
      <c r="E1677" t="s">
        <v>25</v>
      </c>
      <c r="F1677" s="397">
        <v>0</v>
      </c>
      <c r="G1677" s="397">
        <v>0</v>
      </c>
      <c r="H1677" s="397">
        <v>0</v>
      </c>
      <c r="I1677" s="397">
        <v>0</v>
      </c>
      <c r="J1677" s="397">
        <v>0</v>
      </c>
    </row>
    <row r="1678" spans="1:10">
      <c r="A1678" t="s">
        <v>366</v>
      </c>
      <c r="B1678" t="s">
        <v>143</v>
      </c>
      <c r="C1678" t="s">
        <v>144</v>
      </c>
      <c r="D1678" t="s">
        <v>31</v>
      </c>
      <c r="E1678" t="s">
        <v>25</v>
      </c>
      <c r="F1678" s="397">
        <v>0</v>
      </c>
      <c r="G1678" s="397">
        <v>0</v>
      </c>
      <c r="H1678" s="397">
        <v>0</v>
      </c>
      <c r="I1678" s="397">
        <v>0</v>
      </c>
      <c r="J1678" s="397">
        <v>0</v>
      </c>
    </row>
    <row r="1679" spans="1:10">
      <c r="A1679" t="s">
        <v>366</v>
      </c>
      <c r="B1679" t="s">
        <v>145</v>
      </c>
      <c r="C1679" t="s">
        <v>107</v>
      </c>
      <c r="D1679" t="s">
        <v>31</v>
      </c>
      <c r="E1679" t="s">
        <v>25</v>
      </c>
      <c r="F1679" s="397">
        <v>0</v>
      </c>
      <c r="G1679" s="397">
        <v>0</v>
      </c>
      <c r="H1679" s="397">
        <v>0</v>
      </c>
      <c r="I1679" s="397">
        <v>0</v>
      </c>
      <c r="J1679" s="397">
        <v>0</v>
      </c>
    </row>
    <row r="1680" spans="1:10">
      <c r="A1680" t="s">
        <v>366</v>
      </c>
      <c r="B1680" t="s">
        <v>146</v>
      </c>
      <c r="C1680" t="s">
        <v>109</v>
      </c>
      <c r="D1680" t="s">
        <v>31</v>
      </c>
      <c r="E1680" t="s">
        <v>25</v>
      </c>
      <c r="F1680" s="397">
        <v>0</v>
      </c>
      <c r="G1680" s="397">
        <v>0</v>
      </c>
      <c r="H1680" s="397">
        <v>0</v>
      </c>
      <c r="I1680" s="397">
        <v>0</v>
      </c>
      <c r="J1680" s="397">
        <v>0</v>
      </c>
    </row>
    <row r="1681" spans="1:10">
      <c r="A1681" t="s">
        <v>366</v>
      </c>
      <c r="B1681" t="s">
        <v>147</v>
      </c>
      <c r="C1681" t="s">
        <v>117</v>
      </c>
      <c r="D1681" t="s">
        <v>31</v>
      </c>
      <c r="E1681" t="s">
        <v>25</v>
      </c>
      <c r="F1681" s="397">
        <v>0</v>
      </c>
      <c r="G1681" s="397">
        <v>0</v>
      </c>
      <c r="H1681" s="397">
        <v>0</v>
      </c>
      <c r="I1681" s="397">
        <v>0</v>
      </c>
      <c r="J1681" s="397">
        <v>0</v>
      </c>
    </row>
    <row r="1682" spans="1:10">
      <c r="A1682" t="s">
        <v>366</v>
      </c>
      <c r="B1682" t="s">
        <v>148</v>
      </c>
      <c r="C1682" t="s">
        <v>119</v>
      </c>
      <c r="D1682" t="s">
        <v>31</v>
      </c>
      <c r="E1682" t="s">
        <v>25</v>
      </c>
      <c r="F1682" s="397">
        <v>0</v>
      </c>
      <c r="G1682" s="397">
        <v>0</v>
      </c>
      <c r="H1682" s="397">
        <v>0</v>
      </c>
      <c r="I1682" s="397">
        <v>0</v>
      </c>
      <c r="J1682" s="397">
        <v>0</v>
      </c>
    </row>
    <row r="1683" spans="1:10">
      <c r="A1683" t="s">
        <v>366</v>
      </c>
      <c r="B1683" t="s">
        <v>149</v>
      </c>
      <c r="C1683" t="s">
        <v>121</v>
      </c>
      <c r="D1683" t="s">
        <v>31</v>
      </c>
      <c r="E1683" t="s">
        <v>25</v>
      </c>
      <c r="F1683" s="397">
        <v>0</v>
      </c>
      <c r="G1683" s="397">
        <v>0</v>
      </c>
      <c r="H1683" s="397">
        <v>0</v>
      </c>
      <c r="I1683" s="397">
        <v>0</v>
      </c>
      <c r="J1683" s="397">
        <v>0</v>
      </c>
    </row>
    <row r="1684" spans="1:10">
      <c r="A1684" t="s">
        <v>366</v>
      </c>
      <c r="B1684" t="s">
        <v>150</v>
      </c>
      <c r="C1684" t="s">
        <v>123</v>
      </c>
      <c r="D1684" t="s">
        <v>31</v>
      </c>
      <c r="E1684" t="s">
        <v>25</v>
      </c>
      <c r="F1684" s="397">
        <v>0</v>
      </c>
      <c r="G1684" s="397">
        <v>0</v>
      </c>
      <c r="H1684" s="397">
        <v>0</v>
      </c>
      <c r="I1684" s="397">
        <v>0</v>
      </c>
      <c r="J1684" s="397">
        <v>0</v>
      </c>
    </row>
    <row r="1685" spans="1:10">
      <c r="A1685" t="s">
        <v>366</v>
      </c>
      <c r="B1685" t="s">
        <v>151</v>
      </c>
      <c r="C1685" t="s">
        <v>152</v>
      </c>
      <c r="D1685" t="s">
        <v>31</v>
      </c>
      <c r="E1685" t="s">
        <v>25</v>
      </c>
      <c r="F1685" s="397">
        <v>0</v>
      </c>
      <c r="G1685" s="397">
        <v>0</v>
      </c>
      <c r="H1685" s="397">
        <v>0</v>
      </c>
      <c r="I1685" s="397">
        <v>0</v>
      </c>
      <c r="J1685" s="397">
        <v>0</v>
      </c>
    </row>
    <row r="1686" spans="1:10">
      <c r="A1686" t="s">
        <v>366</v>
      </c>
      <c r="B1686" t="s">
        <v>153</v>
      </c>
      <c r="C1686" t="s">
        <v>127</v>
      </c>
      <c r="D1686" t="s">
        <v>31</v>
      </c>
      <c r="E1686" t="s">
        <v>25</v>
      </c>
      <c r="F1686" s="397">
        <v>0</v>
      </c>
      <c r="G1686" s="397">
        <v>0</v>
      </c>
      <c r="H1686" s="397">
        <v>0</v>
      </c>
      <c r="I1686" s="397">
        <v>0</v>
      </c>
      <c r="J1686" s="397">
        <v>0</v>
      </c>
    </row>
    <row r="1687" spans="1:10">
      <c r="A1687" t="s">
        <v>366</v>
      </c>
      <c r="B1687" t="s">
        <v>154</v>
      </c>
      <c r="C1687" t="s">
        <v>129</v>
      </c>
      <c r="D1687" t="s">
        <v>31</v>
      </c>
      <c r="E1687" t="s">
        <v>25</v>
      </c>
      <c r="F1687" s="397">
        <v>0</v>
      </c>
      <c r="G1687" s="397">
        <v>0</v>
      </c>
      <c r="H1687" s="397">
        <v>0</v>
      </c>
      <c r="I1687" s="397">
        <v>0</v>
      </c>
      <c r="J1687" s="397">
        <v>0</v>
      </c>
    </row>
    <row r="1688" spans="1:10">
      <c r="A1688" t="s">
        <v>366</v>
      </c>
      <c r="B1688" t="s">
        <v>155</v>
      </c>
      <c r="C1688" t="s">
        <v>131</v>
      </c>
      <c r="D1688" t="s">
        <v>31</v>
      </c>
      <c r="E1688" t="s">
        <v>25</v>
      </c>
      <c r="F1688" s="397">
        <v>0</v>
      </c>
      <c r="G1688" s="397">
        <v>0</v>
      </c>
      <c r="H1688" s="397">
        <v>0</v>
      </c>
      <c r="I1688" s="397">
        <v>0</v>
      </c>
      <c r="J1688" s="397">
        <v>0</v>
      </c>
    </row>
    <row r="1689" spans="1:10">
      <c r="A1689" t="s">
        <v>366</v>
      </c>
      <c r="B1689" t="s">
        <v>156</v>
      </c>
      <c r="C1689" t="s">
        <v>133</v>
      </c>
      <c r="D1689" t="s">
        <v>31</v>
      </c>
      <c r="E1689" t="s">
        <v>25</v>
      </c>
      <c r="F1689" s="397">
        <v>0</v>
      </c>
      <c r="G1689" s="397">
        <v>0</v>
      </c>
      <c r="H1689" s="397">
        <v>0</v>
      </c>
      <c r="I1689" s="397">
        <v>0</v>
      </c>
      <c r="J1689" s="397">
        <v>0</v>
      </c>
    </row>
    <row r="1690" spans="1:10">
      <c r="A1690" t="s">
        <v>366</v>
      </c>
      <c r="B1690" t="s">
        <v>157</v>
      </c>
      <c r="C1690" t="s">
        <v>135</v>
      </c>
      <c r="D1690" t="s">
        <v>31</v>
      </c>
      <c r="E1690" t="s">
        <v>25</v>
      </c>
      <c r="F1690" s="397">
        <v>0</v>
      </c>
      <c r="G1690" s="397">
        <v>0</v>
      </c>
      <c r="H1690" s="397">
        <v>0</v>
      </c>
      <c r="I1690" s="397">
        <v>0</v>
      </c>
      <c r="J1690" s="397">
        <v>0</v>
      </c>
    </row>
    <row r="1691" spans="1:10">
      <c r="A1691" t="s">
        <v>366</v>
      </c>
      <c r="B1691" t="s">
        <v>158</v>
      </c>
      <c r="C1691" t="s">
        <v>159</v>
      </c>
      <c r="D1691" t="s">
        <v>31</v>
      </c>
      <c r="E1691" t="s">
        <v>25</v>
      </c>
      <c r="F1691" s="397">
        <v>0</v>
      </c>
      <c r="G1691" s="397">
        <v>0</v>
      </c>
      <c r="H1691" s="397">
        <v>0</v>
      </c>
      <c r="I1691" s="397">
        <v>0</v>
      </c>
      <c r="J1691" s="397">
        <v>0</v>
      </c>
    </row>
    <row r="1692" spans="1:10">
      <c r="A1692" t="s">
        <v>366</v>
      </c>
      <c r="B1692" t="s">
        <v>160</v>
      </c>
      <c r="C1692" t="s">
        <v>161</v>
      </c>
      <c r="D1692" t="s">
        <v>31</v>
      </c>
      <c r="E1692" t="s">
        <v>25</v>
      </c>
      <c r="F1692" s="397">
        <v>0.32078709958366908</v>
      </c>
      <c r="G1692" s="397">
        <v>0.39331591106514152</v>
      </c>
      <c r="H1692" s="397">
        <v>0.39723308162545579</v>
      </c>
      <c r="I1692" s="397">
        <v>0.40154196924180158</v>
      </c>
      <c r="J1692" s="397">
        <v>0.40628174561978198</v>
      </c>
    </row>
    <row r="1693" spans="1:10">
      <c r="A1693" t="s">
        <v>366</v>
      </c>
      <c r="B1693" t="s">
        <v>162</v>
      </c>
      <c r="C1693" t="s">
        <v>163</v>
      </c>
      <c r="D1693" t="s">
        <v>31</v>
      </c>
      <c r="E1693" t="s">
        <v>25</v>
      </c>
      <c r="F1693" s="397">
        <v>0</v>
      </c>
      <c r="G1693" s="397">
        <v>0</v>
      </c>
      <c r="H1693" s="397">
        <v>0</v>
      </c>
      <c r="I1693" s="397">
        <v>0</v>
      </c>
      <c r="J1693" s="397">
        <v>0</v>
      </c>
    </row>
    <row r="1694" spans="1:10">
      <c r="A1694" t="s">
        <v>366</v>
      </c>
      <c r="B1694" t="s">
        <v>164</v>
      </c>
      <c r="C1694" t="s">
        <v>165</v>
      </c>
      <c r="D1694" t="s">
        <v>31</v>
      </c>
      <c r="E1694" t="s">
        <v>25</v>
      </c>
      <c r="F1694" s="397">
        <v>0</v>
      </c>
      <c r="G1694" s="397">
        <v>0</v>
      </c>
      <c r="H1694" s="397">
        <v>0</v>
      </c>
      <c r="I1694" s="397">
        <v>0</v>
      </c>
      <c r="J1694" s="397">
        <v>0</v>
      </c>
    </row>
    <row r="1695" spans="1:10">
      <c r="A1695" t="s">
        <v>366</v>
      </c>
      <c r="B1695" t="s">
        <v>166</v>
      </c>
      <c r="C1695" t="s">
        <v>167</v>
      </c>
      <c r="D1695" t="s">
        <v>31</v>
      </c>
      <c r="E1695" t="s">
        <v>25</v>
      </c>
      <c r="F1695" s="397">
        <v>0</v>
      </c>
      <c r="G1695" s="397">
        <v>0</v>
      </c>
      <c r="H1695" s="397">
        <v>0</v>
      </c>
      <c r="I1695" s="397">
        <v>0</v>
      </c>
      <c r="J1695" s="397">
        <v>0</v>
      </c>
    </row>
    <row r="1696" spans="1:10">
      <c r="A1696" t="s">
        <v>366</v>
      </c>
      <c r="B1696" t="s">
        <v>168</v>
      </c>
      <c r="C1696" t="s">
        <v>169</v>
      </c>
      <c r="D1696" t="s">
        <v>31</v>
      </c>
      <c r="E1696" t="s">
        <v>25</v>
      </c>
      <c r="F1696" s="397">
        <v>0</v>
      </c>
      <c r="G1696" s="397">
        <v>0</v>
      </c>
      <c r="H1696" s="397">
        <v>0</v>
      </c>
      <c r="I1696" s="397">
        <v>0</v>
      </c>
      <c r="J1696" s="397">
        <v>0</v>
      </c>
    </row>
    <row r="1697" spans="1:10">
      <c r="A1697" t="s">
        <v>366</v>
      </c>
      <c r="B1697" t="s">
        <v>170</v>
      </c>
      <c r="C1697" t="s">
        <v>171</v>
      </c>
      <c r="D1697" t="s">
        <v>31</v>
      </c>
      <c r="E1697" t="s">
        <v>25</v>
      </c>
      <c r="F1697" s="397">
        <v>0.57558547999999998</v>
      </c>
      <c r="G1697" s="397">
        <v>0.57558547999999998</v>
      </c>
      <c r="H1697" s="397">
        <v>0.57558547999999998</v>
      </c>
      <c r="I1697" s="397">
        <v>0.57558547999999998</v>
      </c>
      <c r="J1697" s="397">
        <v>0.57558547999999998</v>
      </c>
    </row>
    <row r="1698" spans="1:10">
      <c r="A1698" t="s">
        <v>366</v>
      </c>
      <c r="B1698" t="s">
        <v>172</v>
      </c>
      <c r="C1698" t="s">
        <v>173</v>
      </c>
      <c r="D1698" t="s">
        <v>31</v>
      </c>
      <c r="E1698" t="s">
        <v>25</v>
      </c>
      <c r="F1698" s="397">
        <v>0</v>
      </c>
      <c r="G1698" s="397">
        <v>0</v>
      </c>
      <c r="H1698" s="397">
        <v>0</v>
      </c>
      <c r="I1698" s="397">
        <v>0</v>
      </c>
      <c r="J1698" s="397">
        <v>0</v>
      </c>
    </row>
    <row r="1699" spans="1:10">
      <c r="A1699" t="s">
        <v>366</v>
      </c>
      <c r="B1699" t="s">
        <v>174</v>
      </c>
      <c r="C1699" t="s">
        <v>175</v>
      </c>
      <c r="D1699" t="s">
        <v>31</v>
      </c>
      <c r="E1699" t="s">
        <v>25</v>
      </c>
      <c r="F1699" s="397">
        <v>0</v>
      </c>
      <c r="G1699" s="397">
        <v>0</v>
      </c>
      <c r="H1699" s="397">
        <v>0</v>
      </c>
      <c r="I1699" s="397">
        <v>0</v>
      </c>
      <c r="J1699" s="397">
        <v>0</v>
      </c>
    </row>
    <row r="1700" spans="1:10">
      <c r="A1700" t="s">
        <v>366</v>
      </c>
      <c r="B1700" t="s">
        <v>176</v>
      </c>
      <c r="C1700" t="s">
        <v>177</v>
      </c>
      <c r="D1700" t="s">
        <v>31</v>
      </c>
      <c r="E1700" t="s">
        <v>25</v>
      </c>
      <c r="F1700" s="397">
        <v>0.11435445661460369</v>
      </c>
      <c r="G1700" s="397">
        <v>0.11435445661460369</v>
      </c>
      <c r="H1700" s="397">
        <v>0.11435445661460369</v>
      </c>
      <c r="I1700" s="397">
        <v>0.11435445661460369</v>
      </c>
      <c r="J1700" s="397">
        <v>0.11435445661460369</v>
      </c>
    </row>
    <row r="1701" spans="1:10">
      <c r="A1701" t="s">
        <v>366</v>
      </c>
      <c r="B1701" t="s">
        <v>178</v>
      </c>
      <c r="C1701" t="s">
        <v>179</v>
      </c>
      <c r="D1701" t="s">
        <v>31</v>
      </c>
      <c r="E1701" t="s">
        <v>25</v>
      </c>
      <c r="F1701" s="397">
        <v>0.10161363611639999</v>
      </c>
      <c r="G1701" s="397">
        <v>0.10161363611639999</v>
      </c>
      <c r="H1701" s="397">
        <v>0.10161363611639999</v>
      </c>
      <c r="I1701" s="397">
        <v>0.10161363611639999</v>
      </c>
      <c r="J1701" s="397">
        <v>0.10161363611639999</v>
      </c>
    </row>
    <row r="1702" spans="1:10">
      <c r="A1702" t="s">
        <v>366</v>
      </c>
      <c r="B1702" t="s">
        <v>180</v>
      </c>
      <c r="C1702" t="s">
        <v>181</v>
      </c>
      <c r="D1702" t="s">
        <v>31</v>
      </c>
      <c r="E1702" t="s">
        <v>25</v>
      </c>
      <c r="F1702" s="397">
        <v>0.53736846680759998</v>
      </c>
      <c r="G1702" s="397">
        <v>0.53736846680759998</v>
      </c>
      <c r="H1702" s="397">
        <v>0.53736846680759998</v>
      </c>
      <c r="I1702" s="397">
        <v>0.53736846680759998</v>
      </c>
      <c r="J1702" s="397">
        <v>0.53736846680759998</v>
      </c>
    </row>
    <row r="1703" spans="1:10">
      <c r="A1703" t="s">
        <v>366</v>
      </c>
      <c r="B1703" t="s">
        <v>182</v>
      </c>
      <c r="C1703" t="s">
        <v>183</v>
      </c>
      <c r="D1703" t="s">
        <v>31</v>
      </c>
      <c r="E1703" t="s">
        <v>25</v>
      </c>
      <c r="F1703" s="397">
        <v>0</v>
      </c>
      <c r="G1703" s="397">
        <v>0</v>
      </c>
      <c r="H1703" s="397">
        <v>0</v>
      </c>
      <c r="I1703" s="397">
        <v>0</v>
      </c>
      <c r="J1703" s="397">
        <v>0</v>
      </c>
    </row>
    <row r="1704" spans="1:10">
      <c r="A1704" t="s">
        <v>366</v>
      </c>
      <c r="B1704" t="s">
        <v>184</v>
      </c>
      <c r="C1704" t="s">
        <v>185</v>
      </c>
      <c r="D1704" t="s">
        <v>31</v>
      </c>
      <c r="E1704" t="s">
        <v>25</v>
      </c>
      <c r="F1704" s="397">
        <v>0</v>
      </c>
      <c r="G1704" s="397">
        <v>0</v>
      </c>
      <c r="H1704" s="397">
        <v>0</v>
      </c>
      <c r="I1704" s="397">
        <v>0</v>
      </c>
      <c r="J1704" s="397">
        <v>0</v>
      </c>
    </row>
    <row r="1705" spans="1:10">
      <c r="A1705" t="s">
        <v>366</v>
      </c>
      <c r="B1705" t="s">
        <v>186</v>
      </c>
      <c r="C1705" t="s">
        <v>187</v>
      </c>
      <c r="D1705" t="s">
        <v>31</v>
      </c>
      <c r="E1705" t="s">
        <v>25</v>
      </c>
      <c r="F1705" s="397">
        <v>4.0937545153572303</v>
      </c>
      <c r="G1705" s="397">
        <v>4.0937545153572303</v>
      </c>
      <c r="H1705" s="397">
        <v>4.0937545153572303</v>
      </c>
      <c r="I1705" s="397">
        <v>4.0937545153572303</v>
      </c>
      <c r="J1705" s="397">
        <v>4.0937545153572303</v>
      </c>
    </row>
    <row r="1706" spans="1:10">
      <c r="A1706" t="s">
        <v>366</v>
      </c>
      <c r="B1706" t="s">
        <v>188</v>
      </c>
      <c r="C1706" t="s">
        <v>189</v>
      </c>
      <c r="D1706" t="s">
        <v>31</v>
      </c>
      <c r="E1706" t="s">
        <v>25</v>
      </c>
      <c r="F1706" s="397">
        <v>9.9649377837887467</v>
      </c>
      <c r="G1706" s="397">
        <v>9.9649377837887467</v>
      </c>
      <c r="H1706" s="397">
        <v>9.9649377837887467</v>
      </c>
      <c r="I1706" s="397">
        <v>9.9649377837887467</v>
      </c>
      <c r="J1706" s="397">
        <v>9.9649377837887467</v>
      </c>
    </row>
    <row r="1707" spans="1:10">
      <c r="A1707" t="s">
        <v>366</v>
      </c>
      <c r="B1707" t="s">
        <v>190</v>
      </c>
      <c r="C1707" t="s">
        <v>191</v>
      </c>
      <c r="D1707" t="s">
        <v>31</v>
      </c>
      <c r="E1707" t="s">
        <v>25</v>
      </c>
      <c r="F1707" s="397">
        <v>12.49344675912187</v>
      </c>
      <c r="G1707" s="397">
        <v>12.49344675912187</v>
      </c>
      <c r="H1707" s="397">
        <v>12.49344675912187</v>
      </c>
      <c r="I1707" s="397">
        <v>12.49344675912187</v>
      </c>
      <c r="J1707" s="397">
        <v>12.49344675912187</v>
      </c>
    </row>
    <row r="1708" spans="1:10">
      <c r="A1708" t="s">
        <v>366</v>
      </c>
      <c r="B1708" t="s">
        <v>192</v>
      </c>
      <c r="C1708" t="s">
        <v>193</v>
      </c>
      <c r="D1708" t="s">
        <v>31</v>
      </c>
      <c r="E1708" t="s">
        <v>25</v>
      </c>
      <c r="F1708" s="397">
        <v>3.2885220394165852E-2</v>
      </c>
      <c r="G1708" s="397">
        <v>4.0320450656201448E-2</v>
      </c>
      <c r="H1708" s="397">
        <v>4.0722016109939023E-2</v>
      </c>
      <c r="I1708" s="397">
        <v>4.1163738109050337E-2</v>
      </c>
      <c r="J1708" s="397">
        <v>4.1649632308072823E-2</v>
      </c>
    </row>
    <row r="1709" spans="1:10">
      <c r="A1709" t="s">
        <v>366</v>
      </c>
      <c r="B1709" t="s">
        <v>194</v>
      </c>
      <c r="C1709" t="s">
        <v>195</v>
      </c>
      <c r="D1709" t="s">
        <v>31</v>
      </c>
      <c r="E1709" t="s">
        <v>25</v>
      </c>
      <c r="F1709" s="397">
        <v>0.1885999526564468</v>
      </c>
      <c r="G1709" s="397">
        <v>0.231241724814327</v>
      </c>
      <c r="H1709" s="397">
        <v>0.23354474193434629</v>
      </c>
      <c r="I1709" s="397">
        <v>0.2360780607663675</v>
      </c>
      <c r="J1709" s="397">
        <v>0.2388647114815908</v>
      </c>
    </row>
    <row r="1710" spans="1:10">
      <c r="A1710" t="s">
        <v>366</v>
      </c>
      <c r="B1710" t="s">
        <v>196</v>
      </c>
      <c r="C1710" t="s">
        <v>197</v>
      </c>
      <c r="D1710" t="s">
        <v>31</v>
      </c>
      <c r="E1710" t="s">
        <v>25</v>
      </c>
      <c r="F1710" s="397">
        <v>0.37565218486863611</v>
      </c>
      <c r="G1710" s="397">
        <v>0.46058579514879072</v>
      </c>
      <c r="H1710" s="397">
        <v>0.46517292998493248</v>
      </c>
      <c r="I1710" s="397">
        <v>0.47021877830468878</v>
      </c>
      <c r="J1710" s="397">
        <v>0.47576921145642059</v>
      </c>
    </row>
    <row r="1711" spans="1:10">
      <c r="A1711" t="s">
        <v>366</v>
      </c>
      <c r="B1711" t="s">
        <v>198</v>
      </c>
      <c r="C1711" t="s">
        <v>199</v>
      </c>
      <c r="D1711" t="s">
        <v>31</v>
      </c>
      <c r="E1711" t="s">
        <v>25</v>
      </c>
      <c r="F1711" s="397">
        <v>0</v>
      </c>
      <c r="G1711" s="397">
        <v>0</v>
      </c>
      <c r="H1711" s="397">
        <v>0</v>
      </c>
      <c r="I1711" s="397">
        <v>0</v>
      </c>
      <c r="J1711" s="397">
        <v>0</v>
      </c>
    </row>
    <row r="1712" spans="1:10">
      <c r="A1712" t="s">
        <v>366</v>
      </c>
      <c r="B1712" t="s">
        <v>200</v>
      </c>
      <c r="C1712" t="s">
        <v>201</v>
      </c>
      <c r="D1712" t="s">
        <v>31</v>
      </c>
      <c r="E1712" t="s">
        <v>25</v>
      </c>
      <c r="F1712" s="397">
        <v>0</v>
      </c>
      <c r="G1712" s="397">
        <v>0</v>
      </c>
      <c r="H1712" s="397">
        <v>0</v>
      </c>
      <c r="I1712" s="397">
        <v>0</v>
      </c>
      <c r="J1712" s="397">
        <v>0</v>
      </c>
    </row>
    <row r="1713" spans="1:10">
      <c r="A1713" t="s">
        <v>366</v>
      </c>
      <c r="B1713" t="s">
        <v>202</v>
      </c>
      <c r="C1713" t="s">
        <v>203</v>
      </c>
      <c r="D1713" t="s">
        <v>31</v>
      </c>
      <c r="E1713" t="s">
        <v>25</v>
      </c>
      <c r="F1713" s="397">
        <v>0</v>
      </c>
      <c r="G1713" s="397">
        <v>0</v>
      </c>
      <c r="H1713" s="397">
        <v>0</v>
      </c>
      <c r="I1713" s="397">
        <v>0</v>
      </c>
      <c r="J1713" s="397">
        <v>0</v>
      </c>
    </row>
    <row r="1714" spans="1:10">
      <c r="A1714" t="s">
        <v>366</v>
      </c>
      <c r="B1714" t="s">
        <v>204</v>
      </c>
      <c r="C1714" t="s">
        <v>205</v>
      </c>
      <c r="D1714" t="s">
        <v>31</v>
      </c>
      <c r="E1714" t="s">
        <v>25</v>
      </c>
      <c r="F1714" s="397">
        <v>0.56400000000000006</v>
      </c>
      <c r="G1714" s="397">
        <v>0.51380400000000015</v>
      </c>
      <c r="H1714" s="397">
        <v>0.46304400000000001</v>
      </c>
      <c r="I1714" s="397">
        <v>0.41228399999999998</v>
      </c>
      <c r="J1714" s="397">
        <v>0.36152400000000001</v>
      </c>
    </row>
    <row r="1715" spans="1:10">
      <c r="A1715" t="s">
        <v>366</v>
      </c>
      <c r="B1715" t="s">
        <v>206</v>
      </c>
      <c r="C1715" t="s">
        <v>207</v>
      </c>
      <c r="D1715" t="s">
        <v>31</v>
      </c>
      <c r="E1715" t="s">
        <v>25</v>
      </c>
      <c r="F1715" s="397">
        <v>0</v>
      </c>
      <c r="G1715" s="397">
        <v>0</v>
      </c>
      <c r="H1715" s="397">
        <v>0</v>
      </c>
      <c r="I1715" s="397">
        <v>0</v>
      </c>
      <c r="J1715" s="397">
        <v>0</v>
      </c>
    </row>
    <row r="1716" spans="1:10">
      <c r="A1716" t="s">
        <v>366</v>
      </c>
      <c r="B1716" t="s">
        <v>208</v>
      </c>
      <c r="C1716" t="s">
        <v>209</v>
      </c>
      <c r="D1716" t="s">
        <v>31</v>
      </c>
      <c r="E1716" t="s">
        <v>25</v>
      </c>
      <c r="F1716" s="397">
        <v>0</v>
      </c>
      <c r="G1716" s="397">
        <v>0</v>
      </c>
      <c r="H1716" s="397">
        <v>0</v>
      </c>
      <c r="I1716" s="397">
        <v>0</v>
      </c>
      <c r="J1716" s="397">
        <v>0</v>
      </c>
    </row>
    <row r="1717" spans="1:10">
      <c r="A1717" t="s">
        <v>366</v>
      </c>
      <c r="B1717" t="s">
        <v>210</v>
      </c>
      <c r="C1717" t="s">
        <v>211</v>
      </c>
      <c r="D1717" t="s">
        <v>31</v>
      </c>
      <c r="E1717" t="s">
        <v>25</v>
      </c>
      <c r="F1717" s="397">
        <v>0</v>
      </c>
      <c r="G1717" s="397">
        <v>0</v>
      </c>
      <c r="H1717" s="397">
        <v>0</v>
      </c>
      <c r="I1717" s="397">
        <v>0</v>
      </c>
      <c r="J1717" s="397">
        <v>0</v>
      </c>
    </row>
    <row r="1718" spans="1:10">
      <c r="A1718" t="s">
        <v>366</v>
      </c>
      <c r="B1718" t="s">
        <v>212</v>
      </c>
      <c r="C1718" t="s">
        <v>213</v>
      </c>
      <c r="D1718" t="s">
        <v>31</v>
      </c>
      <c r="E1718" t="s">
        <v>25</v>
      </c>
      <c r="F1718" s="397">
        <v>0</v>
      </c>
      <c r="G1718" s="397">
        <v>0</v>
      </c>
      <c r="H1718" s="397">
        <v>0</v>
      </c>
      <c r="I1718" s="397">
        <v>0</v>
      </c>
      <c r="J1718" s="397">
        <v>0</v>
      </c>
    </row>
    <row r="1719" spans="1:10">
      <c r="A1719" t="s">
        <v>366</v>
      </c>
      <c r="B1719" t="s">
        <v>214</v>
      </c>
      <c r="C1719" t="s">
        <v>215</v>
      </c>
      <c r="D1719" t="s">
        <v>31</v>
      </c>
      <c r="E1719" t="s">
        <v>25</v>
      </c>
      <c r="F1719" s="397">
        <v>0</v>
      </c>
      <c r="G1719" s="397">
        <v>0</v>
      </c>
      <c r="H1719" s="397">
        <v>0</v>
      </c>
      <c r="I1719" s="397">
        <v>0</v>
      </c>
      <c r="J1719" s="397">
        <v>0</v>
      </c>
    </row>
    <row r="1720" spans="1:10">
      <c r="A1720" t="s">
        <v>366</v>
      </c>
      <c r="B1720" t="s">
        <v>216</v>
      </c>
      <c r="C1720" t="s">
        <v>217</v>
      </c>
      <c r="D1720" t="s">
        <v>31</v>
      </c>
      <c r="E1720" t="s">
        <v>25</v>
      </c>
      <c r="F1720" s="397">
        <v>0</v>
      </c>
      <c r="G1720" s="397">
        <v>0</v>
      </c>
      <c r="H1720" s="397">
        <v>0</v>
      </c>
      <c r="I1720" s="397">
        <v>0</v>
      </c>
      <c r="J1720" s="397">
        <v>0</v>
      </c>
    </row>
    <row r="1721" spans="1:10">
      <c r="A1721" t="s">
        <v>366</v>
      </c>
      <c r="B1721" t="s">
        <v>218</v>
      </c>
      <c r="C1721" t="s">
        <v>219</v>
      </c>
      <c r="D1721" t="s">
        <v>31</v>
      </c>
      <c r="E1721" t="s">
        <v>25</v>
      </c>
      <c r="F1721" s="397">
        <v>0</v>
      </c>
      <c r="G1721" s="397">
        <v>0</v>
      </c>
      <c r="H1721" s="397">
        <v>0</v>
      </c>
      <c r="I1721" s="397">
        <v>0</v>
      </c>
      <c r="J1721" s="397">
        <v>0</v>
      </c>
    </row>
    <row r="1722" spans="1:10">
      <c r="A1722" t="s">
        <v>366</v>
      </c>
      <c r="B1722" t="s">
        <v>220</v>
      </c>
      <c r="C1722" t="s">
        <v>221</v>
      </c>
      <c r="D1722" t="s">
        <v>31</v>
      </c>
      <c r="E1722" t="s">
        <v>25</v>
      </c>
      <c r="F1722" s="397">
        <v>0</v>
      </c>
      <c r="G1722" s="397">
        <v>0</v>
      </c>
      <c r="H1722" s="397">
        <v>0</v>
      </c>
      <c r="I1722" s="397">
        <v>0</v>
      </c>
      <c r="J1722" s="397">
        <v>0</v>
      </c>
    </row>
    <row r="1723" spans="1:10">
      <c r="A1723" t="s">
        <v>366</v>
      </c>
      <c r="B1723" t="s">
        <v>222</v>
      </c>
      <c r="C1723" t="s">
        <v>223</v>
      </c>
      <c r="D1723" t="s">
        <v>31</v>
      </c>
      <c r="E1723" t="s">
        <v>25</v>
      </c>
      <c r="F1723" s="397">
        <v>0</v>
      </c>
      <c r="G1723" s="397">
        <v>0</v>
      </c>
      <c r="H1723" s="397">
        <v>0</v>
      </c>
      <c r="I1723" s="397">
        <v>0</v>
      </c>
      <c r="J1723" s="397">
        <v>0</v>
      </c>
    </row>
    <row r="1724" spans="1:10">
      <c r="A1724" t="s">
        <v>366</v>
      </c>
      <c r="B1724" t="s">
        <v>224</v>
      </c>
      <c r="C1724" t="s">
        <v>225</v>
      </c>
      <c r="D1724" t="s">
        <v>31</v>
      </c>
      <c r="E1724" t="s">
        <v>25</v>
      </c>
      <c r="F1724" s="397">
        <v>0</v>
      </c>
      <c r="G1724" s="397">
        <v>0</v>
      </c>
      <c r="H1724" s="397">
        <v>0</v>
      </c>
      <c r="I1724" s="397">
        <v>0</v>
      </c>
      <c r="J1724" s="397">
        <v>0</v>
      </c>
    </row>
    <row r="1725" spans="1:10">
      <c r="A1725" t="s">
        <v>366</v>
      </c>
      <c r="B1725" t="s">
        <v>226</v>
      </c>
      <c r="C1725" t="s">
        <v>227</v>
      </c>
      <c r="D1725" t="s">
        <v>31</v>
      </c>
      <c r="E1725" t="s">
        <v>25</v>
      </c>
      <c r="F1725" s="397">
        <v>0</v>
      </c>
      <c r="G1725" s="397">
        <v>0</v>
      </c>
      <c r="H1725" s="397">
        <v>0</v>
      </c>
      <c r="I1725" s="397">
        <v>0</v>
      </c>
      <c r="J1725" s="397">
        <v>0</v>
      </c>
    </row>
    <row r="1726" spans="1:10">
      <c r="A1726" t="s">
        <v>366</v>
      </c>
      <c r="B1726" t="s">
        <v>228</v>
      </c>
      <c r="C1726" t="s">
        <v>229</v>
      </c>
      <c r="D1726" t="s">
        <v>31</v>
      </c>
      <c r="E1726" t="s">
        <v>25</v>
      </c>
      <c r="F1726" s="397">
        <v>0</v>
      </c>
      <c r="G1726" s="397">
        <v>0</v>
      </c>
      <c r="H1726" s="397">
        <v>0</v>
      </c>
      <c r="I1726" s="397">
        <v>0</v>
      </c>
      <c r="J1726" s="397">
        <v>0</v>
      </c>
    </row>
    <row r="1727" spans="1:10">
      <c r="A1727" t="s">
        <v>366</v>
      </c>
      <c r="B1727" t="s">
        <v>230</v>
      </c>
      <c r="C1727" t="s">
        <v>231</v>
      </c>
      <c r="D1727" t="s">
        <v>31</v>
      </c>
      <c r="E1727" t="s">
        <v>25</v>
      </c>
      <c r="F1727" s="397">
        <v>0</v>
      </c>
      <c r="G1727" s="397">
        <v>0</v>
      </c>
      <c r="H1727" s="397">
        <v>0</v>
      </c>
      <c r="I1727" s="397">
        <v>0</v>
      </c>
      <c r="J1727" s="397">
        <v>0</v>
      </c>
    </row>
    <row r="1728" spans="1:10">
      <c r="A1728" t="s">
        <v>366</v>
      </c>
      <c r="B1728" t="s">
        <v>232</v>
      </c>
      <c r="C1728" t="s">
        <v>233</v>
      </c>
      <c r="D1728" t="s">
        <v>31</v>
      </c>
      <c r="E1728" t="s">
        <v>25</v>
      </c>
      <c r="F1728" s="397">
        <v>0</v>
      </c>
      <c r="G1728" s="397">
        <v>0</v>
      </c>
      <c r="H1728" s="397">
        <v>0</v>
      </c>
      <c r="I1728" s="397">
        <v>0</v>
      </c>
      <c r="J1728" s="397">
        <v>0</v>
      </c>
    </row>
    <row r="1729" spans="1:10">
      <c r="A1729" t="s">
        <v>366</v>
      </c>
      <c r="B1729" t="s">
        <v>234</v>
      </c>
      <c r="C1729" t="s">
        <v>235</v>
      </c>
      <c r="D1729" t="s">
        <v>31</v>
      </c>
      <c r="E1729" t="s">
        <v>25</v>
      </c>
      <c r="F1729" s="397">
        <v>0</v>
      </c>
      <c r="G1729" s="397">
        <v>0</v>
      </c>
      <c r="H1729" s="397">
        <v>0</v>
      </c>
      <c r="I1729" s="397">
        <v>0</v>
      </c>
      <c r="J1729" s="397">
        <v>0</v>
      </c>
    </row>
    <row r="1730" spans="1:10">
      <c r="A1730" t="s">
        <v>366</v>
      </c>
      <c r="B1730" t="s">
        <v>236</v>
      </c>
      <c r="C1730" t="s">
        <v>237</v>
      </c>
      <c r="D1730" t="s">
        <v>31</v>
      </c>
      <c r="E1730" t="s">
        <v>25</v>
      </c>
      <c r="F1730" s="397">
        <v>0</v>
      </c>
      <c r="G1730" s="397">
        <v>0</v>
      </c>
      <c r="H1730" s="397">
        <v>0</v>
      </c>
      <c r="I1730" s="397">
        <v>0</v>
      </c>
      <c r="J1730" s="397">
        <v>0</v>
      </c>
    </row>
    <row r="1731" spans="1:10">
      <c r="A1731" t="s">
        <v>366</v>
      </c>
      <c r="B1731" t="s">
        <v>238</v>
      </c>
      <c r="C1731" t="s">
        <v>239</v>
      </c>
      <c r="D1731" t="s">
        <v>31</v>
      </c>
      <c r="E1731" t="s">
        <v>25</v>
      </c>
      <c r="F1731" s="397">
        <v>0</v>
      </c>
      <c r="G1731" s="397">
        <v>0</v>
      </c>
      <c r="H1731" s="397">
        <v>0</v>
      </c>
      <c r="I1731" s="397">
        <v>0</v>
      </c>
      <c r="J1731" s="397">
        <v>0</v>
      </c>
    </row>
    <row r="1732" spans="1:10">
      <c r="A1732" t="s">
        <v>366</v>
      </c>
      <c r="B1732" t="s">
        <v>240</v>
      </c>
      <c r="C1732" t="s">
        <v>241</v>
      </c>
      <c r="D1732" t="s">
        <v>31</v>
      </c>
      <c r="E1732" t="s">
        <v>25</v>
      </c>
      <c r="F1732" s="397">
        <v>0</v>
      </c>
      <c r="G1732" s="397">
        <v>0</v>
      </c>
      <c r="H1732" s="397">
        <v>0</v>
      </c>
      <c r="I1732" s="397">
        <v>0</v>
      </c>
      <c r="J1732" s="397">
        <v>0</v>
      </c>
    </row>
    <row r="1733" spans="1:10">
      <c r="A1733" t="s">
        <v>366</v>
      </c>
      <c r="B1733" t="s">
        <v>242</v>
      </c>
      <c r="C1733" t="s">
        <v>181</v>
      </c>
      <c r="D1733" t="s">
        <v>31</v>
      </c>
      <c r="E1733" t="s">
        <v>25</v>
      </c>
      <c r="F1733" s="397">
        <v>0.41880296502789988</v>
      </c>
      <c r="G1733" s="397">
        <v>0.41880296502789988</v>
      </c>
      <c r="H1733" s="397">
        <v>0.41880296502789988</v>
      </c>
      <c r="I1733" s="397">
        <v>0.41880296502789988</v>
      </c>
      <c r="J1733" s="397">
        <v>0.41880296502789988</v>
      </c>
    </row>
    <row r="1734" spans="1:10">
      <c r="A1734" t="s">
        <v>366</v>
      </c>
      <c r="B1734" t="s">
        <v>243</v>
      </c>
      <c r="C1734" t="s">
        <v>183</v>
      </c>
      <c r="D1734" t="s">
        <v>31</v>
      </c>
      <c r="E1734" t="s">
        <v>25</v>
      </c>
      <c r="F1734" s="397">
        <v>0</v>
      </c>
      <c r="G1734" s="397">
        <v>0</v>
      </c>
      <c r="H1734" s="397">
        <v>0</v>
      </c>
      <c r="I1734" s="397">
        <v>0</v>
      </c>
      <c r="J1734" s="397">
        <v>0</v>
      </c>
    </row>
    <row r="1735" spans="1:10">
      <c r="A1735" t="s">
        <v>366</v>
      </c>
      <c r="B1735" t="s">
        <v>244</v>
      </c>
      <c r="C1735" t="s">
        <v>185</v>
      </c>
      <c r="D1735" t="s">
        <v>31</v>
      </c>
      <c r="E1735" t="s">
        <v>25</v>
      </c>
      <c r="F1735" s="397">
        <v>0</v>
      </c>
      <c r="G1735" s="397">
        <v>0</v>
      </c>
      <c r="H1735" s="397">
        <v>0</v>
      </c>
      <c r="I1735" s="397">
        <v>0</v>
      </c>
      <c r="J1735" s="397">
        <v>0</v>
      </c>
    </row>
    <row r="1736" spans="1:10">
      <c r="A1736" t="s">
        <v>366</v>
      </c>
      <c r="B1736" t="s">
        <v>245</v>
      </c>
      <c r="C1736" t="s">
        <v>189</v>
      </c>
      <c r="D1736" t="s">
        <v>31</v>
      </c>
      <c r="E1736" t="s">
        <v>25</v>
      </c>
      <c r="F1736" s="397">
        <v>7.5036855341198958</v>
      </c>
      <c r="G1736" s="397">
        <v>7.5036855341198958</v>
      </c>
      <c r="H1736" s="397">
        <v>7.5036855341198958</v>
      </c>
      <c r="I1736" s="397">
        <v>7.5036855341198958</v>
      </c>
      <c r="J1736" s="397">
        <v>7.5036855341198958</v>
      </c>
    </row>
    <row r="1737" spans="1:10">
      <c r="A1737" t="s">
        <v>366</v>
      </c>
      <c r="B1737" t="s">
        <v>246</v>
      </c>
      <c r="C1737" t="s">
        <v>191</v>
      </c>
      <c r="D1737" t="s">
        <v>31</v>
      </c>
      <c r="E1737" t="s">
        <v>25</v>
      </c>
      <c r="F1737" s="397">
        <v>23.27194970269052</v>
      </c>
      <c r="G1737" s="397">
        <v>23.27194970269052</v>
      </c>
      <c r="H1737" s="397">
        <v>23.27194970269052</v>
      </c>
      <c r="I1737" s="397">
        <v>23.27194970269052</v>
      </c>
      <c r="J1737" s="397">
        <v>23.27194970269052</v>
      </c>
    </row>
    <row r="1738" spans="1:10">
      <c r="A1738" t="s">
        <v>366</v>
      </c>
      <c r="B1738" t="s">
        <v>247</v>
      </c>
      <c r="C1738" t="s">
        <v>248</v>
      </c>
      <c r="D1738" t="s">
        <v>31</v>
      </c>
      <c r="E1738" t="s">
        <v>25</v>
      </c>
      <c r="F1738" s="397">
        <v>0.33990587294784669</v>
      </c>
      <c r="G1738" s="397">
        <v>0.34427219929832198</v>
      </c>
      <c r="H1738" s="397">
        <v>0.34907515828384461</v>
      </c>
      <c r="I1738" s="397">
        <v>0.35435841316791961</v>
      </c>
      <c r="J1738" s="397">
        <v>0.36016999354040208</v>
      </c>
    </row>
    <row r="1739" spans="1:10">
      <c r="A1739" t="s">
        <v>366</v>
      </c>
      <c r="B1739" t="s">
        <v>249</v>
      </c>
      <c r="C1739" t="s">
        <v>250</v>
      </c>
      <c r="D1739" t="s">
        <v>31</v>
      </c>
      <c r="E1739" t="s">
        <v>25</v>
      </c>
      <c r="F1739" s="397">
        <v>0</v>
      </c>
      <c r="G1739" s="397">
        <v>0</v>
      </c>
      <c r="H1739" s="397">
        <v>0</v>
      </c>
      <c r="I1739" s="397">
        <v>0</v>
      </c>
      <c r="J1739" s="397">
        <v>0</v>
      </c>
    </row>
    <row r="1740" spans="1:10">
      <c r="A1740" t="s">
        <v>366</v>
      </c>
      <c r="B1740" t="s">
        <v>251</v>
      </c>
      <c r="C1740" t="s">
        <v>205</v>
      </c>
      <c r="D1740" t="s">
        <v>31</v>
      </c>
      <c r="E1740" t="s">
        <v>25</v>
      </c>
      <c r="F1740" s="397">
        <v>0</v>
      </c>
      <c r="G1740" s="397">
        <v>0</v>
      </c>
      <c r="H1740" s="397">
        <v>0</v>
      </c>
      <c r="I1740" s="397">
        <v>0</v>
      </c>
      <c r="J1740" s="397">
        <v>0</v>
      </c>
    </row>
    <row r="1741" spans="1:10">
      <c r="A1741" t="s">
        <v>366</v>
      </c>
      <c r="B1741" t="s">
        <v>252</v>
      </c>
      <c r="C1741" t="s">
        <v>253</v>
      </c>
      <c r="D1741" t="s">
        <v>31</v>
      </c>
      <c r="E1741" t="s">
        <v>25</v>
      </c>
      <c r="F1741" s="397">
        <v>0.56074617985875264</v>
      </c>
      <c r="G1741" s="397">
        <v>0.56074617985875264</v>
      </c>
      <c r="H1741" s="397">
        <v>0.56074617985875264</v>
      </c>
      <c r="I1741" s="397">
        <v>0.56074617985875264</v>
      </c>
      <c r="J1741" s="397">
        <v>0.56074617985875264</v>
      </c>
    </row>
    <row r="1742" spans="1:10">
      <c r="A1742" t="s">
        <v>366</v>
      </c>
      <c r="B1742" t="s">
        <v>254</v>
      </c>
      <c r="C1742" t="s">
        <v>217</v>
      </c>
      <c r="D1742" t="s">
        <v>31</v>
      </c>
      <c r="E1742" t="s">
        <v>25</v>
      </c>
      <c r="F1742" s="397">
        <v>0</v>
      </c>
      <c r="G1742" s="397">
        <v>0</v>
      </c>
      <c r="H1742" s="397">
        <v>0</v>
      </c>
      <c r="I1742" s="397">
        <v>0</v>
      </c>
      <c r="J1742" s="397">
        <v>0</v>
      </c>
    </row>
    <row r="1743" spans="1:10">
      <c r="A1743" t="s">
        <v>366</v>
      </c>
      <c r="B1743" t="s">
        <v>255</v>
      </c>
      <c r="C1743" t="s">
        <v>219</v>
      </c>
      <c r="D1743" t="s">
        <v>31</v>
      </c>
      <c r="E1743" t="s">
        <v>25</v>
      </c>
      <c r="F1743" s="397">
        <v>0</v>
      </c>
      <c r="G1743" s="397">
        <v>0</v>
      </c>
      <c r="H1743" s="397">
        <v>0</v>
      </c>
      <c r="I1743" s="397">
        <v>0</v>
      </c>
      <c r="J1743" s="397">
        <v>0</v>
      </c>
    </row>
    <row r="1744" spans="1:10">
      <c r="A1744" t="s">
        <v>366</v>
      </c>
      <c r="B1744" t="s">
        <v>256</v>
      </c>
      <c r="C1744" t="s">
        <v>221</v>
      </c>
      <c r="D1744" t="s">
        <v>31</v>
      </c>
      <c r="E1744" t="s">
        <v>25</v>
      </c>
      <c r="F1744" s="397">
        <v>0</v>
      </c>
      <c r="G1744" s="397">
        <v>0</v>
      </c>
      <c r="H1744" s="397">
        <v>0</v>
      </c>
      <c r="I1744" s="397">
        <v>0</v>
      </c>
      <c r="J1744" s="397">
        <v>0</v>
      </c>
    </row>
    <row r="1745" spans="1:10">
      <c r="A1745" t="s">
        <v>366</v>
      </c>
      <c r="B1745" t="s">
        <v>257</v>
      </c>
      <c r="C1745" t="s">
        <v>225</v>
      </c>
      <c r="D1745" t="s">
        <v>31</v>
      </c>
      <c r="E1745" t="s">
        <v>25</v>
      </c>
      <c r="F1745" s="397">
        <v>0</v>
      </c>
      <c r="G1745" s="397">
        <v>0</v>
      </c>
      <c r="H1745" s="397">
        <v>0</v>
      </c>
      <c r="I1745" s="397">
        <v>0</v>
      </c>
      <c r="J1745" s="397">
        <v>0</v>
      </c>
    </row>
    <row r="1746" spans="1:10">
      <c r="A1746" t="s">
        <v>366</v>
      </c>
      <c r="B1746" t="s">
        <v>258</v>
      </c>
      <c r="C1746" t="s">
        <v>227</v>
      </c>
      <c r="D1746" t="s">
        <v>31</v>
      </c>
      <c r="E1746" t="s">
        <v>25</v>
      </c>
      <c r="F1746" s="397">
        <v>0</v>
      </c>
      <c r="G1746" s="397">
        <v>0</v>
      </c>
      <c r="H1746" s="397">
        <v>0</v>
      </c>
      <c r="I1746" s="397">
        <v>0</v>
      </c>
      <c r="J1746" s="397">
        <v>0</v>
      </c>
    </row>
    <row r="1747" spans="1:10">
      <c r="A1747" t="s">
        <v>366</v>
      </c>
      <c r="B1747" t="s">
        <v>259</v>
      </c>
      <c r="C1747" t="s">
        <v>260</v>
      </c>
      <c r="D1747" t="s">
        <v>31</v>
      </c>
      <c r="E1747" t="s">
        <v>25</v>
      </c>
      <c r="F1747" s="397">
        <v>0</v>
      </c>
      <c r="G1747" s="397">
        <v>0</v>
      </c>
      <c r="H1747" s="397">
        <v>0</v>
      </c>
      <c r="I1747" s="397">
        <v>0</v>
      </c>
      <c r="J1747" s="397">
        <v>0</v>
      </c>
    </row>
    <row r="1748" spans="1:10">
      <c r="A1748" t="s">
        <v>366</v>
      </c>
      <c r="B1748" t="s">
        <v>261</v>
      </c>
      <c r="C1748" t="s">
        <v>262</v>
      </c>
      <c r="D1748" t="s">
        <v>31</v>
      </c>
      <c r="E1748" t="s">
        <v>25</v>
      </c>
      <c r="F1748" s="397">
        <v>0</v>
      </c>
      <c r="G1748" s="397">
        <v>0</v>
      </c>
      <c r="H1748" s="397">
        <v>0</v>
      </c>
      <c r="I1748" s="397">
        <v>0</v>
      </c>
      <c r="J1748" s="397">
        <v>0</v>
      </c>
    </row>
    <row r="1749" spans="1:10">
      <c r="A1749" t="s">
        <v>366</v>
      </c>
      <c r="B1749" t="s">
        <v>263</v>
      </c>
      <c r="C1749" t="s">
        <v>241</v>
      </c>
      <c r="D1749" t="s">
        <v>31</v>
      </c>
      <c r="E1749" t="s">
        <v>25</v>
      </c>
      <c r="F1749" s="397">
        <v>0</v>
      </c>
      <c r="G1749" s="397">
        <v>0</v>
      </c>
      <c r="H1749" s="397">
        <v>0</v>
      </c>
      <c r="I1749" s="397">
        <v>0</v>
      </c>
      <c r="J1749" s="397">
        <v>0</v>
      </c>
    </row>
    <row r="1750" spans="1:10">
      <c r="A1750" t="s">
        <v>366</v>
      </c>
      <c r="B1750" t="s">
        <v>264</v>
      </c>
      <c r="C1750" t="s">
        <v>265</v>
      </c>
      <c r="D1750" t="s">
        <v>31</v>
      </c>
      <c r="E1750" t="s">
        <v>25</v>
      </c>
      <c r="F1750" s="397">
        <v>0</v>
      </c>
      <c r="G1750" s="397">
        <v>0</v>
      </c>
      <c r="H1750" s="397">
        <v>0</v>
      </c>
      <c r="I1750" s="397">
        <v>0</v>
      </c>
      <c r="J1750" s="397">
        <v>0</v>
      </c>
    </row>
    <row r="1751" spans="1:10">
      <c r="A1751" t="s">
        <v>366</v>
      </c>
      <c r="B1751" t="s">
        <v>266</v>
      </c>
      <c r="C1751" t="s">
        <v>267</v>
      </c>
      <c r="D1751" t="s">
        <v>31</v>
      </c>
      <c r="E1751" t="s">
        <v>25</v>
      </c>
      <c r="F1751" s="397">
        <v>0</v>
      </c>
      <c r="G1751" s="397">
        <v>0</v>
      </c>
      <c r="H1751" s="397">
        <v>0</v>
      </c>
      <c r="I1751" s="397">
        <v>0</v>
      </c>
      <c r="J1751" s="397">
        <v>0</v>
      </c>
    </row>
    <row r="1752" spans="1:10">
      <c r="A1752" t="s">
        <v>366</v>
      </c>
      <c r="B1752" t="s">
        <v>268</v>
      </c>
      <c r="C1752" t="s">
        <v>269</v>
      </c>
      <c r="D1752" t="s">
        <v>31</v>
      </c>
      <c r="E1752" t="s">
        <v>25</v>
      </c>
      <c r="F1752" s="397">
        <v>13.031072874756671</v>
      </c>
      <c r="G1752" s="397">
        <v>15.268388945440909</v>
      </c>
      <c r="H1752" s="397">
        <v>17.3586971471059</v>
      </c>
      <c r="I1752" s="397">
        <v>17.106763195334171</v>
      </c>
      <c r="J1752" s="397">
        <v>17.195497173471772</v>
      </c>
    </row>
    <row r="1753" spans="1:10">
      <c r="A1753" t="s">
        <v>366</v>
      </c>
      <c r="B1753" t="s">
        <v>270</v>
      </c>
      <c r="C1753" t="s">
        <v>271</v>
      </c>
      <c r="D1753" t="s">
        <v>31</v>
      </c>
      <c r="E1753" t="s">
        <v>25</v>
      </c>
      <c r="F1753" s="397">
        <v>0</v>
      </c>
      <c r="G1753" s="397">
        <v>0</v>
      </c>
      <c r="H1753" s="397">
        <v>0</v>
      </c>
      <c r="I1753" s="397">
        <v>0</v>
      </c>
      <c r="J1753" s="397">
        <v>0</v>
      </c>
    </row>
    <row r="1754" spans="1:10">
      <c r="A1754" t="s">
        <v>366</v>
      </c>
      <c r="B1754" t="s">
        <v>272</v>
      </c>
      <c r="C1754" t="s">
        <v>273</v>
      </c>
      <c r="D1754" t="s">
        <v>31</v>
      </c>
      <c r="E1754" t="s">
        <v>25</v>
      </c>
      <c r="F1754" s="397">
        <v>1.9071605094652819</v>
      </c>
      <c r="G1754" s="397">
        <v>2.2346025319457739</v>
      </c>
      <c r="H1754" s="397">
        <v>2.5405292421362669</v>
      </c>
      <c r="I1754" s="397">
        <v>2.5036574904063418</v>
      </c>
      <c r="J1754" s="397">
        <v>2.5166441370607111</v>
      </c>
    </row>
    <row r="1755" spans="1:10">
      <c r="A1755" t="s">
        <v>366</v>
      </c>
      <c r="B1755" t="s">
        <v>274</v>
      </c>
      <c r="C1755" t="s">
        <v>275</v>
      </c>
      <c r="D1755" t="s">
        <v>31</v>
      </c>
      <c r="E1755" t="s">
        <v>25</v>
      </c>
      <c r="F1755" s="397">
        <v>8.2490303719044018</v>
      </c>
      <c r="G1755" s="397">
        <v>9.5925508727807873</v>
      </c>
      <c r="H1755" s="397">
        <v>10.847792346654479</v>
      </c>
      <c r="I1755" s="397">
        <v>10.69650463478076</v>
      </c>
      <c r="J1755" s="397">
        <v>10.749789872532499</v>
      </c>
    </row>
    <row r="1756" spans="1:10">
      <c r="A1756" t="s">
        <v>366</v>
      </c>
      <c r="B1756" t="s">
        <v>276</v>
      </c>
      <c r="C1756" t="s">
        <v>277</v>
      </c>
      <c r="D1756" t="s">
        <v>31</v>
      </c>
      <c r="E1756" t="s">
        <v>25</v>
      </c>
      <c r="F1756" s="397">
        <v>0</v>
      </c>
      <c r="G1756" s="397">
        <v>0</v>
      </c>
      <c r="H1756" s="397">
        <v>0</v>
      </c>
      <c r="I1756" s="397">
        <v>0</v>
      </c>
      <c r="J1756" s="397">
        <v>0</v>
      </c>
    </row>
    <row r="1757" spans="1:10">
      <c r="A1757" t="s">
        <v>366</v>
      </c>
      <c r="B1757" t="s">
        <v>278</v>
      </c>
      <c r="C1757" t="s">
        <v>279</v>
      </c>
      <c r="D1757" t="s">
        <v>31</v>
      </c>
      <c r="E1757" t="s">
        <v>25</v>
      </c>
      <c r="F1757" s="397">
        <v>0</v>
      </c>
      <c r="G1757" s="397">
        <v>0</v>
      </c>
      <c r="H1757" s="397">
        <v>0</v>
      </c>
      <c r="I1757" s="397">
        <v>0</v>
      </c>
      <c r="J1757" s="397">
        <v>0</v>
      </c>
    </row>
    <row r="1758" spans="1:10">
      <c r="A1758" t="s">
        <v>366</v>
      </c>
      <c r="B1758" t="s">
        <v>280</v>
      </c>
      <c r="C1758" t="s">
        <v>281</v>
      </c>
      <c r="D1758" t="s">
        <v>31</v>
      </c>
      <c r="E1758" t="s">
        <v>25</v>
      </c>
      <c r="F1758" s="397">
        <v>0</v>
      </c>
      <c r="G1758" s="397">
        <v>0</v>
      </c>
      <c r="H1758" s="397">
        <v>0</v>
      </c>
      <c r="I1758" s="397">
        <v>0</v>
      </c>
      <c r="J1758" s="397">
        <v>0</v>
      </c>
    </row>
    <row r="1759" spans="1:10">
      <c r="A1759" t="s">
        <v>366</v>
      </c>
      <c r="B1759" t="s">
        <v>282</v>
      </c>
      <c r="C1759" t="s">
        <v>283</v>
      </c>
      <c r="D1759" t="s">
        <v>31</v>
      </c>
      <c r="E1759" t="s">
        <v>25</v>
      </c>
      <c r="F1759" s="397">
        <v>9.3339998825727022E-2</v>
      </c>
      <c r="G1759" s="397">
        <v>0.11347235268114531</v>
      </c>
      <c r="H1759" s="397">
        <v>0.132281865084966</v>
      </c>
      <c r="I1759" s="397">
        <v>0.13001485259990789</v>
      </c>
      <c r="J1759" s="397">
        <v>0.13081331995562609</v>
      </c>
    </row>
    <row r="1760" spans="1:10">
      <c r="A1760" t="s">
        <v>366</v>
      </c>
      <c r="B1760" t="s">
        <v>284</v>
      </c>
      <c r="C1760" t="s">
        <v>285</v>
      </c>
      <c r="D1760" t="s">
        <v>31</v>
      </c>
      <c r="E1760" t="s">
        <v>25</v>
      </c>
      <c r="F1760" s="397">
        <v>0</v>
      </c>
      <c r="G1760" s="397">
        <v>0</v>
      </c>
      <c r="H1760" s="397">
        <v>0</v>
      </c>
      <c r="I1760" s="397">
        <v>0</v>
      </c>
      <c r="J1760" s="397">
        <v>0</v>
      </c>
    </row>
    <row r="1761" spans="1:10">
      <c r="A1761" t="s">
        <v>366</v>
      </c>
      <c r="B1761" t="s">
        <v>286</v>
      </c>
      <c r="C1761" t="s">
        <v>287</v>
      </c>
      <c r="D1761" t="s">
        <v>31</v>
      </c>
      <c r="E1761" t="s">
        <v>25</v>
      </c>
      <c r="F1761" s="397">
        <v>0</v>
      </c>
      <c r="G1761" s="397">
        <v>0</v>
      </c>
      <c r="H1761" s="397">
        <v>0</v>
      </c>
      <c r="I1761" s="397">
        <v>0</v>
      </c>
      <c r="J1761" s="397">
        <v>0</v>
      </c>
    </row>
    <row r="1762" spans="1:10">
      <c r="A1762" t="s">
        <v>366</v>
      </c>
      <c r="B1762" t="s">
        <v>288</v>
      </c>
      <c r="C1762" t="s">
        <v>289</v>
      </c>
      <c r="D1762" t="s">
        <v>31</v>
      </c>
      <c r="E1762" t="s">
        <v>25</v>
      </c>
      <c r="F1762" s="397">
        <v>1.3660760048300051E-2</v>
      </c>
      <c r="G1762" s="397">
        <v>1.6607227357988221E-2</v>
      </c>
      <c r="H1762" s="397">
        <v>1.93600904264126E-2</v>
      </c>
      <c r="I1762" s="397">
        <v>1.9028302190131369E-2</v>
      </c>
      <c r="J1762" s="397">
        <v>1.914516174755683E-2</v>
      </c>
    </row>
    <row r="1763" spans="1:10">
      <c r="A1763" t="s">
        <v>366</v>
      </c>
      <c r="B1763" t="s">
        <v>290</v>
      </c>
      <c r="C1763" t="s">
        <v>291</v>
      </c>
      <c r="D1763" t="s">
        <v>31</v>
      </c>
      <c r="E1763" t="s">
        <v>25</v>
      </c>
      <c r="F1763" s="398" t="s">
        <v>292</v>
      </c>
      <c r="G1763" s="398" t="s">
        <v>292</v>
      </c>
      <c r="H1763" s="398" t="s">
        <v>292</v>
      </c>
      <c r="I1763" s="398" t="s">
        <v>292</v>
      </c>
      <c r="J1763" s="398" t="s">
        <v>292</v>
      </c>
    </row>
    <row r="1764" spans="1:10">
      <c r="A1764" t="s">
        <v>366</v>
      </c>
      <c r="B1764" t="s">
        <v>293</v>
      </c>
      <c r="C1764" t="s">
        <v>294</v>
      </c>
      <c r="D1764" t="s">
        <v>31</v>
      </c>
      <c r="E1764" t="s">
        <v>25</v>
      </c>
      <c r="F1764" s="398" t="s">
        <v>292</v>
      </c>
      <c r="G1764" s="398" t="s">
        <v>292</v>
      </c>
      <c r="H1764" s="398" t="s">
        <v>292</v>
      </c>
      <c r="I1764" s="398" t="s">
        <v>292</v>
      </c>
      <c r="J1764" s="398" t="s">
        <v>292</v>
      </c>
    </row>
    <row r="1765" spans="1:10">
      <c r="A1765" t="s">
        <v>366</v>
      </c>
      <c r="B1765" t="s">
        <v>295</v>
      </c>
      <c r="C1765" t="s">
        <v>296</v>
      </c>
      <c r="D1765" t="s">
        <v>31</v>
      </c>
      <c r="E1765" t="s">
        <v>25</v>
      </c>
      <c r="F1765" s="398" t="s">
        <v>292</v>
      </c>
      <c r="G1765" s="398" t="s">
        <v>292</v>
      </c>
      <c r="H1765" s="398" t="s">
        <v>292</v>
      </c>
      <c r="I1765" s="398" t="s">
        <v>292</v>
      </c>
      <c r="J1765" s="398" t="s">
        <v>292</v>
      </c>
    </row>
    <row r="1766" spans="1:10">
      <c r="A1766" t="s">
        <v>366</v>
      </c>
      <c r="B1766" t="s">
        <v>297</v>
      </c>
      <c r="C1766" t="s">
        <v>298</v>
      </c>
      <c r="D1766" t="s">
        <v>31</v>
      </c>
      <c r="E1766" t="s">
        <v>25</v>
      </c>
      <c r="F1766" s="398" t="s">
        <v>292</v>
      </c>
      <c r="G1766" s="398" t="s">
        <v>292</v>
      </c>
      <c r="H1766" s="398" t="s">
        <v>292</v>
      </c>
      <c r="I1766" s="398" t="s">
        <v>292</v>
      </c>
      <c r="J1766" s="398" t="s">
        <v>292</v>
      </c>
    </row>
    <row r="1767" spans="1:10">
      <c r="A1767" t="s">
        <v>366</v>
      </c>
      <c r="B1767" t="s">
        <v>299</v>
      </c>
      <c r="C1767" t="s">
        <v>300</v>
      </c>
      <c r="D1767" t="s">
        <v>31</v>
      </c>
      <c r="E1767" t="s">
        <v>25</v>
      </c>
      <c r="F1767" s="398" t="s">
        <v>292</v>
      </c>
      <c r="G1767" s="398" t="s">
        <v>292</v>
      </c>
      <c r="H1767" s="398" t="s">
        <v>292</v>
      </c>
      <c r="I1767" s="398" t="s">
        <v>292</v>
      </c>
      <c r="J1767" s="398" t="s">
        <v>292</v>
      </c>
    </row>
    <row r="1768" spans="1:10">
      <c r="A1768" t="s">
        <v>366</v>
      </c>
      <c r="B1768" t="s">
        <v>301</v>
      </c>
      <c r="C1768" t="s">
        <v>302</v>
      </c>
      <c r="D1768" t="s">
        <v>31</v>
      </c>
      <c r="E1768" t="s">
        <v>25</v>
      </c>
      <c r="F1768" s="398" t="s">
        <v>292</v>
      </c>
      <c r="G1768" s="398" t="s">
        <v>292</v>
      </c>
      <c r="H1768" s="398" t="s">
        <v>292</v>
      </c>
      <c r="I1768" s="398" t="s">
        <v>292</v>
      </c>
      <c r="J1768" s="398" t="s">
        <v>292</v>
      </c>
    </row>
    <row r="1769" spans="1:10">
      <c r="A1769" t="s">
        <v>366</v>
      </c>
      <c r="B1769" t="s">
        <v>303</v>
      </c>
      <c r="C1769" t="s">
        <v>304</v>
      </c>
      <c r="D1769" t="s">
        <v>31</v>
      </c>
      <c r="E1769" t="s">
        <v>25</v>
      </c>
      <c r="F1769" s="398" t="s">
        <v>292</v>
      </c>
      <c r="G1769" s="398" t="s">
        <v>292</v>
      </c>
      <c r="H1769" s="398" t="s">
        <v>292</v>
      </c>
      <c r="I1769" s="398" t="s">
        <v>292</v>
      </c>
      <c r="J1769" s="398" t="s">
        <v>292</v>
      </c>
    </row>
    <row r="1770" spans="1:10">
      <c r="A1770" t="s">
        <v>366</v>
      </c>
      <c r="B1770" t="s">
        <v>305</v>
      </c>
      <c r="C1770" t="s">
        <v>306</v>
      </c>
      <c r="D1770" t="s">
        <v>31</v>
      </c>
      <c r="E1770" t="s">
        <v>25</v>
      </c>
      <c r="F1770" s="398" t="s">
        <v>292</v>
      </c>
      <c r="G1770" s="398" t="s">
        <v>292</v>
      </c>
      <c r="H1770" s="398" t="s">
        <v>292</v>
      </c>
      <c r="I1770" s="398" t="s">
        <v>292</v>
      </c>
      <c r="J1770" s="398" t="s">
        <v>292</v>
      </c>
    </row>
    <row r="1771" spans="1:10">
      <c r="A1771" t="s">
        <v>366</v>
      </c>
      <c r="B1771" t="s">
        <v>307</v>
      </c>
      <c r="C1771" t="s">
        <v>308</v>
      </c>
      <c r="D1771" t="s">
        <v>31</v>
      </c>
      <c r="E1771" t="s">
        <v>25</v>
      </c>
      <c r="F1771" s="398" t="s">
        <v>292</v>
      </c>
      <c r="G1771" s="398" t="s">
        <v>292</v>
      </c>
      <c r="H1771" s="398" t="s">
        <v>292</v>
      </c>
      <c r="I1771" s="398" t="s">
        <v>292</v>
      </c>
      <c r="J1771" s="398" t="s">
        <v>292</v>
      </c>
    </row>
    <row r="1772" spans="1:10">
      <c r="A1772" t="s">
        <v>366</v>
      </c>
      <c r="B1772" t="s">
        <v>309</v>
      </c>
      <c r="C1772" t="s">
        <v>310</v>
      </c>
      <c r="D1772" t="s">
        <v>31</v>
      </c>
      <c r="E1772" t="s">
        <v>25</v>
      </c>
      <c r="F1772" s="398" t="s">
        <v>292</v>
      </c>
      <c r="G1772" s="398" t="s">
        <v>292</v>
      </c>
      <c r="H1772" s="398" t="s">
        <v>292</v>
      </c>
      <c r="I1772" s="398" t="s">
        <v>292</v>
      </c>
      <c r="J1772" s="398" t="s">
        <v>292</v>
      </c>
    </row>
    <row r="1773" spans="1:10">
      <c r="A1773" t="s">
        <v>366</v>
      </c>
      <c r="B1773" t="s">
        <v>311</v>
      </c>
      <c r="C1773" t="s">
        <v>312</v>
      </c>
      <c r="D1773" t="s">
        <v>31</v>
      </c>
      <c r="E1773" t="s">
        <v>25</v>
      </c>
      <c r="F1773" s="398" t="s">
        <v>292</v>
      </c>
      <c r="G1773" s="398" t="s">
        <v>292</v>
      </c>
      <c r="H1773" s="398" t="s">
        <v>292</v>
      </c>
      <c r="I1773" s="398" t="s">
        <v>292</v>
      </c>
      <c r="J1773" s="398" t="s">
        <v>292</v>
      </c>
    </row>
    <row r="1774" spans="1:10">
      <c r="A1774" t="s">
        <v>366</v>
      </c>
      <c r="B1774" t="s">
        <v>313</v>
      </c>
      <c r="C1774" t="s">
        <v>314</v>
      </c>
      <c r="D1774" t="s">
        <v>31</v>
      </c>
      <c r="E1774" t="s">
        <v>25</v>
      </c>
      <c r="F1774" s="398" t="s">
        <v>292</v>
      </c>
      <c r="G1774" s="398" t="s">
        <v>292</v>
      </c>
      <c r="H1774" s="398" t="s">
        <v>292</v>
      </c>
      <c r="I1774" s="398" t="s">
        <v>292</v>
      </c>
      <c r="J1774" s="398" t="s">
        <v>292</v>
      </c>
    </row>
    <row r="1775" spans="1:10">
      <c r="A1775" t="s">
        <v>366</v>
      </c>
      <c r="B1775" t="s">
        <v>315</v>
      </c>
      <c r="C1775" t="s">
        <v>316</v>
      </c>
      <c r="D1775" t="s">
        <v>31</v>
      </c>
      <c r="E1775" t="s">
        <v>25</v>
      </c>
      <c r="F1775" s="397">
        <v>0</v>
      </c>
      <c r="G1775" s="397">
        <v>0</v>
      </c>
      <c r="H1775" s="397">
        <v>0</v>
      </c>
      <c r="I1775" s="397">
        <v>0</v>
      </c>
      <c r="J1775" s="397">
        <v>0</v>
      </c>
    </row>
    <row r="1776" spans="1:10">
      <c r="A1776" t="s">
        <v>366</v>
      </c>
      <c r="B1776" t="s">
        <v>317</v>
      </c>
      <c r="C1776" t="s">
        <v>318</v>
      </c>
      <c r="D1776" t="s">
        <v>31</v>
      </c>
      <c r="E1776" t="s">
        <v>25</v>
      </c>
      <c r="F1776" s="397">
        <v>0</v>
      </c>
      <c r="G1776" s="397">
        <v>0</v>
      </c>
      <c r="H1776" s="397">
        <v>0</v>
      </c>
      <c r="I1776" s="397">
        <v>0</v>
      </c>
      <c r="J1776" s="397">
        <v>0</v>
      </c>
    </row>
    <row r="1777" spans="1:10">
      <c r="A1777" t="s">
        <v>366</v>
      </c>
      <c r="B1777" t="s">
        <v>319</v>
      </c>
      <c r="C1777" t="s">
        <v>320</v>
      </c>
      <c r="D1777" t="s">
        <v>31</v>
      </c>
      <c r="E1777" t="s">
        <v>25</v>
      </c>
      <c r="F1777" s="397">
        <v>0.1119590900201612</v>
      </c>
      <c r="G1777" s="397">
        <v>0.1119590900201612</v>
      </c>
      <c r="H1777" s="397">
        <v>0.1119590900201612</v>
      </c>
      <c r="I1777" s="397">
        <v>0.1119590900201612</v>
      </c>
      <c r="J1777" s="397">
        <v>0.1119590900201612</v>
      </c>
    </row>
    <row r="1778" spans="1:10">
      <c r="A1778" t="s">
        <v>366</v>
      </c>
      <c r="B1778" t="s">
        <v>321</v>
      </c>
      <c r="C1778" t="s">
        <v>322</v>
      </c>
      <c r="D1778" t="s">
        <v>31</v>
      </c>
      <c r="E1778" t="s">
        <v>25</v>
      </c>
      <c r="F1778" s="397">
        <v>0.3275929637886324</v>
      </c>
      <c r="G1778" s="397">
        <v>0.3275929637886324</v>
      </c>
      <c r="H1778" s="397">
        <v>0.3275929637886324</v>
      </c>
      <c r="I1778" s="397">
        <v>0.3275929637886324</v>
      </c>
      <c r="J1778" s="397">
        <v>0.3275929637886324</v>
      </c>
    </row>
    <row r="1779" spans="1:10">
      <c r="A1779" t="s">
        <v>366</v>
      </c>
      <c r="B1779" t="s">
        <v>323</v>
      </c>
      <c r="C1779" t="s">
        <v>324</v>
      </c>
      <c r="D1779" t="s">
        <v>31</v>
      </c>
      <c r="E1779" t="s">
        <v>25</v>
      </c>
      <c r="F1779" s="397">
        <v>2.6053264689611222</v>
      </c>
      <c r="G1779" s="397">
        <v>2.6053264689611222</v>
      </c>
      <c r="H1779" s="397">
        <v>2.6053264689611222</v>
      </c>
      <c r="I1779" s="397">
        <v>2.6053264689611222</v>
      </c>
      <c r="J1779" s="397">
        <v>2.6053264689611222</v>
      </c>
    </row>
    <row r="1780" spans="1:10">
      <c r="A1780" t="s">
        <v>366</v>
      </c>
      <c r="B1780" t="s">
        <v>325</v>
      </c>
      <c r="C1780" t="s">
        <v>326</v>
      </c>
      <c r="D1780" t="s">
        <v>31</v>
      </c>
      <c r="E1780" t="s">
        <v>25</v>
      </c>
      <c r="F1780" s="397">
        <v>0</v>
      </c>
      <c r="G1780" s="397">
        <v>0</v>
      </c>
      <c r="H1780" s="397">
        <v>0</v>
      </c>
      <c r="I1780" s="397">
        <v>0</v>
      </c>
      <c r="J1780" s="397">
        <v>0</v>
      </c>
    </row>
    <row r="1781" spans="1:10">
      <c r="A1781" t="s">
        <v>366</v>
      </c>
      <c r="B1781" t="s">
        <v>327</v>
      </c>
      <c r="C1781" t="s">
        <v>328</v>
      </c>
      <c r="D1781" t="s">
        <v>31</v>
      </c>
      <c r="E1781" t="s">
        <v>25</v>
      </c>
      <c r="F1781" s="397">
        <v>0</v>
      </c>
      <c r="G1781" s="397">
        <v>0</v>
      </c>
      <c r="H1781" s="397">
        <v>0</v>
      </c>
      <c r="I1781" s="397">
        <v>0</v>
      </c>
      <c r="J1781" s="397">
        <v>0</v>
      </c>
    </row>
    <row r="1782" spans="1:10">
      <c r="A1782" t="s">
        <v>366</v>
      </c>
      <c r="B1782" t="s">
        <v>329</v>
      </c>
      <c r="C1782" t="s">
        <v>330</v>
      </c>
      <c r="D1782" t="s">
        <v>31</v>
      </c>
      <c r="E1782" t="s">
        <v>25</v>
      </c>
      <c r="F1782" s="397">
        <v>0</v>
      </c>
      <c r="G1782" s="397">
        <v>0</v>
      </c>
      <c r="H1782" s="397">
        <v>0</v>
      </c>
      <c r="I1782" s="397">
        <v>0</v>
      </c>
      <c r="J1782" s="397">
        <v>0</v>
      </c>
    </row>
    <row r="1783" spans="1:10">
      <c r="A1783" t="s">
        <v>366</v>
      </c>
      <c r="B1783" t="s">
        <v>331</v>
      </c>
      <c r="C1783" t="s">
        <v>332</v>
      </c>
      <c r="D1783" t="s">
        <v>31</v>
      </c>
      <c r="E1783" t="s">
        <v>25</v>
      </c>
      <c r="F1783" s="397">
        <v>0</v>
      </c>
      <c r="G1783" s="397">
        <v>0</v>
      </c>
      <c r="H1783" s="397">
        <v>0</v>
      </c>
      <c r="I1783" s="397">
        <v>0</v>
      </c>
      <c r="J1783" s="397">
        <v>0</v>
      </c>
    </row>
    <row r="1784" spans="1:10">
      <c r="A1784" t="s">
        <v>366</v>
      </c>
      <c r="B1784" t="s">
        <v>333</v>
      </c>
      <c r="C1784" t="s">
        <v>334</v>
      </c>
      <c r="D1784" t="s">
        <v>31</v>
      </c>
      <c r="E1784" t="s">
        <v>25</v>
      </c>
      <c r="F1784" s="397">
        <v>23.46328918064032</v>
      </c>
      <c r="G1784" s="397">
        <v>23.486368001805431</v>
      </c>
      <c r="H1784" s="397">
        <v>23.50793037727767</v>
      </c>
      <c r="I1784" s="397">
        <v>23.50533157655633</v>
      </c>
      <c r="J1784" s="397">
        <v>23.506246903469481</v>
      </c>
    </row>
    <row r="1785" spans="1:10">
      <c r="A1785" t="s">
        <v>366</v>
      </c>
      <c r="B1785" t="s">
        <v>335</v>
      </c>
      <c r="C1785" t="s">
        <v>336</v>
      </c>
      <c r="D1785" t="s">
        <v>31</v>
      </c>
      <c r="E1785" t="s">
        <v>25</v>
      </c>
      <c r="F1785" s="397">
        <v>0</v>
      </c>
      <c r="G1785" s="397">
        <v>0</v>
      </c>
      <c r="H1785" s="397">
        <v>0</v>
      </c>
      <c r="I1785" s="397">
        <v>0</v>
      </c>
      <c r="J1785" s="397">
        <v>0</v>
      </c>
    </row>
    <row r="1786" spans="1:10">
      <c r="A1786" t="s">
        <v>366</v>
      </c>
      <c r="B1786" t="s">
        <v>337</v>
      </c>
      <c r="C1786" t="s">
        <v>338</v>
      </c>
      <c r="D1786" t="s">
        <v>31</v>
      </c>
      <c r="E1786" t="s">
        <v>25</v>
      </c>
      <c r="F1786" s="397">
        <v>35.654678305001269</v>
      </c>
      <c r="G1786" s="397">
        <v>42.252033441980558</v>
      </c>
      <c r="H1786" s="397">
        <v>48.41589456684477</v>
      </c>
      <c r="I1786" s="397">
        <v>47.672996514719131</v>
      </c>
      <c r="J1786" s="397">
        <v>47.93465358417005</v>
      </c>
    </row>
    <row r="1787" spans="1:10">
      <c r="A1787" t="s">
        <v>366</v>
      </c>
      <c r="B1787" t="s">
        <v>339</v>
      </c>
      <c r="C1787" t="s">
        <v>334</v>
      </c>
      <c r="D1787" t="s">
        <v>31</v>
      </c>
      <c r="E1787" t="s">
        <v>25</v>
      </c>
      <c r="F1787" s="397">
        <v>27.37386555594717</v>
      </c>
      <c r="G1787" s="397">
        <v>27.37386555594717</v>
      </c>
      <c r="H1787" s="397">
        <v>27.37386555594717</v>
      </c>
      <c r="I1787" s="397">
        <v>27.37386555594717</v>
      </c>
      <c r="J1787" s="397">
        <v>27.37386555594717</v>
      </c>
    </row>
    <row r="1788" spans="1:10">
      <c r="A1788" t="s">
        <v>366</v>
      </c>
      <c r="B1788" t="s">
        <v>340</v>
      </c>
      <c r="C1788" t="s">
        <v>338</v>
      </c>
      <c r="D1788" t="s">
        <v>31</v>
      </c>
      <c r="E1788" t="s">
        <v>25</v>
      </c>
      <c r="F1788" s="397">
        <v>16.761787166002051</v>
      </c>
      <c r="G1788" s="397">
        <v>19.720910371789071</v>
      </c>
      <c r="H1788" s="397">
        <v>22.48494291831182</v>
      </c>
      <c r="I1788" s="397">
        <v>22.15135278338666</v>
      </c>
      <c r="J1788" s="397">
        <v>22.269002875614721</v>
      </c>
    </row>
    <row r="1789" spans="1:10">
      <c r="A1789" t="s">
        <v>366</v>
      </c>
      <c r="B1789" t="s">
        <v>341</v>
      </c>
      <c r="C1789" t="s">
        <v>342</v>
      </c>
      <c r="D1789" t="s">
        <v>343</v>
      </c>
      <c r="E1789" t="s">
        <v>25</v>
      </c>
      <c r="F1789" s="399">
        <v>28919.124020007312</v>
      </c>
      <c r="G1789" s="399">
        <v>35156.643253819857</v>
      </c>
      <c r="H1789" s="399">
        <v>40984.3123003726</v>
      </c>
      <c r="I1789" s="399">
        <v>40281.933727037627</v>
      </c>
      <c r="J1789" s="399">
        <v>40529.31937923863</v>
      </c>
    </row>
    <row r="1790" spans="1:10">
      <c r="A1790" t="s">
        <v>366</v>
      </c>
      <c r="B1790" t="s">
        <v>344</v>
      </c>
      <c r="C1790" t="s">
        <v>345</v>
      </c>
      <c r="D1790" t="s">
        <v>343</v>
      </c>
      <c r="E1790" t="s">
        <v>25</v>
      </c>
      <c r="F1790" s="399">
        <v>26615.126659607169</v>
      </c>
      <c r="G1790" s="399">
        <v>32555.334020743459</v>
      </c>
      <c r="H1790" s="399">
        <v>38076.632049565153</v>
      </c>
      <c r="I1790" s="399">
        <v>37179.501647216879</v>
      </c>
      <c r="J1790" s="399">
        <v>37192.260245845842</v>
      </c>
    </row>
    <row r="1791" spans="1:10">
      <c r="A1791" t="s">
        <v>366</v>
      </c>
      <c r="B1791" t="s">
        <v>346</v>
      </c>
      <c r="C1791" t="s">
        <v>347</v>
      </c>
      <c r="D1791" t="s">
        <v>348</v>
      </c>
      <c r="E1791" t="s">
        <v>25</v>
      </c>
      <c r="F1791" s="506">
        <v>0</v>
      </c>
      <c r="G1791" s="506">
        <v>0</v>
      </c>
      <c r="H1791" s="506">
        <v>0</v>
      </c>
      <c r="I1791" s="506">
        <v>0</v>
      </c>
      <c r="J1791" s="506">
        <v>0</v>
      </c>
    </row>
    <row r="1792" spans="1:10">
      <c r="A1792" t="s">
        <v>366</v>
      </c>
      <c r="B1792" t="s">
        <v>349</v>
      </c>
      <c r="C1792" t="s">
        <v>350</v>
      </c>
      <c r="D1792" t="s">
        <v>348</v>
      </c>
      <c r="E1792" t="s">
        <v>25</v>
      </c>
      <c r="F1792" s="506">
        <v>0.05</v>
      </c>
      <c r="G1792" s="506">
        <v>0.05</v>
      </c>
      <c r="H1792" s="506">
        <v>0.05</v>
      </c>
      <c r="I1792" s="506">
        <v>0.05</v>
      </c>
      <c r="J1792" s="506">
        <v>0.05</v>
      </c>
    </row>
    <row r="1793" spans="1:10">
      <c r="A1793" t="s">
        <v>366</v>
      </c>
      <c r="B1793" t="s">
        <v>351</v>
      </c>
      <c r="C1793" t="s">
        <v>352</v>
      </c>
      <c r="D1793" t="s">
        <v>348</v>
      </c>
      <c r="E1793" t="s">
        <v>25</v>
      </c>
      <c r="F1793" s="506">
        <v>0</v>
      </c>
      <c r="G1793" s="506">
        <v>0</v>
      </c>
      <c r="H1793" s="506">
        <v>0</v>
      </c>
      <c r="I1793" s="506">
        <v>0</v>
      </c>
      <c r="J1793" s="506">
        <v>0</v>
      </c>
    </row>
    <row r="1794" spans="1:10">
      <c r="A1794" t="s">
        <v>366</v>
      </c>
      <c r="B1794" t="s">
        <v>353</v>
      </c>
      <c r="C1794" t="s">
        <v>354</v>
      </c>
      <c r="D1794" t="s">
        <v>348</v>
      </c>
      <c r="E1794" t="s">
        <v>25</v>
      </c>
      <c r="F1794" s="506">
        <v>0</v>
      </c>
      <c r="G1794" s="506">
        <v>0</v>
      </c>
      <c r="H1794" s="506">
        <v>0</v>
      </c>
      <c r="I1794" s="506">
        <v>0</v>
      </c>
      <c r="J1794" s="506">
        <v>0</v>
      </c>
    </row>
    <row r="1795" spans="1:10">
      <c r="A1795" t="s">
        <v>366</v>
      </c>
      <c r="B1795" t="s">
        <v>355</v>
      </c>
      <c r="C1795" t="s">
        <v>356</v>
      </c>
      <c r="D1795" t="s">
        <v>348</v>
      </c>
      <c r="E1795" t="s">
        <v>25</v>
      </c>
      <c r="F1795" s="506">
        <v>0.05</v>
      </c>
      <c r="G1795" s="506">
        <v>0.05</v>
      </c>
      <c r="H1795" s="506">
        <v>0.05</v>
      </c>
      <c r="I1795" s="506">
        <v>0.05</v>
      </c>
      <c r="J1795" s="506">
        <v>0.05</v>
      </c>
    </row>
    <row r="1796" spans="1:10">
      <c r="A1796" t="s">
        <v>366</v>
      </c>
      <c r="B1796" t="s">
        <v>357</v>
      </c>
      <c r="C1796" t="s">
        <v>358</v>
      </c>
      <c r="D1796" t="s">
        <v>348</v>
      </c>
      <c r="E1796" t="s">
        <v>25</v>
      </c>
      <c r="F1796" s="506">
        <v>0</v>
      </c>
      <c r="G1796" s="506">
        <v>0</v>
      </c>
      <c r="H1796" s="506">
        <v>0</v>
      </c>
      <c r="I1796" s="506">
        <v>0</v>
      </c>
      <c r="J1796" s="506">
        <v>0</v>
      </c>
    </row>
    <row r="1797" spans="1:10">
      <c r="A1797" t="s">
        <v>367</v>
      </c>
      <c r="B1797" t="s">
        <v>29</v>
      </c>
      <c r="C1797" t="s">
        <v>30</v>
      </c>
      <c r="D1797" t="s">
        <v>31</v>
      </c>
      <c r="E1797" t="s">
        <v>25</v>
      </c>
      <c r="F1797" s="397">
        <v>0</v>
      </c>
      <c r="G1797" s="397">
        <v>0</v>
      </c>
      <c r="H1797" s="397">
        <v>0</v>
      </c>
      <c r="I1797" s="397">
        <v>0</v>
      </c>
      <c r="J1797" s="397">
        <v>0</v>
      </c>
    </row>
    <row r="1798" spans="1:10">
      <c r="A1798" t="s">
        <v>367</v>
      </c>
      <c r="B1798" t="s">
        <v>32</v>
      </c>
      <c r="C1798" t="s">
        <v>33</v>
      </c>
      <c r="D1798" t="s">
        <v>31</v>
      </c>
      <c r="E1798" t="s">
        <v>25</v>
      </c>
      <c r="F1798" s="397">
        <v>0.40200000000000002</v>
      </c>
      <c r="G1798" s="397">
        <v>0.40200000000000002</v>
      </c>
      <c r="H1798" s="397">
        <v>0.40200000000000002</v>
      </c>
      <c r="I1798" s="397">
        <v>0.40200000000000002</v>
      </c>
      <c r="J1798" s="397">
        <v>0.40200000000000002</v>
      </c>
    </row>
    <row r="1799" spans="1:10">
      <c r="A1799" t="s">
        <v>367</v>
      </c>
      <c r="B1799" t="s">
        <v>34</v>
      </c>
      <c r="C1799" t="s">
        <v>35</v>
      </c>
      <c r="D1799" t="s">
        <v>31</v>
      </c>
      <c r="E1799" t="s">
        <v>25</v>
      </c>
      <c r="F1799" s="397">
        <v>0.47399999999999998</v>
      </c>
      <c r="G1799" s="397">
        <v>0.47399999999999998</v>
      </c>
      <c r="H1799" s="397">
        <v>0.47399999999999998</v>
      </c>
      <c r="I1799" s="397">
        <v>0.47399999999999998</v>
      </c>
      <c r="J1799" s="397">
        <v>0.47399999999999998</v>
      </c>
    </row>
    <row r="1800" spans="1:10">
      <c r="A1800" t="s">
        <v>367</v>
      </c>
      <c r="B1800" t="s">
        <v>36</v>
      </c>
      <c r="C1800" t="s">
        <v>37</v>
      </c>
      <c r="D1800" t="s">
        <v>31</v>
      </c>
      <c r="E1800" t="s">
        <v>25</v>
      </c>
      <c r="F1800" s="397">
        <v>0</v>
      </c>
      <c r="G1800" s="397">
        <v>0</v>
      </c>
      <c r="H1800" s="397">
        <v>0</v>
      </c>
      <c r="I1800" s="397">
        <v>0</v>
      </c>
      <c r="J1800" s="397">
        <v>0</v>
      </c>
    </row>
    <row r="1801" spans="1:10">
      <c r="A1801" t="s">
        <v>367</v>
      </c>
      <c r="B1801" t="s">
        <v>38</v>
      </c>
      <c r="C1801" t="s">
        <v>39</v>
      </c>
      <c r="D1801" t="s">
        <v>31</v>
      </c>
      <c r="E1801" t="s">
        <v>25</v>
      </c>
      <c r="F1801" s="397">
        <v>0</v>
      </c>
      <c r="G1801" s="397">
        <v>0</v>
      </c>
      <c r="H1801" s="397">
        <v>0</v>
      </c>
      <c r="I1801" s="397">
        <v>0</v>
      </c>
      <c r="J1801" s="397">
        <v>0</v>
      </c>
    </row>
    <row r="1802" spans="1:10">
      <c r="A1802" t="s">
        <v>367</v>
      </c>
      <c r="B1802" t="s">
        <v>40</v>
      </c>
      <c r="C1802" t="s">
        <v>41</v>
      </c>
      <c r="D1802" t="s">
        <v>31</v>
      </c>
      <c r="E1802" t="s">
        <v>25</v>
      </c>
      <c r="F1802" s="397">
        <v>0</v>
      </c>
      <c r="G1802" s="397">
        <v>0</v>
      </c>
      <c r="H1802" s="397">
        <v>0</v>
      </c>
      <c r="I1802" s="397">
        <v>0</v>
      </c>
      <c r="J1802" s="397">
        <v>0</v>
      </c>
    </row>
    <row r="1803" spans="1:10">
      <c r="A1803" t="s">
        <v>367</v>
      </c>
      <c r="B1803" t="s">
        <v>42</v>
      </c>
      <c r="C1803" t="s">
        <v>43</v>
      </c>
      <c r="D1803" t="s">
        <v>31</v>
      </c>
      <c r="E1803" t="s">
        <v>25</v>
      </c>
      <c r="F1803" s="397">
        <v>0</v>
      </c>
      <c r="G1803" s="397">
        <v>0</v>
      </c>
      <c r="H1803" s="397">
        <v>0</v>
      </c>
      <c r="I1803" s="397">
        <v>0</v>
      </c>
      <c r="J1803" s="397">
        <v>0</v>
      </c>
    </row>
    <row r="1804" spans="1:10">
      <c r="A1804" t="s">
        <v>367</v>
      </c>
      <c r="B1804" t="s">
        <v>44</v>
      </c>
      <c r="C1804" t="s">
        <v>45</v>
      </c>
      <c r="D1804" t="s">
        <v>31</v>
      </c>
      <c r="E1804" t="s">
        <v>25</v>
      </c>
      <c r="F1804" s="397">
        <v>0</v>
      </c>
      <c r="G1804" s="397">
        <v>0</v>
      </c>
      <c r="H1804" s="397">
        <v>0</v>
      </c>
      <c r="I1804" s="397">
        <v>0</v>
      </c>
      <c r="J1804" s="397">
        <v>0</v>
      </c>
    </row>
    <row r="1805" spans="1:10">
      <c r="A1805" t="s">
        <v>367</v>
      </c>
      <c r="B1805" t="s">
        <v>46</v>
      </c>
      <c r="C1805" t="s">
        <v>47</v>
      </c>
      <c r="D1805" t="s">
        <v>31</v>
      </c>
      <c r="E1805" t="s">
        <v>25</v>
      </c>
      <c r="F1805" s="397">
        <v>0</v>
      </c>
      <c r="G1805" s="397">
        <v>0</v>
      </c>
      <c r="H1805" s="397">
        <v>0</v>
      </c>
      <c r="I1805" s="397">
        <v>0</v>
      </c>
      <c r="J1805" s="397">
        <v>0</v>
      </c>
    </row>
    <row r="1806" spans="1:10">
      <c r="A1806" t="s">
        <v>367</v>
      </c>
      <c r="B1806" t="s">
        <v>48</v>
      </c>
      <c r="C1806" t="s">
        <v>49</v>
      </c>
      <c r="D1806" t="s">
        <v>31</v>
      </c>
      <c r="E1806" t="s">
        <v>25</v>
      </c>
      <c r="F1806" s="397">
        <v>0</v>
      </c>
      <c r="G1806" s="397">
        <v>0</v>
      </c>
      <c r="H1806" s="397">
        <v>0</v>
      </c>
      <c r="I1806" s="397">
        <v>0</v>
      </c>
      <c r="J1806" s="397">
        <v>0</v>
      </c>
    </row>
    <row r="1807" spans="1:10">
      <c r="A1807" t="s">
        <v>367</v>
      </c>
      <c r="B1807" t="s">
        <v>50</v>
      </c>
      <c r="C1807" t="s">
        <v>51</v>
      </c>
      <c r="D1807" t="s">
        <v>31</v>
      </c>
      <c r="E1807" t="s">
        <v>25</v>
      </c>
      <c r="F1807" s="397">
        <v>0</v>
      </c>
      <c r="G1807" s="397">
        <v>0</v>
      </c>
      <c r="H1807" s="397">
        <v>0</v>
      </c>
      <c r="I1807" s="397">
        <v>0</v>
      </c>
      <c r="J1807" s="397">
        <v>0</v>
      </c>
    </row>
    <row r="1808" spans="1:10">
      <c r="A1808" t="s">
        <v>367</v>
      </c>
      <c r="B1808" t="s">
        <v>52</v>
      </c>
      <c r="C1808" t="s">
        <v>53</v>
      </c>
      <c r="D1808" t="s">
        <v>31</v>
      </c>
      <c r="E1808" t="s">
        <v>25</v>
      </c>
      <c r="F1808" s="397">
        <v>0</v>
      </c>
      <c r="G1808" s="397">
        <v>0</v>
      </c>
      <c r="H1808" s="397">
        <v>0</v>
      </c>
      <c r="I1808" s="397">
        <v>0</v>
      </c>
      <c r="J1808" s="397">
        <v>0</v>
      </c>
    </row>
    <row r="1809" spans="1:10">
      <c r="A1809" t="s">
        <v>367</v>
      </c>
      <c r="B1809" t="s">
        <v>54</v>
      </c>
      <c r="C1809" t="s">
        <v>55</v>
      </c>
      <c r="D1809" t="s">
        <v>31</v>
      </c>
      <c r="E1809" t="s">
        <v>25</v>
      </c>
      <c r="F1809" s="397">
        <v>0</v>
      </c>
      <c r="G1809" s="397">
        <v>0</v>
      </c>
      <c r="H1809" s="397">
        <v>0</v>
      </c>
      <c r="I1809" s="397">
        <v>0</v>
      </c>
      <c r="J1809" s="397">
        <v>0</v>
      </c>
    </row>
    <row r="1810" spans="1:10">
      <c r="A1810" t="s">
        <v>367</v>
      </c>
      <c r="B1810" t="s">
        <v>56</v>
      </c>
      <c r="C1810" t="s">
        <v>57</v>
      </c>
      <c r="D1810" t="s">
        <v>31</v>
      </c>
      <c r="E1810" t="s">
        <v>25</v>
      </c>
      <c r="F1810" s="397">
        <v>0</v>
      </c>
      <c r="G1810" s="397">
        <v>0</v>
      </c>
      <c r="H1810" s="397">
        <v>0</v>
      </c>
      <c r="I1810" s="397">
        <v>0</v>
      </c>
      <c r="J1810" s="397">
        <v>0</v>
      </c>
    </row>
    <row r="1811" spans="1:10">
      <c r="A1811" t="s">
        <v>367</v>
      </c>
      <c r="B1811" t="s">
        <v>58</v>
      </c>
      <c r="C1811" t="s">
        <v>59</v>
      </c>
      <c r="D1811" t="s">
        <v>31</v>
      </c>
      <c r="E1811" t="s">
        <v>25</v>
      </c>
      <c r="F1811" s="397">
        <v>0</v>
      </c>
      <c r="G1811" s="397">
        <v>0</v>
      </c>
      <c r="H1811" s="397">
        <v>0</v>
      </c>
      <c r="I1811" s="397">
        <v>0</v>
      </c>
      <c r="J1811" s="397">
        <v>0</v>
      </c>
    </row>
    <row r="1812" spans="1:10">
      <c r="A1812" t="s">
        <v>367</v>
      </c>
      <c r="B1812" t="s">
        <v>60</v>
      </c>
      <c r="C1812" t="s">
        <v>61</v>
      </c>
      <c r="D1812" t="s">
        <v>31</v>
      </c>
      <c r="E1812" t="s">
        <v>25</v>
      </c>
      <c r="F1812" s="397">
        <v>0</v>
      </c>
      <c r="G1812" s="397">
        <v>0</v>
      </c>
      <c r="H1812" s="397">
        <v>0</v>
      </c>
      <c r="I1812" s="397">
        <v>0</v>
      </c>
      <c r="J1812" s="397">
        <v>0</v>
      </c>
    </row>
    <row r="1813" spans="1:10">
      <c r="A1813" t="s">
        <v>367</v>
      </c>
      <c r="B1813" t="s">
        <v>62</v>
      </c>
      <c r="C1813" t="s">
        <v>63</v>
      </c>
      <c r="D1813" t="s">
        <v>31</v>
      </c>
      <c r="E1813" t="s">
        <v>25</v>
      </c>
      <c r="F1813" s="397">
        <v>0</v>
      </c>
      <c r="G1813" s="397">
        <v>0</v>
      </c>
      <c r="H1813" s="397">
        <v>0</v>
      </c>
      <c r="I1813" s="397">
        <v>0</v>
      </c>
      <c r="J1813" s="397">
        <v>0</v>
      </c>
    </row>
    <row r="1814" spans="1:10">
      <c r="A1814" t="s">
        <v>367</v>
      </c>
      <c r="B1814" t="s">
        <v>64</v>
      </c>
      <c r="C1814" t="s">
        <v>65</v>
      </c>
      <c r="D1814" t="s">
        <v>31</v>
      </c>
      <c r="E1814" t="s">
        <v>25</v>
      </c>
      <c r="F1814" s="397">
        <v>0</v>
      </c>
      <c r="G1814" s="397">
        <v>0</v>
      </c>
      <c r="H1814" s="397">
        <v>0</v>
      </c>
      <c r="I1814" s="397">
        <v>0</v>
      </c>
      <c r="J1814" s="397">
        <v>0</v>
      </c>
    </row>
    <row r="1815" spans="1:10">
      <c r="A1815" t="s">
        <v>367</v>
      </c>
      <c r="B1815" t="s">
        <v>66</v>
      </c>
      <c r="C1815" t="s">
        <v>67</v>
      </c>
      <c r="D1815" t="s">
        <v>31</v>
      </c>
      <c r="E1815" t="s">
        <v>25</v>
      </c>
      <c r="F1815" s="397">
        <v>0</v>
      </c>
      <c r="G1815" s="397">
        <v>0</v>
      </c>
      <c r="H1815" s="397">
        <v>0</v>
      </c>
      <c r="I1815" s="397">
        <v>0</v>
      </c>
      <c r="J1815" s="397">
        <v>0</v>
      </c>
    </row>
    <row r="1816" spans="1:10">
      <c r="A1816" t="s">
        <v>367</v>
      </c>
      <c r="B1816" t="s">
        <v>68</v>
      </c>
      <c r="C1816" t="s">
        <v>69</v>
      </c>
      <c r="D1816" t="s">
        <v>31</v>
      </c>
      <c r="E1816" t="s">
        <v>25</v>
      </c>
      <c r="F1816" s="397">
        <v>0</v>
      </c>
      <c r="G1816" s="397">
        <v>0</v>
      </c>
      <c r="H1816" s="397">
        <v>0</v>
      </c>
      <c r="I1816" s="397">
        <v>0</v>
      </c>
      <c r="J1816" s="397">
        <v>0</v>
      </c>
    </row>
    <row r="1817" spans="1:10">
      <c r="A1817" t="s">
        <v>367</v>
      </c>
      <c r="B1817" t="s">
        <v>70</v>
      </c>
      <c r="C1817" t="s">
        <v>71</v>
      </c>
      <c r="D1817" t="s">
        <v>31</v>
      </c>
      <c r="E1817" t="s">
        <v>25</v>
      </c>
      <c r="F1817" s="397">
        <v>0</v>
      </c>
      <c r="G1817" s="397">
        <v>0</v>
      </c>
      <c r="H1817" s="397">
        <v>0</v>
      </c>
      <c r="I1817" s="397">
        <v>0</v>
      </c>
      <c r="J1817" s="397">
        <v>0</v>
      </c>
    </row>
    <row r="1818" spans="1:10">
      <c r="A1818" t="s">
        <v>367</v>
      </c>
      <c r="B1818" t="s">
        <v>72</v>
      </c>
      <c r="C1818" t="s">
        <v>73</v>
      </c>
      <c r="D1818" t="s">
        <v>31</v>
      </c>
      <c r="E1818" t="s">
        <v>25</v>
      </c>
      <c r="F1818" s="397">
        <v>0</v>
      </c>
      <c r="G1818" s="397">
        <v>0</v>
      </c>
      <c r="H1818" s="397">
        <v>0</v>
      </c>
      <c r="I1818" s="397">
        <v>0</v>
      </c>
      <c r="J1818" s="397">
        <v>0</v>
      </c>
    </row>
    <row r="1819" spans="1:10">
      <c r="A1819" t="s">
        <v>367</v>
      </c>
      <c r="B1819" t="s">
        <v>74</v>
      </c>
      <c r="C1819" t="s">
        <v>75</v>
      </c>
      <c r="D1819" t="s">
        <v>31</v>
      </c>
      <c r="E1819" t="s">
        <v>25</v>
      </c>
      <c r="F1819" s="397">
        <v>0</v>
      </c>
      <c r="G1819" s="397">
        <v>0</v>
      </c>
      <c r="H1819" s="397">
        <v>0</v>
      </c>
      <c r="I1819" s="397">
        <v>0</v>
      </c>
      <c r="J1819" s="397">
        <v>0</v>
      </c>
    </row>
    <row r="1820" spans="1:10">
      <c r="A1820" t="s">
        <v>367</v>
      </c>
      <c r="B1820" t="s">
        <v>76</v>
      </c>
      <c r="C1820" t="s">
        <v>77</v>
      </c>
      <c r="D1820" t="s">
        <v>31</v>
      </c>
      <c r="E1820" t="s">
        <v>25</v>
      </c>
      <c r="F1820" s="397">
        <v>0</v>
      </c>
      <c r="G1820" s="397">
        <v>0</v>
      </c>
      <c r="H1820" s="397">
        <v>0</v>
      </c>
      <c r="I1820" s="397">
        <v>0</v>
      </c>
      <c r="J1820" s="397">
        <v>0</v>
      </c>
    </row>
    <row r="1821" spans="1:10">
      <c r="A1821" t="s">
        <v>367</v>
      </c>
      <c r="B1821" t="s">
        <v>78</v>
      </c>
      <c r="C1821" t="s">
        <v>79</v>
      </c>
      <c r="D1821" t="s">
        <v>31</v>
      </c>
      <c r="E1821" t="s">
        <v>25</v>
      </c>
      <c r="F1821" s="397">
        <v>0</v>
      </c>
      <c r="G1821" s="397">
        <v>0</v>
      </c>
      <c r="H1821" s="397">
        <v>0</v>
      </c>
      <c r="I1821" s="397">
        <v>0</v>
      </c>
      <c r="J1821" s="397">
        <v>0</v>
      </c>
    </row>
    <row r="1822" spans="1:10">
      <c r="A1822" t="s">
        <v>367</v>
      </c>
      <c r="B1822" t="s">
        <v>80</v>
      </c>
      <c r="C1822" t="s">
        <v>81</v>
      </c>
      <c r="D1822" t="s">
        <v>31</v>
      </c>
      <c r="E1822" t="s">
        <v>25</v>
      </c>
      <c r="F1822" s="397">
        <v>0</v>
      </c>
      <c r="G1822" s="397">
        <v>0</v>
      </c>
      <c r="H1822" s="397">
        <v>0</v>
      </c>
      <c r="I1822" s="397">
        <v>0</v>
      </c>
      <c r="J1822" s="397">
        <v>0</v>
      </c>
    </row>
    <row r="1823" spans="1:10">
      <c r="A1823" t="s">
        <v>367</v>
      </c>
      <c r="B1823" t="s">
        <v>82</v>
      </c>
      <c r="C1823" t="s">
        <v>83</v>
      </c>
      <c r="D1823" t="s">
        <v>31</v>
      </c>
      <c r="E1823" t="s">
        <v>25</v>
      </c>
      <c r="F1823" s="397">
        <v>0.02</v>
      </c>
      <c r="G1823" s="397">
        <v>0.02</v>
      </c>
      <c r="H1823" s="397">
        <v>0.02</v>
      </c>
      <c r="I1823" s="397">
        <v>0.02</v>
      </c>
      <c r="J1823" s="397">
        <v>0.02</v>
      </c>
    </row>
    <row r="1824" spans="1:10">
      <c r="A1824" t="s">
        <v>367</v>
      </c>
      <c r="B1824" t="s">
        <v>84</v>
      </c>
      <c r="C1824" t="s">
        <v>85</v>
      </c>
      <c r="D1824" t="s">
        <v>31</v>
      </c>
      <c r="E1824" t="s">
        <v>25</v>
      </c>
      <c r="F1824" s="397">
        <v>0.27</v>
      </c>
      <c r="G1824" s="397">
        <v>0.27</v>
      </c>
      <c r="H1824" s="397">
        <v>0.27</v>
      </c>
      <c r="I1824" s="397">
        <v>0.27</v>
      </c>
      <c r="J1824" s="397">
        <v>0.27</v>
      </c>
    </row>
    <row r="1825" spans="1:10">
      <c r="A1825" t="s">
        <v>367</v>
      </c>
      <c r="B1825" t="s">
        <v>86</v>
      </c>
      <c r="C1825" t="s">
        <v>87</v>
      </c>
      <c r="D1825" t="s">
        <v>31</v>
      </c>
      <c r="E1825" t="s">
        <v>25</v>
      </c>
      <c r="F1825" s="397">
        <v>0.58399999999999996</v>
      </c>
      <c r="G1825" s="397">
        <v>0.58399999999999996</v>
      </c>
      <c r="H1825" s="397">
        <v>0.58399999999999996</v>
      </c>
      <c r="I1825" s="397">
        <v>0.58399999999999996</v>
      </c>
      <c r="J1825" s="397">
        <v>0.58399999999999996</v>
      </c>
    </row>
    <row r="1826" spans="1:10">
      <c r="A1826" t="s">
        <v>367</v>
      </c>
      <c r="B1826" t="s">
        <v>88</v>
      </c>
      <c r="C1826" t="s">
        <v>89</v>
      </c>
      <c r="D1826" t="s">
        <v>31</v>
      </c>
      <c r="E1826" t="s">
        <v>25</v>
      </c>
      <c r="F1826" s="397">
        <v>2.5999999999999999E-2</v>
      </c>
      <c r="G1826" s="397">
        <v>2.5999999999999999E-2</v>
      </c>
      <c r="H1826" s="397">
        <v>2.5999999999999999E-2</v>
      </c>
      <c r="I1826" s="397">
        <v>2.5999999999999999E-2</v>
      </c>
      <c r="J1826" s="397">
        <v>2.5999999999999999E-2</v>
      </c>
    </row>
    <row r="1827" spans="1:10">
      <c r="A1827" t="s">
        <v>367</v>
      </c>
      <c r="B1827" t="s">
        <v>90</v>
      </c>
      <c r="C1827" t="s">
        <v>91</v>
      </c>
      <c r="D1827" t="s">
        <v>31</v>
      </c>
      <c r="E1827" t="s">
        <v>25</v>
      </c>
      <c r="F1827" s="397">
        <v>0</v>
      </c>
      <c r="G1827" s="397">
        <v>0</v>
      </c>
      <c r="H1827" s="397">
        <v>0</v>
      </c>
      <c r="I1827" s="397">
        <v>0</v>
      </c>
      <c r="J1827" s="397">
        <v>0</v>
      </c>
    </row>
    <row r="1828" spans="1:10">
      <c r="A1828" t="s">
        <v>367</v>
      </c>
      <c r="B1828" t="s">
        <v>92</v>
      </c>
      <c r="C1828" t="s">
        <v>93</v>
      </c>
      <c r="D1828" t="s">
        <v>31</v>
      </c>
      <c r="E1828" t="s">
        <v>25</v>
      </c>
      <c r="F1828" s="397">
        <v>0</v>
      </c>
      <c r="G1828" s="397">
        <v>0</v>
      </c>
      <c r="H1828" s="397">
        <v>0</v>
      </c>
      <c r="I1828" s="397">
        <v>0</v>
      </c>
      <c r="J1828" s="397">
        <v>0</v>
      </c>
    </row>
    <row r="1829" spans="1:10">
      <c r="A1829" t="s">
        <v>367</v>
      </c>
      <c r="B1829" t="s">
        <v>94</v>
      </c>
      <c r="C1829" t="s">
        <v>95</v>
      </c>
      <c r="D1829" t="s">
        <v>31</v>
      </c>
      <c r="E1829" t="s">
        <v>25</v>
      </c>
      <c r="F1829" s="397">
        <v>0.753</v>
      </c>
      <c r="G1829" s="397">
        <v>0.73899999999999999</v>
      </c>
      <c r="H1829" s="397">
        <v>0.72399999999999998</v>
      </c>
      <c r="I1829" s="397">
        <v>0.71</v>
      </c>
      <c r="J1829" s="397">
        <v>0.69599999999999995</v>
      </c>
    </row>
    <row r="1830" spans="1:10">
      <c r="A1830" t="s">
        <v>367</v>
      </c>
      <c r="B1830" t="s">
        <v>96</v>
      </c>
      <c r="C1830" t="s">
        <v>97</v>
      </c>
      <c r="D1830" t="s">
        <v>31</v>
      </c>
      <c r="E1830" t="s">
        <v>25</v>
      </c>
      <c r="F1830" s="397">
        <v>2.1000000000000001E-2</v>
      </c>
      <c r="G1830" s="397">
        <v>0.02</v>
      </c>
      <c r="H1830" s="397">
        <v>0.02</v>
      </c>
      <c r="I1830" s="397">
        <v>0.02</v>
      </c>
      <c r="J1830" s="397">
        <v>1.9E-2</v>
      </c>
    </row>
    <row r="1831" spans="1:10">
      <c r="A1831" t="s">
        <v>367</v>
      </c>
      <c r="B1831" t="s">
        <v>98</v>
      </c>
      <c r="C1831" t="s">
        <v>99</v>
      </c>
      <c r="D1831" t="s">
        <v>31</v>
      </c>
      <c r="E1831" t="s">
        <v>25</v>
      </c>
      <c r="F1831" s="397">
        <v>0</v>
      </c>
      <c r="G1831" s="397">
        <v>0</v>
      </c>
      <c r="H1831" s="397">
        <v>0</v>
      </c>
      <c r="I1831" s="397">
        <v>0</v>
      </c>
      <c r="J1831" s="397">
        <v>0</v>
      </c>
    </row>
    <row r="1832" spans="1:10">
      <c r="A1832" t="s">
        <v>367</v>
      </c>
      <c r="B1832" t="s">
        <v>100</v>
      </c>
      <c r="C1832" t="s">
        <v>101</v>
      </c>
      <c r="D1832" t="s">
        <v>31</v>
      </c>
      <c r="E1832" t="s">
        <v>25</v>
      </c>
      <c r="F1832" s="397">
        <v>1.0249999999999999</v>
      </c>
      <c r="G1832" s="397">
        <v>1.0249999999999999</v>
      </c>
      <c r="H1832" s="397">
        <v>1.2789999999999999</v>
      </c>
      <c r="I1832" s="397">
        <v>2.2949999999999999</v>
      </c>
      <c r="J1832" s="397">
        <v>3.31</v>
      </c>
    </row>
    <row r="1833" spans="1:10">
      <c r="A1833" t="s">
        <v>367</v>
      </c>
      <c r="B1833" t="s">
        <v>102</v>
      </c>
      <c r="C1833" t="s">
        <v>103</v>
      </c>
      <c r="D1833" t="s">
        <v>31</v>
      </c>
      <c r="E1833" t="s">
        <v>25</v>
      </c>
      <c r="F1833" s="397">
        <v>0.67500000000000004</v>
      </c>
      <c r="G1833" s="397">
        <v>0.66200000000000003</v>
      </c>
      <c r="H1833" s="397">
        <v>0.64900000000000002</v>
      </c>
      <c r="I1833" s="397">
        <v>0.63600000000000001</v>
      </c>
      <c r="J1833" s="397">
        <v>0.624</v>
      </c>
    </row>
    <row r="1834" spans="1:10">
      <c r="A1834" t="s">
        <v>367</v>
      </c>
      <c r="B1834" t="s">
        <v>104</v>
      </c>
      <c r="C1834" t="s">
        <v>105</v>
      </c>
      <c r="D1834" t="s">
        <v>31</v>
      </c>
      <c r="E1834" t="s">
        <v>25</v>
      </c>
      <c r="F1834" s="397">
        <v>0</v>
      </c>
      <c r="G1834" s="397">
        <v>0</v>
      </c>
      <c r="H1834" s="397">
        <v>0</v>
      </c>
      <c r="I1834" s="397">
        <v>0</v>
      </c>
      <c r="J1834" s="397">
        <v>0</v>
      </c>
    </row>
    <row r="1835" spans="1:10">
      <c r="A1835" t="s">
        <v>367</v>
      </c>
      <c r="B1835" t="s">
        <v>106</v>
      </c>
      <c r="C1835" t="s">
        <v>107</v>
      </c>
      <c r="D1835" t="s">
        <v>31</v>
      </c>
      <c r="E1835" t="s">
        <v>25</v>
      </c>
      <c r="F1835" s="397">
        <v>0</v>
      </c>
      <c r="G1835" s="397">
        <v>0</v>
      </c>
      <c r="H1835" s="397">
        <v>0</v>
      </c>
      <c r="I1835" s="397">
        <v>0</v>
      </c>
      <c r="J1835" s="397">
        <v>0</v>
      </c>
    </row>
    <row r="1836" spans="1:10">
      <c r="A1836" t="s">
        <v>367</v>
      </c>
      <c r="B1836" t="s">
        <v>108</v>
      </c>
      <c r="C1836" t="s">
        <v>109</v>
      </c>
      <c r="D1836" t="s">
        <v>31</v>
      </c>
      <c r="E1836" t="s">
        <v>25</v>
      </c>
      <c r="F1836" s="397">
        <v>0</v>
      </c>
      <c r="G1836" s="397">
        <v>0</v>
      </c>
      <c r="H1836" s="397">
        <v>0</v>
      </c>
      <c r="I1836" s="397">
        <v>0</v>
      </c>
      <c r="J1836" s="397">
        <v>0</v>
      </c>
    </row>
    <row r="1837" spans="1:10">
      <c r="A1837" t="s">
        <v>367</v>
      </c>
      <c r="B1837" t="s">
        <v>110</v>
      </c>
      <c r="C1837" t="s">
        <v>111</v>
      </c>
      <c r="D1837" t="s">
        <v>31</v>
      </c>
      <c r="E1837" t="s">
        <v>25</v>
      </c>
      <c r="F1837" s="397">
        <v>2.593</v>
      </c>
      <c r="G1837" s="397">
        <v>2.4980000000000002</v>
      </c>
      <c r="H1837" s="397">
        <v>2.581</v>
      </c>
      <c r="I1837" s="397">
        <v>2.3319999999999999</v>
      </c>
      <c r="J1837" s="397">
        <v>2.024</v>
      </c>
    </row>
    <row r="1838" spans="1:10">
      <c r="A1838" t="s">
        <v>367</v>
      </c>
      <c r="B1838" t="s">
        <v>112</v>
      </c>
      <c r="C1838" t="s">
        <v>113</v>
      </c>
      <c r="D1838" t="s">
        <v>31</v>
      </c>
      <c r="E1838" t="s">
        <v>25</v>
      </c>
      <c r="F1838" s="397">
        <v>2.1669999999999998</v>
      </c>
      <c r="G1838" s="397">
        <v>1.9770000000000001</v>
      </c>
      <c r="H1838" s="397">
        <v>2.0259999999999998</v>
      </c>
      <c r="I1838" s="397">
        <v>1.8049999999999999</v>
      </c>
      <c r="J1838" s="397">
        <v>1.4550000000000001</v>
      </c>
    </row>
    <row r="1839" spans="1:10">
      <c r="A1839" t="s">
        <v>367</v>
      </c>
      <c r="B1839" t="s">
        <v>114</v>
      </c>
      <c r="C1839" t="s">
        <v>115</v>
      </c>
      <c r="D1839" t="s">
        <v>31</v>
      </c>
      <c r="E1839" t="s">
        <v>25</v>
      </c>
      <c r="F1839" s="397">
        <v>6.0000000000000001E-3</v>
      </c>
      <c r="G1839" s="397">
        <v>6.0000000000000001E-3</v>
      </c>
      <c r="H1839" s="397">
        <v>6.0000000000000001E-3</v>
      </c>
      <c r="I1839" s="397">
        <v>6.0000000000000001E-3</v>
      </c>
      <c r="J1839" s="397">
        <v>6.0000000000000001E-3</v>
      </c>
    </row>
    <row r="1840" spans="1:10">
      <c r="A1840" t="s">
        <v>367</v>
      </c>
      <c r="B1840" t="s">
        <v>116</v>
      </c>
      <c r="C1840" t="s">
        <v>117</v>
      </c>
      <c r="D1840" t="s">
        <v>31</v>
      </c>
      <c r="E1840" t="s">
        <v>25</v>
      </c>
      <c r="F1840" s="397">
        <v>0</v>
      </c>
      <c r="G1840" s="397">
        <v>0</v>
      </c>
      <c r="H1840" s="397">
        <v>0</v>
      </c>
      <c r="I1840" s="397">
        <v>0</v>
      </c>
      <c r="J1840" s="397">
        <v>0</v>
      </c>
    </row>
    <row r="1841" spans="1:10">
      <c r="A1841" t="s">
        <v>367</v>
      </c>
      <c r="B1841" t="s">
        <v>118</v>
      </c>
      <c r="C1841" t="s">
        <v>119</v>
      </c>
      <c r="D1841" t="s">
        <v>31</v>
      </c>
      <c r="E1841" t="s">
        <v>25</v>
      </c>
      <c r="F1841" s="397">
        <v>0</v>
      </c>
      <c r="G1841" s="397">
        <v>0</v>
      </c>
      <c r="H1841" s="397">
        <v>0</v>
      </c>
      <c r="I1841" s="397">
        <v>0</v>
      </c>
      <c r="J1841" s="397">
        <v>0</v>
      </c>
    </row>
    <row r="1842" spans="1:10">
      <c r="A1842" t="s">
        <v>367</v>
      </c>
      <c r="B1842" t="s">
        <v>120</v>
      </c>
      <c r="C1842" t="s">
        <v>121</v>
      </c>
      <c r="D1842" t="s">
        <v>31</v>
      </c>
      <c r="E1842" t="s">
        <v>25</v>
      </c>
      <c r="F1842" s="397">
        <v>8.3780000000000001</v>
      </c>
      <c r="G1842" s="397">
        <v>13.590999999999999</v>
      </c>
      <c r="H1842" s="397">
        <v>3.4169999999999998</v>
      </c>
      <c r="I1842" s="397">
        <v>2.218</v>
      </c>
      <c r="J1842" s="397">
        <v>0.84699999999999998</v>
      </c>
    </row>
    <row r="1843" spans="1:10">
      <c r="A1843" t="s">
        <v>367</v>
      </c>
      <c r="B1843" t="s">
        <v>122</v>
      </c>
      <c r="C1843" t="s">
        <v>123</v>
      </c>
      <c r="D1843" t="s">
        <v>31</v>
      </c>
      <c r="E1843" t="s">
        <v>25</v>
      </c>
      <c r="F1843" s="397">
        <v>0.67800000000000005</v>
      </c>
      <c r="G1843" s="397">
        <v>0.66500000000000004</v>
      </c>
      <c r="H1843" s="397">
        <v>0</v>
      </c>
      <c r="I1843" s="397">
        <v>0</v>
      </c>
      <c r="J1843" s="397">
        <v>0</v>
      </c>
    </row>
    <row r="1844" spans="1:10">
      <c r="A1844" t="s">
        <v>367</v>
      </c>
      <c r="B1844" t="s">
        <v>124</v>
      </c>
      <c r="C1844" t="s">
        <v>125</v>
      </c>
      <c r="D1844" t="s">
        <v>31</v>
      </c>
      <c r="E1844" t="s">
        <v>25</v>
      </c>
      <c r="F1844" s="397">
        <v>0</v>
      </c>
      <c r="G1844" s="397">
        <v>0</v>
      </c>
      <c r="H1844" s="397">
        <v>0</v>
      </c>
      <c r="I1844" s="397">
        <v>0</v>
      </c>
      <c r="J1844" s="397">
        <v>0</v>
      </c>
    </row>
    <row r="1845" spans="1:10">
      <c r="A1845" t="s">
        <v>367</v>
      </c>
      <c r="B1845" t="s">
        <v>126</v>
      </c>
      <c r="C1845" t="s">
        <v>127</v>
      </c>
      <c r="D1845" t="s">
        <v>31</v>
      </c>
      <c r="E1845" t="s">
        <v>25</v>
      </c>
      <c r="F1845" s="397">
        <v>0</v>
      </c>
      <c r="G1845" s="397">
        <v>0</v>
      </c>
      <c r="H1845" s="397">
        <v>0</v>
      </c>
      <c r="I1845" s="397">
        <v>0</v>
      </c>
      <c r="J1845" s="397">
        <v>0</v>
      </c>
    </row>
    <row r="1846" spans="1:10">
      <c r="A1846" t="s">
        <v>367</v>
      </c>
      <c r="B1846" t="s">
        <v>128</v>
      </c>
      <c r="C1846" t="s">
        <v>129</v>
      </c>
      <c r="D1846" t="s">
        <v>31</v>
      </c>
      <c r="E1846" t="s">
        <v>25</v>
      </c>
      <c r="F1846" s="397">
        <v>0</v>
      </c>
      <c r="G1846" s="397">
        <v>0</v>
      </c>
      <c r="H1846" s="397">
        <v>0</v>
      </c>
      <c r="I1846" s="397">
        <v>0</v>
      </c>
      <c r="J1846" s="397">
        <v>0</v>
      </c>
    </row>
    <row r="1847" spans="1:10">
      <c r="A1847" t="s">
        <v>367</v>
      </c>
      <c r="B1847" t="s">
        <v>130</v>
      </c>
      <c r="C1847" t="s">
        <v>131</v>
      </c>
      <c r="D1847" t="s">
        <v>31</v>
      </c>
      <c r="E1847" t="s">
        <v>25</v>
      </c>
      <c r="F1847" s="397">
        <v>3.9860000000000002</v>
      </c>
      <c r="G1847" s="397">
        <v>3.9740000000000002</v>
      </c>
      <c r="H1847" s="397">
        <v>3.9630000000000001</v>
      </c>
      <c r="I1847" s="397">
        <v>3.952</v>
      </c>
      <c r="J1847" s="397">
        <v>3.9409999999999998</v>
      </c>
    </row>
    <row r="1848" spans="1:10">
      <c r="A1848" t="s">
        <v>367</v>
      </c>
      <c r="B1848" t="s">
        <v>132</v>
      </c>
      <c r="C1848" t="s">
        <v>133</v>
      </c>
      <c r="D1848" t="s">
        <v>31</v>
      </c>
      <c r="E1848" t="s">
        <v>25</v>
      </c>
      <c r="F1848" s="397">
        <v>0.16600000000000001</v>
      </c>
      <c r="G1848" s="397">
        <v>0.16300000000000001</v>
      </c>
      <c r="H1848" s="397">
        <v>0.16</v>
      </c>
      <c r="I1848" s="397">
        <v>0.157</v>
      </c>
      <c r="J1848" s="397">
        <v>0.155</v>
      </c>
    </row>
    <row r="1849" spans="1:10">
      <c r="A1849" t="s">
        <v>367</v>
      </c>
      <c r="B1849" t="s">
        <v>134</v>
      </c>
      <c r="C1849" t="s">
        <v>135</v>
      </c>
      <c r="D1849" t="s">
        <v>31</v>
      </c>
      <c r="E1849" t="s">
        <v>25</v>
      </c>
      <c r="F1849" s="397">
        <v>1.4E-2</v>
      </c>
      <c r="G1849" s="397">
        <v>1.2999999999999999E-2</v>
      </c>
      <c r="H1849" s="397">
        <v>1.2999999999999999E-2</v>
      </c>
      <c r="I1849" s="397">
        <v>1.2999999999999999E-2</v>
      </c>
      <c r="J1849" s="397">
        <v>1.2999999999999999E-2</v>
      </c>
    </row>
    <row r="1850" spans="1:10">
      <c r="A1850" t="s">
        <v>367</v>
      </c>
      <c r="B1850" t="s">
        <v>136</v>
      </c>
      <c r="C1850" t="s">
        <v>111</v>
      </c>
      <c r="D1850" t="s">
        <v>31</v>
      </c>
      <c r="E1850" t="s">
        <v>25</v>
      </c>
      <c r="F1850" s="397">
        <v>0</v>
      </c>
      <c r="G1850" s="397">
        <v>0</v>
      </c>
      <c r="H1850" s="397">
        <v>0</v>
      </c>
      <c r="I1850" s="397">
        <v>0</v>
      </c>
      <c r="J1850" s="397">
        <v>0</v>
      </c>
    </row>
    <row r="1851" spans="1:10">
      <c r="A1851" t="s">
        <v>367</v>
      </c>
      <c r="B1851" t="s">
        <v>137</v>
      </c>
      <c r="C1851" t="s">
        <v>113</v>
      </c>
      <c r="D1851" t="s">
        <v>31</v>
      </c>
      <c r="E1851" t="s">
        <v>25</v>
      </c>
      <c r="F1851" s="397">
        <v>0</v>
      </c>
      <c r="G1851" s="397">
        <v>0</v>
      </c>
      <c r="H1851" s="397">
        <v>0</v>
      </c>
      <c r="I1851" s="397">
        <v>0</v>
      </c>
      <c r="J1851" s="397">
        <v>0</v>
      </c>
    </row>
    <row r="1852" spans="1:10">
      <c r="A1852" t="s">
        <v>367</v>
      </c>
      <c r="B1852" t="s">
        <v>138</v>
      </c>
      <c r="C1852" t="s">
        <v>95</v>
      </c>
      <c r="D1852" t="s">
        <v>31</v>
      </c>
      <c r="E1852" t="s">
        <v>25</v>
      </c>
      <c r="F1852" s="397">
        <v>0</v>
      </c>
      <c r="G1852" s="397">
        <v>0</v>
      </c>
      <c r="H1852" s="397">
        <v>0</v>
      </c>
      <c r="I1852" s="397">
        <v>0</v>
      </c>
      <c r="J1852" s="397">
        <v>0</v>
      </c>
    </row>
    <row r="1853" spans="1:10">
      <c r="A1853" t="s">
        <v>367</v>
      </c>
      <c r="B1853" t="s">
        <v>139</v>
      </c>
      <c r="C1853" t="s">
        <v>97</v>
      </c>
      <c r="D1853" t="s">
        <v>31</v>
      </c>
      <c r="E1853" t="s">
        <v>25</v>
      </c>
      <c r="F1853" s="397">
        <v>0</v>
      </c>
      <c r="G1853" s="397">
        <v>0</v>
      </c>
      <c r="H1853" s="397">
        <v>0</v>
      </c>
      <c r="I1853" s="397">
        <v>0</v>
      </c>
      <c r="J1853" s="397">
        <v>0</v>
      </c>
    </row>
    <row r="1854" spans="1:10">
      <c r="A1854" t="s">
        <v>367</v>
      </c>
      <c r="B1854" t="s">
        <v>140</v>
      </c>
      <c r="C1854" t="s">
        <v>99</v>
      </c>
      <c r="D1854" t="s">
        <v>31</v>
      </c>
      <c r="E1854" t="s">
        <v>25</v>
      </c>
      <c r="F1854" s="397">
        <v>0</v>
      </c>
      <c r="G1854" s="397">
        <v>0</v>
      </c>
      <c r="H1854" s="397">
        <v>0</v>
      </c>
      <c r="I1854" s="397">
        <v>0</v>
      </c>
      <c r="J1854" s="397">
        <v>0</v>
      </c>
    </row>
    <row r="1855" spans="1:10">
      <c r="A1855" t="s">
        <v>367</v>
      </c>
      <c r="B1855" t="s">
        <v>141</v>
      </c>
      <c r="C1855" t="s">
        <v>101</v>
      </c>
      <c r="D1855" t="s">
        <v>31</v>
      </c>
      <c r="E1855" t="s">
        <v>25</v>
      </c>
      <c r="F1855" s="397">
        <v>0</v>
      </c>
      <c r="G1855" s="397">
        <v>0</v>
      </c>
      <c r="H1855" s="397">
        <v>0</v>
      </c>
      <c r="I1855" s="397">
        <v>0</v>
      </c>
      <c r="J1855" s="397">
        <v>0</v>
      </c>
    </row>
    <row r="1856" spans="1:10">
      <c r="A1856" t="s">
        <v>367</v>
      </c>
      <c r="B1856" t="s">
        <v>142</v>
      </c>
      <c r="C1856" t="s">
        <v>103</v>
      </c>
      <c r="D1856" t="s">
        <v>31</v>
      </c>
      <c r="E1856" t="s">
        <v>25</v>
      </c>
      <c r="F1856" s="397">
        <v>0</v>
      </c>
      <c r="G1856" s="397">
        <v>0</v>
      </c>
      <c r="H1856" s="397">
        <v>0</v>
      </c>
      <c r="I1856" s="397">
        <v>0</v>
      </c>
      <c r="J1856" s="397">
        <v>0</v>
      </c>
    </row>
    <row r="1857" spans="1:10">
      <c r="A1857" t="s">
        <v>367</v>
      </c>
      <c r="B1857" t="s">
        <v>143</v>
      </c>
      <c r="C1857" t="s">
        <v>144</v>
      </c>
      <c r="D1857" t="s">
        <v>31</v>
      </c>
      <c r="E1857" t="s">
        <v>25</v>
      </c>
      <c r="F1857" s="397">
        <v>0</v>
      </c>
      <c r="G1857" s="397">
        <v>0</v>
      </c>
      <c r="H1857" s="397">
        <v>0</v>
      </c>
      <c r="I1857" s="397">
        <v>0</v>
      </c>
      <c r="J1857" s="397">
        <v>0</v>
      </c>
    </row>
    <row r="1858" spans="1:10">
      <c r="A1858" t="s">
        <v>367</v>
      </c>
      <c r="B1858" t="s">
        <v>145</v>
      </c>
      <c r="C1858" t="s">
        <v>107</v>
      </c>
      <c r="D1858" t="s">
        <v>31</v>
      </c>
      <c r="E1858" t="s">
        <v>25</v>
      </c>
      <c r="F1858" s="397">
        <v>0</v>
      </c>
      <c r="G1858" s="397">
        <v>0</v>
      </c>
      <c r="H1858" s="397">
        <v>0</v>
      </c>
      <c r="I1858" s="397">
        <v>0</v>
      </c>
      <c r="J1858" s="397">
        <v>0</v>
      </c>
    </row>
    <row r="1859" spans="1:10">
      <c r="A1859" t="s">
        <v>367</v>
      </c>
      <c r="B1859" t="s">
        <v>146</v>
      </c>
      <c r="C1859" t="s">
        <v>109</v>
      </c>
      <c r="D1859" t="s">
        <v>31</v>
      </c>
      <c r="E1859" t="s">
        <v>25</v>
      </c>
      <c r="F1859" s="397">
        <v>0</v>
      </c>
      <c r="G1859" s="397">
        <v>0</v>
      </c>
      <c r="H1859" s="397">
        <v>0</v>
      </c>
      <c r="I1859" s="397">
        <v>0</v>
      </c>
      <c r="J1859" s="397">
        <v>0</v>
      </c>
    </row>
    <row r="1860" spans="1:10">
      <c r="A1860" t="s">
        <v>367</v>
      </c>
      <c r="B1860" t="s">
        <v>147</v>
      </c>
      <c r="C1860" t="s">
        <v>117</v>
      </c>
      <c r="D1860" t="s">
        <v>31</v>
      </c>
      <c r="E1860" t="s">
        <v>25</v>
      </c>
      <c r="F1860" s="397">
        <v>0</v>
      </c>
      <c r="G1860" s="397">
        <v>0</v>
      </c>
      <c r="H1860" s="397">
        <v>0</v>
      </c>
      <c r="I1860" s="397">
        <v>0</v>
      </c>
      <c r="J1860" s="397">
        <v>0</v>
      </c>
    </row>
    <row r="1861" spans="1:10">
      <c r="A1861" t="s">
        <v>367</v>
      </c>
      <c r="B1861" t="s">
        <v>148</v>
      </c>
      <c r="C1861" t="s">
        <v>119</v>
      </c>
      <c r="D1861" t="s">
        <v>31</v>
      </c>
      <c r="E1861" t="s">
        <v>25</v>
      </c>
      <c r="F1861" s="397">
        <v>0</v>
      </c>
      <c r="G1861" s="397">
        <v>0</v>
      </c>
      <c r="H1861" s="397">
        <v>0</v>
      </c>
      <c r="I1861" s="397">
        <v>0</v>
      </c>
      <c r="J1861" s="397">
        <v>0</v>
      </c>
    </row>
    <row r="1862" spans="1:10">
      <c r="A1862" t="s">
        <v>367</v>
      </c>
      <c r="B1862" t="s">
        <v>149</v>
      </c>
      <c r="C1862" t="s">
        <v>121</v>
      </c>
      <c r="D1862" t="s">
        <v>31</v>
      </c>
      <c r="E1862" t="s">
        <v>25</v>
      </c>
      <c r="F1862" s="397">
        <v>0</v>
      </c>
      <c r="G1862" s="397">
        <v>0</v>
      </c>
      <c r="H1862" s="397">
        <v>0</v>
      </c>
      <c r="I1862" s="397">
        <v>0</v>
      </c>
      <c r="J1862" s="397">
        <v>0</v>
      </c>
    </row>
    <row r="1863" spans="1:10">
      <c r="A1863" t="s">
        <v>367</v>
      </c>
      <c r="B1863" t="s">
        <v>150</v>
      </c>
      <c r="C1863" t="s">
        <v>123</v>
      </c>
      <c r="D1863" t="s">
        <v>31</v>
      </c>
      <c r="E1863" t="s">
        <v>25</v>
      </c>
      <c r="F1863" s="397">
        <v>0</v>
      </c>
      <c r="G1863" s="397">
        <v>0</v>
      </c>
      <c r="H1863" s="397">
        <v>0</v>
      </c>
      <c r="I1863" s="397">
        <v>0</v>
      </c>
      <c r="J1863" s="397">
        <v>0</v>
      </c>
    </row>
    <row r="1864" spans="1:10">
      <c r="A1864" t="s">
        <v>367</v>
      </c>
      <c r="B1864" t="s">
        <v>151</v>
      </c>
      <c r="C1864" t="s">
        <v>152</v>
      </c>
      <c r="D1864" t="s">
        <v>31</v>
      </c>
      <c r="E1864" t="s">
        <v>25</v>
      </c>
      <c r="F1864" s="397">
        <v>0</v>
      </c>
      <c r="G1864" s="397">
        <v>0</v>
      </c>
      <c r="H1864" s="397">
        <v>0</v>
      </c>
      <c r="I1864" s="397">
        <v>0</v>
      </c>
      <c r="J1864" s="397">
        <v>0</v>
      </c>
    </row>
    <row r="1865" spans="1:10">
      <c r="A1865" t="s">
        <v>367</v>
      </c>
      <c r="B1865" t="s">
        <v>153</v>
      </c>
      <c r="C1865" t="s">
        <v>127</v>
      </c>
      <c r="D1865" t="s">
        <v>31</v>
      </c>
      <c r="E1865" t="s">
        <v>25</v>
      </c>
      <c r="F1865" s="397">
        <v>0</v>
      </c>
      <c r="G1865" s="397">
        <v>0</v>
      </c>
      <c r="H1865" s="397">
        <v>0</v>
      </c>
      <c r="I1865" s="397">
        <v>0</v>
      </c>
      <c r="J1865" s="397">
        <v>0</v>
      </c>
    </row>
    <row r="1866" spans="1:10">
      <c r="A1866" t="s">
        <v>367</v>
      </c>
      <c r="B1866" t="s">
        <v>154</v>
      </c>
      <c r="C1866" t="s">
        <v>129</v>
      </c>
      <c r="D1866" t="s">
        <v>31</v>
      </c>
      <c r="E1866" t="s">
        <v>25</v>
      </c>
      <c r="F1866" s="397">
        <v>0</v>
      </c>
      <c r="G1866" s="397">
        <v>0</v>
      </c>
      <c r="H1866" s="397">
        <v>0</v>
      </c>
      <c r="I1866" s="397">
        <v>0</v>
      </c>
      <c r="J1866" s="397">
        <v>0</v>
      </c>
    </row>
    <row r="1867" spans="1:10">
      <c r="A1867" t="s">
        <v>367</v>
      </c>
      <c r="B1867" t="s">
        <v>155</v>
      </c>
      <c r="C1867" t="s">
        <v>131</v>
      </c>
      <c r="D1867" t="s">
        <v>31</v>
      </c>
      <c r="E1867" t="s">
        <v>25</v>
      </c>
      <c r="F1867" s="397">
        <v>0</v>
      </c>
      <c r="G1867" s="397">
        <v>0</v>
      </c>
      <c r="H1867" s="397">
        <v>0</v>
      </c>
      <c r="I1867" s="397">
        <v>0</v>
      </c>
      <c r="J1867" s="397">
        <v>0</v>
      </c>
    </row>
    <row r="1868" spans="1:10">
      <c r="A1868" t="s">
        <v>367</v>
      </c>
      <c r="B1868" t="s">
        <v>156</v>
      </c>
      <c r="C1868" t="s">
        <v>133</v>
      </c>
      <c r="D1868" t="s">
        <v>31</v>
      </c>
      <c r="E1868" t="s">
        <v>25</v>
      </c>
      <c r="F1868" s="397">
        <v>0</v>
      </c>
      <c r="G1868" s="397">
        <v>0</v>
      </c>
      <c r="H1868" s="397">
        <v>0</v>
      </c>
      <c r="I1868" s="397">
        <v>0</v>
      </c>
      <c r="J1868" s="397">
        <v>0</v>
      </c>
    </row>
    <row r="1869" spans="1:10">
      <c r="A1869" t="s">
        <v>367</v>
      </c>
      <c r="B1869" t="s">
        <v>157</v>
      </c>
      <c r="C1869" t="s">
        <v>135</v>
      </c>
      <c r="D1869" t="s">
        <v>31</v>
      </c>
      <c r="E1869" t="s">
        <v>25</v>
      </c>
      <c r="F1869" s="397">
        <v>0</v>
      </c>
      <c r="G1869" s="397">
        <v>0</v>
      </c>
      <c r="H1869" s="397">
        <v>0</v>
      </c>
      <c r="I1869" s="397">
        <v>0</v>
      </c>
      <c r="J1869" s="397">
        <v>0</v>
      </c>
    </row>
    <row r="1870" spans="1:10">
      <c r="A1870" t="s">
        <v>367</v>
      </c>
      <c r="B1870" t="s">
        <v>158</v>
      </c>
      <c r="C1870" t="s">
        <v>159</v>
      </c>
      <c r="D1870" t="s">
        <v>31</v>
      </c>
      <c r="E1870" t="s">
        <v>25</v>
      </c>
      <c r="F1870" s="397">
        <v>0</v>
      </c>
      <c r="G1870" s="397">
        <v>0</v>
      </c>
      <c r="H1870" s="397">
        <v>0</v>
      </c>
      <c r="I1870" s="397">
        <v>0</v>
      </c>
      <c r="J1870" s="397">
        <v>0</v>
      </c>
    </row>
    <row r="1871" spans="1:10">
      <c r="A1871" t="s">
        <v>367</v>
      </c>
      <c r="B1871" t="s">
        <v>160</v>
      </c>
      <c r="C1871" t="s">
        <v>161</v>
      </c>
      <c r="D1871" t="s">
        <v>31</v>
      </c>
      <c r="E1871" t="s">
        <v>25</v>
      </c>
      <c r="F1871" s="397">
        <v>2.4E-2</v>
      </c>
      <c r="G1871" s="397">
        <v>2.4E-2</v>
      </c>
      <c r="H1871" s="397">
        <v>2.4E-2</v>
      </c>
      <c r="I1871" s="397">
        <v>2.4E-2</v>
      </c>
      <c r="J1871" s="397">
        <v>2.4E-2</v>
      </c>
    </row>
    <row r="1872" spans="1:10">
      <c r="A1872" t="s">
        <v>367</v>
      </c>
      <c r="B1872" t="s">
        <v>162</v>
      </c>
      <c r="C1872" t="s">
        <v>163</v>
      </c>
      <c r="D1872" t="s">
        <v>31</v>
      </c>
      <c r="E1872" t="s">
        <v>25</v>
      </c>
      <c r="F1872" s="397">
        <v>0</v>
      </c>
      <c r="G1872" s="397">
        <v>0</v>
      </c>
      <c r="H1872" s="397">
        <v>0</v>
      </c>
      <c r="I1872" s="397">
        <v>0</v>
      </c>
      <c r="J1872" s="397">
        <v>0</v>
      </c>
    </row>
    <row r="1873" spans="1:10">
      <c r="A1873" t="s">
        <v>367</v>
      </c>
      <c r="B1873" t="s">
        <v>164</v>
      </c>
      <c r="C1873" t="s">
        <v>165</v>
      </c>
      <c r="D1873" t="s">
        <v>31</v>
      </c>
      <c r="E1873" t="s">
        <v>25</v>
      </c>
      <c r="F1873" s="397">
        <v>0</v>
      </c>
      <c r="G1873" s="397">
        <v>0</v>
      </c>
      <c r="H1873" s="397">
        <v>0</v>
      </c>
      <c r="I1873" s="397">
        <v>0</v>
      </c>
      <c r="J1873" s="397">
        <v>0</v>
      </c>
    </row>
    <row r="1874" spans="1:10">
      <c r="A1874" t="s">
        <v>367</v>
      </c>
      <c r="B1874" t="s">
        <v>166</v>
      </c>
      <c r="C1874" t="s">
        <v>167</v>
      </c>
      <c r="D1874" t="s">
        <v>31</v>
      </c>
      <c r="E1874" t="s">
        <v>25</v>
      </c>
      <c r="F1874" s="397">
        <v>0</v>
      </c>
      <c r="G1874" s="397">
        <v>0</v>
      </c>
      <c r="H1874" s="397">
        <v>0</v>
      </c>
      <c r="I1874" s="397">
        <v>0</v>
      </c>
      <c r="J1874" s="397">
        <v>0</v>
      </c>
    </row>
    <row r="1875" spans="1:10">
      <c r="A1875" t="s">
        <v>367</v>
      </c>
      <c r="B1875" t="s">
        <v>168</v>
      </c>
      <c r="C1875" t="s">
        <v>169</v>
      </c>
      <c r="D1875" t="s">
        <v>31</v>
      </c>
      <c r="E1875" t="s">
        <v>25</v>
      </c>
      <c r="F1875" s="397">
        <v>0</v>
      </c>
      <c r="G1875" s="397">
        <v>0</v>
      </c>
      <c r="H1875" s="397">
        <v>0</v>
      </c>
      <c r="I1875" s="397">
        <v>0</v>
      </c>
      <c r="J1875" s="397">
        <v>0</v>
      </c>
    </row>
    <row r="1876" spans="1:10">
      <c r="A1876" t="s">
        <v>367</v>
      </c>
      <c r="B1876" t="s">
        <v>170</v>
      </c>
      <c r="C1876" t="s">
        <v>171</v>
      </c>
      <c r="D1876" t="s">
        <v>31</v>
      </c>
      <c r="E1876" t="s">
        <v>25</v>
      </c>
      <c r="F1876" s="397">
        <v>0</v>
      </c>
      <c r="G1876" s="397">
        <v>0</v>
      </c>
      <c r="H1876" s="397">
        <v>0</v>
      </c>
      <c r="I1876" s="397">
        <v>0</v>
      </c>
      <c r="J1876" s="397">
        <v>0</v>
      </c>
    </row>
    <row r="1877" spans="1:10">
      <c r="A1877" t="s">
        <v>367</v>
      </c>
      <c r="B1877" t="s">
        <v>172</v>
      </c>
      <c r="C1877" t="s">
        <v>173</v>
      </c>
      <c r="D1877" t="s">
        <v>31</v>
      </c>
      <c r="E1877" t="s">
        <v>25</v>
      </c>
      <c r="F1877" s="397">
        <v>0</v>
      </c>
      <c r="G1877" s="397">
        <v>0</v>
      </c>
      <c r="H1877" s="397">
        <v>0</v>
      </c>
      <c r="I1877" s="397">
        <v>0</v>
      </c>
      <c r="J1877" s="397">
        <v>0</v>
      </c>
    </row>
    <row r="1878" spans="1:10">
      <c r="A1878" t="s">
        <v>367</v>
      </c>
      <c r="B1878" t="s">
        <v>174</v>
      </c>
      <c r="C1878" t="s">
        <v>175</v>
      </c>
      <c r="D1878" t="s">
        <v>31</v>
      </c>
      <c r="E1878" t="s">
        <v>25</v>
      </c>
      <c r="F1878" s="397">
        <v>0</v>
      </c>
      <c r="G1878" s="397">
        <v>0</v>
      </c>
      <c r="H1878" s="397">
        <v>0</v>
      </c>
      <c r="I1878" s="397">
        <v>0</v>
      </c>
      <c r="J1878" s="397">
        <v>0</v>
      </c>
    </row>
    <row r="1879" spans="1:10">
      <c r="A1879" t="s">
        <v>367</v>
      </c>
      <c r="B1879" t="s">
        <v>176</v>
      </c>
      <c r="C1879" t="s">
        <v>177</v>
      </c>
      <c r="D1879" t="s">
        <v>31</v>
      </c>
      <c r="E1879" t="s">
        <v>25</v>
      </c>
      <c r="F1879" s="397">
        <v>0</v>
      </c>
      <c r="G1879" s="397">
        <v>0</v>
      </c>
      <c r="H1879" s="397">
        <v>0</v>
      </c>
      <c r="I1879" s="397">
        <v>0</v>
      </c>
      <c r="J1879" s="397">
        <v>0</v>
      </c>
    </row>
    <row r="1880" spans="1:10">
      <c r="A1880" t="s">
        <v>367</v>
      </c>
      <c r="B1880" t="s">
        <v>178</v>
      </c>
      <c r="C1880" t="s">
        <v>179</v>
      </c>
      <c r="D1880" t="s">
        <v>31</v>
      </c>
      <c r="E1880" t="s">
        <v>25</v>
      </c>
      <c r="F1880" s="397">
        <v>4.7E-2</v>
      </c>
      <c r="G1880" s="397">
        <v>4.7E-2</v>
      </c>
      <c r="H1880" s="397">
        <v>4.7E-2</v>
      </c>
      <c r="I1880" s="397">
        <v>4.7E-2</v>
      </c>
      <c r="J1880" s="397">
        <v>4.7E-2</v>
      </c>
    </row>
    <row r="1881" spans="1:10">
      <c r="A1881" t="s">
        <v>367</v>
      </c>
      <c r="B1881" t="s">
        <v>180</v>
      </c>
      <c r="C1881" t="s">
        <v>181</v>
      </c>
      <c r="D1881" t="s">
        <v>31</v>
      </c>
      <c r="E1881" t="s">
        <v>25</v>
      </c>
      <c r="F1881" s="397">
        <v>0.25800000000000001</v>
      </c>
      <c r="G1881" s="397">
        <v>0.25800000000000001</v>
      </c>
      <c r="H1881" s="397">
        <v>0.25800000000000001</v>
      </c>
      <c r="I1881" s="397">
        <v>0.25800000000000001</v>
      </c>
      <c r="J1881" s="397">
        <v>0.25800000000000001</v>
      </c>
    </row>
    <row r="1882" spans="1:10">
      <c r="A1882" t="s">
        <v>367</v>
      </c>
      <c r="B1882" t="s">
        <v>182</v>
      </c>
      <c r="C1882" t="s">
        <v>183</v>
      </c>
      <c r="D1882" t="s">
        <v>31</v>
      </c>
      <c r="E1882" t="s">
        <v>25</v>
      </c>
      <c r="F1882" s="397">
        <v>0</v>
      </c>
      <c r="G1882" s="397">
        <v>0</v>
      </c>
      <c r="H1882" s="397">
        <v>0</v>
      </c>
      <c r="I1882" s="397">
        <v>0</v>
      </c>
      <c r="J1882" s="397">
        <v>0</v>
      </c>
    </row>
    <row r="1883" spans="1:10">
      <c r="A1883" t="s">
        <v>367</v>
      </c>
      <c r="B1883" t="s">
        <v>184</v>
      </c>
      <c r="C1883" t="s">
        <v>185</v>
      </c>
      <c r="D1883" t="s">
        <v>31</v>
      </c>
      <c r="E1883" t="s">
        <v>25</v>
      </c>
      <c r="F1883" s="397">
        <v>0</v>
      </c>
      <c r="G1883" s="397">
        <v>0</v>
      </c>
      <c r="H1883" s="397">
        <v>0</v>
      </c>
      <c r="I1883" s="397">
        <v>0</v>
      </c>
      <c r="J1883" s="397">
        <v>0</v>
      </c>
    </row>
    <row r="1884" spans="1:10">
      <c r="A1884" t="s">
        <v>367</v>
      </c>
      <c r="B1884" t="s">
        <v>186</v>
      </c>
      <c r="C1884" t="s">
        <v>187</v>
      </c>
      <c r="D1884" t="s">
        <v>31</v>
      </c>
      <c r="E1884" t="s">
        <v>25</v>
      </c>
      <c r="F1884" s="397">
        <v>0.17399999999999999</v>
      </c>
      <c r="G1884" s="397">
        <v>0.17399999999999999</v>
      </c>
      <c r="H1884" s="397">
        <v>0.17499999999999999</v>
      </c>
      <c r="I1884" s="397">
        <v>0.17599999999999999</v>
      </c>
      <c r="J1884" s="397">
        <v>0.17699999999999999</v>
      </c>
    </row>
    <row r="1885" spans="1:10">
      <c r="A1885" t="s">
        <v>367</v>
      </c>
      <c r="B1885" t="s">
        <v>188</v>
      </c>
      <c r="C1885" t="s">
        <v>189</v>
      </c>
      <c r="D1885" t="s">
        <v>31</v>
      </c>
      <c r="E1885" t="s">
        <v>25</v>
      </c>
      <c r="F1885" s="397">
        <v>5.6000000000000001E-2</v>
      </c>
      <c r="G1885" s="397">
        <v>5.6000000000000001E-2</v>
      </c>
      <c r="H1885" s="397">
        <v>5.5E-2</v>
      </c>
      <c r="I1885" s="397">
        <v>5.3999999999999999E-2</v>
      </c>
      <c r="J1885" s="397">
        <v>5.2999999999999999E-2</v>
      </c>
    </row>
    <row r="1886" spans="1:10">
      <c r="A1886" t="s">
        <v>367</v>
      </c>
      <c r="B1886" t="s">
        <v>190</v>
      </c>
      <c r="C1886" t="s">
        <v>191</v>
      </c>
      <c r="D1886" t="s">
        <v>31</v>
      </c>
      <c r="E1886" t="s">
        <v>25</v>
      </c>
      <c r="F1886" s="397">
        <v>0</v>
      </c>
      <c r="G1886" s="397">
        <v>0</v>
      </c>
      <c r="H1886" s="397">
        <v>0</v>
      </c>
      <c r="I1886" s="397">
        <v>0</v>
      </c>
      <c r="J1886" s="397">
        <v>0</v>
      </c>
    </row>
    <row r="1887" spans="1:10">
      <c r="A1887" t="s">
        <v>367</v>
      </c>
      <c r="B1887" t="s">
        <v>192</v>
      </c>
      <c r="C1887" t="s">
        <v>193</v>
      </c>
      <c r="D1887" t="s">
        <v>31</v>
      </c>
      <c r="E1887" t="s">
        <v>25</v>
      </c>
      <c r="F1887" s="397">
        <v>0</v>
      </c>
      <c r="G1887" s="397">
        <v>0</v>
      </c>
      <c r="H1887" s="397">
        <v>0</v>
      </c>
      <c r="I1887" s="397">
        <v>0</v>
      </c>
      <c r="J1887" s="397">
        <v>0</v>
      </c>
    </row>
    <row r="1888" spans="1:10">
      <c r="A1888" t="s">
        <v>367</v>
      </c>
      <c r="B1888" t="s">
        <v>194</v>
      </c>
      <c r="C1888" t="s">
        <v>195</v>
      </c>
      <c r="D1888" t="s">
        <v>31</v>
      </c>
      <c r="E1888" t="s">
        <v>25</v>
      </c>
      <c r="F1888" s="397">
        <v>9.8000000000000004E-2</v>
      </c>
      <c r="G1888" s="397">
        <v>9.8000000000000004E-2</v>
      </c>
      <c r="H1888" s="397">
        <v>9.8000000000000004E-2</v>
      </c>
      <c r="I1888" s="397">
        <v>9.8000000000000004E-2</v>
      </c>
      <c r="J1888" s="397">
        <v>9.8000000000000004E-2</v>
      </c>
    </row>
    <row r="1889" spans="1:10">
      <c r="A1889" t="s">
        <v>367</v>
      </c>
      <c r="B1889" t="s">
        <v>196</v>
      </c>
      <c r="C1889" t="s">
        <v>197</v>
      </c>
      <c r="D1889" t="s">
        <v>31</v>
      </c>
      <c r="E1889" t="s">
        <v>25</v>
      </c>
      <c r="F1889" s="397">
        <v>0</v>
      </c>
      <c r="G1889" s="397">
        <v>0</v>
      </c>
      <c r="H1889" s="397">
        <v>0</v>
      </c>
      <c r="I1889" s="397">
        <v>0</v>
      </c>
      <c r="J1889" s="397">
        <v>0</v>
      </c>
    </row>
    <row r="1890" spans="1:10">
      <c r="A1890" t="s">
        <v>367</v>
      </c>
      <c r="B1890" t="s">
        <v>198</v>
      </c>
      <c r="C1890" t="s">
        <v>199</v>
      </c>
      <c r="D1890" t="s">
        <v>31</v>
      </c>
      <c r="E1890" t="s">
        <v>25</v>
      </c>
      <c r="F1890" s="397">
        <v>0</v>
      </c>
      <c r="G1890" s="397">
        <v>0</v>
      </c>
      <c r="H1890" s="397">
        <v>0</v>
      </c>
      <c r="I1890" s="397">
        <v>0</v>
      </c>
      <c r="J1890" s="397">
        <v>0</v>
      </c>
    </row>
    <row r="1891" spans="1:10">
      <c r="A1891" t="s">
        <v>367</v>
      </c>
      <c r="B1891" t="s">
        <v>200</v>
      </c>
      <c r="C1891" t="s">
        <v>201</v>
      </c>
      <c r="D1891" t="s">
        <v>31</v>
      </c>
      <c r="E1891" t="s">
        <v>25</v>
      </c>
      <c r="F1891" s="397">
        <v>0</v>
      </c>
      <c r="G1891" s="397">
        <v>0</v>
      </c>
      <c r="H1891" s="397">
        <v>0</v>
      </c>
      <c r="I1891" s="397">
        <v>0</v>
      </c>
      <c r="J1891" s="397">
        <v>0</v>
      </c>
    </row>
    <row r="1892" spans="1:10">
      <c r="A1892" t="s">
        <v>367</v>
      </c>
      <c r="B1892" t="s">
        <v>202</v>
      </c>
      <c r="C1892" t="s">
        <v>203</v>
      </c>
      <c r="D1892" t="s">
        <v>31</v>
      </c>
      <c r="E1892" t="s">
        <v>25</v>
      </c>
      <c r="F1892" s="397">
        <v>0</v>
      </c>
      <c r="G1892" s="397">
        <v>0</v>
      </c>
      <c r="H1892" s="397">
        <v>0</v>
      </c>
      <c r="I1892" s="397">
        <v>0</v>
      </c>
      <c r="J1892" s="397">
        <v>0</v>
      </c>
    </row>
    <row r="1893" spans="1:10">
      <c r="A1893" t="s">
        <v>367</v>
      </c>
      <c r="B1893" t="s">
        <v>204</v>
      </c>
      <c r="C1893" t="s">
        <v>205</v>
      </c>
      <c r="D1893" t="s">
        <v>31</v>
      </c>
      <c r="E1893" t="s">
        <v>25</v>
      </c>
      <c r="F1893" s="397">
        <v>0.61899999999999999</v>
      </c>
      <c r="G1893" s="397">
        <v>0.61899999999999999</v>
      </c>
      <c r="H1893" s="397">
        <v>0.61899999999999999</v>
      </c>
      <c r="I1893" s="397">
        <v>0.61899999999999999</v>
      </c>
      <c r="J1893" s="397">
        <v>0.61899999999999999</v>
      </c>
    </row>
    <row r="1894" spans="1:10">
      <c r="A1894" t="s">
        <v>367</v>
      </c>
      <c r="B1894" t="s">
        <v>206</v>
      </c>
      <c r="C1894" t="s">
        <v>207</v>
      </c>
      <c r="D1894" t="s">
        <v>31</v>
      </c>
      <c r="E1894" t="s">
        <v>25</v>
      </c>
      <c r="F1894" s="397">
        <v>0</v>
      </c>
      <c r="G1894" s="397">
        <v>0</v>
      </c>
      <c r="H1894" s="397">
        <v>0</v>
      </c>
      <c r="I1894" s="397">
        <v>0</v>
      </c>
      <c r="J1894" s="397">
        <v>0</v>
      </c>
    </row>
    <row r="1895" spans="1:10">
      <c r="A1895" t="s">
        <v>367</v>
      </c>
      <c r="B1895" t="s">
        <v>208</v>
      </c>
      <c r="C1895" t="s">
        <v>209</v>
      </c>
      <c r="D1895" t="s">
        <v>31</v>
      </c>
      <c r="E1895" t="s">
        <v>25</v>
      </c>
      <c r="F1895" s="397">
        <v>0</v>
      </c>
      <c r="G1895" s="397">
        <v>0</v>
      </c>
      <c r="H1895" s="397">
        <v>0</v>
      </c>
      <c r="I1895" s="397">
        <v>0</v>
      </c>
      <c r="J1895" s="397">
        <v>0</v>
      </c>
    </row>
    <row r="1896" spans="1:10">
      <c r="A1896" t="s">
        <v>367</v>
      </c>
      <c r="B1896" t="s">
        <v>210</v>
      </c>
      <c r="C1896" t="s">
        <v>211</v>
      </c>
      <c r="D1896" t="s">
        <v>31</v>
      </c>
      <c r="E1896" t="s">
        <v>25</v>
      </c>
      <c r="F1896" s="397">
        <v>0</v>
      </c>
      <c r="G1896" s="397">
        <v>0</v>
      </c>
      <c r="H1896" s="397">
        <v>0</v>
      </c>
      <c r="I1896" s="397">
        <v>0</v>
      </c>
      <c r="J1896" s="397">
        <v>0</v>
      </c>
    </row>
    <row r="1897" spans="1:10">
      <c r="A1897" t="s">
        <v>367</v>
      </c>
      <c r="B1897" t="s">
        <v>212</v>
      </c>
      <c r="C1897" t="s">
        <v>213</v>
      </c>
      <c r="D1897" t="s">
        <v>31</v>
      </c>
      <c r="E1897" t="s">
        <v>25</v>
      </c>
      <c r="F1897" s="397">
        <v>0</v>
      </c>
      <c r="G1897" s="397">
        <v>0</v>
      </c>
      <c r="H1897" s="397">
        <v>0</v>
      </c>
      <c r="I1897" s="397">
        <v>0</v>
      </c>
      <c r="J1897" s="397">
        <v>0</v>
      </c>
    </row>
    <row r="1898" spans="1:10">
      <c r="A1898" t="s">
        <v>367</v>
      </c>
      <c r="B1898" t="s">
        <v>214</v>
      </c>
      <c r="C1898" t="s">
        <v>215</v>
      </c>
      <c r="D1898" t="s">
        <v>31</v>
      </c>
      <c r="E1898" t="s">
        <v>25</v>
      </c>
      <c r="F1898" s="397">
        <v>0</v>
      </c>
      <c r="G1898" s="397">
        <v>0</v>
      </c>
      <c r="H1898" s="397">
        <v>0</v>
      </c>
      <c r="I1898" s="397">
        <v>0</v>
      </c>
      <c r="J1898" s="397">
        <v>0</v>
      </c>
    </row>
    <row r="1899" spans="1:10">
      <c r="A1899" t="s">
        <v>367</v>
      </c>
      <c r="B1899" t="s">
        <v>216</v>
      </c>
      <c r="C1899" t="s">
        <v>217</v>
      </c>
      <c r="D1899" t="s">
        <v>31</v>
      </c>
      <c r="E1899" t="s">
        <v>25</v>
      </c>
      <c r="F1899" s="397">
        <v>0</v>
      </c>
      <c r="G1899" s="397">
        <v>0</v>
      </c>
      <c r="H1899" s="397">
        <v>0</v>
      </c>
      <c r="I1899" s="397">
        <v>0</v>
      </c>
      <c r="J1899" s="397">
        <v>0</v>
      </c>
    </row>
    <row r="1900" spans="1:10">
      <c r="A1900" t="s">
        <v>367</v>
      </c>
      <c r="B1900" t="s">
        <v>218</v>
      </c>
      <c r="C1900" t="s">
        <v>219</v>
      </c>
      <c r="D1900" t="s">
        <v>31</v>
      </c>
      <c r="E1900" t="s">
        <v>25</v>
      </c>
      <c r="F1900" s="397">
        <v>0</v>
      </c>
      <c r="G1900" s="397">
        <v>0</v>
      </c>
      <c r="H1900" s="397">
        <v>0</v>
      </c>
      <c r="I1900" s="397">
        <v>0</v>
      </c>
      <c r="J1900" s="397">
        <v>0</v>
      </c>
    </row>
    <row r="1901" spans="1:10">
      <c r="A1901" t="s">
        <v>367</v>
      </c>
      <c r="B1901" t="s">
        <v>220</v>
      </c>
      <c r="C1901" t="s">
        <v>221</v>
      </c>
      <c r="D1901" t="s">
        <v>31</v>
      </c>
      <c r="E1901" t="s">
        <v>25</v>
      </c>
      <c r="F1901" s="397">
        <v>0</v>
      </c>
      <c r="G1901" s="397">
        <v>0</v>
      </c>
      <c r="H1901" s="397">
        <v>0</v>
      </c>
      <c r="I1901" s="397">
        <v>0</v>
      </c>
      <c r="J1901" s="397">
        <v>0</v>
      </c>
    </row>
    <row r="1902" spans="1:10">
      <c r="A1902" t="s">
        <v>367</v>
      </c>
      <c r="B1902" t="s">
        <v>222</v>
      </c>
      <c r="C1902" t="s">
        <v>223</v>
      </c>
      <c r="D1902" t="s">
        <v>31</v>
      </c>
      <c r="E1902" t="s">
        <v>25</v>
      </c>
      <c r="F1902" s="397">
        <v>0</v>
      </c>
      <c r="G1902" s="397">
        <v>0</v>
      </c>
      <c r="H1902" s="397">
        <v>0</v>
      </c>
      <c r="I1902" s="397">
        <v>0</v>
      </c>
      <c r="J1902" s="397">
        <v>0</v>
      </c>
    </row>
    <row r="1903" spans="1:10">
      <c r="A1903" t="s">
        <v>367</v>
      </c>
      <c r="B1903" t="s">
        <v>224</v>
      </c>
      <c r="C1903" t="s">
        <v>225</v>
      </c>
      <c r="D1903" t="s">
        <v>31</v>
      </c>
      <c r="E1903" t="s">
        <v>25</v>
      </c>
      <c r="F1903" s="397">
        <v>0</v>
      </c>
      <c r="G1903" s="397">
        <v>0</v>
      </c>
      <c r="H1903" s="397">
        <v>0</v>
      </c>
      <c r="I1903" s="397">
        <v>0</v>
      </c>
      <c r="J1903" s="397">
        <v>0</v>
      </c>
    </row>
    <row r="1904" spans="1:10">
      <c r="A1904" t="s">
        <v>367</v>
      </c>
      <c r="B1904" t="s">
        <v>226</v>
      </c>
      <c r="C1904" t="s">
        <v>227</v>
      </c>
      <c r="D1904" t="s">
        <v>31</v>
      </c>
      <c r="E1904" t="s">
        <v>25</v>
      </c>
      <c r="F1904" s="397">
        <v>0</v>
      </c>
      <c r="G1904" s="397">
        <v>0</v>
      </c>
      <c r="H1904" s="397">
        <v>0</v>
      </c>
      <c r="I1904" s="397">
        <v>0</v>
      </c>
      <c r="J1904" s="397">
        <v>0</v>
      </c>
    </row>
    <row r="1905" spans="1:10">
      <c r="A1905" t="s">
        <v>367</v>
      </c>
      <c r="B1905" t="s">
        <v>228</v>
      </c>
      <c r="C1905" t="s">
        <v>229</v>
      </c>
      <c r="D1905" t="s">
        <v>31</v>
      </c>
      <c r="E1905" t="s">
        <v>25</v>
      </c>
      <c r="F1905" s="397">
        <v>0</v>
      </c>
      <c r="G1905" s="397">
        <v>0</v>
      </c>
      <c r="H1905" s="397">
        <v>0</v>
      </c>
      <c r="I1905" s="397">
        <v>0</v>
      </c>
      <c r="J1905" s="397">
        <v>0</v>
      </c>
    </row>
    <row r="1906" spans="1:10">
      <c r="A1906" t="s">
        <v>367</v>
      </c>
      <c r="B1906" t="s">
        <v>230</v>
      </c>
      <c r="C1906" t="s">
        <v>231</v>
      </c>
      <c r="D1906" t="s">
        <v>31</v>
      </c>
      <c r="E1906" t="s">
        <v>25</v>
      </c>
      <c r="F1906" s="397">
        <v>0</v>
      </c>
      <c r="G1906" s="397">
        <v>0</v>
      </c>
      <c r="H1906" s="397">
        <v>0</v>
      </c>
      <c r="I1906" s="397">
        <v>0</v>
      </c>
      <c r="J1906" s="397">
        <v>0</v>
      </c>
    </row>
    <row r="1907" spans="1:10">
      <c r="A1907" t="s">
        <v>367</v>
      </c>
      <c r="B1907" t="s">
        <v>232</v>
      </c>
      <c r="C1907" t="s">
        <v>233</v>
      </c>
      <c r="D1907" t="s">
        <v>31</v>
      </c>
      <c r="E1907" t="s">
        <v>25</v>
      </c>
      <c r="F1907" s="397">
        <v>0</v>
      </c>
      <c r="G1907" s="397">
        <v>0</v>
      </c>
      <c r="H1907" s="397">
        <v>0</v>
      </c>
      <c r="I1907" s="397">
        <v>0</v>
      </c>
      <c r="J1907" s="397">
        <v>0</v>
      </c>
    </row>
    <row r="1908" spans="1:10">
      <c r="A1908" t="s">
        <v>367</v>
      </c>
      <c r="B1908" t="s">
        <v>234</v>
      </c>
      <c r="C1908" t="s">
        <v>235</v>
      </c>
      <c r="D1908" t="s">
        <v>31</v>
      </c>
      <c r="E1908" t="s">
        <v>25</v>
      </c>
      <c r="F1908" s="397">
        <v>0</v>
      </c>
      <c r="G1908" s="397">
        <v>0</v>
      </c>
      <c r="H1908" s="397">
        <v>0</v>
      </c>
      <c r="I1908" s="397">
        <v>0</v>
      </c>
      <c r="J1908" s="397">
        <v>0</v>
      </c>
    </row>
    <row r="1909" spans="1:10">
      <c r="A1909" t="s">
        <v>367</v>
      </c>
      <c r="B1909" t="s">
        <v>236</v>
      </c>
      <c r="C1909" t="s">
        <v>237</v>
      </c>
      <c r="D1909" t="s">
        <v>31</v>
      </c>
      <c r="E1909" t="s">
        <v>25</v>
      </c>
      <c r="F1909" s="397">
        <v>0</v>
      </c>
      <c r="G1909" s="397">
        <v>0</v>
      </c>
      <c r="H1909" s="397">
        <v>0</v>
      </c>
      <c r="I1909" s="397">
        <v>0</v>
      </c>
      <c r="J1909" s="397">
        <v>0</v>
      </c>
    </row>
    <row r="1910" spans="1:10">
      <c r="A1910" t="s">
        <v>367</v>
      </c>
      <c r="B1910" t="s">
        <v>238</v>
      </c>
      <c r="C1910" t="s">
        <v>239</v>
      </c>
      <c r="D1910" t="s">
        <v>31</v>
      </c>
      <c r="E1910" t="s">
        <v>25</v>
      </c>
      <c r="F1910" s="397">
        <v>0</v>
      </c>
      <c r="G1910" s="397">
        <v>0</v>
      </c>
      <c r="H1910" s="397">
        <v>0</v>
      </c>
      <c r="I1910" s="397">
        <v>0</v>
      </c>
      <c r="J1910" s="397">
        <v>0</v>
      </c>
    </row>
    <row r="1911" spans="1:10">
      <c r="A1911" t="s">
        <v>367</v>
      </c>
      <c r="B1911" t="s">
        <v>240</v>
      </c>
      <c r="C1911" t="s">
        <v>241</v>
      </c>
      <c r="D1911" t="s">
        <v>31</v>
      </c>
      <c r="E1911" t="s">
        <v>25</v>
      </c>
      <c r="F1911" s="397">
        <v>0</v>
      </c>
      <c r="G1911" s="397">
        <v>0</v>
      </c>
      <c r="H1911" s="397">
        <v>0</v>
      </c>
      <c r="I1911" s="397">
        <v>0</v>
      </c>
      <c r="J1911" s="397">
        <v>0</v>
      </c>
    </row>
    <row r="1912" spans="1:10">
      <c r="A1912" t="s">
        <v>367</v>
      </c>
      <c r="B1912" t="s">
        <v>242</v>
      </c>
      <c r="C1912" t="s">
        <v>181</v>
      </c>
      <c r="D1912" t="s">
        <v>31</v>
      </c>
      <c r="E1912" t="s">
        <v>25</v>
      </c>
      <c r="F1912" s="397">
        <v>0.46200000000000002</v>
      </c>
      <c r="G1912" s="397">
        <v>0.46200000000000002</v>
      </c>
      <c r="H1912" s="397">
        <v>0.46200000000000002</v>
      </c>
      <c r="I1912" s="397">
        <v>0.46200000000000002</v>
      </c>
      <c r="J1912" s="397">
        <v>0.46200000000000002</v>
      </c>
    </row>
    <row r="1913" spans="1:10">
      <c r="A1913" t="s">
        <v>367</v>
      </c>
      <c r="B1913" t="s">
        <v>243</v>
      </c>
      <c r="C1913" t="s">
        <v>183</v>
      </c>
      <c r="D1913" t="s">
        <v>31</v>
      </c>
      <c r="E1913" t="s">
        <v>25</v>
      </c>
      <c r="F1913" s="397">
        <v>0</v>
      </c>
      <c r="G1913" s="397">
        <v>0</v>
      </c>
      <c r="H1913" s="397">
        <v>0</v>
      </c>
      <c r="I1913" s="397">
        <v>0</v>
      </c>
      <c r="J1913" s="397">
        <v>0</v>
      </c>
    </row>
    <row r="1914" spans="1:10">
      <c r="A1914" t="s">
        <v>367</v>
      </c>
      <c r="B1914" t="s">
        <v>244</v>
      </c>
      <c r="C1914" t="s">
        <v>185</v>
      </c>
      <c r="D1914" t="s">
        <v>31</v>
      </c>
      <c r="E1914" t="s">
        <v>25</v>
      </c>
      <c r="F1914" s="397">
        <v>0</v>
      </c>
      <c r="G1914" s="397">
        <v>0</v>
      </c>
      <c r="H1914" s="397">
        <v>0</v>
      </c>
      <c r="I1914" s="397">
        <v>0</v>
      </c>
      <c r="J1914" s="397">
        <v>0</v>
      </c>
    </row>
    <row r="1915" spans="1:10">
      <c r="A1915" t="s">
        <v>367</v>
      </c>
      <c r="B1915" t="s">
        <v>245</v>
      </c>
      <c r="C1915" t="s">
        <v>189</v>
      </c>
      <c r="D1915" t="s">
        <v>31</v>
      </c>
      <c r="E1915" t="s">
        <v>25</v>
      </c>
      <c r="F1915" s="397">
        <v>0</v>
      </c>
      <c r="G1915" s="397">
        <v>0</v>
      </c>
      <c r="H1915" s="397">
        <v>0</v>
      </c>
      <c r="I1915" s="397">
        <v>0</v>
      </c>
      <c r="J1915" s="397">
        <v>0</v>
      </c>
    </row>
    <row r="1916" spans="1:10">
      <c r="A1916" t="s">
        <v>367</v>
      </c>
      <c r="B1916" t="s">
        <v>246</v>
      </c>
      <c r="C1916" t="s">
        <v>191</v>
      </c>
      <c r="D1916" t="s">
        <v>31</v>
      </c>
      <c r="E1916" t="s">
        <v>25</v>
      </c>
      <c r="F1916" s="397">
        <v>0</v>
      </c>
      <c r="G1916" s="397">
        <v>0</v>
      </c>
      <c r="H1916" s="397">
        <v>0</v>
      </c>
      <c r="I1916" s="397">
        <v>0</v>
      </c>
      <c r="J1916" s="397">
        <v>0</v>
      </c>
    </row>
    <row r="1917" spans="1:10">
      <c r="A1917" t="s">
        <v>367</v>
      </c>
      <c r="B1917" t="s">
        <v>247</v>
      </c>
      <c r="C1917" t="s">
        <v>248</v>
      </c>
      <c r="D1917" t="s">
        <v>31</v>
      </c>
      <c r="E1917" t="s">
        <v>25</v>
      </c>
      <c r="F1917" s="397">
        <v>0</v>
      </c>
      <c r="G1917" s="397">
        <v>0</v>
      </c>
      <c r="H1917" s="397">
        <v>0</v>
      </c>
      <c r="I1917" s="397">
        <v>0</v>
      </c>
      <c r="J1917" s="397">
        <v>0</v>
      </c>
    </row>
    <row r="1918" spans="1:10">
      <c r="A1918" t="s">
        <v>367</v>
      </c>
      <c r="B1918" t="s">
        <v>249</v>
      </c>
      <c r="C1918" t="s">
        <v>250</v>
      </c>
      <c r="D1918" t="s">
        <v>31</v>
      </c>
      <c r="E1918" t="s">
        <v>25</v>
      </c>
      <c r="F1918" s="397">
        <v>0</v>
      </c>
      <c r="G1918" s="397">
        <v>0</v>
      </c>
      <c r="H1918" s="397">
        <v>0</v>
      </c>
      <c r="I1918" s="397">
        <v>0</v>
      </c>
      <c r="J1918" s="397">
        <v>0</v>
      </c>
    </row>
    <row r="1919" spans="1:10">
      <c r="A1919" t="s">
        <v>367</v>
      </c>
      <c r="B1919" t="s">
        <v>251</v>
      </c>
      <c r="C1919" t="s">
        <v>205</v>
      </c>
      <c r="D1919" t="s">
        <v>31</v>
      </c>
      <c r="E1919" t="s">
        <v>25</v>
      </c>
      <c r="F1919" s="397">
        <v>0</v>
      </c>
      <c r="G1919" s="397">
        <v>0</v>
      </c>
      <c r="H1919" s="397">
        <v>0</v>
      </c>
      <c r="I1919" s="397">
        <v>0</v>
      </c>
      <c r="J1919" s="397">
        <v>0</v>
      </c>
    </row>
    <row r="1920" spans="1:10">
      <c r="A1920" t="s">
        <v>367</v>
      </c>
      <c r="B1920" t="s">
        <v>252</v>
      </c>
      <c r="C1920" t="s">
        <v>253</v>
      </c>
      <c r="D1920" t="s">
        <v>31</v>
      </c>
      <c r="E1920" t="s">
        <v>25</v>
      </c>
      <c r="F1920" s="397">
        <v>9.3154929305274942E-2</v>
      </c>
      <c r="G1920" s="397">
        <v>9.3154929305274942E-2</v>
      </c>
      <c r="H1920" s="397">
        <v>9.3154929305274942E-2</v>
      </c>
      <c r="I1920" s="397">
        <v>9.3154929305274942E-2</v>
      </c>
      <c r="J1920" s="397">
        <v>9.3154929305274942E-2</v>
      </c>
    </row>
    <row r="1921" spans="1:10">
      <c r="A1921" t="s">
        <v>367</v>
      </c>
      <c r="B1921" t="s">
        <v>254</v>
      </c>
      <c r="C1921" t="s">
        <v>217</v>
      </c>
      <c r="D1921" t="s">
        <v>31</v>
      </c>
      <c r="E1921" t="s">
        <v>25</v>
      </c>
      <c r="F1921" s="397">
        <v>0</v>
      </c>
      <c r="G1921" s="397">
        <v>0</v>
      </c>
      <c r="H1921" s="397">
        <v>0</v>
      </c>
      <c r="I1921" s="397">
        <v>0</v>
      </c>
      <c r="J1921" s="397">
        <v>0</v>
      </c>
    </row>
    <row r="1922" spans="1:10">
      <c r="A1922" t="s">
        <v>367</v>
      </c>
      <c r="B1922" t="s">
        <v>255</v>
      </c>
      <c r="C1922" t="s">
        <v>219</v>
      </c>
      <c r="D1922" t="s">
        <v>31</v>
      </c>
      <c r="E1922" t="s">
        <v>25</v>
      </c>
      <c r="F1922" s="397">
        <v>0</v>
      </c>
      <c r="G1922" s="397">
        <v>0</v>
      </c>
      <c r="H1922" s="397">
        <v>0</v>
      </c>
      <c r="I1922" s="397">
        <v>0</v>
      </c>
      <c r="J1922" s="397">
        <v>0</v>
      </c>
    </row>
    <row r="1923" spans="1:10">
      <c r="A1923" t="s">
        <v>367</v>
      </c>
      <c r="B1923" t="s">
        <v>256</v>
      </c>
      <c r="C1923" t="s">
        <v>221</v>
      </c>
      <c r="D1923" t="s">
        <v>31</v>
      </c>
      <c r="E1923" t="s">
        <v>25</v>
      </c>
      <c r="F1923" s="397">
        <v>0</v>
      </c>
      <c r="G1923" s="397">
        <v>0</v>
      </c>
      <c r="H1923" s="397">
        <v>0</v>
      </c>
      <c r="I1923" s="397">
        <v>0</v>
      </c>
      <c r="J1923" s="397">
        <v>0</v>
      </c>
    </row>
    <row r="1924" spans="1:10">
      <c r="A1924" t="s">
        <v>367</v>
      </c>
      <c r="B1924" t="s">
        <v>257</v>
      </c>
      <c r="C1924" t="s">
        <v>225</v>
      </c>
      <c r="D1924" t="s">
        <v>31</v>
      </c>
      <c r="E1924" t="s">
        <v>25</v>
      </c>
      <c r="F1924" s="397">
        <v>0</v>
      </c>
      <c r="G1924" s="397">
        <v>0</v>
      </c>
      <c r="H1924" s="397">
        <v>0</v>
      </c>
      <c r="I1924" s="397">
        <v>0</v>
      </c>
      <c r="J1924" s="397">
        <v>0</v>
      </c>
    </row>
    <row r="1925" spans="1:10">
      <c r="A1925" t="s">
        <v>367</v>
      </c>
      <c r="B1925" t="s">
        <v>258</v>
      </c>
      <c r="C1925" t="s">
        <v>227</v>
      </c>
      <c r="D1925" t="s">
        <v>31</v>
      </c>
      <c r="E1925" t="s">
        <v>25</v>
      </c>
      <c r="F1925" s="397">
        <v>0</v>
      </c>
      <c r="G1925" s="397">
        <v>0</v>
      </c>
      <c r="H1925" s="397">
        <v>0</v>
      </c>
      <c r="I1925" s="397">
        <v>0</v>
      </c>
      <c r="J1925" s="397">
        <v>0</v>
      </c>
    </row>
    <row r="1926" spans="1:10">
      <c r="A1926" t="s">
        <v>367</v>
      </c>
      <c r="B1926" t="s">
        <v>259</v>
      </c>
      <c r="C1926" t="s">
        <v>260</v>
      </c>
      <c r="D1926" t="s">
        <v>31</v>
      </c>
      <c r="E1926" t="s">
        <v>25</v>
      </c>
      <c r="F1926" s="397">
        <v>0</v>
      </c>
      <c r="G1926" s="397">
        <v>0</v>
      </c>
      <c r="H1926" s="397">
        <v>0</v>
      </c>
      <c r="I1926" s="397">
        <v>0</v>
      </c>
      <c r="J1926" s="397">
        <v>0</v>
      </c>
    </row>
    <row r="1927" spans="1:10">
      <c r="A1927" t="s">
        <v>367</v>
      </c>
      <c r="B1927" t="s">
        <v>261</v>
      </c>
      <c r="C1927" t="s">
        <v>262</v>
      </c>
      <c r="D1927" t="s">
        <v>31</v>
      </c>
      <c r="E1927" t="s">
        <v>25</v>
      </c>
      <c r="F1927" s="397">
        <v>0</v>
      </c>
      <c r="G1927" s="397">
        <v>0</v>
      </c>
      <c r="H1927" s="397">
        <v>0</v>
      </c>
      <c r="I1927" s="397">
        <v>0</v>
      </c>
      <c r="J1927" s="397">
        <v>0</v>
      </c>
    </row>
    <row r="1928" spans="1:10">
      <c r="A1928" t="s">
        <v>367</v>
      </c>
      <c r="B1928" t="s">
        <v>263</v>
      </c>
      <c r="C1928" t="s">
        <v>241</v>
      </c>
      <c r="D1928" t="s">
        <v>31</v>
      </c>
      <c r="E1928" t="s">
        <v>25</v>
      </c>
      <c r="F1928" s="397">
        <v>0</v>
      </c>
      <c r="G1928" s="397">
        <v>0</v>
      </c>
      <c r="H1928" s="397">
        <v>0</v>
      </c>
      <c r="I1928" s="397">
        <v>0</v>
      </c>
      <c r="J1928" s="397">
        <v>0</v>
      </c>
    </row>
    <row r="1929" spans="1:10">
      <c r="A1929" t="s">
        <v>367</v>
      </c>
      <c r="B1929" t="s">
        <v>264</v>
      </c>
      <c r="C1929" t="s">
        <v>265</v>
      </c>
      <c r="D1929" t="s">
        <v>31</v>
      </c>
      <c r="E1929" t="s">
        <v>25</v>
      </c>
      <c r="F1929" s="397">
        <v>0</v>
      </c>
      <c r="G1929" s="397">
        <v>0</v>
      </c>
      <c r="H1929" s="397">
        <v>0</v>
      </c>
      <c r="I1929" s="397">
        <v>0</v>
      </c>
      <c r="J1929" s="397">
        <v>0</v>
      </c>
    </row>
    <row r="1930" spans="1:10">
      <c r="A1930" t="s">
        <v>367</v>
      </c>
      <c r="B1930" t="s">
        <v>266</v>
      </c>
      <c r="C1930" t="s">
        <v>267</v>
      </c>
      <c r="D1930" t="s">
        <v>31</v>
      </c>
      <c r="E1930" t="s">
        <v>25</v>
      </c>
      <c r="F1930" s="397">
        <v>0</v>
      </c>
      <c r="G1930" s="397">
        <v>0</v>
      </c>
      <c r="H1930" s="397">
        <v>0</v>
      </c>
      <c r="I1930" s="397">
        <v>0</v>
      </c>
      <c r="J1930" s="397">
        <v>0</v>
      </c>
    </row>
    <row r="1931" spans="1:10">
      <c r="A1931" t="s">
        <v>367</v>
      </c>
      <c r="B1931" t="s">
        <v>268</v>
      </c>
      <c r="C1931" t="s">
        <v>269</v>
      </c>
      <c r="D1931" t="s">
        <v>31</v>
      </c>
      <c r="E1931" t="s">
        <v>25</v>
      </c>
      <c r="F1931" s="397">
        <v>0</v>
      </c>
      <c r="G1931" s="397">
        <v>0</v>
      </c>
      <c r="H1931" s="397">
        <v>0</v>
      </c>
      <c r="I1931" s="397">
        <v>0</v>
      </c>
      <c r="J1931" s="397">
        <v>0</v>
      </c>
    </row>
    <row r="1932" spans="1:10">
      <c r="A1932" t="s">
        <v>367</v>
      </c>
      <c r="B1932" t="s">
        <v>270</v>
      </c>
      <c r="C1932" t="s">
        <v>271</v>
      </c>
      <c r="D1932" t="s">
        <v>31</v>
      </c>
      <c r="E1932" t="s">
        <v>25</v>
      </c>
      <c r="F1932" s="397">
        <v>0</v>
      </c>
      <c r="G1932" s="397">
        <v>0</v>
      </c>
      <c r="H1932" s="397">
        <v>0</v>
      </c>
      <c r="I1932" s="397">
        <v>0</v>
      </c>
      <c r="J1932" s="397">
        <v>0</v>
      </c>
    </row>
    <row r="1933" spans="1:10">
      <c r="A1933" t="s">
        <v>367</v>
      </c>
      <c r="B1933" t="s">
        <v>272</v>
      </c>
      <c r="C1933" t="s">
        <v>273</v>
      </c>
      <c r="D1933" t="s">
        <v>31</v>
      </c>
      <c r="E1933" t="s">
        <v>25</v>
      </c>
      <c r="F1933" s="397">
        <v>0</v>
      </c>
      <c r="G1933" s="397">
        <v>0</v>
      </c>
      <c r="H1933" s="397">
        <v>0</v>
      </c>
      <c r="I1933" s="397">
        <v>0</v>
      </c>
      <c r="J1933" s="397">
        <v>0</v>
      </c>
    </row>
    <row r="1934" spans="1:10">
      <c r="A1934" t="s">
        <v>367</v>
      </c>
      <c r="B1934" t="s">
        <v>274</v>
      </c>
      <c r="C1934" t="s">
        <v>275</v>
      </c>
      <c r="D1934" t="s">
        <v>31</v>
      </c>
      <c r="E1934" t="s">
        <v>25</v>
      </c>
      <c r="F1934" s="397">
        <v>2.199357385901775</v>
      </c>
      <c r="G1934" s="397">
        <v>2.016908542210468</v>
      </c>
      <c r="H1934" s="397">
        <v>2.0769242563006141</v>
      </c>
      <c r="I1934" s="397">
        <v>1.8598936392573131</v>
      </c>
      <c r="J1934" s="397">
        <v>1.506513847798423</v>
      </c>
    </row>
    <row r="1935" spans="1:10">
      <c r="A1935" t="s">
        <v>367</v>
      </c>
      <c r="B1935" t="s">
        <v>276</v>
      </c>
      <c r="C1935" t="s">
        <v>277</v>
      </c>
      <c r="D1935" t="s">
        <v>31</v>
      </c>
      <c r="E1935" t="s">
        <v>25</v>
      </c>
      <c r="F1935" s="397">
        <v>0</v>
      </c>
      <c r="G1935" s="397">
        <v>0</v>
      </c>
      <c r="H1935" s="397">
        <v>0</v>
      </c>
      <c r="I1935" s="397">
        <v>0</v>
      </c>
      <c r="J1935" s="397">
        <v>0</v>
      </c>
    </row>
    <row r="1936" spans="1:10">
      <c r="A1936" t="s">
        <v>367</v>
      </c>
      <c r="B1936" t="s">
        <v>278</v>
      </c>
      <c r="C1936" t="s">
        <v>279</v>
      </c>
      <c r="D1936" t="s">
        <v>31</v>
      </c>
      <c r="E1936" t="s">
        <v>25</v>
      </c>
      <c r="F1936" s="397">
        <v>0</v>
      </c>
      <c r="G1936" s="397">
        <v>0</v>
      </c>
      <c r="H1936" s="397">
        <v>0</v>
      </c>
      <c r="I1936" s="397">
        <v>0</v>
      </c>
      <c r="J1936" s="397">
        <v>0</v>
      </c>
    </row>
    <row r="1937" spans="1:10">
      <c r="A1937" t="s">
        <v>367</v>
      </c>
      <c r="B1937" t="s">
        <v>280</v>
      </c>
      <c r="C1937" t="s">
        <v>281</v>
      </c>
      <c r="D1937" t="s">
        <v>31</v>
      </c>
      <c r="E1937" t="s">
        <v>25</v>
      </c>
      <c r="F1937" s="397">
        <v>2.3084204820080712</v>
      </c>
      <c r="G1937" s="397">
        <v>2.234965883199505</v>
      </c>
      <c r="H1937" s="397">
        <v>2.3198731142828319</v>
      </c>
      <c r="I1937" s="397">
        <v>2.1073619465826519</v>
      </c>
      <c r="J1937" s="397">
        <v>1.838176279014694</v>
      </c>
    </row>
    <row r="1938" spans="1:10">
      <c r="A1938" t="s">
        <v>367</v>
      </c>
      <c r="B1938" t="s">
        <v>282</v>
      </c>
      <c r="C1938" t="s">
        <v>283</v>
      </c>
      <c r="D1938" t="s">
        <v>31</v>
      </c>
      <c r="E1938" t="s">
        <v>25</v>
      </c>
      <c r="F1938" s="397">
        <v>0</v>
      </c>
      <c r="G1938" s="397">
        <v>0</v>
      </c>
      <c r="H1938" s="397">
        <v>0</v>
      </c>
      <c r="I1938" s="397">
        <v>0</v>
      </c>
      <c r="J1938" s="397">
        <v>0</v>
      </c>
    </row>
    <row r="1939" spans="1:10">
      <c r="A1939" t="s">
        <v>367</v>
      </c>
      <c r="B1939" t="s">
        <v>284</v>
      </c>
      <c r="C1939" t="s">
        <v>285</v>
      </c>
      <c r="D1939" t="s">
        <v>31</v>
      </c>
      <c r="E1939" t="s">
        <v>25</v>
      </c>
      <c r="F1939" s="397">
        <v>0.32366931704851692</v>
      </c>
      <c r="G1939" s="397">
        <v>0.31344532191903363</v>
      </c>
      <c r="H1939" s="397">
        <v>0.32535323266767902</v>
      </c>
      <c r="I1939" s="397">
        <v>0.2955493632844699</v>
      </c>
      <c r="J1939" s="397">
        <v>0.2577971144271895</v>
      </c>
    </row>
    <row r="1940" spans="1:10">
      <c r="A1940" t="s">
        <v>367</v>
      </c>
      <c r="B1940" t="s">
        <v>286</v>
      </c>
      <c r="C1940" t="s">
        <v>287</v>
      </c>
      <c r="D1940" t="s">
        <v>31</v>
      </c>
      <c r="E1940" t="s">
        <v>25</v>
      </c>
      <c r="F1940" s="397">
        <v>0</v>
      </c>
      <c r="G1940" s="397">
        <v>0</v>
      </c>
      <c r="H1940" s="397">
        <v>0</v>
      </c>
      <c r="I1940" s="397">
        <v>0</v>
      </c>
      <c r="J1940" s="397">
        <v>0</v>
      </c>
    </row>
    <row r="1941" spans="1:10">
      <c r="A1941" t="s">
        <v>367</v>
      </c>
      <c r="B1941" t="s">
        <v>288</v>
      </c>
      <c r="C1941" t="s">
        <v>289</v>
      </c>
      <c r="D1941" t="s">
        <v>31</v>
      </c>
      <c r="E1941" t="s">
        <v>25</v>
      </c>
      <c r="F1941" s="397">
        <v>0</v>
      </c>
      <c r="G1941" s="397">
        <v>0</v>
      </c>
      <c r="H1941" s="397">
        <v>0</v>
      </c>
      <c r="I1941" s="397">
        <v>0</v>
      </c>
      <c r="J1941" s="397">
        <v>0</v>
      </c>
    </row>
    <row r="1942" spans="1:10">
      <c r="A1942" t="s">
        <v>367</v>
      </c>
      <c r="B1942" t="s">
        <v>290</v>
      </c>
      <c r="C1942" t="s">
        <v>291</v>
      </c>
      <c r="D1942" t="s">
        <v>31</v>
      </c>
      <c r="E1942" t="s">
        <v>25</v>
      </c>
      <c r="F1942" s="398" t="s">
        <v>292</v>
      </c>
      <c r="G1942" s="398" t="s">
        <v>292</v>
      </c>
      <c r="H1942" s="398" t="s">
        <v>292</v>
      </c>
      <c r="I1942" s="398" t="s">
        <v>292</v>
      </c>
      <c r="J1942" s="398" t="s">
        <v>292</v>
      </c>
    </row>
    <row r="1943" spans="1:10">
      <c r="A1943" t="s">
        <v>367</v>
      </c>
      <c r="B1943" t="s">
        <v>293</v>
      </c>
      <c r="C1943" t="s">
        <v>294</v>
      </c>
      <c r="D1943" t="s">
        <v>31</v>
      </c>
      <c r="E1943" t="s">
        <v>25</v>
      </c>
      <c r="F1943" s="398" t="s">
        <v>292</v>
      </c>
      <c r="G1943" s="398" t="s">
        <v>292</v>
      </c>
      <c r="H1943" s="398" t="s">
        <v>292</v>
      </c>
      <c r="I1943" s="398" t="s">
        <v>292</v>
      </c>
      <c r="J1943" s="398" t="s">
        <v>292</v>
      </c>
    </row>
    <row r="1944" spans="1:10">
      <c r="A1944" t="s">
        <v>367</v>
      </c>
      <c r="B1944" t="s">
        <v>295</v>
      </c>
      <c r="C1944" t="s">
        <v>296</v>
      </c>
      <c r="D1944" t="s">
        <v>31</v>
      </c>
      <c r="E1944" t="s">
        <v>25</v>
      </c>
      <c r="F1944" s="398" t="s">
        <v>292</v>
      </c>
      <c r="G1944" s="398" t="s">
        <v>292</v>
      </c>
      <c r="H1944" s="398" t="s">
        <v>292</v>
      </c>
      <c r="I1944" s="398" t="s">
        <v>292</v>
      </c>
      <c r="J1944" s="398" t="s">
        <v>292</v>
      </c>
    </row>
    <row r="1945" spans="1:10">
      <c r="A1945" t="s">
        <v>367</v>
      </c>
      <c r="B1945" t="s">
        <v>297</v>
      </c>
      <c r="C1945" t="s">
        <v>298</v>
      </c>
      <c r="D1945" t="s">
        <v>31</v>
      </c>
      <c r="E1945" t="s">
        <v>25</v>
      </c>
      <c r="F1945" s="398" t="s">
        <v>292</v>
      </c>
      <c r="G1945" s="398" t="s">
        <v>292</v>
      </c>
      <c r="H1945" s="398" t="s">
        <v>292</v>
      </c>
      <c r="I1945" s="398" t="s">
        <v>292</v>
      </c>
      <c r="J1945" s="398" t="s">
        <v>292</v>
      </c>
    </row>
    <row r="1946" spans="1:10">
      <c r="A1946" t="s">
        <v>367</v>
      </c>
      <c r="B1946" t="s">
        <v>299</v>
      </c>
      <c r="C1946" t="s">
        <v>300</v>
      </c>
      <c r="D1946" t="s">
        <v>31</v>
      </c>
      <c r="E1946" t="s">
        <v>25</v>
      </c>
      <c r="F1946" s="398" t="s">
        <v>292</v>
      </c>
      <c r="G1946" s="398" t="s">
        <v>292</v>
      </c>
      <c r="H1946" s="398" t="s">
        <v>292</v>
      </c>
      <c r="I1946" s="398" t="s">
        <v>292</v>
      </c>
      <c r="J1946" s="398" t="s">
        <v>292</v>
      </c>
    </row>
    <row r="1947" spans="1:10">
      <c r="A1947" t="s">
        <v>367</v>
      </c>
      <c r="B1947" t="s">
        <v>301</v>
      </c>
      <c r="C1947" t="s">
        <v>302</v>
      </c>
      <c r="D1947" t="s">
        <v>31</v>
      </c>
      <c r="E1947" t="s">
        <v>25</v>
      </c>
      <c r="F1947" s="398" t="s">
        <v>292</v>
      </c>
      <c r="G1947" s="398" t="s">
        <v>292</v>
      </c>
      <c r="H1947" s="398" t="s">
        <v>292</v>
      </c>
      <c r="I1947" s="398" t="s">
        <v>292</v>
      </c>
      <c r="J1947" s="398" t="s">
        <v>292</v>
      </c>
    </row>
    <row r="1948" spans="1:10">
      <c r="A1948" t="s">
        <v>367</v>
      </c>
      <c r="B1948" t="s">
        <v>303</v>
      </c>
      <c r="C1948" t="s">
        <v>304</v>
      </c>
      <c r="D1948" t="s">
        <v>31</v>
      </c>
      <c r="E1948" t="s">
        <v>25</v>
      </c>
      <c r="F1948" s="398" t="s">
        <v>292</v>
      </c>
      <c r="G1948" s="398" t="s">
        <v>292</v>
      </c>
      <c r="H1948" s="398" t="s">
        <v>292</v>
      </c>
      <c r="I1948" s="398" t="s">
        <v>292</v>
      </c>
      <c r="J1948" s="398" t="s">
        <v>292</v>
      </c>
    </row>
    <row r="1949" spans="1:10">
      <c r="A1949" t="s">
        <v>367</v>
      </c>
      <c r="B1949" t="s">
        <v>305</v>
      </c>
      <c r="C1949" t="s">
        <v>306</v>
      </c>
      <c r="D1949" t="s">
        <v>31</v>
      </c>
      <c r="E1949" t="s">
        <v>25</v>
      </c>
      <c r="F1949" s="398" t="s">
        <v>292</v>
      </c>
      <c r="G1949" s="398" t="s">
        <v>292</v>
      </c>
      <c r="H1949" s="398" t="s">
        <v>292</v>
      </c>
      <c r="I1949" s="398" t="s">
        <v>292</v>
      </c>
      <c r="J1949" s="398" t="s">
        <v>292</v>
      </c>
    </row>
    <row r="1950" spans="1:10">
      <c r="A1950" t="s">
        <v>367</v>
      </c>
      <c r="B1950" t="s">
        <v>307</v>
      </c>
      <c r="C1950" t="s">
        <v>308</v>
      </c>
      <c r="D1950" t="s">
        <v>31</v>
      </c>
      <c r="E1950" t="s">
        <v>25</v>
      </c>
      <c r="F1950" s="398" t="s">
        <v>292</v>
      </c>
      <c r="G1950" s="398" t="s">
        <v>292</v>
      </c>
      <c r="H1950" s="398" t="s">
        <v>292</v>
      </c>
      <c r="I1950" s="398" t="s">
        <v>292</v>
      </c>
      <c r="J1950" s="398" t="s">
        <v>292</v>
      </c>
    </row>
    <row r="1951" spans="1:10">
      <c r="A1951" t="s">
        <v>367</v>
      </c>
      <c r="B1951" t="s">
        <v>309</v>
      </c>
      <c r="C1951" t="s">
        <v>310</v>
      </c>
      <c r="D1951" t="s">
        <v>31</v>
      </c>
      <c r="E1951" t="s">
        <v>25</v>
      </c>
      <c r="F1951" s="398" t="s">
        <v>292</v>
      </c>
      <c r="G1951" s="398" t="s">
        <v>292</v>
      </c>
      <c r="H1951" s="398" t="s">
        <v>292</v>
      </c>
      <c r="I1951" s="398" t="s">
        <v>292</v>
      </c>
      <c r="J1951" s="398" t="s">
        <v>292</v>
      </c>
    </row>
    <row r="1952" spans="1:10">
      <c r="A1952" t="s">
        <v>367</v>
      </c>
      <c r="B1952" t="s">
        <v>311</v>
      </c>
      <c r="C1952" t="s">
        <v>312</v>
      </c>
      <c r="D1952" t="s">
        <v>31</v>
      </c>
      <c r="E1952" t="s">
        <v>25</v>
      </c>
      <c r="F1952" s="398" t="s">
        <v>292</v>
      </c>
      <c r="G1952" s="398" t="s">
        <v>292</v>
      </c>
      <c r="H1952" s="398" t="s">
        <v>292</v>
      </c>
      <c r="I1952" s="398" t="s">
        <v>292</v>
      </c>
      <c r="J1952" s="398" t="s">
        <v>292</v>
      </c>
    </row>
    <row r="1953" spans="1:10">
      <c r="A1953" t="s">
        <v>367</v>
      </c>
      <c r="B1953" t="s">
        <v>313</v>
      </c>
      <c r="C1953" t="s">
        <v>314</v>
      </c>
      <c r="D1953" t="s">
        <v>31</v>
      </c>
      <c r="E1953" t="s">
        <v>25</v>
      </c>
      <c r="F1953" s="398" t="s">
        <v>292</v>
      </c>
      <c r="G1953" s="398" t="s">
        <v>292</v>
      </c>
      <c r="H1953" s="398" t="s">
        <v>292</v>
      </c>
      <c r="I1953" s="398" t="s">
        <v>292</v>
      </c>
      <c r="J1953" s="398" t="s">
        <v>292</v>
      </c>
    </row>
    <row r="1954" spans="1:10">
      <c r="A1954" t="s">
        <v>367</v>
      </c>
      <c r="B1954" t="s">
        <v>315</v>
      </c>
      <c r="C1954" t="s">
        <v>316</v>
      </c>
      <c r="D1954" t="s">
        <v>31</v>
      </c>
      <c r="E1954" t="s">
        <v>25</v>
      </c>
      <c r="F1954" s="397">
        <v>0</v>
      </c>
      <c r="G1954" s="397">
        <v>0</v>
      </c>
      <c r="H1954" s="397">
        <v>0</v>
      </c>
      <c r="I1954" s="397">
        <v>0</v>
      </c>
      <c r="J1954" s="397">
        <v>0</v>
      </c>
    </row>
    <row r="1955" spans="1:10">
      <c r="A1955" t="s">
        <v>367</v>
      </c>
      <c r="B1955" t="s">
        <v>317</v>
      </c>
      <c r="C1955" t="s">
        <v>318</v>
      </c>
      <c r="D1955" t="s">
        <v>31</v>
      </c>
      <c r="E1955" t="s">
        <v>25</v>
      </c>
      <c r="F1955" s="397">
        <v>0</v>
      </c>
      <c r="G1955" s="397">
        <v>0</v>
      </c>
      <c r="H1955" s="397">
        <v>0</v>
      </c>
      <c r="I1955" s="397">
        <v>0</v>
      </c>
      <c r="J1955" s="397">
        <v>0</v>
      </c>
    </row>
    <row r="1956" spans="1:10">
      <c r="A1956" t="s">
        <v>367</v>
      </c>
      <c r="B1956" t="s">
        <v>319</v>
      </c>
      <c r="C1956" t="s">
        <v>320</v>
      </c>
      <c r="D1956" t="s">
        <v>31</v>
      </c>
      <c r="E1956" t="s">
        <v>25</v>
      </c>
      <c r="F1956" s="397">
        <v>0</v>
      </c>
      <c r="G1956" s="397">
        <v>0</v>
      </c>
      <c r="H1956" s="397">
        <v>0</v>
      </c>
      <c r="I1956" s="397">
        <v>0</v>
      </c>
      <c r="J1956" s="397">
        <v>0</v>
      </c>
    </row>
    <row r="1957" spans="1:10">
      <c r="A1957" t="s">
        <v>367</v>
      </c>
      <c r="B1957" t="s">
        <v>321</v>
      </c>
      <c r="C1957" t="s">
        <v>322</v>
      </c>
      <c r="D1957" t="s">
        <v>31</v>
      </c>
      <c r="E1957" t="s">
        <v>25</v>
      </c>
      <c r="F1957" s="397">
        <v>3.212712770625</v>
      </c>
      <c r="G1957" s="397">
        <v>3.2289627579675528</v>
      </c>
      <c r="H1957" s="397">
        <v>3.2451075701589729</v>
      </c>
      <c r="I1957" s="397">
        <v>3.2613331071709948</v>
      </c>
      <c r="J1957" s="397">
        <v>3.277639774147008</v>
      </c>
    </row>
    <row r="1958" spans="1:10">
      <c r="A1958" t="s">
        <v>367</v>
      </c>
      <c r="B1958" t="s">
        <v>323</v>
      </c>
      <c r="C1958" t="s">
        <v>324</v>
      </c>
      <c r="D1958" t="s">
        <v>31</v>
      </c>
      <c r="E1958" t="s">
        <v>25</v>
      </c>
      <c r="F1958" s="397">
        <v>0.18431079396294381</v>
      </c>
      <c r="G1958" s="397">
        <v>0.18523234800084859</v>
      </c>
      <c r="H1958" s="397">
        <v>0.18615850964915809</v>
      </c>
      <c r="I1958" s="397">
        <v>0.18708930214928701</v>
      </c>
      <c r="J1958" s="397">
        <v>0.18802474874264941</v>
      </c>
    </row>
    <row r="1959" spans="1:10">
      <c r="A1959" t="s">
        <v>367</v>
      </c>
      <c r="B1959" t="s">
        <v>325</v>
      </c>
      <c r="C1959" t="s">
        <v>326</v>
      </c>
      <c r="D1959" t="s">
        <v>31</v>
      </c>
      <c r="E1959" t="s">
        <v>25</v>
      </c>
      <c r="F1959" s="397">
        <v>9.3386911500000003E-2</v>
      </c>
      <c r="G1959" s="397">
        <v>9.3853846091999996E-2</v>
      </c>
      <c r="H1959" s="397">
        <v>9.4323115276E-2</v>
      </c>
      <c r="I1959" s="397">
        <v>9.4794730827999996E-2</v>
      </c>
      <c r="J1959" s="397">
        <v>9.5268704523999992E-2</v>
      </c>
    </row>
    <row r="1960" spans="1:10">
      <c r="A1960" t="s">
        <v>367</v>
      </c>
      <c r="B1960" t="s">
        <v>327</v>
      </c>
      <c r="C1960" t="s">
        <v>328</v>
      </c>
      <c r="D1960" t="s">
        <v>31</v>
      </c>
      <c r="E1960" t="s">
        <v>25</v>
      </c>
      <c r="F1960" s="397">
        <v>0.151246193625</v>
      </c>
      <c r="G1960" s="397">
        <v>0.15200242464899999</v>
      </c>
      <c r="H1960" s="397">
        <v>0.15276243669699999</v>
      </c>
      <c r="I1960" s="397">
        <v>0.153526248841</v>
      </c>
      <c r="J1960" s="397">
        <v>0.154293880153</v>
      </c>
    </row>
    <row r="1961" spans="1:10">
      <c r="A1961" t="s">
        <v>367</v>
      </c>
      <c r="B1961" t="s">
        <v>329</v>
      </c>
      <c r="C1961" t="s">
        <v>330</v>
      </c>
      <c r="D1961" t="s">
        <v>31</v>
      </c>
      <c r="E1961" t="s">
        <v>25</v>
      </c>
      <c r="F1961" s="397">
        <v>0</v>
      </c>
      <c r="G1961" s="397">
        <v>0</v>
      </c>
      <c r="H1961" s="397">
        <v>0</v>
      </c>
      <c r="I1961" s="397">
        <v>0</v>
      </c>
      <c r="J1961" s="397">
        <v>0</v>
      </c>
    </row>
    <row r="1962" spans="1:10">
      <c r="A1962" t="s">
        <v>367</v>
      </c>
      <c r="B1962" t="s">
        <v>331</v>
      </c>
      <c r="C1962" t="s">
        <v>332</v>
      </c>
      <c r="D1962" t="s">
        <v>31</v>
      </c>
      <c r="E1962" t="s">
        <v>25</v>
      </c>
      <c r="F1962" s="397">
        <v>0</v>
      </c>
      <c r="G1962" s="397">
        <v>0</v>
      </c>
      <c r="H1962" s="397">
        <v>0</v>
      </c>
      <c r="I1962" s="397">
        <v>0</v>
      </c>
      <c r="J1962" s="397">
        <v>0</v>
      </c>
    </row>
    <row r="1963" spans="1:10">
      <c r="A1963" t="s">
        <v>367</v>
      </c>
      <c r="B1963" t="s">
        <v>333</v>
      </c>
      <c r="C1963" t="s">
        <v>334</v>
      </c>
      <c r="D1963" t="s">
        <v>31</v>
      </c>
      <c r="E1963" t="s">
        <v>25</v>
      </c>
      <c r="F1963" s="397">
        <v>3.1548534885000001</v>
      </c>
      <c r="G1963" s="397">
        <v>3.0441290949840001</v>
      </c>
      <c r="H1963" s="397">
        <v>3.1188143116260001</v>
      </c>
      <c r="I1963" s="397">
        <v>2.900512687835</v>
      </c>
      <c r="J1963" s="397">
        <v>2.61988937441</v>
      </c>
    </row>
    <row r="1964" spans="1:10">
      <c r="A1964" t="s">
        <v>367</v>
      </c>
      <c r="B1964" t="s">
        <v>335</v>
      </c>
      <c r="C1964" t="s">
        <v>336</v>
      </c>
      <c r="D1964" t="s">
        <v>31</v>
      </c>
      <c r="E1964" t="s">
        <v>25</v>
      </c>
      <c r="F1964" s="397">
        <v>0</v>
      </c>
      <c r="G1964" s="397">
        <v>0</v>
      </c>
      <c r="H1964" s="397">
        <v>0</v>
      </c>
      <c r="I1964" s="397">
        <v>0</v>
      </c>
      <c r="J1964" s="397">
        <v>0</v>
      </c>
    </row>
    <row r="1965" spans="1:10">
      <c r="A1965" t="s">
        <v>367</v>
      </c>
      <c r="B1965" t="s">
        <v>337</v>
      </c>
      <c r="C1965" t="s">
        <v>338</v>
      </c>
      <c r="D1965" t="s">
        <v>31</v>
      </c>
      <c r="E1965" t="s">
        <v>25</v>
      </c>
      <c r="F1965" s="397">
        <v>3.8729999999999989</v>
      </c>
      <c r="G1965" s="397">
        <v>3.67</v>
      </c>
      <c r="H1965" s="397">
        <v>3.96</v>
      </c>
      <c r="I1965" s="397">
        <v>4.742</v>
      </c>
      <c r="J1965" s="397">
        <v>5.3949999999999996</v>
      </c>
    </row>
    <row r="1966" spans="1:10">
      <c r="A1966" t="s">
        <v>367</v>
      </c>
      <c r="B1966" t="s">
        <v>339</v>
      </c>
      <c r="C1966" t="s">
        <v>334</v>
      </c>
      <c r="D1966" t="s">
        <v>31</v>
      </c>
      <c r="E1966" t="s">
        <v>25</v>
      </c>
      <c r="F1966" s="397">
        <v>1.001879148375</v>
      </c>
      <c r="G1966" s="397">
        <v>0.99158628697200002</v>
      </c>
      <c r="H1966" s="397">
        <v>0.98219070037400003</v>
      </c>
      <c r="I1966" s="397">
        <v>0.97267636849600003</v>
      </c>
      <c r="J1966" s="397">
        <v>0.96407786860699995</v>
      </c>
    </row>
    <row r="1967" spans="1:10">
      <c r="A1967" t="s">
        <v>367</v>
      </c>
      <c r="B1967" t="s">
        <v>340</v>
      </c>
      <c r="C1967" t="s">
        <v>338</v>
      </c>
      <c r="D1967" t="s">
        <v>31</v>
      </c>
      <c r="E1967" t="s">
        <v>25</v>
      </c>
      <c r="F1967" s="397">
        <v>12.234999999999999</v>
      </c>
      <c r="G1967" s="397">
        <v>17.434000000000001</v>
      </c>
      <c r="H1967" s="397">
        <v>6.5950000000000006</v>
      </c>
      <c r="I1967" s="397">
        <v>5.3959999999999999</v>
      </c>
      <c r="J1967" s="397">
        <v>4.0250000000000004</v>
      </c>
    </row>
    <row r="1968" spans="1:10">
      <c r="A1968" t="s">
        <v>367</v>
      </c>
      <c r="B1968" t="s">
        <v>341</v>
      </c>
      <c r="C1968" t="s">
        <v>342</v>
      </c>
      <c r="D1968" t="s">
        <v>343</v>
      </c>
      <c r="E1968" t="s">
        <v>25</v>
      </c>
      <c r="F1968" s="399">
        <v>4807</v>
      </c>
      <c r="G1968" s="399">
        <v>4776</v>
      </c>
      <c r="H1968" s="399">
        <v>4926</v>
      </c>
      <c r="I1968" s="399">
        <v>4752</v>
      </c>
      <c r="J1968" s="399">
        <v>4515</v>
      </c>
    </row>
    <row r="1969" spans="1:10">
      <c r="A1969" t="s">
        <v>367</v>
      </c>
      <c r="B1969" t="s">
        <v>344</v>
      </c>
      <c r="C1969" t="s">
        <v>345</v>
      </c>
      <c r="D1969" t="s">
        <v>343</v>
      </c>
      <c r="E1969" t="s">
        <v>25</v>
      </c>
      <c r="F1969" s="399">
        <v>10292</v>
      </c>
      <c r="G1969" s="399">
        <v>10217</v>
      </c>
      <c r="H1969" s="399">
        <v>10283</v>
      </c>
      <c r="I1969" s="399">
        <v>9970</v>
      </c>
      <c r="J1969" s="399">
        <v>9643</v>
      </c>
    </row>
    <row r="1970" spans="1:10">
      <c r="A1970" t="s">
        <v>367</v>
      </c>
      <c r="B1970" t="s">
        <v>346</v>
      </c>
      <c r="C1970" t="s">
        <v>347</v>
      </c>
      <c r="D1970" t="s">
        <v>348</v>
      </c>
      <c r="E1970" t="s">
        <v>25</v>
      </c>
      <c r="F1970" s="506">
        <v>0.1</v>
      </c>
      <c r="G1970" s="506">
        <v>0.1</v>
      </c>
      <c r="H1970" s="506">
        <v>0.1</v>
      </c>
      <c r="I1970" s="506">
        <v>0.1</v>
      </c>
      <c r="J1970" s="506">
        <v>0.1</v>
      </c>
    </row>
    <row r="1971" spans="1:10">
      <c r="A1971" t="s">
        <v>367</v>
      </c>
      <c r="B1971" t="s">
        <v>349</v>
      </c>
      <c r="C1971" t="s">
        <v>350</v>
      </c>
      <c r="D1971" t="s">
        <v>348</v>
      </c>
      <c r="E1971" t="s">
        <v>25</v>
      </c>
      <c r="F1971" s="506">
        <v>0.1</v>
      </c>
      <c r="G1971" s="506">
        <v>0.1</v>
      </c>
      <c r="H1971" s="506">
        <v>0.1</v>
      </c>
      <c r="I1971" s="506">
        <v>0.1</v>
      </c>
      <c r="J1971" s="506">
        <v>0.1</v>
      </c>
    </row>
    <row r="1972" spans="1:10">
      <c r="A1972" t="s">
        <v>367</v>
      </c>
      <c r="B1972" t="s">
        <v>351</v>
      </c>
      <c r="C1972" t="s">
        <v>352</v>
      </c>
      <c r="D1972" t="s">
        <v>348</v>
      </c>
      <c r="E1972" t="s">
        <v>25</v>
      </c>
      <c r="F1972" s="506">
        <v>0.2805296301002746</v>
      </c>
      <c r="G1972" s="506">
        <v>0.2805296301002746</v>
      </c>
      <c r="H1972" s="506">
        <v>0.2805296301002746</v>
      </c>
      <c r="I1972" s="506">
        <v>0.2805296301002746</v>
      </c>
      <c r="J1972" s="506">
        <v>0.2805296301002746</v>
      </c>
    </row>
    <row r="1973" spans="1:10">
      <c r="A1973" t="s">
        <v>367</v>
      </c>
      <c r="B1973" t="s">
        <v>353</v>
      </c>
      <c r="C1973" t="s">
        <v>354</v>
      </c>
      <c r="D1973" t="s">
        <v>348</v>
      </c>
      <c r="E1973" t="s">
        <v>25</v>
      </c>
      <c r="F1973" s="506">
        <v>0.1</v>
      </c>
      <c r="G1973" s="506">
        <v>0.1</v>
      </c>
      <c r="H1973" s="506">
        <v>0.1</v>
      </c>
      <c r="I1973" s="506">
        <v>0.1</v>
      </c>
      <c r="J1973" s="506">
        <v>0.1</v>
      </c>
    </row>
    <row r="1974" spans="1:10">
      <c r="A1974" t="s">
        <v>367</v>
      </c>
      <c r="B1974" t="s">
        <v>355</v>
      </c>
      <c r="C1974" t="s">
        <v>356</v>
      </c>
      <c r="D1974" t="s">
        <v>348</v>
      </c>
      <c r="E1974" t="s">
        <v>25</v>
      </c>
      <c r="F1974" s="506">
        <v>0.1</v>
      </c>
      <c r="G1974" s="506">
        <v>0.1</v>
      </c>
      <c r="H1974" s="506">
        <v>0.1</v>
      </c>
      <c r="I1974" s="506">
        <v>0.1</v>
      </c>
      <c r="J1974" s="506">
        <v>0.1</v>
      </c>
    </row>
    <row r="1975" spans="1:10">
      <c r="A1975" t="s">
        <v>367</v>
      </c>
      <c r="B1975" t="s">
        <v>357</v>
      </c>
      <c r="C1975" t="s">
        <v>358</v>
      </c>
      <c r="D1975" t="s">
        <v>348</v>
      </c>
      <c r="E1975" t="s">
        <v>25</v>
      </c>
      <c r="F1975" s="506">
        <v>0.10163393309316664</v>
      </c>
      <c r="G1975" s="506">
        <v>0.10163393309316664</v>
      </c>
      <c r="H1975" s="506">
        <v>0.10163393309316664</v>
      </c>
      <c r="I1975" s="506">
        <v>0.10163393309316664</v>
      </c>
      <c r="J1975" s="506">
        <v>0.10163393309316664</v>
      </c>
    </row>
    <row r="1976" spans="1:10">
      <c r="A1976" t="s">
        <v>368</v>
      </c>
      <c r="B1976" t="s">
        <v>29</v>
      </c>
      <c r="C1976" t="s">
        <v>30</v>
      </c>
      <c r="D1976" t="s">
        <v>31</v>
      </c>
      <c r="E1976" t="s">
        <v>25</v>
      </c>
      <c r="F1976" s="397">
        <v>0</v>
      </c>
      <c r="G1976" s="397">
        <v>0</v>
      </c>
      <c r="H1976" s="397">
        <v>0</v>
      </c>
      <c r="I1976" s="397">
        <v>0</v>
      </c>
      <c r="J1976" s="397">
        <v>0</v>
      </c>
    </row>
    <row r="1977" spans="1:10">
      <c r="A1977" t="s">
        <v>368</v>
      </c>
      <c r="B1977" t="s">
        <v>32</v>
      </c>
      <c r="C1977" t="s">
        <v>33</v>
      </c>
      <c r="D1977" t="s">
        <v>31</v>
      </c>
      <c r="E1977" t="s">
        <v>25</v>
      </c>
      <c r="F1977" s="397">
        <v>1.3674413999999999</v>
      </c>
      <c r="G1977" s="397">
        <v>1.3674413999999999</v>
      </c>
      <c r="H1977" s="397">
        <v>1.3674413999999999</v>
      </c>
      <c r="I1977" s="397">
        <v>1.3674413999999999</v>
      </c>
      <c r="J1977" s="397">
        <v>1.3674413999999999</v>
      </c>
    </row>
    <row r="1978" spans="1:10">
      <c r="A1978" t="s">
        <v>368</v>
      </c>
      <c r="B1978" t="s">
        <v>34</v>
      </c>
      <c r="C1978" t="s">
        <v>35</v>
      </c>
      <c r="D1978" t="s">
        <v>31</v>
      </c>
      <c r="E1978" t="s">
        <v>25</v>
      </c>
      <c r="F1978" s="397">
        <v>0.6300189700000004</v>
      </c>
      <c r="G1978" s="397">
        <v>0.6300189700000004</v>
      </c>
      <c r="H1978" s="397">
        <v>0.6300189700000004</v>
      </c>
      <c r="I1978" s="397">
        <v>0.6300189700000004</v>
      </c>
      <c r="J1978" s="397">
        <v>0.6300189700000004</v>
      </c>
    </row>
    <row r="1979" spans="1:10">
      <c r="A1979" t="s">
        <v>368</v>
      </c>
      <c r="B1979" t="s">
        <v>36</v>
      </c>
      <c r="C1979" t="s">
        <v>37</v>
      </c>
      <c r="D1979" t="s">
        <v>31</v>
      </c>
      <c r="E1979" t="s">
        <v>25</v>
      </c>
      <c r="F1979" s="397">
        <v>0</v>
      </c>
      <c r="G1979" s="397">
        <v>0</v>
      </c>
      <c r="H1979" s="397">
        <v>0</v>
      </c>
      <c r="I1979" s="397">
        <v>0</v>
      </c>
      <c r="J1979" s="397">
        <v>0</v>
      </c>
    </row>
    <row r="1980" spans="1:10">
      <c r="A1980" t="s">
        <v>368</v>
      </c>
      <c r="B1980" t="s">
        <v>38</v>
      </c>
      <c r="C1980" t="s">
        <v>39</v>
      </c>
      <c r="D1980" t="s">
        <v>31</v>
      </c>
      <c r="E1980" t="s">
        <v>25</v>
      </c>
      <c r="F1980" s="397">
        <v>0</v>
      </c>
      <c r="G1980" s="397">
        <v>0</v>
      </c>
      <c r="H1980" s="397">
        <v>0</v>
      </c>
      <c r="I1980" s="397">
        <v>0</v>
      </c>
      <c r="J1980" s="397">
        <v>0</v>
      </c>
    </row>
    <row r="1981" spans="1:10">
      <c r="A1981" t="s">
        <v>368</v>
      </c>
      <c r="B1981" t="s">
        <v>40</v>
      </c>
      <c r="C1981" t="s">
        <v>41</v>
      </c>
      <c r="D1981" t="s">
        <v>31</v>
      </c>
      <c r="E1981" t="s">
        <v>25</v>
      </c>
      <c r="F1981" s="397">
        <v>0</v>
      </c>
      <c r="G1981" s="397">
        <v>0</v>
      </c>
      <c r="H1981" s="397">
        <v>0</v>
      </c>
      <c r="I1981" s="397">
        <v>0</v>
      </c>
      <c r="J1981" s="397">
        <v>0</v>
      </c>
    </row>
    <row r="1982" spans="1:10">
      <c r="A1982" t="s">
        <v>368</v>
      </c>
      <c r="B1982" t="s">
        <v>42</v>
      </c>
      <c r="C1982" t="s">
        <v>43</v>
      </c>
      <c r="D1982" t="s">
        <v>31</v>
      </c>
      <c r="E1982" t="s">
        <v>25</v>
      </c>
      <c r="F1982" s="398" t="s">
        <v>292</v>
      </c>
      <c r="G1982" s="398" t="s">
        <v>292</v>
      </c>
      <c r="H1982" s="398" t="s">
        <v>292</v>
      </c>
      <c r="I1982" s="398" t="s">
        <v>292</v>
      </c>
      <c r="J1982" s="398" t="s">
        <v>292</v>
      </c>
    </row>
    <row r="1983" spans="1:10">
      <c r="A1983" t="s">
        <v>368</v>
      </c>
      <c r="B1983" t="s">
        <v>44</v>
      </c>
      <c r="C1983" t="s">
        <v>45</v>
      </c>
      <c r="D1983" t="s">
        <v>31</v>
      </c>
      <c r="E1983" t="s">
        <v>25</v>
      </c>
      <c r="F1983" s="398" t="s">
        <v>292</v>
      </c>
      <c r="G1983" s="398" t="s">
        <v>292</v>
      </c>
      <c r="H1983" s="398" t="s">
        <v>292</v>
      </c>
      <c r="I1983" s="398" t="s">
        <v>292</v>
      </c>
      <c r="J1983" s="398" t="s">
        <v>292</v>
      </c>
    </row>
    <row r="1984" spans="1:10">
      <c r="A1984" t="s">
        <v>368</v>
      </c>
      <c r="B1984" t="s">
        <v>46</v>
      </c>
      <c r="C1984" t="s">
        <v>47</v>
      </c>
      <c r="D1984" t="s">
        <v>31</v>
      </c>
      <c r="E1984" t="s">
        <v>25</v>
      </c>
      <c r="F1984" s="397">
        <v>0</v>
      </c>
      <c r="G1984" s="397">
        <v>0</v>
      </c>
      <c r="H1984" s="397">
        <v>0</v>
      </c>
      <c r="I1984" s="397">
        <v>0</v>
      </c>
      <c r="J1984" s="397">
        <v>0</v>
      </c>
    </row>
    <row r="1985" spans="1:10">
      <c r="A1985" t="s">
        <v>368</v>
      </c>
      <c r="B1985" t="s">
        <v>48</v>
      </c>
      <c r="C1985" t="s">
        <v>49</v>
      </c>
      <c r="D1985" t="s">
        <v>31</v>
      </c>
      <c r="E1985" t="s">
        <v>25</v>
      </c>
      <c r="F1985" s="397">
        <v>0.70994127000000007</v>
      </c>
      <c r="G1985" s="397">
        <v>0.70994127000000007</v>
      </c>
      <c r="H1985" s="397">
        <v>0.70994127000000007</v>
      </c>
      <c r="I1985" s="397">
        <v>0.70994127000000007</v>
      </c>
      <c r="J1985" s="397">
        <v>0.70994127000000007</v>
      </c>
    </row>
    <row r="1986" spans="1:10">
      <c r="A1986" t="s">
        <v>368</v>
      </c>
      <c r="B1986" t="s">
        <v>50</v>
      </c>
      <c r="C1986" t="s">
        <v>51</v>
      </c>
      <c r="D1986" t="s">
        <v>31</v>
      </c>
      <c r="E1986" t="s">
        <v>25</v>
      </c>
      <c r="F1986" s="397">
        <v>0</v>
      </c>
      <c r="G1986" s="397">
        <v>0</v>
      </c>
      <c r="H1986" s="397">
        <v>0</v>
      </c>
      <c r="I1986" s="397">
        <v>0</v>
      </c>
      <c r="J1986" s="397">
        <v>0</v>
      </c>
    </row>
    <row r="1987" spans="1:10">
      <c r="A1987" t="s">
        <v>368</v>
      </c>
      <c r="B1987" t="s">
        <v>52</v>
      </c>
      <c r="C1987" t="s">
        <v>53</v>
      </c>
      <c r="D1987" t="s">
        <v>31</v>
      </c>
      <c r="E1987" t="s">
        <v>25</v>
      </c>
      <c r="F1987" s="397">
        <v>0</v>
      </c>
      <c r="G1987" s="397">
        <v>0</v>
      </c>
      <c r="H1987" s="397">
        <v>0</v>
      </c>
      <c r="I1987" s="397">
        <v>0</v>
      </c>
      <c r="J1987" s="397">
        <v>0</v>
      </c>
    </row>
    <row r="1988" spans="1:10">
      <c r="A1988" t="s">
        <v>368</v>
      </c>
      <c r="B1988" t="s">
        <v>54</v>
      </c>
      <c r="C1988" t="s">
        <v>55</v>
      </c>
      <c r="D1988" t="s">
        <v>31</v>
      </c>
      <c r="E1988" t="s">
        <v>25</v>
      </c>
      <c r="F1988" s="398" t="s">
        <v>292</v>
      </c>
      <c r="G1988" s="398" t="s">
        <v>292</v>
      </c>
      <c r="H1988" s="398" t="s">
        <v>292</v>
      </c>
      <c r="I1988" s="398" t="s">
        <v>292</v>
      </c>
      <c r="J1988" s="398" t="s">
        <v>292</v>
      </c>
    </row>
    <row r="1989" spans="1:10">
      <c r="A1989" t="s">
        <v>368</v>
      </c>
      <c r="B1989" t="s">
        <v>56</v>
      </c>
      <c r="C1989" t="s">
        <v>57</v>
      </c>
      <c r="D1989" t="s">
        <v>31</v>
      </c>
      <c r="E1989" t="s">
        <v>25</v>
      </c>
      <c r="F1989" s="398" t="s">
        <v>292</v>
      </c>
      <c r="G1989" s="398" t="s">
        <v>292</v>
      </c>
      <c r="H1989" s="398" t="s">
        <v>292</v>
      </c>
      <c r="I1989" s="398" t="s">
        <v>292</v>
      </c>
      <c r="J1989" s="398" t="s">
        <v>292</v>
      </c>
    </row>
    <row r="1990" spans="1:10">
      <c r="A1990" t="s">
        <v>368</v>
      </c>
      <c r="B1990" t="s">
        <v>58</v>
      </c>
      <c r="C1990" t="s">
        <v>59</v>
      </c>
      <c r="D1990" t="s">
        <v>31</v>
      </c>
      <c r="E1990" t="s">
        <v>25</v>
      </c>
      <c r="F1990" s="397">
        <v>0</v>
      </c>
      <c r="G1990" s="397">
        <v>0</v>
      </c>
      <c r="H1990" s="397">
        <v>0</v>
      </c>
      <c r="I1990" s="397">
        <v>0</v>
      </c>
      <c r="J1990" s="397">
        <v>0</v>
      </c>
    </row>
    <row r="1991" spans="1:10">
      <c r="A1991" t="s">
        <v>368</v>
      </c>
      <c r="B1991" t="s">
        <v>60</v>
      </c>
      <c r="C1991" t="s">
        <v>61</v>
      </c>
      <c r="D1991" t="s">
        <v>31</v>
      </c>
      <c r="E1991" t="s">
        <v>25</v>
      </c>
      <c r="F1991" s="397">
        <v>0</v>
      </c>
      <c r="G1991" s="397">
        <v>0</v>
      </c>
      <c r="H1991" s="397">
        <v>0</v>
      </c>
      <c r="I1991" s="397">
        <v>0</v>
      </c>
      <c r="J1991" s="397">
        <v>0</v>
      </c>
    </row>
    <row r="1992" spans="1:10">
      <c r="A1992" t="s">
        <v>368</v>
      </c>
      <c r="B1992" t="s">
        <v>62</v>
      </c>
      <c r="C1992" t="s">
        <v>63</v>
      </c>
      <c r="D1992" t="s">
        <v>31</v>
      </c>
      <c r="E1992" t="s">
        <v>25</v>
      </c>
      <c r="F1992" s="397">
        <v>0</v>
      </c>
      <c r="G1992" s="397">
        <v>0</v>
      </c>
      <c r="H1992" s="397">
        <v>0</v>
      </c>
      <c r="I1992" s="397">
        <v>0</v>
      </c>
      <c r="J1992" s="397">
        <v>0</v>
      </c>
    </row>
    <row r="1993" spans="1:10">
      <c r="A1993" t="s">
        <v>368</v>
      </c>
      <c r="B1993" t="s">
        <v>64</v>
      </c>
      <c r="C1993" t="s">
        <v>65</v>
      </c>
      <c r="D1993" t="s">
        <v>31</v>
      </c>
      <c r="E1993" t="s">
        <v>25</v>
      </c>
      <c r="F1993" s="397">
        <v>0</v>
      </c>
      <c r="G1993" s="397">
        <v>0</v>
      </c>
      <c r="H1993" s="397">
        <v>0</v>
      </c>
      <c r="I1993" s="397">
        <v>0</v>
      </c>
      <c r="J1993" s="397">
        <v>0</v>
      </c>
    </row>
    <row r="1994" spans="1:10">
      <c r="A1994" t="s">
        <v>368</v>
      </c>
      <c r="B1994" t="s">
        <v>66</v>
      </c>
      <c r="C1994" t="s">
        <v>67</v>
      </c>
      <c r="D1994" t="s">
        <v>31</v>
      </c>
      <c r="E1994" t="s">
        <v>25</v>
      </c>
      <c r="F1994" s="398" t="s">
        <v>292</v>
      </c>
      <c r="G1994" s="398" t="s">
        <v>292</v>
      </c>
      <c r="H1994" s="398" t="s">
        <v>292</v>
      </c>
      <c r="I1994" s="398" t="s">
        <v>292</v>
      </c>
      <c r="J1994" s="398" t="s">
        <v>292</v>
      </c>
    </row>
    <row r="1995" spans="1:10">
      <c r="A1995" t="s">
        <v>368</v>
      </c>
      <c r="B1995" t="s">
        <v>68</v>
      </c>
      <c r="C1995" t="s">
        <v>69</v>
      </c>
      <c r="D1995" t="s">
        <v>31</v>
      </c>
      <c r="E1995" t="s">
        <v>25</v>
      </c>
      <c r="F1995" s="398" t="s">
        <v>292</v>
      </c>
      <c r="G1995" s="398" t="s">
        <v>292</v>
      </c>
      <c r="H1995" s="398" t="s">
        <v>292</v>
      </c>
      <c r="I1995" s="398" t="s">
        <v>292</v>
      </c>
      <c r="J1995" s="398" t="s">
        <v>292</v>
      </c>
    </row>
    <row r="1996" spans="1:10">
      <c r="A1996" t="s">
        <v>368</v>
      </c>
      <c r="B1996" t="s">
        <v>70</v>
      </c>
      <c r="C1996" t="s">
        <v>71</v>
      </c>
      <c r="D1996" t="s">
        <v>31</v>
      </c>
      <c r="E1996" t="s">
        <v>25</v>
      </c>
      <c r="F1996" s="397">
        <v>0</v>
      </c>
      <c r="G1996" s="397">
        <v>0</v>
      </c>
      <c r="H1996" s="397">
        <v>0</v>
      </c>
      <c r="I1996" s="397">
        <v>0</v>
      </c>
      <c r="J1996" s="397">
        <v>0</v>
      </c>
    </row>
    <row r="1997" spans="1:10">
      <c r="A1997" t="s">
        <v>368</v>
      </c>
      <c r="B1997" t="s">
        <v>72</v>
      </c>
      <c r="C1997" t="s">
        <v>73</v>
      </c>
      <c r="D1997" t="s">
        <v>31</v>
      </c>
      <c r="E1997" t="s">
        <v>25</v>
      </c>
      <c r="F1997" s="397">
        <v>0</v>
      </c>
      <c r="G1997" s="397">
        <v>0</v>
      </c>
      <c r="H1997" s="397">
        <v>0</v>
      </c>
      <c r="I1997" s="397">
        <v>0</v>
      </c>
      <c r="J1997" s="397">
        <v>0</v>
      </c>
    </row>
    <row r="1998" spans="1:10">
      <c r="A1998" t="s">
        <v>368</v>
      </c>
      <c r="B1998" t="s">
        <v>74</v>
      </c>
      <c r="C1998" t="s">
        <v>75</v>
      </c>
      <c r="D1998" t="s">
        <v>31</v>
      </c>
      <c r="E1998" t="s">
        <v>25</v>
      </c>
      <c r="F1998" s="397">
        <v>0</v>
      </c>
      <c r="G1998" s="397">
        <v>0</v>
      </c>
      <c r="H1998" s="397">
        <v>0</v>
      </c>
      <c r="I1998" s="397">
        <v>0</v>
      </c>
      <c r="J1998" s="397">
        <v>0</v>
      </c>
    </row>
    <row r="1999" spans="1:10">
      <c r="A1999" t="s">
        <v>368</v>
      </c>
      <c r="B1999" t="s">
        <v>76</v>
      </c>
      <c r="C1999" t="s">
        <v>77</v>
      </c>
      <c r="D1999" t="s">
        <v>31</v>
      </c>
      <c r="E1999" t="s">
        <v>25</v>
      </c>
      <c r="F1999" s="397">
        <v>0</v>
      </c>
      <c r="G1999" s="397">
        <v>0</v>
      </c>
      <c r="H1999" s="397">
        <v>0</v>
      </c>
      <c r="I1999" s="397">
        <v>0</v>
      </c>
      <c r="J1999" s="397">
        <v>0</v>
      </c>
    </row>
    <row r="2000" spans="1:10">
      <c r="A2000" t="s">
        <v>368</v>
      </c>
      <c r="B2000" t="s">
        <v>78</v>
      </c>
      <c r="C2000" t="s">
        <v>79</v>
      </c>
      <c r="D2000" t="s">
        <v>31</v>
      </c>
      <c r="E2000" t="s">
        <v>25</v>
      </c>
      <c r="F2000" s="398" t="s">
        <v>292</v>
      </c>
      <c r="G2000" s="398" t="s">
        <v>292</v>
      </c>
      <c r="H2000" s="398" t="s">
        <v>292</v>
      </c>
      <c r="I2000" s="398" t="s">
        <v>292</v>
      </c>
      <c r="J2000" s="398" t="s">
        <v>292</v>
      </c>
    </row>
    <row r="2001" spans="1:10">
      <c r="A2001" t="s">
        <v>368</v>
      </c>
      <c r="B2001" t="s">
        <v>80</v>
      </c>
      <c r="C2001" t="s">
        <v>81</v>
      </c>
      <c r="D2001" t="s">
        <v>31</v>
      </c>
      <c r="E2001" t="s">
        <v>25</v>
      </c>
      <c r="F2001" s="398" t="s">
        <v>292</v>
      </c>
      <c r="G2001" s="398" t="s">
        <v>292</v>
      </c>
      <c r="H2001" s="398" t="s">
        <v>292</v>
      </c>
      <c r="I2001" s="398" t="s">
        <v>292</v>
      </c>
      <c r="J2001" s="398" t="s">
        <v>292</v>
      </c>
    </row>
    <row r="2002" spans="1:10">
      <c r="A2002" t="s">
        <v>368</v>
      </c>
      <c r="B2002" t="s">
        <v>82</v>
      </c>
      <c r="C2002" t="s">
        <v>83</v>
      </c>
      <c r="D2002" t="s">
        <v>31</v>
      </c>
      <c r="E2002" t="s">
        <v>25</v>
      </c>
      <c r="F2002" s="397">
        <v>0.202769037377766</v>
      </c>
      <c r="G2002" s="397">
        <v>0.26720903856921319</v>
      </c>
      <c r="H2002" s="397">
        <v>0.33909991489842162</v>
      </c>
      <c r="I2002" s="397">
        <v>0.4187139253704249</v>
      </c>
      <c r="J2002" s="397">
        <v>0.50419423135089159</v>
      </c>
    </row>
    <row r="2003" spans="1:10">
      <c r="A2003" t="s">
        <v>368</v>
      </c>
      <c r="B2003" t="s">
        <v>84</v>
      </c>
      <c r="C2003" t="s">
        <v>85</v>
      </c>
      <c r="D2003" t="s">
        <v>31</v>
      </c>
      <c r="E2003" t="s">
        <v>25</v>
      </c>
      <c r="F2003" s="397">
        <v>1.250557449195759</v>
      </c>
      <c r="G2003" s="397">
        <v>1.6479846134132099</v>
      </c>
      <c r="H2003" s="397">
        <v>2.0913642934933039</v>
      </c>
      <c r="I2003" s="397">
        <v>2.5823756192048601</v>
      </c>
      <c r="J2003" s="397">
        <v>3.109566726810951</v>
      </c>
    </row>
    <row r="2004" spans="1:10">
      <c r="A2004" t="s">
        <v>368</v>
      </c>
      <c r="B2004" t="s">
        <v>86</v>
      </c>
      <c r="C2004" t="s">
        <v>87</v>
      </c>
      <c r="D2004" t="s">
        <v>31</v>
      </c>
      <c r="E2004" t="s">
        <v>25</v>
      </c>
      <c r="F2004" s="397">
        <v>2.9006528024341591E-2</v>
      </c>
      <c r="G2004" s="397">
        <v>4.0273851336911533E-2</v>
      </c>
      <c r="H2004" s="397">
        <v>5.3408331084135917E-2</v>
      </c>
      <c r="I2004" s="397">
        <v>6.8480146594075905E-2</v>
      </c>
      <c r="J2004" s="397">
        <v>8.5561537505341234E-2</v>
      </c>
    </row>
    <row r="2005" spans="1:10">
      <c r="A2005" t="s">
        <v>368</v>
      </c>
      <c r="B2005" t="s">
        <v>88</v>
      </c>
      <c r="C2005" t="s">
        <v>89</v>
      </c>
      <c r="D2005" t="s">
        <v>31</v>
      </c>
      <c r="E2005" t="s">
        <v>25</v>
      </c>
      <c r="F2005" s="397">
        <v>0.1834027505887133</v>
      </c>
      <c r="G2005" s="397">
        <v>0.25464388932698412</v>
      </c>
      <c r="H2005" s="397">
        <v>0.33769070248473981</v>
      </c>
      <c r="I2005" s="397">
        <v>0.43298692058326432</v>
      </c>
      <c r="J2005" s="397">
        <v>0.5409893010949256</v>
      </c>
    </row>
    <row r="2006" spans="1:10">
      <c r="A2006" t="s">
        <v>368</v>
      </c>
      <c r="B2006" t="s">
        <v>90</v>
      </c>
      <c r="C2006" t="s">
        <v>91</v>
      </c>
      <c r="D2006" t="s">
        <v>31</v>
      </c>
      <c r="E2006" t="s">
        <v>25</v>
      </c>
      <c r="F2006" s="398" t="s">
        <v>292</v>
      </c>
      <c r="G2006" s="398" t="s">
        <v>292</v>
      </c>
      <c r="H2006" s="398" t="s">
        <v>292</v>
      </c>
      <c r="I2006" s="398" t="s">
        <v>292</v>
      </c>
      <c r="J2006" s="398" t="s">
        <v>292</v>
      </c>
    </row>
    <row r="2007" spans="1:10">
      <c r="A2007" t="s">
        <v>368</v>
      </c>
      <c r="B2007" t="s">
        <v>92</v>
      </c>
      <c r="C2007" t="s">
        <v>93</v>
      </c>
      <c r="D2007" t="s">
        <v>31</v>
      </c>
      <c r="E2007" t="s">
        <v>25</v>
      </c>
      <c r="F2007" s="398" t="s">
        <v>292</v>
      </c>
      <c r="G2007" s="398" t="s">
        <v>292</v>
      </c>
      <c r="H2007" s="398" t="s">
        <v>292</v>
      </c>
      <c r="I2007" s="398" t="s">
        <v>292</v>
      </c>
      <c r="J2007" s="398" t="s">
        <v>292</v>
      </c>
    </row>
    <row r="2008" spans="1:10">
      <c r="A2008" t="s">
        <v>368</v>
      </c>
      <c r="B2008" t="s">
        <v>94</v>
      </c>
      <c r="C2008" t="s">
        <v>95</v>
      </c>
      <c r="D2008" t="s">
        <v>31</v>
      </c>
      <c r="E2008" t="s">
        <v>25</v>
      </c>
      <c r="F2008" s="397">
        <v>1.7589999999999999</v>
      </c>
      <c r="G2008" s="397">
        <v>1.7589999999999999</v>
      </c>
      <c r="H2008" s="397">
        <v>1.7589999999999999</v>
      </c>
      <c r="I2008" s="397">
        <v>1.7589999999999999</v>
      </c>
      <c r="J2008" s="397">
        <v>1.7589999999999999</v>
      </c>
    </row>
    <row r="2009" spans="1:10">
      <c r="A2009" t="s">
        <v>368</v>
      </c>
      <c r="B2009" t="s">
        <v>96</v>
      </c>
      <c r="C2009" t="s">
        <v>97</v>
      </c>
      <c r="D2009" t="s">
        <v>31</v>
      </c>
      <c r="E2009" t="s">
        <v>25</v>
      </c>
      <c r="F2009" s="397">
        <v>1.355</v>
      </c>
      <c r="G2009" s="397">
        <v>1.355</v>
      </c>
      <c r="H2009" s="397">
        <v>1.355</v>
      </c>
      <c r="I2009" s="397">
        <v>1.355</v>
      </c>
      <c r="J2009" s="397">
        <v>1.355</v>
      </c>
    </row>
    <row r="2010" spans="1:10">
      <c r="A2010" t="s">
        <v>368</v>
      </c>
      <c r="B2010" t="s">
        <v>98</v>
      </c>
      <c r="C2010" t="s">
        <v>99</v>
      </c>
      <c r="D2010" t="s">
        <v>31</v>
      </c>
      <c r="E2010" t="s">
        <v>25</v>
      </c>
      <c r="F2010" s="397">
        <v>0.216</v>
      </c>
      <c r="G2010" s="397">
        <v>0.216</v>
      </c>
      <c r="H2010" s="397">
        <v>0.216</v>
      </c>
      <c r="I2010" s="397">
        <v>0.216</v>
      </c>
      <c r="J2010" s="397">
        <v>0.216</v>
      </c>
    </row>
    <row r="2011" spans="1:10">
      <c r="A2011" t="s">
        <v>368</v>
      </c>
      <c r="B2011" t="s">
        <v>100</v>
      </c>
      <c r="C2011" t="s">
        <v>101</v>
      </c>
      <c r="D2011" t="s">
        <v>31</v>
      </c>
      <c r="E2011" t="s">
        <v>25</v>
      </c>
      <c r="F2011" s="397">
        <v>9.5259999999999998</v>
      </c>
      <c r="G2011" s="397">
        <v>10.09</v>
      </c>
      <c r="H2011" s="397">
        <v>10.763999999999999</v>
      </c>
      <c r="I2011" s="397">
        <v>11.554</v>
      </c>
      <c r="J2011" s="397">
        <v>12.372999999999999</v>
      </c>
    </row>
    <row r="2012" spans="1:10">
      <c r="A2012" t="s">
        <v>368</v>
      </c>
      <c r="B2012" t="s">
        <v>102</v>
      </c>
      <c r="C2012" t="s">
        <v>103</v>
      </c>
      <c r="D2012" t="s">
        <v>31</v>
      </c>
      <c r="E2012" t="s">
        <v>25</v>
      </c>
      <c r="F2012" s="397">
        <v>0</v>
      </c>
      <c r="G2012" s="397">
        <v>0</v>
      </c>
      <c r="H2012" s="397">
        <v>0</v>
      </c>
      <c r="I2012" s="397">
        <v>0</v>
      </c>
      <c r="J2012" s="397">
        <v>0</v>
      </c>
    </row>
    <row r="2013" spans="1:10">
      <c r="A2013" t="s">
        <v>368</v>
      </c>
      <c r="B2013" t="s">
        <v>104</v>
      </c>
      <c r="C2013" t="s">
        <v>105</v>
      </c>
      <c r="D2013" t="s">
        <v>31</v>
      </c>
      <c r="E2013" t="s">
        <v>25</v>
      </c>
      <c r="F2013" s="397">
        <v>0</v>
      </c>
      <c r="G2013" s="397">
        <v>0</v>
      </c>
      <c r="H2013" s="397">
        <v>0</v>
      </c>
      <c r="I2013" s="397">
        <v>0</v>
      </c>
      <c r="J2013" s="397">
        <v>0</v>
      </c>
    </row>
    <row r="2014" spans="1:10">
      <c r="A2014" t="s">
        <v>368</v>
      </c>
      <c r="B2014" t="s">
        <v>106</v>
      </c>
      <c r="C2014" t="s">
        <v>107</v>
      </c>
      <c r="D2014" t="s">
        <v>31</v>
      </c>
      <c r="E2014" t="s">
        <v>25</v>
      </c>
      <c r="F2014" s="397">
        <v>-1.2E-2</v>
      </c>
      <c r="G2014" s="397">
        <v>-1.2E-2</v>
      </c>
      <c r="H2014" s="397">
        <v>-1.2999999999999999E-2</v>
      </c>
      <c r="I2014" s="397">
        <v>-1.2999999999999999E-2</v>
      </c>
      <c r="J2014" s="397">
        <v>-1.4E-2</v>
      </c>
    </row>
    <row r="2015" spans="1:10">
      <c r="A2015" t="s">
        <v>368</v>
      </c>
      <c r="B2015" t="s">
        <v>108</v>
      </c>
      <c r="C2015" t="s">
        <v>109</v>
      </c>
      <c r="D2015" t="s">
        <v>31</v>
      </c>
      <c r="E2015" t="s">
        <v>25</v>
      </c>
      <c r="F2015" s="397">
        <v>1.15E-2</v>
      </c>
      <c r="G2015" s="397">
        <v>1.2E-2</v>
      </c>
      <c r="H2015" s="397">
        <v>1.2500000000000001E-2</v>
      </c>
      <c r="I2015" s="397">
        <v>1.2999999999999999E-2</v>
      </c>
      <c r="J2015" s="397">
        <v>1.35E-2</v>
      </c>
    </row>
    <row r="2016" spans="1:10">
      <c r="A2016" t="s">
        <v>368</v>
      </c>
      <c r="B2016" t="s">
        <v>110</v>
      </c>
      <c r="C2016" t="s">
        <v>111</v>
      </c>
      <c r="D2016" t="s">
        <v>31</v>
      </c>
      <c r="E2016" t="s">
        <v>25</v>
      </c>
      <c r="F2016" s="397">
        <v>7.4254412345760006</v>
      </c>
      <c r="G2016" s="397">
        <v>7.25787385958016</v>
      </c>
      <c r="H2016" s="397">
        <v>7.0807020130906606</v>
      </c>
      <c r="I2016" s="397">
        <v>6.8936085431977414</v>
      </c>
      <c r="J2016" s="397">
        <v>6.8068652071564806</v>
      </c>
    </row>
    <row r="2017" spans="1:10">
      <c r="A2017" t="s">
        <v>368</v>
      </c>
      <c r="B2017" t="s">
        <v>112</v>
      </c>
      <c r="C2017" t="s">
        <v>113</v>
      </c>
      <c r="D2017" t="s">
        <v>31</v>
      </c>
      <c r="E2017" t="s">
        <v>25</v>
      </c>
      <c r="F2017" s="397">
        <v>4.0022381461991001</v>
      </c>
      <c r="G2017" s="397">
        <v>3.9119171523995702</v>
      </c>
      <c r="H2017" s="397">
        <v>3.81641922358958</v>
      </c>
      <c r="I2017" s="397">
        <v>3.7155734107662299</v>
      </c>
      <c r="J2017" s="397">
        <v>3.6688176248208602</v>
      </c>
    </row>
    <row r="2018" spans="1:10">
      <c r="A2018" t="s">
        <v>368</v>
      </c>
      <c r="B2018" t="s">
        <v>114</v>
      </c>
      <c r="C2018" t="s">
        <v>115</v>
      </c>
      <c r="D2018" t="s">
        <v>31</v>
      </c>
      <c r="E2018" t="s">
        <v>25</v>
      </c>
      <c r="F2018" s="397">
        <v>1</v>
      </c>
      <c r="G2018" s="397">
        <v>1</v>
      </c>
      <c r="H2018" s="397">
        <v>1</v>
      </c>
      <c r="I2018" s="397">
        <v>1</v>
      </c>
      <c r="J2018" s="397">
        <v>1</v>
      </c>
    </row>
    <row r="2019" spans="1:10">
      <c r="A2019" t="s">
        <v>368</v>
      </c>
      <c r="B2019" t="s">
        <v>116</v>
      </c>
      <c r="C2019" t="s">
        <v>117</v>
      </c>
      <c r="D2019" t="s">
        <v>31</v>
      </c>
      <c r="E2019" t="s">
        <v>25</v>
      </c>
      <c r="F2019" s="397">
        <v>0.88500000000000001</v>
      </c>
      <c r="G2019" s="397">
        <v>0.88200000000000001</v>
      </c>
      <c r="H2019" s="397">
        <v>0.879</v>
      </c>
      <c r="I2019" s="397">
        <v>0.876</v>
      </c>
      <c r="J2019" s="397">
        <v>0.872</v>
      </c>
    </row>
    <row r="2020" spans="1:10">
      <c r="A2020" t="s">
        <v>368</v>
      </c>
      <c r="B2020" t="s">
        <v>118</v>
      </c>
      <c r="C2020" t="s">
        <v>119</v>
      </c>
      <c r="D2020" t="s">
        <v>31</v>
      </c>
      <c r="E2020" t="s">
        <v>25</v>
      </c>
      <c r="F2020" s="397">
        <v>0</v>
      </c>
      <c r="G2020" s="397">
        <v>0</v>
      </c>
      <c r="H2020" s="397">
        <v>0</v>
      </c>
      <c r="I2020" s="397">
        <v>0</v>
      </c>
      <c r="J2020" s="397">
        <v>0</v>
      </c>
    </row>
    <row r="2021" spans="1:10">
      <c r="A2021" t="s">
        <v>368</v>
      </c>
      <c r="B2021" t="s">
        <v>120</v>
      </c>
      <c r="C2021" t="s">
        <v>121</v>
      </c>
      <c r="D2021" t="s">
        <v>31</v>
      </c>
      <c r="E2021" t="s">
        <v>25</v>
      </c>
      <c r="F2021" s="397">
        <v>6.6180000000000003</v>
      </c>
      <c r="G2021" s="397">
        <v>8.4700000000000006</v>
      </c>
      <c r="H2021" s="397">
        <v>8.9710000000000001</v>
      </c>
      <c r="I2021" s="397">
        <v>8.1560000000000006</v>
      </c>
      <c r="J2021" s="397">
        <v>6.633</v>
      </c>
    </row>
    <row r="2022" spans="1:10">
      <c r="A2022" t="s">
        <v>368</v>
      </c>
      <c r="B2022" t="s">
        <v>122</v>
      </c>
      <c r="C2022" t="s">
        <v>123</v>
      </c>
      <c r="D2022" t="s">
        <v>31</v>
      </c>
      <c r="E2022" t="s">
        <v>25</v>
      </c>
      <c r="F2022" s="397">
        <v>2.3740000000000001</v>
      </c>
      <c r="G2022" s="397">
        <v>2.367</v>
      </c>
      <c r="H2022" s="397">
        <v>2.359</v>
      </c>
      <c r="I2022" s="397">
        <v>2.3490000000000002</v>
      </c>
      <c r="J2022" s="397">
        <v>2.3380000000000001</v>
      </c>
    </row>
    <row r="2023" spans="1:10">
      <c r="A2023" t="s">
        <v>368</v>
      </c>
      <c r="B2023" t="s">
        <v>124</v>
      </c>
      <c r="C2023" t="s">
        <v>125</v>
      </c>
      <c r="D2023" t="s">
        <v>31</v>
      </c>
      <c r="E2023" t="s">
        <v>25</v>
      </c>
      <c r="F2023" s="397">
        <v>0</v>
      </c>
      <c r="G2023" s="397">
        <v>0</v>
      </c>
      <c r="H2023" s="397">
        <v>0</v>
      </c>
      <c r="I2023" s="397">
        <v>0</v>
      </c>
      <c r="J2023" s="397">
        <v>0</v>
      </c>
    </row>
    <row r="2024" spans="1:10">
      <c r="A2024" t="s">
        <v>368</v>
      </c>
      <c r="B2024" t="s">
        <v>126</v>
      </c>
      <c r="C2024" t="s">
        <v>127</v>
      </c>
      <c r="D2024" t="s">
        <v>31</v>
      </c>
      <c r="E2024" t="s">
        <v>25</v>
      </c>
      <c r="F2024" s="397">
        <v>-1.3</v>
      </c>
      <c r="G2024" s="397">
        <v>-1.4</v>
      </c>
      <c r="H2024" s="397">
        <v>-1.5</v>
      </c>
      <c r="I2024" s="397">
        <v>-1.6</v>
      </c>
      <c r="J2024" s="397">
        <v>-1.7</v>
      </c>
    </row>
    <row r="2025" spans="1:10">
      <c r="A2025" t="s">
        <v>368</v>
      </c>
      <c r="B2025" t="s">
        <v>128</v>
      </c>
      <c r="C2025" t="s">
        <v>129</v>
      </c>
      <c r="D2025" t="s">
        <v>31</v>
      </c>
      <c r="E2025" t="s">
        <v>25</v>
      </c>
      <c r="F2025" s="397">
        <v>1.3</v>
      </c>
      <c r="G2025" s="397">
        <v>1.4</v>
      </c>
      <c r="H2025" s="397">
        <v>1.5</v>
      </c>
      <c r="I2025" s="397">
        <v>1.6</v>
      </c>
      <c r="J2025" s="397">
        <v>1.7</v>
      </c>
    </row>
    <row r="2026" spans="1:10">
      <c r="A2026" t="s">
        <v>368</v>
      </c>
      <c r="B2026" t="s">
        <v>130</v>
      </c>
      <c r="C2026" t="s">
        <v>131</v>
      </c>
      <c r="D2026" t="s">
        <v>31</v>
      </c>
      <c r="E2026" t="s">
        <v>25</v>
      </c>
      <c r="F2026" s="397">
        <v>3.3159999999999998</v>
      </c>
      <c r="G2026" s="397">
        <v>3.306</v>
      </c>
      <c r="H2026" s="397">
        <v>3.294</v>
      </c>
      <c r="I2026" s="397">
        <v>3.28</v>
      </c>
      <c r="J2026" s="397">
        <v>3.2650000000000001</v>
      </c>
    </row>
    <row r="2027" spans="1:10">
      <c r="A2027" t="s">
        <v>368</v>
      </c>
      <c r="B2027" t="s">
        <v>132</v>
      </c>
      <c r="C2027" t="s">
        <v>133</v>
      </c>
      <c r="D2027" t="s">
        <v>31</v>
      </c>
      <c r="E2027" t="s">
        <v>25</v>
      </c>
      <c r="F2027" s="397">
        <v>4.9729999999999999</v>
      </c>
      <c r="G2027" s="397">
        <v>4.952</v>
      </c>
      <c r="H2027" s="397">
        <v>4.9400000000000004</v>
      </c>
      <c r="I2027" s="397">
        <v>4.92</v>
      </c>
      <c r="J2027" s="397">
        <v>4.8969999999999994</v>
      </c>
    </row>
    <row r="2028" spans="1:10">
      <c r="A2028" t="s">
        <v>368</v>
      </c>
      <c r="B2028" t="s">
        <v>134</v>
      </c>
      <c r="C2028" t="s">
        <v>135</v>
      </c>
      <c r="D2028" t="s">
        <v>31</v>
      </c>
      <c r="E2028" t="s">
        <v>25</v>
      </c>
      <c r="F2028" s="397">
        <v>1</v>
      </c>
      <c r="G2028" s="397">
        <v>1</v>
      </c>
      <c r="H2028" s="397">
        <v>1</v>
      </c>
      <c r="I2028" s="397">
        <v>1</v>
      </c>
      <c r="J2028" s="397">
        <v>1</v>
      </c>
    </row>
    <row r="2029" spans="1:10">
      <c r="A2029" t="s">
        <v>368</v>
      </c>
      <c r="B2029" t="s">
        <v>136</v>
      </c>
      <c r="C2029" t="s">
        <v>111</v>
      </c>
      <c r="D2029" t="s">
        <v>31</v>
      </c>
      <c r="E2029" t="s">
        <v>25</v>
      </c>
      <c r="F2029" s="397">
        <v>0</v>
      </c>
      <c r="G2029" s="397">
        <v>0</v>
      </c>
      <c r="H2029" s="397">
        <v>0</v>
      </c>
      <c r="I2029" s="397">
        <v>0</v>
      </c>
      <c r="J2029" s="397">
        <v>0</v>
      </c>
    </row>
    <row r="2030" spans="1:10">
      <c r="A2030" t="s">
        <v>368</v>
      </c>
      <c r="B2030" t="s">
        <v>137</v>
      </c>
      <c r="C2030" t="s">
        <v>113</v>
      </c>
      <c r="D2030" t="s">
        <v>31</v>
      </c>
      <c r="E2030" t="s">
        <v>25</v>
      </c>
      <c r="F2030" s="397">
        <v>0</v>
      </c>
      <c r="G2030" s="397">
        <v>0</v>
      </c>
      <c r="H2030" s="397">
        <v>0</v>
      </c>
      <c r="I2030" s="397">
        <v>0</v>
      </c>
      <c r="J2030" s="397">
        <v>0</v>
      </c>
    </row>
    <row r="2031" spans="1:10">
      <c r="A2031" t="s">
        <v>368</v>
      </c>
      <c r="B2031" t="s">
        <v>138</v>
      </c>
      <c r="C2031" t="s">
        <v>95</v>
      </c>
      <c r="D2031" t="s">
        <v>31</v>
      </c>
      <c r="E2031" t="s">
        <v>25</v>
      </c>
      <c r="F2031" s="397">
        <v>0</v>
      </c>
      <c r="G2031" s="397">
        <v>0</v>
      </c>
      <c r="H2031" s="397">
        <v>0</v>
      </c>
      <c r="I2031" s="397">
        <v>0</v>
      </c>
      <c r="J2031" s="397">
        <v>0</v>
      </c>
    </row>
    <row r="2032" spans="1:10">
      <c r="A2032" t="s">
        <v>368</v>
      </c>
      <c r="B2032" t="s">
        <v>139</v>
      </c>
      <c r="C2032" t="s">
        <v>97</v>
      </c>
      <c r="D2032" t="s">
        <v>31</v>
      </c>
      <c r="E2032" t="s">
        <v>25</v>
      </c>
      <c r="F2032" s="397">
        <v>0</v>
      </c>
      <c r="G2032" s="397">
        <v>0</v>
      </c>
      <c r="H2032" s="397">
        <v>0</v>
      </c>
      <c r="I2032" s="397">
        <v>0</v>
      </c>
      <c r="J2032" s="397">
        <v>0</v>
      </c>
    </row>
    <row r="2033" spans="1:10">
      <c r="A2033" t="s">
        <v>368</v>
      </c>
      <c r="B2033" t="s">
        <v>140</v>
      </c>
      <c r="C2033" t="s">
        <v>99</v>
      </c>
      <c r="D2033" t="s">
        <v>31</v>
      </c>
      <c r="E2033" t="s">
        <v>25</v>
      </c>
      <c r="F2033" s="397">
        <v>0</v>
      </c>
      <c r="G2033" s="397">
        <v>0</v>
      </c>
      <c r="H2033" s="397">
        <v>0</v>
      </c>
      <c r="I2033" s="397">
        <v>0</v>
      </c>
      <c r="J2033" s="397">
        <v>0</v>
      </c>
    </row>
    <row r="2034" spans="1:10">
      <c r="A2034" t="s">
        <v>368</v>
      </c>
      <c r="B2034" t="s">
        <v>141</v>
      </c>
      <c r="C2034" t="s">
        <v>101</v>
      </c>
      <c r="D2034" t="s">
        <v>31</v>
      </c>
      <c r="E2034" t="s">
        <v>25</v>
      </c>
      <c r="F2034" s="397">
        <v>0</v>
      </c>
      <c r="G2034" s="397">
        <v>0</v>
      </c>
      <c r="H2034" s="397">
        <v>0</v>
      </c>
      <c r="I2034" s="397">
        <v>0</v>
      </c>
      <c r="J2034" s="397">
        <v>0</v>
      </c>
    </row>
    <row r="2035" spans="1:10">
      <c r="A2035" t="s">
        <v>368</v>
      </c>
      <c r="B2035" t="s">
        <v>142</v>
      </c>
      <c r="C2035" t="s">
        <v>103</v>
      </c>
      <c r="D2035" t="s">
        <v>31</v>
      </c>
      <c r="E2035" t="s">
        <v>25</v>
      </c>
      <c r="F2035" s="397">
        <v>0</v>
      </c>
      <c r="G2035" s="397">
        <v>0</v>
      </c>
      <c r="H2035" s="397">
        <v>0</v>
      </c>
      <c r="I2035" s="397">
        <v>0</v>
      </c>
      <c r="J2035" s="397">
        <v>0</v>
      </c>
    </row>
    <row r="2036" spans="1:10">
      <c r="A2036" t="s">
        <v>368</v>
      </c>
      <c r="B2036" t="s">
        <v>143</v>
      </c>
      <c r="C2036" t="s">
        <v>144</v>
      </c>
      <c r="D2036" t="s">
        <v>31</v>
      </c>
      <c r="E2036" t="s">
        <v>25</v>
      </c>
      <c r="F2036" s="397">
        <v>0</v>
      </c>
      <c r="G2036" s="397">
        <v>0</v>
      </c>
      <c r="H2036" s="397">
        <v>0</v>
      </c>
      <c r="I2036" s="397">
        <v>0</v>
      </c>
      <c r="J2036" s="397">
        <v>0</v>
      </c>
    </row>
    <row r="2037" spans="1:10">
      <c r="A2037" t="s">
        <v>368</v>
      </c>
      <c r="B2037" t="s">
        <v>145</v>
      </c>
      <c r="C2037" t="s">
        <v>107</v>
      </c>
      <c r="D2037" t="s">
        <v>31</v>
      </c>
      <c r="E2037" t="s">
        <v>25</v>
      </c>
      <c r="F2037" s="397">
        <v>0</v>
      </c>
      <c r="G2037" s="397">
        <v>0</v>
      </c>
      <c r="H2037" s="397">
        <v>0</v>
      </c>
      <c r="I2037" s="397">
        <v>0</v>
      </c>
      <c r="J2037" s="397">
        <v>0</v>
      </c>
    </row>
    <row r="2038" spans="1:10">
      <c r="A2038" t="s">
        <v>368</v>
      </c>
      <c r="B2038" t="s">
        <v>146</v>
      </c>
      <c r="C2038" t="s">
        <v>109</v>
      </c>
      <c r="D2038" t="s">
        <v>31</v>
      </c>
      <c r="E2038" t="s">
        <v>25</v>
      </c>
      <c r="F2038" s="397">
        <v>0</v>
      </c>
      <c r="G2038" s="397">
        <v>0</v>
      </c>
      <c r="H2038" s="397">
        <v>0</v>
      </c>
      <c r="I2038" s="397">
        <v>0</v>
      </c>
      <c r="J2038" s="397">
        <v>0</v>
      </c>
    </row>
    <row r="2039" spans="1:10">
      <c r="A2039" t="s">
        <v>368</v>
      </c>
      <c r="B2039" t="s">
        <v>147</v>
      </c>
      <c r="C2039" t="s">
        <v>117</v>
      </c>
      <c r="D2039" t="s">
        <v>31</v>
      </c>
      <c r="E2039" t="s">
        <v>25</v>
      </c>
      <c r="F2039" s="397">
        <v>0</v>
      </c>
      <c r="G2039" s="397">
        <v>0</v>
      </c>
      <c r="H2039" s="397">
        <v>0</v>
      </c>
      <c r="I2039" s="397">
        <v>0</v>
      </c>
      <c r="J2039" s="397">
        <v>0</v>
      </c>
    </row>
    <row r="2040" spans="1:10">
      <c r="A2040" t="s">
        <v>368</v>
      </c>
      <c r="B2040" t="s">
        <v>148</v>
      </c>
      <c r="C2040" t="s">
        <v>119</v>
      </c>
      <c r="D2040" t="s">
        <v>31</v>
      </c>
      <c r="E2040" t="s">
        <v>25</v>
      </c>
      <c r="F2040" s="397">
        <v>0</v>
      </c>
      <c r="G2040" s="397">
        <v>0</v>
      </c>
      <c r="H2040" s="397">
        <v>0</v>
      </c>
      <c r="I2040" s="397">
        <v>0</v>
      </c>
      <c r="J2040" s="397">
        <v>0</v>
      </c>
    </row>
    <row r="2041" spans="1:10">
      <c r="A2041" t="s">
        <v>368</v>
      </c>
      <c r="B2041" t="s">
        <v>149</v>
      </c>
      <c r="C2041" t="s">
        <v>121</v>
      </c>
      <c r="D2041" t="s">
        <v>31</v>
      </c>
      <c r="E2041" t="s">
        <v>25</v>
      </c>
      <c r="F2041" s="397">
        <v>0</v>
      </c>
      <c r="G2041" s="397">
        <v>0</v>
      </c>
      <c r="H2041" s="397">
        <v>0</v>
      </c>
      <c r="I2041" s="397">
        <v>0</v>
      </c>
      <c r="J2041" s="397">
        <v>0</v>
      </c>
    </row>
    <row r="2042" spans="1:10">
      <c r="A2042" t="s">
        <v>368</v>
      </c>
      <c r="B2042" t="s">
        <v>150</v>
      </c>
      <c r="C2042" t="s">
        <v>123</v>
      </c>
      <c r="D2042" t="s">
        <v>31</v>
      </c>
      <c r="E2042" t="s">
        <v>25</v>
      </c>
      <c r="F2042" s="397">
        <v>0</v>
      </c>
      <c r="G2042" s="397">
        <v>0</v>
      </c>
      <c r="H2042" s="397">
        <v>0</v>
      </c>
      <c r="I2042" s="397">
        <v>0</v>
      </c>
      <c r="J2042" s="397">
        <v>0</v>
      </c>
    </row>
    <row r="2043" spans="1:10">
      <c r="A2043" t="s">
        <v>368</v>
      </c>
      <c r="B2043" t="s">
        <v>151</v>
      </c>
      <c r="C2043" t="s">
        <v>152</v>
      </c>
      <c r="D2043" t="s">
        <v>31</v>
      </c>
      <c r="E2043" t="s">
        <v>25</v>
      </c>
      <c r="F2043" s="397">
        <v>0</v>
      </c>
      <c r="G2043" s="397">
        <v>0</v>
      </c>
      <c r="H2043" s="397">
        <v>0</v>
      </c>
      <c r="I2043" s="397">
        <v>0</v>
      </c>
      <c r="J2043" s="397">
        <v>0</v>
      </c>
    </row>
    <row r="2044" spans="1:10">
      <c r="A2044" t="s">
        <v>368</v>
      </c>
      <c r="B2044" t="s">
        <v>153</v>
      </c>
      <c r="C2044" t="s">
        <v>127</v>
      </c>
      <c r="D2044" t="s">
        <v>31</v>
      </c>
      <c r="E2044" t="s">
        <v>25</v>
      </c>
      <c r="F2044" s="397">
        <v>0</v>
      </c>
      <c r="G2044" s="397">
        <v>0</v>
      </c>
      <c r="H2044" s="397">
        <v>0</v>
      </c>
      <c r="I2044" s="397">
        <v>0</v>
      </c>
      <c r="J2044" s="397">
        <v>0</v>
      </c>
    </row>
    <row r="2045" spans="1:10">
      <c r="A2045" t="s">
        <v>368</v>
      </c>
      <c r="B2045" t="s">
        <v>154</v>
      </c>
      <c r="C2045" t="s">
        <v>129</v>
      </c>
      <c r="D2045" t="s">
        <v>31</v>
      </c>
      <c r="E2045" t="s">
        <v>25</v>
      </c>
      <c r="F2045" s="397">
        <v>0</v>
      </c>
      <c r="G2045" s="397">
        <v>0</v>
      </c>
      <c r="H2045" s="397">
        <v>0</v>
      </c>
      <c r="I2045" s="397">
        <v>0</v>
      </c>
      <c r="J2045" s="397">
        <v>0</v>
      </c>
    </row>
    <row r="2046" spans="1:10">
      <c r="A2046" t="s">
        <v>368</v>
      </c>
      <c r="B2046" t="s">
        <v>155</v>
      </c>
      <c r="C2046" t="s">
        <v>131</v>
      </c>
      <c r="D2046" t="s">
        <v>31</v>
      </c>
      <c r="E2046" t="s">
        <v>25</v>
      </c>
      <c r="F2046" s="397">
        <v>0</v>
      </c>
      <c r="G2046" s="397">
        <v>0</v>
      </c>
      <c r="H2046" s="397">
        <v>0</v>
      </c>
      <c r="I2046" s="397">
        <v>0</v>
      </c>
      <c r="J2046" s="397">
        <v>0</v>
      </c>
    </row>
    <row r="2047" spans="1:10">
      <c r="A2047" t="s">
        <v>368</v>
      </c>
      <c r="B2047" t="s">
        <v>156</v>
      </c>
      <c r="C2047" t="s">
        <v>133</v>
      </c>
      <c r="D2047" t="s">
        <v>31</v>
      </c>
      <c r="E2047" t="s">
        <v>25</v>
      </c>
      <c r="F2047" s="397">
        <v>0</v>
      </c>
      <c r="G2047" s="397">
        <v>0</v>
      </c>
      <c r="H2047" s="397">
        <v>0</v>
      </c>
      <c r="I2047" s="397">
        <v>0</v>
      </c>
      <c r="J2047" s="397">
        <v>0</v>
      </c>
    </row>
    <row r="2048" spans="1:10">
      <c r="A2048" t="s">
        <v>368</v>
      </c>
      <c r="B2048" t="s">
        <v>157</v>
      </c>
      <c r="C2048" t="s">
        <v>135</v>
      </c>
      <c r="D2048" t="s">
        <v>31</v>
      </c>
      <c r="E2048" t="s">
        <v>25</v>
      </c>
      <c r="F2048" s="397">
        <v>0</v>
      </c>
      <c r="G2048" s="397">
        <v>0</v>
      </c>
      <c r="H2048" s="397">
        <v>0</v>
      </c>
      <c r="I2048" s="397">
        <v>0</v>
      </c>
      <c r="J2048" s="397">
        <v>0</v>
      </c>
    </row>
    <row r="2049" spans="1:10">
      <c r="A2049" t="s">
        <v>368</v>
      </c>
      <c r="B2049" t="s">
        <v>158</v>
      </c>
      <c r="C2049" t="s">
        <v>159</v>
      </c>
      <c r="D2049" t="s">
        <v>31</v>
      </c>
      <c r="E2049" t="s">
        <v>25</v>
      </c>
      <c r="F2049" s="397">
        <v>0</v>
      </c>
      <c r="G2049" s="397">
        <v>0</v>
      </c>
      <c r="H2049" s="397">
        <v>0</v>
      </c>
      <c r="I2049" s="397">
        <v>0</v>
      </c>
      <c r="J2049" s="397">
        <v>0</v>
      </c>
    </row>
    <row r="2050" spans="1:10">
      <c r="A2050" t="s">
        <v>368</v>
      </c>
      <c r="B2050" t="s">
        <v>160</v>
      </c>
      <c r="C2050" t="s">
        <v>161</v>
      </c>
      <c r="D2050" t="s">
        <v>31</v>
      </c>
      <c r="E2050" t="s">
        <v>25</v>
      </c>
      <c r="F2050" s="397">
        <v>0.16107808870648829</v>
      </c>
      <c r="G2050" s="397">
        <v>0.21311506303163871</v>
      </c>
      <c r="H2050" s="397">
        <v>0.27106532989373799</v>
      </c>
      <c r="I2050" s="397">
        <v>0.33516542099426422</v>
      </c>
      <c r="J2050" s="397">
        <v>0.40411441197508852</v>
      </c>
    </row>
    <row r="2051" spans="1:10">
      <c r="A2051" t="s">
        <v>368</v>
      </c>
      <c r="B2051" t="s">
        <v>162</v>
      </c>
      <c r="C2051" t="s">
        <v>163</v>
      </c>
      <c r="D2051" t="s">
        <v>31</v>
      </c>
      <c r="E2051" t="s">
        <v>25</v>
      </c>
      <c r="F2051" s="397">
        <v>0</v>
      </c>
      <c r="G2051" s="397">
        <v>0</v>
      </c>
      <c r="H2051" s="397">
        <v>0</v>
      </c>
      <c r="I2051" s="397">
        <v>0</v>
      </c>
      <c r="J2051" s="397">
        <v>0</v>
      </c>
    </row>
    <row r="2052" spans="1:10">
      <c r="A2052" t="s">
        <v>368</v>
      </c>
      <c r="B2052" t="s">
        <v>164</v>
      </c>
      <c r="C2052" t="s">
        <v>165</v>
      </c>
      <c r="D2052" t="s">
        <v>31</v>
      </c>
      <c r="E2052" t="s">
        <v>25</v>
      </c>
      <c r="F2052" s="397">
        <v>0</v>
      </c>
      <c r="G2052" s="397">
        <v>0</v>
      </c>
      <c r="H2052" s="397">
        <v>0</v>
      </c>
      <c r="I2052" s="397">
        <v>0</v>
      </c>
      <c r="J2052" s="397">
        <v>0</v>
      </c>
    </row>
    <row r="2053" spans="1:10">
      <c r="A2053" t="s">
        <v>368</v>
      </c>
      <c r="B2053" t="s">
        <v>166</v>
      </c>
      <c r="C2053" t="s">
        <v>167</v>
      </c>
      <c r="D2053" t="s">
        <v>31</v>
      </c>
      <c r="E2053" t="s">
        <v>25</v>
      </c>
      <c r="F2053" s="397">
        <v>0</v>
      </c>
      <c r="G2053" s="397">
        <v>0</v>
      </c>
      <c r="H2053" s="397">
        <v>0</v>
      </c>
      <c r="I2053" s="397">
        <v>0</v>
      </c>
      <c r="J2053" s="397">
        <v>0</v>
      </c>
    </row>
    <row r="2054" spans="1:10">
      <c r="A2054" t="s">
        <v>368</v>
      </c>
      <c r="B2054" t="s">
        <v>168</v>
      </c>
      <c r="C2054" t="s">
        <v>169</v>
      </c>
      <c r="D2054" t="s">
        <v>31</v>
      </c>
      <c r="E2054" t="s">
        <v>25</v>
      </c>
      <c r="F2054" s="397">
        <v>0</v>
      </c>
      <c r="G2054" s="397">
        <v>0</v>
      </c>
      <c r="H2054" s="397">
        <v>0</v>
      </c>
      <c r="I2054" s="397">
        <v>0</v>
      </c>
      <c r="J2054" s="397">
        <v>0</v>
      </c>
    </row>
    <row r="2055" spans="1:10">
      <c r="A2055" t="s">
        <v>368</v>
      </c>
      <c r="B2055" t="s">
        <v>170</v>
      </c>
      <c r="C2055" t="s">
        <v>171</v>
      </c>
      <c r="D2055" t="s">
        <v>31</v>
      </c>
      <c r="E2055" t="s">
        <v>25</v>
      </c>
      <c r="F2055" s="397">
        <v>0</v>
      </c>
      <c r="G2055" s="397">
        <v>0</v>
      </c>
      <c r="H2055" s="397">
        <v>0</v>
      </c>
      <c r="I2055" s="397">
        <v>0</v>
      </c>
      <c r="J2055" s="397">
        <v>0</v>
      </c>
    </row>
    <row r="2056" spans="1:10">
      <c r="A2056" t="s">
        <v>368</v>
      </c>
      <c r="B2056" t="s">
        <v>172</v>
      </c>
      <c r="C2056" t="s">
        <v>173</v>
      </c>
      <c r="D2056" t="s">
        <v>31</v>
      </c>
      <c r="E2056" t="s">
        <v>25</v>
      </c>
      <c r="F2056" s="397">
        <v>0</v>
      </c>
      <c r="G2056" s="397">
        <v>0</v>
      </c>
      <c r="H2056" s="397">
        <v>0</v>
      </c>
      <c r="I2056" s="397">
        <v>0</v>
      </c>
      <c r="J2056" s="397">
        <v>0</v>
      </c>
    </row>
    <row r="2057" spans="1:10">
      <c r="A2057" t="s">
        <v>368</v>
      </c>
      <c r="B2057" t="s">
        <v>174</v>
      </c>
      <c r="C2057" t="s">
        <v>175</v>
      </c>
      <c r="D2057" t="s">
        <v>31</v>
      </c>
      <c r="E2057" t="s">
        <v>25</v>
      </c>
      <c r="F2057" s="397">
        <v>0</v>
      </c>
      <c r="G2057" s="397">
        <v>0</v>
      </c>
      <c r="H2057" s="397">
        <v>0</v>
      </c>
      <c r="I2057" s="397">
        <v>0</v>
      </c>
      <c r="J2057" s="397">
        <v>0</v>
      </c>
    </row>
    <row r="2058" spans="1:10">
      <c r="A2058" t="s">
        <v>368</v>
      </c>
      <c r="B2058" t="s">
        <v>176</v>
      </c>
      <c r="C2058" t="s">
        <v>177</v>
      </c>
      <c r="D2058" t="s">
        <v>31</v>
      </c>
      <c r="E2058" t="s">
        <v>25</v>
      </c>
      <c r="F2058" s="397">
        <v>0</v>
      </c>
      <c r="G2058" s="397">
        <v>0</v>
      </c>
      <c r="H2058" s="397">
        <v>0</v>
      </c>
      <c r="I2058" s="397">
        <v>0</v>
      </c>
      <c r="J2058" s="397">
        <v>0</v>
      </c>
    </row>
    <row r="2059" spans="1:10">
      <c r="A2059" t="s">
        <v>368</v>
      </c>
      <c r="B2059" t="s">
        <v>178</v>
      </c>
      <c r="C2059" t="s">
        <v>179</v>
      </c>
      <c r="D2059" t="s">
        <v>31</v>
      </c>
      <c r="E2059" t="s">
        <v>25</v>
      </c>
      <c r="F2059" s="397">
        <v>0.68400000000000005</v>
      </c>
      <c r="G2059" s="397">
        <v>0.68400000000000005</v>
      </c>
      <c r="H2059" s="397">
        <v>0.68400000000000005</v>
      </c>
      <c r="I2059" s="397">
        <v>0.68400000000000005</v>
      </c>
      <c r="J2059" s="397">
        <v>0.68400000000000005</v>
      </c>
    </row>
    <row r="2060" spans="1:10">
      <c r="A2060" t="s">
        <v>368</v>
      </c>
      <c r="B2060" t="s">
        <v>180</v>
      </c>
      <c r="C2060" t="s">
        <v>181</v>
      </c>
      <c r="D2060" t="s">
        <v>31</v>
      </c>
      <c r="E2060" t="s">
        <v>25</v>
      </c>
      <c r="F2060" s="397">
        <v>0</v>
      </c>
      <c r="G2060" s="397">
        <v>0</v>
      </c>
      <c r="H2060" s="397">
        <v>0</v>
      </c>
      <c r="I2060" s="397">
        <v>0</v>
      </c>
      <c r="J2060" s="397">
        <v>0</v>
      </c>
    </row>
    <row r="2061" spans="1:10">
      <c r="A2061" t="s">
        <v>368</v>
      </c>
      <c r="B2061" t="s">
        <v>182</v>
      </c>
      <c r="C2061" t="s">
        <v>183</v>
      </c>
      <c r="D2061" t="s">
        <v>31</v>
      </c>
      <c r="E2061" t="s">
        <v>25</v>
      </c>
      <c r="F2061" s="397">
        <v>0</v>
      </c>
      <c r="G2061" s="397">
        <v>0</v>
      </c>
      <c r="H2061" s="397">
        <v>0</v>
      </c>
      <c r="I2061" s="397">
        <v>0</v>
      </c>
      <c r="J2061" s="397">
        <v>0</v>
      </c>
    </row>
    <row r="2062" spans="1:10">
      <c r="A2062" t="s">
        <v>368</v>
      </c>
      <c r="B2062" t="s">
        <v>184</v>
      </c>
      <c r="C2062" t="s">
        <v>185</v>
      </c>
      <c r="D2062" t="s">
        <v>31</v>
      </c>
      <c r="E2062" t="s">
        <v>25</v>
      </c>
      <c r="F2062" s="397">
        <v>0.26800000000000002</v>
      </c>
      <c r="G2062" s="397">
        <v>0.26800000000000002</v>
      </c>
      <c r="H2062" s="397">
        <v>0.26800000000000002</v>
      </c>
      <c r="I2062" s="397">
        <v>0.26800000000000002</v>
      </c>
      <c r="J2062" s="397">
        <v>0.26800000000000002</v>
      </c>
    </row>
    <row r="2063" spans="1:10">
      <c r="A2063" t="s">
        <v>368</v>
      </c>
      <c r="B2063" t="s">
        <v>186</v>
      </c>
      <c r="C2063" t="s">
        <v>187</v>
      </c>
      <c r="D2063" t="s">
        <v>31</v>
      </c>
      <c r="E2063" t="s">
        <v>25</v>
      </c>
      <c r="F2063" s="397">
        <v>0</v>
      </c>
      <c r="G2063" s="397">
        <v>0</v>
      </c>
      <c r="H2063" s="397">
        <v>0</v>
      </c>
      <c r="I2063" s="397">
        <v>0</v>
      </c>
      <c r="J2063" s="397">
        <v>0</v>
      </c>
    </row>
    <row r="2064" spans="1:10">
      <c r="A2064" t="s">
        <v>368</v>
      </c>
      <c r="B2064" t="s">
        <v>188</v>
      </c>
      <c r="C2064" t="s">
        <v>189</v>
      </c>
      <c r="D2064" t="s">
        <v>31</v>
      </c>
      <c r="E2064" t="s">
        <v>25</v>
      </c>
      <c r="F2064" s="397">
        <v>0</v>
      </c>
      <c r="G2064" s="397">
        <v>0</v>
      </c>
      <c r="H2064" s="397">
        <v>0</v>
      </c>
      <c r="I2064" s="397">
        <v>0</v>
      </c>
      <c r="J2064" s="397">
        <v>0</v>
      </c>
    </row>
    <row r="2065" spans="1:10">
      <c r="A2065" t="s">
        <v>368</v>
      </c>
      <c r="B2065" t="s">
        <v>190</v>
      </c>
      <c r="C2065" t="s">
        <v>191</v>
      </c>
      <c r="D2065" t="s">
        <v>31</v>
      </c>
      <c r="E2065" t="s">
        <v>25</v>
      </c>
      <c r="F2065" s="397">
        <v>0</v>
      </c>
      <c r="G2065" s="397">
        <v>0</v>
      </c>
      <c r="H2065" s="397">
        <v>0</v>
      </c>
      <c r="I2065" s="397">
        <v>0</v>
      </c>
      <c r="J2065" s="397">
        <v>0</v>
      </c>
    </row>
    <row r="2066" spans="1:10">
      <c r="A2066" t="s">
        <v>368</v>
      </c>
      <c r="B2066" t="s">
        <v>192</v>
      </c>
      <c r="C2066" t="s">
        <v>193</v>
      </c>
      <c r="D2066" t="s">
        <v>31</v>
      </c>
      <c r="E2066" t="s">
        <v>25</v>
      </c>
      <c r="F2066" s="397">
        <v>7.7262522624630084E-2</v>
      </c>
      <c r="G2066" s="397">
        <v>0.102222515249327</v>
      </c>
      <c r="H2066" s="397">
        <v>0.13001887067228499</v>
      </c>
      <c r="I2066" s="397">
        <v>0.1607650434054344</v>
      </c>
      <c r="J2066" s="397">
        <v>0.19383703363315791</v>
      </c>
    </row>
    <row r="2067" spans="1:10">
      <c r="A2067" t="s">
        <v>368</v>
      </c>
      <c r="B2067" t="s">
        <v>194</v>
      </c>
      <c r="C2067" t="s">
        <v>195</v>
      </c>
      <c r="D2067" t="s">
        <v>31</v>
      </c>
      <c r="E2067" t="s">
        <v>25</v>
      </c>
      <c r="F2067" s="397">
        <v>0.45930486870472809</v>
      </c>
      <c r="G2067" s="397">
        <v>0.60768529618643163</v>
      </c>
      <c r="H2067" s="397">
        <v>0.77292713588196515</v>
      </c>
      <c r="I2067" s="397">
        <v>0.955704844279882</v>
      </c>
      <c r="J2067" s="397">
        <v>1.152308910693139</v>
      </c>
    </row>
    <row r="2068" spans="1:10">
      <c r="A2068" t="s">
        <v>368</v>
      </c>
      <c r="B2068" t="s">
        <v>196</v>
      </c>
      <c r="C2068" t="s">
        <v>197</v>
      </c>
      <c r="D2068" t="s">
        <v>31</v>
      </c>
      <c r="E2068" t="s">
        <v>25</v>
      </c>
      <c r="F2068" s="397">
        <v>0.66435451996415362</v>
      </c>
      <c r="G2068" s="397">
        <v>0.87897712553260254</v>
      </c>
      <c r="H2068" s="397">
        <v>1.117988663552012</v>
      </c>
      <c r="I2068" s="397">
        <v>1.3823646913204199</v>
      </c>
      <c r="J2068" s="397">
        <v>1.6667396436986139</v>
      </c>
    </row>
    <row r="2069" spans="1:10">
      <c r="A2069" t="s">
        <v>368</v>
      </c>
      <c r="B2069" t="s">
        <v>198</v>
      </c>
      <c r="C2069" t="s">
        <v>199</v>
      </c>
      <c r="D2069" t="s">
        <v>31</v>
      </c>
      <c r="E2069" t="s">
        <v>25</v>
      </c>
      <c r="F2069" s="397">
        <v>0</v>
      </c>
      <c r="G2069" s="397">
        <v>0</v>
      </c>
      <c r="H2069" s="397">
        <v>0</v>
      </c>
      <c r="I2069" s="397">
        <v>0</v>
      </c>
      <c r="J2069" s="397">
        <v>0</v>
      </c>
    </row>
    <row r="2070" spans="1:10">
      <c r="A2070" t="s">
        <v>368</v>
      </c>
      <c r="B2070" t="s">
        <v>200</v>
      </c>
      <c r="C2070" t="s">
        <v>201</v>
      </c>
      <c r="D2070" t="s">
        <v>31</v>
      </c>
      <c r="E2070" t="s">
        <v>25</v>
      </c>
      <c r="F2070" s="397">
        <v>0</v>
      </c>
      <c r="G2070" s="397">
        <v>0</v>
      </c>
      <c r="H2070" s="397">
        <v>0</v>
      </c>
      <c r="I2070" s="397">
        <v>0</v>
      </c>
      <c r="J2070" s="397">
        <v>0</v>
      </c>
    </row>
    <row r="2071" spans="1:10">
      <c r="A2071" t="s">
        <v>368</v>
      </c>
      <c r="B2071" t="s">
        <v>202</v>
      </c>
      <c r="C2071" t="s">
        <v>203</v>
      </c>
      <c r="D2071" t="s">
        <v>31</v>
      </c>
      <c r="E2071" t="s">
        <v>25</v>
      </c>
      <c r="F2071" s="397">
        <v>0</v>
      </c>
      <c r="G2071" s="397">
        <v>0</v>
      </c>
      <c r="H2071" s="397">
        <v>0</v>
      </c>
      <c r="I2071" s="397">
        <v>0</v>
      </c>
      <c r="J2071" s="397">
        <v>0</v>
      </c>
    </row>
    <row r="2072" spans="1:10">
      <c r="A2072" t="s">
        <v>368</v>
      </c>
      <c r="B2072" t="s">
        <v>204</v>
      </c>
      <c r="C2072" t="s">
        <v>205</v>
      </c>
      <c r="D2072" t="s">
        <v>31</v>
      </c>
      <c r="E2072" t="s">
        <v>25</v>
      </c>
      <c r="F2072" s="397">
        <v>0</v>
      </c>
      <c r="G2072" s="397">
        <v>0</v>
      </c>
      <c r="H2072" s="397">
        <v>0</v>
      </c>
      <c r="I2072" s="397">
        <v>0</v>
      </c>
      <c r="J2072" s="397">
        <v>0</v>
      </c>
    </row>
    <row r="2073" spans="1:10">
      <c r="A2073" t="s">
        <v>368</v>
      </c>
      <c r="B2073" t="s">
        <v>206</v>
      </c>
      <c r="C2073" t="s">
        <v>207</v>
      </c>
      <c r="D2073" t="s">
        <v>31</v>
      </c>
      <c r="E2073" t="s">
        <v>25</v>
      </c>
      <c r="F2073" s="397">
        <v>0</v>
      </c>
      <c r="G2073" s="397">
        <v>0</v>
      </c>
      <c r="H2073" s="397">
        <v>0</v>
      </c>
      <c r="I2073" s="397">
        <v>0</v>
      </c>
      <c r="J2073" s="397">
        <v>0</v>
      </c>
    </row>
    <row r="2074" spans="1:10">
      <c r="A2074" t="s">
        <v>368</v>
      </c>
      <c r="B2074" t="s">
        <v>208</v>
      </c>
      <c r="C2074" t="s">
        <v>209</v>
      </c>
      <c r="D2074" t="s">
        <v>31</v>
      </c>
      <c r="E2074" t="s">
        <v>25</v>
      </c>
      <c r="F2074" s="397">
        <v>0</v>
      </c>
      <c r="G2074" s="397">
        <v>0</v>
      </c>
      <c r="H2074" s="397">
        <v>0</v>
      </c>
      <c r="I2074" s="397">
        <v>0</v>
      </c>
      <c r="J2074" s="397">
        <v>0</v>
      </c>
    </row>
    <row r="2075" spans="1:10">
      <c r="A2075" t="s">
        <v>368</v>
      </c>
      <c r="B2075" t="s">
        <v>210</v>
      </c>
      <c r="C2075" t="s">
        <v>211</v>
      </c>
      <c r="D2075" t="s">
        <v>31</v>
      </c>
      <c r="E2075" t="s">
        <v>25</v>
      </c>
      <c r="F2075" s="397">
        <v>0</v>
      </c>
      <c r="G2075" s="397">
        <v>0</v>
      </c>
      <c r="H2075" s="397">
        <v>0</v>
      </c>
      <c r="I2075" s="397">
        <v>0</v>
      </c>
      <c r="J2075" s="397">
        <v>0</v>
      </c>
    </row>
    <row r="2076" spans="1:10">
      <c r="A2076" t="s">
        <v>368</v>
      </c>
      <c r="B2076" t="s">
        <v>212</v>
      </c>
      <c r="C2076" t="s">
        <v>213</v>
      </c>
      <c r="D2076" t="s">
        <v>31</v>
      </c>
      <c r="E2076" t="s">
        <v>25</v>
      </c>
      <c r="F2076" s="397">
        <v>0</v>
      </c>
      <c r="G2076" s="397">
        <v>0</v>
      </c>
      <c r="H2076" s="397">
        <v>0</v>
      </c>
      <c r="I2076" s="397">
        <v>0</v>
      </c>
      <c r="J2076" s="397">
        <v>0</v>
      </c>
    </row>
    <row r="2077" spans="1:10">
      <c r="A2077" t="s">
        <v>368</v>
      </c>
      <c r="B2077" t="s">
        <v>214</v>
      </c>
      <c r="C2077" t="s">
        <v>215</v>
      </c>
      <c r="D2077" t="s">
        <v>31</v>
      </c>
      <c r="E2077" t="s">
        <v>25</v>
      </c>
      <c r="F2077" s="397">
        <v>0</v>
      </c>
      <c r="G2077" s="397">
        <v>0</v>
      </c>
      <c r="H2077" s="397">
        <v>0</v>
      </c>
      <c r="I2077" s="397">
        <v>0</v>
      </c>
      <c r="J2077" s="397">
        <v>0</v>
      </c>
    </row>
    <row r="2078" spans="1:10">
      <c r="A2078" t="s">
        <v>368</v>
      </c>
      <c r="B2078" t="s">
        <v>216</v>
      </c>
      <c r="C2078" t="s">
        <v>217</v>
      </c>
      <c r="D2078" t="s">
        <v>31</v>
      </c>
      <c r="E2078" t="s">
        <v>25</v>
      </c>
      <c r="F2078" s="397">
        <v>0</v>
      </c>
      <c r="G2078" s="397">
        <v>0</v>
      </c>
      <c r="H2078" s="397">
        <v>0</v>
      </c>
      <c r="I2078" s="397">
        <v>0</v>
      </c>
      <c r="J2078" s="397">
        <v>0</v>
      </c>
    </row>
    <row r="2079" spans="1:10">
      <c r="A2079" t="s">
        <v>368</v>
      </c>
      <c r="B2079" t="s">
        <v>218</v>
      </c>
      <c r="C2079" t="s">
        <v>219</v>
      </c>
      <c r="D2079" t="s">
        <v>31</v>
      </c>
      <c r="E2079" t="s">
        <v>25</v>
      </c>
      <c r="F2079" s="397">
        <v>0</v>
      </c>
      <c r="G2079" s="397">
        <v>0</v>
      </c>
      <c r="H2079" s="397">
        <v>0</v>
      </c>
      <c r="I2079" s="397">
        <v>0</v>
      </c>
      <c r="J2079" s="397">
        <v>0</v>
      </c>
    </row>
    <row r="2080" spans="1:10">
      <c r="A2080" t="s">
        <v>368</v>
      </c>
      <c r="B2080" t="s">
        <v>220</v>
      </c>
      <c r="C2080" t="s">
        <v>221</v>
      </c>
      <c r="D2080" t="s">
        <v>31</v>
      </c>
      <c r="E2080" t="s">
        <v>25</v>
      </c>
      <c r="F2080" s="397">
        <v>0</v>
      </c>
      <c r="G2080" s="397">
        <v>0</v>
      </c>
      <c r="H2080" s="397">
        <v>0</v>
      </c>
      <c r="I2080" s="397">
        <v>0</v>
      </c>
      <c r="J2080" s="397">
        <v>0</v>
      </c>
    </row>
    <row r="2081" spans="1:10">
      <c r="A2081" t="s">
        <v>368</v>
      </c>
      <c r="B2081" t="s">
        <v>222</v>
      </c>
      <c r="C2081" t="s">
        <v>223</v>
      </c>
      <c r="D2081" t="s">
        <v>31</v>
      </c>
      <c r="E2081" t="s">
        <v>25</v>
      </c>
      <c r="F2081" s="397">
        <v>2.0960000000000001</v>
      </c>
      <c r="G2081" s="397">
        <v>2.0960000000000001</v>
      </c>
      <c r="H2081" s="397">
        <v>2.0960000000000001</v>
      </c>
      <c r="I2081" s="397">
        <v>2.0960000000000001</v>
      </c>
      <c r="J2081" s="397">
        <v>2.0960000000000001</v>
      </c>
    </row>
    <row r="2082" spans="1:10">
      <c r="A2082" t="s">
        <v>368</v>
      </c>
      <c r="B2082" t="s">
        <v>224</v>
      </c>
      <c r="C2082" t="s">
        <v>225</v>
      </c>
      <c r="D2082" t="s">
        <v>31</v>
      </c>
      <c r="E2082" t="s">
        <v>25</v>
      </c>
      <c r="F2082" s="397">
        <v>1.3240000000000001</v>
      </c>
      <c r="G2082" s="397">
        <v>1.3240000000000001</v>
      </c>
      <c r="H2082" s="397">
        <v>1.3240000000000001</v>
      </c>
      <c r="I2082" s="397">
        <v>1.3240000000000001</v>
      </c>
      <c r="J2082" s="397">
        <v>1.3240000000000001</v>
      </c>
    </row>
    <row r="2083" spans="1:10">
      <c r="A2083" t="s">
        <v>368</v>
      </c>
      <c r="B2083" t="s">
        <v>226</v>
      </c>
      <c r="C2083" t="s">
        <v>227</v>
      </c>
      <c r="D2083" t="s">
        <v>31</v>
      </c>
      <c r="E2083" t="s">
        <v>25</v>
      </c>
      <c r="F2083" s="397">
        <v>0.25700000000000001</v>
      </c>
      <c r="G2083" s="397">
        <v>0.25700000000000001</v>
      </c>
      <c r="H2083" s="397">
        <v>0.25700000000000001</v>
      </c>
      <c r="I2083" s="397">
        <v>0.25700000000000001</v>
      </c>
      <c r="J2083" s="397">
        <v>0.25700000000000001</v>
      </c>
    </row>
    <row r="2084" spans="1:10">
      <c r="A2084" t="s">
        <v>368</v>
      </c>
      <c r="B2084" t="s">
        <v>228</v>
      </c>
      <c r="C2084" t="s">
        <v>229</v>
      </c>
      <c r="D2084" t="s">
        <v>31</v>
      </c>
      <c r="E2084" t="s">
        <v>25</v>
      </c>
      <c r="F2084" s="397">
        <v>0</v>
      </c>
      <c r="G2084" s="397">
        <v>0</v>
      </c>
      <c r="H2084" s="397">
        <v>0</v>
      </c>
      <c r="I2084" s="397">
        <v>0</v>
      </c>
      <c r="J2084" s="397">
        <v>0</v>
      </c>
    </row>
    <row r="2085" spans="1:10">
      <c r="A2085" t="s">
        <v>368</v>
      </c>
      <c r="B2085" t="s">
        <v>230</v>
      </c>
      <c r="C2085" t="s">
        <v>231</v>
      </c>
      <c r="D2085" t="s">
        <v>31</v>
      </c>
      <c r="E2085" t="s">
        <v>25</v>
      </c>
      <c r="F2085" s="397">
        <v>0</v>
      </c>
      <c r="G2085" s="397">
        <v>0</v>
      </c>
      <c r="H2085" s="397">
        <v>0</v>
      </c>
      <c r="I2085" s="397">
        <v>0</v>
      </c>
      <c r="J2085" s="397">
        <v>0</v>
      </c>
    </row>
    <row r="2086" spans="1:10">
      <c r="A2086" t="s">
        <v>368</v>
      </c>
      <c r="B2086" t="s">
        <v>232</v>
      </c>
      <c r="C2086" t="s">
        <v>233</v>
      </c>
      <c r="D2086" t="s">
        <v>31</v>
      </c>
      <c r="E2086" t="s">
        <v>25</v>
      </c>
      <c r="F2086" s="397">
        <v>0</v>
      </c>
      <c r="G2086" s="397">
        <v>0</v>
      </c>
      <c r="H2086" s="397">
        <v>0</v>
      </c>
      <c r="I2086" s="397">
        <v>0</v>
      </c>
      <c r="J2086" s="397">
        <v>0</v>
      </c>
    </row>
    <row r="2087" spans="1:10">
      <c r="A2087" t="s">
        <v>368</v>
      </c>
      <c r="B2087" t="s">
        <v>234</v>
      </c>
      <c r="C2087" t="s">
        <v>235</v>
      </c>
      <c r="D2087" t="s">
        <v>31</v>
      </c>
      <c r="E2087" t="s">
        <v>25</v>
      </c>
      <c r="F2087" s="397">
        <v>0</v>
      </c>
      <c r="G2087" s="397">
        <v>0</v>
      </c>
      <c r="H2087" s="397">
        <v>0</v>
      </c>
      <c r="I2087" s="397">
        <v>0</v>
      </c>
      <c r="J2087" s="397">
        <v>0</v>
      </c>
    </row>
    <row r="2088" spans="1:10">
      <c r="A2088" t="s">
        <v>368</v>
      </c>
      <c r="B2088" t="s">
        <v>236</v>
      </c>
      <c r="C2088" t="s">
        <v>237</v>
      </c>
      <c r="D2088" t="s">
        <v>31</v>
      </c>
      <c r="E2088" t="s">
        <v>25</v>
      </c>
      <c r="F2088" s="397">
        <v>0</v>
      </c>
      <c r="G2088" s="397">
        <v>0</v>
      </c>
      <c r="H2088" s="397">
        <v>0</v>
      </c>
      <c r="I2088" s="397">
        <v>0</v>
      </c>
      <c r="J2088" s="397">
        <v>0</v>
      </c>
    </row>
    <row r="2089" spans="1:10">
      <c r="A2089" t="s">
        <v>368</v>
      </c>
      <c r="B2089" t="s">
        <v>238</v>
      </c>
      <c r="C2089" t="s">
        <v>239</v>
      </c>
      <c r="D2089" t="s">
        <v>31</v>
      </c>
      <c r="E2089" t="s">
        <v>25</v>
      </c>
      <c r="F2089" s="397">
        <v>0</v>
      </c>
      <c r="G2089" s="397">
        <v>0</v>
      </c>
      <c r="H2089" s="397">
        <v>0</v>
      </c>
      <c r="I2089" s="397">
        <v>0</v>
      </c>
      <c r="J2089" s="397">
        <v>0</v>
      </c>
    </row>
    <row r="2090" spans="1:10">
      <c r="A2090" t="s">
        <v>368</v>
      </c>
      <c r="B2090" t="s">
        <v>240</v>
      </c>
      <c r="C2090" t="s">
        <v>241</v>
      </c>
      <c r="D2090" t="s">
        <v>31</v>
      </c>
      <c r="E2090" t="s">
        <v>25</v>
      </c>
      <c r="F2090" s="397">
        <v>0</v>
      </c>
      <c r="G2090" s="397">
        <v>0</v>
      </c>
      <c r="H2090" s="397">
        <v>0</v>
      </c>
      <c r="I2090" s="397">
        <v>0</v>
      </c>
      <c r="J2090" s="397">
        <v>0</v>
      </c>
    </row>
    <row r="2091" spans="1:10">
      <c r="A2091" t="s">
        <v>368</v>
      </c>
      <c r="B2091" t="s">
        <v>242</v>
      </c>
      <c r="C2091" t="s">
        <v>181</v>
      </c>
      <c r="D2091" t="s">
        <v>31</v>
      </c>
      <c r="E2091" t="s">
        <v>25</v>
      </c>
      <c r="F2091" s="397">
        <v>0</v>
      </c>
      <c r="G2091" s="397">
        <v>0</v>
      </c>
      <c r="H2091" s="397">
        <v>0</v>
      </c>
      <c r="I2091" s="397">
        <v>0</v>
      </c>
      <c r="J2091" s="397">
        <v>0</v>
      </c>
    </row>
    <row r="2092" spans="1:10">
      <c r="A2092" t="s">
        <v>368</v>
      </c>
      <c r="B2092" t="s">
        <v>243</v>
      </c>
      <c r="C2092" t="s">
        <v>183</v>
      </c>
      <c r="D2092" t="s">
        <v>31</v>
      </c>
      <c r="E2092" t="s">
        <v>25</v>
      </c>
      <c r="F2092" s="397">
        <v>0</v>
      </c>
      <c r="G2092" s="397">
        <v>0</v>
      </c>
      <c r="H2092" s="397">
        <v>0</v>
      </c>
      <c r="I2092" s="397">
        <v>0</v>
      </c>
      <c r="J2092" s="397">
        <v>0</v>
      </c>
    </row>
    <row r="2093" spans="1:10">
      <c r="A2093" t="s">
        <v>368</v>
      </c>
      <c r="B2093" t="s">
        <v>244</v>
      </c>
      <c r="C2093" t="s">
        <v>185</v>
      </c>
      <c r="D2093" t="s">
        <v>31</v>
      </c>
      <c r="E2093" t="s">
        <v>25</v>
      </c>
      <c r="F2093" s="397">
        <v>0</v>
      </c>
      <c r="G2093" s="397">
        <v>0</v>
      </c>
      <c r="H2093" s="397">
        <v>0</v>
      </c>
      <c r="I2093" s="397">
        <v>0</v>
      </c>
      <c r="J2093" s="397">
        <v>0</v>
      </c>
    </row>
    <row r="2094" spans="1:10">
      <c r="A2094" t="s">
        <v>368</v>
      </c>
      <c r="B2094" t="s">
        <v>245</v>
      </c>
      <c r="C2094" t="s">
        <v>189</v>
      </c>
      <c r="D2094" t="s">
        <v>31</v>
      </c>
      <c r="E2094" t="s">
        <v>25</v>
      </c>
      <c r="F2094" s="397">
        <v>0</v>
      </c>
      <c r="G2094" s="397">
        <v>0</v>
      </c>
      <c r="H2094" s="397">
        <v>0</v>
      </c>
      <c r="I2094" s="397">
        <v>0</v>
      </c>
      <c r="J2094" s="397">
        <v>0</v>
      </c>
    </row>
    <row r="2095" spans="1:10">
      <c r="A2095" t="s">
        <v>368</v>
      </c>
      <c r="B2095" t="s">
        <v>246</v>
      </c>
      <c r="C2095" t="s">
        <v>191</v>
      </c>
      <c r="D2095" t="s">
        <v>31</v>
      </c>
      <c r="E2095" t="s">
        <v>25</v>
      </c>
      <c r="F2095" s="397">
        <v>0</v>
      </c>
      <c r="G2095" s="397">
        <v>0</v>
      </c>
      <c r="H2095" s="397">
        <v>0</v>
      </c>
      <c r="I2095" s="397">
        <v>0</v>
      </c>
      <c r="J2095" s="397">
        <v>0</v>
      </c>
    </row>
    <row r="2096" spans="1:10">
      <c r="A2096" t="s">
        <v>368</v>
      </c>
      <c r="B2096" t="s">
        <v>247</v>
      </c>
      <c r="C2096" t="s">
        <v>248</v>
      </c>
      <c r="D2096" t="s">
        <v>31</v>
      </c>
      <c r="E2096" t="s">
        <v>25</v>
      </c>
      <c r="F2096" s="397">
        <v>0.12</v>
      </c>
      <c r="G2096" s="397">
        <v>0.16700000000000001</v>
      </c>
      <c r="H2096" s="397">
        <v>0.222</v>
      </c>
      <c r="I2096" s="397">
        <v>0.28399999999999992</v>
      </c>
      <c r="J2096" s="397">
        <v>0.35499999999999998</v>
      </c>
    </row>
    <row r="2097" spans="1:10">
      <c r="A2097" t="s">
        <v>368</v>
      </c>
      <c r="B2097" t="s">
        <v>249</v>
      </c>
      <c r="C2097" t="s">
        <v>250</v>
      </c>
      <c r="D2097" t="s">
        <v>31</v>
      </c>
      <c r="E2097" t="s">
        <v>25</v>
      </c>
      <c r="F2097" s="397">
        <v>0</v>
      </c>
      <c r="G2097" s="397">
        <v>0</v>
      </c>
      <c r="H2097" s="397">
        <v>0</v>
      </c>
      <c r="I2097" s="397">
        <v>0</v>
      </c>
      <c r="J2097" s="397">
        <v>0</v>
      </c>
    </row>
    <row r="2098" spans="1:10">
      <c r="A2098" t="s">
        <v>368</v>
      </c>
      <c r="B2098" t="s">
        <v>251</v>
      </c>
      <c r="C2098" t="s">
        <v>205</v>
      </c>
      <c r="D2098" t="s">
        <v>31</v>
      </c>
      <c r="E2098" t="s">
        <v>25</v>
      </c>
      <c r="F2098" s="397">
        <v>0</v>
      </c>
      <c r="G2098" s="397">
        <v>0</v>
      </c>
      <c r="H2098" s="397">
        <v>0</v>
      </c>
      <c r="I2098" s="397">
        <v>0</v>
      </c>
      <c r="J2098" s="397">
        <v>0</v>
      </c>
    </row>
    <row r="2099" spans="1:10">
      <c r="A2099" t="s">
        <v>368</v>
      </c>
      <c r="B2099" t="s">
        <v>252</v>
      </c>
      <c r="C2099" t="s">
        <v>253</v>
      </c>
      <c r="D2099" t="s">
        <v>31</v>
      </c>
      <c r="E2099" t="s">
        <v>25</v>
      </c>
      <c r="F2099" s="397">
        <v>0</v>
      </c>
      <c r="G2099" s="397">
        <v>0</v>
      </c>
      <c r="H2099" s="397">
        <v>0</v>
      </c>
      <c r="I2099" s="397">
        <v>0</v>
      </c>
      <c r="J2099" s="397">
        <v>0</v>
      </c>
    </row>
    <row r="2100" spans="1:10">
      <c r="A2100" t="s">
        <v>368</v>
      </c>
      <c r="B2100" t="s">
        <v>254</v>
      </c>
      <c r="C2100" t="s">
        <v>217</v>
      </c>
      <c r="D2100" t="s">
        <v>31</v>
      </c>
      <c r="E2100" t="s">
        <v>25</v>
      </c>
      <c r="F2100" s="397">
        <v>0</v>
      </c>
      <c r="G2100" s="397">
        <v>0</v>
      </c>
      <c r="H2100" s="397">
        <v>0</v>
      </c>
      <c r="I2100" s="397">
        <v>0</v>
      </c>
      <c r="J2100" s="397">
        <v>0</v>
      </c>
    </row>
    <row r="2101" spans="1:10">
      <c r="A2101" t="s">
        <v>368</v>
      </c>
      <c r="B2101" t="s">
        <v>255</v>
      </c>
      <c r="C2101" t="s">
        <v>219</v>
      </c>
      <c r="D2101" t="s">
        <v>31</v>
      </c>
      <c r="E2101" t="s">
        <v>25</v>
      </c>
      <c r="F2101" s="397">
        <v>0</v>
      </c>
      <c r="G2101" s="397">
        <v>0</v>
      </c>
      <c r="H2101" s="397">
        <v>0</v>
      </c>
      <c r="I2101" s="397">
        <v>0</v>
      </c>
      <c r="J2101" s="397">
        <v>0</v>
      </c>
    </row>
    <row r="2102" spans="1:10">
      <c r="A2102" t="s">
        <v>368</v>
      </c>
      <c r="B2102" t="s">
        <v>256</v>
      </c>
      <c r="C2102" t="s">
        <v>221</v>
      </c>
      <c r="D2102" t="s">
        <v>31</v>
      </c>
      <c r="E2102" t="s">
        <v>25</v>
      </c>
      <c r="F2102" s="397">
        <v>0</v>
      </c>
      <c r="G2102" s="397">
        <v>0</v>
      </c>
      <c r="H2102" s="397">
        <v>0</v>
      </c>
      <c r="I2102" s="397">
        <v>0</v>
      </c>
      <c r="J2102" s="397">
        <v>0</v>
      </c>
    </row>
    <row r="2103" spans="1:10">
      <c r="A2103" t="s">
        <v>368</v>
      </c>
      <c r="B2103" t="s">
        <v>257</v>
      </c>
      <c r="C2103" t="s">
        <v>225</v>
      </c>
      <c r="D2103" t="s">
        <v>31</v>
      </c>
      <c r="E2103" t="s">
        <v>25</v>
      </c>
      <c r="F2103" s="397">
        <v>0</v>
      </c>
      <c r="G2103" s="397">
        <v>0</v>
      </c>
      <c r="H2103" s="397">
        <v>0</v>
      </c>
      <c r="I2103" s="397">
        <v>0</v>
      </c>
      <c r="J2103" s="397">
        <v>0</v>
      </c>
    </row>
    <row r="2104" spans="1:10">
      <c r="A2104" t="s">
        <v>368</v>
      </c>
      <c r="B2104" t="s">
        <v>258</v>
      </c>
      <c r="C2104" t="s">
        <v>227</v>
      </c>
      <c r="D2104" t="s">
        <v>31</v>
      </c>
      <c r="E2104" t="s">
        <v>25</v>
      </c>
      <c r="F2104" s="397">
        <v>0</v>
      </c>
      <c r="G2104" s="397">
        <v>0</v>
      </c>
      <c r="H2104" s="397">
        <v>0</v>
      </c>
      <c r="I2104" s="397">
        <v>0</v>
      </c>
      <c r="J2104" s="397">
        <v>0</v>
      </c>
    </row>
    <row r="2105" spans="1:10">
      <c r="A2105" t="s">
        <v>368</v>
      </c>
      <c r="B2105" t="s">
        <v>259</v>
      </c>
      <c r="C2105" t="s">
        <v>260</v>
      </c>
      <c r="D2105" t="s">
        <v>31</v>
      </c>
      <c r="E2105" t="s">
        <v>25</v>
      </c>
      <c r="F2105" s="397">
        <v>0</v>
      </c>
      <c r="G2105" s="397">
        <v>0</v>
      </c>
      <c r="H2105" s="397">
        <v>0</v>
      </c>
      <c r="I2105" s="397">
        <v>0</v>
      </c>
      <c r="J2105" s="397">
        <v>0</v>
      </c>
    </row>
    <row r="2106" spans="1:10">
      <c r="A2106" t="s">
        <v>368</v>
      </c>
      <c r="B2106" t="s">
        <v>261</v>
      </c>
      <c r="C2106" t="s">
        <v>262</v>
      </c>
      <c r="D2106" t="s">
        <v>31</v>
      </c>
      <c r="E2106" t="s">
        <v>25</v>
      </c>
      <c r="F2106" s="397">
        <v>0</v>
      </c>
      <c r="G2106" s="397">
        <v>0</v>
      </c>
      <c r="H2106" s="397">
        <v>0</v>
      </c>
      <c r="I2106" s="397">
        <v>0</v>
      </c>
      <c r="J2106" s="397">
        <v>0</v>
      </c>
    </row>
    <row r="2107" spans="1:10">
      <c r="A2107" t="s">
        <v>368</v>
      </c>
      <c r="B2107" t="s">
        <v>263</v>
      </c>
      <c r="C2107" t="s">
        <v>241</v>
      </c>
      <c r="D2107" t="s">
        <v>31</v>
      </c>
      <c r="E2107" t="s">
        <v>25</v>
      </c>
      <c r="F2107" s="397">
        <v>0</v>
      </c>
      <c r="G2107" s="397">
        <v>0</v>
      </c>
      <c r="H2107" s="397">
        <v>0</v>
      </c>
      <c r="I2107" s="397">
        <v>0</v>
      </c>
      <c r="J2107" s="397">
        <v>0</v>
      </c>
    </row>
    <row r="2108" spans="1:10">
      <c r="A2108" t="s">
        <v>368</v>
      </c>
      <c r="B2108" t="s">
        <v>264</v>
      </c>
      <c r="C2108" t="s">
        <v>265</v>
      </c>
      <c r="D2108" t="s">
        <v>31</v>
      </c>
      <c r="E2108" t="s">
        <v>25</v>
      </c>
      <c r="F2108" s="397">
        <v>2.4620000000000002</v>
      </c>
      <c r="G2108" s="397">
        <v>2.4620000000000002</v>
      </c>
      <c r="H2108" s="397">
        <v>2.4620000000000002</v>
      </c>
      <c r="I2108" s="397">
        <v>2.4620000000000002</v>
      </c>
      <c r="J2108" s="397">
        <v>2.4620000000000002</v>
      </c>
    </row>
    <row r="2109" spans="1:10">
      <c r="A2109" t="s">
        <v>368</v>
      </c>
      <c r="B2109" t="s">
        <v>266</v>
      </c>
      <c r="C2109" t="s">
        <v>267</v>
      </c>
      <c r="D2109" t="s">
        <v>31</v>
      </c>
      <c r="E2109" t="s">
        <v>25</v>
      </c>
      <c r="F2109" s="397">
        <v>0.377</v>
      </c>
      <c r="G2109" s="397">
        <v>0</v>
      </c>
      <c r="H2109" s="397">
        <v>0</v>
      </c>
      <c r="I2109" s="397">
        <v>0</v>
      </c>
      <c r="J2109" s="397">
        <v>0</v>
      </c>
    </row>
    <row r="2110" spans="1:10">
      <c r="A2110" t="s">
        <v>368</v>
      </c>
      <c r="B2110" t="s">
        <v>268</v>
      </c>
      <c r="C2110" t="s">
        <v>269</v>
      </c>
      <c r="D2110" t="s">
        <v>31</v>
      </c>
      <c r="E2110" t="s">
        <v>25</v>
      </c>
      <c r="F2110" s="397">
        <v>6.5569999999999986</v>
      </c>
      <c r="G2110" s="397">
        <v>6.5629999999999997</v>
      </c>
      <c r="H2110" s="397">
        <v>6.3479999999999999</v>
      </c>
      <c r="I2110" s="397">
        <v>6.2069999999999999</v>
      </c>
      <c r="J2110" s="397">
        <v>5.8259999999999996</v>
      </c>
    </row>
    <row r="2111" spans="1:10">
      <c r="A2111" t="s">
        <v>368</v>
      </c>
      <c r="B2111" t="s">
        <v>270</v>
      </c>
      <c r="C2111" t="s">
        <v>271</v>
      </c>
      <c r="D2111" t="s">
        <v>31</v>
      </c>
      <c r="E2111" t="s">
        <v>25</v>
      </c>
      <c r="F2111" s="397">
        <v>0.61299999999999999</v>
      </c>
      <c r="G2111" s="397">
        <v>0.61299999999999999</v>
      </c>
      <c r="H2111" s="397">
        <v>0.61299999999999999</v>
      </c>
      <c r="I2111" s="397">
        <v>0.61299999999999999</v>
      </c>
      <c r="J2111" s="397">
        <v>0.61299999999999999</v>
      </c>
    </row>
    <row r="2112" spans="1:10">
      <c r="A2112" t="s">
        <v>368</v>
      </c>
      <c r="B2112" t="s">
        <v>272</v>
      </c>
      <c r="C2112" t="s">
        <v>273</v>
      </c>
      <c r="D2112" t="s">
        <v>31</v>
      </c>
      <c r="E2112" t="s">
        <v>25</v>
      </c>
      <c r="F2112" s="397">
        <v>2.9590000000000001</v>
      </c>
      <c r="G2112" s="397">
        <v>2.9609999999999999</v>
      </c>
      <c r="H2112" s="397">
        <v>2.8650000000000002</v>
      </c>
      <c r="I2112" s="397">
        <v>2.8010000000000002</v>
      </c>
      <c r="J2112" s="397">
        <v>2.629</v>
      </c>
    </row>
    <row r="2113" spans="1:10">
      <c r="A2113" t="s">
        <v>368</v>
      </c>
      <c r="B2113" t="s">
        <v>274</v>
      </c>
      <c r="C2113" t="s">
        <v>275</v>
      </c>
      <c r="D2113" t="s">
        <v>31</v>
      </c>
      <c r="E2113" t="s">
        <v>25</v>
      </c>
      <c r="F2113" s="397">
        <v>5.0999999999999996</v>
      </c>
      <c r="G2113" s="397">
        <v>5.1040000000000001</v>
      </c>
      <c r="H2113" s="397">
        <v>5.0289999999999999</v>
      </c>
      <c r="I2113" s="397">
        <v>4.827</v>
      </c>
      <c r="J2113" s="397">
        <v>4.5310000000000006</v>
      </c>
    </row>
    <row r="2114" spans="1:10">
      <c r="A2114" t="s">
        <v>368</v>
      </c>
      <c r="B2114" t="s">
        <v>276</v>
      </c>
      <c r="C2114" t="s">
        <v>277</v>
      </c>
      <c r="D2114" t="s">
        <v>31</v>
      </c>
      <c r="E2114" t="s">
        <v>25</v>
      </c>
      <c r="F2114" s="397">
        <v>0.55000000000000004</v>
      </c>
      <c r="G2114" s="397">
        <v>0.55000000000000004</v>
      </c>
      <c r="H2114" s="397">
        <v>0.55000000000000004</v>
      </c>
      <c r="I2114" s="397">
        <v>0.55000000000000004</v>
      </c>
      <c r="J2114" s="397">
        <v>0.55000000000000004</v>
      </c>
    </row>
    <row r="2115" spans="1:10">
      <c r="A2115" t="s">
        <v>368</v>
      </c>
      <c r="B2115" t="s">
        <v>278</v>
      </c>
      <c r="C2115" t="s">
        <v>279</v>
      </c>
      <c r="D2115" t="s">
        <v>31</v>
      </c>
      <c r="E2115" t="s">
        <v>25</v>
      </c>
      <c r="F2115" s="397">
        <v>0</v>
      </c>
      <c r="G2115" s="397">
        <v>0</v>
      </c>
      <c r="H2115" s="397">
        <v>0</v>
      </c>
      <c r="I2115" s="397">
        <v>0</v>
      </c>
      <c r="J2115" s="397">
        <v>0</v>
      </c>
    </row>
    <row r="2116" spans="1:10">
      <c r="A2116" t="s">
        <v>368</v>
      </c>
      <c r="B2116" t="s">
        <v>280</v>
      </c>
      <c r="C2116" t="s">
        <v>281</v>
      </c>
      <c r="D2116" t="s">
        <v>31</v>
      </c>
      <c r="E2116" t="s">
        <v>25</v>
      </c>
      <c r="F2116" s="397">
        <v>0</v>
      </c>
      <c r="G2116" s="397">
        <v>0</v>
      </c>
      <c r="H2116" s="397">
        <v>0</v>
      </c>
      <c r="I2116" s="397">
        <v>0</v>
      </c>
      <c r="J2116" s="397">
        <v>0</v>
      </c>
    </row>
    <row r="2117" spans="1:10">
      <c r="A2117" t="s">
        <v>368</v>
      </c>
      <c r="B2117" t="s">
        <v>282</v>
      </c>
      <c r="C2117" t="s">
        <v>283</v>
      </c>
      <c r="D2117" t="s">
        <v>31</v>
      </c>
      <c r="E2117" t="s">
        <v>25</v>
      </c>
      <c r="F2117" s="397">
        <v>0</v>
      </c>
      <c r="G2117" s="397">
        <v>0</v>
      </c>
      <c r="H2117" s="397">
        <v>0</v>
      </c>
      <c r="I2117" s="397">
        <v>0</v>
      </c>
      <c r="J2117" s="397">
        <v>0</v>
      </c>
    </row>
    <row r="2118" spans="1:10">
      <c r="A2118" t="s">
        <v>368</v>
      </c>
      <c r="B2118" t="s">
        <v>284</v>
      </c>
      <c r="C2118" t="s">
        <v>285</v>
      </c>
      <c r="D2118" t="s">
        <v>31</v>
      </c>
      <c r="E2118" t="s">
        <v>25</v>
      </c>
      <c r="F2118" s="397">
        <v>0</v>
      </c>
      <c r="G2118" s="397">
        <v>0</v>
      </c>
      <c r="H2118" s="397">
        <v>0</v>
      </c>
      <c r="I2118" s="397">
        <v>0</v>
      </c>
      <c r="J2118" s="397">
        <v>0</v>
      </c>
    </row>
    <row r="2119" spans="1:10">
      <c r="A2119" t="s">
        <v>368</v>
      </c>
      <c r="B2119" t="s">
        <v>286</v>
      </c>
      <c r="C2119" t="s">
        <v>287</v>
      </c>
      <c r="D2119" t="s">
        <v>31</v>
      </c>
      <c r="E2119" t="s">
        <v>25</v>
      </c>
      <c r="F2119" s="397">
        <v>0</v>
      </c>
      <c r="G2119" s="397">
        <v>0</v>
      </c>
      <c r="H2119" s="397">
        <v>0</v>
      </c>
      <c r="I2119" s="397">
        <v>0</v>
      </c>
      <c r="J2119" s="397">
        <v>0</v>
      </c>
    </row>
    <row r="2120" spans="1:10">
      <c r="A2120" t="s">
        <v>368</v>
      </c>
      <c r="B2120" t="s">
        <v>288</v>
      </c>
      <c r="C2120" t="s">
        <v>289</v>
      </c>
      <c r="D2120" t="s">
        <v>31</v>
      </c>
      <c r="E2120" t="s">
        <v>25</v>
      </c>
      <c r="F2120" s="397">
        <v>0</v>
      </c>
      <c r="G2120" s="397">
        <v>0</v>
      </c>
      <c r="H2120" s="397">
        <v>0</v>
      </c>
      <c r="I2120" s="397">
        <v>0</v>
      </c>
      <c r="J2120" s="397">
        <v>0</v>
      </c>
    </row>
    <row r="2121" spans="1:10">
      <c r="A2121" t="s">
        <v>368</v>
      </c>
      <c r="B2121" t="s">
        <v>290</v>
      </c>
      <c r="C2121" t="s">
        <v>291</v>
      </c>
      <c r="D2121" t="s">
        <v>31</v>
      </c>
      <c r="E2121" t="s">
        <v>25</v>
      </c>
      <c r="F2121" s="398" t="s">
        <v>292</v>
      </c>
      <c r="G2121" s="398" t="s">
        <v>292</v>
      </c>
      <c r="H2121" s="398" t="s">
        <v>292</v>
      </c>
      <c r="I2121" s="398" t="s">
        <v>292</v>
      </c>
      <c r="J2121" s="398" t="s">
        <v>292</v>
      </c>
    </row>
    <row r="2122" spans="1:10">
      <c r="A2122" t="s">
        <v>368</v>
      </c>
      <c r="B2122" t="s">
        <v>293</v>
      </c>
      <c r="C2122" t="s">
        <v>294</v>
      </c>
      <c r="D2122" t="s">
        <v>31</v>
      </c>
      <c r="E2122" t="s">
        <v>25</v>
      </c>
      <c r="F2122" s="398" t="s">
        <v>292</v>
      </c>
      <c r="G2122" s="398" t="s">
        <v>292</v>
      </c>
      <c r="H2122" s="398" t="s">
        <v>292</v>
      </c>
      <c r="I2122" s="398" t="s">
        <v>292</v>
      </c>
      <c r="J2122" s="398" t="s">
        <v>292</v>
      </c>
    </row>
    <row r="2123" spans="1:10">
      <c r="A2123" t="s">
        <v>368</v>
      </c>
      <c r="B2123" t="s">
        <v>295</v>
      </c>
      <c r="C2123" t="s">
        <v>296</v>
      </c>
      <c r="D2123" t="s">
        <v>31</v>
      </c>
      <c r="E2123" t="s">
        <v>25</v>
      </c>
      <c r="F2123" s="398" t="s">
        <v>292</v>
      </c>
      <c r="G2123" s="398" t="s">
        <v>292</v>
      </c>
      <c r="H2123" s="398" t="s">
        <v>292</v>
      </c>
      <c r="I2123" s="398" t="s">
        <v>292</v>
      </c>
      <c r="J2123" s="398" t="s">
        <v>292</v>
      </c>
    </row>
    <row r="2124" spans="1:10">
      <c r="A2124" t="s">
        <v>368</v>
      </c>
      <c r="B2124" t="s">
        <v>297</v>
      </c>
      <c r="C2124" t="s">
        <v>298</v>
      </c>
      <c r="D2124" t="s">
        <v>31</v>
      </c>
      <c r="E2124" t="s">
        <v>25</v>
      </c>
      <c r="F2124" s="398" t="s">
        <v>292</v>
      </c>
      <c r="G2124" s="398" t="s">
        <v>292</v>
      </c>
      <c r="H2124" s="398" t="s">
        <v>292</v>
      </c>
      <c r="I2124" s="398" t="s">
        <v>292</v>
      </c>
      <c r="J2124" s="398" t="s">
        <v>292</v>
      </c>
    </row>
    <row r="2125" spans="1:10">
      <c r="A2125" t="s">
        <v>368</v>
      </c>
      <c r="B2125" t="s">
        <v>299</v>
      </c>
      <c r="C2125" t="s">
        <v>300</v>
      </c>
      <c r="D2125" t="s">
        <v>31</v>
      </c>
      <c r="E2125" t="s">
        <v>25</v>
      </c>
      <c r="F2125" s="398" t="s">
        <v>292</v>
      </c>
      <c r="G2125" s="398" t="s">
        <v>292</v>
      </c>
      <c r="H2125" s="398" t="s">
        <v>292</v>
      </c>
      <c r="I2125" s="398" t="s">
        <v>292</v>
      </c>
      <c r="J2125" s="398" t="s">
        <v>292</v>
      </c>
    </row>
    <row r="2126" spans="1:10">
      <c r="A2126" t="s">
        <v>368</v>
      </c>
      <c r="B2126" t="s">
        <v>301</v>
      </c>
      <c r="C2126" t="s">
        <v>302</v>
      </c>
      <c r="D2126" t="s">
        <v>31</v>
      </c>
      <c r="E2126" t="s">
        <v>25</v>
      </c>
      <c r="F2126" s="398" t="s">
        <v>292</v>
      </c>
      <c r="G2126" s="398" t="s">
        <v>292</v>
      </c>
      <c r="H2126" s="398" t="s">
        <v>292</v>
      </c>
      <c r="I2126" s="398" t="s">
        <v>292</v>
      </c>
      <c r="J2126" s="398" t="s">
        <v>292</v>
      </c>
    </row>
    <row r="2127" spans="1:10">
      <c r="A2127" t="s">
        <v>368</v>
      </c>
      <c r="B2127" t="s">
        <v>303</v>
      </c>
      <c r="C2127" t="s">
        <v>304</v>
      </c>
      <c r="D2127" t="s">
        <v>31</v>
      </c>
      <c r="E2127" t="s">
        <v>25</v>
      </c>
      <c r="F2127" s="398" t="s">
        <v>292</v>
      </c>
      <c r="G2127" s="398" t="s">
        <v>292</v>
      </c>
      <c r="H2127" s="398" t="s">
        <v>292</v>
      </c>
      <c r="I2127" s="398" t="s">
        <v>292</v>
      </c>
      <c r="J2127" s="398" t="s">
        <v>292</v>
      </c>
    </row>
    <row r="2128" spans="1:10">
      <c r="A2128" t="s">
        <v>368</v>
      </c>
      <c r="B2128" t="s">
        <v>305</v>
      </c>
      <c r="C2128" t="s">
        <v>306</v>
      </c>
      <c r="D2128" t="s">
        <v>31</v>
      </c>
      <c r="E2128" t="s">
        <v>25</v>
      </c>
      <c r="F2128" s="398" t="s">
        <v>292</v>
      </c>
      <c r="G2128" s="398" t="s">
        <v>292</v>
      </c>
      <c r="H2128" s="398" t="s">
        <v>292</v>
      </c>
      <c r="I2128" s="398" t="s">
        <v>292</v>
      </c>
      <c r="J2128" s="398" t="s">
        <v>292</v>
      </c>
    </row>
    <row r="2129" spans="1:10">
      <c r="A2129" t="s">
        <v>368</v>
      </c>
      <c r="B2129" t="s">
        <v>307</v>
      </c>
      <c r="C2129" t="s">
        <v>308</v>
      </c>
      <c r="D2129" t="s">
        <v>31</v>
      </c>
      <c r="E2129" t="s">
        <v>25</v>
      </c>
      <c r="F2129" s="398" t="s">
        <v>292</v>
      </c>
      <c r="G2129" s="398" t="s">
        <v>292</v>
      </c>
      <c r="H2129" s="398" t="s">
        <v>292</v>
      </c>
      <c r="I2129" s="398" t="s">
        <v>292</v>
      </c>
      <c r="J2129" s="398" t="s">
        <v>292</v>
      </c>
    </row>
    <row r="2130" spans="1:10">
      <c r="A2130" t="s">
        <v>368</v>
      </c>
      <c r="B2130" t="s">
        <v>309</v>
      </c>
      <c r="C2130" t="s">
        <v>310</v>
      </c>
      <c r="D2130" t="s">
        <v>31</v>
      </c>
      <c r="E2130" t="s">
        <v>25</v>
      </c>
      <c r="F2130" s="398" t="s">
        <v>292</v>
      </c>
      <c r="G2130" s="398" t="s">
        <v>292</v>
      </c>
      <c r="H2130" s="398" t="s">
        <v>292</v>
      </c>
      <c r="I2130" s="398" t="s">
        <v>292</v>
      </c>
      <c r="J2130" s="398" t="s">
        <v>292</v>
      </c>
    </row>
    <row r="2131" spans="1:10">
      <c r="A2131" t="s">
        <v>368</v>
      </c>
      <c r="B2131" t="s">
        <v>311</v>
      </c>
      <c r="C2131" t="s">
        <v>312</v>
      </c>
      <c r="D2131" t="s">
        <v>31</v>
      </c>
      <c r="E2131" t="s">
        <v>25</v>
      </c>
      <c r="F2131" s="398" t="s">
        <v>292</v>
      </c>
      <c r="G2131" s="398" t="s">
        <v>292</v>
      </c>
      <c r="H2131" s="398" t="s">
        <v>292</v>
      </c>
      <c r="I2131" s="398" t="s">
        <v>292</v>
      </c>
      <c r="J2131" s="398" t="s">
        <v>292</v>
      </c>
    </row>
    <row r="2132" spans="1:10">
      <c r="A2132" t="s">
        <v>368</v>
      </c>
      <c r="B2132" t="s">
        <v>313</v>
      </c>
      <c r="C2132" t="s">
        <v>314</v>
      </c>
      <c r="D2132" t="s">
        <v>31</v>
      </c>
      <c r="E2132" t="s">
        <v>25</v>
      </c>
      <c r="F2132" s="398" t="s">
        <v>292</v>
      </c>
      <c r="G2132" s="398" t="s">
        <v>292</v>
      </c>
      <c r="H2132" s="398" t="s">
        <v>292</v>
      </c>
      <c r="I2132" s="398" t="s">
        <v>292</v>
      </c>
      <c r="J2132" s="398" t="s">
        <v>292</v>
      </c>
    </row>
    <row r="2133" spans="1:10">
      <c r="A2133" t="s">
        <v>368</v>
      </c>
      <c r="B2133" t="s">
        <v>315</v>
      </c>
      <c r="C2133" t="s">
        <v>316</v>
      </c>
      <c r="D2133" t="s">
        <v>31</v>
      </c>
      <c r="E2133" t="s">
        <v>25</v>
      </c>
      <c r="F2133" s="397">
        <v>0</v>
      </c>
      <c r="G2133" s="397">
        <v>0</v>
      </c>
      <c r="H2133" s="397">
        <v>0</v>
      </c>
      <c r="I2133" s="397">
        <v>0</v>
      </c>
      <c r="J2133" s="397">
        <v>0</v>
      </c>
    </row>
    <row r="2134" spans="1:10">
      <c r="A2134" t="s">
        <v>368</v>
      </c>
      <c r="B2134" t="s">
        <v>317</v>
      </c>
      <c r="C2134" t="s">
        <v>318</v>
      </c>
      <c r="D2134" t="s">
        <v>31</v>
      </c>
      <c r="E2134" t="s">
        <v>25</v>
      </c>
      <c r="F2134" s="397">
        <v>0</v>
      </c>
      <c r="G2134" s="397">
        <v>0</v>
      </c>
      <c r="H2134" s="397">
        <v>0</v>
      </c>
      <c r="I2134" s="397">
        <v>0</v>
      </c>
      <c r="J2134" s="397">
        <v>0</v>
      </c>
    </row>
    <row r="2135" spans="1:10">
      <c r="A2135" t="s">
        <v>368</v>
      </c>
      <c r="B2135" t="s">
        <v>319</v>
      </c>
      <c r="C2135" t="s">
        <v>320</v>
      </c>
      <c r="D2135" t="s">
        <v>31</v>
      </c>
      <c r="E2135" t="s">
        <v>25</v>
      </c>
      <c r="F2135" s="397">
        <v>0</v>
      </c>
      <c r="G2135" s="397">
        <v>0</v>
      </c>
      <c r="H2135" s="397">
        <v>0</v>
      </c>
      <c r="I2135" s="397">
        <v>0</v>
      </c>
      <c r="J2135" s="397">
        <v>0</v>
      </c>
    </row>
    <row r="2136" spans="1:10">
      <c r="A2136" t="s">
        <v>368</v>
      </c>
      <c r="B2136" t="s">
        <v>321</v>
      </c>
      <c r="C2136" t="s">
        <v>322</v>
      </c>
      <c r="D2136" t="s">
        <v>31</v>
      </c>
      <c r="E2136" t="s">
        <v>25</v>
      </c>
      <c r="F2136" s="397">
        <v>4.8916206364113908</v>
      </c>
      <c r="G2136" s="397">
        <v>4.8916206364113908</v>
      </c>
      <c r="H2136" s="397">
        <v>4.8916206364113908</v>
      </c>
      <c r="I2136" s="397">
        <v>4.8916206364113908</v>
      </c>
      <c r="J2136" s="397">
        <v>4.8916206364113908</v>
      </c>
    </row>
    <row r="2137" spans="1:10">
      <c r="A2137" t="s">
        <v>368</v>
      </c>
      <c r="B2137" t="s">
        <v>323</v>
      </c>
      <c r="C2137" t="s">
        <v>324</v>
      </c>
      <c r="D2137" t="s">
        <v>31</v>
      </c>
      <c r="E2137" t="s">
        <v>25</v>
      </c>
      <c r="F2137" s="397">
        <v>1.7583793635886089</v>
      </c>
      <c r="G2137" s="397">
        <v>1.7583793635886089</v>
      </c>
      <c r="H2137" s="397">
        <v>1.7583793635886089</v>
      </c>
      <c r="I2137" s="397">
        <v>1.7583793635886089</v>
      </c>
      <c r="J2137" s="397">
        <v>1.7583793635886089</v>
      </c>
    </row>
    <row r="2138" spans="1:10">
      <c r="A2138" t="s">
        <v>368</v>
      </c>
      <c r="B2138" t="s">
        <v>325</v>
      </c>
      <c r="C2138" t="s">
        <v>326</v>
      </c>
      <c r="D2138" t="s">
        <v>31</v>
      </c>
      <c r="E2138" t="s">
        <v>25</v>
      </c>
      <c r="F2138" s="397">
        <v>0</v>
      </c>
      <c r="G2138" s="397">
        <v>0</v>
      </c>
      <c r="H2138" s="397">
        <v>0</v>
      </c>
      <c r="I2138" s="397">
        <v>0</v>
      </c>
      <c r="J2138" s="397">
        <v>0</v>
      </c>
    </row>
    <row r="2139" spans="1:10">
      <c r="A2139" t="s">
        <v>368</v>
      </c>
      <c r="B2139" t="s">
        <v>327</v>
      </c>
      <c r="C2139" t="s">
        <v>328</v>
      </c>
      <c r="D2139" t="s">
        <v>31</v>
      </c>
      <c r="E2139" t="s">
        <v>25</v>
      </c>
      <c r="F2139" s="397">
        <v>0</v>
      </c>
      <c r="G2139" s="397">
        <v>0</v>
      </c>
      <c r="H2139" s="397">
        <v>0</v>
      </c>
      <c r="I2139" s="397">
        <v>0</v>
      </c>
      <c r="J2139" s="397">
        <v>0</v>
      </c>
    </row>
    <row r="2140" spans="1:10">
      <c r="A2140" t="s">
        <v>368</v>
      </c>
      <c r="B2140" t="s">
        <v>329</v>
      </c>
      <c r="C2140" t="s">
        <v>330</v>
      </c>
      <c r="D2140" t="s">
        <v>31</v>
      </c>
      <c r="E2140" t="s">
        <v>25</v>
      </c>
      <c r="F2140" s="397">
        <v>0</v>
      </c>
      <c r="G2140" s="397">
        <v>0</v>
      </c>
      <c r="H2140" s="397">
        <v>0</v>
      </c>
      <c r="I2140" s="397">
        <v>0</v>
      </c>
      <c r="J2140" s="397">
        <v>0</v>
      </c>
    </row>
    <row r="2141" spans="1:10">
      <c r="A2141" t="s">
        <v>368</v>
      </c>
      <c r="B2141" t="s">
        <v>331</v>
      </c>
      <c r="C2141" t="s">
        <v>332</v>
      </c>
      <c r="D2141" t="s">
        <v>31</v>
      </c>
      <c r="E2141" t="s">
        <v>25</v>
      </c>
      <c r="F2141" s="397">
        <v>0</v>
      </c>
      <c r="G2141" s="397">
        <v>0</v>
      </c>
      <c r="H2141" s="397">
        <v>0</v>
      </c>
      <c r="I2141" s="397">
        <v>0</v>
      </c>
      <c r="J2141" s="397">
        <v>0</v>
      </c>
    </row>
    <row r="2142" spans="1:10">
      <c r="A2142" t="s">
        <v>368</v>
      </c>
      <c r="B2142" t="s">
        <v>333</v>
      </c>
      <c r="C2142" t="s">
        <v>334</v>
      </c>
      <c r="D2142" t="s">
        <v>31</v>
      </c>
      <c r="E2142" t="s">
        <v>25</v>
      </c>
      <c r="F2142" s="397">
        <v>0</v>
      </c>
      <c r="G2142" s="397">
        <v>0</v>
      </c>
      <c r="H2142" s="397">
        <v>0</v>
      </c>
      <c r="I2142" s="397">
        <v>0</v>
      </c>
      <c r="J2142" s="397">
        <v>0</v>
      </c>
    </row>
    <row r="2143" spans="1:10">
      <c r="A2143" t="s">
        <v>368</v>
      </c>
      <c r="B2143" t="s">
        <v>335</v>
      </c>
      <c r="C2143" t="s">
        <v>336</v>
      </c>
      <c r="D2143" t="s">
        <v>31</v>
      </c>
      <c r="E2143" t="s">
        <v>25</v>
      </c>
      <c r="F2143" s="397">
        <v>0</v>
      </c>
      <c r="G2143" s="397">
        <v>0</v>
      </c>
      <c r="H2143" s="397">
        <v>0</v>
      </c>
      <c r="I2143" s="397">
        <v>0</v>
      </c>
      <c r="J2143" s="397">
        <v>0</v>
      </c>
    </row>
    <row r="2144" spans="1:10">
      <c r="A2144" t="s">
        <v>368</v>
      </c>
      <c r="B2144" t="s">
        <v>337</v>
      </c>
      <c r="C2144" t="s">
        <v>338</v>
      </c>
      <c r="D2144" t="s">
        <v>31</v>
      </c>
      <c r="E2144" t="s">
        <v>25</v>
      </c>
      <c r="F2144" s="397">
        <v>25.283000000000001</v>
      </c>
      <c r="G2144" s="397">
        <v>25.59</v>
      </c>
      <c r="H2144" s="397">
        <v>25.991</v>
      </c>
      <c r="I2144" s="397">
        <v>26.492999999999999</v>
      </c>
      <c r="J2144" s="397">
        <v>27.178000000000001</v>
      </c>
    </row>
    <row r="2145" spans="1:10">
      <c r="A2145" t="s">
        <v>368</v>
      </c>
      <c r="B2145" t="s">
        <v>339</v>
      </c>
      <c r="C2145" t="s">
        <v>334</v>
      </c>
      <c r="D2145" t="s">
        <v>31</v>
      </c>
      <c r="E2145" t="s">
        <v>25</v>
      </c>
      <c r="F2145" s="397">
        <v>0</v>
      </c>
      <c r="G2145" s="397">
        <v>0</v>
      </c>
      <c r="H2145" s="397">
        <v>0</v>
      </c>
      <c r="I2145" s="397">
        <v>0</v>
      </c>
      <c r="J2145" s="397">
        <v>0</v>
      </c>
    </row>
    <row r="2146" spans="1:10">
      <c r="A2146" t="s">
        <v>368</v>
      </c>
      <c r="B2146" t="s">
        <v>340</v>
      </c>
      <c r="C2146" t="s">
        <v>338</v>
      </c>
      <c r="D2146" t="s">
        <v>31</v>
      </c>
      <c r="E2146" t="s">
        <v>25</v>
      </c>
      <c r="F2146" s="397">
        <v>19.167000000000002</v>
      </c>
      <c r="G2146" s="397">
        <v>20.977</v>
      </c>
      <c r="H2146" s="397">
        <v>21.443000000000001</v>
      </c>
      <c r="I2146" s="397">
        <v>20.581</v>
      </c>
      <c r="J2146" s="397">
        <v>19.006</v>
      </c>
    </row>
    <row r="2147" spans="1:10">
      <c r="A2147" t="s">
        <v>368</v>
      </c>
      <c r="B2147" t="s">
        <v>341</v>
      </c>
      <c r="C2147" t="s">
        <v>342</v>
      </c>
      <c r="D2147" t="s">
        <v>343</v>
      </c>
      <c r="E2147" t="s">
        <v>25</v>
      </c>
      <c r="F2147" s="399">
        <v>17028.735390959999</v>
      </c>
      <c r="G2147" s="399">
        <v>17369.4564326336</v>
      </c>
      <c r="H2147" s="399">
        <v>17717.170021817761</v>
      </c>
      <c r="I2147" s="399">
        <v>18071.34757199623</v>
      </c>
      <c r="J2147" s="399">
        <v>18432.775345260801</v>
      </c>
    </row>
    <row r="2148" spans="1:10">
      <c r="A2148" t="s">
        <v>368</v>
      </c>
      <c r="B2148" t="s">
        <v>344</v>
      </c>
      <c r="C2148" t="s">
        <v>345</v>
      </c>
      <c r="D2148" t="s">
        <v>343</v>
      </c>
      <c r="E2148" t="s">
        <v>25</v>
      </c>
      <c r="F2148" s="399">
        <v>14427</v>
      </c>
      <c r="G2148" s="399">
        <v>14715</v>
      </c>
      <c r="H2148" s="399">
        <v>15009</v>
      </c>
      <c r="I2148" s="399">
        <v>15310</v>
      </c>
      <c r="J2148" s="399">
        <v>15616</v>
      </c>
    </row>
    <row r="2149" spans="1:10">
      <c r="A2149" t="s">
        <v>368</v>
      </c>
      <c r="B2149" t="s">
        <v>346</v>
      </c>
      <c r="C2149" t="s">
        <v>347</v>
      </c>
      <c r="D2149" t="s">
        <v>348</v>
      </c>
      <c r="E2149" t="s">
        <v>25</v>
      </c>
      <c r="F2149" s="506">
        <v>0.1</v>
      </c>
      <c r="G2149" s="506">
        <v>0.1</v>
      </c>
      <c r="H2149" s="506">
        <v>0.1</v>
      </c>
      <c r="I2149" s="506">
        <v>0.1</v>
      </c>
      <c r="J2149" s="506">
        <v>0.1</v>
      </c>
    </row>
    <row r="2150" spans="1:10">
      <c r="A2150" t="s">
        <v>368</v>
      </c>
      <c r="B2150" t="s">
        <v>349</v>
      </c>
      <c r="C2150" t="s">
        <v>350</v>
      </c>
      <c r="D2150" t="s">
        <v>348</v>
      </c>
      <c r="E2150" t="s">
        <v>25</v>
      </c>
      <c r="F2150" s="506">
        <v>0.1</v>
      </c>
      <c r="G2150" s="506">
        <v>0.1</v>
      </c>
      <c r="H2150" s="506">
        <v>0.1</v>
      </c>
      <c r="I2150" s="506">
        <v>0.1</v>
      </c>
      <c r="J2150" s="506">
        <v>0.1</v>
      </c>
    </row>
    <row r="2151" spans="1:10">
      <c r="A2151" t="s">
        <v>368</v>
      </c>
      <c r="B2151" t="s">
        <v>351</v>
      </c>
      <c r="C2151" t="s">
        <v>352</v>
      </c>
      <c r="D2151" t="s">
        <v>348</v>
      </c>
      <c r="E2151" t="s">
        <v>25</v>
      </c>
      <c r="F2151" s="506">
        <v>0.14160784044358907</v>
      </c>
      <c r="G2151" s="506">
        <v>0.14160784044358907</v>
      </c>
      <c r="H2151" s="506">
        <v>0.14160784044358907</v>
      </c>
      <c r="I2151" s="506">
        <v>0.14160784044358907</v>
      </c>
      <c r="J2151" s="506">
        <v>0.14160784044358907</v>
      </c>
    </row>
    <row r="2152" spans="1:10">
      <c r="A2152" t="s">
        <v>368</v>
      </c>
      <c r="B2152" t="s">
        <v>353</v>
      </c>
      <c r="C2152" t="s">
        <v>354</v>
      </c>
      <c r="D2152" t="s">
        <v>348</v>
      </c>
      <c r="E2152" t="s">
        <v>25</v>
      </c>
      <c r="F2152" s="506">
        <v>0</v>
      </c>
      <c r="G2152" s="506">
        <v>0</v>
      </c>
      <c r="H2152" s="506">
        <v>0</v>
      </c>
      <c r="I2152" s="506">
        <v>0</v>
      </c>
      <c r="J2152" s="506">
        <v>0</v>
      </c>
    </row>
    <row r="2153" spans="1:10">
      <c r="A2153" t="s">
        <v>368</v>
      </c>
      <c r="B2153" t="s">
        <v>355</v>
      </c>
      <c r="C2153" t="s">
        <v>356</v>
      </c>
      <c r="D2153" t="s">
        <v>348</v>
      </c>
      <c r="E2153" t="s">
        <v>25</v>
      </c>
      <c r="F2153" s="506">
        <v>0.05</v>
      </c>
      <c r="G2153" s="506">
        <v>0.05</v>
      </c>
      <c r="H2153" s="506">
        <v>0.05</v>
      </c>
      <c r="I2153" s="506">
        <v>0.05</v>
      </c>
      <c r="J2153" s="506">
        <v>0.05</v>
      </c>
    </row>
    <row r="2154" spans="1:10">
      <c r="A2154" t="s">
        <v>368</v>
      </c>
      <c r="B2154" t="s">
        <v>357</v>
      </c>
      <c r="C2154" t="s">
        <v>358</v>
      </c>
      <c r="D2154" t="s">
        <v>348</v>
      </c>
      <c r="E2154" t="s">
        <v>25</v>
      </c>
      <c r="F2154" s="506">
        <v>0</v>
      </c>
      <c r="G2154" s="506">
        <v>0</v>
      </c>
      <c r="H2154" s="506">
        <v>0</v>
      </c>
      <c r="I2154" s="506">
        <v>0</v>
      </c>
      <c r="J2154" s="506">
        <v>0</v>
      </c>
    </row>
    <row r="2155" spans="1:10">
      <c r="A2155" t="s">
        <v>369</v>
      </c>
      <c r="B2155" t="s">
        <v>29</v>
      </c>
      <c r="C2155" t="s">
        <v>30</v>
      </c>
      <c r="D2155" t="s">
        <v>31</v>
      </c>
      <c r="E2155" t="s">
        <v>25</v>
      </c>
      <c r="F2155" s="397">
        <v>0</v>
      </c>
      <c r="G2155" s="397">
        <v>0</v>
      </c>
      <c r="H2155" s="397">
        <v>0</v>
      </c>
      <c r="I2155" s="397">
        <v>0</v>
      </c>
      <c r="J2155" s="397">
        <v>0</v>
      </c>
    </row>
    <row r="2156" spans="1:10">
      <c r="A2156" t="s">
        <v>369</v>
      </c>
      <c r="B2156" t="s">
        <v>32</v>
      </c>
      <c r="C2156" t="s">
        <v>33</v>
      </c>
      <c r="D2156" t="s">
        <v>31</v>
      </c>
      <c r="E2156" t="s">
        <v>25</v>
      </c>
      <c r="F2156" s="397">
        <v>0.06</v>
      </c>
      <c r="G2156" s="397">
        <v>0.06</v>
      </c>
      <c r="H2156" s="397">
        <v>0.06</v>
      </c>
      <c r="I2156" s="397">
        <v>0.06</v>
      </c>
      <c r="J2156" s="397">
        <v>0.06</v>
      </c>
    </row>
    <row r="2157" spans="1:10">
      <c r="A2157" t="s">
        <v>369</v>
      </c>
      <c r="B2157" t="s">
        <v>34</v>
      </c>
      <c r="C2157" t="s">
        <v>35</v>
      </c>
      <c r="D2157" t="s">
        <v>31</v>
      </c>
      <c r="E2157" t="s">
        <v>25</v>
      </c>
      <c r="F2157" s="398" t="s">
        <v>292</v>
      </c>
      <c r="G2157" s="398" t="s">
        <v>292</v>
      </c>
      <c r="H2157" s="398" t="s">
        <v>292</v>
      </c>
      <c r="I2157" s="398" t="s">
        <v>292</v>
      </c>
      <c r="J2157" s="398" t="s">
        <v>292</v>
      </c>
    </row>
    <row r="2158" spans="1:10">
      <c r="A2158" t="s">
        <v>369</v>
      </c>
      <c r="B2158" t="s">
        <v>36</v>
      </c>
      <c r="C2158" t="s">
        <v>37</v>
      </c>
      <c r="D2158" t="s">
        <v>31</v>
      </c>
      <c r="E2158" t="s">
        <v>25</v>
      </c>
      <c r="F2158" s="398" t="s">
        <v>292</v>
      </c>
      <c r="G2158" s="398" t="s">
        <v>292</v>
      </c>
      <c r="H2158" s="398" t="s">
        <v>292</v>
      </c>
      <c r="I2158" s="398" t="s">
        <v>292</v>
      </c>
      <c r="J2158" s="398" t="s">
        <v>292</v>
      </c>
    </row>
    <row r="2159" spans="1:10">
      <c r="A2159" t="s">
        <v>369</v>
      </c>
      <c r="B2159" t="s">
        <v>38</v>
      </c>
      <c r="C2159" t="s">
        <v>39</v>
      </c>
      <c r="D2159" t="s">
        <v>31</v>
      </c>
      <c r="E2159" t="s">
        <v>25</v>
      </c>
      <c r="F2159" s="397">
        <v>0</v>
      </c>
      <c r="G2159" s="397">
        <v>0</v>
      </c>
      <c r="H2159" s="397">
        <v>0</v>
      </c>
      <c r="I2159" s="397">
        <v>0</v>
      </c>
      <c r="J2159" s="397">
        <v>0</v>
      </c>
    </row>
    <row r="2160" spans="1:10">
      <c r="A2160" t="s">
        <v>369</v>
      </c>
      <c r="B2160" t="s">
        <v>40</v>
      </c>
      <c r="C2160" t="s">
        <v>41</v>
      </c>
      <c r="D2160" t="s">
        <v>31</v>
      </c>
      <c r="E2160" t="s">
        <v>25</v>
      </c>
      <c r="F2160" s="397">
        <v>0</v>
      </c>
      <c r="G2160" s="397">
        <v>0</v>
      </c>
      <c r="H2160" s="397">
        <v>0</v>
      </c>
      <c r="I2160" s="397">
        <v>0</v>
      </c>
      <c r="J2160" s="397">
        <v>0</v>
      </c>
    </row>
    <row r="2161" spans="1:10">
      <c r="A2161" t="s">
        <v>369</v>
      </c>
      <c r="B2161" t="s">
        <v>42</v>
      </c>
      <c r="C2161" t="s">
        <v>43</v>
      </c>
      <c r="D2161" t="s">
        <v>31</v>
      </c>
      <c r="E2161" t="s">
        <v>25</v>
      </c>
      <c r="F2161" s="398" t="s">
        <v>292</v>
      </c>
      <c r="G2161" s="398" t="s">
        <v>292</v>
      </c>
      <c r="H2161" s="398" t="s">
        <v>292</v>
      </c>
      <c r="I2161" s="398" t="s">
        <v>292</v>
      </c>
      <c r="J2161" s="398" t="s">
        <v>292</v>
      </c>
    </row>
    <row r="2162" spans="1:10">
      <c r="A2162" t="s">
        <v>369</v>
      </c>
      <c r="B2162" t="s">
        <v>44</v>
      </c>
      <c r="C2162" t="s">
        <v>45</v>
      </c>
      <c r="D2162" t="s">
        <v>31</v>
      </c>
      <c r="E2162" t="s">
        <v>25</v>
      </c>
      <c r="F2162" s="398" t="s">
        <v>292</v>
      </c>
      <c r="G2162" s="398" t="s">
        <v>292</v>
      </c>
      <c r="H2162" s="398" t="s">
        <v>292</v>
      </c>
      <c r="I2162" s="398" t="s">
        <v>292</v>
      </c>
      <c r="J2162" s="398" t="s">
        <v>292</v>
      </c>
    </row>
    <row r="2163" spans="1:10">
      <c r="A2163" t="s">
        <v>369</v>
      </c>
      <c r="B2163" t="s">
        <v>46</v>
      </c>
      <c r="C2163" t="s">
        <v>47</v>
      </c>
      <c r="D2163" t="s">
        <v>31</v>
      </c>
      <c r="E2163" t="s">
        <v>25</v>
      </c>
      <c r="F2163" s="397">
        <v>0</v>
      </c>
      <c r="G2163" s="397">
        <v>0</v>
      </c>
      <c r="H2163" s="397">
        <v>0</v>
      </c>
      <c r="I2163" s="397">
        <v>0</v>
      </c>
      <c r="J2163" s="397">
        <v>0</v>
      </c>
    </row>
    <row r="2164" spans="1:10">
      <c r="A2164" t="s">
        <v>369</v>
      </c>
      <c r="B2164" t="s">
        <v>48</v>
      </c>
      <c r="C2164" t="s">
        <v>49</v>
      </c>
      <c r="D2164" t="s">
        <v>31</v>
      </c>
      <c r="E2164" t="s">
        <v>25</v>
      </c>
      <c r="F2164" s="397">
        <v>0</v>
      </c>
      <c r="G2164" s="397">
        <v>0</v>
      </c>
      <c r="H2164" s="397">
        <v>0</v>
      </c>
      <c r="I2164" s="397">
        <v>0</v>
      </c>
      <c r="J2164" s="397">
        <v>0</v>
      </c>
    </row>
    <row r="2165" spans="1:10">
      <c r="A2165" t="s">
        <v>369</v>
      </c>
      <c r="B2165" t="s">
        <v>50</v>
      </c>
      <c r="C2165" t="s">
        <v>51</v>
      </c>
      <c r="D2165" t="s">
        <v>31</v>
      </c>
      <c r="E2165" t="s">
        <v>25</v>
      </c>
      <c r="F2165" s="398" t="s">
        <v>292</v>
      </c>
      <c r="G2165" s="398" t="s">
        <v>292</v>
      </c>
      <c r="H2165" s="398" t="s">
        <v>292</v>
      </c>
      <c r="I2165" s="398" t="s">
        <v>292</v>
      </c>
      <c r="J2165" s="398" t="s">
        <v>292</v>
      </c>
    </row>
    <row r="2166" spans="1:10">
      <c r="A2166" t="s">
        <v>369</v>
      </c>
      <c r="B2166" t="s">
        <v>52</v>
      </c>
      <c r="C2166" t="s">
        <v>53</v>
      </c>
      <c r="D2166" t="s">
        <v>31</v>
      </c>
      <c r="E2166" t="s">
        <v>25</v>
      </c>
      <c r="F2166" s="398" t="s">
        <v>292</v>
      </c>
      <c r="G2166" s="398" t="s">
        <v>292</v>
      </c>
      <c r="H2166" s="398" t="s">
        <v>292</v>
      </c>
      <c r="I2166" s="398" t="s">
        <v>292</v>
      </c>
      <c r="J2166" s="398" t="s">
        <v>292</v>
      </c>
    </row>
    <row r="2167" spans="1:10">
      <c r="A2167" t="s">
        <v>369</v>
      </c>
      <c r="B2167" t="s">
        <v>54</v>
      </c>
      <c r="C2167" t="s">
        <v>55</v>
      </c>
      <c r="D2167" t="s">
        <v>31</v>
      </c>
      <c r="E2167" t="s">
        <v>25</v>
      </c>
      <c r="F2167" s="398" t="s">
        <v>292</v>
      </c>
      <c r="G2167" s="398" t="s">
        <v>292</v>
      </c>
      <c r="H2167" s="398" t="s">
        <v>292</v>
      </c>
      <c r="I2167" s="398" t="s">
        <v>292</v>
      </c>
      <c r="J2167" s="398" t="s">
        <v>292</v>
      </c>
    </row>
    <row r="2168" spans="1:10">
      <c r="A2168" t="s">
        <v>369</v>
      </c>
      <c r="B2168" t="s">
        <v>56</v>
      </c>
      <c r="C2168" t="s">
        <v>57</v>
      </c>
      <c r="D2168" t="s">
        <v>31</v>
      </c>
      <c r="E2168" t="s">
        <v>25</v>
      </c>
      <c r="F2168" s="398" t="s">
        <v>292</v>
      </c>
      <c r="G2168" s="398" t="s">
        <v>292</v>
      </c>
      <c r="H2168" s="398" t="s">
        <v>292</v>
      </c>
      <c r="I2168" s="398" t="s">
        <v>292</v>
      </c>
      <c r="J2168" s="398" t="s">
        <v>292</v>
      </c>
    </row>
    <row r="2169" spans="1:10">
      <c r="A2169" t="s">
        <v>369</v>
      </c>
      <c r="B2169" t="s">
        <v>58</v>
      </c>
      <c r="C2169" t="s">
        <v>59</v>
      </c>
      <c r="D2169" t="s">
        <v>31</v>
      </c>
      <c r="E2169" t="s">
        <v>25</v>
      </c>
      <c r="F2169" s="397">
        <v>0</v>
      </c>
      <c r="G2169" s="397">
        <v>0</v>
      </c>
      <c r="H2169" s="397">
        <v>0</v>
      </c>
      <c r="I2169" s="397">
        <v>0</v>
      </c>
      <c r="J2169" s="397">
        <v>0</v>
      </c>
    </row>
    <row r="2170" spans="1:10">
      <c r="A2170" t="s">
        <v>369</v>
      </c>
      <c r="B2170" t="s">
        <v>60</v>
      </c>
      <c r="C2170" t="s">
        <v>61</v>
      </c>
      <c r="D2170" t="s">
        <v>31</v>
      </c>
      <c r="E2170" t="s">
        <v>25</v>
      </c>
      <c r="F2170" s="397">
        <v>0</v>
      </c>
      <c r="G2170" s="397">
        <v>0</v>
      </c>
      <c r="H2170" s="397">
        <v>0</v>
      </c>
      <c r="I2170" s="397">
        <v>0</v>
      </c>
      <c r="J2170" s="397">
        <v>0</v>
      </c>
    </row>
    <row r="2171" spans="1:10">
      <c r="A2171" t="s">
        <v>369</v>
      </c>
      <c r="B2171" t="s">
        <v>62</v>
      </c>
      <c r="C2171" t="s">
        <v>63</v>
      </c>
      <c r="D2171" t="s">
        <v>31</v>
      </c>
      <c r="E2171" t="s">
        <v>25</v>
      </c>
      <c r="F2171" s="398" t="s">
        <v>292</v>
      </c>
      <c r="G2171" s="398" t="s">
        <v>292</v>
      </c>
      <c r="H2171" s="398" t="s">
        <v>292</v>
      </c>
      <c r="I2171" s="398" t="s">
        <v>292</v>
      </c>
      <c r="J2171" s="398" t="s">
        <v>292</v>
      </c>
    </row>
    <row r="2172" spans="1:10">
      <c r="A2172" t="s">
        <v>369</v>
      </c>
      <c r="B2172" t="s">
        <v>64</v>
      </c>
      <c r="C2172" t="s">
        <v>65</v>
      </c>
      <c r="D2172" t="s">
        <v>31</v>
      </c>
      <c r="E2172" t="s">
        <v>25</v>
      </c>
      <c r="F2172" s="398" t="s">
        <v>292</v>
      </c>
      <c r="G2172" s="398" t="s">
        <v>292</v>
      </c>
      <c r="H2172" s="398" t="s">
        <v>292</v>
      </c>
      <c r="I2172" s="398" t="s">
        <v>292</v>
      </c>
      <c r="J2172" s="398" t="s">
        <v>292</v>
      </c>
    </row>
    <row r="2173" spans="1:10">
      <c r="A2173" t="s">
        <v>369</v>
      </c>
      <c r="B2173" t="s">
        <v>66</v>
      </c>
      <c r="C2173" t="s">
        <v>67</v>
      </c>
      <c r="D2173" t="s">
        <v>31</v>
      </c>
      <c r="E2173" t="s">
        <v>25</v>
      </c>
      <c r="F2173" s="398" t="s">
        <v>292</v>
      </c>
      <c r="G2173" s="398" t="s">
        <v>292</v>
      </c>
      <c r="H2173" s="398" t="s">
        <v>292</v>
      </c>
      <c r="I2173" s="398" t="s">
        <v>292</v>
      </c>
      <c r="J2173" s="398" t="s">
        <v>292</v>
      </c>
    </row>
    <row r="2174" spans="1:10">
      <c r="A2174" t="s">
        <v>369</v>
      </c>
      <c r="B2174" t="s">
        <v>68</v>
      </c>
      <c r="C2174" t="s">
        <v>69</v>
      </c>
      <c r="D2174" t="s">
        <v>31</v>
      </c>
      <c r="E2174" t="s">
        <v>25</v>
      </c>
      <c r="F2174" s="398" t="s">
        <v>292</v>
      </c>
      <c r="G2174" s="398" t="s">
        <v>292</v>
      </c>
      <c r="H2174" s="398" t="s">
        <v>292</v>
      </c>
      <c r="I2174" s="398" t="s">
        <v>292</v>
      </c>
      <c r="J2174" s="398" t="s">
        <v>292</v>
      </c>
    </row>
    <row r="2175" spans="1:10">
      <c r="A2175" t="s">
        <v>369</v>
      </c>
      <c r="B2175" t="s">
        <v>70</v>
      </c>
      <c r="C2175" t="s">
        <v>71</v>
      </c>
      <c r="D2175" t="s">
        <v>31</v>
      </c>
      <c r="E2175" t="s">
        <v>25</v>
      </c>
      <c r="F2175" s="397">
        <v>0</v>
      </c>
      <c r="G2175" s="397">
        <v>0</v>
      </c>
      <c r="H2175" s="397">
        <v>0</v>
      </c>
      <c r="I2175" s="397">
        <v>0</v>
      </c>
      <c r="J2175" s="397">
        <v>0</v>
      </c>
    </row>
    <row r="2176" spans="1:10">
      <c r="A2176" t="s">
        <v>369</v>
      </c>
      <c r="B2176" t="s">
        <v>72</v>
      </c>
      <c r="C2176" t="s">
        <v>73</v>
      </c>
      <c r="D2176" t="s">
        <v>31</v>
      </c>
      <c r="E2176" t="s">
        <v>25</v>
      </c>
      <c r="F2176" s="397">
        <v>0</v>
      </c>
      <c r="G2176" s="397">
        <v>0</v>
      </c>
      <c r="H2176" s="397">
        <v>0</v>
      </c>
      <c r="I2176" s="397">
        <v>0</v>
      </c>
      <c r="J2176" s="397">
        <v>0</v>
      </c>
    </row>
    <row r="2177" spans="1:10">
      <c r="A2177" t="s">
        <v>369</v>
      </c>
      <c r="B2177" t="s">
        <v>74</v>
      </c>
      <c r="C2177" t="s">
        <v>75</v>
      </c>
      <c r="D2177" t="s">
        <v>31</v>
      </c>
      <c r="E2177" t="s">
        <v>25</v>
      </c>
      <c r="F2177" s="398" t="s">
        <v>292</v>
      </c>
      <c r="G2177" s="398" t="s">
        <v>292</v>
      </c>
      <c r="H2177" s="398" t="s">
        <v>292</v>
      </c>
      <c r="I2177" s="398" t="s">
        <v>292</v>
      </c>
      <c r="J2177" s="398" t="s">
        <v>292</v>
      </c>
    </row>
    <row r="2178" spans="1:10">
      <c r="A2178" t="s">
        <v>369</v>
      </c>
      <c r="B2178" t="s">
        <v>76</v>
      </c>
      <c r="C2178" t="s">
        <v>77</v>
      </c>
      <c r="D2178" t="s">
        <v>31</v>
      </c>
      <c r="E2178" t="s">
        <v>25</v>
      </c>
      <c r="F2178" s="398" t="s">
        <v>292</v>
      </c>
      <c r="G2178" s="398" t="s">
        <v>292</v>
      </c>
      <c r="H2178" s="398" t="s">
        <v>292</v>
      </c>
      <c r="I2178" s="398" t="s">
        <v>292</v>
      </c>
      <c r="J2178" s="398" t="s">
        <v>292</v>
      </c>
    </row>
    <row r="2179" spans="1:10">
      <c r="A2179" t="s">
        <v>369</v>
      </c>
      <c r="B2179" t="s">
        <v>78</v>
      </c>
      <c r="C2179" t="s">
        <v>79</v>
      </c>
      <c r="D2179" t="s">
        <v>31</v>
      </c>
      <c r="E2179" t="s">
        <v>25</v>
      </c>
      <c r="F2179" s="398" t="s">
        <v>292</v>
      </c>
      <c r="G2179" s="398" t="s">
        <v>292</v>
      </c>
      <c r="H2179" s="398" t="s">
        <v>292</v>
      </c>
      <c r="I2179" s="398" t="s">
        <v>292</v>
      </c>
      <c r="J2179" s="398" t="s">
        <v>292</v>
      </c>
    </row>
    <row r="2180" spans="1:10">
      <c r="A2180" t="s">
        <v>369</v>
      </c>
      <c r="B2180" t="s">
        <v>80</v>
      </c>
      <c r="C2180" t="s">
        <v>81</v>
      </c>
      <c r="D2180" t="s">
        <v>31</v>
      </c>
      <c r="E2180" t="s">
        <v>25</v>
      </c>
      <c r="F2180" s="398" t="s">
        <v>292</v>
      </c>
      <c r="G2180" s="398" t="s">
        <v>292</v>
      </c>
      <c r="H2180" s="398" t="s">
        <v>292</v>
      </c>
      <c r="I2180" s="398" t="s">
        <v>292</v>
      </c>
      <c r="J2180" s="398" t="s">
        <v>292</v>
      </c>
    </row>
    <row r="2181" spans="1:10">
      <c r="A2181" t="s">
        <v>369</v>
      </c>
      <c r="B2181" t="s">
        <v>82</v>
      </c>
      <c r="C2181" t="s">
        <v>83</v>
      </c>
      <c r="D2181" t="s">
        <v>31</v>
      </c>
      <c r="E2181" t="s">
        <v>25</v>
      </c>
      <c r="F2181" s="397">
        <v>0</v>
      </c>
      <c r="G2181" s="397">
        <v>0</v>
      </c>
      <c r="H2181" s="397">
        <v>0</v>
      </c>
      <c r="I2181" s="397">
        <v>0</v>
      </c>
      <c r="J2181" s="397">
        <v>0</v>
      </c>
    </row>
    <row r="2182" spans="1:10">
      <c r="A2182" t="s">
        <v>369</v>
      </c>
      <c r="B2182" t="s">
        <v>84</v>
      </c>
      <c r="C2182" t="s">
        <v>85</v>
      </c>
      <c r="D2182" t="s">
        <v>31</v>
      </c>
      <c r="E2182" t="s">
        <v>25</v>
      </c>
      <c r="F2182" s="397">
        <v>3</v>
      </c>
      <c r="G2182" s="397">
        <v>3</v>
      </c>
      <c r="H2182" s="397">
        <v>3</v>
      </c>
      <c r="I2182" s="397">
        <v>3</v>
      </c>
      <c r="J2182" s="397">
        <v>3</v>
      </c>
    </row>
    <row r="2183" spans="1:10">
      <c r="A2183" t="s">
        <v>369</v>
      </c>
      <c r="B2183" t="s">
        <v>86</v>
      </c>
      <c r="C2183" t="s">
        <v>87</v>
      </c>
      <c r="D2183" t="s">
        <v>31</v>
      </c>
      <c r="E2183" t="s">
        <v>25</v>
      </c>
      <c r="F2183" s="398" t="s">
        <v>292</v>
      </c>
      <c r="G2183" s="398" t="s">
        <v>292</v>
      </c>
      <c r="H2183" s="398" t="s">
        <v>292</v>
      </c>
      <c r="I2183" s="398" t="s">
        <v>292</v>
      </c>
      <c r="J2183" s="398" t="s">
        <v>292</v>
      </c>
    </row>
    <row r="2184" spans="1:10">
      <c r="A2184" t="s">
        <v>369</v>
      </c>
      <c r="B2184" t="s">
        <v>88</v>
      </c>
      <c r="C2184" t="s">
        <v>89</v>
      </c>
      <c r="D2184" t="s">
        <v>31</v>
      </c>
      <c r="E2184" t="s">
        <v>25</v>
      </c>
      <c r="F2184" s="398" t="s">
        <v>292</v>
      </c>
      <c r="G2184" s="398" t="s">
        <v>292</v>
      </c>
      <c r="H2184" s="398" t="s">
        <v>292</v>
      </c>
      <c r="I2184" s="398" t="s">
        <v>292</v>
      </c>
      <c r="J2184" s="398" t="s">
        <v>292</v>
      </c>
    </row>
    <row r="2185" spans="1:10">
      <c r="A2185" t="s">
        <v>369</v>
      </c>
      <c r="B2185" t="s">
        <v>90</v>
      </c>
      <c r="C2185" t="s">
        <v>91</v>
      </c>
      <c r="D2185" t="s">
        <v>31</v>
      </c>
      <c r="E2185" t="s">
        <v>25</v>
      </c>
      <c r="F2185" s="398" t="s">
        <v>292</v>
      </c>
      <c r="G2185" s="398" t="s">
        <v>292</v>
      </c>
      <c r="H2185" s="398" t="s">
        <v>292</v>
      </c>
      <c r="I2185" s="398" t="s">
        <v>292</v>
      </c>
      <c r="J2185" s="398" t="s">
        <v>292</v>
      </c>
    </row>
    <row r="2186" spans="1:10">
      <c r="A2186" t="s">
        <v>369</v>
      </c>
      <c r="B2186" t="s">
        <v>92</v>
      </c>
      <c r="C2186" t="s">
        <v>93</v>
      </c>
      <c r="D2186" t="s">
        <v>31</v>
      </c>
      <c r="E2186" t="s">
        <v>25</v>
      </c>
      <c r="F2186" s="398" t="s">
        <v>292</v>
      </c>
      <c r="G2186" s="398" t="s">
        <v>292</v>
      </c>
      <c r="H2186" s="398" t="s">
        <v>292</v>
      </c>
      <c r="I2186" s="398" t="s">
        <v>292</v>
      </c>
      <c r="J2186" s="398" t="s">
        <v>292</v>
      </c>
    </row>
    <row r="2187" spans="1:10">
      <c r="A2187" t="s">
        <v>369</v>
      </c>
      <c r="B2187" t="s">
        <v>94</v>
      </c>
      <c r="C2187" t="s">
        <v>95</v>
      </c>
      <c r="D2187" t="s">
        <v>31</v>
      </c>
      <c r="E2187" t="s">
        <v>25</v>
      </c>
      <c r="F2187" s="397">
        <v>1.3141179088100001</v>
      </c>
      <c r="G2187" s="397">
        <v>1.353931590675</v>
      </c>
      <c r="H2187" s="397">
        <v>1.3340247497425</v>
      </c>
      <c r="I2187" s="397">
        <v>1.3439781702087501</v>
      </c>
      <c r="J2187" s="397">
        <v>1.339001459975625</v>
      </c>
    </row>
    <row r="2188" spans="1:10">
      <c r="A2188" t="s">
        <v>369</v>
      </c>
      <c r="B2188" t="s">
        <v>96</v>
      </c>
      <c r="C2188" t="s">
        <v>97</v>
      </c>
      <c r="D2188" t="s">
        <v>31</v>
      </c>
      <c r="E2188" t="s">
        <v>25</v>
      </c>
      <c r="F2188" s="397">
        <v>0.14953263846000001</v>
      </c>
      <c r="G2188" s="397">
        <v>0.15411053205</v>
      </c>
      <c r="H2188" s="397">
        <v>0.151821585255</v>
      </c>
      <c r="I2188" s="397">
        <v>0.15296605865249999</v>
      </c>
      <c r="J2188" s="397">
        <v>0.15239382195375001</v>
      </c>
    </row>
    <row r="2189" spans="1:10">
      <c r="A2189" t="s">
        <v>369</v>
      </c>
      <c r="B2189" t="s">
        <v>98</v>
      </c>
      <c r="C2189" t="s">
        <v>99</v>
      </c>
      <c r="D2189" t="s">
        <v>31</v>
      </c>
      <c r="E2189" t="s">
        <v>25</v>
      </c>
      <c r="F2189" s="397">
        <v>0</v>
      </c>
      <c r="G2189" s="397">
        <v>0</v>
      </c>
      <c r="H2189" s="397">
        <v>0</v>
      </c>
      <c r="I2189" s="397">
        <v>0</v>
      </c>
      <c r="J2189" s="397">
        <v>0</v>
      </c>
    </row>
    <row r="2190" spans="1:10">
      <c r="A2190" t="s">
        <v>369</v>
      </c>
      <c r="B2190" t="s">
        <v>100</v>
      </c>
      <c r="C2190" t="s">
        <v>101</v>
      </c>
      <c r="D2190" t="s">
        <v>31</v>
      </c>
      <c r="E2190" t="s">
        <v>25</v>
      </c>
      <c r="F2190" s="397">
        <v>5.1289999999999996</v>
      </c>
      <c r="G2190" s="397">
        <v>5.1459999999999999</v>
      </c>
      <c r="H2190" s="397">
        <v>5.6340000000000003</v>
      </c>
      <c r="I2190" s="397">
        <v>6.1239999999999997</v>
      </c>
      <c r="J2190" s="397">
        <v>6.8090000000000002</v>
      </c>
    </row>
    <row r="2191" spans="1:10">
      <c r="A2191" t="s">
        <v>369</v>
      </c>
      <c r="B2191" t="s">
        <v>102</v>
      </c>
      <c r="C2191" t="s">
        <v>103</v>
      </c>
      <c r="D2191" t="s">
        <v>31</v>
      </c>
      <c r="E2191" t="s">
        <v>25</v>
      </c>
      <c r="F2191" s="397">
        <v>0</v>
      </c>
      <c r="G2191" s="397">
        <v>0</v>
      </c>
      <c r="H2191" s="397">
        <v>0</v>
      </c>
      <c r="I2191" s="397">
        <v>0</v>
      </c>
      <c r="J2191" s="397">
        <v>0</v>
      </c>
    </row>
    <row r="2192" spans="1:10">
      <c r="A2192" t="s">
        <v>369</v>
      </c>
      <c r="B2192" t="s">
        <v>104</v>
      </c>
      <c r="C2192" t="s">
        <v>105</v>
      </c>
      <c r="D2192" t="s">
        <v>31</v>
      </c>
      <c r="E2192" t="s">
        <v>25</v>
      </c>
      <c r="F2192" s="397">
        <v>0</v>
      </c>
      <c r="G2192" s="397">
        <v>0</v>
      </c>
      <c r="H2192" s="397">
        <v>0</v>
      </c>
      <c r="I2192" s="397">
        <v>0</v>
      </c>
      <c r="J2192" s="397">
        <v>0</v>
      </c>
    </row>
    <row r="2193" spans="1:10">
      <c r="A2193" t="s">
        <v>369</v>
      </c>
      <c r="B2193" t="s">
        <v>106</v>
      </c>
      <c r="C2193" t="s">
        <v>107</v>
      </c>
      <c r="D2193" t="s">
        <v>31</v>
      </c>
      <c r="E2193" t="s">
        <v>25</v>
      </c>
      <c r="F2193" s="397">
        <v>-1.5969018225</v>
      </c>
      <c r="G2193" s="397">
        <v>-1.8072592762499999</v>
      </c>
      <c r="H2193" s="397">
        <v>-2.1601917300000002</v>
      </c>
      <c r="I2193" s="397">
        <v>-2.30719173</v>
      </c>
      <c r="J2193" s="397">
        <v>-2.5126917299999998</v>
      </c>
    </row>
    <row r="2194" spans="1:10">
      <c r="A2194" t="s">
        <v>369</v>
      </c>
      <c r="B2194" t="s">
        <v>108</v>
      </c>
      <c r="C2194" t="s">
        <v>109</v>
      </c>
      <c r="D2194" t="s">
        <v>31</v>
      </c>
      <c r="E2194" t="s">
        <v>25</v>
      </c>
      <c r="F2194" s="397">
        <v>1.5969018225</v>
      </c>
      <c r="G2194" s="397">
        <v>1.8072592762499999</v>
      </c>
      <c r="H2194" s="397">
        <v>2.1601917300000002</v>
      </c>
      <c r="I2194" s="397">
        <v>2.30719173</v>
      </c>
      <c r="J2194" s="397">
        <v>2.5126917299999998</v>
      </c>
    </row>
    <row r="2195" spans="1:10">
      <c r="A2195" t="s">
        <v>369</v>
      </c>
      <c r="B2195" t="s">
        <v>110</v>
      </c>
      <c r="C2195" t="s">
        <v>111</v>
      </c>
      <c r="D2195" t="s">
        <v>31</v>
      </c>
      <c r="E2195" t="s">
        <v>25</v>
      </c>
      <c r="F2195" s="397">
        <v>7.5149999999999997</v>
      </c>
      <c r="G2195" s="397">
        <v>7.5389999999999997</v>
      </c>
      <c r="H2195" s="397">
        <v>8.2550000000000008</v>
      </c>
      <c r="I2195" s="397">
        <v>8.8970000000000002</v>
      </c>
      <c r="J2195" s="397">
        <v>9.9760000000000009</v>
      </c>
    </row>
    <row r="2196" spans="1:10">
      <c r="A2196" t="s">
        <v>369</v>
      </c>
      <c r="B2196" t="s">
        <v>112</v>
      </c>
      <c r="C2196" t="s">
        <v>113</v>
      </c>
      <c r="D2196" t="s">
        <v>31</v>
      </c>
      <c r="E2196" t="s">
        <v>25</v>
      </c>
      <c r="F2196" s="397">
        <v>0.30399999999999999</v>
      </c>
      <c r="G2196" s="397">
        <v>0.30299999999999999</v>
      </c>
      <c r="H2196" s="397">
        <v>0.33300000000000002</v>
      </c>
      <c r="I2196" s="397">
        <v>0.36299999999999999</v>
      </c>
      <c r="J2196" s="397">
        <v>0.40699999999999997</v>
      </c>
    </row>
    <row r="2197" spans="1:10">
      <c r="A2197" t="s">
        <v>369</v>
      </c>
      <c r="B2197" t="s">
        <v>114</v>
      </c>
      <c r="C2197" t="s">
        <v>115</v>
      </c>
      <c r="D2197" t="s">
        <v>31</v>
      </c>
      <c r="E2197" t="s">
        <v>25</v>
      </c>
      <c r="F2197" s="397">
        <v>0</v>
      </c>
      <c r="G2197" s="397">
        <v>0</v>
      </c>
      <c r="H2197" s="397">
        <v>0</v>
      </c>
      <c r="I2197" s="397">
        <v>0</v>
      </c>
      <c r="J2197" s="397">
        <v>0</v>
      </c>
    </row>
    <row r="2198" spans="1:10">
      <c r="A2198" t="s">
        <v>369</v>
      </c>
      <c r="B2198" t="s">
        <v>116</v>
      </c>
      <c r="C2198" t="s">
        <v>117</v>
      </c>
      <c r="D2198" t="s">
        <v>31</v>
      </c>
      <c r="E2198" t="s">
        <v>25</v>
      </c>
      <c r="F2198" s="397">
        <v>0</v>
      </c>
      <c r="G2198" s="397">
        <v>0</v>
      </c>
      <c r="H2198" s="397">
        <v>0</v>
      </c>
      <c r="I2198" s="397">
        <v>0</v>
      </c>
      <c r="J2198" s="397">
        <v>0</v>
      </c>
    </row>
    <row r="2199" spans="1:10">
      <c r="A2199" t="s">
        <v>369</v>
      </c>
      <c r="B2199" t="s">
        <v>118</v>
      </c>
      <c r="C2199" t="s">
        <v>119</v>
      </c>
      <c r="D2199" t="s">
        <v>31</v>
      </c>
      <c r="E2199" t="s">
        <v>25</v>
      </c>
      <c r="F2199" s="397">
        <v>0</v>
      </c>
      <c r="G2199" s="397">
        <v>0</v>
      </c>
      <c r="H2199" s="397">
        <v>0</v>
      </c>
      <c r="I2199" s="397">
        <v>0</v>
      </c>
      <c r="J2199" s="397">
        <v>0</v>
      </c>
    </row>
    <row r="2200" spans="1:10">
      <c r="A2200" t="s">
        <v>369</v>
      </c>
      <c r="B2200" t="s">
        <v>120</v>
      </c>
      <c r="C2200" t="s">
        <v>121</v>
      </c>
      <c r="D2200" t="s">
        <v>31</v>
      </c>
      <c r="E2200" t="s">
        <v>25</v>
      </c>
      <c r="F2200" s="397">
        <v>0</v>
      </c>
      <c r="G2200" s="397">
        <v>0</v>
      </c>
      <c r="H2200" s="397">
        <v>0</v>
      </c>
      <c r="I2200" s="397">
        <v>0</v>
      </c>
      <c r="J2200" s="397">
        <v>0</v>
      </c>
    </row>
    <row r="2201" spans="1:10">
      <c r="A2201" t="s">
        <v>369</v>
      </c>
      <c r="B2201" t="s">
        <v>122</v>
      </c>
      <c r="C2201" t="s">
        <v>123</v>
      </c>
      <c r="D2201" t="s">
        <v>31</v>
      </c>
      <c r="E2201" t="s">
        <v>25</v>
      </c>
      <c r="F2201" s="397">
        <v>0</v>
      </c>
      <c r="G2201" s="397">
        <v>0</v>
      </c>
      <c r="H2201" s="397">
        <v>0</v>
      </c>
      <c r="I2201" s="397">
        <v>0</v>
      </c>
      <c r="J2201" s="397">
        <v>0</v>
      </c>
    </row>
    <row r="2202" spans="1:10">
      <c r="A2202" t="s">
        <v>369</v>
      </c>
      <c r="B2202" t="s">
        <v>124</v>
      </c>
      <c r="C2202" t="s">
        <v>125</v>
      </c>
      <c r="D2202" t="s">
        <v>31</v>
      </c>
      <c r="E2202" t="s">
        <v>25</v>
      </c>
      <c r="F2202" s="397">
        <v>0</v>
      </c>
      <c r="G2202" s="397">
        <v>0</v>
      </c>
      <c r="H2202" s="397">
        <v>0</v>
      </c>
      <c r="I2202" s="397">
        <v>0</v>
      </c>
      <c r="J2202" s="397">
        <v>0</v>
      </c>
    </row>
    <row r="2203" spans="1:10">
      <c r="A2203" t="s">
        <v>369</v>
      </c>
      <c r="B2203" t="s">
        <v>126</v>
      </c>
      <c r="C2203" t="s">
        <v>127</v>
      </c>
      <c r="D2203" t="s">
        <v>31</v>
      </c>
      <c r="E2203" t="s">
        <v>25</v>
      </c>
      <c r="F2203" s="397">
        <v>0</v>
      </c>
      <c r="G2203" s="397">
        <v>0</v>
      </c>
      <c r="H2203" s="397">
        <v>0</v>
      </c>
      <c r="I2203" s="397">
        <v>0</v>
      </c>
      <c r="J2203" s="397">
        <v>0</v>
      </c>
    </row>
    <row r="2204" spans="1:10">
      <c r="A2204" t="s">
        <v>369</v>
      </c>
      <c r="B2204" t="s">
        <v>128</v>
      </c>
      <c r="C2204" t="s">
        <v>129</v>
      </c>
      <c r="D2204" t="s">
        <v>31</v>
      </c>
      <c r="E2204" t="s">
        <v>25</v>
      </c>
      <c r="F2204" s="397">
        <v>0</v>
      </c>
      <c r="G2204" s="397">
        <v>0</v>
      </c>
      <c r="H2204" s="397">
        <v>0</v>
      </c>
      <c r="I2204" s="397">
        <v>0</v>
      </c>
      <c r="J2204" s="397">
        <v>0</v>
      </c>
    </row>
    <row r="2205" spans="1:10">
      <c r="A2205" t="s">
        <v>369</v>
      </c>
      <c r="B2205" t="s">
        <v>130</v>
      </c>
      <c r="C2205" t="s">
        <v>131</v>
      </c>
      <c r="D2205" t="s">
        <v>31</v>
      </c>
      <c r="E2205" t="s">
        <v>25</v>
      </c>
      <c r="F2205" s="397">
        <v>0</v>
      </c>
      <c r="G2205" s="397">
        <v>0</v>
      </c>
      <c r="H2205" s="397">
        <v>0</v>
      </c>
      <c r="I2205" s="397">
        <v>0</v>
      </c>
      <c r="J2205" s="397">
        <v>0</v>
      </c>
    </row>
    <row r="2206" spans="1:10">
      <c r="A2206" t="s">
        <v>369</v>
      </c>
      <c r="B2206" t="s">
        <v>132</v>
      </c>
      <c r="C2206" t="s">
        <v>133</v>
      </c>
      <c r="D2206" t="s">
        <v>31</v>
      </c>
      <c r="E2206" t="s">
        <v>25</v>
      </c>
      <c r="F2206" s="397">
        <v>0</v>
      </c>
      <c r="G2206" s="397">
        <v>0</v>
      </c>
      <c r="H2206" s="397">
        <v>0</v>
      </c>
      <c r="I2206" s="397">
        <v>0</v>
      </c>
      <c r="J2206" s="397">
        <v>0</v>
      </c>
    </row>
    <row r="2207" spans="1:10">
      <c r="A2207" t="s">
        <v>369</v>
      </c>
      <c r="B2207" t="s">
        <v>134</v>
      </c>
      <c r="C2207" t="s">
        <v>135</v>
      </c>
      <c r="D2207" t="s">
        <v>31</v>
      </c>
      <c r="E2207" t="s">
        <v>25</v>
      </c>
      <c r="F2207" s="397">
        <v>0</v>
      </c>
      <c r="G2207" s="397">
        <v>0</v>
      </c>
      <c r="H2207" s="397">
        <v>0</v>
      </c>
      <c r="I2207" s="397">
        <v>0</v>
      </c>
      <c r="J2207" s="397">
        <v>0</v>
      </c>
    </row>
    <row r="2208" spans="1:10">
      <c r="A2208" t="s">
        <v>369</v>
      </c>
      <c r="B2208" t="s">
        <v>136</v>
      </c>
      <c r="C2208" t="s">
        <v>111</v>
      </c>
      <c r="D2208" t="s">
        <v>31</v>
      </c>
      <c r="E2208" t="s">
        <v>25</v>
      </c>
      <c r="F2208" s="397">
        <v>0</v>
      </c>
      <c r="G2208" s="397">
        <v>0</v>
      </c>
      <c r="H2208" s="397">
        <v>0</v>
      </c>
      <c r="I2208" s="397">
        <v>0</v>
      </c>
      <c r="J2208" s="397">
        <v>0</v>
      </c>
    </row>
    <row r="2209" spans="1:10">
      <c r="A2209" t="s">
        <v>369</v>
      </c>
      <c r="B2209" t="s">
        <v>137</v>
      </c>
      <c r="C2209" t="s">
        <v>113</v>
      </c>
      <c r="D2209" t="s">
        <v>31</v>
      </c>
      <c r="E2209" t="s">
        <v>25</v>
      </c>
      <c r="F2209" s="397">
        <v>0</v>
      </c>
      <c r="G2209" s="397">
        <v>0</v>
      </c>
      <c r="H2209" s="397">
        <v>0</v>
      </c>
      <c r="I2209" s="397">
        <v>0</v>
      </c>
      <c r="J2209" s="397">
        <v>0</v>
      </c>
    </row>
    <row r="2210" spans="1:10">
      <c r="A2210" t="s">
        <v>369</v>
      </c>
      <c r="B2210" t="s">
        <v>138</v>
      </c>
      <c r="C2210" t="s">
        <v>95</v>
      </c>
      <c r="D2210" t="s">
        <v>31</v>
      </c>
      <c r="E2210" t="s">
        <v>25</v>
      </c>
      <c r="F2210" s="397">
        <v>0</v>
      </c>
      <c r="G2210" s="397">
        <v>0</v>
      </c>
      <c r="H2210" s="397">
        <v>0</v>
      </c>
      <c r="I2210" s="397">
        <v>0</v>
      </c>
      <c r="J2210" s="397">
        <v>0</v>
      </c>
    </row>
    <row r="2211" spans="1:10">
      <c r="A2211" t="s">
        <v>369</v>
      </c>
      <c r="B2211" t="s">
        <v>139</v>
      </c>
      <c r="C2211" t="s">
        <v>97</v>
      </c>
      <c r="D2211" t="s">
        <v>31</v>
      </c>
      <c r="E2211" t="s">
        <v>25</v>
      </c>
      <c r="F2211" s="397">
        <v>0</v>
      </c>
      <c r="G2211" s="397">
        <v>0</v>
      </c>
      <c r="H2211" s="397">
        <v>0</v>
      </c>
      <c r="I2211" s="397">
        <v>0</v>
      </c>
      <c r="J2211" s="397">
        <v>0</v>
      </c>
    </row>
    <row r="2212" spans="1:10">
      <c r="A2212" t="s">
        <v>369</v>
      </c>
      <c r="B2212" t="s">
        <v>140</v>
      </c>
      <c r="C2212" t="s">
        <v>99</v>
      </c>
      <c r="D2212" t="s">
        <v>31</v>
      </c>
      <c r="E2212" t="s">
        <v>25</v>
      </c>
      <c r="F2212" s="397">
        <v>0</v>
      </c>
      <c r="G2212" s="397">
        <v>0</v>
      </c>
      <c r="H2212" s="397">
        <v>0</v>
      </c>
      <c r="I2212" s="397">
        <v>0</v>
      </c>
      <c r="J2212" s="397">
        <v>0</v>
      </c>
    </row>
    <row r="2213" spans="1:10">
      <c r="A2213" t="s">
        <v>369</v>
      </c>
      <c r="B2213" t="s">
        <v>141</v>
      </c>
      <c r="C2213" t="s">
        <v>101</v>
      </c>
      <c r="D2213" t="s">
        <v>31</v>
      </c>
      <c r="E2213" t="s">
        <v>25</v>
      </c>
      <c r="F2213" s="397">
        <v>0</v>
      </c>
      <c r="G2213" s="397">
        <v>0</v>
      </c>
      <c r="H2213" s="397">
        <v>0</v>
      </c>
      <c r="I2213" s="397">
        <v>0</v>
      </c>
      <c r="J2213" s="397">
        <v>0</v>
      </c>
    </row>
    <row r="2214" spans="1:10">
      <c r="A2214" t="s">
        <v>369</v>
      </c>
      <c r="B2214" t="s">
        <v>142</v>
      </c>
      <c r="C2214" t="s">
        <v>103</v>
      </c>
      <c r="D2214" t="s">
        <v>31</v>
      </c>
      <c r="E2214" t="s">
        <v>25</v>
      </c>
      <c r="F2214" s="397">
        <v>0</v>
      </c>
      <c r="G2214" s="397">
        <v>0</v>
      </c>
      <c r="H2214" s="397">
        <v>0</v>
      </c>
      <c r="I2214" s="397">
        <v>0</v>
      </c>
      <c r="J2214" s="397">
        <v>0</v>
      </c>
    </row>
    <row r="2215" spans="1:10">
      <c r="A2215" t="s">
        <v>369</v>
      </c>
      <c r="B2215" t="s">
        <v>143</v>
      </c>
      <c r="C2215" t="s">
        <v>144</v>
      </c>
      <c r="D2215" t="s">
        <v>31</v>
      </c>
      <c r="E2215" t="s">
        <v>25</v>
      </c>
      <c r="F2215" s="397">
        <v>0</v>
      </c>
      <c r="G2215" s="397">
        <v>0</v>
      </c>
      <c r="H2215" s="397">
        <v>0</v>
      </c>
      <c r="I2215" s="397">
        <v>0</v>
      </c>
      <c r="J2215" s="397">
        <v>0</v>
      </c>
    </row>
    <row r="2216" spans="1:10">
      <c r="A2216" t="s">
        <v>369</v>
      </c>
      <c r="B2216" t="s">
        <v>145</v>
      </c>
      <c r="C2216" t="s">
        <v>107</v>
      </c>
      <c r="D2216" t="s">
        <v>31</v>
      </c>
      <c r="E2216" t="s">
        <v>25</v>
      </c>
      <c r="F2216" s="397">
        <v>0</v>
      </c>
      <c r="G2216" s="397">
        <v>0</v>
      </c>
      <c r="H2216" s="397">
        <v>0</v>
      </c>
      <c r="I2216" s="397">
        <v>0</v>
      </c>
      <c r="J2216" s="397">
        <v>0</v>
      </c>
    </row>
    <row r="2217" spans="1:10">
      <c r="A2217" t="s">
        <v>369</v>
      </c>
      <c r="B2217" t="s">
        <v>146</v>
      </c>
      <c r="C2217" t="s">
        <v>109</v>
      </c>
      <c r="D2217" t="s">
        <v>31</v>
      </c>
      <c r="E2217" t="s">
        <v>25</v>
      </c>
      <c r="F2217" s="397">
        <v>0</v>
      </c>
      <c r="G2217" s="397">
        <v>0</v>
      </c>
      <c r="H2217" s="397">
        <v>0</v>
      </c>
      <c r="I2217" s="397">
        <v>0</v>
      </c>
      <c r="J2217" s="397">
        <v>0</v>
      </c>
    </row>
    <row r="2218" spans="1:10">
      <c r="A2218" t="s">
        <v>369</v>
      </c>
      <c r="B2218" t="s">
        <v>147</v>
      </c>
      <c r="C2218" t="s">
        <v>117</v>
      </c>
      <c r="D2218" t="s">
        <v>31</v>
      </c>
      <c r="E2218" t="s">
        <v>25</v>
      </c>
      <c r="F2218" s="397">
        <v>0</v>
      </c>
      <c r="G2218" s="397">
        <v>0</v>
      </c>
      <c r="H2218" s="397">
        <v>0</v>
      </c>
      <c r="I2218" s="397">
        <v>0</v>
      </c>
      <c r="J2218" s="397">
        <v>0</v>
      </c>
    </row>
    <row r="2219" spans="1:10">
      <c r="A2219" t="s">
        <v>369</v>
      </c>
      <c r="B2219" t="s">
        <v>148</v>
      </c>
      <c r="C2219" t="s">
        <v>119</v>
      </c>
      <c r="D2219" t="s">
        <v>31</v>
      </c>
      <c r="E2219" t="s">
        <v>25</v>
      </c>
      <c r="F2219" s="397">
        <v>0</v>
      </c>
      <c r="G2219" s="397">
        <v>0</v>
      </c>
      <c r="H2219" s="397">
        <v>0</v>
      </c>
      <c r="I2219" s="397">
        <v>0</v>
      </c>
      <c r="J2219" s="397">
        <v>0</v>
      </c>
    </row>
    <row r="2220" spans="1:10">
      <c r="A2220" t="s">
        <v>369</v>
      </c>
      <c r="B2220" t="s">
        <v>149</v>
      </c>
      <c r="C2220" t="s">
        <v>121</v>
      </c>
      <c r="D2220" t="s">
        <v>31</v>
      </c>
      <c r="E2220" t="s">
        <v>25</v>
      </c>
      <c r="F2220" s="397">
        <v>0</v>
      </c>
      <c r="G2220" s="397">
        <v>0</v>
      </c>
      <c r="H2220" s="397">
        <v>0</v>
      </c>
      <c r="I2220" s="397">
        <v>0</v>
      </c>
      <c r="J2220" s="397">
        <v>0</v>
      </c>
    </row>
    <row r="2221" spans="1:10">
      <c r="A2221" t="s">
        <v>369</v>
      </c>
      <c r="B2221" t="s">
        <v>150</v>
      </c>
      <c r="C2221" t="s">
        <v>123</v>
      </c>
      <c r="D2221" t="s">
        <v>31</v>
      </c>
      <c r="E2221" t="s">
        <v>25</v>
      </c>
      <c r="F2221" s="397">
        <v>0</v>
      </c>
      <c r="G2221" s="397">
        <v>0</v>
      </c>
      <c r="H2221" s="397">
        <v>0</v>
      </c>
      <c r="I2221" s="397">
        <v>0</v>
      </c>
      <c r="J2221" s="397">
        <v>0</v>
      </c>
    </row>
    <row r="2222" spans="1:10">
      <c r="A2222" t="s">
        <v>369</v>
      </c>
      <c r="B2222" t="s">
        <v>151</v>
      </c>
      <c r="C2222" t="s">
        <v>152</v>
      </c>
      <c r="D2222" t="s">
        <v>31</v>
      </c>
      <c r="E2222" t="s">
        <v>25</v>
      </c>
      <c r="F2222" s="397">
        <v>0</v>
      </c>
      <c r="G2222" s="397">
        <v>0</v>
      </c>
      <c r="H2222" s="397">
        <v>0</v>
      </c>
      <c r="I2222" s="397">
        <v>0</v>
      </c>
      <c r="J2222" s="397">
        <v>0</v>
      </c>
    </row>
    <row r="2223" spans="1:10">
      <c r="A2223" t="s">
        <v>369</v>
      </c>
      <c r="B2223" t="s">
        <v>153</v>
      </c>
      <c r="C2223" t="s">
        <v>127</v>
      </c>
      <c r="D2223" t="s">
        <v>31</v>
      </c>
      <c r="E2223" t="s">
        <v>25</v>
      </c>
      <c r="F2223" s="397">
        <v>0</v>
      </c>
      <c r="G2223" s="397">
        <v>0</v>
      </c>
      <c r="H2223" s="397">
        <v>0</v>
      </c>
      <c r="I2223" s="397">
        <v>0</v>
      </c>
      <c r="J2223" s="397">
        <v>0</v>
      </c>
    </row>
    <row r="2224" spans="1:10">
      <c r="A2224" t="s">
        <v>369</v>
      </c>
      <c r="B2224" t="s">
        <v>154</v>
      </c>
      <c r="C2224" t="s">
        <v>129</v>
      </c>
      <c r="D2224" t="s">
        <v>31</v>
      </c>
      <c r="E2224" t="s">
        <v>25</v>
      </c>
      <c r="F2224" s="397">
        <v>0</v>
      </c>
      <c r="G2224" s="397">
        <v>0</v>
      </c>
      <c r="H2224" s="397">
        <v>0</v>
      </c>
      <c r="I2224" s="397">
        <v>0</v>
      </c>
      <c r="J2224" s="397">
        <v>0</v>
      </c>
    </row>
    <row r="2225" spans="1:10">
      <c r="A2225" t="s">
        <v>369</v>
      </c>
      <c r="B2225" t="s">
        <v>155</v>
      </c>
      <c r="C2225" t="s">
        <v>131</v>
      </c>
      <c r="D2225" t="s">
        <v>31</v>
      </c>
      <c r="E2225" t="s">
        <v>25</v>
      </c>
      <c r="F2225" s="397">
        <v>0</v>
      </c>
      <c r="G2225" s="397">
        <v>0</v>
      </c>
      <c r="H2225" s="397">
        <v>0</v>
      </c>
      <c r="I2225" s="397">
        <v>0</v>
      </c>
      <c r="J2225" s="397">
        <v>0</v>
      </c>
    </row>
    <row r="2226" spans="1:10">
      <c r="A2226" t="s">
        <v>369</v>
      </c>
      <c r="B2226" t="s">
        <v>156</v>
      </c>
      <c r="C2226" t="s">
        <v>133</v>
      </c>
      <c r="D2226" t="s">
        <v>31</v>
      </c>
      <c r="E2226" t="s">
        <v>25</v>
      </c>
      <c r="F2226" s="397">
        <v>0</v>
      </c>
      <c r="G2226" s="397">
        <v>0</v>
      </c>
      <c r="H2226" s="397">
        <v>0</v>
      </c>
      <c r="I2226" s="397">
        <v>0</v>
      </c>
      <c r="J2226" s="397">
        <v>0</v>
      </c>
    </row>
    <row r="2227" spans="1:10">
      <c r="A2227" t="s">
        <v>369</v>
      </c>
      <c r="B2227" t="s">
        <v>157</v>
      </c>
      <c r="C2227" t="s">
        <v>135</v>
      </c>
      <c r="D2227" t="s">
        <v>31</v>
      </c>
      <c r="E2227" t="s">
        <v>25</v>
      </c>
      <c r="F2227" s="397">
        <v>0</v>
      </c>
      <c r="G2227" s="397">
        <v>0</v>
      </c>
      <c r="H2227" s="397">
        <v>0</v>
      </c>
      <c r="I2227" s="397">
        <v>0</v>
      </c>
      <c r="J2227" s="397">
        <v>0</v>
      </c>
    </row>
    <row r="2228" spans="1:10">
      <c r="A2228" t="s">
        <v>369</v>
      </c>
      <c r="B2228" t="s">
        <v>158</v>
      </c>
      <c r="C2228" t="s">
        <v>159</v>
      </c>
      <c r="D2228" t="s">
        <v>31</v>
      </c>
      <c r="E2228" t="s">
        <v>25</v>
      </c>
      <c r="F2228" s="397">
        <v>0</v>
      </c>
      <c r="G2228" s="397">
        <v>0</v>
      </c>
      <c r="H2228" s="397">
        <v>0</v>
      </c>
      <c r="I2228" s="397">
        <v>0</v>
      </c>
      <c r="J2228" s="397">
        <v>0</v>
      </c>
    </row>
    <row r="2229" spans="1:10">
      <c r="A2229" t="s">
        <v>369</v>
      </c>
      <c r="B2229" t="s">
        <v>160</v>
      </c>
      <c r="C2229" t="s">
        <v>161</v>
      </c>
      <c r="D2229" t="s">
        <v>31</v>
      </c>
      <c r="E2229" t="s">
        <v>25</v>
      </c>
      <c r="F2229" s="397">
        <v>0</v>
      </c>
      <c r="G2229" s="397">
        <v>0</v>
      </c>
      <c r="H2229" s="397">
        <v>0</v>
      </c>
      <c r="I2229" s="397">
        <v>0</v>
      </c>
      <c r="J2229" s="397">
        <v>0</v>
      </c>
    </row>
    <row r="2230" spans="1:10">
      <c r="A2230" t="s">
        <v>369</v>
      </c>
      <c r="B2230" t="s">
        <v>162</v>
      </c>
      <c r="C2230" t="s">
        <v>163</v>
      </c>
      <c r="D2230" t="s">
        <v>31</v>
      </c>
      <c r="E2230" t="s">
        <v>25</v>
      </c>
      <c r="F2230" s="397">
        <v>0</v>
      </c>
      <c r="G2230" s="397">
        <v>0</v>
      </c>
      <c r="H2230" s="397">
        <v>0</v>
      </c>
      <c r="I2230" s="397">
        <v>0</v>
      </c>
      <c r="J2230" s="397">
        <v>0</v>
      </c>
    </row>
    <row r="2231" spans="1:10">
      <c r="A2231" t="s">
        <v>369</v>
      </c>
      <c r="B2231" t="s">
        <v>164</v>
      </c>
      <c r="C2231" t="s">
        <v>165</v>
      </c>
      <c r="D2231" t="s">
        <v>31</v>
      </c>
      <c r="E2231" t="s">
        <v>25</v>
      </c>
      <c r="F2231" s="397">
        <v>0</v>
      </c>
      <c r="G2231" s="397">
        <v>0</v>
      </c>
      <c r="H2231" s="397">
        <v>0</v>
      </c>
      <c r="I2231" s="397">
        <v>0</v>
      </c>
      <c r="J2231" s="397">
        <v>0</v>
      </c>
    </row>
    <row r="2232" spans="1:10">
      <c r="A2232" t="s">
        <v>369</v>
      </c>
      <c r="B2232" t="s">
        <v>166</v>
      </c>
      <c r="C2232" t="s">
        <v>167</v>
      </c>
      <c r="D2232" t="s">
        <v>31</v>
      </c>
      <c r="E2232" t="s">
        <v>25</v>
      </c>
      <c r="F2232" s="397">
        <v>0</v>
      </c>
      <c r="G2232" s="397">
        <v>0</v>
      </c>
      <c r="H2232" s="397">
        <v>0</v>
      </c>
      <c r="I2232" s="397">
        <v>0</v>
      </c>
      <c r="J2232" s="397">
        <v>0</v>
      </c>
    </row>
    <row r="2233" spans="1:10">
      <c r="A2233" t="s">
        <v>369</v>
      </c>
      <c r="B2233" t="s">
        <v>168</v>
      </c>
      <c r="C2233" t="s">
        <v>169</v>
      </c>
      <c r="D2233" t="s">
        <v>31</v>
      </c>
      <c r="E2233" t="s">
        <v>25</v>
      </c>
      <c r="F2233" s="397">
        <v>0</v>
      </c>
      <c r="G2233" s="397">
        <v>0</v>
      </c>
      <c r="H2233" s="397">
        <v>0</v>
      </c>
      <c r="I2233" s="397">
        <v>0</v>
      </c>
      <c r="J2233" s="397">
        <v>0</v>
      </c>
    </row>
    <row r="2234" spans="1:10">
      <c r="A2234" t="s">
        <v>369</v>
      </c>
      <c r="B2234" t="s">
        <v>170</v>
      </c>
      <c r="C2234" t="s">
        <v>171</v>
      </c>
      <c r="D2234" t="s">
        <v>31</v>
      </c>
      <c r="E2234" t="s">
        <v>25</v>
      </c>
      <c r="F2234" s="397">
        <v>0</v>
      </c>
      <c r="G2234" s="397">
        <v>0</v>
      </c>
      <c r="H2234" s="397">
        <v>0</v>
      </c>
      <c r="I2234" s="397">
        <v>0</v>
      </c>
      <c r="J2234" s="397">
        <v>0</v>
      </c>
    </row>
    <row r="2235" spans="1:10">
      <c r="A2235" t="s">
        <v>369</v>
      </c>
      <c r="B2235" t="s">
        <v>172</v>
      </c>
      <c r="C2235" t="s">
        <v>173</v>
      </c>
      <c r="D2235" t="s">
        <v>31</v>
      </c>
      <c r="E2235" t="s">
        <v>25</v>
      </c>
      <c r="F2235" s="397">
        <v>0</v>
      </c>
      <c r="G2235" s="397">
        <v>0</v>
      </c>
      <c r="H2235" s="397">
        <v>0</v>
      </c>
      <c r="I2235" s="397">
        <v>0</v>
      </c>
      <c r="J2235" s="397">
        <v>0</v>
      </c>
    </row>
    <row r="2236" spans="1:10">
      <c r="A2236" t="s">
        <v>369</v>
      </c>
      <c r="B2236" t="s">
        <v>174</v>
      </c>
      <c r="C2236" t="s">
        <v>175</v>
      </c>
      <c r="D2236" t="s">
        <v>31</v>
      </c>
      <c r="E2236" t="s">
        <v>25</v>
      </c>
      <c r="F2236" s="397">
        <v>0</v>
      </c>
      <c r="G2236" s="397">
        <v>0</v>
      </c>
      <c r="H2236" s="397">
        <v>0</v>
      </c>
      <c r="I2236" s="397">
        <v>0</v>
      </c>
      <c r="J2236" s="397">
        <v>0</v>
      </c>
    </row>
    <row r="2237" spans="1:10">
      <c r="A2237" t="s">
        <v>369</v>
      </c>
      <c r="B2237" t="s">
        <v>176</v>
      </c>
      <c r="C2237" t="s">
        <v>177</v>
      </c>
      <c r="D2237" t="s">
        <v>31</v>
      </c>
      <c r="E2237" t="s">
        <v>25</v>
      </c>
      <c r="F2237" s="397">
        <v>0</v>
      </c>
      <c r="G2237" s="397">
        <v>0</v>
      </c>
      <c r="H2237" s="397">
        <v>0</v>
      </c>
      <c r="I2237" s="397">
        <v>0</v>
      </c>
      <c r="J2237" s="397">
        <v>0</v>
      </c>
    </row>
    <row r="2238" spans="1:10">
      <c r="A2238" t="s">
        <v>369</v>
      </c>
      <c r="B2238" t="s">
        <v>178</v>
      </c>
      <c r="C2238" t="s">
        <v>179</v>
      </c>
      <c r="D2238" t="s">
        <v>31</v>
      </c>
      <c r="E2238" t="s">
        <v>25</v>
      </c>
      <c r="F2238" s="397">
        <v>0</v>
      </c>
      <c r="G2238" s="397">
        <v>0</v>
      </c>
      <c r="H2238" s="397">
        <v>0</v>
      </c>
      <c r="I2238" s="397">
        <v>0</v>
      </c>
      <c r="J2238" s="397">
        <v>0</v>
      </c>
    </row>
    <row r="2239" spans="1:10">
      <c r="A2239" t="s">
        <v>369</v>
      </c>
      <c r="B2239" t="s">
        <v>180</v>
      </c>
      <c r="C2239" t="s">
        <v>181</v>
      </c>
      <c r="D2239" t="s">
        <v>31</v>
      </c>
      <c r="E2239" t="s">
        <v>25</v>
      </c>
      <c r="F2239" s="397">
        <v>0.06</v>
      </c>
      <c r="G2239" s="397">
        <v>0.06</v>
      </c>
      <c r="H2239" s="397">
        <v>0.06</v>
      </c>
      <c r="I2239" s="397">
        <v>0.06</v>
      </c>
      <c r="J2239" s="397">
        <v>0.06</v>
      </c>
    </row>
    <row r="2240" spans="1:10">
      <c r="A2240" t="s">
        <v>369</v>
      </c>
      <c r="B2240" t="s">
        <v>182</v>
      </c>
      <c r="C2240" t="s">
        <v>183</v>
      </c>
      <c r="D2240" t="s">
        <v>31</v>
      </c>
      <c r="E2240" t="s">
        <v>25</v>
      </c>
      <c r="F2240" s="397">
        <v>0</v>
      </c>
      <c r="G2240" s="397">
        <v>0</v>
      </c>
      <c r="H2240" s="397">
        <v>0</v>
      </c>
      <c r="I2240" s="397">
        <v>0</v>
      </c>
      <c r="J2240" s="397">
        <v>0</v>
      </c>
    </row>
    <row r="2241" spans="1:10">
      <c r="A2241" t="s">
        <v>369</v>
      </c>
      <c r="B2241" t="s">
        <v>184</v>
      </c>
      <c r="C2241" t="s">
        <v>185</v>
      </c>
      <c r="D2241" t="s">
        <v>31</v>
      </c>
      <c r="E2241" t="s">
        <v>25</v>
      </c>
      <c r="F2241" s="397">
        <v>0</v>
      </c>
      <c r="G2241" s="397">
        <v>0</v>
      </c>
      <c r="H2241" s="397">
        <v>0</v>
      </c>
      <c r="I2241" s="397">
        <v>0</v>
      </c>
      <c r="J2241" s="397">
        <v>0</v>
      </c>
    </row>
    <row r="2242" spans="1:10">
      <c r="A2242" t="s">
        <v>369</v>
      </c>
      <c r="B2242" t="s">
        <v>186</v>
      </c>
      <c r="C2242" t="s">
        <v>187</v>
      </c>
      <c r="D2242" t="s">
        <v>31</v>
      </c>
      <c r="E2242" t="s">
        <v>25</v>
      </c>
      <c r="F2242" s="397">
        <v>0</v>
      </c>
      <c r="G2242" s="397">
        <v>0</v>
      </c>
      <c r="H2242" s="397">
        <v>0</v>
      </c>
      <c r="I2242" s="397">
        <v>0</v>
      </c>
      <c r="J2242" s="397">
        <v>0</v>
      </c>
    </row>
    <row r="2243" spans="1:10">
      <c r="A2243" t="s">
        <v>369</v>
      </c>
      <c r="B2243" t="s">
        <v>188</v>
      </c>
      <c r="C2243" t="s">
        <v>189</v>
      </c>
      <c r="D2243" t="s">
        <v>31</v>
      </c>
      <c r="E2243" t="s">
        <v>25</v>
      </c>
      <c r="F2243" s="397">
        <v>0</v>
      </c>
      <c r="G2243" s="397">
        <v>0</v>
      </c>
      <c r="H2243" s="397">
        <v>0</v>
      </c>
      <c r="I2243" s="397">
        <v>0</v>
      </c>
      <c r="J2243" s="397">
        <v>0</v>
      </c>
    </row>
    <row r="2244" spans="1:10">
      <c r="A2244" t="s">
        <v>369</v>
      </c>
      <c r="B2244" t="s">
        <v>190</v>
      </c>
      <c r="C2244" t="s">
        <v>191</v>
      </c>
      <c r="D2244" t="s">
        <v>31</v>
      </c>
      <c r="E2244" t="s">
        <v>25</v>
      </c>
      <c r="F2244" s="397">
        <v>0</v>
      </c>
      <c r="G2244" s="397">
        <v>0</v>
      </c>
      <c r="H2244" s="397">
        <v>0</v>
      </c>
      <c r="I2244" s="397">
        <v>0</v>
      </c>
      <c r="J2244" s="397">
        <v>0</v>
      </c>
    </row>
    <row r="2245" spans="1:10">
      <c r="A2245" t="s">
        <v>369</v>
      </c>
      <c r="B2245" t="s">
        <v>192</v>
      </c>
      <c r="C2245" t="s">
        <v>193</v>
      </c>
      <c r="D2245" t="s">
        <v>31</v>
      </c>
      <c r="E2245" t="s">
        <v>25</v>
      </c>
      <c r="F2245" s="397">
        <v>0</v>
      </c>
      <c r="G2245" s="397">
        <v>0</v>
      </c>
      <c r="H2245" s="397">
        <v>0</v>
      </c>
      <c r="I2245" s="397">
        <v>0</v>
      </c>
      <c r="J2245" s="397">
        <v>0</v>
      </c>
    </row>
    <row r="2246" spans="1:10">
      <c r="A2246" t="s">
        <v>369</v>
      </c>
      <c r="B2246" t="s">
        <v>194</v>
      </c>
      <c r="C2246" t="s">
        <v>195</v>
      </c>
      <c r="D2246" t="s">
        <v>31</v>
      </c>
      <c r="E2246" t="s">
        <v>25</v>
      </c>
      <c r="F2246" s="397">
        <v>0</v>
      </c>
      <c r="G2246" s="397">
        <v>0</v>
      </c>
      <c r="H2246" s="397">
        <v>0</v>
      </c>
      <c r="I2246" s="397">
        <v>0</v>
      </c>
      <c r="J2246" s="397">
        <v>0</v>
      </c>
    </row>
    <row r="2247" spans="1:10">
      <c r="A2247" t="s">
        <v>369</v>
      </c>
      <c r="B2247" t="s">
        <v>196</v>
      </c>
      <c r="C2247" t="s">
        <v>197</v>
      </c>
      <c r="D2247" t="s">
        <v>31</v>
      </c>
      <c r="E2247" t="s">
        <v>25</v>
      </c>
      <c r="F2247" s="397">
        <v>2.99</v>
      </c>
      <c r="G2247" s="397">
        <v>2.99</v>
      </c>
      <c r="H2247" s="397">
        <v>2.99</v>
      </c>
      <c r="I2247" s="397">
        <v>2.99</v>
      </c>
      <c r="J2247" s="397">
        <v>2.99</v>
      </c>
    </row>
    <row r="2248" spans="1:10">
      <c r="A2248" t="s">
        <v>369</v>
      </c>
      <c r="B2248" t="s">
        <v>198</v>
      </c>
      <c r="C2248" t="s">
        <v>199</v>
      </c>
      <c r="D2248" t="s">
        <v>31</v>
      </c>
      <c r="E2248" t="s">
        <v>25</v>
      </c>
      <c r="F2248" s="397">
        <v>0</v>
      </c>
      <c r="G2248" s="397">
        <v>0</v>
      </c>
      <c r="H2248" s="397">
        <v>0</v>
      </c>
      <c r="I2248" s="397">
        <v>0</v>
      </c>
      <c r="J2248" s="397">
        <v>0</v>
      </c>
    </row>
    <row r="2249" spans="1:10">
      <c r="A2249" t="s">
        <v>369</v>
      </c>
      <c r="B2249" t="s">
        <v>200</v>
      </c>
      <c r="C2249" t="s">
        <v>201</v>
      </c>
      <c r="D2249" t="s">
        <v>31</v>
      </c>
      <c r="E2249" t="s">
        <v>25</v>
      </c>
      <c r="F2249" s="397">
        <v>0</v>
      </c>
      <c r="G2249" s="397">
        <v>0</v>
      </c>
      <c r="H2249" s="397">
        <v>0</v>
      </c>
      <c r="I2249" s="397">
        <v>0</v>
      </c>
      <c r="J2249" s="397">
        <v>0</v>
      </c>
    </row>
    <row r="2250" spans="1:10">
      <c r="A2250" t="s">
        <v>369</v>
      </c>
      <c r="B2250" t="s">
        <v>202</v>
      </c>
      <c r="C2250" t="s">
        <v>203</v>
      </c>
      <c r="D2250" t="s">
        <v>31</v>
      </c>
      <c r="E2250" t="s">
        <v>25</v>
      </c>
      <c r="F2250" s="397">
        <v>0</v>
      </c>
      <c r="G2250" s="397">
        <v>0</v>
      </c>
      <c r="H2250" s="397">
        <v>0</v>
      </c>
      <c r="I2250" s="397">
        <v>0</v>
      </c>
      <c r="J2250" s="397">
        <v>0</v>
      </c>
    </row>
    <row r="2251" spans="1:10">
      <c r="A2251" t="s">
        <v>369</v>
      </c>
      <c r="B2251" t="s">
        <v>204</v>
      </c>
      <c r="C2251" t="s">
        <v>205</v>
      </c>
      <c r="D2251" t="s">
        <v>31</v>
      </c>
      <c r="E2251" t="s">
        <v>25</v>
      </c>
      <c r="F2251" s="397">
        <v>0</v>
      </c>
      <c r="G2251" s="397">
        <v>0</v>
      </c>
      <c r="H2251" s="397">
        <v>0</v>
      </c>
      <c r="I2251" s="397">
        <v>0</v>
      </c>
      <c r="J2251" s="397">
        <v>0</v>
      </c>
    </row>
    <row r="2252" spans="1:10">
      <c r="A2252" t="s">
        <v>369</v>
      </c>
      <c r="B2252" t="s">
        <v>206</v>
      </c>
      <c r="C2252" t="s">
        <v>207</v>
      </c>
      <c r="D2252" t="s">
        <v>31</v>
      </c>
      <c r="E2252" t="s">
        <v>25</v>
      </c>
      <c r="F2252" s="397">
        <v>0</v>
      </c>
      <c r="G2252" s="397">
        <v>0</v>
      </c>
      <c r="H2252" s="397">
        <v>0</v>
      </c>
      <c r="I2252" s="397">
        <v>0</v>
      </c>
      <c r="J2252" s="397">
        <v>0</v>
      </c>
    </row>
    <row r="2253" spans="1:10">
      <c r="A2253" t="s">
        <v>369</v>
      </c>
      <c r="B2253" t="s">
        <v>208</v>
      </c>
      <c r="C2253" t="s">
        <v>209</v>
      </c>
      <c r="D2253" t="s">
        <v>31</v>
      </c>
      <c r="E2253" t="s">
        <v>25</v>
      </c>
      <c r="F2253" s="397">
        <v>0</v>
      </c>
      <c r="G2253" s="397">
        <v>0</v>
      </c>
      <c r="H2253" s="397">
        <v>0</v>
      </c>
      <c r="I2253" s="397">
        <v>0</v>
      </c>
      <c r="J2253" s="397">
        <v>0</v>
      </c>
    </row>
    <row r="2254" spans="1:10">
      <c r="A2254" t="s">
        <v>369</v>
      </c>
      <c r="B2254" t="s">
        <v>210</v>
      </c>
      <c r="C2254" t="s">
        <v>211</v>
      </c>
      <c r="D2254" t="s">
        <v>31</v>
      </c>
      <c r="E2254" t="s">
        <v>25</v>
      </c>
      <c r="F2254" s="397">
        <v>0</v>
      </c>
      <c r="G2254" s="397">
        <v>0</v>
      </c>
      <c r="H2254" s="397">
        <v>0</v>
      </c>
      <c r="I2254" s="397">
        <v>0</v>
      </c>
      <c r="J2254" s="397">
        <v>0</v>
      </c>
    </row>
    <row r="2255" spans="1:10">
      <c r="A2255" t="s">
        <v>369</v>
      </c>
      <c r="B2255" t="s">
        <v>212</v>
      </c>
      <c r="C2255" t="s">
        <v>213</v>
      </c>
      <c r="D2255" t="s">
        <v>31</v>
      </c>
      <c r="E2255" t="s">
        <v>25</v>
      </c>
      <c r="F2255" s="397">
        <v>0</v>
      </c>
      <c r="G2255" s="397">
        <v>0</v>
      </c>
      <c r="H2255" s="397">
        <v>0</v>
      </c>
      <c r="I2255" s="397">
        <v>0</v>
      </c>
      <c r="J2255" s="397">
        <v>0</v>
      </c>
    </row>
    <row r="2256" spans="1:10">
      <c r="A2256" t="s">
        <v>369</v>
      </c>
      <c r="B2256" t="s">
        <v>214</v>
      </c>
      <c r="C2256" t="s">
        <v>215</v>
      </c>
      <c r="D2256" t="s">
        <v>31</v>
      </c>
      <c r="E2256" t="s">
        <v>25</v>
      </c>
      <c r="F2256" s="397">
        <v>0</v>
      </c>
      <c r="G2256" s="397">
        <v>0</v>
      </c>
      <c r="H2256" s="397">
        <v>0</v>
      </c>
      <c r="I2256" s="397">
        <v>0</v>
      </c>
      <c r="J2256" s="397">
        <v>0</v>
      </c>
    </row>
    <row r="2257" spans="1:10">
      <c r="A2257" t="s">
        <v>369</v>
      </c>
      <c r="B2257" t="s">
        <v>216</v>
      </c>
      <c r="C2257" t="s">
        <v>217</v>
      </c>
      <c r="D2257" t="s">
        <v>31</v>
      </c>
      <c r="E2257" t="s">
        <v>25</v>
      </c>
      <c r="F2257" s="397">
        <v>0</v>
      </c>
      <c r="G2257" s="397">
        <v>0</v>
      </c>
      <c r="H2257" s="397">
        <v>0</v>
      </c>
      <c r="I2257" s="397">
        <v>0</v>
      </c>
      <c r="J2257" s="397">
        <v>0</v>
      </c>
    </row>
    <row r="2258" spans="1:10">
      <c r="A2258" t="s">
        <v>369</v>
      </c>
      <c r="B2258" t="s">
        <v>218</v>
      </c>
      <c r="C2258" t="s">
        <v>219</v>
      </c>
      <c r="D2258" t="s">
        <v>31</v>
      </c>
      <c r="E2258" t="s">
        <v>25</v>
      </c>
      <c r="F2258" s="397">
        <v>0</v>
      </c>
      <c r="G2258" s="397">
        <v>0</v>
      </c>
      <c r="H2258" s="397">
        <v>0</v>
      </c>
      <c r="I2258" s="397">
        <v>0</v>
      </c>
      <c r="J2258" s="397">
        <v>0</v>
      </c>
    </row>
    <row r="2259" spans="1:10">
      <c r="A2259" t="s">
        <v>369</v>
      </c>
      <c r="B2259" t="s">
        <v>220</v>
      </c>
      <c r="C2259" t="s">
        <v>221</v>
      </c>
      <c r="D2259" t="s">
        <v>31</v>
      </c>
      <c r="E2259" t="s">
        <v>25</v>
      </c>
      <c r="F2259" s="397">
        <v>0</v>
      </c>
      <c r="G2259" s="397">
        <v>0</v>
      </c>
      <c r="H2259" s="397">
        <v>0</v>
      </c>
      <c r="I2259" s="397">
        <v>0</v>
      </c>
      <c r="J2259" s="397">
        <v>0</v>
      </c>
    </row>
    <row r="2260" spans="1:10">
      <c r="A2260" t="s">
        <v>369</v>
      </c>
      <c r="B2260" t="s">
        <v>222</v>
      </c>
      <c r="C2260" t="s">
        <v>223</v>
      </c>
      <c r="D2260" t="s">
        <v>31</v>
      </c>
      <c r="E2260" t="s">
        <v>25</v>
      </c>
      <c r="F2260" s="397">
        <v>1.3140000000000001</v>
      </c>
      <c r="G2260" s="397">
        <v>1.3540000000000001</v>
      </c>
      <c r="H2260" s="397">
        <v>1.3340000000000001</v>
      </c>
      <c r="I2260" s="397">
        <v>1.3440000000000001</v>
      </c>
      <c r="J2260" s="397">
        <v>1.339</v>
      </c>
    </row>
    <row r="2261" spans="1:10">
      <c r="A2261" t="s">
        <v>369</v>
      </c>
      <c r="B2261" t="s">
        <v>224</v>
      </c>
      <c r="C2261" t="s">
        <v>225</v>
      </c>
      <c r="D2261" t="s">
        <v>31</v>
      </c>
      <c r="E2261" t="s">
        <v>25</v>
      </c>
      <c r="F2261" s="397">
        <v>0.17599999999999999</v>
      </c>
      <c r="G2261" s="397">
        <v>0.182</v>
      </c>
      <c r="H2261" s="397">
        <v>0.17899999999999999</v>
      </c>
      <c r="I2261" s="397">
        <v>0.18</v>
      </c>
      <c r="J2261" s="397">
        <v>0.18</v>
      </c>
    </row>
    <row r="2262" spans="1:10">
      <c r="A2262" t="s">
        <v>369</v>
      </c>
      <c r="B2262" t="s">
        <v>226</v>
      </c>
      <c r="C2262" t="s">
        <v>227</v>
      </c>
      <c r="D2262" t="s">
        <v>31</v>
      </c>
      <c r="E2262" t="s">
        <v>25</v>
      </c>
      <c r="F2262" s="397">
        <v>0</v>
      </c>
      <c r="G2262" s="397">
        <v>0</v>
      </c>
      <c r="H2262" s="397">
        <v>0</v>
      </c>
      <c r="I2262" s="397">
        <v>0</v>
      </c>
      <c r="J2262" s="397">
        <v>0</v>
      </c>
    </row>
    <row r="2263" spans="1:10">
      <c r="A2263" t="s">
        <v>369</v>
      </c>
      <c r="B2263" t="s">
        <v>228</v>
      </c>
      <c r="C2263" t="s">
        <v>229</v>
      </c>
      <c r="D2263" t="s">
        <v>31</v>
      </c>
      <c r="E2263" t="s">
        <v>25</v>
      </c>
      <c r="F2263" s="397">
        <v>0</v>
      </c>
      <c r="G2263" s="397">
        <v>0</v>
      </c>
      <c r="H2263" s="397">
        <v>0</v>
      </c>
      <c r="I2263" s="397">
        <v>0</v>
      </c>
      <c r="J2263" s="397">
        <v>0</v>
      </c>
    </row>
    <row r="2264" spans="1:10">
      <c r="A2264" t="s">
        <v>369</v>
      </c>
      <c r="B2264" t="s">
        <v>230</v>
      </c>
      <c r="C2264" t="s">
        <v>231</v>
      </c>
      <c r="D2264" t="s">
        <v>31</v>
      </c>
      <c r="E2264" t="s">
        <v>25</v>
      </c>
      <c r="F2264" s="397">
        <v>0</v>
      </c>
      <c r="G2264" s="397">
        <v>0</v>
      </c>
      <c r="H2264" s="397">
        <v>0</v>
      </c>
      <c r="I2264" s="397">
        <v>0</v>
      </c>
      <c r="J2264" s="397">
        <v>0</v>
      </c>
    </row>
    <row r="2265" spans="1:10">
      <c r="A2265" t="s">
        <v>369</v>
      </c>
      <c r="B2265" t="s">
        <v>232</v>
      </c>
      <c r="C2265" t="s">
        <v>233</v>
      </c>
      <c r="D2265" t="s">
        <v>31</v>
      </c>
      <c r="E2265" t="s">
        <v>25</v>
      </c>
      <c r="F2265" s="397">
        <v>0</v>
      </c>
      <c r="G2265" s="397">
        <v>0</v>
      </c>
      <c r="H2265" s="397">
        <v>0</v>
      </c>
      <c r="I2265" s="397">
        <v>0</v>
      </c>
      <c r="J2265" s="397">
        <v>0</v>
      </c>
    </row>
    <row r="2266" spans="1:10">
      <c r="A2266" t="s">
        <v>369</v>
      </c>
      <c r="B2266" t="s">
        <v>234</v>
      </c>
      <c r="C2266" t="s">
        <v>235</v>
      </c>
      <c r="D2266" t="s">
        <v>31</v>
      </c>
      <c r="E2266" t="s">
        <v>25</v>
      </c>
      <c r="F2266" s="397">
        <v>0</v>
      </c>
      <c r="G2266" s="397">
        <v>0</v>
      </c>
      <c r="H2266" s="397">
        <v>0</v>
      </c>
      <c r="I2266" s="397">
        <v>0</v>
      </c>
      <c r="J2266" s="397">
        <v>0</v>
      </c>
    </row>
    <row r="2267" spans="1:10">
      <c r="A2267" t="s">
        <v>369</v>
      </c>
      <c r="B2267" t="s">
        <v>236</v>
      </c>
      <c r="C2267" t="s">
        <v>237</v>
      </c>
      <c r="D2267" t="s">
        <v>31</v>
      </c>
      <c r="E2267" t="s">
        <v>25</v>
      </c>
      <c r="F2267" s="397">
        <v>0</v>
      </c>
      <c r="G2267" s="397">
        <v>0</v>
      </c>
      <c r="H2267" s="397">
        <v>0</v>
      </c>
      <c r="I2267" s="397">
        <v>0</v>
      </c>
      <c r="J2267" s="397">
        <v>0</v>
      </c>
    </row>
    <row r="2268" spans="1:10">
      <c r="A2268" t="s">
        <v>369</v>
      </c>
      <c r="B2268" t="s">
        <v>238</v>
      </c>
      <c r="C2268" t="s">
        <v>239</v>
      </c>
      <c r="D2268" t="s">
        <v>31</v>
      </c>
      <c r="E2268" t="s">
        <v>25</v>
      </c>
      <c r="F2268" s="397">
        <v>0</v>
      </c>
      <c r="G2268" s="397">
        <v>0</v>
      </c>
      <c r="H2268" s="397">
        <v>0</v>
      </c>
      <c r="I2268" s="397">
        <v>0</v>
      </c>
      <c r="J2268" s="397">
        <v>0</v>
      </c>
    </row>
    <row r="2269" spans="1:10">
      <c r="A2269" t="s">
        <v>369</v>
      </c>
      <c r="B2269" t="s">
        <v>240</v>
      </c>
      <c r="C2269" t="s">
        <v>241</v>
      </c>
      <c r="D2269" t="s">
        <v>31</v>
      </c>
      <c r="E2269" t="s">
        <v>25</v>
      </c>
      <c r="F2269" s="397">
        <v>0</v>
      </c>
      <c r="G2269" s="397">
        <v>0</v>
      </c>
      <c r="H2269" s="397">
        <v>0</v>
      </c>
      <c r="I2269" s="397">
        <v>0</v>
      </c>
      <c r="J2269" s="397">
        <v>0</v>
      </c>
    </row>
    <row r="2270" spans="1:10">
      <c r="A2270" t="s">
        <v>369</v>
      </c>
      <c r="B2270" t="s">
        <v>242</v>
      </c>
      <c r="C2270" t="s">
        <v>181</v>
      </c>
      <c r="D2270" t="s">
        <v>31</v>
      </c>
      <c r="E2270" t="s">
        <v>25</v>
      </c>
      <c r="F2270" s="397">
        <v>0</v>
      </c>
      <c r="G2270" s="397">
        <v>0</v>
      </c>
      <c r="H2270" s="397">
        <v>0</v>
      </c>
      <c r="I2270" s="397">
        <v>0</v>
      </c>
      <c r="J2270" s="397">
        <v>0</v>
      </c>
    </row>
    <row r="2271" spans="1:10">
      <c r="A2271" t="s">
        <v>369</v>
      </c>
      <c r="B2271" t="s">
        <v>243</v>
      </c>
      <c r="C2271" t="s">
        <v>183</v>
      </c>
      <c r="D2271" t="s">
        <v>31</v>
      </c>
      <c r="E2271" t="s">
        <v>25</v>
      </c>
      <c r="F2271" s="397">
        <v>0</v>
      </c>
      <c r="G2271" s="397">
        <v>0</v>
      </c>
      <c r="H2271" s="397">
        <v>0</v>
      </c>
      <c r="I2271" s="397">
        <v>0</v>
      </c>
      <c r="J2271" s="397">
        <v>0</v>
      </c>
    </row>
    <row r="2272" spans="1:10">
      <c r="A2272" t="s">
        <v>369</v>
      </c>
      <c r="B2272" t="s">
        <v>244</v>
      </c>
      <c r="C2272" t="s">
        <v>185</v>
      </c>
      <c r="D2272" t="s">
        <v>31</v>
      </c>
      <c r="E2272" t="s">
        <v>25</v>
      </c>
      <c r="F2272" s="397">
        <v>0</v>
      </c>
      <c r="G2272" s="397">
        <v>0</v>
      </c>
      <c r="H2272" s="397">
        <v>0</v>
      </c>
      <c r="I2272" s="397">
        <v>0</v>
      </c>
      <c r="J2272" s="397">
        <v>0</v>
      </c>
    </row>
    <row r="2273" spans="1:10">
      <c r="A2273" t="s">
        <v>369</v>
      </c>
      <c r="B2273" t="s">
        <v>245</v>
      </c>
      <c r="C2273" t="s">
        <v>189</v>
      </c>
      <c r="D2273" t="s">
        <v>31</v>
      </c>
      <c r="E2273" t="s">
        <v>25</v>
      </c>
      <c r="F2273" s="397">
        <v>0</v>
      </c>
      <c r="G2273" s="397">
        <v>0</v>
      </c>
      <c r="H2273" s="397">
        <v>0</v>
      </c>
      <c r="I2273" s="397">
        <v>0</v>
      </c>
      <c r="J2273" s="397">
        <v>0</v>
      </c>
    </row>
    <row r="2274" spans="1:10">
      <c r="A2274" t="s">
        <v>369</v>
      </c>
      <c r="B2274" t="s">
        <v>246</v>
      </c>
      <c r="C2274" t="s">
        <v>191</v>
      </c>
      <c r="D2274" t="s">
        <v>31</v>
      </c>
      <c r="E2274" t="s">
        <v>25</v>
      </c>
      <c r="F2274" s="397">
        <v>0</v>
      </c>
      <c r="G2274" s="397">
        <v>0</v>
      </c>
      <c r="H2274" s="397">
        <v>0</v>
      </c>
      <c r="I2274" s="397">
        <v>0</v>
      </c>
      <c r="J2274" s="397">
        <v>0</v>
      </c>
    </row>
    <row r="2275" spans="1:10">
      <c r="A2275" t="s">
        <v>369</v>
      </c>
      <c r="B2275" t="s">
        <v>247</v>
      </c>
      <c r="C2275" t="s">
        <v>248</v>
      </c>
      <c r="D2275" t="s">
        <v>31</v>
      </c>
      <c r="E2275" t="s">
        <v>25</v>
      </c>
      <c r="F2275" s="397">
        <v>0</v>
      </c>
      <c r="G2275" s="397">
        <v>0</v>
      </c>
      <c r="H2275" s="397">
        <v>0</v>
      </c>
      <c r="I2275" s="397">
        <v>0</v>
      </c>
      <c r="J2275" s="397">
        <v>0</v>
      </c>
    </row>
    <row r="2276" spans="1:10">
      <c r="A2276" t="s">
        <v>369</v>
      </c>
      <c r="B2276" t="s">
        <v>249</v>
      </c>
      <c r="C2276" t="s">
        <v>250</v>
      </c>
      <c r="D2276" t="s">
        <v>31</v>
      </c>
      <c r="E2276" t="s">
        <v>25</v>
      </c>
      <c r="F2276" s="397">
        <v>0</v>
      </c>
      <c r="G2276" s="397">
        <v>0</v>
      </c>
      <c r="H2276" s="397">
        <v>0</v>
      </c>
      <c r="I2276" s="397">
        <v>0</v>
      </c>
      <c r="J2276" s="397">
        <v>0</v>
      </c>
    </row>
    <row r="2277" spans="1:10">
      <c r="A2277" t="s">
        <v>369</v>
      </c>
      <c r="B2277" t="s">
        <v>251</v>
      </c>
      <c r="C2277" t="s">
        <v>205</v>
      </c>
      <c r="D2277" t="s">
        <v>31</v>
      </c>
      <c r="E2277" t="s">
        <v>25</v>
      </c>
      <c r="F2277" s="397">
        <v>0</v>
      </c>
      <c r="G2277" s="397">
        <v>0</v>
      </c>
      <c r="H2277" s="397">
        <v>0</v>
      </c>
      <c r="I2277" s="397">
        <v>0</v>
      </c>
      <c r="J2277" s="397">
        <v>0</v>
      </c>
    </row>
    <row r="2278" spans="1:10">
      <c r="A2278" t="s">
        <v>369</v>
      </c>
      <c r="B2278" t="s">
        <v>252</v>
      </c>
      <c r="C2278" t="s">
        <v>253</v>
      </c>
      <c r="D2278" t="s">
        <v>31</v>
      </c>
      <c r="E2278" t="s">
        <v>25</v>
      </c>
      <c r="F2278" s="397">
        <v>0</v>
      </c>
      <c r="G2278" s="397">
        <v>0</v>
      </c>
      <c r="H2278" s="397">
        <v>0</v>
      </c>
      <c r="I2278" s="397">
        <v>0</v>
      </c>
      <c r="J2278" s="397">
        <v>0</v>
      </c>
    </row>
    <row r="2279" spans="1:10">
      <c r="A2279" t="s">
        <v>369</v>
      </c>
      <c r="B2279" t="s">
        <v>254</v>
      </c>
      <c r="C2279" t="s">
        <v>217</v>
      </c>
      <c r="D2279" t="s">
        <v>31</v>
      </c>
      <c r="E2279" t="s">
        <v>25</v>
      </c>
      <c r="F2279" s="397">
        <v>0</v>
      </c>
      <c r="G2279" s="397">
        <v>0</v>
      </c>
      <c r="H2279" s="397">
        <v>0</v>
      </c>
      <c r="I2279" s="397">
        <v>0</v>
      </c>
      <c r="J2279" s="397">
        <v>0</v>
      </c>
    </row>
    <row r="2280" spans="1:10">
      <c r="A2280" t="s">
        <v>369</v>
      </c>
      <c r="B2280" t="s">
        <v>255</v>
      </c>
      <c r="C2280" t="s">
        <v>219</v>
      </c>
      <c r="D2280" t="s">
        <v>31</v>
      </c>
      <c r="E2280" t="s">
        <v>25</v>
      </c>
      <c r="F2280" s="397">
        <v>0</v>
      </c>
      <c r="G2280" s="397">
        <v>0</v>
      </c>
      <c r="H2280" s="397">
        <v>0</v>
      </c>
      <c r="I2280" s="397">
        <v>0</v>
      </c>
      <c r="J2280" s="397">
        <v>0</v>
      </c>
    </row>
    <row r="2281" spans="1:10">
      <c r="A2281" t="s">
        <v>369</v>
      </c>
      <c r="B2281" t="s">
        <v>256</v>
      </c>
      <c r="C2281" t="s">
        <v>221</v>
      </c>
      <c r="D2281" t="s">
        <v>31</v>
      </c>
      <c r="E2281" t="s">
        <v>25</v>
      </c>
      <c r="F2281" s="397">
        <v>0</v>
      </c>
      <c r="G2281" s="397">
        <v>0</v>
      </c>
      <c r="H2281" s="397">
        <v>0</v>
      </c>
      <c r="I2281" s="397">
        <v>0</v>
      </c>
      <c r="J2281" s="397">
        <v>0</v>
      </c>
    </row>
    <row r="2282" spans="1:10">
      <c r="A2282" t="s">
        <v>369</v>
      </c>
      <c r="B2282" t="s">
        <v>257</v>
      </c>
      <c r="C2282" t="s">
        <v>225</v>
      </c>
      <c r="D2282" t="s">
        <v>31</v>
      </c>
      <c r="E2282" t="s">
        <v>25</v>
      </c>
      <c r="F2282" s="397">
        <v>0</v>
      </c>
      <c r="G2282" s="397">
        <v>0</v>
      </c>
      <c r="H2282" s="397">
        <v>0</v>
      </c>
      <c r="I2282" s="397">
        <v>0</v>
      </c>
      <c r="J2282" s="397">
        <v>0</v>
      </c>
    </row>
    <row r="2283" spans="1:10">
      <c r="A2283" t="s">
        <v>369</v>
      </c>
      <c r="B2283" t="s">
        <v>258</v>
      </c>
      <c r="C2283" t="s">
        <v>227</v>
      </c>
      <c r="D2283" t="s">
        <v>31</v>
      </c>
      <c r="E2283" t="s">
        <v>25</v>
      </c>
      <c r="F2283" s="397">
        <v>0</v>
      </c>
      <c r="G2283" s="397">
        <v>0</v>
      </c>
      <c r="H2283" s="397">
        <v>0</v>
      </c>
      <c r="I2283" s="397">
        <v>0</v>
      </c>
      <c r="J2283" s="397">
        <v>0</v>
      </c>
    </row>
    <row r="2284" spans="1:10">
      <c r="A2284" t="s">
        <v>369</v>
      </c>
      <c r="B2284" t="s">
        <v>259</v>
      </c>
      <c r="C2284" t="s">
        <v>260</v>
      </c>
      <c r="D2284" t="s">
        <v>31</v>
      </c>
      <c r="E2284" t="s">
        <v>25</v>
      </c>
      <c r="F2284" s="397">
        <v>0</v>
      </c>
      <c r="G2284" s="397">
        <v>0</v>
      </c>
      <c r="H2284" s="397">
        <v>0</v>
      </c>
      <c r="I2284" s="397">
        <v>0</v>
      </c>
      <c r="J2284" s="397">
        <v>0</v>
      </c>
    </row>
    <row r="2285" spans="1:10">
      <c r="A2285" t="s">
        <v>369</v>
      </c>
      <c r="B2285" t="s">
        <v>261</v>
      </c>
      <c r="C2285" t="s">
        <v>262</v>
      </c>
      <c r="D2285" t="s">
        <v>31</v>
      </c>
      <c r="E2285" t="s">
        <v>25</v>
      </c>
      <c r="F2285" s="397">
        <v>0</v>
      </c>
      <c r="G2285" s="397">
        <v>0</v>
      </c>
      <c r="H2285" s="397">
        <v>0</v>
      </c>
      <c r="I2285" s="397">
        <v>0</v>
      </c>
      <c r="J2285" s="397">
        <v>0</v>
      </c>
    </row>
    <row r="2286" spans="1:10">
      <c r="A2286" t="s">
        <v>369</v>
      </c>
      <c r="B2286" t="s">
        <v>263</v>
      </c>
      <c r="C2286" t="s">
        <v>241</v>
      </c>
      <c r="D2286" t="s">
        <v>31</v>
      </c>
      <c r="E2286" t="s">
        <v>25</v>
      </c>
      <c r="F2286" s="397">
        <v>0</v>
      </c>
      <c r="G2286" s="397">
        <v>0</v>
      </c>
      <c r="H2286" s="397">
        <v>0</v>
      </c>
      <c r="I2286" s="397">
        <v>0</v>
      </c>
      <c r="J2286" s="397">
        <v>0</v>
      </c>
    </row>
    <row r="2287" spans="1:10">
      <c r="A2287" t="s">
        <v>369</v>
      </c>
      <c r="B2287" t="s">
        <v>264</v>
      </c>
      <c r="C2287" t="s">
        <v>265</v>
      </c>
      <c r="D2287" t="s">
        <v>31</v>
      </c>
      <c r="E2287" t="s">
        <v>25</v>
      </c>
      <c r="F2287" s="397">
        <v>0</v>
      </c>
      <c r="G2287" s="397">
        <v>0</v>
      </c>
      <c r="H2287" s="397">
        <v>0</v>
      </c>
      <c r="I2287" s="397">
        <v>0</v>
      </c>
      <c r="J2287" s="397">
        <v>0</v>
      </c>
    </row>
    <row r="2288" spans="1:10">
      <c r="A2288" t="s">
        <v>369</v>
      </c>
      <c r="B2288" t="s">
        <v>266</v>
      </c>
      <c r="C2288" t="s">
        <v>267</v>
      </c>
      <c r="D2288" t="s">
        <v>31</v>
      </c>
      <c r="E2288" t="s">
        <v>25</v>
      </c>
      <c r="F2288" s="397">
        <v>0</v>
      </c>
      <c r="G2288" s="397">
        <v>0</v>
      </c>
      <c r="H2288" s="397">
        <v>0</v>
      </c>
      <c r="I2288" s="397">
        <v>0</v>
      </c>
      <c r="J2288" s="397">
        <v>0</v>
      </c>
    </row>
    <row r="2289" spans="1:10">
      <c r="A2289" t="s">
        <v>369</v>
      </c>
      <c r="B2289" t="s">
        <v>268</v>
      </c>
      <c r="C2289" t="s">
        <v>269</v>
      </c>
      <c r="D2289" t="s">
        <v>31</v>
      </c>
      <c r="E2289" t="s">
        <v>25</v>
      </c>
      <c r="F2289" s="397">
        <v>4.4909999999999997</v>
      </c>
      <c r="G2289" s="397">
        <v>4.5116504503831996</v>
      </c>
      <c r="H2289" s="397">
        <v>5.1280000000000001</v>
      </c>
      <c r="I2289" s="397">
        <v>5.7450000000000001</v>
      </c>
      <c r="J2289" s="397">
        <v>6.609</v>
      </c>
    </row>
    <row r="2290" spans="1:10">
      <c r="A2290" t="s">
        <v>369</v>
      </c>
      <c r="B2290" t="s">
        <v>270</v>
      </c>
      <c r="C2290" t="s">
        <v>271</v>
      </c>
      <c r="D2290" t="s">
        <v>31</v>
      </c>
      <c r="E2290" t="s">
        <v>25</v>
      </c>
      <c r="F2290" s="397">
        <v>0</v>
      </c>
      <c r="G2290" s="397">
        <v>0</v>
      </c>
      <c r="H2290" s="397">
        <v>0</v>
      </c>
      <c r="I2290" s="397">
        <v>0</v>
      </c>
      <c r="J2290" s="397">
        <v>0</v>
      </c>
    </row>
    <row r="2291" spans="1:10">
      <c r="A2291" t="s">
        <v>369</v>
      </c>
      <c r="B2291" t="s">
        <v>272</v>
      </c>
      <c r="C2291" t="s">
        <v>273</v>
      </c>
      <c r="D2291" t="s">
        <v>31</v>
      </c>
      <c r="E2291" t="s">
        <v>25</v>
      </c>
      <c r="F2291" s="397">
        <v>0.61599999999999999</v>
      </c>
      <c r="G2291" s="397">
        <v>0.61899999999999999</v>
      </c>
      <c r="H2291" s="397">
        <v>0.70299999999999996</v>
      </c>
      <c r="I2291" s="397">
        <v>0.78800000000000003</v>
      </c>
      <c r="J2291" s="397">
        <v>0.90600000000000003</v>
      </c>
    </row>
    <row r="2292" spans="1:10">
      <c r="A2292" t="s">
        <v>369</v>
      </c>
      <c r="B2292" t="s">
        <v>274</v>
      </c>
      <c r="C2292" t="s">
        <v>275</v>
      </c>
      <c r="D2292" t="s">
        <v>31</v>
      </c>
      <c r="E2292" t="s">
        <v>25</v>
      </c>
      <c r="F2292" s="397">
        <v>0.81499999999999995</v>
      </c>
      <c r="G2292" s="397">
        <v>0.58899999999999997</v>
      </c>
      <c r="H2292" s="397">
        <v>0.61499999999999999</v>
      </c>
      <c r="I2292" s="397">
        <v>0.64200000000000002</v>
      </c>
      <c r="J2292" s="397">
        <v>0.751</v>
      </c>
    </row>
    <row r="2293" spans="1:10">
      <c r="A2293" t="s">
        <v>369</v>
      </c>
      <c r="B2293" t="s">
        <v>276</v>
      </c>
      <c r="C2293" t="s">
        <v>277</v>
      </c>
      <c r="D2293" t="s">
        <v>31</v>
      </c>
      <c r="E2293" t="s">
        <v>25</v>
      </c>
      <c r="F2293" s="397">
        <v>4.1000000000000002E-2</v>
      </c>
      <c r="G2293" s="397">
        <v>4.2000000000000003E-2</v>
      </c>
      <c r="H2293" s="397">
        <v>4.8000000000000001E-2</v>
      </c>
      <c r="I2293" s="397">
        <v>5.3999999999999999E-2</v>
      </c>
      <c r="J2293" s="397">
        <v>6.2E-2</v>
      </c>
    </row>
    <row r="2294" spans="1:10">
      <c r="A2294" t="s">
        <v>369</v>
      </c>
      <c r="B2294" t="s">
        <v>278</v>
      </c>
      <c r="C2294" t="s">
        <v>279</v>
      </c>
      <c r="D2294" t="s">
        <v>31</v>
      </c>
      <c r="E2294" t="s">
        <v>25</v>
      </c>
      <c r="F2294" s="397">
        <v>0</v>
      </c>
      <c r="G2294" s="397">
        <v>0</v>
      </c>
      <c r="H2294" s="397">
        <v>0</v>
      </c>
      <c r="I2294" s="397">
        <v>0</v>
      </c>
      <c r="J2294" s="397">
        <v>0</v>
      </c>
    </row>
    <row r="2295" spans="1:10">
      <c r="A2295" t="s">
        <v>369</v>
      </c>
      <c r="B2295" t="s">
        <v>280</v>
      </c>
      <c r="C2295" t="s">
        <v>281</v>
      </c>
      <c r="D2295" t="s">
        <v>31</v>
      </c>
      <c r="E2295" t="s">
        <v>25</v>
      </c>
      <c r="F2295" s="397">
        <v>1.9790000000000001</v>
      </c>
      <c r="G2295" s="397">
        <v>1.9787070766168</v>
      </c>
      <c r="H2295" s="397">
        <v>1.9790000000000001</v>
      </c>
      <c r="I2295" s="397">
        <v>1.9790000000000001</v>
      </c>
      <c r="J2295" s="397">
        <v>1.9790000000000001</v>
      </c>
    </row>
    <row r="2296" spans="1:10">
      <c r="A2296" t="s">
        <v>369</v>
      </c>
      <c r="B2296" t="s">
        <v>282</v>
      </c>
      <c r="C2296" t="s">
        <v>283</v>
      </c>
      <c r="D2296" t="s">
        <v>31</v>
      </c>
      <c r="E2296" t="s">
        <v>25</v>
      </c>
      <c r="F2296" s="397">
        <v>0</v>
      </c>
      <c r="G2296" s="397">
        <v>0</v>
      </c>
      <c r="H2296" s="397">
        <v>0</v>
      </c>
      <c r="I2296" s="397">
        <v>0</v>
      </c>
      <c r="J2296" s="397">
        <v>0</v>
      </c>
    </row>
    <row r="2297" spans="1:10">
      <c r="A2297" t="s">
        <v>369</v>
      </c>
      <c r="B2297" t="s">
        <v>284</v>
      </c>
      <c r="C2297" t="s">
        <v>285</v>
      </c>
      <c r="D2297" t="s">
        <v>31</v>
      </c>
      <c r="E2297" t="s">
        <v>25</v>
      </c>
      <c r="F2297" s="397">
        <v>0.27100000000000002</v>
      </c>
      <c r="G2297" s="397">
        <v>0.27100000000000002</v>
      </c>
      <c r="H2297" s="397">
        <v>0.27100000000000002</v>
      </c>
      <c r="I2297" s="397">
        <v>0.27100000000000002</v>
      </c>
      <c r="J2297" s="397">
        <v>0.27100000000000002</v>
      </c>
    </row>
    <row r="2298" spans="1:10">
      <c r="A2298" t="s">
        <v>369</v>
      </c>
      <c r="B2298" t="s">
        <v>286</v>
      </c>
      <c r="C2298" t="s">
        <v>287</v>
      </c>
      <c r="D2298" t="s">
        <v>31</v>
      </c>
      <c r="E2298" t="s">
        <v>25</v>
      </c>
      <c r="F2298" s="397">
        <v>0</v>
      </c>
      <c r="G2298" s="397">
        <v>0</v>
      </c>
      <c r="H2298" s="397">
        <v>0</v>
      </c>
      <c r="I2298" s="397">
        <v>0</v>
      </c>
      <c r="J2298" s="397">
        <v>0</v>
      </c>
    </row>
    <row r="2299" spans="1:10">
      <c r="A2299" t="s">
        <v>369</v>
      </c>
      <c r="B2299" t="s">
        <v>288</v>
      </c>
      <c r="C2299" t="s">
        <v>289</v>
      </c>
      <c r="D2299" t="s">
        <v>31</v>
      </c>
      <c r="E2299" t="s">
        <v>25</v>
      </c>
      <c r="F2299" s="397">
        <v>0</v>
      </c>
      <c r="G2299" s="397">
        <v>0</v>
      </c>
      <c r="H2299" s="397">
        <v>0</v>
      </c>
      <c r="I2299" s="397">
        <v>0</v>
      </c>
      <c r="J2299" s="397">
        <v>0</v>
      </c>
    </row>
    <row r="2300" spans="1:10">
      <c r="A2300" t="s">
        <v>369</v>
      </c>
      <c r="B2300" t="s">
        <v>290</v>
      </c>
      <c r="C2300" t="s">
        <v>291</v>
      </c>
      <c r="D2300" t="s">
        <v>31</v>
      </c>
      <c r="E2300" t="s">
        <v>25</v>
      </c>
      <c r="F2300" s="398" t="s">
        <v>292</v>
      </c>
      <c r="G2300" s="398" t="s">
        <v>292</v>
      </c>
      <c r="H2300" s="398" t="s">
        <v>292</v>
      </c>
      <c r="I2300" s="398" t="s">
        <v>292</v>
      </c>
      <c r="J2300" s="398" t="s">
        <v>292</v>
      </c>
    </row>
    <row r="2301" spans="1:10">
      <c r="A2301" t="s">
        <v>369</v>
      </c>
      <c r="B2301" t="s">
        <v>293</v>
      </c>
      <c r="C2301" t="s">
        <v>294</v>
      </c>
      <c r="D2301" t="s">
        <v>31</v>
      </c>
      <c r="E2301" t="s">
        <v>25</v>
      </c>
      <c r="F2301" s="398" t="s">
        <v>292</v>
      </c>
      <c r="G2301" s="398" t="s">
        <v>292</v>
      </c>
      <c r="H2301" s="398" t="s">
        <v>292</v>
      </c>
      <c r="I2301" s="398" t="s">
        <v>292</v>
      </c>
      <c r="J2301" s="398" t="s">
        <v>292</v>
      </c>
    </row>
    <row r="2302" spans="1:10">
      <c r="A2302" t="s">
        <v>369</v>
      </c>
      <c r="B2302" t="s">
        <v>295</v>
      </c>
      <c r="C2302" t="s">
        <v>296</v>
      </c>
      <c r="D2302" t="s">
        <v>31</v>
      </c>
      <c r="E2302" t="s">
        <v>25</v>
      </c>
      <c r="F2302" s="398" t="s">
        <v>292</v>
      </c>
      <c r="G2302" s="398" t="s">
        <v>292</v>
      </c>
      <c r="H2302" s="398" t="s">
        <v>292</v>
      </c>
      <c r="I2302" s="398" t="s">
        <v>292</v>
      </c>
      <c r="J2302" s="398" t="s">
        <v>292</v>
      </c>
    </row>
    <row r="2303" spans="1:10">
      <c r="A2303" t="s">
        <v>369</v>
      </c>
      <c r="B2303" t="s">
        <v>297</v>
      </c>
      <c r="C2303" t="s">
        <v>298</v>
      </c>
      <c r="D2303" t="s">
        <v>31</v>
      </c>
      <c r="E2303" t="s">
        <v>25</v>
      </c>
      <c r="F2303" s="398" t="s">
        <v>292</v>
      </c>
      <c r="G2303" s="398" t="s">
        <v>292</v>
      </c>
      <c r="H2303" s="398" t="s">
        <v>292</v>
      </c>
      <c r="I2303" s="398" t="s">
        <v>292</v>
      </c>
      <c r="J2303" s="398" t="s">
        <v>292</v>
      </c>
    </row>
    <row r="2304" spans="1:10">
      <c r="A2304" t="s">
        <v>369</v>
      </c>
      <c r="B2304" t="s">
        <v>299</v>
      </c>
      <c r="C2304" t="s">
        <v>300</v>
      </c>
      <c r="D2304" t="s">
        <v>31</v>
      </c>
      <c r="E2304" t="s">
        <v>25</v>
      </c>
      <c r="F2304" s="398" t="s">
        <v>292</v>
      </c>
      <c r="G2304" s="398" t="s">
        <v>292</v>
      </c>
      <c r="H2304" s="398" t="s">
        <v>292</v>
      </c>
      <c r="I2304" s="398" t="s">
        <v>292</v>
      </c>
      <c r="J2304" s="398" t="s">
        <v>292</v>
      </c>
    </row>
    <row r="2305" spans="1:10">
      <c r="A2305" t="s">
        <v>369</v>
      </c>
      <c r="B2305" t="s">
        <v>301</v>
      </c>
      <c r="C2305" t="s">
        <v>302</v>
      </c>
      <c r="D2305" t="s">
        <v>31</v>
      </c>
      <c r="E2305" t="s">
        <v>25</v>
      </c>
      <c r="F2305" s="398" t="s">
        <v>292</v>
      </c>
      <c r="G2305" s="398" t="s">
        <v>292</v>
      </c>
      <c r="H2305" s="398" t="s">
        <v>292</v>
      </c>
      <c r="I2305" s="398" t="s">
        <v>292</v>
      </c>
      <c r="J2305" s="398" t="s">
        <v>292</v>
      </c>
    </row>
    <row r="2306" spans="1:10">
      <c r="A2306" t="s">
        <v>369</v>
      </c>
      <c r="B2306" t="s">
        <v>303</v>
      </c>
      <c r="C2306" t="s">
        <v>304</v>
      </c>
      <c r="D2306" t="s">
        <v>31</v>
      </c>
      <c r="E2306" t="s">
        <v>25</v>
      </c>
      <c r="F2306" s="398" t="s">
        <v>292</v>
      </c>
      <c r="G2306" s="398" t="s">
        <v>292</v>
      </c>
      <c r="H2306" s="398" t="s">
        <v>292</v>
      </c>
      <c r="I2306" s="398" t="s">
        <v>292</v>
      </c>
      <c r="J2306" s="398" t="s">
        <v>292</v>
      </c>
    </row>
    <row r="2307" spans="1:10">
      <c r="A2307" t="s">
        <v>369</v>
      </c>
      <c r="B2307" t="s">
        <v>305</v>
      </c>
      <c r="C2307" t="s">
        <v>306</v>
      </c>
      <c r="D2307" t="s">
        <v>31</v>
      </c>
      <c r="E2307" t="s">
        <v>25</v>
      </c>
      <c r="F2307" s="398" t="s">
        <v>292</v>
      </c>
      <c r="G2307" s="398" t="s">
        <v>292</v>
      </c>
      <c r="H2307" s="398" t="s">
        <v>292</v>
      </c>
      <c r="I2307" s="398" t="s">
        <v>292</v>
      </c>
      <c r="J2307" s="398" t="s">
        <v>292</v>
      </c>
    </row>
    <row r="2308" spans="1:10">
      <c r="A2308" t="s">
        <v>369</v>
      </c>
      <c r="B2308" t="s">
        <v>307</v>
      </c>
      <c r="C2308" t="s">
        <v>308</v>
      </c>
      <c r="D2308" t="s">
        <v>31</v>
      </c>
      <c r="E2308" t="s">
        <v>25</v>
      </c>
      <c r="F2308" s="398" t="s">
        <v>292</v>
      </c>
      <c r="G2308" s="398" t="s">
        <v>292</v>
      </c>
      <c r="H2308" s="398" t="s">
        <v>292</v>
      </c>
      <c r="I2308" s="398" t="s">
        <v>292</v>
      </c>
      <c r="J2308" s="398" t="s">
        <v>292</v>
      </c>
    </row>
    <row r="2309" spans="1:10">
      <c r="A2309" t="s">
        <v>369</v>
      </c>
      <c r="B2309" t="s">
        <v>309</v>
      </c>
      <c r="C2309" t="s">
        <v>310</v>
      </c>
      <c r="D2309" t="s">
        <v>31</v>
      </c>
      <c r="E2309" t="s">
        <v>25</v>
      </c>
      <c r="F2309" s="398" t="s">
        <v>292</v>
      </c>
      <c r="G2309" s="398" t="s">
        <v>292</v>
      </c>
      <c r="H2309" s="398" t="s">
        <v>292</v>
      </c>
      <c r="I2309" s="398" t="s">
        <v>292</v>
      </c>
      <c r="J2309" s="398" t="s">
        <v>292</v>
      </c>
    </row>
    <row r="2310" spans="1:10">
      <c r="A2310" t="s">
        <v>369</v>
      </c>
      <c r="B2310" t="s">
        <v>311</v>
      </c>
      <c r="C2310" t="s">
        <v>312</v>
      </c>
      <c r="D2310" t="s">
        <v>31</v>
      </c>
      <c r="E2310" t="s">
        <v>25</v>
      </c>
      <c r="F2310" s="398" t="s">
        <v>292</v>
      </c>
      <c r="G2310" s="398" t="s">
        <v>292</v>
      </c>
      <c r="H2310" s="398" t="s">
        <v>292</v>
      </c>
      <c r="I2310" s="398" t="s">
        <v>292</v>
      </c>
      <c r="J2310" s="398" t="s">
        <v>292</v>
      </c>
    </row>
    <row r="2311" spans="1:10">
      <c r="A2311" t="s">
        <v>369</v>
      </c>
      <c r="B2311" t="s">
        <v>313</v>
      </c>
      <c r="C2311" t="s">
        <v>314</v>
      </c>
      <c r="D2311" t="s">
        <v>31</v>
      </c>
      <c r="E2311" t="s">
        <v>25</v>
      </c>
      <c r="F2311" s="398" t="s">
        <v>292</v>
      </c>
      <c r="G2311" s="398" t="s">
        <v>292</v>
      </c>
      <c r="H2311" s="398" t="s">
        <v>292</v>
      </c>
      <c r="I2311" s="398" t="s">
        <v>292</v>
      </c>
      <c r="J2311" s="398" t="s">
        <v>292</v>
      </c>
    </row>
    <row r="2312" spans="1:10">
      <c r="A2312" t="s">
        <v>369</v>
      </c>
      <c r="B2312" t="s">
        <v>315</v>
      </c>
      <c r="C2312" t="s">
        <v>316</v>
      </c>
      <c r="D2312" t="s">
        <v>31</v>
      </c>
      <c r="E2312" t="s">
        <v>25</v>
      </c>
      <c r="F2312" s="397">
        <v>0</v>
      </c>
      <c r="G2312" s="397">
        <v>0</v>
      </c>
      <c r="H2312" s="397">
        <v>0</v>
      </c>
      <c r="I2312" s="397">
        <v>0</v>
      </c>
      <c r="J2312" s="397">
        <v>0</v>
      </c>
    </row>
    <row r="2313" spans="1:10">
      <c r="A2313" t="s">
        <v>369</v>
      </c>
      <c r="B2313" t="s">
        <v>317</v>
      </c>
      <c r="C2313" t="s">
        <v>318</v>
      </c>
      <c r="D2313" t="s">
        <v>31</v>
      </c>
      <c r="E2313" t="s">
        <v>25</v>
      </c>
      <c r="F2313" s="397">
        <v>0</v>
      </c>
      <c r="G2313" s="397">
        <v>0</v>
      </c>
      <c r="H2313" s="397">
        <v>0</v>
      </c>
      <c r="I2313" s="397">
        <v>0</v>
      </c>
      <c r="J2313" s="397">
        <v>0</v>
      </c>
    </row>
    <row r="2314" spans="1:10">
      <c r="A2314" t="s">
        <v>369</v>
      </c>
      <c r="B2314" t="s">
        <v>319</v>
      </c>
      <c r="C2314" t="s">
        <v>320</v>
      </c>
      <c r="D2314" t="s">
        <v>31</v>
      </c>
      <c r="E2314" t="s">
        <v>25</v>
      </c>
      <c r="F2314" s="397">
        <v>0</v>
      </c>
      <c r="G2314" s="397">
        <v>0</v>
      </c>
      <c r="H2314" s="397">
        <v>0</v>
      </c>
      <c r="I2314" s="397">
        <v>0</v>
      </c>
      <c r="J2314" s="397">
        <v>0</v>
      </c>
    </row>
    <row r="2315" spans="1:10">
      <c r="A2315" t="s">
        <v>369</v>
      </c>
      <c r="B2315" t="s">
        <v>321</v>
      </c>
      <c r="C2315" t="s">
        <v>322</v>
      </c>
      <c r="D2315" t="s">
        <v>31</v>
      </c>
      <c r="E2315" t="s">
        <v>25</v>
      </c>
      <c r="F2315" s="397">
        <v>0</v>
      </c>
      <c r="G2315" s="397">
        <v>0</v>
      </c>
      <c r="H2315" s="397">
        <v>0</v>
      </c>
      <c r="I2315" s="397">
        <v>0</v>
      </c>
      <c r="J2315" s="397">
        <v>0</v>
      </c>
    </row>
    <row r="2316" spans="1:10">
      <c r="A2316" t="s">
        <v>369</v>
      </c>
      <c r="B2316" t="s">
        <v>323</v>
      </c>
      <c r="C2316" t="s">
        <v>324</v>
      </c>
      <c r="D2316" t="s">
        <v>31</v>
      </c>
      <c r="E2316" t="s">
        <v>25</v>
      </c>
      <c r="F2316" s="397">
        <v>0</v>
      </c>
      <c r="G2316" s="397">
        <v>0</v>
      </c>
      <c r="H2316" s="397">
        <v>0</v>
      </c>
      <c r="I2316" s="397">
        <v>0</v>
      </c>
      <c r="J2316" s="397">
        <v>0</v>
      </c>
    </row>
    <row r="2317" spans="1:10">
      <c r="A2317" t="s">
        <v>369</v>
      </c>
      <c r="B2317" t="s">
        <v>325</v>
      </c>
      <c r="C2317" t="s">
        <v>326</v>
      </c>
      <c r="D2317" t="s">
        <v>31</v>
      </c>
      <c r="E2317" t="s">
        <v>25</v>
      </c>
      <c r="F2317" s="397">
        <v>0</v>
      </c>
      <c r="G2317" s="397">
        <v>0</v>
      </c>
      <c r="H2317" s="397">
        <v>0</v>
      </c>
      <c r="I2317" s="397">
        <v>0</v>
      </c>
      <c r="J2317" s="397">
        <v>0</v>
      </c>
    </row>
    <row r="2318" spans="1:10">
      <c r="A2318" t="s">
        <v>369</v>
      </c>
      <c r="B2318" t="s">
        <v>327</v>
      </c>
      <c r="C2318" t="s">
        <v>328</v>
      </c>
      <c r="D2318" t="s">
        <v>31</v>
      </c>
      <c r="E2318" t="s">
        <v>25</v>
      </c>
      <c r="F2318" s="397">
        <v>0</v>
      </c>
      <c r="G2318" s="397">
        <v>0</v>
      </c>
      <c r="H2318" s="397">
        <v>0</v>
      </c>
      <c r="I2318" s="397">
        <v>0</v>
      </c>
      <c r="J2318" s="397">
        <v>0</v>
      </c>
    </row>
    <row r="2319" spans="1:10">
      <c r="A2319" t="s">
        <v>369</v>
      </c>
      <c r="B2319" t="s">
        <v>329</v>
      </c>
      <c r="C2319" t="s">
        <v>330</v>
      </c>
      <c r="D2319" t="s">
        <v>31</v>
      </c>
      <c r="E2319" t="s">
        <v>25</v>
      </c>
      <c r="F2319" s="397">
        <v>0</v>
      </c>
      <c r="G2319" s="397">
        <v>0</v>
      </c>
      <c r="H2319" s="397">
        <v>0</v>
      </c>
      <c r="I2319" s="397">
        <v>0</v>
      </c>
      <c r="J2319" s="397">
        <v>0</v>
      </c>
    </row>
    <row r="2320" spans="1:10">
      <c r="A2320" t="s">
        <v>369</v>
      </c>
      <c r="B2320" t="s">
        <v>331</v>
      </c>
      <c r="C2320" t="s">
        <v>332</v>
      </c>
      <c r="D2320" t="s">
        <v>31</v>
      </c>
      <c r="E2320" t="s">
        <v>25</v>
      </c>
      <c r="F2320" s="397">
        <v>0</v>
      </c>
      <c r="G2320" s="397">
        <v>0</v>
      </c>
      <c r="H2320" s="397">
        <v>0</v>
      </c>
      <c r="I2320" s="397">
        <v>0</v>
      </c>
      <c r="J2320" s="397">
        <v>0</v>
      </c>
    </row>
    <row r="2321" spans="1:10">
      <c r="A2321" t="s">
        <v>369</v>
      </c>
      <c r="B2321" t="s">
        <v>333</v>
      </c>
      <c r="C2321" t="s">
        <v>334</v>
      </c>
      <c r="D2321" t="s">
        <v>31</v>
      </c>
      <c r="E2321" t="s">
        <v>25</v>
      </c>
      <c r="F2321" s="397">
        <v>0</v>
      </c>
      <c r="G2321" s="397">
        <v>0</v>
      </c>
      <c r="H2321" s="397">
        <v>0</v>
      </c>
      <c r="I2321" s="397">
        <v>0</v>
      </c>
      <c r="J2321" s="397">
        <v>0</v>
      </c>
    </row>
    <row r="2322" spans="1:10">
      <c r="A2322" t="s">
        <v>369</v>
      </c>
      <c r="B2322" t="s">
        <v>335</v>
      </c>
      <c r="C2322" t="s">
        <v>336</v>
      </c>
      <c r="D2322" t="s">
        <v>31</v>
      </c>
      <c r="E2322" t="s">
        <v>25</v>
      </c>
      <c r="F2322" s="397">
        <v>0</v>
      </c>
      <c r="G2322" s="397">
        <v>0</v>
      </c>
      <c r="H2322" s="397">
        <v>0</v>
      </c>
      <c r="I2322" s="397">
        <v>0</v>
      </c>
      <c r="J2322" s="397">
        <v>0</v>
      </c>
    </row>
    <row r="2323" spans="1:10">
      <c r="A2323" t="s">
        <v>369</v>
      </c>
      <c r="B2323" t="s">
        <v>337</v>
      </c>
      <c r="C2323" t="s">
        <v>338</v>
      </c>
      <c r="D2323" t="s">
        <v>31</v>
      </c>
      <c r="E2323" t="s">
        <v>25</v>
      </c>
      <c r="F2323" s="397">
        <v>14.346</v>
      </c>
      <c r="G2323" s="397">
        <v>14.391999999999999</v>
      </c>
      <c r="H2323" s="397">
        <v>15.599</v>
      </c>
      <c r="I2323" s="397">
        <v>16.744</v>
      </c>
      <c r="J2323" s="397">
        <v>18.515000000000001</v>
      </c>
    </row>
    <row r="2324" spans="1:10">
      <c r="A2324" t="s">
        <v>369</v>
      </c>
      <c r="B2324" t="s">
        <v>339</v>
      </c>
      <c r="C2324" t="s">
        <v>334</v>
      </c>
      <c r="D2324" t="s">
        <v>31</v>
      </c>
      <c r="E2324" t="s">
        <v>25</v>
      </c>
      <c r="F2324" s="397">
        <v>0</v>
      </c>
      <c r="G2324" s="397">
        <v>0</v>
      </c>
      <c r="H2324" s="397">
        <v>0</v>
      </c>
      <c r="I2324" s="397">
        <v>0</v>
      </c>
      <c r="J2324" s="397">
        <v>0</v>
      </c>
    </row>
    <row r="2325" spans="1:10">
      <c r="A2325" t="s">
        <v>369</v>
      </c>
      <c r="B2325" t="s">
        <v>340</v>
      </c>
      <c r="C2325" t="s">
        <v>338</v>
      </c>
      <c r="D2325" t="s">
        <v>31</v>
      </c>
      <c r="E2325" t="s">
        <v>25</v>
      </c>
      <c r="F2325" s="397">
        <v>0</v>
      </c>
      <c r="G2325" s="397">
        <v>0</v>
      </c>
      <c r="H2325" s="397">
        <v>0</v>
      </c>
      <c r="I2325" s="397">
        <v>0</v>
      </c>
      <c r="J2325" s="397">
        <v>0</v>
      </c>
    </row>
    <row r="2326" spans="1:10">
      <c r="A2326" t="s">
        <v>369</v>
      </c>
      <c r="B2326" t="s">
        <v>341</v>
      </c>
      <c r="C2326" t="s">
        <v>342</v>
      </c>
      <c r="D2326" t="s">
        <v>343</v>
      </c>
      <c r="E2326" t="s">
        <v>25</v>
      </c>
      <c r="F2326" s="399">
        <v>9738</v>
      </c>
      <c r="G2326" s="399">
        <v>9769</v>
      </c>
      <c r="H2326" s="399">
        <v>10697</v>
      </c>
      <c r="I2326" s="399">
        <v>11626</v>
      </c>
      <c r="J2326" s="399">
        <v>12926</v>
      </c>
    </row>
    <row r="2327" spans="1:10">
      <c r="A2327" t="s">
        <v>369</v>
      </c>
      <c r="B2327" t="s">
        <v>344</v>
      </c>
      <c r="C2327" t="s">
        <v>345</v>
      </c>
      <c r="D2327" t="s">
        <v>343</v>
      </c>
      <c r="E2327" t="s">
        <v>25</v>
      </c>
      <c r="F2327" s="399">
        <v>0</v>
      </c>
      <c r="G2327" s="399">
        <v>0</v>
      </c>
      <c r="H2327" s="399">
        <v>0</v>
      </c>
      <c r="I2327" s="399">
        <v>0</v>
      </c>
      <c r="J2327" s="399">
        <v>0</v>
      </c>
    </row>
    <row r="2328" spans="1:10">
      <c r="A2328" t="s">
        <v>369</v>
      </c>
      <c r="B2328" t="s">
        <v>346</v>
      </c>
      <c r="C2328" t="s">
        <v>347</v>
      </c>
      <c r="D2328" t="s">
        <v>348</v>
      </c>
      <c r="E2328" t="s">
        <v>25</v>
      </c>
      <c r="F2328" s="506">
        <v>7.779658401263643E-3</v>
      </c>
      <c r="G2328" s="506">
        <v>7.779658401263643E-3</v>
      </c>
      <c r="H2328" s="506">
        <v>7.779658401263643E-3</v>
      </c>
      <c r="I2328" s="506">
        <v>7.779658401263643E-3</v>
      </c>
      <c r="J2328" s="506">
        <v>7.779658401263643E-3</v>
      </c>
    </row>
    <row r="2329" spans="1:10">
      <c r="A2329" t="s">
        <v>369</v>
      </c>
      <c r="B2329" t="s">
        <v>349</v>
      </c>
      <c r="C2329" t="s">
        <v>350</v>
      </c>
      <c r="D2329" t="s">
        <v>348</v>
      </c>
      <c r="E2329" t="s">
        <v>25</v>
      </c>
      <c r="F2329" s="506">
        <v>0.05</v>
      </c>
      <c r="G2329" s="506">
        <v>0.05</v>
      </c>
      <c r="H2329" s="506">
        <v>0.05</v>
      </c>
      <c r="I2329" s="506">
        <v>0.05</v>
      </c>
      <c r="J2329" s="506">
        <v>0.05</v>
      </c>
    </row>
    <row r="2330" spans="1:10">
      <c r="A2330" t="s">
        <v>369</v>
      </c>
      <c r="B2330" t="s">
        <v>351</v>
      </c>
      <c r="C2330" t="s">
        <v>352</v>
      </c>
      <c r="D2330" t="s">
        <v>348</v>
      </c>
      <c r="E2330" t="s">
        <v>25</v>
      </c>
      <c r="F2330" s="506">
        <v>7.779658401263643E-3</v>
      </c>
      <c r="G2330" s="506">
        <v>7.779658401263643E-3</v>
      </c>
      <c r="H2330" s="506">
        <v>7.779658401263643E-3</v>
      </c>
      <c r="I2330" s="506">
        <v>7.779658401263643E-3</v>
      </c>
      <c r="J2330" s="506">
        <v>7.779658401263643E-3</v>
      </c>
    </row>
    <row r="2331" spans="1:10">
      <c r="A2331" t="s">
        <v>369</v>
      </c>
      <c r="B2331" t="s">
        <v>353</v>
      </c>
      <c r="C2331" t="s">
        <v>354</v>
      </c>
      <c r="D2331" t="s">
        <v>348</v>
      </c>
      <c r="E2331" t="s">
        <v>25</v>
      </c>
      <c r="F2331" s="398" t="s">
        <v>292</v>
      </c>
      <c r="G2331" s="398" t="s">
        <v>292</v>
      </c>
      <c r="H2331" s="398" t="s">
        <v>292</v>
      </c>
      <c r="I2331" s="398" t="s">
        <v>292</v>
      </c>
      <c r="J2331" s="398" t="s">
        <v>292</v>
      </c>
    </row>
    <row r="2332" spans="1:10">
      <c r="A2332" t="s">
        <v>369</v>
      </c>
      <c r="B2332" t="s">
        <v>355</v>
      </c>
      <c r="C2332" t="s">
        <v>356</v>
      </c>
      <c r="D2332" t="s">
        <v>348</v>
      </c>
      <c r="E2332" t="s">
        <v>25</v>
      </c>
      <c r="F2332" s="398" t="s">
        <v>292</v>
      </c>
      <c r="G2332" s="398" t="s">
        <v>292</v>
      </c>
      <c r="H2332" s="398" t="s">
        <v>292</v>
      </c>
      <c r="I2332" s="398" t="s">
        <v>292</v>
      </c>
      <c r="J2332" s="398" t="s">
        <v>292</v>
      </c>
    </row>
    <row r="2333" spans="1:10">
      <c r="A2333" t="s">
        <v>369</v>
      </c>
      <c r="B2333" t="s">
        <v>357</v>
      </c>
      <c r="C2333" t="s">
        <v>358</v>
      </c>
      <c r="D2333" t="s">
        <v>348</v>
      </c>
      <c r="E2333" t="s">
        <v>25</v>
      </c>
      <c r="F2333" s="398" t="s">
        <v>292</v>
      </c>
      <c r="G2333" s="398" t="s">
        <v>292</v>
      </c>
      <c r="H2333" s="398" t="s">
        <v>292</v>
      </c>
      <c r="I2333" s="398" t="s">
        <v>292</v>
      </c>
      <c r="J2333" s="398" t="s">
        <v>292</v>
      </c>
    </row>
    <row r="2334" spans="1:10">
      <c r="A2334" t="s">
        <v>370</v>
      </c>
      <c r="B2334" t="s">
        <v>29</v>
      </c>
      <c r="C2334" t="s">
        <v>30</v>
      </c>
      <c r="D2334" t="s">
        <v>31</v>
      </c>
      <c r="E2334" t="s">
        <v>25</v>
      </c>
      <c r="F2334" s="398" t="s">
        <v>292</v>
      </c>
      <c r="G2334" s="398" t="s">
        <v>292</v>
      </c>
      <c r="H2334" s="398" t="s">
        <v>292</v>
      </c>
      <c r="I2334" s="398" t="s">
        <v>292</v>
      </c>
      <c r="J2334" s="398" t="s">
        <v>292</v>
      </c>
    </row>
    <row r="2335" spans="1:10">
      <c r="A2335" t="s">
        <v>370</v>
      </c>
      <c r="B2335" t="s">
        <v>32</v>
      </c>
      <c r="C2335" t="s">
        <v>33</v>
      </c>
      <c r="D2335" t="s">
        <v>31</v>
      </c>
      <c r="E2335" t="s">
        <v>25</v>
      </c>
      <c r="F2335" s="398" t="s">
        <v>292</v>
      </c>
      <c r="G2335" s="398" t="s">
        <v>292</v>
      </c>
      <c r="H2335" s="398" t="s">
        <v>292</v>
      </c>
      <c r="I2335" s="398" t="s">
        <v>292</v>
      </c>
      <c r="J2335" s="398" t="s">
        <v>292</v>
      </c>
    </row>
    <row r="2336" spans="1:10">
      <c r="A2336" t="s">
        <v>370</v>
      </c>
      <c r="B2336" t="s">
        <v>34</v>
      </c>
      <c r="C2336" t="s">
        <v>35</v>
      </c>
      <c r="D2336" t="s">
        <v>31</v>
      </c>
      <c r="E2336" t="s">
        <v>25</v>
      </c>
      <c r="F2336" s="398" t="s">
        <v>292</v>
      </c>
      <c r="G2336" s="398" t="s">
        <v>292</v>
      </c>
      <c r="H2336" s="398" t="s">
        <v>292</v>
      </c>
      <c r="I2336" s="398" t="s">
        <v>292</v>
      </c>
      <c r="J2336" s="398" t="s">
        <v>292</v>
      </c>
    </row>
    <row r="2337" spans="1:10">
      <c r="A2337" t="s">
        <v>370</v>
      </c>
      <c r="B2337" t="s">
        <v>36</v>
      </c>
      <c r="C2337" t="s">
        <v>37</v>
      </c>
      <c r="D2337" t="s">
        <v>31</v>
      </c>
      <c r="E2337" t="s">
        <v>25</v>
      </c>
      <c r="F2337" s="398" t="s">
        <v>292</v>
      </c>
      <c r="G2337" s="398" t="s">
        <v>292</v>
      </c>
      <c r="H2337" s="398" t="s">
        <v>292</v>
      </c>
      <c r="I2337" s="398" t="s">
        <v>292</v>
      </c>
      <c r="J2337" s="398" t="s">
        <v>292</v>
      </c>
    </row>
    <row r="2338" spans="1:10">
      <c r="A2338" t="s">
        <v>370</v>
      </c>
      <c r="B2338" t="s">
        <v>38</v>
      </c>
      <c r="C2338" t="s">
        <v>39</v>
      </c>
      <c r="D2338" t="s">
        <v>31</v>
      </c>
      <c r="E2338" t="s">
        <v>25</v>
      </c>
      <c r="F2338" s="398" t="s">
        <v>292</v>
      </c>
      <c r="G2338" s="398" t="s">
        <v>292</v>
      </c>
      <c r="H2338" s="398" t="s">
        <v>292</v>
      </c>
      <c r="I2338" s="398" t="s">
        <v>292</v>
      </c>
      <c r="J2338" s="398" t="s">
        <v>292</v>
      </c>
    </row>
    <row r="2339" spans="1:10">
      <c r="A2339" t="s">
        <v>370</v>
      </c>
      <c r="B2339" t="s">
        <v>40</v>
      </c>
      <c r="C2339" t="s">
        <v>41</v>
      </c>
      <c r="D2339" t="s">
        <v>31</v>
      </c>
      <c r="E2339" t="s">
        <v>25</v>
      </c>
      <c r="F2339" s="398" t="s">
        <v>292</v>
      </c>
      <c r="G2339" s="398" t="s">
        <v>292</v>
      </c>
      <c r="H2339" s="398" t="s">
        <v>292</v>
      </c>
      <c r="I2339" s="398" t="s">
        <v>292</v>
      </c>
      <c r="J2339" s="398" t="s">
        <v>292</v>
      </c>
    </row>
    <row r="2340" spans="1:10">
      <c r="A2340" t="s">
        <v>370</v>
      </c>
      <c r="B2340" t="s">
        <v>42</v>
      </c>
      <c r="C2340" t="s">
        <v>43</v>
      </c>
      <c r="D2340" t="s">
        <v>31</v>
      </c>
      <c r="E2340" t="s">
        <v>25</v>
      </c>
      <c r="F2340" s="398" t="s">
        <v>292</v>
      </c>
      <c r="G2340" s="398" t="s">
        <v>292</v>
      </c>
      <c r="H2340" s="398" t="s">
        <v>292</v>
      </c>
      <c r="I2340" s="398" t="s">
        <v>292</v>
      </c>
      <c r="J2340" s="398" t="s">
        <v>292</v>
      </c>
    </row>
    <row r="2341" spans="1:10">
      <c r="A2341" t="s">
        <v>370</v>
      </c>
      <c r="B2341" t="s">
        <v>44</v>
      </c>
      <c r="C2341" t="s">
        <v>45</v>
      </c>
      <c r="D2341" t="s">
        <v>31</v>
      </c>
      <c r="E2341" t="s">
        <v>25</v>
      </c>
      <c r="F2341" s="398" t="s">
        <v>292</v>
      </c>
      <c r="G2341" s="398" t="s">
        <v>292</v>
      </c>
      <c r="H2341" s="398" t="s">
        <v>292</v>
      </c>
      <c r="I2341" s="398" t="s">
        <v>292</v>
      </c>
      <c r="J2341" s="398" t="s">
        <v>292</v>
      </c>
    </row>
    <row r="2342" spans="1:10">
      <c r="A2342" t="s">
        <v>370</v>
      </c>
      <c r="B2342" t="s">
        <v>46</v>
      </c>
      <c r="C2342" t="s">
        <v>47</v>
      </c>
      <c r="D2342" t="s">
        <v>31</v>
      </c>
      <c r="E2342" t="s">
        <v>25</v>
      </c>
      <c r="F2342" s="398" t="s">
        <v>292</v>
      </c>
      <c r="G2342" s="398" t="s">
        <v>292</v>
      </c>
      <c r="H2342" s="398" t="s">
        <v>292</v>
      </c>
      <c r="I2342" s="398" t="s">
        <v>292</v>
      </c>
      <c r="J2342" s="398" t="s">
        <v>292</v>
      </c>
    </row>
    <row r="2343" spans="1:10">
      <c r="A2343" t="s">
        <v>370</v>
      </c>
      <c r="B2343" t="s">
        <v>48</v>
      </c>
      <c r="C2343" t="s">
        <v>49</v>
      </c>
      <c r="D2343" t="s">
        <v>31</v>
      </c>
      <c r="E2343" t="s">
        <v>25</v>
      </c>
      <c r="F2343" s="398" t="s">
        <v>292</v>
      </c>
      <c r="G2343" s="398" t="s">
        <v>292</v>
      </c>
      <c r="H2343" s="398" t="s">
        <v>292</v>
      </c>
      <c r="I2343" s="398" t="s">
        <v>292</v>
      </c>
      <c r="J2343" s="398" t="s">
        <v>292</v>
      </c>
    </row>
    <row r="2344" spans="1:10">
      <c r="A2344" t="s">
        <v>370</v>
      </c>
      <c r="B2344" t="s">
        <v>50</v>
      </c>
      <c r="C2344" t="s">
        <v>51</v>
      </c>
      <c r="D2344" t="s">
        <v>31</v>
      </c>
      <c r="E2344" t="s">
        <v>25</v>
      </c>
      <c r="F2344" s="398" t="s">
        <v>292</v>
      </c>
      <c r="G2344" s="398" t="s">
        <v>292</v>
      </c>
      <c r="H2344" s="398" t="s">
        <v>292</v>
      </c>
      <c r="I2344" s="398" t="s">
        <v>292</v>
      </c>
      <c r="J2344" s="398" t="s">
        <v>292</v>
      </c>
    </row>
    <row r="2345" spans="1:10">
      <c r="A2345" t="s">
        <v>370</v>
      </c>
      <c r="B2345" t="s">
        <v>52</v>
      </c>
      <c r="C2345" t="s">
        <v>53</v>
      </c>
      <c r="D2345" t="s">
        <v>31</v>
      </c>
      <c r="E2345" t="s">
        <v>25</v>
      </c>
      <c r="F2345" s="398" t="s">
        <v>292</v>
      </c>
      <c r="G2345" s="398" t="s">
        <v>292</v>
      </c>
      <c r="H2345" s="398" t="s">
        <v>292</v>
      </c>
      <c r="I2345" s="398" t="s">
        <v>292</v>
      </c>
      <c r="J2345" s="398" t="s">
        <v>292</v>
      </c>
    </row>
    <row r="2346" spans="1:10">
      <c r="A2346" t="s">
        <v>370</v>
      </c>
      <c r="B2346" t="s">
        <v>54</v>
      </c>
      <c r="C2346" t="s">
        <v>55</v>
      </c>
      <c r="D2346" t="s">
        <v>31</v>
      </c>
      <c r="E2346" t="s">
        <v>25</v>
      </c>
      <c r="F2346" s="398" t="s">
        <v>292</v>
      </c>
      <c r="G2346" s="398" t="s">
        <v>292</v>
      </c>
      <c r="H2346" s="398" t="s">
        <v>292</v>
      </c>
      <c r="I2346" s="398" t="s">
        <v>292</v>
      </c>
      <c r="J2346" s="398" t="s">
        <v>292</v>
      </c>
    </row>
    <row r="2347" spans="1:10">
      <c r="A2347" t="s">
        <v>370</v>
      </c>
      <c r="B2347" t="s">
        <v>56</v>
      </c>
      <c r="C2347" t="s">
        <v>57</v>
      </c>
      <c r="D2347" t="s">
        <v>31</v>
      </c>
      <c r="E2347" t="s">
        <v>25</v>
      </c>
      <c r="F2347" s="398" t="s">
        <v>292</v>
      </c>
      <c r="G2347" s="398" t="s">
        <v>292</v>
      </c>
      <c r="H2347" s="398" t="s">
        <v>292</v>
      </c>
      <c r="I2347" s="398" t="s">
        <v>292</v>
      </c>
      <c r="J2347" s="398" t="s">
        <v>292</v>
      </c>
    </row>
    <row r="2348" spans="1:10">
      <c r="A2348" t="s">
        <v>370</v>
      </c>
      <c r="B2348" t="s">
        <v>58</v>
      </c>
      <c r="C2348" t="s">
        <v>59</v>
      </c>
      <c r="D2348" t="s">
        <v>31</v>
      </c>
      <c r="E2348" t="s">
        <v>25</v>
      </c>
      <c r="F2348" s="398" t="s">
        <v>292</v>
      </c>
      <c r="G2348" s="398" t="s">
        <v>292</v>
      </c>
      <c r="H2348" s="398" t="s">
        <v>292</v>
      </c>
      <c r="I2348" s="398" t="s">
        <v>292</v>
      </c>
      <c r="J2348" s="398" t="s">
        <v>292</v>
      </c>
    </row>
    <row r="2349" spans="1:10">
      <c r="A2349" t="s">
        <v>370</v>
      </c>
      <c r="B2349" t="s">
        <v>60</v>
      </c>
      <c r="C2349" t="s">
        <v>61</v>
      </c>
      <c r="D2349" t="s">
        <v>31</v>
      </c>
      <c r="E2349" t="s">
        <v>25</v>
      </c>
      <c r="F2349" s="398" t="s">
        <v>292</v>
      </c>
      <c r="G2349" s="398" t="s">
        <v>292</v>
      </c>
      <c r="H2349" s="398" t="s">
        <v>292</v>
      </c>
      <c r="I2349" s="398" t="s">
        <v>292</v>
      </c>
      <c r="J2349" s="398" t="s">
        <v>292</v>
      </c>
    </row>
    <row r="2350" spans="1:10">
      <c r="A2350" t="s">
        <v>370</v>
      </c>
      <c r="B2350" t="s">
        <v>62</v>
      </c>
      <c r="C2350" t="s">
        <v>63</v>
      </c>
      <c r="D2350" t="s">
        <v>31</v>
      </c>
      <c r="E2350" t="s">
        <v>25</v>
      </c>
      <c r="F2350" s="398" t="s">
        <v>292</v>
      </c>
      <c r="G2350" s="398" t="s">
        <v>292</v>
      </c>
      <c r="H2350" s="398" t="s">
        <v>292</v>
      </c>
      <c r="I2350" s="398" t="s">
        <v>292</v>
      </c>
      <c r="J2350" s="398" t="s">
        <v>292</v>
      </c>
    </row>
    <row r="2351" spans="1:10">
      <c r="A2351" t="s">
        <v>370</v>
      </c>
      <c r="B2351" t="s">
        <v>64</v>
      </c>
      <c r="C2351" t="s">
        <v>65</v>
      </c>
      <c r="D2351" t="s">
        <v>31</v>
      </c>
      <c r="E2351" t="s">
        <v>25</v>
      </c>
      <c r="F2351" s="398" t="s">
        <v>292</v>
      </c>
      <c r="G2351" s="398" t="s">
        <v>292</v>
      </c>
      <c r="H2351" s="398" t="s">
        <v>292</v>
      </c>
      <c r="I2351" s="398" t="s">
        <v>292</v>
      </c>
      <c r="J2351" s="398" t="s">
        <v>292</v>
      </c>
    </row>
    <row r="2352" spans="1:10">
      <c r="A2352" t="s">
        <v>370</v>
      </c>
      <c r="B2352" t="s">
        <v>66</v>
      </c>
      <c r="C2352" t="s">
        <v>67</v>
      </c>
      <c r="D2352" t="s">
        <v>31</v>
      </c>
      <c r="E2352" t="s">
        <v>25</v>
      </c>
      <c r="F2352" s="398" t="s">
        <v>292</v>
      </c>
      <c r="G2352" s="398" t="s">
        <v>292</v>
      </c>
      <c r="H2352" s="398" t="s">
        <v>292</v>
      </c>
      <c r="I2352" s="398" t="s">
        <v>292</v>
      </c>
      <c r="J2352" s="398" t="s">
        <v>292</v>
      </c>
    </row>
    <row r="2353" spans="1:10">
      <c r="A2353" t="s">
        <v>370</v>
      </c>
      <c r="B2353" t="s">
        <v>68</v>
      </c>
      <c r="C2353" t="s">
        <v>69</v>
      </c>
      <c r="D2353" t="s">
        <v>31</v>
      </c>
      <c r="E2353" t="s">
        <v>25</v>
      </c>
      <c r="F2353" s="398" t="s">
        <v>292</v>
      </c>
      <c r="G2353" s="398" t="s">
        <v>292</v>
      </c>
      <c r="H2353" s="398" t="s">
        <v>292</v>
      </c>
      <c r="I2353" s="398" t="s">
        <v>292</v>
      </c>
      <c r="J2353" s="398" t="s">
        <v>292</v>
      </c>
    </row>
    <row r="2354" spans="1:10">
      <c r="A2354" t="s">
        <v>370</v>
      </c>
      <c r="B2354" t="s">
        <v>70</v>
      </c>
      <c r="C2354" t="s">
        <v>71</v>
      </c>
      <c r="D2354" t="s">
        <v>31</v>
      </c>
      <c r="E2354" t="s">
        <v>25</v>
      </c>
      <c r="F2354" s="398" t="s">
        <v>292</v>
      </c>
      <c r="G2354" s="398" t="s">
        <v>292</v>
      </c>
      <c r="H2354" s="398" t="s">
        <v>292</v>
      </c>
      <c r="I2354" s="398" t="s">
        <v>292</v>
      </c>
      <c r="J2354" s="398" t="s">
        <v>292</v>
      </c>
    </row>
    <row r="2355" spans="1:10">
      <c r="A2355" t="s">
        <v>370</v>
      </c>
      <c r="B2355" t="s">
        <v>72</v>
      </c>
      <c r="C2355" t="s">
        <v>73</v>
      </c>
      <c r="D2355" t="s">
        <v>31</v>
      </c>
      <c r="E2355" t="s">
        <v>25</v>
      </c>
      <c r="F2355" s="398" t="s">
        <v>292</v>
      </c>
      <c r="G2355" s="398" t="s">
        <v>292</v>
      </c>
      <c r="H2355" s="398" t="s">
        <v>292</v>
      </c>
      <c r="I2355" s="398" t="s">
        <v>292</v>
      </c>
      <c r="J2355" s="398" t="s">
        <v>292</v>
      </c>
    </row>
    <row r="2356" spans="1:10">
      <c r="A2356" t="s">
        <v>370</v>
      </c>
      <c r="B2356" t="s">
        <v>74</v>
      </c>
      <c r="C2356" t="s">
        <v>75</v>
      </c>
      <c r="D2356" t="s">
        <v>31</v>
      </c>
      <c r="E2356" t="s">
        <v>25</v>
      </c>
      <c r="F2356" s="398" t="s">
        <v>292</v>
      </c>
      <c r="G2356" s="398" t="s">
        <v>292</v>
      </c>
      <c r="H2356" s="398" t="s">
        <v>292</v>
      </c>
      <c r="I2356" s="398" t="s">
        <v>292</v>
      </c>
      <c r="J2356" s="398" t="s">
        <v>292</v>
      </c>
    </row>
    <row r="2357" spans="1:10">
      <c r="A2357" t="s">
        <v>370</v>
      </c>
      <c r="B2357" t="s">
        <v>76</v>
      </c>
      <c r="C2357" t="s">
        <v>77</v>
      </c>
      <c r="D2357" t="s">
        <v>31</v>
      </c>
      <c r="E2357" t="s">
        <v>25</v>
      </c>
      <c r="F2357" s="398" t="s">
        <v>292</v>
      </c>
      <c r="G2357" s="398" t="s">
        <v>292</v>
      </c>
      <c r="H2357" s="398" t="s">
        <v>292</v>
      </c>
      <c r="I2357" s="398" t="s">
        <v>292</v>
      </c>
      <c r="J2357" s="398" t="s">
        <v>292</v>
      </c>
    </row>
    <row r="2358" spans="1:10">
      <c r="A2358" t="s">
        <v>370</v>
      </c>
      <c r="B2358" t="s">
        <v>78</v>
      </c>
      <c r="C2358" t="s">
        <v>79</v>
      </c>
      <c r="D2358" t="s">
        <v>31</v>
      </c>
      <c r="E2358" t="s">
        <v>25</v>
      </c>
      <c r="F2358" s="398" t="s">
        <v>292</v>
      </c>
      <c r="G2358" s="398" t="s">
        <v>292</v>
      </c>
      <c r="H2358" s="398" t="s">
        <v>292</v>
      </c>
      <c r="I2358" s="398" t="s">
        <v>292</v>
      </c>
      <c r="J2358" s="398" t="s">
        <v>292</v>
      </c>
    </row>
    <row r="2359" spans="1:10">
      <c r="A2359" t="s">
        <v>370</v>
      </c>
      <c r="B2359" t="s">
        <v>80</v>
      </c>
      <c r="C2359" t="s">
        <v>81</v>
      </c>
      <c r="D2359" t="s">
        <v>31</v>
      </c>
      <c r="E2359" t="s">
        <v>25</v>
      </c>
      <c r="F2359" s="398" t="s">
        <v>292</v>
      </c>
      <c r="G2359" s="398" t="s">
        <v>292</v>
      </c>
      <c r="H2359" s="398" t="s">
        <v>292</v>
      </c>
      <c r="I2359" s="398" t="s">
        <v>292</v>
      </c>
      <c r="J2359" s="398" t="s">
        <v>292</v>
      </c>
    </row>
    <row r="2360" spans="1:10">
      <c r="A2360" t="s">
        <v>370</v>
      </c>
      <c r="B2360" t="s">
        <v>82</v>
      </c>
      <c r="C2360" t="s">
        <v>83</v>
      </c>
      <c r="D2360" t="s">
        <v>31</v>
      </c>
      <c r="E2360" t="s">
        <v>25</v>
      </c>
      <c r="F2360" s="398" t="s">
        <v>292</v>
      </c>
      <c r="G2360" s="398" t="s">
        <v>292</v>
      </c>
      <c r="H2360" s="398" t="s">
        <v>292</v>
      </c>
      <c r="I2360" s="398" t="s">
        <v>292</v>
      </c>
      <c r="J2360" s="398" t="s">
        <v>292</v>
      </c>
    </row>
    <row r="2361" spans="1:10">
      <c r="A2361" t="s">
        <v>370</v>
      </c>
      <c r="B2361" t="s">
        <v>84</v>
      </c>
      <c r="C2361" t="s">
        <v>85</v>
      </c>
      <c r="D2361" t="s">
        <v>31</v>
      </c>
      <c r="E2361" t="s">
        <v>25</v>
      </c>
      <c r="F2361" s="398" t="s">
        <v>292</v>
      </c>
      <c r="G2361" s="398" t="s">
        <v>292</v>
      </c>
      <c r="H2361" s="398" t="s">
        <v>292</v>
      </c>
      <c r="I2361" s="398" t="s">
        <v>292</v>
      </c>
      <c r="J2361" s="398" t="s">
        <v>292</v>
      </c>
    </row>
    <row r="2362" spans="1:10">
      <c r="A2362" t="s">
        <v>370</v>
      </c>
      <c r="B2362" t="s">
        <v>86</v>
      </c>
      <c r="C2362" t="s">
        <v>87</v>
      </c>
      <c r="D2362" t="s">
        <v>31</v>
      </c>
      <c r="E2362" t="s">
        <v>25</v>
      </c>
      <c r="F2362" s="398" t="s">
        <v>292</v>
      </c>
      <c r="G2362" s="398" t="s">
        <v>292</v>
      </c>
      <c r="H2362" s="398" t="s">
        <v>292</v>
      </c>
      <c r="I2362" s="398" t="s">
        <v>292</v>
      </c>
      <c r="J2362" s="398" t="s">
        <v>292</v>
      </c>
    </row>
    <row r="2363" spans="1:10">
      <c r="A2363" t="s">
        <v>370</v>
      </c>
      <c r="B2363" t="s">
        <v>88</v>
      </c>
      <c r="C2363" t="s">
        <v>89</v>
      </c>
      <c r="D2363" t="s">
        <v>31</v>
      </c>
      <c r="E2363" t="s">
        <v>25</v>
      </c>
      <c r="F2363" s="398" t="s">
        <v>292</v>
      </c>
      <c r="G2363" s="398" t="s">
        <v>292</v>
      </c>
      <c r="H2363" s="398" t="s">
        <v>292</v>
      </c>
      <c r="I2363" s="398" t="s">
        <v>292</v>
      </c>
      <c r="J2363" s="398" t="s">
        <v>292</v>
      </c>
    </row>
    <row r="2364" spans="1:10">
      <c r="A2364" t="s">
        <v>370</v>
      </c>
      <c r="B2364" t="s">
        <v>90</v>
      </c>
      <c r="C2364" t="s">
        <v>91</v>
      </c>
      <c r="D2364" t="s">
        <v>31</v>
      </c>
      <c r="E2364" t="s">
        <v>25</v>
      </c>
      <c r="F2364" s="398" t="s">
        <v>292</v>
      </c>
      <c r="G2364" s="398" t="s">
        <v>292</v>
      </c>
      <c r="H2364" s="398" t="s">
        <v>292</v>
      </c>
      <c r="I2364" s="398" t="s">
        <v>292</v>
      </c>
      <c r="J2364" s="398" t="s">
        <v>292</v>
      </c>
    </row>
    <row r="2365" spans="1:10">
      <c r="A2365" t="s">
        <v>370</v>
      </c>
      <c r="B2365" t="s">
        <v>92</v>
      </c>
      <c r="C2365" t="s">
        <v>93</v>
      </c>
      <c r="D2365" t="s">
        <v>31</v>
      </c>
      <c r="E2365" t="s">
        <v>25</v>
      </c>
      <c r="F2365" s="398" t="s">
        <v>292</v>
      </c>
      <c r="G2365" s="398" t="s">
        <v>292</v>
      </c>
      <c r="H2365" s="398" t="s">
        <v>292</v>
      </c>
      <c r="I2365" s="398" t="s">
        <v>292</v>
      </c>
      <c r="J2365" s="398" t="s">
        <v>292</v>
      </c>
    </row>
    <row r="2366" spans="1:10">
      <c r="A2366" t="s">
        <v>370</v>
      </c>
      <c r="B2366" t="s">
        <v>94</v>
      </c>
      <c r="C2366" t="s">
        <v>95</v>
      </c>
      <c r="D2366" t="s">
        <v>31</v>
      </c>
      <c r="E2366" t="s">
        <v>25</v>
      </c>
      <c r="F2366" s="397">
        <v>0.13100000000000001</v>
      </c>
      <c r="G2366" s="397">
        <v>0.125</v>
      </c>
      <c r="H2366" s="397">
        <v>0.125</v>
      </c>
      <c r="I2366" s="397">
        <v>0.123</v>
      </c>
      <c r="J2366" s="397">
        <v>0.125</v>
      </c>
    </row>
    <row r="2367" spans="1:10">
      <c r="A2367" t="s">
        <v>370</v>
      </c>
      <c r="B2367" t="s">
        <v>96</v>
      </c>
      <c r="C2367" t="s">
        <v>97</v>
      </c>
      <c r="D2367" t="s">
        <v>31</v>
      </c>
      <c r="E2367" t="s">
        <v>25</v>
      </c>
      <c r="F2367" s="397">
        <v>7.8E-2</v>
      </c>
      <c r="G2367" s="397">
        <v>7.4999999999999997E-2</v>
      </c>
      <c r="H2367" s="397">
        <v>7.4999999999999997E-2</v>
      </c>
      <c r="I2367" s="397">
        <v>7.3999999999999996E-2</v>
      </c>
      <c r="J2367" s="397">
        <v>7.4999999999999997E-2</v>
      </c>
    </row>
    <row r="2368" spans="1:10">
      <c r="A2368" t="s">
        <v>370</v>
      </c>
      <c r="B2368" t="s">
        <v>98</v>
      </c>
      <c r="C2368" t="s">
        <v>99</v>
      </c>
      <c r="D2368" t="s">
        <v>31</v>
      </c>
      <c r="E2368" t="s">
        <v>25</v>
      </c>
      <c r="F2368" s="397">
        <v>0</v>
      </c>
      <c r="G2368" s="397">
        <v>0</v>
      </c>
      <c r="H2368" s="397">
        <v>0</v>
      </c>
      <c r="I2368" s="397">
        <v>0</v>
      </c>
      <c r="J2368" s="397">
        <v>0</v>
      </c>
    </row>
    <row r="2369" spans="1:10">
      <c r="A2369" t="s">
        <v>370</v>
      </c>
      <c r="B2369" t="s">
        <v>100</v>
      </c>
      <c r="C2369" t="s">
        <v>101</v>
      </c>
      <c r="D2369" t="s">
        <v>31</v>
      </c>
      <c r="E2369" t="s">
        <v>25</v>
      </c>
      <c r="F2369" s="397">
        <v>1.331</v>
      </c>
      <c r="G2369" s="397">
        <v>0.65</v>
      </c>
      <c r="H2369" s="397">
        <v>0.65</v>
      </c>
      <c r="I2369" s="397">
        <v>0.65</v>
      </c>
      <c r="J2369" s="397">
        <v>0.65</v>
      </c>
    </row>
    <row r="2370" spans="1:10">
      <c r="A2370" t="s">
        <v>370</v>
      </c>
      <c r="B2370" t="s">
        <v>102</v>
      </c>
      <c r="C2370" t="s">
        <v>103</v>
      </c>
      <c r="D2370" t="s">
        <v>31</v>
      </c>
      <c r="E2370" t="s">
        <v>25</v>
      </c>
      <c r="F2370" s="397">
        <v>0.20699999999999999</v>
      </c>
      <c r="G2370" s="397">
        <v>0.19400000000000001</v>
      </c>
      <c r="H2370" s="397">
        <v>0.19400000000000001</v>
      </c>
      <c r="I2370" s="397">
        <v>0.187</v>
      </c>
      <c r="J2370" s="397">
        <v>0.19400000000000001</v>
      </c>
    </row>
    <row r="2371" spans="1:10">
      <c r="A2371" t="s">
        <v>370</v>
      </c>
      <c r="B2371" t="s">
        <v>104</v>
      </c>
      <c r="C2371" t="s">
        <v>105</v>
      </c>
      <c r="D2371" t="s">
        <v>31</v>
      </c>
      <c r="E2371" t="s">
        <v>25</v>
      </c>
      <c r="F2371" s="397">
        <v>1.391</v>
      </c>
      <c r="G2371" s="397">
        <v>0.76700000000000002</v>
      </c>
      <c r="H2371" s="397">
        <v>0.24</v>
      </c>
      <c r="I2371" s="397">
        <v>0</v>
      </c>
      <c r="J2371" s="397">
        <v>0</v>
      </c>
    </row>
    <row r="2372" spans="1:10">
      <c r="A2372" t="s">
        <v>370</v>
      </c>
      <c r="B2372" t="s">
        <v>106</v>
      </c>
      <c r="C2372" t="s">
        <v>107</v>
      </c>
      <c r="D2372" t="s">
        <v>31</v>
      </c>
      <c r="E2372" t="s">
        <v>25</v>
      </c>
      <c r="F2372" s="397">
        <v>0</v>
      </c>
      <c r="G2372" s="397">
        <v>0</v>
      </c>
      <c r="H2372" s="397">
        <v>0</v>
      </c>
      <c r="I2372" s="397">
        <v>0</v>
      </c>
      <c r="J2372" s="397">
        <v>0</v>
      </c>
    </row>
    <row r="2373" spans="1:10">
      <c r="A2373" t="s">
        <v>370</v>
      </c>
      <c r="B2373" t="s">
        <v>108</v>
      </c>
      <c r="C2373" t="s">
        <v>109</v>
      </c>
      <c r="D2373" t="s">
        <v>31</v>
      </c>
      <c r="E2373" t="s">
        <v>25</v>
      </c>
      <c r="F2373" s="397">
        <v>0</v>
      </c>
      <c r="G2373" s="397">
        <v>0</v>
      </c>
      <c r="H2373" s="397">
        <v>0</v>
      </c>
      <c r="I2373" s="397">
        <v>0</v>
      </c>
      <c r="J2373" s="397">
        <v>0</v>
      </c>
    </row>
    <row r="2374" spans="1:10">
      <c r="A2374" t="s">
        <v>370</v>
      </c>
      <c r="B2374" t="s">
        <v>110</v>
      </c>
      <c r="C2374" t="s">
        <v>111</v>
      </c>
      <c r="D2374" t="s">
        <v>31</v>
      </c>
      <c r="E2374" t="s">
        <v>25</v>
      </c>
      <c r="F2374" s="397">
        <v>1.9379999999999999</v>
      </c>
      <c r="G2374" s="397">
        <v>1.8109999999999999</v>
      </c>
      <c r="H2374" s="397">
        <v>1.8109999999999999</v>
      </c>
      <c r="I2374" s="397">
        <v>1.7470000000000001</v>
      </c>
      <c r="J2374" s="397">
        <v>1.8109999999999999</v>
      </c>
    </row>
    <row r="2375" spans="1:10">
      <c r="A2375" t="s">
        <v>370</v>
      </c>
      <c r="B2375" t="s">
        <v>112</v>
      </c>
      <c r="C2375" t="s">
        <v>113</v>
      </c>
      <c r="D2375" t="s">
        <v>31</v>
      </c>
      <c r="E2375" t="s">
        <v>25</v>
      </c>
      <c r="F2375" s="397">
        <v>0.64200000000000002</v>
      </c>
      <c r="G2375" s="397">
        <v>0.6</v>
      </c>
      <c r="H2375" s="397">
        <v>0.6</v>
      </c>
      <c r="I2375" s="397">
        <v>0.57899999999999996</v>
      </c>
      <c r="J2375" s="397">
        <v>0.6</v>
      </c>
    </row>
    <row r="2376" spans="1:10">
      <c r="A2376" t="s">
        <v>370</v>
      </c>
      <c r="B2376" t="s">
        <v>114</v>
      </c>
      <c r="C2376" t="s">
        <v>115</v>
      </c>
      <c r="D2376" t="s">
        <v>31</v>
      </c>
      <c r="E2376" t="s">
        <v>25</v>
      </c>
      <c r="F2376" s="397">
        <v>6.0999999999999999E-2</v>
      </c>
      <c r="G2376" s="397">
        <v>5.7000000000000002E-2</v>
      </c>
      <c r="H2376" s="397">
        <v>5.7000000000000002E-2</v>
      </c>
      <c r="I2376" s="397">
        <v>5.5E-2</v>
      </c>
      <c r="J2376" s="397">
        <v>5.7000000000000002E-2</v>
      </c>
    </row>
    <row r="2377" spans="1:10">
      <c r="A2377" t="s">
        <v>370</v>
      </c>
      <c r="B2377" t="s">
        <v>116</v>
      </c>
      <c r="C2377" t="s">
        <v>117</v>
      </c>
      <c r="D2377" t="s">
        <v>31</v>
      </c>
      <c r="E2377" t="s">
        <v>25</v>
      </c>
      <c r="F2377" s="397">
        <v>0</v>
      </c>
      <c r="G2377" s="397">
        <v>0</v>
      </c>
      <c r="H2377" s="397">
        <v>0</v>
      </c>
      <c r="I2377" s="397">
        <v>0</v>
      </c>
      <c r="J2377" s="397">
        <v>0</v>
      </c>
    </row>
    <row r="2378" spans="1:10">
      <c r="A2378" t="s">
        <v>370</v>
      </c>
      <c r="B2378" t="s">
        <v>118</v>
      </c>
      <c r="C2378" t="s">
        <v>119</v>
      </c>
      <c r="D2378" t="s">
        <v>31</v>
      </c>
      <c r="E2378" t="s">
        <v>25</v>
      </c>
      <c r="F2378" s="397">
        <v>0</v>
      </c>
      <c r="G2378" s="397">
        <v>0</v>
      </c>
      <c r="H2378" s="397">
        <v>0</v>
      </c>
      <c r="I2378" s="397">
        <v>0</v>
      </c>
      <c r="J2378" s="397">
        <v>0</v>
      </c>
    </row>
    <row r="2379" spans="1:10">
      <c r="A2379" t="s">
        <v>370</v>
      </c>
      <c r="B2379" t="s">
        <v>120</v>
      </c>
      <c r="C2379" t="s">
        <v>121</v>
      </c>
      <c r="D2379" t="s">
        <v>31</v>
      </c>
      <c r="E2379" t="s">
        <v>25</v>
      </c>
      <c r="F2379" s="397">
        <v>0</v>
      </c>
      <c r="G2379" s="397">
        <v>0</v>
      </c>
      <c r="H2379" s="397">
        <v>0</v>
      </c>
      <c r="I2379" s="397">
        <v>0</v>
      </c>
      <c r="J2379" s="397">
        <v>0</v>
      </c>
    </row>
    <row r="2380" spans="1:10">
      <c r="A2380" t="s">
        <v>370</v>
      </c>
      <c r="B2380" t="s">
        <v>122</v>
      </c>
      <c r="C2380" t="s">
        <v>123</v>
      </c>
      <c r="D2380" t="s">
        <v>31</v>
      </c>
      <c r="E2380" t="s">
        <v>25</v>
      </c>
      <c r="F2380" s="397">
        <v>0</v>
      </c>
      <c r="G2380" s="397">
        <v>0</v>
      </c>
      <c r="H2380" s="397">
        <v>0</v>
      </c>
      <c r="I2380" s="397">
        <v>0</v>
      </c>
      <c r="J2380" s="397">
        <v>0</v>
      </c>
    </row>
    <row r="2381" spans="1:10">
      <c r="A2381" t="s">
        <v>370</v>
      </c>
      <c r="B2381" t="s">
        <v>124</v>
      </c>
      <c r="C2381" t="s">
        <v>125</v>
      </c>
      <c r="D2381" t="s">
        <v>31</v>
      </c>
      <c r="E2381" t="s">
        <v>25</v>
      </c>
      <c r="F2381" s="397">
        <v>0</v>
      </c>
      <c r="G2381" s="397">
        <v>0</v>
      </c>
      <c r="H2381" s="397">
        <v>0</v>
      </c>
      <c r="I2381" s="397">
        <v>0</v>
      </c>
      <c r="J2381" s="397">
        <v>0</v>
      </c>
    </row>
    <row r="2382" spans="1:10">
      <c r="A2382" t="s">
        <v>370</v>
      </c>
      <c r="B2382" t="s">
        <v>126</v>
      </c>
      <c r="C2382" t="s">
        <v>127</v>
      </c>
      <c r="D2382" t="s">
        <v>31</v>
      </c>
      <c r="E2382" t="s">
        <v>25</v>
      </c>
      <c r="F2382" s="397">
        <v>0</v>
      </c>
      <c r="G2382" s="397">
        <v>0</v>
      </c>
      <c r="H2382" s="397">
        <v>0</v>
      </c>
      <c r="I2382" s="397">
        <v>0</v>
      </c>
      <c r="J2382" s="397">
        <v>0</v>
      </c>
    </row>
    <row r="2383" spans="1:10">
      <c r="A2383" t="s">
        <v>370</v>
      </c>
      <c r="B2383" t="s">
        <v>128</v>
      </c>
      <c r="C2383" t="s">
        <v>129</v>
      </c>
      <c r="D2383" t="s">
        <v>31</v>
      </c>
      <c r="E2383" t="s">
        <v>25</v>
      </c>
      <c r="F2383" s="397">
        <v>0</v>
      </c>
      <c r="G2383" s="397">
        <v>0</v>
      </c>
      <c r="H2383" s="397">
        <v>0</v>
      </c>
      <c r="I2383" s="397">
        <v>0</v>
      </c>
      <c r="J2383" s="397">
        <v>0</v>
      </c>
    </row>
    <row r="2384" spans="1:10">
      <c r="A2384" t="s">
        <v>370</v>
      </c>
      <c r="B2384" t="s">
        <v>130</v>
      </c>
      <c r="C2384" t="s">
        <v>131</v>
      </c>
      <c r="D2384" t="s">
        <v>31</v>
      </c>
      <c r="E2384" t="s">
        <v>25</v>
      </c>
      <c r="F2384" s="397">
        <v>0</v>
      </c>
      <c r="G2384" s="397">
        <v>0</v>
      </c>
      <c r="H2384" s="397">
        <v>0</v>
      </c>
      <c r="I2384" s="397">
        <v>0</v>
      </c>
      <c r="J2384" s="397">
        <v>0</v>
      </c>
    </row>
    <row r="2385" spans="1:10">
      <c r="A2385" t="s">
        <v>370</v>
      </c>
      <c r="B2385" t="s">
        <v>132</v>
      </c>
      <c r="C2385" t="s">
        <v>133</v>
      </c>
      <c r="D2385" t="s">
        <v>31</v>
      </c>
      <c r="E2385" t="s">
        <v>25</v>
      </c>
      <c r="F2385" s="397">
        <v>0</v>
      </c>
      <c r="G2385" s="397">
        <v>0</v>
      </c>
      <c r="H2385" s="397">
        <v>0</v>
      </c>
      <c r="I2385" s="397">
        <v>0</v>
      </c>
      <c r="J2385" s="397">
        <v>0</v>
      </c>
    </row>
    <row r="2386" spans="1:10">
      <c r="A2386" t="s">
        <v>370</v>
      </c>
      <c r="B2386" t="s">
        <v>134</v>
      </c>
      <c r="C2386" t="s">
        <v>135</v>
      </c>
      <c r="D2386" t="s">
        <v>31</v>
      </c>
      <c r="E2386" t="s">
        <v>25</v>
      </c>
      <c r="F2386" s="397">
        <v>0</v>
      </c>
      <c r="G2386" s="397">
        <v>0</v>
      </c>
      <c r="H2386" s="397">
        <v>0</v>
      </c>
      <c r="I2386" s="397">
        <v>0</v>
      </c>
      <c r="J2386" s="397">
        <v>0</v>
      </c>
    </row>
    <row r="2387" spans="1:10">
      <c r="A2387" t="s">
        <v>370</v>
      </c>
      <c r="B2387" t="s">
        <v>136</v>
      </c>
      <c r="C2387" t="s">
        <v>111</v>
      </c>
      <c r="D2387" t="s">
        <v>31</v>
      </c>
      <c r="E2387" t="s">
        <v>25</v>
      </c>
      <c r="F2387" s="397">
        <v>0</v>
      </c>
      <c r="G2387" s="397">
        <v>0</v>
      </c>
      <c r="H2387" s="397">
        <v>0</v>
      </c>
      <c r="I2387" s="397">
        <v>0</v>
      </c>
      <c r="J2387" s="397">
        <v>0</v>
      </c>
    </row>
    <row r="2388" spans="1:10">
      <c r="A2388" t="s">
        <v>370</v>
      </c>
      <c r="B2388" t="s">
        <v>137</v>
      </c>
      <c r="C2388" t="s">
        <v>113</v>
      </c>
      <c r="D2388" t="s">
        <v>31</v>
      </c>
      <c r="E2388" t="s">
        <v>25</v>
      </c>
      <c r="F2388" s="397">
        <v>0</v>
      </c>
      <c r="G2388" s="397">
        <v>0</v>
      </c>
      <c r="H2388" s="397">
        <v>0</v>
      </c>
      <c r="I2388" s="397">
        <v>0</v>
      </c>
      <c r="J2388" s="397">
        <v>0</v>
      </c>
    </row>
    <row r="2389" spans="1:10">
      <c r="A2389" t="s">
        <v>370</v>
      </c>
      <c r="B2389" t="s">
        <v>138</v>
      </c>
      <c r="C2389" t="s">
        <v>95</v>
      </c>
      <c r="D2389" t="s">
        <v>31</v>
      </c>
      <c r="E2389" t="s">
        <v>25</v>
      </c>
      <c r="F2389" s="397">
        <v>0</v>
      </c>
      <c r="G2389" s="397">
        <v>0</v>
      </c>
      <c r="H2389" s="397">
        <v>0</v>
      </c>
      <c r="I2389" s="397">
        <v>0</v>
      </c>
      <c r="J2389" s="397">
        <v>0</v>
      </c>
    </row>
    <row r="2390" spans="1:10">
      <c r="A2390" t="s">
        <v>370</v>
      </c>
      <c r="B2390" t="s">
        <v>139</v>
      </c>
      <c r="C2390" t="s">
        <v>97</v>
      </c>
      <c r="D2390" t="s">
        <v>31</v>
      </c>
      <c r="E2390" t="s">
        <v>25</v>
      </c>
      <c r="F2390" s="397">
        <v>0</v>
      </c>
      <c r="G2390" s="397">
        <v>0</v>
      </c>
      <c r="H2390" s="397">
        <v>0</v>
      </c>
      <c r="I2390" s="397">
        <v>0</v>
      </c>
      <c r="J2390" s="397">
        <v>0</v>
      </c>
    </row>
    <row r="2391" spans="1:10">
      <c r="A2391" t="s">
        <v>370</v>
      </c>
      <c r="B2391" t="s">
        <v>140</v>
      </c>
      <c r="C2391" t="s">
        <v>99</v>
      </c>
      <c r="D2391" t="s">
        <v>31</v>
      </c>
      <c r="E2391" t="s">
        <v>25</v>
      </c>
      <c r="F2391" s="397">
        <v>0</v>
      </c>
      <c r="G2391" s="397">
        <v>0</v>
      </c>
      <c r="H2391" s="397">
        <v>0</v>
      </c>
      <c r="I2391" s="397">
        <v>0</v>
      </c>
      <c r="J2391" s="397">
        <v>0</v>
      </c>
    </row>
    <row r="2392" spans="1:10">
      <c r="A2392" t="s">
        <v>370</v>
      </c>
      <c r="B2392" t="s">
        <v>141</v>
      </c>
      <c r="C2392" t="s">
        <v>101</v>
      </c>
      <c r="D2392" t="s">
        <v>31</v>
      </c>
      <c r="E2392" t="s">
        <v>25</v>
      </c>
      <c r="F2392" s="397">
        <v>0</v>
      </c>
      <c r="G2392" s="397">
        <v>0</v>
      </c>
      <c r="H2392" s="397">
        <v>0</v>
      </c>
      <c r="I2392" s="397">
        <v>0</v>
      </c>
      <c r="J2392" s="397">
        <v>0</v>
      </c>
    </row>
    <row r="2393" spans="1:10">
      <c r="A2393" t="s">
        <v>370</v>
      </c>
      <c r="B2393" t="s">
        <v>142</v>
      </c>
      <c r="C2393" t="s">
        <v>103</v>
      </c>
      <c r="D2393" t="s">
        <v>31</v>
      </c>
      <c r="E2393" t="s">
        <v>25</v>
      </c>
      <c r="F2393" s="397">
        <v>0</v>
      </c>
      <c r="G2393" s="397">
        <v>0</v>
      </c>
      <c r="H2393" s="397">
        <v>0</v>
      </c>
      <c r="I2393" s="397">
        <v>0</v>
      </c>
      <c r="J2393" s="397">
        <v>0</v>
      </c>
    </row>
    <row r="2394" spans="1:10">
      <c r="A2394" t="s">
        <v>370</v>
      </c>
      <c r="B2394" t="s">
        <v>143</v>
      </c>
      <c r="C2394" t="s">
        <v>144</v>
      </c>
      <c r="D2394" t="s">
        <v>31</v>
      </c>
      <c r="E2394" t="s">
        <v>25</v>
      </c>
      <c r="F2394" s="397">
        <v>0</v>
      </c>
      <c r="G2394" s="397">
        <v>0</v>
      </c>
      <c r="H2394" s="397">
        <v>0</v>
      </c>
      <c r="I2394" s="397">
        <v>0</v>
      </c>
      <c r="J2394" s="397">
        <v>0</v>
      </c>
    </row>
    <row r="2395" spans="1:10">
      <c r="A2395" t="s">
        <v>370</v>
      </c>
      <c r="B2395" t="s">
        <v>145</v>
      </c>
      <c r="C2395" t="s">
        <v>107</v>
      </c>
      <c r="D2395" t="s">
        <v>31</v>
      </c>
      <c r="E2395" t="s">
        <v>25</v>
      </c>
      <c r="F2395" s="397">
        <v>0</v>
      </c>
      <c r="G2395" s="397">
        <v>0</v>
      </c>
      <c r="H2395" s="397">
        <v>0</v>
      </c>
      <c r="I2395" s="397">
        <v>0</v>
      </c>
      <c r="J2395" s="397">
        <v>0</v>
      </c>
    </row>
    <row r="2396" spans="1:10">
      <c r="A2396" t="s">
        <v>370</v>
      </c>
      <c r="B2396" t="s">
        <v>146</v>
      </c>
      <c r="C2396" t="s">
        <v>109</v>
      </c>
      <c r="D2396" t="s">
        <v>31</v>
      </c>
      <c r="E2396" t="s">
        <v>25</v>
      </c>
      <c r="F2396" s="397">
        <v>0</v>
      </c>
      <c r="G2396" s="397">
        <v>0</v>
      </c>
      <c r="H2396" s="397">
        <v>0</v>
      </c>
      <c r="I2396" s="397">
        <v>0</v>
      </c>
      <c r="J2396" s="397">
        <v>0</v>
      </c>
    </row>
    <row r="2397" spans="1:10">
      <c r="A2397" t="s">
        <v>370</v>
      </c>
      <c r="B2397" t="s">
        <v>147</v>
      </c>
      <c r="C2397" t="s">
        <v>117</v>
      </c>
      <c r="D2397" t="s">
        <v>31</v>
      </c>
      <c r="E2397" t="s">
        <v>25</v>
      </c>
      <c r="F2397" s="397">
        <v>0</v>
      </c>
      <c r="G2397" s="397">
        <v>0</v>
      </c>
      <c r="H2397" s="397">
        <v>0</v>
      </c>
      <c r="I2397" s="397">
        <v>0</v>
      </c>
      <c r="J2397" s="397">
        <v>0</v>
      </c>
    </row>
    <row r="2398" spans="1:10">
      <c r="A2398" t="s">
        <v>370</v>
      </c>
      <c r="B2398" t="s">
        <v>148</v>
      </c>
      <c r="C2398" t="s">
        <v>119</v>
      </c>
      <c r="D2398" t="s">
        <v>31</v>
      </c>
      <c r="E2398" t="s">
        <v>25</v>
      </c>
      <c r="F2398" s="397">
        <v>0</v>
      </c>
      <c r="G2398" s="397">
        <v>0</v>
      </c>
      <c r="H2398" s="397">
        <v>0</v>
      </c>
      <c r="I2398" s="397">
        <v>0</v>
      </c>
      <c r="J2398" s="397">
        <v>0</v>
      </c>
    </row>
    <row r="2399" spans="1:10">
      <c r="A2399" t="s">
        <v>370</v>
      </c>
      <c r="B2399" t="s">
        <v>149</v>
      </c>
      <c r="C2399" t="s">
        <v>121</v>
      </c>
      <c r="D2399" t="s">
        <v>31</v>
      </c>
      <c r="E2399" t="s">
        <v>25</v>
      </c>
      <c r="F2399" s="397">
        <v>0</v>
      </c>
      <c r="G2399" s="397">
        <v>0</v>
      </c>
      <c r="H2399" s="397">
        <v>0</v>
      </c>
      <c r="I2399" s="397">
        <v>0</v>
      </c>
      <c r="J2399" s="397">
        <v>0</v>
      </c>
    </row>
    <row r="2400" spans="1:10">
      <c r="A2400" t="s">
        <v>370</v>
      </c>
      <c r="B2400" t="s">
        <v>150</v>
      </c>
      <c r="C2400" t="s">
        <v>123</v>
      </c>
      <c r="D2400" t="s">
        <v>31</v>
      </c>
      <c r="E2400" t="s">
        <v>25</v>
      </c>
      <c r="F2400" s="397">
        <v>0</v>
      </c>
      <c r="G2400" s="397">
        <v>0</v>
      </c>
      <c r="H2400" s="397">
        <v>0</v>
      </c>
      <c r="I2400" s="397">
        <v>0</v>
      </c>
      <c r="J2400" s="397">
        <v>0</v>
      </c>
    </row>
    <row r="2401" spans="1:10">
      <c r="A2401" t="s">
        <v>370</v>
      </c>
      <c r="B2401" t="s">
        <v>151</v>
      </c>
      <c r="C2401" t="s">
        <v>152</v>
      </c>
      <c r="D2401" t="s">
        <v>31</v>
      </c>
      <c r="E2401" t="s">
        <v>25</v>
      </c>
      <c r="F2401" s="397">
        <v>0</v>
      </c>
      <c r="G2401" s="397">
        <v>0</v>
      </c>
      <c r="H2401" s="397">
        <v>0</v>
      </c>
      <c r="I2401" s="397">
        <v>0</v>
      </c>
      <c r="J2401" s="397">
        <v>0</v>
      </c>
    </row>
    <row r="2402" spans="1:10">
      <c r="A2402" t="s">
        <v>370</v>
      </c>
      <c r="B2402" t="s">
        <v>153</v>
      </c>
      <c r="C2402" t="s">
        <v>127</v>
      </c>
      <c r="D2402" t="s">
        <v>31</v>
      </c>
      <c r="E2402" t="s">
        <v>25</v>
      </c>
      <c r="F2402" s="397">
        <v>0</v>
      </c>
      <c r="G2402" s="397">
        <v>0</v>
      </c>
      <c r="H2402" s="397">
        <v>0</v>
      </c>
      <c r="I2402" s="397">
        <v>0</v>
      </c>
      <c r="J2402" s="397">
        <v>0</v>
      </c>
    </row>
    <row r="2403" spans="1:10">
      <c r="A2403" t="s">
        <v>370</v>
      </c>
      <c r="B2403" t="s">
        <v>154</v>
      </c>
      <c r="C2403" t="s">
        <v>129</v>
      </c>
      <c r="D2403" t="s">
        <v>31</v>
      </c>
      <c r="E2403" t="s">
        <v>25</v>
      </c>
      <c r="F2403" s="397">
        <v>0</v>
      </c>
      <c r="G2403" s="397">
        <v>0</v>
      </c>
      <c r="H2403" s="397">
        <v>0</v>
      </c>
      <c r="I2403" s="397">
        <v>0</v>
      </c>
      <c r="J2403" s="397">
        <v>0</v>
      </c>
    </row>
    <row r="2404" spans="1:10">
      <c r="A2404" t="s">
        <v>370</v>
      </c>
      <c r="B2404" t="s">
        <v>155</v>
      </c>
      <c r="C2404" t="s">
        <v>131</v>
      </c>
      <c r="D2404" t="s">
        <v>31</v>
      </c>
      <c r="E2404" t="s">
        <v>25</v>
      </c>
      <c r="F2404" s="397">
        <v>0</v>
      </c>
      <c r="G2404" s="397">
        <v>0</v>
      </c>
      <c r="H2404" s="397">
        <v>0</v>
      </c>
      <c r="I2404" s="397">
        <v>0</v>
      </c>
      <c r="J2404" s="397">
        <v>0</v>
      </c>
    </row>
    <row r="2405" spans="1:10">
      <c r="A2405" t="s">
        <v>370</v>
      </c>
      <c r="B2405" t="s">
        <v>156</v>
      </c>
      <c r="C2405" t="s">
        <v>133</v>
      </c>
      <c r="D2405" t="s">
        <v>31</v>
      </c>
      <c r="E2405" t="s">
        <v>25</v>
      </c>
      <c r="F2405" s="397">
        <v>0</v>
      </c>
      <c r="G2405" s="397">
        <v>0</v>
      </c>
      <c r="H2405" s="397">
        <v>0</v>
      </c>
      <c r="I2405" s="397">
        <v>0</v>
      </c>
      <c r="J2405" s="397">
        <v>0</v>
      </c>
    </row>
    <row r="2406" spans="1:10">
      <c r="A2406" t="s">
        <v>370</v>
      </c>
      <c r="B2406" t="s">
        <v>157</v>
      </c>
      <c r="C2406" t="s">
        <v>135</v>
      </c>
      <c r="D2406" t="s">
        <v>31</v>
      </c>
      <c r="E2406" t="s">
        <v>25</v>
      </c>
      <c r="F2406" s="397">
        <v>0</v>
      </c>
      <c r="G2406" s="397">
        <v>0</v>
      </c>
      <c r="H2406" s="397">
        <v>0</v>
      </c>
      <c r="I2406" s="397">
        <v>0</v>
      </c>
      <c r="J2406" s="397">
        <v>0</v>
      </c>
    </row>
    <row r="2407" spans="1:10">
      <c r="A2407" t="s">
        <v>370</v>
      </c>
      <c r="B2407" t="s">
        <v>158</v>
      </c>
      <c r="C2407" t="s">
        <v>159</v>
      </c>
      <c r="D2407" t="s">
        <v>31</v>
      </c>
      <c r="E2407" t="s">
        <v>25</v>
      </c>
      <c r="F2407" s="397">
        <v>0</v>
      </c>
      <c r="G2407" s="397">
        <v>0</v>
      </c>
      <c r="H2407" s="397">
        <v>0</v>
      </c>
      <c r="I2407" s="397">
        <v>0</v>
      </c>
      <c r="J2407" s="397">
        <v>0</v>
      </c>
    </row>
    <row r="2408" spans="1:10">
      <c r="A2408" t="s">
        <v>370</v>
      </c>
      <c r="B2408" t="s">
        <v>160</v>
      </c>
      <c r="C2408" t="s">
        <v>161</v>
      </c>
      <c r="D2408" t="s">
        <v>31</v>
      </c>
      <c r="E2408" t="s">
        <v>25</v>
      </c>
      <c r="F2408" s="397">
        <v>0.38</v>
      </c>
      <c r="G2408" s="397">
        <v>0.38</v>
      </c>
      <c r="H2408" s="397">
        <v>0.38</v>
      </c>
      <c r="I2408" s="397">
        <v>0.38</v>
      </c>
      <c r="J2408" s="397">
        <v>0.38</v>
      </c>
    </row>
    <row r="2409" spans="1:10">
      <c r="A2409" t="s">
        <v>370</v>
      </c>
      <c r="B2409" t="s">
        <v>162</v>
      </c>
      <c r="C2409" t="s">
        <v>163</v>
      </c>
      <c r="D2409" t="s">
        <v>31</v>
      </c>
      <c r="E2409" t="s">
        <v>25</v>
      </c>
      <c r="F2409" s="397">
        <v>0</v>
      </c>
      <c r="G2409" s="397">
        <v>0</v>
      </c>
      <c r="H2409" s="397">
        <v>0</v>
      </c>
      <c r="I2409" s="397">
        <v>0</v>
      </c>
      <c r="J2409" s="397">
        <v>0</v>
      </c>
    </row>
    <row r="2410" spans="1:10">
      <c r="A2410" t="s">
        <v>370</v>
      </c>
      <c r="B2410" t="s">
        <v>164</v>
      </c>
      <c r="C2410" t="s">
        <v>165</v>
      </c>
      <c r="D2410" t="s">
        <v>31</v>
      </c>
      <c r="E2410" t="s">
        <v>25</v>
      </c>
      <c r="F2410" s="397">
        <v>0</v>
      </c>
      <c r="G2410" s="397">
        <v>0</v>
      </c>
      <c r="H2410" s="397">
        <v>0</v>
      </c>
      <c r="I2410" s="397">
        <v>0</v>
      </c>
      <c r="J2410" s="397">
        <v>0</v>
      </c>
    </row>
    <row r="2411" spans="1:10">
      <c r="A2411" t="s">
        <v>370</v>
      </c>
      <c r="B2411" t="s">
        <v>166</v>
      </c>
      <c r="C2411" t="s">
        <v>167</v>
      </c>
      <c r="D2411" t="s">
        <v>31</v>
      </c>
      <c r="E2411" t="s">
        <v>25</v>
      </c>
      <c r="F2411" s="397">
        <v>0</v>
      </c>
      <c r="G2411" s="397">
        <v>0</v>
      </c>
      <c r="H2411" s="397">
        <v>0</v>
      </c>
      <c r="I2411" s="397">
        <v>0</v>
      </c>
      <c r="J2411" s="397">
        <v>0</v>
      </c>
    </row>
    <row r="2412" spans="1:10">
      <c r="A2412" t="s">
        <v>370</v>
      </c>
      <c r="B2412" t="s">
        <v>168</v>
      </c>
      <c r="C2412" t="s">
        <v>169</v>
      </c>
      <c r="D2412" t="s">
        <v>31</v>
      </c>
      <c r="E2412" t="s">
        <v>25</v>
      </c>
      <c r="F2412" s="397">
        <v>0</v>
      </c>
      <c r="G2412" s="397">
        <v>0</v>
      </c>
      <c r="H2412" s="397">
        <v>0</v>
      </c>
      <c r="I2412" s="397">
        <v>0</v>
      </c>
      <c r="J2412" s="397">
        <v>0</v>
      </c>
    </row>
    <row r="2413" spans="1:10">
      <c r="A2413" t="s">
        <v>370</v>
      </c>
      <c r="B2413" t="s">
        <v>170</v>
      </c>
      <c r="C2413" t="s">
        <v>171</v>
      </c>
      <c r="D2413" t="s">
        <v>31</v>
      </c>
      <c r="E2413" t="s">
        <v>25</v>
      </c>
      <c r="F2413" s="397">
        <v>0</v>
      </c>
      <c r="G2413" s="397">
        <v>0</v>
      </c>
      <c r="H2413" s="397">
        <v>0</v>
      </c>
      <c r="I2413" s="397">
        <v>0</v>
      </c>
      <c r="J2413" s="397">
        <v>0</v>
      </c>
    </row>
    <row r="2414" spans="1:10">
      <c r="A2414" t="s">
        <v>370</v>
      </c>
      <c r="B2414" t="s">
        <v>172</v>
      </c>
      <c r="C2414" t="s">
        <v>173</v>
      </c>
      <c r="D2414" t="s">
        <v>31</v>
      </c>
      <c r="E2414" t="s">
        <v>25</v>
      </c>
      <c r="F2414" s="397">
        <v>0</v>
      </c>
      <c r="G2414" s="397">
        <v>0</v>
      </c>
      <c r="H2414" s="397">
        <v>0</v>
      </c>
      <c r="I2414" s="397">
        <v>0</v>
      </c>
      <c r="J2414" s="397">
        <v>0</v>
      </c>
    </row>
    <row r="2415" spans="1:10">
      <c r="A2415" t="s">
        <v>370</v>
      </c>
      <c r="B2415" t="s">
        <v>174</v>
      </c>
      <c r="C2415" t="s">
        <v>175</v>
      </c>
      <c r="D2415" t="s">
        <v>31</v>
      </c>
      <c r="E2415" t="s">
        <v>25</v>
      </c>
      <c r="F2415" s="397">
        <v>0</v>
      </c>
      <c r="G2415" s="397">
        <v>0</v>
      </c>
      <c r="H2415" s="397">
        <v>0</v>
      </c>
      <c r="I2415" s="397">
        <v>0</v>
      </c>
      <c r="J2415" s="397">
        <v>0</v>
      </c>
    </row>
    <row r="2416" spans="1:10">
      <c r="A2416" t="s">
        <v>370</v>
      </c>
      <c r="B2416" t="s">
        <v>176</v>
      </c>
      <c r="C2416" t="s">
        <v>177</v>
      </c>
      <c r="D2416" t="s">
        <v>31</v>
      </c>
      <c r="E2416" t="s">
        <v>25</v>
      </c>
      <c r="F2416" s="397">
        <v>0</v>
      </c>
      <c r="G2416" s="397">
        <v>0</v>
      </c>
      <c r="H2416" s="397">
        <v>0</v>
      </c>
      <c r="I2416" s="397">
        <v>0</v>
      </c>
      <c r="J2416" s="397">
        <v>0</v>
      </c>
    </row>
    <row r="2417" spans="1:10">
      <c r="A2417" t="s">
        <v>370</v>
      </c>
      <c r="B2417" t="s">
        <v>178</v>
      </c>
      <c r="C2417" t="s">
        <v>179</v>
      </c>
      <c r="D2417" t="s">
        <v>31</v>
      </c>
      <c r="E2417" t="s">
        <v>25</v>
      </c>
      <c r="F2417" s="397">
        <v>0.05</v>
      </c>
      <c r="G2417" s="397">
        <v>0.05</v>
      </c>
      <c r="H2417" s="397">
        <v>0.05</v>
      </c>
      <c r="I2417" s="397">
        <v>0.05</v>
      </c>
      <c r="J2417" s="397">
        <v>0.05</v>
      </c>
    </row>
    <row r="2418" spans="1:10">
      <c r="A2418" t="s">
        <v>370</v>
      </c>
      <c r="B2418" t="s">
        <v>180</v>
      </c>
      <c r="C2418" t="s">
        <v>181</v>
      </c>
      <c r="D2418" t="s">
        <v>31</v>
      </c>
      <c r="E2418" t="s">
        <v>25</v>
      </c>
      <c r="F2418" s="397">
        <v>0</v>
      </c>
      <c r="G2418" s="397">
        <v>0</v>
      </c>
      <c r="H2418" s="397">
        <v>0</v>
      </c>
      <c r="I2418" s="397">
        <v>0</v>
      </c>
      <c r="J2418" s="397">
        <v>0</v>
      </c>
    </row>
    <row r="2419" spans="1:10">
      <c r="A2419" t="s">
        <v>370</v>
      </c>
      <c r="B2419" t="s">
        <v>182</v>
      </c>
      <c r="C2419" t="s">
        <v>183</v>
      </c>
      <c r="D2419" t="s">
        <v>31</v>
      </c>
      <c r="E2419" t="s">
        <v>25</v>
      </c>
      <c r="F2419" s="397">
        <v>0</v>
      </c>
      <c r="G2419" s="397">
        <v>0</v>
      </c>
      <c r="H2419" s="397">
        <v>0</v>
      </c>
      <c r="I2419" s="397">
        <v>0</v>
      </c>
      <c r="J2419" s="397">
        <v>0</v>
      </c>
    </row>
    <row r="2420" spans="1:10">
      <c r="A2420" t="s">
        <v>370</v>
      </c>
      <c r="B2420" t="s">
        <v>184</v>
      </c>
      <c r="C2420" t="s">
        <v>185</v>
      </c>
      <c r="D2420" t="s">
        <v>31</v>
      </c>
      <c r="E2420" t="s">
        <v>25</v>
      </c>
      <c r="F2420" s="397">
        <v>0</v>
      </c>
      <c r="G2420" s="397">
        <v>0</v>
      </c>
      <c r="H2420" s="397">
        <v>0</v>
      </c>
      <c r="I2420" s="397">
        <v>0</v>
      </c>
      <c r="J2420" s="397">
        <v>0</v>
      </c>
    </row>
    <row r="2421" spans="1:10">
      <c r="A2421" t="s">
        <v>370</v>
      </c>
      <c r="B2421" t="s">
        <v>186</v>
      </c>
      <c r="C2421" t="s">
        <v>187</v>
      </c>
      <c r="D2421" t="s">
        <v>31</v>
      </c>
      <c r="E2421" t="s">
        <v>25</v>
      </c>
      <c r="F2421" s="397">
        <v>0.13100000000000001</v>
      </c>
      <c r="G2421" s="397">
        <v>0.125</v>
      </c>
      <c r="H2421" s="397">
        <v>0.125</v>
      </c>
      <c r="I2421" s="397">
        <v>0.123</v>
      </c>
      <c r="J2421" s="397">
        <v>0.125</v>
      </c>
    </row>
    <row r="2422" spans="1:10">
      <c r="A2422" t="s">
        <v>370</v>
      </c>
      <c r="B2422" t="s">
        <v>188</v>
      </c>
      <c r="C2422" t="s">
        <v>189</v>
      </c>
      <c r="D2422" t="s">
        <v>31</v>
      </c>
      <c r="E2422" t="s">
        <v>25</v>
      </c>
      <c r="F2422" s="397">
        <v>9.5000000000000001E-2</v>
      </c>
      <c r="G2422" s="397">
        <v>9.0999999999999998E-2</v>
      </c>
      <c r="H2422" s="397">
        <v>9.0999999999999998E-2</v>
      </c>
      <c r="I2422" s="397">
        <v>0.09</v>
      </c>
      <c r="J2422" s="397">
        <v>9.0999999999999998E-2</v>
      </c>
    </row>
    <row r="2423" spans="1:10">
      <c r="A2423" t="s">
        <v>370</v>
      </c>
      <c r="B2423" t="s">
        <v>190</v>
      </c>
      <c r="C2423" t="s">
        <v>191</v>
      </c>
      <c r="D2423" t="s">
        <v>31</v>
      </c>
      <c r="E2423" t="s">
        <v>25</v>
      </c>
      <c r="F2423" s="397">
        <v>0</v>
      </c>
      <c r="G2423" s="397">
        <v>0</v>
      </c>
      <c r="H2423" s="397">
        <v>0</v>
      </c>
      <c r="I2423" s="397">
        <v>0</v>
      </c>
      <c r="J2423" s="397">
        <v>0</v>
      </c>
    </row>
    <row r="2424" spans="1:10">
      <c r="A2424" t="s">
        <v>370</v>
      </c>
      <c r="B2424" t="s">
        <v>192</v>
      </c>
      <c r="C2424" t="s">
        <v>193</v>
      </c>
      <c r="D2424" t="s">
        <v>31</v>
      </c>
      <c r="E2424" t="s">
        <v>25</v>
      </c>
      <c r="F2424" s="397">
        <v>3.0000000000000001E-3</v>
      </c>
      <c r="G2424" s="397">
        <v>3.0000000000000001E-3</v>
      </c>
      <c r="H2424" s="397">
        <v>3.0000000000000001E-3</v>
      </c>
      <c r="I2424" s="397">
        <v>3.0000000000000001E-3</v>
      </c>
      <c r="J2424" s="397">
        <v>3.0000000000000001E-3</v>
      </c>
    </row>
    <row r="2425" spans="1:10">
      <c r="A2425" t="s">
        <v>370</v>
      </c>
      <c r="B2425" t="s">
        <v>194</v>
      </c>
      <c r="C2425" t="s">
        <v>195</v>
      </c>
      <c r="D2425" t="s">
        <v>31</v>
      </c>
      <c r="E2425" t="s">
        <v>25</v>
      </c>
      <c r="F2425" s="397">
        <v>0.71899999999999997</v>
      </c>
      <c r="G2425" s="397">
        <v>0.71899999999999997</v>
      </c>
      <c r="H2425" s="397">
        <v>0.71899999999999997</v>
      </c>
      <c r="I2425" s="397">
        <v>0.71899999999999997</v>
      </c>
      <c r="J2425" s="397">
        <v>0.71899999999999997</v>
      </c>
    </row>
    <row r="2426" spans="1:10">
      <c r="A2426" t="s">
        <v>370</v>
      </c>
      <c r="B2426" t="s">
        <v>196</v>
      </c>
      <c r="C2426" t="s">
        <v>197</v>
      </c>
      <c r="D2426" t="s">
        <v>31</v>
      </c>
      <c r="E2426" t="s">
        <v>25</v>
      </c>
      <c r="F2426" s="397">
        <v>0.40899999999999997</v>
      </c>
      <c r="G2426" s="397">
        <v>0.41899999999999998</v>
      </c>
      <c r="H2426" s="397">
        <v>0.41899999999999998</v>
      </c>
      <c r="I2426" s="397">
        <v>0.42199999999999999</v>
      </c>
      <c r="J2426" s="397">
        <v>0.41899999999999998</v>
      </c>
    </row>
    <row r="2427" spans="1:10">
      <c r="A2427" t="s">
        <v>370</v>
      </c>
      <c r="B2427" t="s">
        <v>198</v>
      </c>
      <c r="C2427" t="s">
        <v>199</v>
      </c>
      <c r="D2427" t="s">
        <v>31</v>
      </c>
      <c r="E2427" t="s">
        <v>25</v>
      </c>
      <c r="F2427" s="397">
        <v>0</v>
      </c>
      <c r="G2427" s="397">
        <v>0</v>
      </c>
      <c r="H2427" s="397">
        <v>0</v>
      </c>
      <c r="I2427" s="397">
        <v>0</v>
      </c>
      <c r="J2427" s="397">
        <v>0</v>
      </c>
    </row>
    <row r="2428" spans="1:10">
      <c r="A2428" t="s">
        <v>370</v>
      </c>
      <c r="B2428" t="s">
        <v>200</v>
      </c>
      <c r="C2428" t="s">
        <v>201</v>
      </c>
      <c r="D2428" t="s">
        <v>31</v>
      </c>
      <c r="E2428" t="s">
        <v>25</v>
      </c>
      <c r="F2428" s="397">
        <v>0</v>
      </c>
      <c r="G2428" s="397">
        <v>0</v>
      </c>
      <c r="H2428" s="397">
        <v>0</v>
      </c>
      <c r="I2428" s="397">
        <v>0</v>
      </c>
      <c r="J2428" s="397">
        <v>0</v>
      </c>
    </row>
    <row r="2429" spans="1:10">
      <c r="A2429" t="s">
        <v>370</v>
      </c>
      <c r="B2429" t="s">
        <v>202</v>
      </c>
      <c r="C2429" t="s">
        <v>203</v>
      </c>
      <c r="D2429" t="s">
        <v>31</v>
      </c>
      <c r="E2429" t="s">
        <v>25</v>
      </c>
      <c r="F2429" s="397">
        <v>0</v>
      </c>
      <c r="G2429" s="397">
        <v>0</v>
      </c>
      <c r="H2429" s="397">
        <v>0</v>
      </c>
      <c r="I2429" s="397">
        <v>0</v>
      </c>
      <c r="J2429" s="397">
        <v>0</v>
      </c>
    </row>
    <row r="2430" spans="1:10">
      <c r="A2430" t="s">
        <v>370</v>
      </c>
      <c r="B2430" t="s">
        <v>204</v>
      </c>
      <c r="C2430" t="s">
        <v>205</v>
      </c>
      <c r="D2430" t="s">
        <v>31</v>
      </c>
      <c r="E2430" t="s">
        <v>25</v>
      </c>
      <c r="F2430" s="397">
        <v>0</v>
      </c>
      <c r="G2430" s="397">
        <v>0</v>
      </c>
      <c r="H2430" s="397">
        <v>0</v>
      </c>
      <c r="I2430" s="397">
        <v>0</v>
      </c>
      <c r="J2430" s="397">
        <v>0</v>
      </c>
    </row>
    <row r="2431" spans="1:10">
      <c r="A2431" t="s">
        <v>370</v>
      </c>
      <c r="B2431" t="s">
        <v>206</v>
      </c>
      <c r="C2431" t="s">
        <v>207</v>
      </c>
      <c r="D2431" t="s">
        <v>31</v>
      </c>
      <c r="E2431" t="s">
        <v>25</v>
      </c>
      <c r="F2431" s="397">
        <v>0</v>
      </c>
      <c r="G2431" s="397">
        <v>0</v>
      </c>
      <c r="H2431" s="397">
        <v>0</v>
      </c>
      <c r="I2431" s="397">
        <v>0</v>
      </c>
      <c r="J2431" s="397">
        <v>0</v>
      </c>
    </row>
    <row r="2432" spans="1:10">
      <c r="A2432" t="s">
        <v>370</v>
      </c>
      <c r="B2432" t="s">
        <v>208</v>
      </c>
      <c r="C2432" t="s">
        <v>209</v>
      </c>
      <c r="D2432" t="s">
        <v>31</v>
      </c>
      <c r="E2432" t="s">
        <v>25</v>
      </c>
      <c r="F2432" s="397">
        <v>0</v>
      </c>
      <c r="G2432" s="397">
        <v>0</v>
      </c>
      <c r="H2432" s="397">
        <v>0</v>
      </c>
      <c r="I2432" s="397">
        <v>0</v>
      </c>
      <c r="J2432" s="397">
        <v>0</v>
      </c>
    </row>
    <row r="2433" spans="1:10">
      <c r="A2433" t="s">
        <v>370</v>
      </c>
      <c r="B2433" t="s">
        <v>210</v>
      </c>
      <c r="C2433" t="s">
        <v>211</v>
      </c>
      <c r="D2433" t="s">
        <v>31</v>
      </c>
      <c r="E2433" t="s">
        <v>25</v>
      </c>
      <c r="F2433" s="397">
        <v>0</v>
      </c>
      <c r="G2433" s="397">
        <v>0</v>
      </c>
      <c r="H2433" s="397">
        <v>0</v>
      </c>
      <c r="I2433" s="397">
        <v>0</v>
      </c>
      <c r="J2433" s="397">
        <v>0</v>
      </c>
    </row>
    <row r="2434" spans="1:10">
      <c r="A2434" t="s">
        <v>370</v>
      </c>
      <c r="B2434" t="s">
        <v>212</v>
      </c>
      <c r="C2434" t="s">
        <v>213</v>
      </c>
      <c r="D2434" t="s">
        <v>31</v>
      </c>
      <c r="E2434" t="s">
        <v>25</v>
      </c>
      <c r="F2434" s="397">
        <v>0</v>
      </c>
      <c r="G2434" s="397">
        <v>0</v>
      </c>
      <c r="H2434" s="397">
        <v>0</v>
      </c>
      <c r="I2434" s="397">
        <v>0</v>
      </c>
      <c r="J2434" s="397">
        <v>0</v>
      </c>
    </row>
    <row r="2435" spans="1:10">
      <c r="A2435" t="s">
        <v>370</v>
      </c>
      <c r="B2435" t="s">
        <v>214</v>
      </c>
      <c r="C2435" t="s">
        <v>215</v>
      </c>
      <c r="D2435" t="s">
        <v>31</v>
      </c>
      <c r="E2435" t="s">
        <v>25</v>
      </c>
      <c r="F2435" s="397">
        <v>0</v>
      </c>
      <c r="G2435" s="397">
        <v>0</v>
      </c>
      <c r="H2435" s="397">
        <v>0</v>
      </c>
      <c r="I2435" s="397">
        <v>0</v>
      </c>
      <c r="J2435" s="397">
        <v>0</v>
      </c>
    </row>
    <row r="2436" spans="1:10">
      <c r="A2436" t="s">
        <v>370</v>
      </c>
      <c r="B2436" t="s">
        <v>216</v>
      </c>
      <c r="C2436" t="s">
        <v>217</v>
      </c>
      <c r="D2436" t="s">
        <v>31</v>
      </c>
      <c r="E2436" t="s">
        <v>25</v>
      </c>
      <c r="F2436" s="397">
        <v>0</v>
      </c>
      <c r="G2436" s="397">
        <v>0</v>
      </c>
      <c r="H2436" s="397">
        <v>0</v>
      </c>
      <c r="I2436" s="397">
        <v>0</v>
      </c>
      <c r="J2436" s="397">
        <v>0</v>
      </c>
    </row>
    <row r="2437" spans="1:10">
      <c r="A2437" t="s">
        <v>370</v>
      </c>
      <c r="B2437" t="s">
        <v>218</v>
      </c>
      <c r="C2437" t="s">
        <v>219</v>
      </c>
      <c r="D2437" t="s">
        <v>31</v>
      </c>
      <c r="E2437" t="s">
        <v>25</v>
      </c>
      <c r="F2437" s="397">
        <v>0</v>
      </c>
      <c r="G2437" s="397">
        <v>0</v>
      </c>
      <c r="H2437" s="397">
        <v>0</v>
      </c>
      <c r="I2437" s="397">
        <v>0</v>
      </c>
      <c r="J2437" s="397">
        <v>0</v>
      </c>
    </row>
    <row r="2438" spans="1:10">
      <c r="A2438" t="s">
        <v>370</v>
      </c>
      <c r="B2438" t="s">
        <v>220</v>
      </c>
      <c r="C2438" t="s">
        <v>221</v>
      </c>
      <c r="D2438" t="s">
        <v>31</v>
      </c>
      <c r="E2438" t="s">
        <v>25</v>
      </c>
      <c r="F2438" s="397">
        <v>0</v>
      </c>
      <c r="G2438" s="397">
        <v>0</v>
      </c>
      <c r="H2438" s="397">
        <v>0</v>
      </c>
      <c r="I2438" s="397">
        <v>0</v>
      </c>
      <c r="J2438" s="397">
        <v>0</v>
      </c>
    </row>
    <row r="2439" spans="1:10">
      <c r="A2439" t="s">
        <v>370</v>
      </c>
      <c r="B2439" t="s">
        <v>222</v>
      </c>
      <c r="C2439" t="s">
        <v>223</v>
      </c>
      <c r="D2439" t="s">
        <v>31</v>
      </c>
      <c r="E2439" t="s">
        <v>25</v>
      </c>
      <c r="F2439" s="397">
        <v>0</v>
      </c>
      <c r="G2439" s="397">
        <v>0</v>
      </c>
      <c r="H2439" s="397">
        <v>0</v>
      </c>
      <c r="I2439" s="397">
        <v>0</v>
      </c>
      <c r="J2439" s="397">
        <v>0</v>
      </c>
    </row>
    <row r="2440" spans="1:10">
      <c r="A2440" t="s">
        <v>370</v>
      </c>
      <c r="B2440" t="s">
        <v>224</v>
      </c>
      <c r="C2440" t="s">
        <v>225</v>
      </c>
      <c r="D2440" t="s">
        <v>31</v>
      </c>
      <c r="E2440" t="s">
        <v>25</v>
      </c>
      <c r="F2440" s="397">
        <v>0</v>
      </c>
      <c r="G2440" s="397">
        <v>0</v>
      </c>
      <c r="H2440" s="397">
        <v>0</v>
      </c>
      <c r="I2440" s="397">
        <v>0</v>
      </c>
      <c r="J2440" s="397">
        <v>0</v>
      </c>
    </row>
    <row r="2441" spans="1:10">
      <c r="A2441" t="s">
        <v>370</v>
      </c>
      <c r="B2441" t="s">
        <v>226</v>
      </c>
      <c r="C2441" t="s">
        <v>227</v>
      </c>
      <c r="D2441" t="s">
        <v>31</v>
      </c>
      <c r="E2441" t="s">
        <v>25</v>
      </c>
      <c r="F2441" s="397">
        <v>0</v>
      </c>
      <c r="G2441" s="397">
        <v>0</v>
      </c>
      <c r="H2441" s="397">
        <v>0</v>
      </c>
      <c r="I2441" s="397">
        <v>0</v>
      </c>
      <c r="J2441" s="397">
        <v>0</v>
      </c>
    </row>
    <row r="2442" spans="1:10">
      <c r="A2442" t="s">
        <v>370</v>
      </c>
      <c r="B2442" t="s">
        <v>228</v>
      </c>
      <c r="C2442" t="s">
        <v>229</v>
      </c>
      <c r="D2442" t="s">
        <v>31</v>
      </c>
      <c r="E2442" t="s">
        <v>25</v>
      </c>
      <c r="F2442" s="397">
        <v>0</v>
      </c>
      <c r="G2442" s="397">
        <v>0</v>
      </c>
      <c r="H2442" s="397">
        <v>0</v>
      </c>
      <c r="I2442" s="397">
        <v>0</v>
      </c>
      <c r="J2442" s="397">
        <v>0</v>
      </c>
    </row>
    <row r="2443" spans="1:10">
      <c r="A2443" t="s">
        <v>370</v>
      </c>
      <c r="B2443" t="s">
        <v>230</v>
      </c>
      <c r="C2443" t="s">
        <v>231</v>
      </c>
      <c r="D2443" t="s">
        <v>31</v>
      </c>
      <c r="E2443" t="s">
        <v>25</v>
      </c>
      <c r="F2443" s="397">
        <v>0</v>
      </c>
      <c r="G2443" s="397">
        <v>0</v>
      </c>
      <c r="H2443" s="397">
        <v>0</v>
      </c>
      <c r="I2443" s="397">
        <v>0</v>
      </c>
      <c r="J2443" s="397">
        <v>0</v>
      </c>
    </row>
    <row r="2444" spans="1:10">
      <c r="A2444" t="s">
        <v>370</v>
      </c>
      <c r="B2444" t="s">
        <v>232</v>
      </c>
      <c r="C2444" t="s">
        <v>233</v>
      </c>
      <c r="D2444" t="s">
        <v>31</v>
      </c>
      <c r="E2444" t="s">
        <v>25</v>
      </c>
      <c r="F2444" s="397">
        <v>0</v>
      </c>
      <c r="G2444" s="397">
        <v>0</v>
      </c>
      <c r="H2444" s="397">
        <v>0</v>
      </c>
      <c r="I2444" s="397">
        <v>0</v>
      </c>
      <c r="J2444" s="397">
        <v>0</v>
      </c>
    </row>
    <row r="2445" spans="1:10">
      <c r="A2445" t="s">
        <v>370</v>
      </c>
      <c r="B2445" t="s">
        <v>234</v>
      </c>
      <c r="C2445" t="s">
        <v>235</v>
      </c>
      <c r="D2445" t="s">
        <v>31</v>
      </c>
      <c r="E2445" t="s">
        <v>25</v>
      </c>
      <c r="F2445" s="397">
        <v>0</v>
      </c>
      <c r="G2445" s="397">
        <v>0</v>
      </c>
      <c r="H2445" s="397">
        <v>0</v>
      </c>
      <c r="I2445" s="397">
        <v>0</v>
      </c>
      <c r="J2445" s="397">
        <v>0</v>
      </c>
    </row>
    <row r="2446" spans="1:10">
      <c r="A2446" t="s">
        <v>370</v>
      </c>
      <c r="B2446" t="s">
        <v>236</v>
      </c>
      <c r="C2446" t="s">
        <v>237</v>
      </c>
      <c r="D2446" t="s">
        <v>31</v>
      </c>
      <c r="E2446" t="s">
        <v>25</v>
      </c>
      <c r="F2446" s="397">
        <v>0</v>
      </c>
      <c r="G2446" s="397">
        <v>0</v>
      </c>
      <c r="H2446" s="397">
        <v>0</v>
      </c>
      <c r="I2446" s="397">
        <v>0</v>
      </c>
      <c r="J2446" s="397">
        <v>0</v>
      </c>
    </row>
    <row r="2447" spans="1:10">
      <c r="A2447" t="s">
        <v>370</v>
      </c>
      <c r="B2447" t="s">
        <v>238</v>
      </c>
      <c r="C2447" t="s">
        <v>239</v>
      </c>
      <c r="D2447" t="s">
        <v>31</v>
      </c>
      <c r="E2447" t="s">
        <v>25</v>
      </c>
      <c r="F2447" s="397">
        <v>0</v>
      </c>
      <c r="G2447" s="397">
        <v>0</v>
      </c>
      <c r="H2447" s="397">
        <v>0</v>
      </c>
      <c r="I2447" s="397">
        <v>0</v>
      </c>
      <c r="J2447" s="397">
        <v>0</v>
      </c>
    </row>
    <row r="2448" spans="1:10">
      <c r="A2448" t="s">
        <v>370</v>
      </c>
      <c r="B2448" t="s">
        <v>240</v>
      </c>
      <c r="C2448" t="s">
        <v>241</v>
      </c>
      <c r="D2448" t="s">
        <v>31</v>
      </c>
      <c r="E2448" t="s">
        <v>25</v>
      </c>
      <c r="F2448" s="397">
        <v>0</v>
      </c>
      <c r="G2448" s="397">
        <v>0</v>
      </c>
      <c r="H2448" s="397">
        <v>0</v>
      </c>
      <c r="I2448" s="397">
        <v>0</v>
      </c>
      <c r="J2448" s="397">
        <v>0</v>
      </c>
    </row>
    <row r="2449" spans="1:10">
      <c r="A2449" t="s">
        <v>370</v>
      </c>
      <c r="B2449" t="s">
        <v>242</v>
      </c>
      <c r="C2449" t="s">
        <v>181</v>
      </c>
      <c r="D2449" t="s">
        <v>31</v>
      </c>
      <c r="E2449" t="s">
        <v>25</v>
      </c>
      <c r="F2449" s="397">
        <v>0</v>
      </c>
      <c r="G2449" s="397">
        <v>0</v>
      </c>
      <c r="H2449" s="397">
        <v>0</v>
      </c>
      <c r="I2449" s="397">
        <v>0</v>
      </c>
      <c r="J2449" s="397">
        <v>0</v>
      </c>
    </row>
    <row r="2450" spans="1:10">
      <c r="A2450" t="s">
        <v>370</v>
      </c>
      <c r="B2450" t="s">
        <v>243</v>
      </c>
      <c r="C2450" t="s">
        <v>183</v>
      </c>
      <c r="D2450" t="s">
        <v>31</v>
      </c>
      <c r="E2450" t="s">
        <v>25</v>
      </c>
      <c r="F2450" s="397">
        <v>0</v>
      </c>
      <c r="G2450" s="397">
        <v>0</v>
      </c>
      <c r="H2450" s="397">
        <v>0</v>
      </c>
      <c r="I2450" s="397">
        <v>0</v>
      </c>
      <c r="J2450" s="397">
        <v>0</v>
      </c>
    </row>
    <row r="2451" spans="1:10">
      <c r="A2451" t="s">
        <v>370</v>
      </c>
      <c r="B2451" t="s">
        <v>244</v>
      </c>
      <c r="C2451" t="s">
        <v>185</v>
      </c>
      <c r="D2451" t="s">
        <v>31</v>
      </c>
      <c r="E2451" t="s">
        <v>25</v>
      </c>
      <c r="F2451" s="397">
        <v>0</v>
      </c>
      <c r="G2451" s="397">
        <v>0</v>
      </c>
      <c r="H2451" s="397">
        <v>0</v>
      </c>
      <c r="I2451" s="397">
        <v>0</v>
      </c>
      <c r="J2451" s="397">
        <v>0</v>
      </c>
    </row>
    <row r="2452" spans="1:10">
      <c r="A2452" t="s">
        <v>370</v>
      </c>
      <c r="B2452" t="s">
        <v>245</v>
      </c>
      <c r="C2452" t="s">
        <v>189</v>
      </c>
      <c r="D2452" t="s">
        <v>31</v>
      </c>
      <c r="E2452" t="s">
        <v>25</v>
      </c>
      <c r="F2452" s="397">
        <v>0</v>
      </c>
      <c r="G2452" s="397">
        <v>0</v>
      </c>
      <c r="H2452" s="397">
        <v>0</v>
      </c>
      <c r="I2452" s="397">
        <v>0</v>
      </c>
      <c r="J2452" s="397">
        <v>0</v>
      </c>
    </row>
    <row r="2453" spans="1:10">
      <c r="A2453" t="s">
        <v>370</v>
      </c>
      <c r="B2453" t="s">
        <v>246</v>
      </c>
      <c r="C2453" t="s">
        <v>191</v>
      </c>
      <c r="D2453" t="s">
        <v>31</v>
      </c>
      <c r="E2453" t="s">
        <v>25</v>
      </c>
      <c r="F2453" s="397">
        <v>0</v>
      </c>
      <c r="G2453" s="397">
        <v>0</v>
      </c>
      <c r="H2453" s="397">
        <v>0</v>
      </c>
      <c r="I2453" s="397">
        <v>0</v>
      </c>
      <c r="J2453" s="397">
        <v>0</v>
      </c>
    </row>
    <row r="2454" spans="1:10">
      <c r="A2454" t="s">
        <v>370</v>
      </c>
      <c r="B2454" t="s">
        <v>247</v>
      </c>
      <c r="C2454" t="s">
        <v>248</v>
      </c>
      <c r="D2454" t="s">
        <v>31</v>
      </c>
      <c r="E2454" t="s">
        <v>25</v>
      </c>
      <c r="F2454" s="397">
        <v>0</v>
      </c>
      <c r="G2454" s="397">
        <v>0</v>
      </c>
      <c r="H2454" s="397">
        <v>0</v>
      </c>
      <c r="I2454" s="397">
        <v>0</v>
      </c>
      <c r="J2454" s="397">
        <v>0</v>
      </c>
    </row>
    <row r="2455" spans="1:10">
      <c r="A2455" t="s">
        <v>370</v>
      </c>
      <c r="B2455" t="s">
        <v>249</v>
      </c>
      <c r="C2455" t="s">
        <v>250</v>
      </c>
      <c r="D2455" t="s">
        <v>31</v>
      </c>
      <c r="E2455" t="s">
        <v>25</v>
      </c>
      <c r="F2455" s="397">
        <v>0</v>
      </c>
      <c r="G2455" s="397">
        <v>0</v>
      </c>
      <c r="H2455" s="397">
        <v>0</v>
      </c>
      <c r="I2455" s="397">
        <v>0</v>
      </c>
      <c r="J2455" s="397">
        <v>0</v>
      </c>
    </row>
    <row r="2456" spans="1:10">
      <c r="A2456" t="s">
        <v>370</v>
      </c>
      <c r="B2456" t="s">
        <v>251</v>
      </c>
      <c r="C2456" t="s">
        <v>205</v>
      </c>
      <c r="D2456" t="s">
        <v>31</v>
      </c>
      <c r="E2456" t="s">
        <v>25</v>
      </c>
      <c r="F2456" s="397">
        <v>0</v>
      </c>
      <c r="G2456" s="397">
        <v>0</v>
      </c>
      <c r="H2456" s="397">
        <v>0</v>
      </c>
      <c r="I2456" s="397">
        <v>0</v>
      </c>
      <c r="J2456" s="397">
        <v>0</v>
      </c>
    </row>
    <row r="2457" spans="1:10">
      <c r="A2457" t="s">
        <v>370</v>
      </c>
      <c r="B2457" t="s">
        <v>252</v>
      </c>
      <c r="C2457" t="s">
        <v>253</v>
      </c>
      <c r="D2457" t="s">
        <v>31</v>
      </c>
      <c r="E2457" t="s">
        <v>25</v>
      </c>
      <c r="F2457" s="397">
        <v>0</v>
      </c>
      <c r="G2457" s="397">
        <v>0</v>
      </c>
      <c r="H2457" s="397">
        <v>0</v>
      </c>
      <c r="I2457" s="397">
        <v>0</v>
      </c>
      <c r="J2457" s="397">
        <v>0</v>
      </c>
    </row>
    <row r="2458" spans="1:10">
      <c r="A2458" t="s">
        <v>370</v>
      </c>
      <c r="B2458" t="s">
        <v>254</v>
      </c>
      <c r="C2458" t="s">
        <v>217</v>
      </c>
      <c r="D2458" t="s">
        <v>31</v>
      </c>
      <c r="E2458" t="s">
        <v>25</v>
      </c>
      <c r="F2458" s="397">
        <v>0</v>
      </c>
      <c r="G2458" s="397">
        <v>0</v>
      </c>
      <c r="H2458" s="397">
        <v>0</v>
      </c>
      <c r="I2458" s="397">
        <v>0</v>
      </c>
      <c r="J2458" s="397">
        <v>0</v>
      </c>
    </row>
    <row r="2459" spans="1:10">
      <c r="A2459" t="s">
        <v>370</v>
      </c>
      <c r="B2459" t="s">
        <v>255</v>
      </c>
      <c r="C2459" t="s">
        <v>219</v>
      </c>
      <c r="D2459" t="s">
        <v>31</v>
      </c>
      <c r="E2459" t="s">
        <v>25</v>
      </c>
      <c r="F2459" s="397">
        <v>0</v>
      </c>
      <c r="G2459" s="397">
        <v>0</v>
      </c>
      <c r="H2459" s="397">
        <v>0</v>
      </c>
      <c r="I2459" s="397">
        <v>0</v>
      </c>
      <c r="J2459" s="397">
        <v>0</v>
      </c>
    </row>
    <row r="2460" spans="1:10">
      <c r="A2460" t="s">
        <v>370</v>
      </c>
      <c r="B2460" t="s">
        <v>256</v>
      </c>
      <c r="C2460" t="s">
        <v>221</v>
      </c>
      <c r="D2460" t="s">
        <v>31</v>
      </c>
      <c r="E2460" t="s">
        <v>25</v>
      </c>
      <c r="F2460" s="397">
        <v>0</v>
      </c>
      <c r="G2460" s="397">
        <v>0</v>
      </c>
      <c r="H2460" s="397">
        <v>0</v>
      </c>
      <c r="I2460" s="397">
        <v>0</v>
      </c>
      <c r="J2460" s="397">
        <v>0</v>
      </c>
    </row>
    <row r="2461" spans="1:10">
      <c r="A2461" t="s">
        <v>370</v>
      </c>
      <c r="B2461" t="s">
        <v>257</v>
      </c>
      <c r="C2461" t="s">
        <v>225</v>
      </c>
      <c r="D2461" t="s">
        <v>31</v>
      </c>
      <c r="E2461" t="s">
        <v>25</v>
      </c>
      <c r="F2461" s="397">
        <v>0</v>
      </c>
      <c r="G2461" s="397">
        <v>0</v>
      </c>
      <c r="H2461" s="397">
        <v>0</v>
      </c>
      <c r="I2461" s="397">
        <v>0</v>
      </c>
      <c r="J2461" s="397">
        <v>0</v>
      </c>
    </row>
    <row r="2462" spans="1:10">
      <c r="A2462" t="s">
        <v>370</v>
      </c>
      <c r="B2462" t="s">
        <v>258</v>
      </c>
      <c r="C2462" t="s">
        <v>227</v>
      </c>
      <c r="D2462" t="s">
        <v>31</v>
      </c>
      <c r="E2462" t="s">
        <v>25</v>
      </c>
      <c r="F2462" s="397">
        <v>0</v>
      </c>
      <c r="G2462" s="397">
        <v>0</v>
      </c>
      <c r="H2462" s="397">
        <v>0</v>
      </c>
      <c r="I2462" s="397">
        <v>0</v>
      </c>
      <c r="J2462" s="397">
        <v>0</v>
      </c>
    </row>
    <row r="2463" spans="1:10">
      <c r="A2463" t="s">
        <v>370</v>
      </c>
      <c r="B2463" t="s">
        <v>259</v>
      </c>
      <c r="C2463" t="s">
        <v>260</v>
      </c>
      <c r="D2463" t="s">
        <v>31</v>
      </c>
      <c r="E2463" t="s">
        <v>25</v>
      </c>
      <c r="F2463" s="397">
        <v>0</v>
      </c>
      <c r="G2463" s="397">
        <v>0</v>
      </c>
      <c r="H2463" s="397">
        <v>0</v>
      </c>
      <c r="I2463" s="397">
        <v>0</v>
      </c>
      <c r="J2463" s="397">
        <v>0</v>
      </c>
    </row>
    <row r="2464" spans="1:10">
      <c r="A2464" t="s">
        <v>370</v>
      </c>
      <c r="B2464" t="s">
        <v>261</v>
      </c>
      <c r="C2464" t="s">
        <v>262</v>
      </c>
      <c r="D2464" t="s">
        <v>31</v>
      </c>
      <c r="E2464" t="s">
        <v>25</v>
      </c>
      <c r="F2464" s="397">
        <v>0</v>
      </c>
      <c r="G2464" s="397">
        <v>0</v>
      </c>
      <c r="H2464" s="397">
        <v>0</v>
      </c>
      <c r="I2464" s="397">
        <v>0</v>
      </c>
      <c r="J2464" s="397">
        <v>0</v>
      </c>
    </row>
    <row r="2465" spans="1:10">
      <c r="A2465" t="s">
        <v>370</v>
      </c>
      <c r="B2465" t="s">
        <v>263</v>
      </c>
      <c r="C2465" t="s">
        <v>241</v>
      </c>
      <c r="D2465" t="s">
        <v>31</v>
      </c>
      <c r="E2465" t="s">
        <v>25</v>
      </c>
      <c r="F2465" s="397">
        <v>0</v>
      </c>
      <c r="G2465" s="397">
        <v>0</v>
      </c>
      <c r="H2465" s="397">
        <v>0</v>
      </c>
      <c r="I2465" s="397">
        <v>0</v>
      </c>
      <c r="J2465" s="397">
        <v>0</v>
      </c>
    </row>
    <row r="2466" spans="1:10">
      <c r="A2466" t="s">
        <v>370</v>
      </c>
      <c r="B2466" t="s">
        <v>264</v>
      </c>
      <c r="C2466" t="s">
        <v>265</v>
      </c>
      <c r="D2466" t="s">
        <v>31</v>
      </c>
      <c r="E2466" t="s">
        <v>25</v>
      </c>
      <c r="F2466" s="397">
        <v>0</v>
      </c>
      <c r="G2466" s="397">
        <v>0</v>
      </c>
      <c r="H2466" s="397">
        <v>0</v>
      </c>
      <c r="I2466" s="397">
        <v>0</v>
      </c>
      <c r="J2466" s="397">
        <v>0</v>
      </c>
    </row>
    <row r="2467" spans="1:10">
      <c r="A2467" t="s">
        <v>370</v>
      </c>
      <c r="B2467" t="s">
        <v>266</v>
      </c>
      <c r="C2467" t="s">
        <v>267</v>
      </c>
      <c r="D2467" t="s">
        <v>31</v>
      </c>
      <c r="E2467" t="s">
        <v>25</v>
      </c>
      <c r="F2467" s="397">
        <v>0</v>
      </c>
      <c r="G2467" s="397">
        <v>0</v>
      </c>
      <c r="H2467" s="397">
        <v>0</v>
      </c>
      <c r="I2467" s="397">
        <v>0</v>
      </c>
      <c r="J2467" s="397">
        <v>0</v>
      </c>
    </row>
    <row r="2468" spans="1:10">
      <c r="A2468" t="s">
        <v>370</v>
      </c>
      <c r="B2468" t="s">
        <v>268</v>
      </c>
      <c r="C2468" t="s">
        <v>269</v>
      </c>
      <c r="D2468" t="s">
        <v>31</v>
      </c>
      <c r="E2468" t="s">
        <v>25</v>
      </c>
      <c r="F2468" s="397">
        <v>1.2829999999999999</v>
      </c>
      <c r="G2468" s="397">
        <v>1.1990000000000001</v>
      </c>
      <c r="H2468" s="397">
        <v>1.1990000000000001</v>
      </c>
      <c r="I2468" s="397">
        <v>1.157</v>
      </c>
      <c r="J2468" s="397">
        <v>1.2270000000000001</v>
      </c>
    </row>
    <row r="2469" spans="1:10">
      <c r="A2469" t="s">
        <v>370</v>
      </c>
      <c r="B2469" t="s">
        <v>270</v>
      </c>
      <c r="C2469" t="s">
        <v>271</v>
      </c>
      <c r="D2469" t="s">
        <v>31</v>
      </c>
      <c r="E2469" t="s">
        <v>25</v>
      </c>
      <c r="F2469" s="397">
        <v>0</v>
      </c>
      <c r="G2469" s="397">
        <v>0</v>
      </c>
      <c r="H2469" s="397">
        <v>0</v>
      </c>
      <c r="I2469" s="397">
        <v>0</v>
      </c>
      <c r="J2469" s="397">
        <v>0</v>
      </c>
    </row>
    <row r="2470" spans="1:10">
      <c r="A2470" t="s">
        <v>370</v>
      </c>
      <c r="B2470" t="s">
        <v>272</v>
      </c>
      <c r="C2470" t="s">
        <v>273</v>
      </c>
      <c r="D2470" t="s">
        <v>31</v>
      </c>
      <c r="E2470" t="s">
        <v>25</v>
      </c>
      <c r="F2470" s="397">
        <v>1.2829999999999999</v>
      </c>
      <c r="G2470" s="397">
        <v>1.1990000000000001</v>
      </c>
      <c r="H2470" s="397">
        <v>1.1990000000000001</v>
      </c>
      <c r="I2470" s="397">
        <v>1.157</v>
      </c>
      <c r="J2470" s="397">
        <v>1.2270000000000001</v>
      </c>
    </row>
    <row r="2471" spans="1:10">
      <c r="A2471" t="s">
        <v>370</v>
      </c>
      <c r="B2471" t="s">
        <v>274</v>
      </c>
      <c r="C2471" t="s">
        <v>275</v>
      </c>
      <c r="D2471" t="s">
        <v>31</v>
      </c>
      <c r="E2471" t="s">
        <v>25</v>
      </c>
      <c r="F2471" s="397">
        <v>1.17</v>
      </c>
      <c r="G2471" s="397">
        <v>0.91400000000000003</v>
      </c>
      <c r="H2471" s="397">
        <v>0.91400000000000003</v>
      </c>
      <c r="I2471" s="397">
        <v>0.88200000000000001</v>
      </c>
      <c r="J2471" s="397">
        <v>0.91400000000000003</v>
      </c>
    </row>
    <row r="2472" spans="1:10">
      <c r="A2472" t="s">
        <v>370</v>
      </c>
      <c r="B2472" t="s">
        <v>276</v>
      </c>
      <c r="C2472" t="s">
        <v>277</v>
      </c>
      <c r="D2472" t="s">
        <v>31</v>
      </c>
      <c r="E2472" t="s">
        <v>25</v>
      </c>
      <c r="F2472" s="397">
        <v>0</v>
      </c>
      <c r="G2472" s="397">
        <v>0</v>
      </c>
      <c r="H2472" s="397">
        <v>0</v>
      </c>
      <c r="I2472" s="397">
        <v>0</v>
      </c>
      <c r="J2472" s="397">
        <v>0</v>
      </c>
    </row>
    <row r="2473" spans="1:10">
      <c r="A2473" t="s">
        <v>370</v>
      </c>
      <c r="B2473" t="s">
        <v>278</v>
      </c>
      <c r="C2473" t="s">
        <v>279</v>
      </c>
      <c r="D2473" t="s">
        <v>31</v>
      </c>
      <c r="E2473" t="s">
        <v>25</v>
      </c>
      <c r="F2473" s="397">
        <v>0</v>
      </c>
      <c r="G2473" s="397">
        <v>0</v>
      </c>
      <c r="H2473" s="397">
        <v>0</v>
      </c>
      <c r="I2473" s="397">
        <v>0</v>
      </c>
      <c r="J2473" s="397">
        <v>0</v>
      </c>
    </row>
    <row r="2474" spans="1:10">
      <c r="A2474" t="s">
        <v>370</v>
      </c>
      <c r="B2474" t="s">
        <v>280</v>
      </c>
      <c r="C2474" t="s">
        <v>281</v>
      </c>
      <c r="D2474" t="s">
        <v>31</v>
      </c>
      <c r="E2474" t="s">
        <v>25</v>
      </c>
      <c r="F2474" s="397">
        <v>0</v>
      </c>
      <c r="G2474" s="397">
        <v>0</v>
      </c>
      <c r="H2474" s="397">
        <v>0</v>
      </c>
      <c r="I2474" s="397">
        <v>0</v>
      </c>
      <c r="J2474" s="397">
        <v>0</v>
      </c>
    </row>
    <row r="2475" spans="1:10">
      <c r="A2475" t="s">
        <v>370</v>
      </c>
      <c r="B2475" t="s">
        <v>282</v>
      </c>
      <c r="C2475" t="s">
        <v>283</v>
      </c>
      <c r="D2475" t="s">
        <v>31</v>
      </c>
      <c r="E2475" t="s">
        <v>25</v>
      </c>
      <c r="F2475" s="397">
        <v>0</v>
      </c>
      <c r="G2475" s="397">
        <v>0</v>
      </c>
      <c r="H2475" s="397">
        <v>0</v>
      </c>
      <c r="I2475" s="397">
        <v>0</v>
      </c>
      <c r="J2475" s="397">
        <v>0</v>
      </c>
    </row>
    <row r="2476" spans="1:10">
      <c r="A2476" t="s">
        <v>370</v>
      </c>
      <c r="B2476" t="s">
        <v>284</v>
      </c>
      <c r="C2476" t="s">
        <v>285</v>
      </c>
      <c r="D2476" t="s">
        <v>31</v>
      </c>
      <c r="E2476" t="s">
        <v>25</v>
      </c>
      <c r="F2476" s="397">
        <v>0</v>
      </c>
      <c r="G2476" s="397">
        <v>0</v>
      </c>
      <c r="H2476" s="397">
        <v>0</v>
      </c>
      <c r="I2476" s="397">
        <v>0</v>
      </c>
      <c r="J2476" s="397">
        <v>0</v>
      </c>
    </row>
    <row r="2477" spans="1:10">
      <c r="A2477" t="s">
        <v>370</v>
      </c>
      <c r="B2477" t="s">
        <v>286</v>
      </c>
      <c r="C2477" t="s">
        <v>287</v>
      </c>
      <c r="D2477" t="s">
        <v>31</v>
      </c>
      <c r="E2477" t="s">
        <v>25</v>
      </c>
      <c r="F2477" s="397">
        <v>0</v>
      </c>
      <c r="G2477" s="397">
        <v>0</v>
      </c>
      <c r="H2477" s="397">
        <v>0</v>
      </c>
      <c r="I2477" s="397">
        <v>0</v>
      </c>
      <c r="J2477" s="397">
        <v>0</v>
      </c>
    </row>
    <row r="2478" spans="1:10">
      <c r="A2478" t="s">
        <v>370</v>
      </c>
      <c r="B2478" t="s">
        <v>288</v>
      </c>
      <c r="C2478" t="s">
        <v>289</v>
      </c>
      <c r="D2478" t="s">
        <v>31</v>
      </c>
      <c r="E2478" t="s">
        <v>25</v>
      </c>
      <c r="F2478" s="397">
        <v>0</v>
      </c>
      <c r="G2478" s="397">
        <v>0</v>
      </c>
      <c r="H2478" s="397">
        <v>0</v>
      </c>
      <c r="I2478" s="397">
        <v>0</v>
      </c>
      <c r="J2478" s="397">
        <v>0</v>
      </c>
    </row>
    <row r="2479" spans="1:10">
      <c r="A2479" t="s">
        <v>370</v>
      </c>
      <c r="B2479" t="s">
        <v>290</v>
      </c>
      <c r="C2479" t="s">
        <v>291</v>
      </c>
      <c r="D2479" t="s">
        <v>31</v>
      </c>
      <c r="E2479" t="s">
        <v>25</v>
      </c>
      <c r="F2479" s="398" t="s">
        <v>292</v>
      </c>
      <c r="G2479" s="398" t="s">
        <v>292</v>
      </c>
      <c r="H2479" s="398" t="s">
        <v>292</v>
      </c>
      <c r="I2479" s="398" t="s">
        <v>292</v>
      </c>
      <c r="J2479" s="398" t="s">
        <v>292</v>
      </c>
    </row>
    <row r="2480" spans="1:10">
      <c r="A2480" t="s">
        <v>370</v>
      </c>
      <c r="B2480" t="s">
        <v>293</v>
      </c>
      <c r="C2480" t="s">
        <v>294</v>
      </c>
      <c r="D2480" t="s">
        <v>31</v>
      </c>
      <c r="E2480" t="s">
        <v>25</v>
      </c>
      <c r="F2480" s="398" t="s">
        <v>292</v>
      </c>
      <c r="G2480" s="398" t="s">
        <v>292</v>
      </c>
      <c r="H2480" s="398" t="s">
        <v>292</v>
      </c>
      <c r="I2480" s="398" t="s">
        <v>292</v>
      </c>
      <c r="J2480" s="398" t="s">
        <v>292</v>
      </c>
    </row>
    <row r="2481" spans="1:10">
      <c r="A2481" t="s">
        <v>370</v>
      </c>
      <c r="B2481" t="s">
        <v>295</v>
      </c>
      <c r="C2481" t="s">
        <v>296</v>
      </c>
      <c r="D2481" t="s">
        <v>31</v>
      </c>
      <c r="E2481" t="s">
        <v>25</v>
      </c>
      <c r="F2481" s="398" t="s">
        <v>292</v>
      </c>
      <c r="G2481" s="398" t="s">
        <v>292</v>
      </c>
      <c r="H2481" s="398" t="s">
        <v>292</v>
      </c>
      <c r="I2481" s="398" t="s">
        <v>292</v>
      </c>
      <c r="J2481" s="398" t="s">
        <v>292</v>
      </c>
    </row>
    <row r="2482" spans="1:10">
      <c r="A2482" t="s">
        <v>370</v>
      </c>
      <c r="B2482" t="s">
        <v>297</v>
      </c>
      <c r="C2482" t="s">
        <v>298</v>
      </c>
      <c r="D2482" t="s">
        <v>31</v>
      </c>
      <c r="E2482" t="s">
        <v>25</v>
      </c>
      <c r="F2482" s="398" t="s">
        <v>292</v>
      </c>
      <c r="G2482" s="398" t="s">
        <v>292</v>
      </c>
      <c r="H2482" s="398" t="s">
        <v>292</v>
      </c>
      <c r="I2482" s="398" t="s">
        <v>292</v>
      </c>
      <c r="J2482" s="398" t="s">
        <v>292</v>
      </c>
    </row>
    <row r="2483" spans="1:10">
      <c r="A2483" t="s">
        <v>370</v>
      </c>
      <c r="B2483" t="s">
        <v>299</v>
      </c>
      <c r="C2483" t="s">
        <v>300</v>
      </c>
      <c r="D2483" t="s">
        <v>31</v>
      </c>
      <c r="E2483" t="s">
        <v>25</v>
      </c>
      <c r="F2483" s="398" t="s">
        <v>292</v>
      </c>
      <c r="G2483" s="398" t="s">
        <v>292</v>
      </c>
      <c r="H2483" s="398" t="s">
        <v>292</v>
      </c>
      <c r="I2483" s="398" t="s">
        <v>292</v>
      </c>
      <c r="J2483" s="398" t="s">
        <v>292</v>
      </c>
    </row>
    <row r="2484" spans="1:10">
      <c r="A2484" t="s">
        <v>370</v>
      </c>
      <c r="B2484" t="s">
        <v>301</v>
      </c>
      <c r="C2484" t="s">
        <v>302</v>
      </c>
      <c r="D2484" t="s">
        <v>31</v>
      </c>
      <c r="E2484" t="s">
        <v>25</v>
      </c>
      <c r="F2484" s="398" t="s">
        <v>292</v>
      </c>
      <c r="G2484" s="398" t="s">
        <v>292</v>
      </c>
      <c r="H2484" s="398" t="s">
        <v>292</v>
      </c>
      <c r="I2484" s="398" t="s">
        <v>292</v>
      </c>
      <c r="J2484" s="398" t="s">
        <v>292</v>
      </c>
    </row>
    <row r="2485" spans="1:10">
      <c r="A2485" t="s">
        <v>370</v>
      </c>
      <c r="B2485" t="s">
        <v>303</v>
      </c>
      <c r="C2485" t="s">
        <v>304</v>
      </c>
      <c r="D2485" t="s">
        <v>31</v>
      </c>
      <c r="E2485" t="s">
        <v>25</v>
      </c>
      <c r="F2485" s="398" t="s">
        <v>292</v>
      </c>
      <c r="G2485" s="398" t="s">
        <v>292</v>
      </c>
      <c r="H2485" s="398" t="s">
        <v>292</v>
      </c>
      <c r="I2485" s="398" t="s">
        <v>292</v>
      </c>
      <c r="J2485" s="398" t="s">
        <v>292</v>
      </c>
    </row>
    <row r="2486" spans="1:10">
      <c r="A2486" t="s">
        <v>370</v>
      </c>
      <c r="B2486" t="s">
        <v>305</v>
      </c>
      <c r="C2486" t="s">
        <v>306</v>
      </c>
      <c r="D2486" t="s">
        <v>31</v>
      </c>
      <c r="E2486" t="s">
        <v>25</v>
      </c>
      <c r="F2486" s="398" t="s">
        <v>292</v>
      </c>
      <c r="G2486" s="398" t="s">
        <v>292</v>
      </c>
      <c r="H2486" s="398" t="s">
        <v>292</v>
      </c>
      <c r="I2486" s="398" t="s">
        <v>292</v>
      </c>
      <c r="J2486" s="398" t="s">
        <v>292</v>
      </c>
    </row>
    <row r="2487" spans="1:10">
      <c r="A2487" t="s">
        <v>370</v>
      </c>
      <c r="B2487" t="s">
        <v>307</v>
      </c>
      <c r="C2487" t="s">
        <v>308</v>
      </c>
      <c r="D2487" t="s">
        <v>31</v>
      </c>
      <c r="E2487" t="s">
        <v>25</v>
      </c>
      <c r="F2487" s="398" t="s">
        <v>292</v>
      </c>
      <c r="G2487" s="398" t="s">
        <v>292</v>
      </c>
      <c r="H2487" s="398" t="s">
        <v>292</v>
      </c>
      <c r="I2487" s="398" t="s">
        <v>292</v>
      </c>
      <c r="J2487" s="398" t="s">
        <v>292</v>
      </c>
    </row>
    <row r="2488" spans="1:10">
      <c r="A2488" t="s">
        <v>370</v>
      </c>
      <c r="B2488" t="s">
        <v>309</v>
      </c>
      <c r="C2488" t="s">
        <v>310</v>
      </c>
      <c r="D2488" t="s">
        <v>31</v>
      </c>
      <c r="E2488" t="s">
        <v>25</v>
      </c>
      <c r="F2488" s="398" t="s">
        <v>292</v>
      </c>
      <c r="G2488" s="398" t="s">
        <v>292</v>
      </c>
      <c r="H2488" s="398" t="s">
        <v>292</v>
      </c>
      <c r="I2488" s="398" t="s">
        <v>292</v>
      </c>
      <c r="J2488" s="398" t="s">
        <v>292</v>
      </c>
    </row>
    <row r="2489" spans="1:10">
      <c r="A2489" t="s">
        <v>370</v>
      </c>
      <c r="B2489" t="s">
        <v>311</v>
      </c>
      <c r="C2489" t="s">
        <v>312</v>
      </c>
      <c r="D2489" t="s">
        <v>31</v>
      </c>
      <c r="E2489" t="s">
        <v>25</v>
      </c>
      <c r="F2489" s="398" t="s">
        <v>292</v>
      </c>
      <c r="G2489" s="398" t="s">
        <v>292</v>
      </c>
      <c r="H2489" s="398" t="s">
        <v>292</v>
      </c>
      <c r="I2489" s="398" t="s">
        <v>292</v>
      </c>
      <c r="J2489" s="398" t="s">
        <v>292</v>
      </c>
    </row>
    <row r="2490" spans="1:10">
      <c r="A2490" t="s">
        <v>370</v>
      </c>
      <c r="B2490" t="s">
        <v>313</v>
      </c>
      <c r="C2490" t="s">
        <v>314</v>
      </c>
      <c r="D2490" t="s">
        <v>31</v>
      </c>
      <c r="E2490" t="s">
        <v>25</v>
      </c>
      <c r="F2490" s="398" t="s">
        <v>292</v>
      </c>
      <c r="G2490" s="398" t="s">
        <v>292</v>
      </c>
      <c r="H2490" s="398" t="s">
        <v>292</v>
      </c>
      <c r="I2490" s="398" t="s">
        <v>292</v>
      </c>
      <c r="J2490" s="398" t="s">
        <v>292</v>
      </c>
    </row>
    <row r="2491" spans="1:10">
      <c r="A2491" t="s">
        <v>370</v>
      </c>
      <c r="B2491" t="s">
        <v>315</v>
      </c>
      <c r="C2491" t="s">
        <v>316</v>
      </c>
      <c r="D2491" t="s">
        <v>31</v>
      </c>
      <c r="E2491" t="s">
        <v>25</v>
      </c>
      <c r="F2491" s="397">
        <v>0</v>
      </c>
      <c r="G2491" s="397">
        <v>0</v>
      </c>
      <c r="H2491" s="397">
        <v>0</v>
      </c>
      <c r="I2491" s="397">
        <v>0</v>
      </c>
      <c r="J2491" s="397">
        <v>0</v>
      </c>
    </row>
    <row r="2492" spans="1:10">
      <c r="A2492" t="s">
        <v>370</v>
      </c>
      <c r="B2492" t="s">
        <v>317</v>
      </c>
      <c r="C2492" t="s">
        <v>318</v>
      </c>
      <c r="D2492" t="s">
        <v>31</v>
      </c>
      <c r="E2492" t="s">
        <v>25</v>
      </c>
      <c r="F2492" s="397">
        <v>0</v>
      </c>
      <c r="G2492" s="397">
        <v>0</v>
      </c>
      <c r="H2492" s="397">
        <v>0</v>
      </c>
      <c r="I2492" s="397">
        <v>0</v>
      </c>
      <c r="J2492" s="397">
        <v>0</v>
      </c>
    </row>
    <row r="2493" spans="1:10">
      <c r="A2493" t="s">
        <v>370</v>
      </c>
      <c r="B2493" t="s">
        <v>319</v>
      </c>
      <c r="C2493" t="s">
        <v>320</v>
      </c>
      <c r="D2493" t="s">
        <v>31</v>
      </c>
      <c r="E2493" t="s">
        <v>25</v>
      </c>
      <c r="F2493" s="397">
        <v>0</v>
      </c>
      <c r="G2493" s="397">
        <v>0</v>
      </c>
      <c r="H2493" s="397">
        <v>0</v>
      </c>
      <c r="I2493" s="397">
        <v>0</v>
      </c>
      <c r="J2493" s="397">
        <v>0</v>
      </c>
    </row>
    <row r="2494" spans="1:10">
      <c r="A2494" t="s">
        <v>370</v>
      </c>
      <c r="B2494" t="s">
        <v>321</v>
      </c>
      <c r="C2494" t="s">
        <v>322</v>
      </c>
      <c r="D2494" t="s">
        <v>31</v>
      </c>
      <c r="E2494" t="s">
        <v>25</v>
      </c>
      <c r="F2494" s="397">
        <v>0</v>
      </c>
      <c r="G2494" s="397">
        <v>0</v>
      </c>
      <c r="H2494" s="397">
        <v>0</v>
      </c>
      <c r="I2494" s="397">
        <v>0</v>
      </c>
      <c r="J2494" s="397">
        <v>0</v>
      </c>
    </row>
    <row r="2495" spans="1:10">
      <c r="A2495" t="s">
        <v>370</v>
      </c>
      <c r="B2495" t="s">
        <v>323</v>
      </c>
      <c r="C2495" t="s">
        <v>324</v>
      </c>
      <c r="D2495" t="s">
        <v>31</v>
      </c>
      <c r="E2495" t="s">
        <v>25</v>
      </c>
      <c r="F2495" s="397">
        <v>0</v>
      </c>
      <c r="G2495" s="397">
        <v>0</v>
      </c>
      <c r="H2495" s="397">
        <v>0</v>
      </c>
      <c r="I2495" s="397">
        <v>0</v>
      </c>
      <c r="J2495" s="397">
        <v>0</v>
      </c>
    </row>
    <row r="2496" spans="1:10">
      <c r="A2496" t="s">
        <v>370</v>
      </c>
      <c r="B2496" t="s">
        <v>325</v>
      </c>
      <c r="C2496" t="s">
        <v>326</v>
      </c>
      <c r="D2496" t="s">
        <v>31</v>
      </c>
      <c r="E2496" t="s">
        <v>25</v>
      </c>
      <c r="F2496" s="397">
        <v>0</v>
      </c>
      <c r="G2496" s="397">
        <v>0</v>
      </c>
      <c r="H2496" s="397">
        <v>0</v>
      </c>
      <c r="I2496" s="397">
        <v>0</v>
      </c>
      <c r="J2496" s="397">
        <v>0</v>
      </c>
    </row>
    <row r="2497" spans="1:10">
      <c r="A2497" t="s">
        <v>370</v>
      </c>
      <c r="B2497" t="s">
        <v>327</v>
      </c>
      <c r="C2497" t="s">
        <v>328</v>
      </c>
      <c r="D2497" t="s">
        <v>31</v>
      </c>
      <c r="E2497" t="s">
        <v>25</v>
      </c>
      <c r="F2497" s="397">
        <v>0</v>
      </c>
      <c r="G2497" s="397">
        <v>0</v>
      </c>
      <c r="H2497" s="397">
        <v>0</v>
      </c>
      <c r="I2497" s="397">
        <v>0</v>
      </c>
      <c r="J2497" s="397">
        <v>0</v>
      </c>
    </row>
    <row r="2498" spans="1:10">
      <c r="A2498" t="s">
        <v>370</v>
      </c>
      <c r="B2498" t="s">
        <v>329</v>
      </c>
      <c r="C2498" t="s">
        <v>330</v>
      </c>
      <c r="D2498" t="s">
        <v>31</v>
      </c>
      <c r="E2498" t="s">
        <v>25</v>
      </c>
      <c r="F2498" s="397">
        <v>0</v>
      </c>
      <c r="G2498" s="397">
        <v>0</v>
      </c>
      <c r="H2498" s="397">
        <v>0</v>
      </c>
      <c r="I2498" s="397">
        <v>0</v>
      </c>
      <c r="J2498" s="397">
        <v>0</v>
      </c>
    </row>
    <row r="2499" spans="1:10">
      <c r="A2499" t="s">
        <v>370</v>
      </c>
      <c r="B2499" t="s">
        <v>331</v>
      </c>
      <c r="C2499" t="s">
        <v>332</v>
      </c>
      <c r="D2499" t="s">
        <v>31</v>
      </c>
      <c r="E2499" t="s">
        <v>25</v>
      </c>
      <c r="F2499" s="397">
        <v>0</v>
      </c>
      <c r="G2499" s="397">
        <v>0</v>
      </c>
      <c r="H2499" s="397">
        <v>0</v>
      </c>
      <c r="I2499" s="397">
        <v>0</v>
      </c>
      <c r="J2499" s="397">
        <v>0</v>
      </c>
    </row>
    <row r="2500" spans="1:10">
      <c r="A2500" t="s">
        <v>370</v>
      </c>
      <c r="B2500" t="s">
        <v>333</v>
      </c>
      <c r="C2500" t="s">
        <v>334</v>
      </c>
      <c r="D2500" t="s">
        <v>31</v>
      </c>
      <c r="E2500" t="s">
        <v>25</v>
      </c>
      <c r="F2500" s="397">
        <v>3.347</v>
      </c>
      <c r="G2500" s="397">
        <v>2.536</v>
      </c>
      <c r="H2500" s="397">
        <v>2.536</v>
      </c>
      <c r="I2500" s="397">
        <v>2.4710000000000001</v>
      </c>
      <c r="J2500" s="397">
        <v>2.536</v>
      </c>
    </row>
    <row r="2501" spans="1:10">
      <c r="A2501" t="s">
        <v>370</v>
      </c>
      <c r="B2501" t="s">
        <v>335</v>
      </c>
      <c r="C2501" t="s">
        <v>336</v>
      </c>
      <c r="D2501" t="s">
        <v>31</v>
      </c>
      <c r="E2501" t="s">
        <v>25</v>
      </c>
      <c r="F2501" s="397">
        <v>0</v>
      </c>
      <c r="G2501" s="397">
        <v>0</v>
      </c>
      <c r="H2501" s="397">
        <v>0</v>
      </c>
      <c r="I2501" s="397">
        <v>0</v>
      </c>
      <c r="J2501" s="397">
        <v>0</v>
      </c>
    </row>
    <row r="2502" spans="1:10">
      <c r="A2502" t="s">
        <v>370</v>
      </c>
      <c r="B2502" t="s">
        <v>337</v>
      </c>
      <c r="C2502" t="s">
        <v>338</v>
      </c>
      <c r="D2502" t="s">
        <v>31</v>
      </c>
      <c r="E2502" t="s">
        <v>25</v>
      </c>
      <c r="F2502" s="397">
        <v>-0.35</v>
      </c>
      <c r="G2502" s="397">
        <v>0.20899999999999999</v>
      </c>
      <c r="H2502" s="397">
        <v>0.73599999999999999</v>
      </c>
      <c r="I2502" s="397">
        <v>0.94399999999999995</v>
      </c>
      <c r="J2502" s="397">
        <v>0.97599999999999998</v>
      </c>
    </row>
    <row r="2503" spans="1:10">
      <c r="A2503" t="s">
        <v>370</v>
      </c>
      <c r="B2503" t="s">
        <v>339</v>
      </c>
      <c r="C2503" t="s">
        <v>334</v>
      </c>
      <c r="D2503" t="s">
        <v>31</v>
      </c>
      <c r="E2503" t="s">
        <v>25</v>
      </c>
      <c r="F2503" s="397">
        <v>0</v>
      </c>
      <c r="G2503" s="397">
        <v>0</v>
      </c>
      <c r="H2503" s="397">
        <v>0</v>
      </c>
      <c r="I2503" s="397">
        <v>0</v>
      </c>
      <c r="J2503" s="397">
        <v>0</v>
      </c>
    </row>
    <row r="2504" spans="1:10">
      <c r="A2504" t="s">
        <v>370</v>
      </c>
      <c r="B2504" t="s">
        <v>340</v>
      </c>
      <c r="C2504" t="s">
        <v>338</v>
      </c>
      <c r="D2504" t="s">
        <v>31</v>
      </c>
      <c r="E2504" t="s">
        <v>25</v>
      </c>
      <c r="F2504" s="397">
        <v>0</v>
      </c>
      <c r="G2504" s="397">
        <v>0</v>
      </c>
      <c r="H2504" s="397">
        <v>0</v>
      </c>
      <c r="I2504" s="397">
        <v>0</v>
      </c>
      <c r="J2504" s="397">
        <v>0</v>
      </c>
    </row>
    <row r="2505" spans="1:10">
      <c r="A2505" t="s">
        <v>370</v>
      </c>
      <c r="B2505" t="s">
        <v>341</v>
      </c>
      <c r="C2505" t="s">
        <v>342</v>
      </c>
      <c r="D2505" t="s">
        <v>343</v>
      </c>
      <c r="E2505" t="s">
        <v>25</v>
      </c>
      <c r="F2505" s="399">
        <v>4700</v>
      </c>
      <c r="G2505" s="399">
        <v>4500</v>
      </c>
      <c r="H2505" s="399">
        <v>4500</v>
      </c>
      <c r="I2505" s="399">
        <v>4400</v>
      </c>
      <c r="J2505" s="399">
        <v>4500</v>
      </c>
    </row>
    <row r="2506" spans="1:10">
      <c r="A2506" t="s">
        <v>370</v>
      </c>
      <c r="B2506" t="s">
        <v>344</v>
      </c>
      <c r="C2506" t="s">
        <v>345</v>
      </c>
      <c r="D2506" t="s">
        <v>343</v>
      </c>
      <c r="E2506" t="s">
        <v>25</v>
      </c>
      <c r="F2506" s="399">
        <v>0</v>
      </c>
      <c r="G2506" s="399">
        <v>0</v>
      </c>
      <c r="H2506" s="399">
        <v>0</v>
      </c>
      <c r="I2506" s="399">
        <v>0</v>
      </c>
      <c r="J2506" s="399">
        <v>0</v>
      </c>
    </row>
    <row r="2507" spans="1:10">
      <c r="A2507" t="s">
        <v>370</v>
      </c>
      <c r="B2507" t="s">
        <v>346</v>
      </c>
      <c r="C2507" t="s">
        <v>347</v>
      </c>
      <c r="D2507" t="s">
        <v>348</v>
      </c>
      <c r="E2507" t="s">
        <v>25</v>
      </c>
      <c r="F2507" s="506">
        <v>0</v>
      </c>
      <c r="G2507" s="506">
        <v>0</v>
      </c>
      <c r="H2507" s="506">
        <v>0</v>
      </c>
      <c r="I2507" s="506">
        <v>0</v>
      </c>
      <c r="J2507" s="506">
        <v>0</v>
      </c>
    </row>
    <row r="2508" spans="1:10">
      <c r="A2508" t="s">
        <v>370</v>
      </c>
      <c r="B2508" t="s">
        <v>349</v>
      </c>
      <c r="C2508" t="s">
        <v>350</v>
      </c>
      <c r="D2508" t="s">
        <v>348</v>
      </c>
      <c r="E2508" t="s">
        <v>25</v>
      </c>
      <c r="F2508" s="506">
        <v>0.05</v>
      </c>
      <c r="G2508" s="506">
        <v>0.05</v>
      </c>
      <c r="H2508" s="506">
        <v>0.05</v>
      </c>
      <c r="I2508" s="506">
        <v>0.05</v>
      </c>
      <c r="J2508" s="506">
        <v>0.05</v>
      </c>
    </row>
    <row r="2509" spans="1:10">
      <c r="A2509" t="s">
        <v>370</v>
      </c>
      <c r="B2509" t="s">
        <v>351</v>
      </c>
      <c r="C2509" t="s">
        <v>352</v>
      </c>
      <c r="D2509" t="s">
        <v>348</v>
      </c>
      <c r="E2509" t="s">
        <v>25</v>
      </c>
      <c r="F2509" s="506">
        <v>0</v>
      </c>
      <c r="G2509" s="506">
        <v>0</v>
      </c>
      <c r="H2509" s="506">
        <v>0</v>
      </c>
      <c r="I2509" s="506">
        <v>0</v>
      </c>
      <c r="J2509" s="506">
        <v>0</v>
      </c>
    </row>
    <row r="2510" spans="1:10">
      <c r="A2510" t="s">
        <v>370</v>
      </c>
      <c r="B2510" t="s">
        <v>353</v>
      </c>
      <c r="C2510" t="s">
        <v>354</v>
      </c>
      <c r="D2510" t="s">
        <v>348</v>
      </c>
      <c r="E2510" t="s">
        <v>25</v>
      </c>
      <c r="F2510" s="398" t="s">
        <v>292</v>
      </c>
      <c r="G2510" s="398" t="s">
        <v>292</v>
      </c>
      <c r="H2510" s="398" t="s">
        <v>292</v>
      </c>
      <c r="I2510" s="398" t="s">
        <v>292</v>
      </c>
      <c r="J2510" s="398" t="s">
        <v>292</v>
      </c>
    </row>
    <row r="2511" spans="1:10">
      <c r="A2511" t="s">
        <v>370</v>
      </c>
      <c r="B2511" t="s">
        <v>355</v>
      </c>
      <c r="C2511" t="s">
        <v>356</v>
      </c>
      <c r="D2511" t="s">
        <v>348</v>
      </c>
      <c r="E2511" t="s">
        <v>25</v>
      </c>
      <c r="F2511" s="398" t="s">
        <v>292</v>
      </c>
      <c r="G2511" s="398" t="s">
        <v>292</v>
      </c>
      <c r="H2511" s="398" t="s">
        <v>292</v>
      </c>
      <c r="I2511" s="398" t="s">
        <v>292</v>
      </c>
      <c r="J2511" s="398" t="s">
        <v>292</v>
      </c>
    </row>
    <row r="2512" spans="1:10">
      <c r="A2512" t="s">
        <v>370</v>
      </c>
      <c r="B2512" t="s">
        <v>357</v>
      </c>
      <c r="C2512" t="s">
        <v>358</v>
      </c>
      <c r="D2512" t="s">
        <v>348</v>
      </c>
      <c r="E2512" t="s">
        <v>25</v>
      </c>
      <c r="F2512" s="398" t="s">
        <v>292</v>
      </c>
      <c r="G2512" s="398" t="s">
        <v>292</v>
      </c>
      <c r="H2512" s="398" t="s">
        <v>292</v>
      </c>
      <c r="I2512" s="398" t="s">
        <v>292</v>
      </c>
      <c r="J2512" s="398" t="s">
        <v>292</v>
      </c>
    </row>
    <row r="2513" spans="1:10">
      <c r="A2513" t="s">
        <v>371</v>
      </c>
      <c r="B2513" t="s">
        <v>29</v>
      </c>
      <c r="C2513" t="s">
        <v>30</v>
      </c>
      <c r="D2513" t="s">
        <v>31</v>
      </c>
      <c r="E2513" t="s">
        <v>25</v>
      </c>
      <c r="F2513" s="397">
        <v>0</v>
      </c>
      <c r="G2513" s="397">
        <v>0</v>
      </c>
      <c r="H2513" s="397">
        <v>0</v>
      </c>
      <c r="I2513" s="397">
        <v>0</v>
      </c>
      <c r="J2513" s="397">
        <v>0</v>
      </c>
    </row>
    <row r="2514" spans="1:10">
      <c r="A2514" t="s">
        <v>371</v>
      </c>
      <c r="B2514" t="s">
        <v>32</v>
      </c>
      <c r="C2514" t="s">
        <v>33</v>
      </c>
      <c r="D2514" t="s">
        <v>31</v>
      </c>
      <c r="E2514" t="s">
        <v>25</v>
      </c>
      <c r="F2514" s="397">
        <v>0</v>
      </c>
      <c r="G2514" s="397">
        <v>0</v>
      </c>
      <c r="H2514" s="397">
        <v>0</v>
      </c>
      <c r="I2514" s="397">
        <v>0</v>
      </c>
      <c r="J2514" s="397">
        <v>0</v>
      </c>
    </row>
    <row r="2515" spans="1:10">
      <c r="A2515" t="s">
        <v>371</v>
      </c>
      <c r="B2515" t="s">
        <v>34</v>
      </c>
      <c r="C2515" t="s">
        <v>35</v>
      </c>
      <c r="D2515" t="s">
        <v>31</v>
      </c>
      <c r="E2515" t="s">
        <v>25</v>
      </c>
      <c r="F2515" s="397">
        <v>0</v>
      </c>
      <c r="G2515" s="397">
        <v>0</v>
      </c>
      <c r="H2515" s="397">
        <v>0</v>
      </c>
      <c r="I2515" s="397">
        <v>0</v>
      </c>
      <c r="J2515" s="397">
        <v>0</v>
      </c>
    </row>
    <row r="2516" spans="1:10">
      <c r="A2516" t="s">
        <v>371</v>
      </c>
      <c r="B2516" t="s">
        <v>36</v>
      </c>
      <c r="C2516" t="s">
        <v>37</v>
      </c>
      <c r="D2516" t="s">
        <v>31</v>
      </c>
      <c r="E2516" t="s">
        <v>25</v>
      </c>
      <c r="F2516" s="397">
        <v>0</v>
      </c>
      <c r="G2516" s="397">
        <v>0</v>
      </c>
      <c r="H2516" s="397">
        <v>0</v>
      </c>
      <c r="I2516" s="397">
        <v>0</v>
      </c>
      <c r="J2516" s="397">
        <v>0</v>
      </c>
    </row>
    <row r="2517" spans="1:10">
      <c r="A2517" t="s">
        <v>371</v>
      </c>
      <c r="B2517" t="s">
        <v>38</v>
      </c>
      <c r="C2517" t="s">
        <v>39</v>
      </c>
      <c r="D2517" t="s">
        <v>31</v>
      </c>
      <c r="E2517" t="s">
        <v>25</v>
      </c>
      <c r="F2517" s="397">
        <v>0</v>
      </c>
      <c r="G2517" s="397">
        <v>0</v>
      </c>
      <c r="H2517" s="397">
        <v>0</v>
      </c>
      <c r="I2517" s="397">
        <v>0</v>
      </c>
      <c r="J2517" s="397">
        <v>0</v>
      </c>
    </row>
    <row r="2518" spans="1:10">
      <c r="A2518" t="s">
        <v>371</v>
      </c>
      <c r="B2518" t="s">
        <v>40</v>
      </c>
      <c r="C2518" t="s">
        <v>41</v>
      </c>
      <c r="D2518" t="s">
        <v>31</v>
      </c>
      <c r="E2518" t="s">
        <v>25</v>
      </c>
      <c r="F2518" s="397">
        <v>0</v>
      </c>
      <c r="G2518" s="397">
        <v>0</v>
      </c>
      <c r="H2518" s="397">
        <v>0</v>
      </c>
      <c r="I2518" s="397">
        <v>0</v>
      </c>
      <c r="J2518" s="397">
        <v>0</v>
      </c>
    </row>
    <row r="2519" spans="1:10">
      <c r="A2519" t="s">
        <v>371</v>
      </c>
      <c r="B2519" t="s">
        <v>42</v>
      </c>
      <c r="C2519" t="s">
        <v>43</v>
      </c>
      <c r="D2519" t="s">
        <v>31</v>
      </c>
      <c r="E2519" t="s">
        <v>25</v>
      </c>
      <c r="F2519" s="397">
        <v>0</v>
      </c>
      <c r="G2519" s="397">
        <v>0</v>
      </c>
      <c r="H2519" s="397">
        <v>0</v>
      </c>
      <c r="I2519" s="397">
        <v>0</v>
      </c>
      <c r="J2519" s="397">
        <v>0</v>
      </c>
    </row>
    <row r="2520" spans="1:10">
      <c r="A2520" t="s">
        <v>371</v>
      </c>
      <c r="B2520" t="s">
        <v>44</v>
      </c>
      <c r="C2520" t="s">
        <v>45</v>
      </c>
      <c r="D2520" t="s">
        <v>31</v>
      </c>
      <c r="E2520" t="s">
        <v>25</v>
      </c>
      <c r="F2520" s="397">
        <v>0</v>
      </c>
      <c r="G2520" s="397">
        <v>0</v>
      </c>
      <c r="H2520" s="397">
        <v>0</v>
      </c>
      <c r="I2520" s="397">
        <v>0</v>
      </c>
      <c r="J2520" s="397">
        <v>0</v>
      </c>
    </row>
    <row r="2521" spans="1:10">
      <c r="A2521" t="s">
        <v>371</v>
      </c>
      <c r="B2521" t="s">
        <v>46</v>
      </c>
      <c r="C2521" t="s">
        <v>47</v>
      </c>
      <c r="D2521" t="s">
        <v>31</v>
      </c>
      <c r="E2521" t="s">
        <v>25</v>
      </c>
      <c r="F2521" s="397">
        <v>0</v>
      </c>
      <c r="G2521" s="397">
        <v>0</v>
      </c>
      <c r="H2521" s="397">
        <v>0</v>
      </c>
      <c r="I2521" s="397">
        <v>0</v>
      </c>
      <c r="J2521" s="397">
        <v>0</v>
      </c>
    </row>
    <row r="2522" spans="1:10">
      <c r="A2522" t="s">
        <v>371</v>
      </c>
      <c r="B2522" t="s">
        <v>48</v>
      </c>
      <c r="C2522" t="s">
        <v>49</v>
      </c>
      <c r="D2522" t="s">
        <v>31</v>
      </c>
      <c r="E2522" t="s">
        <v>25</v>
      </c>
      <c r="F2522" s="397">
        <v>0</v>
      </c>
      <c r="G2522" s="397">
        <v>0</v>
      </c>
      <c r="H2522" s="397">
        <v>0</v>
      </c>
      <c r="I2522" s="397">
        <v>0</v>
      </c>
      <c r="J2522" s="397">
        <v>0</v>
      </c>
    </row>
    <row r="2523" spans="1:10">
      <c r="A2523" t="s">
        <v>371</v>
      </c>
      <c r="B2523" t="s">
        <v>50</v>
      </c>
      <c r="C2523" t="s">
        <v>51</v>
      </c>
      <c r="D2523" t="s">
        <v>31</v>
      </c>
      <c r="E2523" t="s">
        <v>25</v>
      </c>
      <c r="F2523" s="397">
        <v>0</v>
      </c>
      <c r="G2523" s="397">
        <v>0</v>
      </c>
      <c r="H2523" s="397">
        <v>0</v>
      </c>
      <c r="I2523" s="397">
        <v>0</v>
      </c>
      <c r="J2523" s="397">
        <v>0</v>
      </c>
    </row>
    <row r="2524" spans="1:10">
      <c r="A2524" t="s">
        <v>371</v>
      </c>
      <c r="B2524" t="s">
        <v>52</v>
      </c>
      <c r="C2524" t="s">
        <v>53</v>
      </c>
      <c r="D2524" t="s">
        <v>31</v>
      </c>
      <c r="E2524" t="s">
        <v>25</v>
      </c>
      <c r="F2524" s="397">
        <v>0</v>
      </c>
      <c r="G2524" s="397">
        <v>0</v>
      </c>
      <c r="H2524" s="397">
        <v>0</v>
      </c>
      <c r="I2524" s="397">
        <v>0</v>
      </c>
      <c r="J2524" s="397">
        <v>0</v>
      </c>
    </row>
    <row r="2525" spans="1:10">
      <c r="A2525" t="s">
        <v>371</v>
      </c>
      <c r="B2525" t="s">
        <v>54</v>
      </c>
      <c r="C2525" t="s">
        <v>55</v>
      </c>
      <c r="D2525" t="s">
        <v>31</v>
      </c>
      <c r="E2525" t="s">
        <v>25</v>
      </c>
      <c r="F2525" s="397">
        <v>0</v>
      </c>
      <c r="G2525" s="397">
        <v>0</v>
      </c>
      <c r="H2525" s="397">
        <v>0</v>
      </c>
      <c r="I2525" s="397">
        <v>0</v>
      </c>
      <c r="J2525" s="397">
        <v>0</v>
      </c>
    </row>
    <row r="2526" spans="1:10">
      <c r="A2526" t="s">
        <v>371</v>
      </c>
      <c r="B2526" t="s">
        <v>56</v>
      </c>
      <c r="C2526" t="s">
        <v>57</v>
      </c>
      <c r="D2526" t="s">
        <v>31</v>
      </c>
      <c r="E2526" t="s">
        <v>25</v>
      </c>
      <c r="F2526" s="397">
        <v>0</v>
      </c>
      <c r="G2526" s="397">
        <v>0</v>
      </c>
      <c r="H2526" s="397">
        <v>0</v>
      </c>
      <c r="I2526" s="397">
        <v>0</v>
      </c>
      <c r="J2526" s="397">
        <v>0</v>
      </c>
    </row>
    <row r="2527" spans="1:10">
      <c r="A2527" t="s">
        <v>371</v>
      </c>
      <c r="B2527" t="s">
        <v>58</v>
      </c>
      <c r="C2527" t="s">
        <v>59</v>
      </c>
      <c r="D2527" t="s">
        <v>31</v>
      </c>
      <c r="E2527" t="s">
        <v>25</v>
      </c>
      <c r="F2527" s="397">
        <v>0</v>
      </c>
      <c r="G2527" s="397">
        <v>0</v>
      </c>
      <c r="H2527" s="397">
        <v>0</v>
      </c>
      <c r="I2527" s="397">
        <v>0</v>
      </c>
      <c r="J2527" s="397">
        <v>0</v>
      </c>
    </row>
    <row r="2528" spans="1:10">
      <c r="A2528" t="s">
        <v>371</v>
      </c>
      <c r="B2528" t="s">
        <v>60</v>
      </c>
      <c r="C2528" t="s">
        <v>61</v>
      </c>
      <c r="D2528" t="s">
        <v>31</v>
      </c>
      <c r="E2528" t="s">
        <v>25</v>
      </c>
      <c r="F2528" s="397">
        <v>1.0629999999999999</v>
      </c>
      <c r="G2528" s="397">
        <v>1.0629999999999999</v>
      </c>
      <c r="H2528" s="397">
        <v>1.0629999999999999</v>
      </c>
      <c r="I2528" s="397">
        <v>1.0629999999999999</v>
      </c>
      <c r="J2528" s="397">
        <v>1.0629999999999999</v>
      </c>
    </row>
    <row r="2529" spans="1:10">
      <c r="A2529" t="s">
        <v>371</v>
      </c>
      <c r="B2529" t="s">
        <v>62</v>
      </c>
      <c r="C2529" t="s">
        <v>63</v>
      </c>
      <c r="D2529" t="s">
        <v>31</v>
      </c>
      <c r="E2529" t="s">
        <v>25</v>
      </c>
      <c r="F2529" s="397">
        <v>0</v>
      </c>
      <c r="G2529" s="397">
        <v>0</v>
      </c>
      <c r="H2529" s="397">
        <v>0</v>
      </c>
      <c r="I2529" s="397">
        <v>0</v>
      </c>
      <c r="J2529" s="397">
        <v>0</v>
      </c>
    </row>
    <row r="2530" spans="1:10">
      <c r="A2530" t="s">
        <v>371</v>
      </c>
      <c r="B2530" t="s">
        <v>64</v>
      </c>
      <c r="C2530" t="s">
        <v>65</v>
      </c>
      <c r="D2530" t="s">
        <v>31</v>
      </c>
      <c r="E2530" t="s">
        <v>25</v>
      </c>
      <c r="F2530" s="397">
        <v>0</v>
      </c>
      <c r="G2530" s="397">
        <v>0</v>
      </c>
      <c r="H2530" s="397">
        <v>0</v>
      </c>
      <c r="I2530" s="397">
        <v>0</v>
      </c>
      <c r="J2530" s="397">
        <v>0</v>
      </c>
    </row>
    <row r="2531" spans="1:10">
      <c r="A2531" t="s">
        <v>371</v>
      </c>
      <c r="B2531" t="s">
        <v>66</v>
      </c>
      <c r="C2531" t="s">
        <v>67</v>
      </c>
      <c r="D2531" t="s">
        <v>31</v>
      </c>
      <c r="E2531" t="s">
        <v>25</v>
      </c>
      <c r="F2531" s="397">
        <v>0</v>
      </c>
      <c r="G2531" s="397">
        <v>0</v>
      </c>
      <c r="H2531" s="397">
        <v>0</v>
      </c>
      <c r="I2531" s="397">
        <v>0</v>
      </c>
      <c r="J2531" s="397">
        <v>0</v>
      </c>
    </row>
    <row r="2532" spans="1:10">
      <c r="A2532" t="s">
        <v>371</v>
      </c>
      <c r="B2532" t="s">
        <v>68</v>
      </c>
      <c r="C2532" t="s">
        <v>69</v>
      </c>
      <c r="D2532" t="s">
        <v>31</v>
      </c>
      <c r="E2532" t="s">
        <v>25</v>
      </c>
      <c r="F2532" s="397">
        <v>0</v>
      </c>
      <c r="G2532" s="397">
        <v>0</v>
      </c>
      <c r="H2532" s="397">
        <v>0</v>
      </c>
      <c r="I2532" s="397">
        <v>0</v>
      </c>
      <c r="J2532" s="397">
        <v>0</v>
      </c>
    </row>
    <row r="2533" spans="1:10">
      <c r="A2533" t="s">
        <v>371</v>
      </c>
      <c r="B2533" t="s">
        <v>70</v>
      </c>
      <c r="C2533" t="s">
        <v>71</v>
      </c>
      <c r="D2533" t="s">
        <v>31</v>
      </c>
      <c r="E2533" t="s">
        <v>25</v>
      </c>
      <c r="F2533" s="397">
        <v>0</v>
      </c>
      <c r="G2533" s="397">
        <v>0</v>
      </c>
      <c r="H2533" s="397">
        <v>0</v>
      </c>
      <c r="I2533" s="397">
        <v>0</v>
      </c>
      <c r="J2533" s="397">
        <v>0</v>
      </c>
    </row>
    <row r="2534" spans="1:10">
      <c r="A2534" t="s">
        <v>371</v>
      </c>
      <c r="B2534" t="s">
        <v>72</v>
      </c>
      <c r="C2534" t="s">
        <v>73</v>
      </c>
      <c r="D2534" t="s">
        <v>31</v>
      </c>
      <c r="E2534" t="s">
        <v>25</v>
      </c>
      <c r="F2534" s="397">
        <v>0</v>
      </c>
      <c r="G2534" s="397">
        <v>0</v>
      </c>
      <c r="H2534" s="397">
        <v>0</v>
      </c>
      <c r="I2534" s="397">
        <v>0</v>
      </c>
      <c r="J2534" s="397">
        <v>0</v>
      </c>
    </row>
    <row r="2535" spans="1:10">
      <c r="A2535" t="s">
        <v>371</v>
      </c>
      <c r="B2535" t="s">
        <v>74</v>
      </c>
      <c r="C2535" t="s">
        <v>75</v>
      </c>
      <c r="D2535" t="s">
        <v>31</v>
      </c>
      <c r="E2535" t="s">
        <v>25</v>
      </c>
      <c r="F2535" s="397">
        <v>0</v>
      </c>
      <c r="G2535" s="397">
        <v>0</v>
      </c>
      <c r="H2535" s="397">
        <v>0</v>
      </c>
      <c r="I2535" s="397">
        <v>0</v>
      </c>
      <c r="J2535" s="397">
        <v>0</v>
      </c>
    </row>
    <row r="2536" spans="1:10">
      <c r="A2536" t="s">
        <v>371</v>
      </c>
      <c r="B2536" t="s">
        <v>76</v>
      </c>
      <c r="C2536" t="s">
        <v>77</v>
      </c>
      <c r="D2536" t="s">
        <v>31</v>
      </c>
      <c r="E2536" t="s">
        <v>25</v>
      </c>
      <c r="F2536" s="397">
        <v>0</v>
      </c>
      <c r="G2536" s="397">
        <v>0</v>
      </c>
      <c r="H2536" s="397">
        <v>0</v>
      </c>
      <c r="I2536" s="397">
        <v>0</v>
      </c>
      <c r="J2536" s="397">
        <v>0</v>
      </c>
    </row>
    <row r="2537" spans="1:10">
      <c r="A2537" t="s">
        <v>371</v>
      </c>
      <c r="B2537" t="s">
        <v>78</v>
      </c>
      <c r="C2537" t="s">
        <v>79</v>
      </c>
      <c r="D2537" t="s">
        <v>31</v>
      </c>
      <c r="E2537" t="s">
        <v>25</v>
      </c>
      <c r="F2537" s="397">
        <v>18.382000000000001</v>
      </c>
      <c r="G2537" s="397">
        <v>19.510999999999999</v>
      </c>
      <c r="H2537" s="397">
        <v>20.175000000000001</v>
      </c>
      <c r="I2537" s="397">
        <v>20.465</v>
      </c>
      <c r="J2537" s="397">
        <v>20.294</v>
      </c>
    </row>
    <row r="2538" spans="1:10">
      <c r="A2538" t="s">
        <v>371</v>
      </c>
      <c r="B2538" t="s">
        <v>80</v>
      </c>
      <c r="C2538" t="s">
        <v>81</v>
      </c>
      <c r="D2538" t="s">
        <v>31</v>
      </c>
      <c r="E2538" t="s">
        <v>25</v>
      </c>
      <c r="F2538" s="397">
        <v>0</v>
      </c>
      <c r="G2538" s="397">
        <v>0</v>
      </c>
      <c r="H2538" s="397">
        <v>0</v>
      </c>
      <c r="I2538" s="397">
        <v>0</v>
      </c>
      <c r="J2538" s="397">
        <v>0</v>
      </c>
    </row>
    <row r="2539" spans="1:10">
      <c r="A2539" t="s">
        <v>371</v>
      </c>
      <c r="B2539" t="s">
        <v>82</v>
      </c>
      <c r="C2539" t="s">
        <v>83</v>
      </c>
      <c r="D2539" t="s">
        <v>31</v>
      </c>
      <c r="E2539" t="s">
        <v>25</v>
      </c>
      <c r="F2539" s="397">
        <v>0</v>
      </c>
      <c r="G2539" s="397">
        <v>0</v>
      </c>
      <c r="H2539" s="397">
        <v>0</v>
      </c>
      <c r="I2539" s="397">
        <v>0</v>
      </c>
      <c r="J2539" s="397">
        <v>0</v>
      </c>
    </row>
    <row r="2540" spans="1:10">
      <c r="A2540" t="s">
        <v>371</v>
      </c>
      <c r="B2540" t="s">
        <v>84</v>
      </c>
      <c r="C2540" t="s">
        <v>85</v>
      </c>
      <c r="D2540" t="s">
        <v>31</v>
      </c>
      <c r="E2540" t="s">
        <v>25</v>
      </c>
      <c r="F2540" s="397">
        <v>0</v>
      </c>
      <c r="G2540" s="397">
        <v>0</v>
      </c>
      <c r="H2540" s="397">
        <v>0</v>
      </c>
      <c r="I2540" s="397">
        <v>0</v>
      </c>
      <c r="J2540" s="397">
        <v>0</v>
      </c>
    </row>
    <row r="2541" spans="1:10">
      <c r="A2541" t="s">
        <v>371</v>
      </c>
      <c r="B2541" t="s">
        <v>86</v>
      </c>
      <c r="C2541" t="s">
        <v>87</v>
      </c>
      <c r="D2541" t="s">
        <v>31</v>
      </c>
      <c r="E2541" t="s">
        <v>25</v>
      </c>
      <c r="F2541" s="397">
        <v>0</v>
      </c>
      <c r="G2541" s="397">
        <v>0</v>
      </c>
      <c r="H2541" s="397">
        <v>0</v>
      </c>
      <c r="I2541" s="397">
        <v>0</v>
      </c>
      <c r="J2541" s="397">
        <v>0</v>
      </c>
    </row>
    <row r="2542" spans="1:10">
      <c r="A2542" t="s">
        <v>371</v>
      </c>
      <c r="B2542" t="s">
        <v>88</v>
      </c>
      <c r="C2542" t="s">
        <v>89</v>
      </c>
      <c r="D2542" t="s">
        <v>31</v>
      </c>
      <c r="E2542" t="s">
        <v>25</v>
      </c>
      <c r="F2542" s="397">
        <v>0</v>
      </c>
      <c r="G2542" s="397">
        <v>0</v>
      </c>
      <c r="H2542" s="397">
        <v>0</v>
      </c>
      <c r="I2542" s="397">
        <v>0</v>
      </c>
      <c r="J2542" s="397">
        <v>0</v>
      </c>
    </row>
    <row r="2543" spans="1:10">
      <c r="A2543" t="s">
        <v>371</v>
      </c>
      <c r="B2543" t="s">
        <v>90</v>
      </c>
      <c r="C2543" t="s">
        <v>91</v>
      </c>
      <c r="D2543" t="s">
        <v>31</v>
      </c>
      <c r="E2543" t="s">
        <v>25</v>
      </c>
      <c r="F2543" s="397">
        <v>0</v>
      </c>
      <c r="G2543" s="397">
        <v>0</v>
      </c>
      <c r="H2543" s="397">
        <v>0</v>
      </c>
      <c r="I2543" s="397">
        <v>0</v>
      </c>
      <c r="J2543" s="397">
        <v>0</v>
      </c>
    </row>
    <row r="2544" spans="1:10">
      <c r="A2544" t="s">
        <v>371</v>
      </c>
      <c r="B2544" t="s">
        <v>92</v>
      </c>
      <c r="C2544" t="s">
        <v>93</v>
      </c>
      <c r="D2544" t="s">
        <v>31</v>
      </c>
      <c r="E2544" t="s">
        <v>25</v>
      </c>
      <c r="F2544" s="397">
        <v>0</v>
      </c>
      <c r="G2544" s="397">
        <v>0</v>
      </c>
      <c r="H2544" s="397">
        <v>0</v>
      </c>
      <c r="I2544" s="397">
        <v>0</v>
      </c>
      <c r="J2544" s="397">
        <v>0</v>
      </c>
    </row>
    <row r="2545" spans="1:10">
      <c r="A2545" t="s">
        <v>371</v>
      </c>
      <c r="B2545" t="s">
        <v>94</v>
      </c>
      <c r="C2545" t="s">
        <v>95</v>
      </c>
      <c r="D2545" t="s">
        <v>31</v>
      </c>
      <c r="E2545" t="s">
        <v>25</v>
      </c>
      <c r="F2545" s="397">
        <v>0.23599999999999999</v>
      </c>
      <c r="G2545" s="397">
        <v>0.23599999999999999</v>
      </c>
      <c r="H2545" s="397">
        <v>0.23599999999999999</v>
      </c>
      <c r="I2545" s="397">
        <v>0.23599999999999999</v>
      </c>
      <c r="J2545" s="397">
        <v>0.23599999999999999</v>
      </c>
    </row>
    <row r="2546" spans="1:10">
      <c r="A2546" t="s">
        <v>371</v>
      </c>
      <c r="B2546" t="s">
        <v>96</v>
      </c>
      <c r="C2546" t="s">
        <v>97</v>
      </c>
      <c r="D2546" t="s">
        <v>31</v>
      </c>
      <c r="E2546" t="s">
        <v>25</v>
      </c>
      <c r="F2546" s="397">
        <v>0.45100000000000001</v>
      </c>
      <c r="G2546" s="397">
        <v>0.34</v>
      </c>
      <c r="H2546" s="397">
        <v>0.34</v>
      </c>
      <c r="I2546" s="397">
        <v>0.34</v>
      </c>
      <c r="J2546" s="397">
        <v>0.34</v>
      </c>
    </row>
    <row r="2547" spans="1:10">
      <c r="A2547" t="s">
        <v>371</v>
      </c>
      <c r="B2547" t="s">
        <v>98</v>
      </c>
      <c r="C2547" t="s">
        <v>99</v>
      </c>
      <c r="D2547" t="s">
        <v>31</v>
      </c>
      <c r="E2547" t="s">
        <v>25</v>
      </c>
      <c r="F2547" s="397">
        <v>0</v>
      </c>
      <c r="G2547" s="397">
        <v>0</v>
      </c>
      <c r="H2547" s="397">
        <v>0</v>
      </c>
      <c r="I2547" s="397">
        <v>0</v>
      </c>
      <c r="J2547" s="397">
        <v>0</v>
      </c>
    </row>
    <row r="2548" spans="1:10">
      <c r="A2548" t="s">
        <v>371</v>
      </c>
      <c r="B2548" t="s">
        <v>100</v>
      </c>
      <c r="C2548" t="s">
        <v>101</v>
      </c>
      <c r="D2548" t="s">
        <v>31</v>
      </c>
      <c r="E2548" t="s">
        <v>25</v>
      </c>
      <c r="F2548" s="397">
        <v>0.69199999999999995</v>
      </c>
      <c r="G2548" s="397">
        <v>0.74199999999999999</v>
      </c>
      <c r="H2548" s="397">
        <v>0.76</v>
      </c>
      <c r="I2548" s="397">
        <v>0.73699999999999999</v>
      </c>
      <c r="J2548" s="397">
        <v>0.74099999999999999</v>
      </c>
    </row>
    <row r="2549" spans="1:10">
      <c r="A2549" t="s">
        <v>371</v>
      </c>
      <c r="B2549" t="s">
        <v>102</v>
      </c>
      <c r="C2549" t="s">
        <v>103</v>
      </c>
      <c r="D2549" t="s">
        <v>31</v>
      </c>
      <c r="E2549" t="s">
        <v>25</v>
      </c>
      <c r="F2549" s="397">
        <v>0</v>
      </c>
      <c r="G2549" s="397">
        <v>0</v>
      </c>
      <c r="H2549" s="397">
        <v>0</v>
      </c>
      <c r="I2549" s="397">
        <v>0</v>
      </c>
      <c r="J2549" s="397">
        <v>0</v>
      </c>
    </row>
    <row r="2550" spans="1:10">
      <c r="A2550" t="s">
        <v>371</v>
      </c>
      <c r="B2550" t="s">
        <v>104</v>
      </c>
      <c r="C2550" t="s">
        <v>105</v>
      </c>
      <c r="D2550" t="s">
        <v>31</v>
      </c>
      <c r="E2550" t="s">
        <v>25</v>
      </c>
      <c r="F2550" s="397">
        <v>0.60099999999999998</v>
      </c>
      <c r="G2550" s="397">
        <v>0.39400000000000002</v>
      </c>
      <c r="H2550" s="397">
        <v>0.28699999999999998</v>
      </c>
      <c r="I2550" s="397">
        <v>0.193</v>
      </c>
      <c r="J2550" s="397">
        <v>0.107</v>
      </c>
    </row>
    <row r="2551" spans="1:10">
      <c r="A2551" t="s">
        <v>371</v>
      </c>
      <c r="B2551" t="s">
        <v>106</v>
      </c>
      <c r="C2551" t="s">
        <v>107</v>
      </c>
      <c r="D2551" t="s">
        <v>31</v>
      </c>
      <c r="E2551" t="s">
        <v>25</v>
      </c>
      <c r="F2551" s="397">
        <v>-0.1</v>
      </c>
      <c r="G2551" s="397">
        <v>-0.1</v>
      </c>
      <c r="H2551" s="397">
        <v>-0.1</v>
      </c>
      <c r="I2551" s="397">
        <v>-0.1</v>
      </c>
      <c r="J2551" s="397">
        <v>-0.1</v>
      </c>
    </row>
    <row r="2552" spans="1:10">
      <c r="A2552" t="s">
        <v>371</v>
      </c>
      <c r="B2552" t="s">
        <v>108</v>
      </c>
      <c r="C2552" t="s">
        <v>109</v>
      </c>
      <c r="D2552" t="s">
        <v>31</v>
      </c>
      <c r="E2552" t="s">
        <v>25</v>
      </c>
      <c r="F2552" s="397">
        <v>0.1</v>
      </c>
      <c r="G2552" s="397">
        <v>0.1</v>
      </c>
      <c r="H2552" s="397">
        <v>0.1</v>
      </c>
      <c r="I2552" s="397">
        <v>0.1</v>
      </c>
      <c r="J2552" s="397">
        <v>0.1</v>
      </c>
    </row>
    <row r="2553" spans="1:10">
      <c r="A2553" t="s">
        <v>371</v>
      </c>
      <c r="B2553" t="s">
        <v>110</v>
      </c>
      <c r="C2553" t="s">
        <v>111</v>
      </c>
      <c r="D2553" t="s">
        <v>31</v>
      </c>
      <c r="E2553" t="s">
        <v>25</v>
      </c>
      <c r="F2553" s="397">
        <v>0.90700000000000003</v>
      </c>
      <c r="G2553" s="397">
        <v>1.036</v>
      </c>
      <c r="H2553" s="397">
        <v>1.0549999999999999</v>
      </c>
      <c r="I2553" s="397">
        <v>1.008</v>
      </c>
      <c r="J2553" s="397">
        <v>0.97499999999999998</v>
      </c>
    </row>
    <row r="2554" spans="1:10">
      <c r="A2554" t="s">
        <v>371</v>
      </c>
      <c r="B2554" t="s">
        <v>112</v>
      </c>
      <c r="C2554" t="s">
        <v>113</v>
      </c>
      <c r="D2554" t="s">
        <v>31</v>
      </c>
      <c r="E2554" t="s">
        <v>25</v>
      </c>
      <c r="F2554" s="397">
        <v>0.38700000000000001</v>
      </c>
      <c r="G2554" s="397">
        <v>0.47399999999999998</v>
      </c>
      <c r="H2554" s="397">
        <v>0.47699999999999998</v>
      </c>
      <c r="I2554" s="397">
        <v>0.43</v>
      </c>
      <c r="J2554" s="397">
        <v>0.377</v>
      </c>
    </row>
    <row r="2555" spans="1:10">
      <c r="A2555" t="s">
        <v>371</v>
      </c>
      <c r="B2555" t="s">
        <v>114</v>
      </c>
      <c r="C2555" t="s">
        <v>115</v>
      </c>
      <c r="D2555" t="s">
        <v>31</v>
      </c>
      <c r="E2555" t="s">
        <v>25</v>
      </c>
      <c r="F2555" s="397">
        <v>0</v>
      </c>
      <c r="G2555" s="397">
        <v>0</v>
      </c>
      <c r="H2555" s="397">
        <v>0</v>
      </c>
      <c r="I2555" s="397">
        <v>0</v>
      </c>
      <c r="J2555" s="397">
        <v>0</v>
      </c>
    </row>
    <row r="2556" spans="1:10">
      <c r="A2556" t="s">
        <v>371</v>
      </c>
      <c r="B2556" t="s">
        <v>116</v>
      </c>
      <c r="C2556" t="s">
        <v>117</v>
      </c>
      <c r="D2556" t="s">
        <v>31</v>
      </c>
      <c r="E2556" t="s">
        <v>25</v>
      </c>
      <c r="F2556" s="397">
        <v>0</v>
      </c>
      <c r="G2556" s="397">
        <v>0</v>
      </c>
      <c r="H2556" s="397">
        <v>0</v>
      </c>
      <c r="I2556" s="397">
        <v>0</v>
      </c>
      <c r="J2556" s="397">
        <v>0</v>
      </c>
    </row>
    <row r="2557" spans="1:10">
      <c r="A2557" t="s">
        <v>371</v>
      </c>
      <c r="B2557" t="s">
        <v>118</v>
      </c>
      <c r="C2557" t="s">
        <v>119</v>
      </c>
      <c r="D2557" t="s">
        <v>31</v>
      </c>
      <c r="E2557" t="s">
        <v>25</v>
      </c>
      <c r="F2557" s="397">
        <v>0</v>
      </c>
      <c r="G2557" s="397">
        <v>0</v>
      </c>
      <c r="H2557" s="397">
        <v>0</v>
      </c>
      <c r="I2557" s="397">
        <v>0</v>
      </c>
      <c r="J2557" s="397">
        <v>0</v>
      </c>
    </row>
    <row r="2558" spans="1:10">
      <c r="A2558" t="s">
        <v>371</v>
      </c>
      <c r="B2558" t="s">
        <v>120</v>
      </c>
      <c r="C2558" t="s">
        <v>121</v>
      </c>
      <c r="D2558" t="s">
        <v>31</v>
      </c>
      <c r="E2558" t="s">
        <v>25</v>
      </c>
      <c r="F2558" s="397">
        <v>0</v>
      </c>
      <c r="G2558" s="397">
        <v>0</v>
      </c>
      <c r="H2558" s="397">
        <v>0</v>
      </c>
      <c r="I2558" s="397">
        <v>0</v>
      </c>
      <c r="J2558" s="397">
        <v>0</v>
      </c>
    </row>
    <row r="2559" spans="1:10">
      <c r="A2559" t="s">
        <v>371</v>
      </c>
      <c r="B2559" t="s">
        <v>122</v>
      </c>
      <c r="C2559" t="s">
        <v>123</v>
      </c>
      <c r="D2559" t="s">
        <v>31</v>
      </c>
      <c r="E2559" t="s">
        <v>25</v>
      </c>
      <c r="F2559" s="397">
        <v>0</v>
      </c>
      <c r="G2559" s="397">
        <v>0</v>
      </c>
      <c r="H2559" s="397">
        <v>0</v>
      </c>
      <c r="I2559" s="397">
        <v>0</v>
      </c>
      <c r="J2559" s="397">
        <v>0</v>
      </c>
    </row>
    <row r="2560" spans="1:10">
      <c r="A2560" t="s">
        <v>371</v>
      </c>
      <c r="B2560" t="s">
        <v>124</v>
      </c>
      <c r="C2560" t="s">
        <v>125</v>
      </c>
      <c r="D2560" t="s">
        <v>31</v>
      </c>
      <c r="E2560" t="s">
        <v>25</v>
      </c>
      <c r="F2560" s="397">
        <v>0</v>
      </c>
      <c r="G2560" s="397">
        <v>0</v>
      </c>
      <c r="H2560" s="397">
        <v>0</v>
      </c>
      <c r="I2560" s="397">
        <v>0</v>
      </c>
      <c r="J2560" s="397">
        <v>0</v>
      </c>
    </row>
    <row r="2561" spans="1:10">
      <c r="A2561" t="s">
        <v>371</v>
      </c>
      <c r="B2561" t="s">
        <v>126</v>
      </c>
      <c r="C2561" t="s">
        <v>127</v>
      </c>
      <c r="D2561" t="s">
        <v>31</v>
      </c>
      <c r="E2561" t="s">
        <v>25</v>
      </c>
      <c r="F2561" s="397">
        <v>0</v>
      </c>
      <c r="G2561" s="397">
        <v>0</v>
      </c>
      <c r="H2561" s="397">
        <v>0</v>
      </c>
      <c r="I2561" s="397">
        <v>0</v>
      </c>
      <c r="J2561" s="397">
        <v>0</v>
      </c>
    </row>
    <row r="2562" spans="1:10">
      <c r="A2562" t="s">
        <v>371</v>
      </c>
      <c r="B2562" t="s">
        <v>128</v>
      </c>
      <c r="C2562" t="s">
        <v>129</v>
      </c>
      <c r="D2562" t="s">
        <v>31</v>
      </c>
      <c r="E2562" t="s">
        <v>25</v>
      </c>
      <c r="F2562" s="397">
        <v>0</v>
      </c>
      <c r="G2562" s="397">
        <v>0</v>
      </c>
      <c r="H2562" s="397">
        <v>0</v>
      </c>
      <c r="I2562" s="397">
        <v>0</v>
      </c>
      <c r="J2562" s="397">
        <v>0</v>
      </c>
    </row>
    <row r="2563" spans="1:10">
      <c r="A2563" t="s">
        <v>371</v>
      </c>
      <c r="B2563" t="s">
        <v>130</v>
      </c>
      <c r="C2563" t="s">
        <v>131</v>
      </c>
      <c r="D2563" t="s">
        <v>31</v>
      </c>
      <c r="E2563" t="s">
        <v>25</v>
      </c>
      <c r="F2563" s="397">
        <v>0</v>
      </c>
      <c r="G2563" s="397">
        <v>0</v>
      </c>
      <c r="H2563" s="397">
        <v>0</v>
      </c>
      <c r="I2563" s="397">
        <v>0</v>
      </c>
      <c r="J2563" s="397">
        <v>0</v>
      </c>
    </row>
    <row r="2564" spans="1:10">
      <c r="A2564" t="s">
        <v>371</v>
      </c>
      <c r="B2564" t="s">
        <v>132</v>
      </c>
      <c r="C2564" t="s">
        <v>133</v>
      </c>
      <c r="D2564" t="s">
        <v>31</v>
      </c>
      <c r="E2564" t="s">
        <v>25</v>
      </c>
      <c r="F2564" s="397">
        <v>0</v>
      </c>
      <c r="G2564" s="397">
        <v>0</v>
      </c>
      <c r="H2564" s="397">
        <v>0</v>
      </c>
      <c r="I2564" s="397">
        <v>0</v>
      </c>
      <c r="J2564" s="397">
        <v>0</v>
      </c>
    </row>
    <row r="2565" spans="1:10">
      <c r="A2565" t="s">
        <v>371</v>
      </c>
      <c r="B2565" t="s">
        <v>134</v>
      </c>
      <c r="C2565" t="s">
        <v>135</v>
      </c>
      <c r="D2565" t="s">
        <v>31</v>
      </c>
      <c r="E2565" t="s">
        <v>25</v>
      </c>
      <c r="F2565" s="397">
        <v>0</v>
      </c>
      <c r="G2565" s="397">
        <v>0</v>
      </c>
      <c r="H2565" s="397">
        <v>0</v>
      </c>
      <c r="I2565" s="397">
        <v>0</v>
      </c>
      <c r="J2565" s="397">
        <v>0</v>
      </c>
    </row>
    <row r="2566" spans="1:10">
      <c r="A2566" t="s">
        <v>371</v>
      </c>
      <c r="B2566" t="s">
        <v>136</v>
      </c>
      <c r="C2566" t="s">
        <v>111</v>
      </c>
      <c r="D2566" t="s">
        <v>31</v>
      </c>
      <c r="E2566" t="s">
        <v>25</v>
      </c>
      <c r="F2566" s="397">
        <v>0</v>
      </c>
      <c r="G2566" s="397">
        <v>0</v>
      </c>
      <c r="H2566" s="397">
        <v>0</v>
      </c>
      <c r="I2566" s="397">
        <v>0</v>
      </c>
      <c r="J2566" s="397">
        <v>0</v>
      </c>
    </row>
    <row r="2567" spans="1:10">
      <c r="A2567" t="s">
        <v>371</v>
      </c>
      <c r="B2567" t="s">
        <v>137</v>
      </c>
      <c r="C2567" t="s">
        <v>113</v>
      </c>
      <c r="D2567" t="s">
        <v>31</v>
      </c>
      <c r="E2567" t="s">
        <v>25</v>
      </c>
      <c r="F2567" s="397">
        <v>0</v>
      </c>
      <c r="G2567" s="397">
        <v>0</v>
      </c>
      <c r="H2567" s="397">
        <v>0</v>
      </c>
      <c r="I2567" s="397">
        <v>0</v>
      </c>
      <c r="J2567" s="397">
        <v>0</v>
      </c>
    </row>
    <row r="2568" spans="1:10">
      <c r="A2568" t="s">
        <v>371</v>
      </c>
      <c r="B2568" t="s">
        <v>138</v>
      </c>
      <c r="C2568" t="s">
        <v>95</v>
      </c>
      <c r="D2568" t="s">
        <v>31</v>
      </c>
      <c r="E2568" t="s">
        <v>25</v>
      </c>
      <c r="F2568" s="397">
        <v>0</v>
      </c>
      <c r="G2568" s="397">
        <v>0</v>
      </c>
      <c r="H2568" s="397">
        <v>0</v>
      </c>
      <c r="I2568" s="397">
        <v>0</v>
      </c>
      <c r="J2568" s="397">
        <v>0</v>
      </c>
    </row>
    <row r="2569" spans="1:10">
      <c r="A2569" t="s">
        <v>371</v>
      </c>
      <c r="B2569" t="s">
        <v>139</v>
      </c>
      <c r="C2569" t="s">
        <v>97</v>
      </c>
      <c r="D2569" t="s">
        <v>31</v>
      </c>
      <c r="E2569" t="s">
        <v>25</v>
      </c>
      <c r="F2569" s="397">
        <v>0</v>
      </c>
      <c r="G2569" s="397">
        <v>0</v>
      </c>
      <c r="H2569" s="397">
        <v>0</v>
      </c>
      <c r="I2569" s="397">
        <v>0</v>
      </c>
      <c r="J2569" s="397">
        <v>0</v>
      </c>
    </row>
    <row r="2570" spans="1:10">
      <c r="A2570" t="s">
        <v>371</v>
      </c>
      <c r="B2570" t="s">
        <v>140</v>
      </c>
      <c r="C2570" t="s">
        <v>99</v>
      </c>
      <c r="D2570" t="s">
        <v>31</v>
      </c>
      <c r="E2570" t="s">
        <v>25</v>
      </c>
      <c r="F2570" s="397">
        <v>0</v>
      </c>
      <c r="G2570" s="397">
        <v>0</v>
      </c>
      <c r="H2570" s="397">
        <v>0</v>
      </c>
      <c r="I2570" s="397">
        <v>0</v>
      </c>
      <c r="J2570" s="397">
        <v>0</v>
      </c>
    </row>
    <row r="2571" spans="1:10">
      <c r="A2571" t="s">
        <v>371</v>
      </c>
      <c r="B2571" t="s">
        <v>141</v>
      </c>
      <c r="C2571" t="s">
        <v>101</v>
      </c>
      <c r="D2571" t="s">
        <v>31</v>
      </c>
      <c r="E2571" t="s">
        <v>25</v>
      </c>
      <c r="F2571" s="397">
        <v>0</v>
      </c>
      <c r="G2571" s="397">
        <v>0</v>
      </c>
      <c r="H2571" s="397">
        <v>0</v>
      </c>
      <c r="I2571" s="397">
        <v>0</v>
      </c>
      <c r="J2571" s="397">
        <v>0</v>
      </c>
    </row>
    <row r="2572" spans="1:10">
      <c r="A2572" t="s">
        <v>371</v>
      </c>
      <c r="B2572" t="s">
        <v>142</v>
      </c>
      <c r="C2572" t="s">
        <v>103</v>
      </c>
      <c r="D2572" t="s">
        <v>31</v>
      </c>
      <c r="E2572" t="s">
        <v>25</v>
      </c>
      <c r="F2572" s="397">
        <v>0</v>
      </c>
      <c r="G2572" s="397">
        <v>0</v>
      </c>
      <c r="H2572" s="397">
        <v>0</v>
      </c>
      <c r="I2572" s="397">
        <v>0</v>
      </c>
      <c r="J2572" s="397">
        <v>0</v>
      </c>
    </row>
    <row r="2573" spans="1:10">
      <c r="A2573" t="s">
        <v>371</v>
      </c>
      <c r="B2573" t="s">
        <v>143</v>
      </c>
      <c r="C2573" t="s">
        <v>144</v>
      </c>
      <c r="D2573" t="s">
        <v>31</v>
      </c>
      <c r="E2573" t="s">
        <v>25</v>
      </c>
      <c r="F2573" s="397">
        <v>0</v>
      </c>
      <c r="G2573" s="397">
        <v>0</v>
      </c>
      <c r="H2573" s="397">
        <v>0</v>
      </c>
      <c r="I2573" s="397">
        <v>0</v>
      </c>
      <c r="J2573" s="397">
        <v>0</v>
      </c>
    </row>
    <row r="2574" spans="1:10">
      <c r="A2574" t="s">
        <v>371</v>
      </c>
      <c r="B2574" t="s">
        <v>145</v>
      </c>
      <c r="C2574" t="s">
        <v>107</v>
      </c>
      <c r="D2574" t="s">
        <v>31</v>
      </c>
      <c r="E2574" t="s">
        <v>25</v>
      </c>
      <c r="F2574" s="397">
        <v>0</v>
      </c>
      <c r="G2574" s="397">
        <v>0</v>
      </c>
      <c r="H2574" s="397">
        <v>0</v>
      </c>
      <c r="I2574" s="397">
        <v>0</v>
      </c>
      <c r="J2574" s="397">
        <v>0</v>
      </c>
    </row>
    <row r="2575" spans="1:10">
      <c r="A2575" t="s">
        <v>371</v>
      </c>
      <c r="B2575" t="s">
        <v>146</v>
      </c>
      <c r="C2575" t="s">
        <v>109</v>
      </c>
      <c r="D2575" t="s">
        <v>31</v>
      </c>
      <c r="E2575" t="s">
        <v>25</v>
      </c>
      <c r="F2575" s="397">
        <v>0</v>
      </c>
      <c r="G2575" s="397">
        <v>0</v>
      </c>
      <c r="H2575" s="397">
        <v>0</v>
      </c>
      <c r="I2575" s="397">
        <v>0</v>
      </c>
      <c r="J2575" s="397">
        <v>0</v>
      </c>
    </row>
    <row r="2576" spans="1:10">
      <c r="A2576" t="s">
        <v>371</v>
      </c>
      <c r="B2576" t="s">
        <v>147</v>
      </c>
      <c r="C2576" t="s">
        <v>117</v>
      </c>
      <c r="D2576" t="s">
        <v>31</v>
      </c>
      <c r="E2576" t="s">
        <v>25</v>
      </c>
      <c r="F2576" s="397">
        <v>0</v>
      </c>
      <c r="G2576" s="397">
        <v>0</v>
      </c>
      <c r="H2576" s="397">
        <v>0</v>
      </c>
      <c r="I2576" s="397">
        <v>0</v>
      </c>
      <c r="J2576" s="397">
        <v>0</v>
      </c>
    </row>
    <row r="2577" spans="1:10">
      <c r="A2577" t="s">
        <v>371</v>
      </c>
      <c r="B2577" t="s">
        <v>148</v>
      </c>
      <c r="C2577" t="s">
        <v>119</v>
      </c>
      <c r="D2577" t="s">
        <v>31</v>
      </c>
      <c r="E2577" t="s">
        <v>25</v>
      </c>
      <c r="F2577" s="397">
        <v>0</v>
      </c>
      <c r="G2577" s="397">
        <v>0</v>
      </c>
      <c r="H2577" s="397">
        <v>0</v>
      </c>
      <c r="I2577" s="397">
        <v>0</v>
      </c>
      <c r="J2577" s="397">
        <v>0</v>
      </c>
    </row>
    <row r="2578" spans="1:10">
      <c r="A2578" t="s">
        <v>371</v>
      </c>
      <c r="B2578" t="s">
        <v>149</v>
      </c>
      <c r="C2578" t="s">
        <v>121</v>
      </c>
      <c r="D2578" t="s">
        <v>31</v>
      </c>
      <c r="E2578" t="s">
        <v>25</v>
      </c>
      <c r="F2578" s="397">
        <v>0</v>
      </c>
      <c r="G2578" s="397">
        <v>0</v>
      </c>
      <c r="H2578" s="397">
        <v>0</v>
      </c>
      <c r="I2578" s="397">
        <v>0</v>
      </c>
      <c r="J2578" s="397">
        <v>0</v>
      </c>
    </row>
    <row r="2579" spans="1:10">
      <c r="A2579" t="s">
        <v>371</v>
      </c>
      <c r="B2579" t="s">
        <v>150</v>
      </c>
      <c r="C2579" t="s">
        <v>123</v>
      </c>
      <c r="D2579" t="s">
        <v>31</v>
      </c>
      <c r="E2579" t="s">
        <v>25</v>
      </c>
      <c r="F2579" s="397">
        <v>0</v>
      </c>
      <c r="G2579" s="397">
        <v>0</v>
      </c>
      <c r="H2579" s="397">
        <v>0</v>
      </c>
      <c r="I2579" s="397">
        <v>0</v>
      </c>
      <c r="J2579" s="397">
        <v>0</v>
      </c>
    </row>
    <row r="2580" spans="1:10">
      <c r="A2580" t="s">
        <v>371</v>
      </c>
      <c r="B2580" t="s">
        <v>151</v>
      </c>
      <c r="C2580" t="s">
        <v>152</v>
      </c>
      <c r="D2580" t="s">
        <v>31</v>
      </c>
      <c r="E2580" t="s">
        <v>25</v>
      </c>
      <c r="F2580" s="397">
        <v>0</v>
      </c>
      <c r="G2580" s="397">
        <v>0</v>
      </c>
      <c r="H2580" s="397">
        <v>0</v>
      </c>
      <c r="I2580" s="397">
        <v>0</v>
      </c>
      <c r="J2580" s="397">
        <v>0</v>
      </c>
    </row>
    <row r="2581" spans="1:10">
      <c r="A2581" t="s">
        <v>371</v>
      </c>
      <c r="B2581" t="s">
        <v>153</v>
      </c>
      <c r="C2581" t="s">
        <v>127</v>
      </c>
      <c r="D2581" t="s">
        <v>31</v>
      </c>
      <c r="E2581" t="s">
        <v>25</v>
      </c>
      <c r="F2581" s="397">
        <v>0</v>
      </c>
      <c r="G2581" s="397">
        <v>0</v>
      </c>
      <c r="H2581" s="397">
        <v>0</v>
      </c>
      <c r="I2581" s="397">
        <v>0</v>
      </c>
      <c r="J2581" s="397">
        <v>0</v>
      </c>
    </row>
    <row r="2582" spans="1:10">
      <c r="A2582" t="s">
        <v>371</v>
      </c>
      <c r="B2582" t="s">
        <v>154</v>
      </c>
      <c r="C2582" t="s">
        <v>129</v>
      </c>
      <c r="D2582" t="s">
        <v>31</v>
      </c>
      <c r="E2582" t="s">
        <v>25</v>
      </c>
      <c r="F2582" s="397">
        <v>0</v>
      </c>
      <c r="G2582" s="397">
        <v>0</v>
      </c>
      <c r="H2582" s="397">
        <v>0</v>
      </c>
      <c r="I2582" s="397">
        <v>0</v>
      </c>
      <c r="J2582" s="397">
        <v>0</v>
      </c>
    </row>
    <row r="2583" spans="1:10">
      <c r="A2583" t="s">
        <v>371</v>
      </c>
      <c r="B2583" t="s">
        <v>155</v>
      </c>
      <c r="C2583" t="s">
        <v>131</v>
      </c>
      <c r="D2583" t="s">
        <v>31</v>
      </c>
      <c r="E2583" t="s">
        <v>25</v>
      </c>
      <c r="F2583" s="397">
        <v>0</v>
      </c>
      <c r="G2583" s="397">
        <v>0</v>
      </c>
      <c r="H2583" s="397">
        <v>0</v>
      </c>
      <c r="I2583" s="397">
        <v>0</v>
      </c>
      <c r="J2583" s="397">
        <v>0</v>
      </c>
    </row>
    <row r="2584" spans="1:10">
      <c r="A2584" t="s">
        <v>371</v>
      </c>
      <c r="B2584" t="s">
        <v>156</v>
      </c>
      <c r="C2584" t="s">
        <v>133</v>
      </c>
      <c r="D2584" t="s">
        <v>31</v>
      </c>
      <c r="E2584" t="s">
        <v>25</v>
      </c>
      <c r="F2584" s="397">
        <v>0</v>
      </c>
      <c r="G2584" s="397">
        <v>0</v>
      </c>
      <c r="H2584" s="397">
        <v>0</v>
      </c>
      <c r="I2584" s="397">
        <v>0</v>
      </c>
      <c r="J2584" s="397">
        <v>0</v>
      </c>
    </row>
    <row r="2585" spans="1:10">
      <c r="A2585" t="s">
        <v>371</v>
      </c>
      <c r="B2585" t="s">
        <v>157</v>
      </c>
      <c r="C2585" t="s">
        <v>135</v>
      </c>
      <c r="D2585" t="s">
        <v>31</v>
      </c>
      <c r="E2585" t="s">
        <v>25</v>
      </c>
      <c r="F2585" s="397">
        <v>0</v>
      </c>
      <c r="G2585" s="397">
        <v>0</v>
      </c>
      <c r="H2585" s="397">
        <v>0</v>
      </c>
      <c r="I2585" s="397">
        <v>0</v>
      </c>
      <c r="J2585" s="397">
        <v>0</v>
      </c>
    </row>
    <row r="2586" spans="1:10">
      <c r="A2586" t="s">
        <v>371</v>
      </c>
      <c r="B2586" t="s">
        <v>158</v>
      </c>
      <c r="C2586" t="s">
        <v>159</v>
      </c>
      <c r="D2586" t="s">
        <v>31</v>
      </c>
      <c r="E2586" t="s">
        <v>25</v>
      </c>
      <c r="F2586" s="397">
        <v>0</v>
      </c>
      <c r="G2586" s="397">
        <v>0</v>
      </c>
      <c r="H2586" s="397">
        <v>0</v>
      </c>
      <c r="I2586" s="397">
        <v>0</v>
      </c>
      <c r="J2586" s="397">
        <v>0</v>
      </c>
    </row>
    <row r="2587" spans="1:10">
      <c r="A2587" t="s">
        <v>371</v>
      </c>
      <c r="B2587" t="s">
        <v>160</v>
      </c>
      <c r="C2587" t="s">
        <v>161</v>
      </c>
      <c r="D2587" t="s">
        <v>31</v>
      </c>
      <c r="E2587" t="s">
        <v>25</v>
      </c>
      <c r="F2587" s="397">
        <v>0</v>
      </c>
      <c r="G2587" s="397">
        <v>0</v>
      </c>
      <c r="H2587" s="397">
        <v>0</v>
      </c>
      <c r="I2587" s="397">
        <v>0</v>
      </c>
      <c r="J2587" s="397">
        <v>0</v>
      </c>
    </row>
    <row r="2588" spans="1:10">
      <c r="A2588" t="s">
        <v>371</v>
      </c>
      <c r="B2588" t="s">
        <v>162</v>
      </c>
      <c r="C2588" t="s">
        <v>163</v>
      </c>
      <c r="D2588" t="s">
        <v>31</v>
      </c>
      <c r="E2588" t="s">
        <v>25</v>
      </c>
      <c r="F2588" s="397">
        <v>0</v>
      </c>
      <c r="G2588" s="397">
        <v>0</v>
      </c>
      <c r="H2588" s="397">
        <v>0</v>
      </c>
      <c r="I2588" s="397">
        <v>0</v>
      </c>
      <c r="J2588" s="397">
        <v>0</v>
      </c>
    </row>
    <row r="2589" spans="1:10">
      <c r="A2589" t="s">
        <v>371</v>
      </c>
      <c r="B2589" t="s">
        <v>164</v>
      </c>
      <c r="C2589" t="s">
        <v>165</v>
      </c>
      <c r="D2589" t="s">
        <v>31</v>
      </c>
      <c r="E2589" t="s">
        <v>25</v>
      </c>
      <c r="F2589" s="397">
        <v>0</v>
      </c>
      <c r="G2589" s="397">
        <v>0</v>
      </c>
      <c r="H2589" s="397">
        <v>0</v>
      </c>
      <c r="I2589" s="397">
        <v>0</v>
      </c>
      <c r="J2589" s="397">
        <v>0</v>
      </c>
    </row>
    <row r="2590" spans="1:10">
      <c r="A2590" t="s">
        <v>371</v>
      </c>
      <c r="B2590" t="s">
        <v>166</v>
      </c>
      <c r="C2590" t="s">
        <v>167</v>
      </c>
      <c r="D2590" t="s">
        <v>31</v>
      </c>
      <c r="E2590" t="s">
        <v>25</v>
      </c>
      <c r="F2590" s="397">
        <v>0</v>
      </c>
      <c r="G2590" s="397">
        <v>0</v>
      </c>
      <c r="H2590" s="397">
        <v>0</v>
      </c>
      <c r="I2590" s="397">
        <v>0</v>
      </c>
      <c r="J2590" s="397">
        <v>0</v>
      </c>
    </row>
    <row r="2591" spans="1:10">
      <c r="A2591" t="s">
        <v>371</v>
      </c>
      <c r="B2591" t="s">
        <v>168</v>
      </c>
      <c r="C2591" t="s">
        <v>169</v>
      </c>
      <c r="D2591" t="s">
        <v>31</v>
      </c>
      <c r="E2591" t="s">
        <v>25</v>
      </c>
      <c r="F2591" s="397">
        <v>0</v>
      </c>
      <c r="G2591" s="397">
        <v>0</v>
      </c>
      <c r="H2591" s="397">
        <v>0</v>
      </c>
      <c r="I2591" s="397">
        <v>0</v>
      </c>
      <c r="J2591" s="397">
        <v>0</v>
      </c>
    </row>
    <row r="2592" spans="1:10">
      <c r="A2592" t="s">
        <v>371</v>
      </c>
      <c r="B2592" t="s">
        <v>170</v>
      </c>
      <c r="C2592" t="s">
        <v>171</v>
      </c>
      <c r="D2592" t="s">
        <v>31</v>
      </c>
      <c r="E2592" t="s">
        <v>25</v>
      </c>
      <c r="F2592" s="397">
        <v>0</v>
      </c>
      <c r="G2592" s="397">
        <v>0</v>
      </c>
      <c r="H2592" s="397">
        <v>0</v>
      </c>
      <c r="I2592" s="397">
        <v>0</v>
      </c>
      <c r="J2592" s="397">
        <v>0</v>
      </c>
    </row>
    <row r="2593" spans="1:10">
      <c r="A2593" t="s">
        <v>371</v>
      </c>
      <c r="B2593" t="s">
        <v>172</v>
      </c>
      <c r="C2593" t="s">
        <v>173</v>
      </c>
      <c r="D2593" t="s">
        <v>31</v>
      </c>
      <c r="E2593" t="s">
        <v>25</v>
      </c>
      <c r="F2593" s="397">
        <v>0</v>
      </c>
      <c r="G2593" s="397">
        <v>0</v>
      </c>
      <c r="H2593" s="397">
        <v>0</v>
      </c>
      <c r="I2593" s="397">
        <v>0</v>
      </c>
      <c r="J2593" s="397">
        <v>0</v>
      </c>
    </row>
    <row r="2594" spans="1:10">
      <c r="A2594" t="s">
        <v>371</v>
      </c>
      <c r="B2594" t="s">
        <v>174</v>
      </c>
      <c r="C2594" t="s">
        <v>175</v>
      </c>
      <c r="D2594" t="s">
        <v>31</v>
      </c>
      <c r="E2594" t="s">
        <v>25</v>
      </c>
      <c r="F2594" s="397">
        <v>0</v>
      </c>
      <c r="G2594" s="397">
        <v>0</v>
      </c>
      <c r="H2594" s="397">
        <v>0</v>
      </c>
      <c r="I2594" s="397">
        <v>0</v>
      </c>
      <c r="J2594" s="397">
        <v>0</v>
      </c>
    </row>
    <row r="2595" spans="1:10">
      <c r="A2595" t="s">
        <v>371</v>
      </c>
      <c r="B2595" t="s">
        <v>176</v>
      </c>
      <c r="C2595" t="s">
        <v>177</v>
      </c>
      <c r="D2595" t="s">
        <v>31</v>
      </c>
      <c r="E2595" t="s">
        <v>25</v>
      </c>
      <c r="F2595" s="397">
        <v>0</v>
      </c>
      <c r="G2595" s="397">
        <v>0</v>
      </c>
      <c r="H2595" s="397">
        <v>0</v>
      </c>
      <c r="I2595" s="397">
        <v>0</v>
      </c>
      <c r="J2595" s="397">
        <v>0</v>
      </c>
    </row>
    <row r="2596" spans="1:10">
      <c r="A2596" t="s">
        <v>371</v>
      </c>
      <c r="B2596" t="s">
        <v>178</v>
      </c>
      <c r="C2596" t="s">
        <v>179</v>
      </c>
      <c r="D2596" t="s">
        <v>31</v>
      </c>
      <c r="E2596" t="s">
        <v>25</v>
      </c>
      <c r="F2596" s="397">
        <v>0</v>
      </c>
      <c r="G2596" s="397">
        <v>0</v>
      </c>
      <c r="H2596" s="397">
        <v>0</v>
      </c>
      <c r="I2596" s="397">
        <v>0</v>
      </c>
      <c r="J2596" s="397">
        <v>0</v>
      </c>
    </row>
    <row r="2597" spans="1:10">
      <c r="A2597" t="s">
        <v>371</v>
      </c>
      <c r="B2597" t="s">
        <v>180</v>
      </c>
      <c r="C2597" t="s">
        <v>181</v>
      </c>
      <c r="D2597" t="s">
        <v>31</v>
      </c>
      <c r="E2597" t="s">
        <v>25</v>
      </c>
      <c r="F2597" s="397">
        <v>0</v>
      </c>
      <c r="G2597" s="397">
        <v>0</v>
      </c>
      <c r="H2597" s="397">
        <v>0</v>
      </c>
      <c r="I2597" s="397">
        <v>0</v>
      </c>
      <c r="J2597" s="397">
        <v>0</v>
      </c>
    </row>
    <row r="2598" spans="1:10">
      <c r="A2598" t="s">
        <v>371</v>
      </c>
      <c r="B2598" t="s">
        <v>182</v>
      </c>
      <c r="C2598" t="s">
        <v>183</v>
      </c>
      <c r="D2598" t="s">
        <v>31</v>
      </c>
      <c r="E2598" t="s">
        <v>25</v>
      </c>
      <c r="F2598" s="397">
        <v>0</v>
      </c>
      <c r="G2598" s="397">
        <v>0</v>
      </c>
      <c r="H2598" s="397">
        <v>0</v>
      </c>
      <c r="I2598" s="397">
        <v>0</v>
      </c>
      <c r="J2598" s="397">
        <v>0</v>
      </c>
    </row>
    <row r="2599" spans="1:10">
      <c r="A2599" t="s">
        <v>371</v>
      </c>
      <c r="B2599" t="s">
        <v>184</v>
      </c>
      <c r="C2599" t="s">
        <v>185</v>
      </c>
      <c r="D2599" t="s">
        <v>31</v>
      </c>
      <c r="E2599" t="s">
        <v>25</v>
      </c>
      <c r="F2599" s="397">
        <v>0</v>
      </c>
      <c r="G2599" s="397">
        <v>0</v>
      </c>
      <c r="H2599" s="397">
        <v>0</v>
      </c>
      <c r="I2599" s="397">
        <v>0</v>
      </c>
      <c r="J2599" s="397">
        <v>0</v>
      </c>
    </row>
    <row r="2600" spans="1:10">
      <c r="A2600" t="s">
        <v>371</v>
      </c>
      <c r="B2600" t="s">
        <v>186</v>
      </c>
      <c r="C2600" t="s">
        <v>187</v>
      </c>
      <c r="D2600" t="s">
        <v>31</v>
      </c>
      <c r="E2600" t="s">
        <v>25</v>
      </c>
      <c r="F2600" s="397">
        <v>0.23599999999999999</v>
      </c>
      <c r="G2600" s="397">
        <v>0.23599999999999999</v>
      </c>
      <c r="H2600" s="397">
        <v>0.23599999999999999</v>
      </c>
      <c r="I2600" s="397">
        <v>0.23599999999999999</v>
      </c>
      <c r="J2600" s="397">
        <v>0.23599999999999999</v>
      </c>
    </row>
    <row r="2601" spans="1:10">
      <c r="A2601" t="s">
        <v>371</v>
      </c>
      <c r="B2601" t="s">
        <v>188</v>
      </c>
      <c r="C2601" t="s">
        <v>189</v>
      </c>
      <c r="D2601" t="s">
        <v>31</v>
      </c>
      <c r="E2601" t="s">
        <v>25</v>
      </c>
      <c r="F2601" s="397">
        <v>0.53</v>
      </c>
      <c r="G2601" s="397">
        <v>0.4</v>
      </c>
      <c r="H2601" s="397">
        <v>0.4</v>
      </c>
      <c r="I2601" s="397">
        <v>0.4</v>
      </c>
      <c r="J2601" s="397">
        <v>0.4</v>
      </c>
    </row>
    <row r="2602" spans="1:10">
      <c r="A2602" t="s">
        <v>371</v>
      </c>
      <c r="B2602" t="s">
        <v>190</v>
      </c>
      <c r="C2602" t="s">
        <v>191</v>
      </c>
      <c r="D2602" t="s">
        <v>31</v>
      </c>
      <c r="E2602" t="s">
        <v>25</v>
      </c>
      <c r="F2602" s="397">
        <v>0</v>
      </c>
      <c r="G2602" s="397">
        <v>0</v>
      </c>
      <c r="H2602" s="397">
        <v>0</v>
      </c>
      <c r="I2602" s="397">
        <v>0</v>
      </c>
      <c r="J2602" s="397">
        <v>0</v>
      </c>
    </row>
    <row r="2603" spans="1:10">
      <c r="A2603" t="s">
        <v>371</v>
      </c>
      <c r="B2603" t="s">
        <v>192</v>
      </c>
      <c r="C2603" t="s">
        <v>193</v>
      </c>
      <c r="D2603" t="s">
        <v>31</v>
      </c>
      <c r="E2603" t="s">
        <v>25</v>
      </c>
      <c r="F2603" s="397">
        <v>0</v>
      </c>
      <c r="G2603" s="397">
        <v>0</v>
      </c>
      <c r="H2603" s="397">
        <v>0</v>
      </c>
      <c r="I2603" s="397">
        <v>0</v>
      </c>
      <c r="J2603" s="397">
        <v>0</v>
      </c>
    </row>
    <row r="2604" spans="1:10">
      <c r="A2604" t="s">
        <v>371</v>
      </c>
      <c r="B2604" t="s">
        <v>194</v>
      </c>
      <c r="C2604" t="s">
        <v>195</v>
      </c>
      <c r="D2604" t="s">
        <v>31</v>
      </c>
      <c r="E2604" t="s">
        <v>25</v>
      </c>
      <c r="F2604" s="397">
        <v>0</v>
      </c>
      <c r="G2604" s="397">
        <v>0</v>
      </c>
      <c r="H2604" s="397">
        <v>0</v>
      </c>
      <c r="I2604" s="397">
        <v>0</v>
      </c>
      <c r="J2604" s="397">
        <v>0</v>
      </c>
    </row>
    <row r="2605" spans="1:10">
      <c r="A2605" t="s">
        <v>371</v>
      </c>
      <c r="B2605" t="s">
        <v>196</v>
      </c>
      <c r="C2605" t="s">
        <v>197</v>
      </c>
      <c r="D2605" t="s">
        <v>31</v>
      </c>
      <c r="E2605" t="s">
        <v>25</v>
      </c>
      <c r="F2605" s="397">
        <v>0.39300000000000002</v>
      </c>
      <c r="G2605" s="397">
        <v>0.39300000000000002</v>
      </c>
      <c r="H2605" s="397">
        <v>0.39300000000000002</v>
      </c>
      <c r="I2605" s="397">
        <v>0.39300000000000002</v>
      </c>
      <c r="J2605" s="397">
        <v>0.39300000000000002</v>
      </c>
    </row>
    <row r="2606" spans="1:10">
      <c r="A2606" t="s">
        <v>371</v>
      </c>
      <c r="B2606" t="s">
        <v>198</v>
      </c>
      <c r="C2606" t="s">
        <v>199</v>
      </c>
      <c r="D2606" t="s">
        <v>31</v>
      </c>
      <c r="E2606" t="s">
        <v>25</v>
      </c>
      <c r="F2606" s="397">
        <v>0</v>
      </c>
      <c r="G2606" s="397">
        <v>0</v>
      </c>
      <c r="H2606" s="397">
        <v>0</v>
      </c>
      <c r="I2606" s="397">
        <v>0</v>
      </c>
      <c r="J2606" s="397">
        <v>0</v>
      </c>
    </row>
    <row r="2607" spans="1:10">
      <c r="A2607" t="s">
        <v>371</v>
      </c>
      <c r="B2607" t="s">
        <v>200</v>
      </c>
      <c r="C2607" t="s">
        <v>201</v>
      </c>
      <c r="D2607" t="s">
        <v>31</v>
      </c>
      <c r="E2607" t="s">
        <v>25</v>
      </c>
      <c r="F2607" s="397">
        <v>0</v>
      </c>
      <c r="G2607" s="397">
        <v>0</v>
      </c>
      <c r="H2607" s="397">
        <v>0</v>
      </c>
      <c r="I2607" s="397">
        <v>0</v>
      </c>
      <c r="J2607" s="397">
        <v>0</v>
      </c>
    </row>
    <row r="2608" spans="1:10">
      <c r="A2608" t="s">
        <v>371</v>
      </c>
      <c r="B2608" t="s">
        <v>202</v>
      </c>
      <c r="C2608" t="s">
        <v>203</v>
      </c>
      <c r="D2608" t="s">
        <v>31</v>
      </c>
      <c r="E2608" t="s">
        <v>25</v>
      </c>
      <c r="F2608" s="397">
        <v>0</v>
      </c>
      <c r="G2608" s="397">
        <v>0</v>
      </c>
      <c r="H2608" s="397">
        <v>0</v>
      </c>
      <c r="I2608" s="397">
        <v>0</v>
      </c>
      <c r="J2608" s="397">
        <v>0</v>
      </c>
    </row>
    <row r="2609" spans="1:10">
      <c r="A2609" t="s">
        <v>371</v>
      </c>
      <c r="B2609" t="s">
        <v>204</v>
      </c>
      <c r="C2609" t="s">
        <v>205</v>
      </c>
      <c r="D2609" t="s">
        <v>31</v>
      </c>
      <c r="E2609" t="s">
        <v>25</v>
      </c>
      <c r="F2609" s="397">
        <v>0</v>
      </c>
      <c r="G2609" s="397">
        <v>0</v>
      </c>
      <c r="H2609" s="397">
        <v>0</v>
      </c>
      <c r="I2609" s="397">
        <v>0</v>
      </c>
      <c r="J2609" s="397">
        <v>0</v>
      </c>
    </row>
    <row r="2610" spans="1:10">
      <c r="A2610" t="s">
        <v>371</v>
      </c>
      <c r="B2610" t="s">
        <v>206</v>
      </c>
      <c r="C2610" t="s">
        <v>207</v>
      </c>
      <c r="D2610" t="s">
        <v>31</v>
      </c>
      <c r="E2610" t="s">
        <v>25</v>
      </c>
      <c r="F2610" s="397">
        <v>0</v>
      </c>
      <c r="G2610" s="397">
        <v>0</v>
      </c>
      <c r="H2610" s="397">
        <v>0</v>
      </c>
      <c r="I2610" s="397">
        <v>0</v>
      </c>
      <c r="J2610" s="397">
        <v>0</v>
      </c>
    </row>
    <row r="2611" spans="1:10">
      <c r="A2611" t="s">
        <v>371</v>
      </c>
      <c r="B2611" t="s">
        <v>208</v>
      </c>
      <c r="C2611" t="s">
        <v>209</v>
      </c>
      <c r="D2611" t="s">
        <v>31</v>
      </c>
      <c r="E2611" t="s">
        <v>25</v>
      </c>
      <c r="F2611" s="397">
        <v>0</v>
      </c>
      <c r="G2611" s="397">
        <v>0</v>
      </c>
      <c r="H2611" s="397">
        <v>0</v>
      </c>
      <c r="I2611" s="397">
        <v>0</v>
      </c>
      <c r="J2611" s="397">
        <v>0</v>
      </c>
    </row>
    <row r="2612" spans="1:10">
      <c r="A2612" t="s">
        <v>371</v>
      </c>
      <c r="B2612" t="s">
        <v>210</v>
      </c>
      <c r="C2612" t="s">
        <v>211</v>
      </c>
      <c r="D2612" t="s">
        <v>31</v>
      </c>
      <c r="E2612" t="s">
        <v>25</v>
      </c>
      <c r="F2612" s="397">
        <v>0</v>
      </c>
      <c r="G2612" s="397">
        <v>0</v>
      </c>
      <c r="H2612" s="397">
        <v>0</v>
      </c>
      <c r="I2612" s="397">
        <v>0</v>
      </c>
      <c r="J2612" s="397">
        <v>0</v>
      </c>
    </row>
    <row r="2613" spans="1:10">
      <c r="A2613" t="s">
        <v>371</v>
      </c>
      <c r="B2613" t="s">
        <v>212</v>
      </c>
      <c r="C2613" t="s">
        <v>213</v>
      </c>
      <c r="D2613" t="s">
        <v>31</v>
      </c>
      <c r="E2613" t="s">
        <v>25</v>
      </c>
      <c r="F2613" s="397">
        <v>0</v>
      </c>
      <c r="G2613" s="397">
        <v>0</v>
      </c>
      <c r="H2613" s="397">
        <v>0</v>
      </c>
      <c r="I2613" s="397">
        <v>0</v>
      </c>
      <c r="J2613" s="397">
        <v>0</v>
      </c>
    </row>
    <row r="2614" spans="1:10">
      <c r="A2614" t="s">
        <v>371</v>
      </c>
      <c r="B2614" t="s">
        <v>214</v>
      </c>
      <c r="C2614" t="s">
        <v>215</v>
      </c>
      <c r="D2614" t="s">
        <v>31</v>
      </c>
      <c r="E2614" t="s">
        <v>25</v>
      </c>
      <c r="F2614" s="397">
        <v>0</v>
      </c>
      <c r="G2614" s="397">
        <v>0</v>
      </c>
      <c r="H2614" s="397">
        <v>0</v>
      </c>
      <c r="I2614" s="397">
        <v>0</v>
      </c>
      <c r="J2614" s="397">
        <v>0</v>
      </c>
    </row>
    <row r="2615" spans="1:10">
      <c r="A2615" t="s">
        <v>371</v>
      </c>
      <c r="B2615" t="s">
        <v>216</v>
      </c>
      <c r="C2615" t="s">
        <v>217</v>
      </c>
      <c r="D2615" t="s">
        <v>31</v>
      </c>
      <c r="E2615" t="s">
        <v>25</v>
      </c>
      <c r="F2615" s="397">
        <v>0</v>
      </c>
      <c r="G2615" s="397">
        <v>0</v>
      </c>
      <c r="H2615" s="397">
        <v>0</v>
      </c>
      <c r="I2615" s="397">
        <v>0</v>
      </c>
      <c r="J2615" s="397">
        <v>0</v>
      </c>
    </row>
    <row r="2616" spans="1:10">
      <c r="A2616" t="s">
        <v>371</v>
      </c>
      <c r="B2616" t="s">
        <v>218</v>
      </c>
      <c r="C2616" t="s">
        <v>219</v>
      </c>
      <c r="D2616" t="s">
        <v>31</v>
      </c>
      <c r="E2616" t="s">
        <v>25</v>
      </c>
      <c r="F2616" s="397">
        <v>0</v>
      </c>
      <c r="G2616" s="397">
        <v>0</v>
      </c>
      <c r="H2616" s="397">
        <v>0</v>
      </c>
      <c r="I2616" s="397">
        <v>0</v>
      </c>
      <c r="J2616" s="397">
        <v>0</v>
      </c>
    </row>
    <row r="2617" spans="1:10">
      <c r="A2617" t="s">
        <v>371</v>
      </c>
      <c r="B2617" t="s">
        <v>220</v>
      </c>
      <c r="C2617" t="s">
        <v>221</v>
      </c>
      <c r="D2617" t="s">
        <v>31</v>
      </c>
      <c r="E2617" t="s">
        <v>25</v>
      </c>
      <c r="F2617" s="397">
        <v>0</v>
      </c>
      <c r="G2617" s="397">
        <v>0</v>
      </c>
      <c r="H2617" s="397">
        <v>0</v>
      </c>
      <c r="I2617" s="397">
        <v>0</v>
      </c>
      <c r="J2617" s="397">
        <v>0</v>
      </c>
    </row>
    <row r="2618" spans="1:10">
      <c r="A2618" t="s">
        <v>371</v>
      </c>
      <c r="B2618" t="s">
        <v>222</v>
      </c>
      <c r="C2618" t="s">
        <v>223</v>
      </c>
      <c r="D2618" t="s">
        <v>31</v>
      </c>
      <c r="E2618" t="s">
        <v>25</v>
      </c>
      <c r="F2618" s="397">
        <v>0</v>
      </c>
      <c r="G2618" s="397">
        <v>0</v>
      </c>
      <c r="H2618" s="397">
        <v>0</v>
      </c>
      <c r="I2618" s="397">
        <v>0</v>
      </c>
      <c r="J2618" s="397">
        <v>0</v>
      </c>
    </row>
    <row r="2619" spans="1:10">
      <c r="A2619" t="s">
        <v>371</v>
      </c>
      <c r="B2619" t="s">
        <v>224</v>
      </c>
      <c r="C2619" t="s">
        <v>225</v>
      </c>
      <c r="D2619" t="s">
        <v>31</v>
      </c>
      <c r="E2619" t="s">
        <v>25</v>
      </c>
      <c r="F2619" s="397">
        <v>0</v>
      </c>
      <c r="G2619" s="397">
        <v>0</v>
      </c>
      <c r="H2619" s="397">
        <v>0</v>
      </c>
      <c r="I2619" s="397">
        <v>0</v>
      </c>
      <c r="J2619" s="397">
        <v>0</v>
      </c>
    </row>
    <row r="2620" spans="1:10">
      <c r="A2620" t="s">
        <v>371</v>
      </c>
      <c r="B2620" t="s">
        <v>226</v>
      </c>
      <c r="C2620" t="s">
        <v>227</v>
      </c>
      <c r="D2620" t="s">
        <v>31</v>
      </c>
      <c r="E2620" t="s">
        <v>25</v>
      </c>
      <c r="F2620" s="397">
        <v>0</v>
      </c>
      <c r="G2620" s="397">
        <v>0</v>
      </c>
      <c r="H2620" s="397">
        <v>0</v>
      </c>
      <c r="I2620" s="397">
        <v>0</v>
      </c>
      <c r="J2620" s="397">
        <v>0</v>
      </c>
    </row>
    <row r="2621" spans="1:10">
      <c r="A2621" t="s">
        <v>371</v>
      </c>
      <c r="B2621" t="s">
        <v>228</v>
      </c>
      <c r="C2621" t="s">
        <v>229</v>
      </c>
      <c r="D2621" t="s">
        <v>31</v>
      </c>
      <c r="E2621" t="s">
        <v>25</v>
      </c>
      <c r="F2621" s="397">
        <v>0</v>
      </c>
      <c r="G2621" s="397">
        <v>0</v>
      </c>
      <c r="H2621" s="397">
        <v>0</v>
      </c>
      <c r="I2621" s="397">
        <v>0</v>
      </c>
      <c r="J2621" s="397">
        <v>0</v>
      </c>
    </row>
    <row r="2622" spans="1:10">
      <c r="A2622" t="s">
        <v>371</v>
      </c>
      <c r="B2622" t="s">
        <v>230</v>
      </c>
      <c r="C2622" t="s">
        <v>231</v>
      </c>
      <c r="D2622" t="s">
        <v>31</v>
      </c>
      <c r="E2622" t="s">
        <v>25</v>
      </c>
      <c r="F2622" s="397">
        <v>0</v>
      </c>
      <c r="G2622" s="397">
        <v>0</v>
      </c>
      <c r="H2622" s="397">
        <v>0</v>
      </c>
      <c r="I2622" s="397">
        <v>0</v>
      </c>
      <c r="J2622" s="397">
        <v>0</v>
      </c>
    </row>
    <row r="2623" spans="1:10">
      <c r="A2623" t="s">
        <v>371</v>
      </c>
      <c r="B2623" t="s">
        <v>232</v>
      </c>
      <c r="C2623" t="s">
        <v>233</v>
      </c>
      <c r="D2623" t="s">
        <v>31</v>
      </c>
      <c r="E2623" t="s">
        <v>25</v>
      </c>
      <c r="F2623" s="397">
        <v>0</v>
      </c>
      <c r="G2623" s="397">
        <v>0</v>
      </c>
      <c r="H2623" s="397">
        <v>0</v>
      </c>
      <c r="I2623" s="397">
        <v>0</v>
      </c>
      <c r="J2623" s="397">
        <v>0</v>
      </c>
    </row>
    <row r="2624" spans="1:10">
      <c r="A2624" t="s">
        <v>371</v>
      </c>
      <c r="B2624" t="s">
        <v>234</v>
      </c>
      <c r="C2624" t="s">
        <v>235</v>
      </c>
      <c r="D2624" t="s">
        <v>31</v>
      </c>
      <c r="E2624" t="s">
        <v>25</v>
      </c>
      <c r="F2624" s="397">
        <v>0</v>
      </c>
      <c r="G2624" s="397">
        <v>0</v>
      </c>
      <c r="H2624" s="397">
        <v>0</v>
      </c>
      <c r="I2624" s="397">
        <v>0</v>
      </c>
      <c r="J2624" s="397">
        <v>0</v>
      </c>
    </row>
    <row r="2625" spans="1:10">
      <c r="A2625" t="s">
        <v>371</v>
      </c>
      <c r="B2625" t="s">
        <v>236</v>
      </c>
      <c r="C2625" t="s">
        <v>237</v>
      </c>
      <c r="D2625" t="s">
        <v>31</v>
      </c>
      <c r="E2625" t="s">
        <v>25</v>
      </c>
      <c r="F2625" s="397">
        <v>0</v>
      </c>
      <c r="G2625" s="397">
        <v>0</v>
      </c>
      <c r="H2625" s="397">
        <v>0</v>
      </c>
      <c r="I2625" s="397">
        <v>0</v>
      </c>
      <c r="J2625" s="397">
        <v>0</v>
      </c>
    </row>
    <row r="2626" spans="1:10">
      <c r="A2626" t="s">
        <v>371</v>
      </c>
      <c r="B2626" t="s">
        <v>238</v>
      </c>
      <c r="C2626" t="s">
        <v>239</v>
      </c>
      <c r="D2626" t="s">
        <v>31</v>
      </c>
      <c r="E2626" t="s">
        <v>25</v>
      </c>
      <c r="F2626" s="397">
        <v>0</v>
      </c>
      <c r="G2626" s="397">
        <v>0</v>
      </c>
      <c r="H2626" s="397">
        <v>0</v>
      </c>
      <c r="I2626" s="397">
        <v>0</v>
      </c>
      <c r="J2626" s="397">
        <v>0</v>
      </c>
    </row>
    <row r="2627" spans="1:10">
      <c r="A2627" t="s">
        <v>371</v>
      </c>
      <c r="B2627" t="s">
        <v>240</v>
      </c>
      <c r="C2627" t="s">
        <v>241</v>
      </c>
      <c r="D2627" t="s">
        <v>31</v>
      </c>
      <c r="E2627" t="s">
        <v>25</v>
      </c>
      <c r="F2627" s="397">
        <v>0</v>
      </c>
      <c r="G2627" s="397">
        <v>0</v>
      </c>
      <c r="H2627" s="397">
        <v>0</v>
      </c>
      <c r="I2627" s="397">
        <v>0</v>
      </c>
      <c r="J2627" s="397">
        <v>0</v>
      </c>
    </row>
    <row r="2628" spans="1:10">
      <c r="A2628" t="s">
        <v>371</v>
      </c>
      <c r="B2628" t="s">
        <v>242</v>
      </c>
      <c r="C2628" t="s">
        <v>181</v>
      </c>
      <c r="D2628" t="s">
        <v>31</v>
      </c>
      <c r="E2628" t="s">
        <v>25</v>
      </c>
      <c r="F2628" s="397">
        <v>0</v>
      </c>
      <c r="G2628" s="397">
        <v>0</v>
      </c>
      <c r="H2628" s="397">
        <v>0</v>
      </c>
      <c r="I2628" s="397">
        <v>0</v>
      </c>
      <c r="J2628" s="397">
        <v>0</v>
      </c>
    </row>
    <row r="2629" spans="1:10">
      <c r="A2629" t="s">
        <v>371</v>
      </c>
      <c r="B2629" t="s">
        <v>243</v>
      </c>
      <c r="C2629" t="s">
        <v>183</v>
      </c>
      <c r="D2629" t="s">
        <v>31</v>
      </c>
      <c r="E2629" t="s">
        <v>25</v>
      </c>
      <c r="F2629" s="397">
        <v>0</v>
      </c>
      <c r="G2629" s="397">
        <v>0</v>
      </c>
      <c r="H2629" s="397">
        <v>0</v>
      </c>
      <c r="I2629" s="397">
        <v>0</v>
      </c>
      <c r="J2629" s="397">
        <v>0</v>
      </c>
    </row>
    <row r="2630" spans="1:10">
      <c r="A2630" t="s">
        <v>371</v>
      </c>
      <c r="B2630" t="s">
        <v>244</v>
      </c>
      <c r="C2630" t="s">
        <v>185</v>
      </c>
      <c r="D2630" t="s">
        <v>31</v>
      </c>
      <c r="E2630" t="s">
        <v>25</v>
      </c>
      <c r="F2630" s="397">
        <v>0</v>
      </c>
      <c r="G2630" s="397">
        <v>0</v>
      </c>
      <c r="H2630" s="397">
        <v>0</v>
      </c>
      <c r="I2630" s="397">
        <v>0</v>
      </c>
      <c r="J2630" s="397">
        <v>0</v>
      </c>
    </row>
    <row r="2631" spans="1:10">
      <c r="A2631" t="s">
        <v>371</v>
      </c>
      <c r="B2631" t="s">
        <v>245</v>
      </c>
      <c r="C2631" t="s">
        <v>189</v>
      </c>
      <c r="D2631" t="s">
        <v>31</v>
      </c>
      <c r="E2631" t="s">
        <v>25</v>
      </c>
      <c r="F2631" s="397">
        <v>0</v>
      </c>
      <c r="G2631" s="397">
        <v>0</v>
      </c>
      <c r="H2631" s="397">
        <v>0</v>
      </c>
      <c r="I2631" s="397">
        <v>0</v>
      </c>
      <c r="J2631" s="397">
        <v>0</v>
      </c>
    </row>
    <row r="2632" spans="1:10">
      <c r="A2632" t="s">
        <v>371</v>
      </c>
      <c r="B2632" t="s">
        <v>246</v>
      </c>
      <c r="C2632" t="s">
        <v>191</v>
      </c>
      <c r="D2632" t="s">
        <v>31</v>
      </c>
      <c r="E2632" t="s">
        <v>25</v>
      </c>
      <c r="F2632" s="397">
        <v>0</v>
      </c>
      <c r="G2632" s="397">
        <v>0</v>
      </c>
      <c r="H2632" s="397">
        <v>0</v>
      </c>
      <c r="I2632" s="397">
        <v>0</v>
      </c>
      <c r="J2632" s="397">
        <v>0</v>
      </c>
    </row>
    <row r="2633" spans="1:10">
      <c r="A2633" t="s">
        <v>371</v>
      </c>
      <c r="B2633" t="s">
        <v>247</v>
      </c>
      <c r="C2633" t="s">
        <v>248</v>
      </c>
      <c r="D2633" t="s">
        <v>31</v>
      </c>
      <c r="E2633" t="s">
        <v>25</v>
      </c>
      <c r="F2633" s="397">
        <v>0</v>
      </c>
      <c r="G2633" s="397">
        <v>0</v>
      </c>
      <c r="H2633" s="397">
        <v>0</v>
      </c>
      <c r="I2633" s="397">
        <v>0</v>
      </c>
      <c r="J2633" s="397">
        <v>0</v>
      </c>
    </row>
    <row r="2634" spans="1:10">
      <c r="A2634" t="s">
        <v>371</v>
      </c>
      <c r="B2634" t="s">
        <v>249</v>
      </c>
      <c r="C2634" t="s">
        <v>250</v>
      </c>
      <c r="D2634" t="s">
        <v>31</v>
      </c>
      <c r="E2634" t="s">
        <v>25</v>
      </c>
      <c r="F2634" s="397">
        <v>0</v>
      </c>
      <c r="G2634" s="397">
        <v>0</v>
      </c>
      <c r="H2634" s="397">
        <v>0</v>
      </c>
      <c r="I2634" s="397">
        <v>0</v>
      </c>
      <c r="J2634" s="397">
        <v>0</v>
      </c>
    </row>
    <row r="2635" spans="1:10">
      <c r="A2635" t="s">
        <v>371</v>
      </c>
      <c r="B2635" t="s">
        <v>251</v>
      </c>
      <c r="C2635" t="s">
        <v>205</v>
      </c>
      <c r="D2635" t="s">
        <v>31</v>
      </c>
      <c r="E2635" t="s">
        <v>25</v>
      </c>
      <c r="F2635" s="397">
        <v>0</v>
      </c>
      <c r="G2635" s="397">
        <v>0</v>
      </c>
      <c r="H2635" s="397">
        <v>0</v>
      </c>
      <c r="I2635" s="397">
        <v>0</v>
      </c>
      <c r="J2635" s="397">
        <v>0</v>
      </c>
    </row>
    <row r="2636" spans="1:10">
      <c r="A2636" t="s">
        <v>371</v>
      </c>
      <c r="B2636" t="s">
        <v>252</v>
      </c>
      <c r="C2636" t="s">
        <v>253</v>
      </c>
      <c r="D2636" t="s">
        <v>31</v>
      </c>
      <c r="E2636" t="s">
        <v>25</v>
      </c>
      <c r="F2636" s="397">
        <v>0</v>
      </c>
      <c r="G2636" s="397">
        <v>0</v>
      </c>
      <c r="H2636" s="397">
        <v>0</v>
      </c>
      <c r="I2636" s="397">
        <v>0</v>
      </c>
      <c r="J2636" s="397">
        <v>0</v>
      </c>
    </row>
    <row r="2637" spans="1:10">
      <c r="A2637" t="s">
        <v>371</v>
      </c>
      <c r="B2637" t="s">
        <v>254</v>
      </c>
      <c r="C2637" t="s">
        <v>217</v>
      </c>
      <c r="D2637" t="s">
        <v>31</v>
      </c>
      <c r="E2637" t="s">
        <v>25</v>
      </c>
      <c r="F2637" s="397">
        <v>0</v>
      </c>
      <c r="G2637" s="397">
        <v>0</v>
      </c>
      <c r="H2637" s="397">
        <v>0</v>
      </c>
      <c r="I2637" s="397">
        <v>0</v>
      </c>
      <c r="J2637" s="397">
        <v>0</v>
      </c>
    </row>
    <row r="2638" spans="1:10">
      <c r="A2638" t="s">
        <v>371</v>
      </c>
      <c r="B2638" t="s">
        <v>255</v>
      </c>
      <c r="C2638" t="s">
        <v>219</v>
      </c>
      <c r="D2638" t="s">
        <v>31</v>
      </c>
      <c r="E2638" t="s">
        <v>25</v>
      </c>
      <c r="F2638" s="397">
        <v>0</v>
      </c>
      <c r="G2638" s="397">
        <v>0</v>
      </c>
      <c r="H2638" s="397">
        <v>0</v>
      </c>
      <c r="I2638" s="397">
        <v>0</v>
      </c>
      <c r="J2638" s="397">
        <v>0</v>
      </c>
    </row>
    <row r="2639" spans="1:10">
      <c r="A2639" t="s">
        <v>371</v>
      </c>
      <c r="B2639" t="s">
        <v>256</v>
      </c>
      <c r="C2639" t="s">
        <v>221</v>
      </c>
      <c r="D2639" t="s">
        <v>31</v>
      </c>
      <c r="E2639" t="s">
        <v>25</v>
      </c>
      <c r="F2639" s="397">
        <v>0</v>
      </c>
      <c r="G2639" s="397">
        <v>0</v>
      </c>
      <c r="H2639" s="397">
        <v>0</v>
      </c>
      <c r="I2639" s="397">
        <v>0</v>
      </c>
      <c r="J2639" s="397">
        <v>0</v>
      </c>
    </row>
    <row r="2640" spans="1:10">
      <c r="A2640" t="s">
        <v>371</v>
      </c>
      <c r="B2640" t="s">
        <v>257</v>
      </c>
      <c r="C2640" t="s">
        <v>225</v>
      </c>
      <c r="D2640" t="s">
        <v>31</v>
      </c>
      <c r="E2640" t="s">
        <v>25</v>
      </c>
      <c r="F2640" s="397">
        <v>0</v>
      </c>
      <c r="G2640" s="397">
        <v>0</v>
      </c>
      <c r="H2640" s="397">
        <v>0</v>
      </c>
      <c r="I2640" s="397">
        <v>0</v>
      </c>
      <c r="J2640" s="397">
        <v>0</v>
      </c>
    </row>
    <row r="2641" spans="1:10">
      <c r="A2641" t="s">
        <v>371</v>
      </c>
      <c r="B2641" t="s">
        <v>258</v>
      </c>
      <c r="C2641" t="s">
        <v>227</v>
      </c>
      <c r="D2641" t="s">
        <v>31</v>
      </c>
      <c r="E2641" t="s">
        <v>25</v>
      </c>
      <c r="F2641" s="397">
        <v>0</v>
      </c>
      <c r="G2641" s="397">
        <v>0</v>
      </c>
      <c r="H2641" s="397">
        <v>0</v>
      </c>
      <c r="I2641" s="397">
        <v>0</v>
      </c>
      <c r="J2641" s="397">
        <v>0</v>
      </c>
    </row>
    <row r="2642" spans="1:10">
      <c r="A2642" t="s">
        <v>371</v>
      </c>
      <c r="B2642" t="s">
        <v>259</v>
      </c>
      <c r="C2642" t="s">
        <v>260</v>
      </c>
      <c r="D2642" t="s">
        <v>31</v>
      </c>
      <c r="E2642" t="s">
        <v>25</v>
      </c>
      <c r="F2642" s="397">
        <v>0</v>
      </c>
      <c r="G2642" s="397">
        <v>0</v>
      </c>
      <c r="H2642" s="397">
        <v>0</v>
      </c>
      <c r="I2642" s="397">
        <v>0</v>
      </c>
      <c r="J2642" s="397">
        <v>0</v>
      </c>
    </row>
    <row r="2643" spans="1:10">
      <c r="A2643" t="s">
        <v>371</v>
      </c>
      <c r="B2643" t="s">
        <v>261</v>
      </c>
      <c r="C2643" t="s">
        <v>262</v>
      </c>
      <c r="D2643" t="s">
        <v>31</v>
      </c>
      <c r="E2643" t="s">
        <v>25</v>
      </c>
      <c r="F2643" s="397">
        <v>0</v>
      </c>
      <c r="G2643" s="397">
        <v>0</v>
      </c>
      <c r="H2643" s="397">
        <v>0</v>
      </c>
      <c r="I2643" s="397">
        <v>0</v>
      </c>
      <c r="J2643" s="397">
        <v>0</v>
      </c>
    </row>
    <row r="2644" spans="1:10">
      <c r="A2644" t="s">
        <v>371</v>
      </c>
      <c r="B2644" t="s">
        <v>263</v>
      </c>
      <c r="C2644" t="s">
        <v>241</v>
      </c>
      <c r="D2644" t="s">
        <v>31</v>
      </c>
      <c r="E2644" t="s">
        <v>25</v>
      </c>
      <c r="F2644" s="397">
        <v>0</v>
      </c>
      <c r="G2644" s="397">
        <v>0</v>
      </c>
      <c r="H2644" s="397">
        <v>0</v>
      </c>
      <c r="I2644" s="397">
        <v>0</v>
      </c>
      <c r="J2644" s="397">
        <v>0</v>
      </c>
    </row>
    <row r="2645" spans="1:10">
      <c r="A2645" t="s">
        <v>371</v>
      </c>
      <c r="B2645" t="s">
        <v>264</v>
      </c>
      <c r="C2645" t="s">
        <v>265</v>
      </c>
      <c r="D2645" t="s">
        <v>31</v>
      </c>
      <c r="E2645" t="s">
        <v>25</v>
      </c>
      <c r="F2645" s="397">
        <v>0</v>
      </c>
      <c r="G2645" s="397">
        <v>0</v>
      </c>
      <c r="H2645" s="397">
        <v>0</v>
      </c>
      <c r="I2645" s="397">
        <v>0</v>
      </c>
      <c r="J2645" s="397">
        <v>0</v>
      </c>
    </row>
    <row r="2646" spans="1:10">
      <c r="A2646" t="s">
        <v>371</v>
      </c>
      <c r="B2646" t="s">
        <v>266</v>
      </c>
      <c r="C2646" t="s">
        <v>267</v>
      </c>
      <c r="D2646" t="s">
        <v>31</v>
      </c>
      <c r="E2646" t="s">
        <v>25</v>
      </c>
      <c r="F2646" s="397">
        <v>0</v>
      </c>
      <c r="G2646" s="397">
        <v>0</v>
      </c>
      <c r="H2646" s="397">
        <v>0</v>
      </c>
      <c r="I2646" s="397">
        <v>0</v>
      </c>
      <c r="J2646" s="397">
        <v>0</v>
      </c>
    </row>
    <row r="2647" spans="1:10">
      <c r="A2647" t="s">
        <v>371</v>
      </c>
      <c r="B2647" t="s">
        <v>268</v>
      </c>
      <c r="C2647" t="s">
        <v>269</v>
      </c>
      <c r="D2647" t="s">
        <v>31</v>
      </c>
      <c r="E2647" t="s">
        <v>25</v>
      </c>
      <c r="F2647" s="397">
        <v>0</v>
      </c>
      <c r="G2647" s="397">
        <v>0</v>
      </c>
      <c r="H2647" s="397">
        <v>0</v>
      </c>
      <c r="I2647" s="397">
        <v>0</v>
      </c>
      <c r="J2647" s="397">
        <v>0</v>
      </c>
    </row>
    <row r="2648" spans="1:10">
      <c r="A2648" t="s">
        <v>371</v>
      </c>
      <c r="B2648" t="s">
        <v>270</v>
      </c>
      <c r="C2648" t="s">
        <v>271</v>
      </c>
      <c r="D2648" t="s">
        <v>31</v>
      </c>
      <c r="E2648" t="s">
        <v>25</v>
      </c>
      <c r="F2648" s="397">
        <v>0</v>
      </c>
      <c r="G2648" s="397">
        <v>0</v>
      </c>
      <c r="H2648" s="397">
        <v>0</v>
      </c>
      <c r="I2648" s="397">
        <v>0</v>
      </c>
      <c r="J2648" s="397">
        <v>0</v>
      </c>
    </row>
    <row r="2649" spans="1:10">
      <c r="A2649" t="s">
        <v>371</v>
      </c>
      <c r="B2649" t="s">
        <v>272</v>
      </c>
      <c r="C2649" t="s">
        <v>273</v>
      </c>
      <c r="D2649" t="s">
        <v>31</v>
      </c>
      <c r="E2649" t="s">
        <v>25</v>
      </c>
      <c r="F2649" s="397">
        <v>0</v>
      </c>
      <c r="G2649" s="397">
        <v>0</v>
      </c>
      <c r="H2649" s="397">
        <v>0</v>
      </c>
      <c r="I2649" s="397">
        <v>0</v>
      </c>
      <c r="J2649" s="397">
        <v>0</v>
      </c>
    </row>
    <row r="2650" spans="1:10">
      <c r="A2650" t="s">
        <v>371</v>
      </c>
      <c r="B2650" t="s">
        <v>274</v>
      </c>
      <c r="C2650" t="s">
        <v>275</v>
      </c>
      <c r="D2650" t="s">
        <v>31</v>
      </c>
      <c r="E2650" t="s">
        <v>25</v>
      </c>
      <c r="F2650" s="397">
        <v>0.38700000000000001</v>
      </c>
      <c r="G2650" s="397">
        <v>0.47399999999999998</v>
      </c>
      <c r="H2650" s="397">
        <v>0.47699999999999998</v>
      </c>
      <c r="I2650" s="397">
        <v>0.43</v>
      </c>
      <c r="J2650" s="397">
        <v>0.377</v>
      </c>
    </row>
    <row r="2651" spans="1:10">
      <c r="A2651" t="s">
        <v>371</v>
      </c>
      <c r="B2651" t="s">
        <v>276</v>
      </c>
      <c r="C2651" t="s">
        <v>277</v>
      </c>
      <c r="D2651" t="s">
        <v>31</v>
      </c>
      <c r="E2651" t="s">
        <v>25</v>
      </c>
      <c r="F2651" s="397">
        <v>0</v>
      </c>
      <c r="G2651" s="397">
        <v>0</v>
      </c>
      <c r="H2651" s="397">
        <v>0</v>
      </c>
      <c r="I2651" s="397">
        <v>0</v>
      </c>
      <c r="J2651" s="397">
        <v>0</v>
      </c>
    </row>
    <row r="2652" spans="1:10">
      <c r="A2652" t="s">
        <v>371</v>
      </c>
      <c r="B2652" t="s">
        <v>278</v>
      </c>
      <c r="C2652" t="s">
        <v>279</v>
      </c>
      <c r="D2652" t="s">
        <v>31</v>
      </c>
      <c r="E2652" t="s">
        <v>25</v>
      </c>
      <c r="F2652" s="397">
        <v>0</v>
      </c>
      <c r="G2652" s="397">
        <v>0</v>
      </c>
      <c r="H2652" s="397">
        <v>0</v>
      </c>
      <c r="I2652" s="397">
        <v>0</v>
      </c>
      <c r="J2652" s="397">
        <v>0</v>
      </c>
    </row>
    <row r="2653" spans="1:10">
      <c r="A2653" t="s">
        <v>371</v>
      </c>
      <c r="B2653" t="s">
        <v>280</v>
      </c>
      <c r="C2653" t="s">
        <v>281</v>
      </c>
      <c r="D2653" t="s">
        <v>31</v>
      </c>
      <c r="E2653" t="s">
        <v>25</v>
      </c>
      <c r="F2653" s="397">
        <v>0.60899999999999999</v>
      </c>
      <c r="G2653" s="397">
        <v>0.66700000000000004</v>
      </c>
      <c r="H2653" s="397">
        <v>0.69399999999999995</v>
      </c>
      <c r="I2653" s="397">
        <v>0.67600000000000005</v>
      </c>
      <c r="J2653" s="397">
        <v>0.67700000000000005</v>
      </c>
    </row>
    <row r="2654" spans="1:10">
      <c r="A2654" t="s">
        <v>371</v>
      </c>
      <c r="B2654" t="s">
        <v>282</v>
      </c>
      <c r="C2654" t="s">
        <v>283</v>
      </c>
      <c r="D2654" t="s">
        <v>31</v>
      </c>
      <c r="E2654" t="s">
        <v>25</v>
      </c>
      <c r="F2654" s="397">
        <v>0</v>
      </c>
      <c r="G2654" s="397">
        <v>0</v>
      </c>
      <c r="H2654" s="397">
        <v>0</v>
      </c>
      <c r="I2654" s="397">
        <v>0</v>
      </c>
      <c r="J2654" s="397">
        <v>0</v>
      </c>
    </row>
    <row r="2655" spans="1:10">
      <c r="A2655" t="s">
        <v>371</v>
      </c>
      <c r="B2655" t="s">
        <v>284</v>
      </c>
      <c r="C2655" t="s">
        <v>285</v>
      </c>
      <c r="D2655" t="s">
        <v>31</v>
      </c>
      <c r="E2655" t="s">
        <v>25</v>
      </c>
      <c r="F2655" s="397">
        <v>0.29799999999999999</v>
      </c>
      <c r="G2655" s="397">
        <v>0.36899999999999999</v>
      </c>
      <c r="H2655" s="397">
        <v>0.36099999999999999</v>
      </c>
      <c r="I2655" s="397">
        <v>0.33200000000000002</v>
      </c>
      <c r="J2655" s="397">
        <v>0.29799999999999999</v>
      </c>
    </row>
    <row r="2656" spans="1:10">
      <c r="A2656" t="s">
        <v>371</v>
      </c>
      <c r="B2656" t="s">
        <v>286</v>
      </c>
      <c r="C2656" t="s">
        <v>287</v>
      </c>
      <c r="D2656" t="s">
        <v>31</v>
      </c>
      <c r="E2656" t="s">
        <v>25</v>
      </c>
      <c r="F2656" s="397">
        <v>0</v>
      </c>
      <c r="G2656" s="397">
        <v>0</v>
      </c>
      <c r="H2656" s="397">
        <v>0</v>
      </c>
      <c r="I2656" s="397">
        <v>0</v>
      </c>
      <c r="J2656" s="397">
        <v>0</v>
      </c>
    </row>
    <row r="2657" spans="1:10">
      <c r="A2657" t="s">
        <v>371</v>
      </c>
      <c r="B2657" t="s">
        <v>288</v>
      </c>
      <c r="C2657" t="s">
        <v>289</v>
      </c>
      <c r="D2657" t="s">
        <v>31</v>
      </c>
      <c r="E2657" t="s">
        <v>25</v>
      </c>
      <c r="F2657" s="397">
        <v>0</v>
      </c>
      <c r="G2657" s="397">
        <v>0</v>
      </c>
      <c r="H2657" s="397">
        <v>0</v>
      </c>
      <c r="I2657" s="397">
        <v>0</v>
      </c>
      <c r="J2657" s="397">
        <v>0</v>
      </c>
    </row>
    <row r="2658" spans="1:10">
      <c r="A2658" t="s">
        <v>371</v>
      </c>
      <c r="B2658" t="s">
        <v>290</v>
      </c>
      <c r="C2658" t="s">
        <v>291</v>
      </c>
      <c r="D2658" t="s">
        <v>31</v>
      </c>
      <c r="E2658" t="s">
        <v>25</v>
      </c>
      <c r="F2658" s="398" t="s">
        <v>292</v>
      </c>
      <c r="G2658" s="398" t="s">
        <v>292</v>
      </c>
      <c r="H2658" s="398" t="s">
        <v>292</v>
      </c>
      <c r="I2658" s="398" t="s">
        <v>292</v>
      </c>
      <c r="J2658" s="398" t="s">
        <v>292</v>
      </c>
    </row>
    <row r="2659" spans="1:10">
      <c r="A2659" t="s">
        <v>371</v>
      </c>
      <c r="B2659" t="s">
        <v>293</v>
      </c>
      <c r="C2659" t="s">
        <v>294</v>
      </c>
      <c r="D2659" t="s">
        <v>31</v>
      </c>
      <c r="E2659" t="s">
        <v>25</v>
      </c>
      <c r="F2659" s="398" t="s">
        <v>292</v>
      </c>
      <c r="G2659" s="398" t="s">
        <v>292</v>
      </c>
      <c r="H2659" s="398" t="s">
        <v>292</v>
      </c>
      <c r="I2659" s="398" t="s">
        <v>292</v>
      </c>
      <c r="J2659" s="398" t="s">
        <v>292</v>
      </c>
    </row>
    <row r="2660" spans="1:10">
      <c r="A2660" t="s">
        <v>371</v>
      </c>
      <c r="B2660" t="s">
        <v>295</v>
      </c>
      <c r="C2660" t="s">
        <v>296</v>
      </c>
      <c r="D2660" t="s">
        <v>31</v>
      </c>
      <c r="E2660" t="s">
        <v>25</v>
      </c>
      <c r="F2660" s="398" t="s">
        <v>292</v>
      </c>
      <c r="G2660" s="398" t="s">
        <v>292</v>
      </c>
      <c r="H2660" s="398" t="s">
        <v>292</v>
      </c>
      <c r="I2660" s="398" t="s">
        <v>292</v>
      </c>
      <c r="J2660" s="398" t="s">
        <v>292</v>
      </c>
    </row>
    <row r="2661" spans="1:10">
      <c r="A2661" t="s">
        <v>371</v>
      </c>
      <c r="B2661" t="s">
        <v>297</v>
      </c>
      <c r="C2661" t="s">
        <v>298</v>
      </c>
      <c r="D2661" t="s">
        <v>31</v>
      </c>
      <c r="E2661" t="s">
        <v>25</v>
      </c>
      <c r="F2661" s="398" t="s">
        <v>292</v>
      </c>
      <c r="G2661" s="398" t="s">
        <v>292</v>
      </c>
      <c r="H2661" s="398" t="s">
        <v>292</v>
      </c>
      <c r="I2661" s="398" t="s">
        <v>292</v>
      </c>
      <c r="J2661" s="398" t="s">
        <v>292</v>
      </c>
    </row>
    <row r="2662" spans="1:10">
      <c r="A2662" t="s">
        <v>371</v>
      </c>
      <c r="B2662" t="s">
        <v>299</v>
      </c>
      <c r="C2662" t="s">
        <v>300</v>
      </c>
      <c r="D2662" t="s">
        <v>31</v>
      </c>
      <c r="E2662" t="s">
        <v>25</v>
      </c>
      <c r="F2662" s="398" t="s">
        <v>292</v>
      </c>
      <c r="G2662" s="398" t="s">
        <v>292</v>
      </c>
      <c r="H2662" s="398" t="s">
        <v>292</v>
      </c>
      <c r="I2662" s="398" t="s">
        <v>292</v>
      </c>
      <c r="J2662" s="398" t="s">
        <v>292</v>
      </c>
    </row>
    <row r="2663" spans="1:10">
      <c r="A2663" t="s">
        <v>371</v>
      </c>
      <c r="B2663" t="s">
        <v>301</v>
      </c>
      <c r="C2663" t="s">
        <v>302</v>
      </c>
      <c r="D2663" t="s">
        <v>31</v>
      </c>
      <c r="E2663" t="s">
        <v>25</v>
      </c>
      <c r="F2663" s="398" t="s">
        <v>292</v>
      </c>
      <c r="G2663" s="398" t="s">
        <v>292</v>
      </c>
      <c r="H2663" s="398" t="s">
        <v>292</v>
      </c>
      <c r="I2663" s="398" t="s">
        <v>292</v>
      </c>
      <c r="J2663" s="398" t="s">
        <v>292</v>
      </c>
    </row>
    <row r="2664" spans="1:10">
      <c r="A2664" t="s">
        <v>371</v>
      </c>
      <c r="B2664" t="s">
        <v>303</v>
      </c>
      <c r="C2664" t="s">
        <v>304</v>
      </c>
      <c r="D2664" t="s">
        <v>31</v>
      </c>
      <c r="E2664" t="s">
        <v>25</v>
      </c>
      <c r="F2664" s="398" t="s">
        <v>292</v>
      </c>
      <c r="G2664" s="398" t="s">
        <v>292</v>
      </c>
      <c r="H2664" s="398" t="s">
        <v>292</v>
      </c>
      <c r="I2664" s="398" t="s">
        <v>292</v>
      </c>
      <c r="J2664" s="398" t="s">
        <v>292</v>
      </c>
    </row>
    <row r="2665" spans="1:10">
      <c r="A2665" t="s">
        <v>371</v>
      </c>
      <c r="B2665" t="s">
        <v>305</v>
      </c>
      <c r="C2665" t="s">
        <v>306</v>
      </c>
      <c r="D2665" t="s">
        <v>31</v>
      </c>
      <c r="E2665" t="s">
        <v>25</v>
      </c>
      <c r="F2665" s="398" t="s">
        <v>292</v>
      </c>
      <c r="G2665" s="398" t="s">
        <v>292</v>
      </c>
      <c r="H2665" s="398" t="s">
        <v>292</v>
      </c>
      <c r="I2665" s="398" t="s">
        <v>292</v>
      </c>
      <c r="J2665" s="398" t="s">
        <v>292</v>
      </c>
    </row>
    <row r="2666" spans="1:10">
      <c r="A2666" t="s">
        <v>371</v>
      </c>
      <c r="B2666" t="s">
        <v>307</v>
      </c>
      <c r="C2666" t="s">
        <v>308</v>
      </c>
      <c r="D2666" t="s">
        <v>31</v>
      </c>
      <c r="E2666" t="s">
        <v>25</v>
      </c>
      <c r="F2666" s="398" t="s">
        <v>292</v>
      </c>
      <c r="G2666" s="398" t="s">
        <v>292</v>
      </c>
      <c r="H2666" s="398" t="s">
        <v>292</v>
      </c>
      <c r="I2666" s="398" t="s">
        <v>292</v>
      </c>
      <c r="J2666" s="398" t="s">
        <v>292</v>
      </c>
    </row>
    <row r="2667" spans="1:10">
      <c r="A2667" t="s">
        <v>371</v>
      </c>
      <c r="B2667" t="s">
        <v>309</v>
      </c>
      <c r="C2667" t="s">
        <v>310</v>
      </c>
      <c r="D2667" t="s">
        <v>31</v>
      </c>
      <c r="E2667" t="s">
        <v>25</v>
      </c>
      <c r="F2667" s="398" t="s">
        <v>292</v>
      </c>
      <c r="G2667" s="398" t="s">
        <v>292</v>
      </c>
      <c r="H2667" s="398" t="s">
        <v>292</v>
      </c>
      <c r="I2667" s="398" t="s">
        <v>292</v>
      </c>
      <c r="J2667" s="398" t="s">
        <v>292</v>
      </c>
    </row>
    <row r="2668" spans="1:10">
      <c r="A2668" t="s">
        <v>371</v>
      </c>
      <c r="B2668" t="s">
        <v>311</v>
      </c>
      <c r="C2668" t="s">
        <v>312</v>
      </c>
      <c r="D2668" t="s">
        <v>31</v>
      </c>
      <c r="E2668" t="s">
        <v>25</v>
      </c>
      <c r="F2668" s="398" t="s">
        <v>292</v>
      </c>
      <c r="G2668" s="398" t="s">
        <v>292</v>
      </c>
      <c r="H2668" s="398" t="s">
        <v>292</v>
      </c>
      <c r="I2668" s="398" t="s">
        <v>292</v>
      </c>
      <c r="J2668" s="398" t="s">
        <v>292</v>
      </c>
    </row>
    <row r="2669" spans="1:10">
      <c r="A2669" t="s">
        <v>371</v>
      </c>
      <c r="B2669" t="s">
        <v>313</v>
      </c>
      <c r="C2669" t="s">
        <v>314</v>
      </c>
      <c r="D2669" t="s">
        <v>31</v>
      </c>
      <c r="E2669" t="s">
        <v>25</v>
      </c>
      <c r="F2669" s="398" t="s">
        <v>292</v>
      </c>
      <c r="G2669" s="398" t="s">
        <v>292</v>
      </c>
      <c r="H2669" s="398" t="s">
        <v>292</v>
      </c>
      <c r="I2669" s="398" t="s">
        <v>292</v>
      </c>
      <c r="J2669" s="398" t="s">
        <v>292</v>
      </c>
    </row>
    <row r="2670" spans="1:10">
      <c r="A2670" t="s">
        <v>371</v>
      </c>
      <c r="B2670" t="s">
        <v>315</v>
      </c>
      <c r="C2670" t="s">
        <v>316</v>
      </c>
      <c r="D2670" t="s">
        <v>31</v>
      </c>
      <c r="E2670" t="s">
        <v>25</v>
      </c>
      <c r="F2670" s="397">
        <v>0</v>
      </c>
      <c r="G2670" s="397">
        <v>0</v>
      </c>
      <c r="H2670" s="397">
        <v>0</v>
      </c>
      <c r="I2670" s="397">
        <v>0</v>
      </c>
      <c r="J2670" s="397">
        <v>0</v>
      </c>
    </row>
    <row r="2671" spans="1:10">
      <c r="A2671" t="s">
        <v>371</v>
      </c>
      <c r="B2671" t="s">
        <v>317</v>
      </c>
      <c r="C2671" t="s">
        <v>318</v>
      </c>
      <c r="D2671" t="s">
        <v>31</v>
      </c>
      <c r="E2671" t="s">
        <v>25</v>
      </c>
      <c r="F2671" s="397">
        <v>0</v>
      </c>
      <c r="G2671" s="397">
        <v>0</v>
      </c>
      <c r="H2671" s="397">
        <v>0</v>
      </c>
      <c r="I2671" s="397">
        <v>0</v>
      </c>
      <c r="J2671" s="397">
        <v>0</v>
      </c>
    </row>
    <row r="2672" spans="1:10">
      <c r="A2672" t="s">
        <v>371</v>
      </c>
      <c r="B2672" t="s">
        <v>319</v>
      </c>
      <c r="C2672" t="s">
        <v>320</v>
      </c>
      <c r="D2672" t="s">
        <v>31</v>
      </c>
      <c r="E2672" t="s">
        <v>25</v>
      </c>
      <c r="F2672" s="397">
        <v>0</v>
      </c>
      <c r="G2672" s="397">
        <v>0</v>
      </c>
      <c r="H2672" s="397">
        <v>0</v>
      </c>
      <c r="I2672" s="397">
        <v>0</v>
      </c>
      <c r="J2672" s="397">
        <v>0</v>
      </c>
    </row>
    <row r="2673" spans="1:10">
      <c r="A2673" t="s">
        <v>371</v>
      </c>
      <c r="B2673" t="s">
        <v>321</v>
      </c>
      <c r="C2673" t="s">
        <v>322</v>
      </c>
      <c r="D2673" t="s">
        <v>31</v>
      </c>
      <c r="E2673" t="s">
        <v>25</v>
      </c>
      <c r="F2673" s="397">
        <v>0</v>
      </c>
      <c r="G2673" s="397">
        <v>0</v>
      </c>
      <c r="H2673" s="397">
        <v>0</v>
      </c>
      <c r="I2673" s="397">
        <v>0</v>
      </c>
      <c r="J2673" s="397">
        <v>0</v>
      </c>
    </row>
    <row r="2674" spans="1:10">
      <c r="A2674" t="s">
        <v>371</v>
      </c>
      <c r="B2674" t="s">
        <v>323</v>
      </c>
      <c r="C2674" t="s">
        <v>324</v>
      </c>
      <c r="D2674" t="s">
        <v>31</v>
      </c>
      <c r="E2674" t="s">
        <v>25</v>
      </c>
      <c r="F2674" s="397">
        <v>0</v>
      </c>
      <c r="G2674" s="397">
        <v>0</v>
      </c>
      <c r="H2674" s="397">
        <v>0</v>
      </c>
      <c r="I2674" s="397">
        <v>0</v>
      </c>
      <c r="J2674" s="397">
        <v>0</v>
      </c>
    </row>
    <row r="2675" spans="1:10">
      <c r="A2675" t="s">
        <v>371</v>
      </c>
      <c r="B2675" t="s">
        <v>325</v>
      </c>
      <c r="C2675" t="s">
        <v>326</v>
      </c>
      <c r="D2675" t="s">
        <v>31</v>
      </c>
      <c r="E2675" t="s">
        <v>25</v>
      </c>
      <c r="F2675" s="397">
        <v>0</v>
      </c>
      <c r="G2675" s="397">
        <v>0</v>
      </c>
      <c r="H2675" s="397">
        <v>0</v>
      </c>
      <c r="I2675" s="397">
        <v>0</v>
      </c>
      <c r="J2675" s="397">
        <v>0</v>
      </c>
    </row>
    <row r="2676" spans="1:10">
      <c r="A2676" t="s">
        <v>371</v>
      </c>
      <c r="B2676" t="s">
        <v>327</v>
      </c>
      <c r="C2676" t="s">
        <v>328</v>
      </c>
      <c r="D2676" t="s">
        <v>31</v>
      </c>
      <c r="E2676" t="s">
        <v>25</v>
      </c>
      <c r="F2676" s="397">
        <v>0</v>
      </c>
      <c r="G2676" s="397">
        <v>0</v>
      </c>
      <c r="H2676" s="397">
        <v>0</v>
      </c>
      <c r="I2676" s="397">
        <v>0</v>
      </c>
      <c r="J2676" s="397">
        <v>0</v>
      </c>
    </row>
    <row r="2677" spans="1:10">
      <c r="A2677" t="s">
        <v>371</v>
      </c>
      <c r="B2677" t="s">
        <v>329</v>
      </c>
      <c r="C2677" t="s">
        <v>330</v>
      </c>
      <c r="D2677" t="s">
        <v>31</v>
      </c>
      <c r="E2677" t="s">
        <v>25</v>
      </c>
      <c r="F2677" s="397">
        <v>0</v>
      </c>
      <c r="G2677" s="397">
        <v>0</v>
      </c>
      <c r="H2677" s="397">
        <v>0</v>
      </c>
      <c r="I2677" s="397">
        <v>0</v>
      </c>
      <c r="J2677" s="397">
        <v>0</v>
      </c>
    </row>
    <row r="2678" spans="1:10">
      <c r="A2678" t="s">
        <v>371</v>
      </c>
      <c r="B2678" t="s">
        <v>331</v>
      </c>
      <c r="C2678" t="s">
        <v>332</v>
      </c>
      <c r="D2678" t="s">
        <v>31</v>
      </c>
      <c r="E2678" t="s">
        <v>25</v>
      </c>
      <c r="F2678" s="397">
        <v>0</v>
      </c>
      <c r="G2678" s="397">
        <v>0</v>
      </c>
      <c r="H2678" s="397">
        <v>0</v>
      </c>
      <c r="I2678" s="397">
        <v>0</v>
      </c>
      <c r="J2678" s="397">
        <v>0</v>
      </c>
    </row>
    <row r="2679" spans="1:10">
      <c r="A2679" t="s">
        <v>371</v>
      </c>
      <c r="B2679" t="s">
        <v>333</v>
      </c>
      <c r="C2679" t="s">
        <v>334</v>
      </c>
      <c r="D2679" t="s">
        <v>31</v>
      </c>
      <c r="E2679" t="s">
        <v>25</v>
      </c>
      <c r="F2679" s="397">
        <v>1.5940000000000001</v>
      </c>
      <c r="G2679" s="397">
        <v>1.6120000000000001</v>
      </c>
      <c r="H2679" s="397">
        <v>1.631</v>
      </c>
      <c r="I2679" s="397">
        <v>1.5840000000000001</v>
      </c>
      <c r="J2679" s="397">
        <v>1.5509999999999999</v>
      </c>
    </row>
    <row r="2680" spans="1:10">
      <c r="A2680" t="s">
        <v>371</v>
      </c>
      <c r="B2680" t="s">
        <v>335</v>
      </c>
      <c r="C2680" t="s">
        <v>336</v>
      </c>
      <c r="D2680" t="s">
        <v>31</v>
      </c>
      <c r="E2680" t="s">
        <v>25</v>
      </c>
      <c r="F2680" s="397">
        <v>0</v>
      </c>
      <c r="G2680" s="397">
        <v>0</v>
      </c>
      <c r="H2680" s="397">
        <v>0</v>
      </c>
      <c r="I2680" s="397">
        <v>0</v>
      </c>
      <c r="J2680" s="397">
        <v>0</v>
      </c>
    </row>
    <row r="2681" spans="1:10">
      <c r="A2681" t="s">
        <v>371</v>
      </c>
      <c r="B2681" t="s">
        <v>337</v>
      </c>
      <c r="C2681" t="s">
        <v>338</v>
      </c>
      <c r="D2681" t="s">
        <v>31</v>
      </c>
      <c r="E2681" t="s">
        <v>25</v>
      </c>
      <c r="F2681" s="397">
        <v>0.47799999999999998</v>
      </c>
      <c r="G2681" s="397">
        <v>0.82199999999999995</v>
      </c>
      <c r="H2681" s="397">
        <v>0.95</v>
      </c>
      <c r="I2681" s="397">
        <v>0.97399999999999998</v>
      </c>
      <c r="J2681" s="397">
        <v>1.0109999999999999</v>
      </c>
    </row>
    <row r="2682" spans="1:10">
      <c r="A2682" t="s">
        <v>371</v>
      </c>
      <c r="B2682" t="s">
        <v>339</v>
      </c>
      <c r="C2682" t="s">
        <v>334</v>
      </c>
      <c r="D2682" t="s">
        <v>31</v>
      </c>
      <c r="E2682" t="s">
        <v>25</v>
      </c>
      <c r="F2682" s="397">
        <v>0</v>
      </c>
      <c r="G2682" s="397">
        <v>0</v>
      </c>
      <c r="H2682" s="397">
        <v>0</v>
      </c>
      <c r="I2682" s="397">
        <v>0</v>
      </c>
      <c r="J2682" s="397">
        <v>0</v>
      </c>
    </row>
    <row r="2683" spans="1:10">
      <c r="A2683" t="s">
        <v>371</v>
      </c>
      <c r="B2683" t="s">
        <v>340</v>
      </c>
      <c r="C2683" t="s">
        <v>338</v>
      </c>
      <c r="D2683" t="s">
        <v>31</v>
      </c>
      <c r="E2683" t="s">
        <v>25</v>
      </c>
      <c r="F2683" s="397">
        <v>0</v>
      </c>
      <c r="G2683" s="397">
        <v>0</v>
      </c>
      <c r="H2683" s="397">
        <v>0</v>
      </c>
      <c r="I2683" s="397">
        <v>0</v>
      </c>
      <c r="J2683" s="397">
        <v>0</v>
      </c>
    </row>
    <row r="2684" spans="1:10">
      <c r="A2684" t="s">
        <v>371</v>
      </c>
      <c r="B2684" t="s">
        <v>341</v>
      </c>
      <c r="C2684" t="s">
        <v>342</v>
      </c>
      <c r="D2684" t="s">
        <v>343</v>
      </c>
      <c r="E2684" t="s">
        <v>25</v>
      </c>
      <c r="F2684" s="399">
        <v>2384</v>
      </c>
      <c r="G2684" s="399">
        <v>2610</v>
      </c>
      <c r="H2684" s="399">
        <v>2715</v>
      </c>
      <c r="I2684" s="399">
        <v>2643</v>
      </c>
      <c r="J2684" s="399">
        <v>2649</v>
      </c>
    </row>
    <row r="2685" spans="1:10">
      <c r="A2685" t="s">
        <v>371</v>
      </c>
      <c r="B2685" t="s">
        <v>344</v>
      </c>
      <c r="C2685" t="s">
        <v>345</v>
      </c>
      <c r="D2685" t="s">
        <v>343</v>
      </c>
      <c r="E2685" t="s">
        <v>25</v>
      </c>
      <c r="F2685" s="399">
        <v>0</v>
      </c>
      <c r="G2685" s="399">
        <v>0</v>
      </c>
      <c r="H2685" s="399">
        <v>0</v>
      </c>
      <c r="I2685" s="399">
        <v>0</v>
      </c>
      <c r="J2685" s="399">
        <v>0</v>
      </c>
    </row>
    <row r="2686" spans="1:10">
      <c r="A2686" t="s">
        <v>371</v>
      </c>
      <c r="B2686" t="s">
        <v>346</v>
      </c>
      <c r="C2686" t="s">
        <v>347</v>
      </c>
      <c r="D2686" t="s">
        <v>348</v>
      </c>
      <c r="E2686" t="s">
        <v>25</v>
      </c>
      <c r="F2686" s="506">
        <v>0</v>
      </c>
      <c r="G2686" s="506">
        <v>0</v>
      </c>
      <c r="H2686" s="506">
        <v>0</v>
      </c>
      <c r="I2686" s="506">
        <v>0</v>
      </c>
      <c r="J2686" s="506">
        <v>0</v>
      </c>
    </row>
    <row r="2687" spans="1:10">
      <c r="A2687" t="s">
        <v>371</v>
      </c>
      <c r="B2687" t="s">
        <v>349</v>
      </c>
      <c r="C2687" t="s">
        <v>350</v>
      </c>
      <c r="D2687" t="s">
        <v>348</v>
      </c>
      <c r="E2687" t="s">
        <v>25</v>
      </c>
      <c r="F2687" s="506">
        <v>0.05</v>
      </c>
      <c r="G2687" s="506">
        <v>0.05</v>
      </c>
      <c r="H2687" s="506">
        <v>0.05</v>
      </c>
      <c r="I2687" s="506">
        <v>0.05</v>
      </c>
      <c r="J2687" s="506">
        <v>0.05</v>
      </c>
    </row>
    <row r="2688" spans="1:10">
      <c r="A2688" t="s">
        <v>371</v>
      </c>
      <c r="B2688" t="s">
        <v>351</v>
      </c>
      <c r="C2688" t="s">
        <v>352</v>
      </c>
      <c r="D2688" t="s">
        <v>348</v>
      </c>
      <c r="E2688" t="s">
        <v>25</v>
      </c>
      <c r="F2688" s="506">
        <v>0</v>
      </c>
      <c r="G2688" s="506">
        <v>0</v>
      </c>
      <c r="H2688" s="506">
        <v>0</v>
      </c>
      <c r="I2688" s="506">
        <v>0</v>
      </c>
      <c r="J2688" s="506">
        <v>0</v>
      </c>
    </row>
    <row r="2689" spans="1:10">
      <c r="A2689" t="s">
        <v>371</v>
      </c>
      <c r="B2689" t="s">
        <v>353</v>
      </c>
      <c r="C2689" t="s">
        <v>354</v>
      </c>
      <c r="D2689" t="s">
        <v>348</v>
      </c>
      <c r="E2689" t="s">
        <v>25</v>
      </c>
      <c r="F2689" s="398" t="s">
        <v>292</v>
      </c>
      <c r="G2689" s="398" t="s">
        <v>292</v>
      </c>
      <c r="H2689" s="398" t="s">
        <v>292</v>
      </c>
      <c r="I2689" s="398" t="s">
        <v>292</v>
      </c>
      <c r="J2689" s="398" t="s">
        <v>292</v>
      </c>
    </row>
    <row r="2690" spans="1:10">
      <c r="A2690" t="s">
        <v>371</v>
      </c>
      <c r="B2690" t="s">
        <v>355</v>
      </c>
      <c r="C2690" t="s">
        <v>356</v>
      </c>
      <c r="D2690" t="s">
        <v>348</v>
      </c>
      <c r="E2690" t="s">
        <v>25</v>
      </c>
      <c r="F2690" s="398" t="s">
        <v>292</v>
      </c>
      <c r="G2690" s="398" t="s">
        <v>292</v>
      </c>
      <c r="H2690" s="398" t="s">
        <v>292</v>
      </c>
      <c r="I2690" s="398" t="s">
        <v>292</v>
      </c>
      <c r="J2690" s="398" t="s">
        <v>292</v>
      </c>
    </row>
    <row r="2691" spans="1:10">
      <c r="A2691" t="s">
        <v>371</v>
      </c>
      <c r="B2691" t="s">
        <v>357</v>
      </c>
      <c r="C2691" t="s">
        <v>358</v>
      </c>
      <c r="D2691" t="s">
        <v>348</v>
      </c>
      <c r="E2691" t="s">
        <v>25</v>
      </c>
      <c r="F2691" s="398" t="s">
        <v>292</v>
      </c>
      <c r="G2691" s="398" t="s">
        <v>292</v>
      </c>
      <c r="H2691" s="398" t="s">
        <v>292</v>
      </c>
      <c r="I2691" s="398" t="s">
        <v>292</v>
      </c>
      <c r="J2691" s="398" t="s">
        <v>292</v>
      </c>
    </row>
    <row r="2692" spans="1:10">
      <c r="A2692" t="s">
        <v>372</v>
      </c>
      <c r="B2692" t="s">
        <v>29</v>
      </c>
      <c r="C2692" t="s">
        <v>30</v>
      </c>
      <c r="D2692" t="s">
        <v>31</v>
      </c>
      <c r="E2692" t="s">
        <v>25</v>
      </c>
      <c r="F2692" s="397">
        <v>0</v>
      </c>
      <c r="G2692" s="397">
        <v>0</v>
      </c>
      <c r="H2692" s="397">
        <v>0</v>
      </c>
      <c r="I2692" s="397">
        <v>0</v>
      </c>
      <c r="J2692" s="397">
        <v>0</v>
      </c>
    </row>
    <row r="2693" spans="1:10">
      <c r="A2693" t="s">
        <v>372</v>
      </c>
      <c r="B2693" t="s">
        <v>32</v>
      </c>
      <c r="C2693" t="s">
        <v>33</v>
      </c>
      <c r="D2693" t="s">
        <v>31</v>
      </c>
      <c r="E2693" t="s">
        <v>25</v>
      </c>
      <c r="F2693" s="397">
        <v>0.33800000000000002</v>
      </c>
      <c r="G2693" s="397">
        <v>0.33800000000000002</v>
      </c>
      <c r="H2693" s="397">
        <v>0.33800000000000002</v>
      </c>
      <c r="I2693" s="397">
        <v>0.33800000000000002</v>
      </c>
      <c r="J2693" s="397">
        <v>0.33800000000000002</v>
      </c>
    </row>
    <row r="2694" spans="1:10">
      <c r="A2694" t="s">
        <v>372</v>
      </c>
      <c r="B2694" t="s">
        <v>34</v>
      </c>
      <c r="C2694" t="s">
        <v>35</v>
      </c>
      <c r="D2694" t="s">
        <v>31</v>
      </c>
      <c r="E2694" t="s">
        <v>25</v>
      </c>
      <c r="F2694" s="398" t="s">
        <v>292</v>
      </c>
      <c r="G2694" s="398" t="s">
        <v>292</v>
      </c>
      <c r="H2694" s="398" t="s">
        <v>292</v>
      </c>
      <c r="I2694" s="398" t="s">
        <v>292</v>
      </c>
      <c r="J2694" s="398" t="s">
        <v>292</v>
      </c>
    </row>
    <row r="2695" spans="1:10">
      <c r="A2695" t="s">
        <v>372</v>
      </c>
      <c r="B2695" t="s">
        <v>36</v>
      </c>
      <c r="C2695" t="s">
        <v>37</v>
      </c>
      <c r="D2695" t="s">
        <v>31</v>
      </c>
      <c r="E2695" t="s">
        <v>25</v>
      </c>
      <c r="F2695" s="398" t="s">
        <v>292</v>
      </c>
      <c r="G2695" s="398" t="s">
        <v>292</v>
      </c>
      <c r="H2695" s="398" t="s">
        <v>292</v>
      </c>
      <c r="I2695" s="398" t="s">
        <v>292</v>
      </c>
      <c r="J2695" s="398" t="s">
        <v>292</v>
      </c>
    </row>
    <row r="2696" spans="1:10">
      <c r="A2696" t="s">
        <v>372</v>
      </c>
      <c r="B2696" t="s">
        <v>38</v>
      </c>
      <c r="C2696" t="s">
        <v>39</v>
      </c>
      <c r="D2696" t="s">
        <v>31</v>
      </c>
      <c r="E2696" t="s">
        <v>25</v>
      </c>
      <c r="F2696" s="397">
        <v>0</v>
      </c>
      <c r="G2696" s="397">
        <v>0</v>
      </c>
      <c r="H2696" s="397">
        <v>0</v>
      </c>
      <c r="I2696" s="397">
        <v>0</v>
      </c>
      <c r="J2696" s="397">
        <v>0</v>
      </c>
    </row>
    <row r="2697" spans="1:10">
      <c r="A2697" t="s">
        <v>372</v>
      </c>
      <c r="B2697" t="s">
        <v>40</v>
      </c>
      <c r="C2697" t="s">
        <v>41</v>
      </c>
      <c r="D2697" t="s">
        <v>31</v>
      </c>
      <c r="E2697" t="s">
        <v>25</v>
      </c>
      <c r="F2697" s="397">
        <v>0</v>
      </c>
      <c r="G2697" s="397">
        <v>0</v>
      </c>
      <c r="H2697" s="397">
        <v>0</v>
      </c>
      <c r="I2697" s="397">
        <v>0</v>
      </c>
      <c r="J2697" s="397">
        <v>0</v>
      </c>
    </row>
    <row r="2698" spans="1:10">
      <c r="A2698" t="s">
        <v>372</v>
      </c>
      <c r="B2698" t="s">
        <v>42</v>
      </c>
      <c r="C2698" t="s">
        <v>43</v>
      </c>
      <c r="D2698" t="s">
        <v>31</v>
      </c>
      <c r="E2698" t="s">
        <v>25</v>
      </c>
      <c r="F2698" s="398" t="s">
        <v>292</v>
      </c>
      <c r="G2698" s="398" t="s">
        <v>292</v>
      </c>
      <c r="H2698" s="398" t="s">
        <v>292</v>
      </c>
      <c r="I2698" s="398" t="s">
        <v>292</v>
      </c>
      <c r="J2698" s="398" t="s">
        <v>292</v>
      </c>
    </row>
    <row r="2699" spans="1:10">
      <c r="A2699" t="s">
        <v>372</v>
      </c>
      <c r="B2699" t="s">
        <v>44</v>
      </c>
      <c r="C2699" t="s">
        <v>45</v>
      </c>
      <c r="D2699" t="s">
        <v>31</v>
      </c>
      <c r="E2699" t="s">
        <v>25</v>
      </c>
      <c r="F2699" s="398" t="s">
        <v>292</v>
      </c>
      <c r="G2699" s="398" t="s">
        <v>292</v>
      </c>
      <c r="H2699" s="398" t="s">
        <v>292</v>
      </c>
      <c r="I2699" s="398" t="s">
        <v>292</v>
      </c>
      <c r="J2699" s="398" t="s">
        <v>292</v>
      </c>
    </row>
    <row r="2700" spans="1:10">
      <c r="A2700" t="s">
        <v>372</v>
      </c>
      <c r="B2700" t="s">
        <v>46</v>
      </c>
      <c r="C2700" t="s">
        <v>47</v>
      </c>
      <c r="D2700" t="s">
        <v>31</v>
      </c>
      <c r="E2700" t="s">
        <v>25</v>
      </c>
      <c r="F2700" s="397">
        <v>0</v>
      </c>
      <c r="G2700" s="397">
        <v>0</v>
      </c>
      <c r="H2700" s="397">
        <v>0</v>
      </c>
      <c r="I2700" s="397">
        <v>0</v>
      </c>
      <c r="J2700" s="397">
        <v>0</v>
      </c>
    </row>
    <row r="2701" spans="1:10">
      <c r="A2701" t="s">
        <v>372</v>
      </c>
      <c r="B2701" t="s">
        <v>48</v>
      </c>
      <c r="C2701" t="s">
        <v>49</v>
      </c>
      <c r="D2701" t="s">
        <v>31</v>
      </c>
      <c r="E2701" t="s">
        <v>25</v>
      </c>
      <c r="F2701" s="397">
        <v>0</v>
      </c>
      <c r="G2701" s="397">
        <v>0</v>
      </c>
      <c r="H2701" s="397">
        <v>0</v>
      </c>
      <c r="I2701" s="397">
        <v>0</v>
      </c>
      <c r="J2701" s="397">
        <v>0</v>
      </c>
    </row>
    <row r="2702" spans="1:10">
      <c r="A2702" t="s">
        <v>372</v>
      </c>
      <c r="B2702" t="s">
        <v>50</v>
      </c>
      <c r="C2702" t="s">
        <v>51</v>
      </c>
      <c r="D2702" t="s">
        <v>31</v>
      </c>
      <c r="E2702" t="s">
        <v>25</v>
      </c>
      <c r="F2702" s="398" t="s">
        <v>292</v>
      </c>
      <c r="G2702" s="398" t="s">
        <v>292</v>
      </c>
      <c r="H2702" s="398" t="s">
        <v>292</v>
      </c>
      <c r="I2702" s="398" t="s">
        <v>292</v>
      </c>
      <c r="J2702" s="398" t="s">
        <v>292</v>
      </c>
    </row>
    <row r="2703" spans="1:10">
      <c r="A2703" t="s">
        <v>372</v>
      </c>
      <c r="B2703" t="s">
        <v>52</v>
      </c>
      <c r="C2703" t="s">
        <v>53</v>
      </c>
      <c r="D2703" t="s">
        <v>31</v>
      </c>
      <c r="E2703" t="s">
        <v>25</v>
      </c>
      <c r="F2703" s="398" t="s">
        <v>292</v>
      </c>
      <c r="G2703" s="398" t="s">
        <v>292</v>
      </c>
      <c r="H2703" s="398" t="s">
        <v>292</v>
      </c>
      <c r="I2703" s="398" t="s">
        <v>292</v>
      </c>
      <c r="J2703" s="398" t="s">
        <v>292</v>
      </c>
    </row>
    <row r="2704" spans="1:10">
      <c r="A2704" t="s">
        <v>372</v>
      </c>
      <c r="B2704" t="s">
        <v>54</v>
      </c>
      <c r="C2704" t="s">
        <v>55</v>
      </c>
      <c r="D2704" t="s">
        <v>31</v>
      </c>
      <c r="E2704" t="s">
        <v>25</v>
      </c>
      <c r="F2704" s="398" t="s">
        <v>292</v>
      </c>
      <c r="G2704" s="398" t="s">
        <v>292</v>
      </c>
      <c r="H2704" s="398" t="s">
        <v>292</v>
      </c>
      <c r="I2704" s="398" t="s">
        <v>292</v>
      </c>
      <c r="J2704" s="398" t="s">
        <v>292</v>
      </c>
    </row>
    <row r="2705" spans="1:10">
      <c r="A2705" t="s">
        <v>372</v>
      </c>
      <c r="B2705" t="s">
        <v>56</v>
      </c>
      <c r="C2705" t="s">
        <v>57</v>
      </c>
      <c r="D2705" t="s">
        <v>31</v>
      </c>
      <c r="E2705" t="s">
        <v>25</v>
      </c>
      <c r="F2705" s="398" t="s">
        <v>292</v>
      </c>
      <c r="G2705" s="398" t="s">
        <v>292</v>
      </c>
      <c r="H2705" s="398" t="s">
        <v>292</v>
      </c>
      <c r="I2705" s="398" t="s">
        <v>292</v>
      </c>
      <c r="J2705" s="398" t="s">
        <v>292</v>
      </c>
    </row>
    <row r="2706" spans="1:10">
      <c r="A2706" t="s">
        <v>372</v>
      </c>
      <c r="B2706" t="s">
        <v>58</v>
      </c>
      <c r="C2706" t="s">
        <v>59</v>
      </c>
      <c r="D2706" t="s">
        <v>31</v>
      </c>
      <c r="E2706" t="s">
        <v>25</v>
      </c>
      <c r="F2706" s="397">
        <v>0</v>
      </c>
      <c r="G2706" s="397">
        <v>0</v>
      </c>
      <c r="H2706" s="397">
        <v>0</v>
      </c>
      <c r="I2706" s="397">
        <v>0</v>
      </c>
      <c r="J2706" s="397">
        <v>0</v>
      </c>
    </row>
    <row r="2707" spans="1:10">
      <c r="A2707" t="s">
        <v>372</v>
      </c>
      <c r="B2707" t="s">
        <v>60</v>
      </c>
      <c r="C2707" t="s">
        <v>61</v>
      </c>
      <c r="D2707" t="s">
        <v>31</v>
      </c>
      <c r="E2707" t="s">
        <v>25</v>
      </c>
      <c r="F2707" s="397">
        <v>0</v>
      </c>
      <c r="G2707" s="397">
        <v>0</v>
      </c>
      <c r="H2707" s="397">
        <v>0</v>
      </c>
      <c r="I2707" s="397">
        <v>0</v>
      </c>
      <c r="J2707" s="397">
        <v>0</v>
      </c>
    </row>
    <row r="2708" spans="1:10">
      <c r="A2708" t="s">
        <v>372</v>
      </c>
      <c r="B2708" t="s">
        <v>62</v>
      </c>
      <c r="C2708" t="s">
        <v>63</v>
      </c>
      <c r="D2708" t="s">
        <v>31</v>
      </c>
      <c r="E2708" t="s">
        <v>25</v>
      </c>
      <c r="F2708" s="398" t="s">
        <v>292</v>
      </c>
      <c r="G2708" s="398" t="s">
        <v>292</v>
      </c>
      <c r="H2708" s="398" t="s">
        <v>292</v>
      </c>
      <c r="I2708" s="398" t="s">
        <v>292</v>
      </c>
      <c r="J2708" s="398" t="s">
        <v>292</v>
      </c>
    </row>
    <row r="2709" spans="1:10">
      <c r="A2709" t="s">
        <v>372</v>
      </c>
      <c r="B2709" t="s">
        <v>64</v>
      </c>
      <c r="C2709" t="s">
        <v>65</v>
      </c>
      <c r="D2709" t="s">
        <v>31</v>
      </c>
      <c r="E2709" t="s">
        <v>25</v>
      </c>
      <c r="F2709" s="398" t="s">
        <v>292</v>
      </c>
      <c r="G2709" s="398" t="s">
        <v>292</v>
      </c>
      <c r="H2709" s="398" t="s">
        <v>292</v>
      </c>
      <c r="I2709" s="398" t="s">
        <v>292</v>
      </c>
      <c r="J2709" s="398" t="s">
        <v>292</v>
      </c>
    </row>
    <row r="2710" spans="1:10">
      <c r="A2710" t="s">
        <v>372</v>
      </c>
      <c r="B2710" t="s">
        <v>66</v>
      </c>
      <c r="C2710" t="s">
        <v>67</v>
      </c>
      <c r="D2710" t="s">
        <v>31</v>
      </c>
      <c r="E2710" t="s">
        <v>25</v>
      </c>
      <c r="F2710" s="398" t="s">
        <v>292</v>
      </c>
      <c r="G2710" s="398" t="s">
        <v>292</v>
      </c>
      <c r="H2710" s="398" t="s">
        <v>292</v>
      </c>
      <c r="I2710" s="398" t="s">
        <v>292</v>
      </c>
      <c r="J2710" s="398" t="s">
        <v>292</v>
      </c>
    </row>
    <row r="2711" spans="1:10">
      <c r="A2711" t="s">
        <v>372</v>
      </c>
      <c r="B2711" t="s">
        <v>68</v>
      </c>
      <c r="C2711" t="s">
        <v>69</v>
      </c>
      <c r="D2711" t="s">
        <v>31</v>
      </c>
      <c r="E2711" t="s">
        <v>25</v>
      </c>
      <c r="F2711" s="398" t="s">
        <v>292</v>
      </c>
      <c r="G2711" s="398" t="s">
        <v>292</v>
      </c>
      <c r="H2711" s="398" t="s">
        <v>292</v>
      </c>
      <c r="I2711" s="398" t="s">
        <v>292</v>
      </c>
      <c r="J2711" s="398" t="s">
        <v>292</v>
      </c>
    </row>
    <row r="2712" spans="1:10">
      <c r="A2712" t="s">
        <v>372</v>
      </c>
      <c r="B2712" t="s">
        <v>70</v>
      </c>
      <c r="C2712" t="s">
        <v>71</v>
      </c>
      <c r="D2712" t="s">
        <v>31</v>
      </c>
      <c r="E2712" t="s">
        <v>25</v>
      </c>
      <c r="F2712" s="397">
        <v>0</v>
      </c>
      <c r="G2712" s="397">
        <v>0</v>
      </c>
      <c r="H2712" s="397">
        <v>0</v>
      </c>
      <c r="I2712" s="397">
        <v>0</v>
      </c>
      <c r="J2712" s="397">
        <v>0</v>
      </c>
    </row>
    <row r="2713" spans="1:10">
      <c r="A2713" t="s">
        <v>372</v>
      </c>
      <c r="B2713" t="s">
        <v>72</v>
      </c>
      <c r="C2713" t="s">
        <v>73</v>
      </c>
      <c r="D2713" t="s">
        <v>31</v>
      </c>
      <c r="E2713" t="s">
        <v>25</v>
      </c>
      <c r="F2713" s="397">
        <v>0</v>
      </c>
      <c r="G2713" s="397">
        <v>0</v>
      </c>
      <c r="H2713" s="397">
        <v>0</v>
      </c>
      <c r="I2713" s="397">
        <v>0</v>
      </c>
      <c r="J2713" s="397">
        <v>0</v>
      </c>
    </row>
    <row r="2714" spans="1:10">
      <c r="A2714" t="s">
        <v>372</v>
      </c>
      <c r="B2714" t="s">
        <v>74</v>
      </c>
      <c r="C2714" t="s">
        <v>75</v>
      </c>
      <c r="D2714" t="s">
        <v>31</v>
      </c>
      <c r="E2714" t="s">
        <v>25</v>
      </c>
      <c r="F2714" s="398" t="s">
        <v>292</v>
      </c>
      <c r="G2714" s="398" t="s">
        <v>292</v>
      </c>
      <c r="H2714" s="398" t="s">
        <v>292</v>
      </c>
      <c r="I2714" s="398" t="s">
        <v>292</v>
      </c>
      <c r="J2714" s="398" t="s">
        <v>292</v>
      </c>
    </row>
    <row r="2715" spans="1:10">
      <c r="A2715" t="s">
        <v>372</v>
      </c>
      <c r="B2715" t="s">
        <v>76</v>
      </c>
      <c r="C2715" t="s">
        <v>77</v>
      </c>
      <c r="D2715" t="s">
        <v>31</v>
      </c>
      <c r="E2715" t="s">
        <v>25</v>
      </c>
      <c r="F2715" s="398" t="s">
        <v>292</v>
      </c>
      <c r="G2715" s="398" t="s">
        <v>292</v>
      </c>
      <c r="H2715" s="398" t="s">
        <v>292</v>
      </c>
      <c r="I2715" s="398" t="s">
        <v>292</v>
      </c>
      <c r="J2715" s="398" t="s">
        <v>292</v>
      </c>
    </row>
    <row r="2716" spans="1:10">
      <c r="A2716" t="s">
        <v>372</v>
      </c>
      <c r="B2716" t="s">
        <v>78</v>
      </c>
      <c r="C2716" t="s">
        <v>79</v>
      </c>
      <c r="D2716" t="s">
        <v>31</v>
      </c>
      <c r="E2716" t="s">
        <v>25</v>
      </c>
      <c r="F2716" s="398" t="s">
        <v>292</v>
      </c>
      <c r="G2716" s="398" t="s">
        <v>292</v>
      </c>
      <c r="H2716" s="398" t="s">
        <v>292</v>
      </c>
      <c r="I2716" s="398" t="s">
        <v>292</v>
      </c>
      <c r="J2716" s="398" t="s">
        <v>292</v>
      </c>
    </row>
    <row r="2717" spans="1:10">
      <c r="A2717" t="s">
        <v>372</v>
      </c>
      <c r="B2717" t="s">
        <v>80</v>
      </c>
      <c r="C2717" t="s">
        <v>81</v>
      </c>
      <c r="D2717" t="s">
        <v>31</v>
      </c>
      <c r="E2717" t="s">
        <v>25</v>
      </c>
      <c r="F2717" s="398" t="s">
        <v>292</v>
      </c>
      <c r="G2717" s="398" t="s">
        <v>292</v>
      </c>
      <c r="H2717" s="398" t="s">
        <v>292</v>
      </c>
      <c r="I2717" s="398" t="s">
        <v>292</v>
      </c>
      <c r="J2717" s="398" t="s">
        <v>292</v>
      </c>
    </row>
    <row r="2718" spans="1:10">
      <c r="A2718" t="s">
        <v>372</v>
      </c>
      <c r="B2718" t="s">
        <v>82</v>
      </c>
      <c r="C2718" t="s">
        <v>83</v>
      </c>
      <c r="D2718" t="s">
        <v>31</v>
      </c>
      <c r="E2718" t="s">
        <v>25</v>
      </c>
      <c r="F2718" s="397">
        <v>0</v>
      </c>
      <c r="G2718" s="397">
        <v>0</v>
      </c>
      <c r="H2718" s="397">
        <v>0</v>
      </c>
      <c r="I2718" s="397">
        <v>0</v>
      </c>
      <c r="J2718" s="397">
        <v>0</v>
      </c>
    </row>
    <row r="2719" spans="1:10">
      <c r="A2719" t="s">
        <v>372</v>
      </c>
      <c r="B2719" t="s">
        <v>84</v>
      </c>
      <c r="C2719" t="s">
        <v>85</v>
      </c>
      <c r="D2719" t="s">
        <v>31</v>
      </c>
      <c r="E2719" t="s">
        <v>25</v>
      </c>
      <c r="F2719" s="397">
        <v>0</v>
      </c>
      <c r="G2719" s="397">
        <v>0</v>
      </c>
      <c r="H2719" s="397">
        <v>0</v>
      </c>
      <c r="I2719" s="397">
        <v>0</v>
      </c>
      <c r="J2719" s="397">
        <v>0</v>
      </c>
    </row>
    <row r="2720" spans="1:10">
      <c r="A2720" t="s">
        <v>372</v>
      </c>
      <c r="B2720" t="s">
        <v>86</v>
      </c>
      <c r="C2720" t="s">
        <v>87</v>
      </c>
      <c r="D2720" t="s">
        <v>31</v>
      </c>
      <c r="E2720" t="s">
        <v>25</v>
      </c>
      <c r="F2720" s="398" t="s">
        <v>292</v>
      </c>
      <c r="G2720" s="398" t="s">
        <v>292</v>
      </c>
      <c r="H2720" s="398" t="s">
        <v>292</v>
      </c>
      <c r="I2720" s="398" t="s">
        <v>292</v>
      </c>
      <c r="J2720" s="398" t="s">
        <v>292</v>
      </c>
    </row>
    <row r="2721" spans="1:10">
      <c r="A2721" t="s">
        <v>372</v>
      </c>
      <c r="B2721" t="s">
        <v>88</v>
      </c>
      <c r="C2721" t="s">
        <v>89</v>
      </c>
      <c r="D2721" t="s">
        <v>31</v>
      </c>
      <c r="E2721" t="s">
        <v>25</v>
      </c>
      <c r="F2721" s="398" t="s">
        <v>292</v>
      </c>
      <c r="G2721" s="398" t="s">
        <v>292</v>
      </c>
      <c r="H2721" s="398" t="s">
        <v>292</v>
      </c>
      <c r="I2721" s="398" t="s">
        <v>292</v>
      </c>
      <c r="J2721" s="398" t="s">
        <v>292</v>
      </c>
    </row>
    <row r="2722" spans="1:10">
      <c r="A2722" t="s">
        <v>372</v>
      </c>
      <c r="B2722" t="s">
        <v>90</v>
      </c>
      <c r="C2722" t="s">
        <v>91</v>
      </c>
      <c r="D2722" t="s">
        <v>31</v>
      </c>
      <c r="E2722" t="s">
        <v>25</v>
      </c>
      <c r="F2722" s="398" t="s">
        <v>292</v>
      </c>
      <c r="G2722" s="398" t="s">
        <v>292</v>
      </c>
      <c r="H2722" s="398" t="s">
        <v>292</v>
      </c>
      <c r="I2722" s="398" t="s">
        <v>292</v>
      </c>
      <c r="J2722" s="398" t="s">
        <v>292</v>
      </c>
    </row>
    <row r="2723" spans="1:10">
      <c r="A2723" t="s">
        <v>372</v>
      </c>
      <c r="B2723" t="s">
        <v>92</v>
      </c>
      <c r="C2723" t="s">
        <v>93</v>
      </c>
      <c r="D2723" t="s">
        <v>31</v>
      </c>
      <c r="E2723" t="s">
        <v>25</v>
      </c>
      <c r="F2723" s="398" t="s">
        <v>292</v>
      </c>
      <c r="G2723" s="398" t="s">
        <v>292</v>
      </c>
      <c r="H2723" s="398" t="s">
        <v>292</v>
      </c>
      <c r="I2723" s="398" t="s">
        <v>292</v>
      </c>
      <c r="J2723" s="398" t="s">
        <v>292</v>
      </c>
    </row>
    <row r="2724" spans="1:10">
      <c r="A2724" t="s">
        <v>372</v>
      </c>
      <c r="B2724" t="s">
        <v>94</v>
      </c>
      <c r="C2724" t="s">
        <v>95</v>
      </c>
      <c r="D2724" t="s">
        <v>31</v>
      </c>
      <c r="E2724" t="s">
        <v>25</v>
      </c>
      <c r="F2724" s="397">
        <v>0.46393624683073081</v>
      </c>
      <c r="G2724" s="397">
        <v>0.46986992197689742</v>
      </c>
      <c r="H2724" s="397">
        <v>0.47360965364839402</v>
      </c>
      <c r="I2724" s="397">
        <v>0.47742233780148807</v>
      </c>
      <c r="J2724" s="397">
        <v>0.48135187957441489</v>
      </c>
    </row>
    <row r="2725" spans="1:10">
      <c r="A2725" t="s">
        <v>372</v>
      </c>
      <c r="B2725" t="s">
        <v>96</v>
      </c>
      <c r="C2725" t="s">
        <v>97</v>
      </c>
      <c r="D2725" t="s">
        <v>31</v>
      </c>
      <c r="E2725" t="s">
        <v>25</v>
      </c>
      <c r="F2725" s="397">
        <v>0.43713642577577788</v>
      </c>
      <c r="G2725" s="397">
        <v>0.44272733522255842</v>
      </c>
      <c r="H2725" s="397">
        <v>0.44625103691089618</v>
      </c>
      <c r="I2725" s="397">
        <v>0.44984347689522791</v>
      </c>
      <c r="J2725" s="397">
        <v>0.45354602408201949</v>
      </c>
    </row>
    <row r="2726" spans="1:10">
      <c r="A2726" t="s">
        <v>372</v>
      </c>
      <c r="B2726" t="s">
        <v>98</v>
      </c>
      <c r="C2726" t="s">
        <v>99</v>
      </c>
      <c r="D2726" t="s">
        <v>31</v>
      </c>
      <c r="E2726" t="s">
        <v>25</v>
      </c>
      <c r="F2726" s="397">
        <v>0</v>
      </c>
      <c r="G2726" s="397">
        <v>0</v>
      </c>
      <c r="H2726" s="397">
        <v>0</v>
      </c>
      <c r="I2726" s="397">
        <v>0</v>
      </c>
      <c r="J2726" s="397">
        <v>0</v>
      </c>
    </row>
    <row r="2727" spans="1:10">
      <c r="A2727" t="s">
        <v>372</v>
      </c>
      <c r="B2727" t="s">
        <v>100</v>
      </c>
      <c r="C2727" t="s">
        <v>101</v>
      </c>
      <c r="D2727" t="s">
        <v>31</v>
      </c>
      <c r="E2727" t="s">
        <v>25</v>
      </c>
      <c r="F2727" s="397">
        <v>11.60424195633626</v>
      </c>
      <c r="G2727" s="397">
        <v>11.75208270226956</v>
      </c>
      <c r="H2727" s="397">
        <v>11.845981982776181</v>
      </c>
      <c r="I2727" s="397">
        <v>11.941043847093921</v>
      </c>
      <c r="J2727" s="397">
        <v>12.039520682402641</v>
      </c>
    </row>
    <row r="2728" spans="1:10">
      <c r="A2728" t="s">
        <v>372</v>
      </c>
      <c r="B2728" t="s">
        <v>102</v>
      </c>
      <c r="C2728" t="s">
        <v>103</v>
      </c>
      <c r="D2728" t="s">
        <v>31</v>
      </c>
      <c r="E2728" t="s">
        <v>25</v>
      </c>
      <c r="F2728" s="397">
        <v>0.51232910489406391</v>
      </c>
      <c r="G2728" s="397">
        <v>0.51888171745049738</v>
      </c>
      <c r="H2728" s="397">
        <v>0.52301153785769861</v>
      </c>
      <c r="I2728" s="397">
        <v>0.52722192036767124</v>
      </c>
      <c r="J2728" s="397">
        <v>0.53156134983221559</v>
      </c>
    </row>
    <row r="2729" spans="1:10">
      <c r="A2729" t="s">
        <v>372</v>
      </c>
      <c r="B2729" t="s">
        <v>104</v>
      </c>
      <c r="C2729" t="s">
        <v>105</v>
      </c>
      <c r="D2729" t="s">
        <v>31</v>
      </c>
      <c r="E2729" t="s">
        <v>25</v>
      </c>
      <c r="F2729" s="397">
        <v>0</v>
      </c>
      <c r="G2729" s="397">
        <v>0</v>
      </c>
      <c r="H2729" s="397">
        <v>0</v>
      </c>
      <c r="I2729" s="397">
        <v>0</v>
      </c>
      <c r="J2729" s="397">
        <v>0</v>
      </c>
    </row>
    <row r="2730" spans="1:10">
      <c r="A2730" t="s">
        <v>372</v>
      </c>
      <c r="B2730" t="s">
        <v>106</v>
      </c>
      <c r="C2730" t="s">
        <v>107</v>
      </c>
      <c r="D2730" t="s">
        <v>31</v>
      </c>
      <c r="E2730" t="s">
        <v>25</v>
      </c>
      <c r="F2730" s="397">
        <v>0</v>
      </c>
      <c r="G2730" s="397">
        <v>0</v>
      </c>
      <c r="H2730" s="397">
        <v>0</v>
      </c>
      <c r="I2730" s="397">
        <v>0</v>
      </c>
      <c r="J2730" s="397">
        <v>0</v>
      </c>
    </row>
    <row r="2731" spans="1:10">
      <c r="A2731" t="s">
        <v>372</v>
      </c>
      <c r="B2731" t="s">
        <v>108</v>
      </c>
      <c r="C2731" t="s">
        <v>109</v>
      </c>
      <c r="D2731" t="s">
        <v>31</v>
      </c>
      <c r="E2731" t="s">
        <v>25</v>
      </c>
      <c r="F2731" s="397">
        <v>0</v>
      </c>
      <c r="G2731" s="397">
        <v>0</v>
      </c>
      <c r="H2731" s="397">
        <v>0</v>
      </c>
      <c r="I2731" s="397">
        <v>0</v>
      </c>
      <c r="J2731" s="397">
        <v>0</v>
      </c>
    </row>
    <row r="2732" spans="1:10">
      <c r="A2732" t="s">
        <v>372</v>
      </c>
      <c r="B2732" t="s">
        <v>110</v>
      </c>
      <c r="C2732" t="s">
        <v>111</v>
      </c>
      <c r="D2732" t="s">
        <v>31</v>
      </c>
      <c r="E2732" t="s">
        <v>25</v>
      </c>
      <c r="F2732" s="397">
        <v>9.4999538651906583</v>
      </c>
      <c r="G2732" s="397">
        <v>9.6214568529927273</v>
      </c>
      <c r="H2732" s="397">
        <v>9.6980347849609814</v>
      </c>
      <c r="I2732" s="397">
        <v>9.7761065540981598</v>
      </c>
      <c r="J2732" s="397">
        <v>9.8565711994220742</v>
      </c>
    </row>
    <row r="2733" spans="1:10">
      <c r="A2733" t="s">
        <v>372</v>
      </c>
      <c r="B2733" t="s">
        <v>112</v>
      </c>
      <c r="C2733" t="s">
        <v>113</v>
      </c>
      <c r="D2733" t="s">
        <v>31</v>
      </c>
      <c r="E2733" t="s">
        <v>25</v>
      </c>
      <c r="F2733" s="397">
        <v>8.8668733757727658</v>
      </c>
      <c r="G2733" s="397">
        <v>8.9802793588867047</v>
      </c>
      <c r="H2733" s="397">
        <v>9.0517541087409157</v>
      </c>
      <c r="I2733" s="397">
        <v>9.1246231458947094</v>
      </c>
      <c r="J2733" s="397">
        <v>9.1997255970684897</v>
      </c>
    </row>
    <row r="2734" spans="1:10">
      <c r="A2734" t="s">
        <v>372</v>
      </c>
      <c r="B2734" t="s">
        <v>114</v>
      </c>
      <c r="C2734" t="s">
        <v>115</v>
      </c>
      <c r="D2734" t="s">
        <v>31</v>
      </c>
      <c r="E2734" t="s">
        <v>25</v>
      </c>
      <c r="F2734" s="397">
        <v>0</v>
      </c>
      <c r="G2734" s="397">
        <v>0</v>
      </c>
      <c r="H2734" s="397">
        <v>0</v>
      </c>
      <c r="I2734" s="397">
        <v>0</v>
      </c>
      <c r="J2734" s="397">
        <v>0</v>
      </c>
    </row>
    <row r="2735" spans="1:10">
      <c r="A2735" t="s">
        <v>372</v>
      </c>
      <c r="B2735" t="s">
        <v>116</v>
      </c>
      <c r="C2735" t="s">
        <v>117</v>
      </c>
      <c r="D2735" t="s">
        <v>31</v>
      </c>
      <c r="E2735" t="s">
        <v>25</v>
      </c>
      <c r="F2735" s="397">
        <v>0</v>
      </c>
      <c r="G2735" s="397">
        <v>0</v>
      </c>
      <c r="H2735" s="397">
        <v>0</v>
      </c>
      <c r="I2735" s="397">
        <v>0</v>
      </c>
      <c r="J2735" s="397">
        <v>0</v>
      </c>
    </row>
    <row r="2736" spans="1:10">
      <c r="A2736" t="s">
        <v>372</v>
      </c>
      <c r="B2736" t="s">
        <v>118</v>
      </c>
      <c r="C2736" t="s">
        <v>119</v>
      </c>
      <c r="D2736" t="s">
        <v>31</v>
      </c>
      <c r="E2736" t="s">
        <v>25</v>
      </c>
      <c r="F2736" s="397">
        <v>0</v>
      </c>
      <c r="G2736" s="397">
        <v>0</v>
      </c>
      <c r="H2736" s="397">
        <v>0</v>
      </c>
      <c r="I2736" s="397">
        <v>0</v>
      </c>
      <c r="J2736" s="397">
        <v>0</v>
      </c>
    </row>
    <row r="2737" spans="1:10">
      <c r="A2737" t="s">
        <v>372</v>
      </c>
      <c r="B2737" t="s">
        <v>120</v>
      </c>
      <c r="C2737" t="s">
        <v>121</v>
      </c>
      <c r="D2737" t="s">
        <v>31</v>
      </c>
      <c r="E2737" t="s">
        <v>25</v>
      </c>
      <c r="F2737" s="397">
        <v>0</v>
      </c>
      <c r="G2737" s="397">
        <v>0</v>
      </c>
      <c r="H2737" s="397">
        <v>0</v>
      </c>
      <c r="I2737" s="397">
        <v>0</v>
      </c>
      <c r="J2737" s="397">
        <v>0</v>
      </c>
    </row>
    <row r="2738" spans="1:10">
      <c r="A2738" t="s">
        <v>372</v>
      </c>
      <c r="B2738" t="s">
        <v>122</v>
      </c>
      <c r="C2738" t="s">
        <v>123</v>
      </c>
      <c r="D2738" t="s">
        <v>31</v>
      </c>
      <c r="E2738" t="s">
        <v>25</v>
      </c>
      <c r="F2738" s="397">
        <v>0</v>
      </c>
      <c r="G2738" s="397">
        <v>0</v>
      </c>
      <c r="H2738" s="397">
        <v>0</v>
      </c>
      <c r="I2738" s="397">
        <v>0</v>
      </c>
      <c r="J2738" s="397">
        <v>0</v>
      </c>
    </row>
    <row r="2739" spans="1:10">
      <c r="A2739" t="s">
        <v>372</v>
      </c>
      <c r="B2739" t="s">
        <v>124</v>
      </c>
      <c r="C2739" t="s">
        <v>125</v>
      </c>
      <c r="D2739" t="s">
        <v>31</v>
      </c>
      <c r="E2739" t="s">
        <v>25</v>
      </c>
      <c r="F2739" s="397">
        <v>0</v>
      </c>
      <c r="G2739" s="397">
        <v>0</v>
      </c>
      <c r="H2739" s="397">
        <v>0</v>
      </c>
      <c r="I2739" s="397">
        <v>0</v>
      </c>
      <c r="J2739" s="397">
        <v>0</v>
      </c>
    </row>
    <row r="2740" spans="1:10">
      <c r="A2740" t="s">
        <v>372</v>
      </c>
      <c r="B2740" t="s">
        <v>126</v>
      </c>
      <c r="C2740" t="s">
        <v>127</v>
      </c>
      <c r="D2740" t="s">
        <v>31</v>
      </c>
      <c r="E2740" t="s">
        <v>25</v>
      </c>
      <c r="F2740" s="397">
        <v>0</v>
      </c>
      <c r="G2740" s="397">
        <v>0</v>
      </c>
      <c r="H2740" s="397">
        <v>0</v>
      </c>
      <c r="I2740" s="397">
        <v>0</v>
      </c>
      <c r="J2740" s="397">
        <v>0</v>
      </c>
    </row>
    <row r="2741" spans="1:10">
      <c r="A2741" t="s">
        <v>372</v>
      </c>
      <c r="B2741" t="s">
        <v>128</v>
      </c>
      <c r="C2741" t="s">
        <v>129</v>
      </c>
      <c r="D2741" t="s">
        <v>31</v>
      </c>
      <c r="E2741" t="s">
        <v>25</v>
      </c>
      <c r="F2741" s="397">
        <v>0</v>
      </c>
      <c r="G2741" s="397">
        <v>0</v>
      </c>
      <c r="H2741" s="397">
        <v>0</v>
      </c>
      <c r="I2741" s="397">
        <v>0</v>
      </c>
      <c r="J2741" s="397">
        <v>0</v>
      </c>
    </row>
    <row r="2742" spans="1:10">
      <c r="A2742" t="s">
        <v>372</v>
      </c>
      <c r="B2742" t="s">
        <v>130</v>
      </c>
      <c r="C2742" t="s">
        <v>131</v>
      </c>
      <c r="D2742" t="s">
        <v>31</v>
      </c>
      <c r="E2742" t="s">
        <v>25</v>
      </c>
      <c r="F2742" s="397">
        <v>0</v>
      </c>
      <c r="G2742" s="397">
        <v>0</v>
      </c>
      <c r="H2742" s="397">
        <v>0</v>
      </c>
      <c r="I2742" s="397">
        <v>0</v>
      </c>
      <c r="J2742" s="397">
        <v>0</v>
      </c>
    </row>
    <row r="2743" spans="1:10">
      <c r="A2743" t="s">
        <v>372</v>
      </c>
      <c r="B2743" t="s">
        <v>132</v>
      </c>
      <c r="C2743" t="s">
        <v>133</v>
      </c>
      <c r="D2743" t="s">
        <v>31</v>
      </c>
      <c r="E2743" t="s">
        <v>25</v>
      </c>
      <c r="F2743" s="397">
        <v>0</v>
      </c>
      <c r="G2743" s="397">
        <v>0</v>
      </c>
      <c r="H2743" s="397">
        <v>0</v>
      </c>
      <c r="I2743" s="397">
        <v>0</v>
      </c>
      <c r="J2743" s="397">
        <v>0</v>
      </c>
    </row>
    <row r="2744" spans="1:10">
      <c r="A2744" t="s">
        <v>372</v>
      </c>
      <c r="B2744" t="s">
        <v>134</v>
      </c>
      <c r="C2744" t="s">
        <v>135</v>
      </c>
      <c r="D2744" t="s">
        <v>31</v>
      </c>
      <c r="E2744" t="s">
        <v>25</v>
      </c>
      <c r="F2744" s="397">
        <v>0</v>
      </c>
      <c r="G2744" s="397">
        <v>0</v>
      </c>
      <c r="H2744" s="397">
        <v>0</v>
      </c>
      <c r="I2744" s="397">
        <v>0</v>
      </c>
      <c r="J2744" s="397">
        <v>0</v>
      </c>
    </row>
    <row r="2745" spans="1:10">
      <c r="A2745" t="s">
        <v>372</v>
      </c>
      <c r="B2745" t="s">
        <v>136</v>
      </c>
      <c r="C2745" t="s">
        <v>111</v>
      </c>
      <c r="D2745" t="s">
        <v>31</v>
      </c>
      <c r="E2745" t="s">
        <v>25</v>
      </c>
      <c r="F2745" s="397">
        <v>0</v>
      </c>
      <c r="G2745" s="397">
        <v>0</v>
      </c>
      <c r="H2745" s="397">
        <v>0</v>
      </c>
      <c r="I2745" s="397">
        <v>0</v>
      </c>
      <c r="J2745" s="397">
        <v>0</v>
      </c>
    </row>
    <row r="2746" spans="1:10">
      <c r="A2746" t="s">
        <v>372</v>
      </c>
      <c r="B2746" t="s">
        <v>137</v>
      </c>
      <c r="C2746" t="s">
        <v>113</v>
      </c>
      <c r="D2746" t="s">
        <v>31</v>
      </c>
      <c r="E2746" t="s">
        <v>25</v>
      </c>
      <c r="F2746" s="397">
        <v>0</v>
      </c>
      <c r="G2746" s="397">
        <v>0</v>
      </c>
      <c r="H2746" s="397">
        <v>0</v>
      </c>
      <c r="I2746" s="397">
        <v>0</v>
      </c>
      <c r="J2746" s="397">
        <v>0</v>
      </c>
    </row>
    <row r="2747" spans="1:10">
      <c r="A2747" t="s">
        <v>372</v>
      </c>
      <c r="B2747" t="s">
        <v>138</v>
      </c>
      <c r="C2747" t="s">
        <v>95</v>
      </c>
      <c r="D2747" t="s">
        <v>31</v>
      </c>
      <c r="E2747" t="s">
        <v>25</v>
      </c>
      <c r="F2747" s="397">
        <v>0</v>
      </c>
      <c r="G2747" s="397">
        <v>0</v>
      </c>
      <c r="H2747" s="397">
        <v>0</v>
      </c>
      <c r="I2747" s="397">
        <v>0</v>
      </c>
      <c r="J2747" s="397">
        <v>0</v>
      </c>
    </row>
    <row r="2748" spans="1:10">
      <c r="A2748" t="s">
        <v>372</v>
      </c>
      <c r="B2748" t="s">
        <v>139</v>
      </c>
      <c r="C2748" t="s">
        <v>97</v>
      </c>
      <c r="D2748" t="s">
        <v>31</v>
      </c>
      <c r="E2748" t="s">
        <v>25</v>
      </c>
      <c r="F2748" s="397">
        <v>0</v>
      </c>
      <c r="G2748" s="397">
        <v>0</v>
      </c>
      <c r="H2748" s="397">
        <v>0</v>
      </c>
      <c r="I2748" s="397">
        <v>0</v>
      </c>
      <c r="J2748" s="397">
        <v>0</v>
      </c>
    </row>
    <row r="2749" spans="1:10">
      <c r="A2749" t="s">
        <v>372</v>
      </c>
      <c r="B2749" t="s">
        <v>140</v>
      </c>
      <c r="C2749" t="s">
        <v>99</v>
      </c>
      <c r="D2749" t="s">
        <v>31</v>
      </c>
      <c r="E2749" t="s">
        <v>25</v>
      </c>
      <c r="F2749" s="397">
        <v>0</v>
      </c>
      <c r="G2749" s="397">
        <v>0</v>
      </c>
      <c r="H2749" s="397">
        <v>0</v>
      </c>
      <c r="I2749" s="397">
        <v>0</v>
      </c>
      <c r="J2749" s="397">
        <v>0</v>
      </c>
    </row>
    <row r="2750" spans="1:10">
      <c r="A2750" t="s">
        <v>372</v>
      </c>
      <c r="B2750" t="s">
        <v>141</v>
      </c>
      <c r="C2750" t="s">
        <v>101</v>
      </c>
      <c r="D2750" t="s">
        <v>31</v>
      </c>
      <c r="E2750" t="s">
        <v>25</v>
      </c>
      <c r="F2750" s="397">
        <v>0</v>
      </c>
      <c r="G2750" s="397">
        <v>0</v>
      </c>
      <c r="H2750" s="397">
        <v>0</v>
      </c>
      <c r="I2750" s="397">
        <v>0</v>
      </c>
      <c r="J2750" s="397">
        <v>0</v>
      </c>
    </row>
    <row r="2751" spans="1:10">
      <c r="A2751" t="s">
        <v>372</v>
      </c>
      <c r="B2751" t="s">
        <v>142</v>
      </c>
      <c r="C2751" t="s">
        <v>103</v>
      </c>
      <c r="D2751" t="s">
        <v>31</v>
      </c>
      <c r="E2751" t="s">
        <v>25</v>
      </c>
      <c r="F2751" s="397">
        <v>0</v>
      </c>
      <c r="G2751" s="397">
        <v>0</v>
      </c>
      <c r="H2751" s="397">
        <v>0</v>
      </c>
      <c r="I2751" s="397">
        <v>0</v>
      </c>
      <c r="J2751" s="397">
        <v>0</v>
      </c>
    </row>
    <row r="2752" spans="1:10">
      <c r="A2752" t="s">
        <v>372</v>
      </c>
      <c r="B2752" t="s">
        <v>143</v>
      </c>
      <c r="C2752" t="s">
        <v>144</v>
      </c>
      <c r="D2752" t="s">
        <v>31</v>
      </c>
      <c r="E2752" t="s">
        <v>25</v>
      </c>
      <c r="F2752" s="397">
        <v>0</v>
      </c>
      <c r="G2752" s="397">
        <v>0</v>
      </c>
      <c r="H2752" s="397">
        <v>0</v>
      </c>
      <c r="I2752" s="397">
        <v>0</v>
      </c>
      <c r="J2752" s="397">
        <v>0</v>
      </c>
    </row>
    <row r="2753" spans="1:10">
      <c r="A2753" t="s">
        <v>372</v>
      </c>
      <c r="B2753" t="s">
        <v>145</v>
      </c>
      <c r="C2753" t="s">
        <v>107</v>
      </c>
      <c r="D2753" t="s">
        <v>31</v>
      </c>
      <c r="E2753" t="s">
        <v>25</v>
      </c>
      <c r="F2753" s="397">
        <v>0</v>
      </c>
      <c r="G2753" s="397">
        <v>0</v>
      </c>
      <c r="H2753" s="397">
        <v>0</v>
      </c>
      <c r="I2753" s="397">
        <v>0</v>
      </c>
      <c r="J2753" s="397">
        <v>0</v>
      </c>
    </row>
    <row r="2754" spans="1:10">
      <c r="A2754" t="s">
        <v>372</v>
      </c>
      <c r="B2754" t="s">
        <v>146</v>
      </c>
      <c r="C2754" t="s">
        <v>109</v>
      </c>
      <c r="D2754" t="s">
        <v>31</v>
      </c>
      <c r="E2754" t="s">
        <v>25</v>
      </c>
      <c r="F2754" s="397">
        <v>0</v>
      </c>
      <c r="G2754" s="397">
        <v>0</v>
      </c>
      <c r="H2754" s="397">
        <v>0</v>
      </c>
      <c r="I2754" s="397">
        <v>0</v>
      </c>
      <c r="J2754" s="397">
        <v>0</v>
      </c>
    </row>
    <row r="2755" spans="1:10">
      <c r="A2755" t="s">
        <v>372</v>
      </c>
      <c r="B2755" t="s">
        <v>147</v>
      </c>
      <c r="C2755" t="s">
        <v>117</v>
      </c>
      <c r="D2755" t="s">
        <v>31</v>
      </c>
      <c r="E2755" t="s">
        <v>25</v>
      </c>
      <c r="F2755" s="397">
        <v>0</v>
      </c>
      <c r="G2755" s="397">
        <v>0</v>
      </c>
      <c r="H2755" s="397">
        <v>0</v>
      </c>
      <c r="I2755" s="397">
        <v>0</v>
      </c>
      <c r="J2755" s="397">
        <v>0</v>
      </c>
    </row>
    <row r="2756" spans="1:10">
      <c r="A2756" t="s">
        <v>372</v>
      </c>
      <c r="B2756" t="s">
        <v>148</v>
      </c>
      <c r="C2756" t="s">
        <v>119</v>
      </c>
      <c r="D2756" t="s">
        <v>31</v>
      </c>
      <c r="E2756" t="s">
        <v>25</v>
      </c>
      <c r="F2756" s="397">
        <v>0</v>
      </c>
      <c r="G2756" s="397">
        <v>0</v>
      </c>
      <c r="H2756" s="397">
        <v>0</v>
      </c>
      <c r="I2756" s="397">
        <v>0</v>
      </c>
      <c r="J2756" s="397">
        <v>0</v>
      </c>
    </row>
    <row r="2757" spans="1:10">
      <c r="A2757" t="s">
        <v>372</v>
      </c>
      <c r="B2757" t="s">
        <v>149</v>
      </c>
      <c r="C2757" t="s">
        <v>121</v>
      </c>
      <c r="D2757" t="s">
        <v>31</v>
      </c>
      <c r="E2757" t="s">
        <v>25</v>
      </c>
      <c r="F2757" s="397">
        <v>0</v>
      </c>
      <c r="G2757" s="397">
        <v>0</v>
      </c>
      <c r="H2757" s="397">
        <v>0</v>
      </c>
      <c r="I2757" s="397">
        <v>0</v>
      </c>
      <c r="J2757" s="397">
        <v>0</v>
      </c>
    </row>
    <row r="2758" spans="1:10">
      <c r="A2758" t="s">
        <v>372</v>
      </c>
      <c r="B2758" t="s">
        <v>150</v>
      </c>
      <c r="C2758" t="s">
        <v>123</v>
      </c>
      <c r="D2758" t="s">
        <v>31</v>
      </c>
      <c r="E2758" t="s">
        <v>25</v>
      </c>
      <c r="F2758" s="397">
        <v>0</v>
      </c>
      <c r="G2758" s="397">
        <v>0</v>
      </c>
      <c r="H2758" s="397">
        <v>0</v>
      </c>
      <c r="I2758" s="397">
        <v>0</v>
      </c>
      <c r="J2758" s="397">
        <v>0</v>
      </c>
    </row>
    <row r="2759" spans="1:10">
      <c r="A2759" t="s">
        <v>372</v>
      </c>
      <c r="B2759" t="s">
        <v>151</v>
      </c>
      <c r="C2759" t="s">
        <v>152</v>
      </c>
      <c r="D2759" t="s">
        <v>31</v>
      </c>
      <c r="E2759" t="s">
        <v>25</v>
      </c>
      <c r="F2759" s="397">
        <v>0</v>
      </c>
      <c r="G2759" s="397">
        <v>0</v>
      </c>
      <c r="H2759" s="397">
        <v>0</v>
      </c>
      <c r="I2759" s="397">
        <v>0</v>
      </c>
      <c r="J2759" s="397">
        <v>0</v>
      </c>
    </row>
    <row r="2760" spans="1:10">
      <c r="A2760" t="s">
        <v>372</v>
      </c>
      <c r="B2760" t="s">
        <v>153</v>
      </c>
      <c r="C2760" t="s">
        <v>127</v>
      </c>
      <c r="D2760" t="s">
        <v>31</v>
      </c>
      <c r="E2760" t="s">
        <v>25</v>
      </c>
      <c r="F2760" s="397">
        <v>0</v>
      </c>
      <c r="G2760" s="397">
        <v>0</v>
      </c>
      <c r="H2760" s="397">
        <v>0</v>
      </c>
      <c r="I2760" s="397">
        <v>0</v>
      </c>
      <c r="J2760" s="397">
        <v>0</v>
      </c>
    </row>
    <row r="2761" spans="1:10">
      <c r="A2761" t="s">
        <v>372</v>
      </c>
      <c r="B2761" t="s">
        <v>154</v>
      </c>
      <c r="C2761" t="s">
        <v>129</v>
      </c>
      <c r="D2761" t="s">
        <v>31</v>
      </c>
      <c r="E2761" t="s">
        <v>25</v>
      </c>
      <c r="F2761" s="397">
        <v>0</v>
      </c>
      <c r="G2761" s="397">
        <v>0</v>
      </c>
      <c r="H2761" s="397">
        <v>0</v>
      </c>
      <c r="I2761" s="397">
        <v>0</v>
      </c>
      <c r="J2761" s="397">
        <v>0</v>
      </c>
    </row>
    <row r="2762" spans="1:10">
      <c r="A2762" t="s">
        <v>372</v>
      </c>
      <c r="B2762" t="s">
        <v>155</v>
      </c>
      <c r="C2762" t="s">
        <v>131</v>
      </c>
      <c r="D2762" t="s">
        <v>31</v>
      </c>
      <c r="E2762" t="s">
        <v>25</v>
      </c>
      <c r="F2762" s="397">
        <v>0</v>
      </c>
      <c r="G2762" s="397">
        <v>0</v>
      </c>
      <c r="H2762" s="397">
        <v>0</v>
      </c>
      <c r="I2762" s="397">
        <v>0</v>
      </c>
      <c r="J2762" s="397">
        <v>0</v>
      </c>
    </row>
    <row r="2763" spans="1:10">
      <c r="A2763" t="s">
        <v>372</v>
      </c>
      <c r="B2763" t="s">
        <v>156</v>
      </c>
      <c r="C2763" t="s">
        <v>133</v>
      </c>
      <c r="D2763" t="s">
        <v>31</v>
      </c>
      <c r="E2763" t="s">
        <v>25</v>
      </c>
      <c r="F2763" s="397">
        <v>0</v>
      </c>
      <c r="G2763" s="397">
        <v>0</v>
      </c>
      <c r="H2763" s="397">
        <v>0</v>
      </c>
      <c r="I2763" s="397">
        <v>0</v>
      </c>
      <c r="J2763" s="397">
        <v>0</v>
      </c>
    </row>
    <row r="2764" spans="1:10">
      <c r="A2764" t="s">
        <v>372</v>
      </c>
      <c r="B2764" t="s">
        <v>157</v>
      </c>
      <c r="C2764" t="s">
        <v>135</v>
      </c>
      <c r="D2764" t="s">
        <v>31</v>
      </c>
      <c r="E2764" t="s">
        <v>25</v>
      </c>
      <c r="F2764" s="397">
        <v>0</v>
      </c>
      <c r="G2764" s="397">
        <v>0</v>
      </c>
      <c r="H2764" s="397">
        <v>0</v>
      </c>
      <c r="I2764" s="397">
        <v>0</v>
      </c>
      <c r="J2764" s="397">
        <v>0</v>
      </c>
    </row>
    <row r="2765" spans="1:10">
      <c r="A2765" t="s">
        <v>372</v>
      </c>
      <c r="B2765" t="s">
        <v>158</v>
      </c>
      <c r="C2765" t="s">
        <v>159</v>
      </c>
      <c r="D2765" t="s">
        <v>31</v>
      </c>
      <c r="E2765" t="s">
        <v>25</v>
      </c>
      <c r="F2765" s="397">
        <v>0</v>
      </c>
      <c r="G2765" s="397">
        <v>0</v>
      </c>
      <c r="H2765" s="397">
        <v>0</v>
      </c>
      <c r="I2765" s="397">
        <v>0</v>
      </c>
      <c r="J2765" s="397">
        <v>0</v>
      </c>
    </row>
    <row r="2766" spans="1:10">
      <c r="A2766" t="s">
        <v>372</v>
      </c>
      <c r="B2766" t="s">
        <v>160</v>
      </c>
      <c r="C2766" t="s">
        <v>161</v>
      </c>
      <c r="D2766" t="s">
        <v>31</v>
      </c>
      <c r="E2766" t="s">
        <v>25</v>
      </c>
      <c r="F2766" s="397">
        <v>0</v>
      </c>
      <c r="G2766" s="397">
        <v>0</v>
      </c>
      <c r="H2766" s="397">
        <v>0</v>
      </c>
      <c r="I2766" s="397">
        <v>0</v>
      </c>
      <c r="J2766" s="397">
        <v>0</v>
      </c>
    </row>
    <row r="2767" spans="1:10">
      <c r="A2767" t="s">
        <v>372</v>
      </c>
      <c r="B2767" t="s">
        <v>162</v>
      </c>
      <c r="C2767" t="s">
        <v>163</v>
      </c>
      <c r="D2767" t="s">
        <v>31</v>
      </c>
      <c r="E2767" t="s">
        <v>25</v>
      </c>
      <c r="F2767" s="397">
        <v>0</v>
      </c>
      <c r="G2767" s="397">
        <v>0</v>
      </c>
      <c r="H2767" s="397">
        <v>0</v>
      </c>
      <c r="I2767" s="397">
        <v>0</v>
      </c>
      <c r="J2767" s="397">
        <v>0</v>
      </c>
    </row>
    <row r="2768" spans="1:10">
      <c r="A2768" t="s">
        <v>372</v>
      </c>
      <c r="B2768" t="s">
        <v>164</v>
      </c>
      <c r="C2768" t="s">
        <v>165</v>
      </c>
      <c r="D2768" t="s">
        <v>31</v>
      </c>
      <c r="E2768" t="s">
        <v>25</v>
      </c>
      <c r="F2768" s="397">
        <v>0</v>
      </c>
      <c r="G2768" s="397">
        <v>0</v>
      </c>
      <c r="H2768" s="397">
        <v>0</v>
      </c>
      <c r="I2768" s="397">
        <v>0</v>
      </c>
      <c r="J2768" s="397">
        <v>0</v>
      </c>
    </row>
    <row r="2769" spans="1:10">
      <c r="A2769" t="s">
        <v>372</v>
      </c>
      <c r="B2769" t="s">
        <v>166</v>
      </c>
      <c r="C2769" t="s">
        <v>167</v>
      </c>
      <c r="D2769" t="s">
        <v>31</v>
      </c>
      <c r="E2769" t="s">
        <v>25</v>
      </c>
      <c r="F2769" s="397">
        <v>0</v>
      </c>
      <c r="G2769" s="397">
        <v>0</v>
      </c>
      <c r="H2769" s="397">
        <v>0</v>
      </c>
      <c r="I2769" s="397">
        <v>0</v>
      </c>
      <c r="J2769" s="397">
        <v>0</v>
      </c>
    </row>
    <row r="2770" spans="1:10">
      <c r="A2770" t="s">
        <v>372</v>
      </c>
      <c r="B2770" t="s">
        <v>168</v>
      </c>
      <c r="C2770" t="s">
        <v>169</v>
      </c>
      <c r="D2770" t="s">
        <v>31</v>
      </c>
      <c r="E2770" t="s">
        <v>25</v>
      </c>
      <c r="F2770" s="397">
        <v>0</v>
      </c>
      <c r="G2770" s="397">
        <v>0</v>
      </c>
      <c r="H2770" s="397">
        <v>0</v>
      </c>
      <c r="I2770" s="397">
        <v>0</v>
      </c>
      <c r="J2770" s="397">
        <v>0</v>
      </c>
    </row>
    <row r="2771" spans="1:10">
      <c r="A2771" t="s">
        <v>372</v>
      </c>
      <c r="B2771" t="s">
        <v>170</v>
      </c>
      <c r="C2771" t="s">
        <v>171</v>
      </c>
      <c r="D2771" t="s">
        <v>31</v>
      </c>
      <c r="E2771" t="s">
        <v>25</v>
      </c>
      <c r="F2771" s="397">
        <v>0</v>
      </c>
      <c r="G2771" s="397">
        <v>0</v>
      </c>
      <c r="H2771" s="397">
        <v>0</v>
      </c>
      <c r="I2771" s="397">
        <v>0</v>
      </c>
      <c r="J2771" s="397">
        <v>0</v>
      </c>
    </row>
    <row r="2772" spans="1:10">
      <c r="A2772" t="s">
        <v>372</v>
      </c>
      <c r="B2772" t="s">
        <v>172</v>
      </c>
      <c r="C2772" t="s">
        <v>173</v>
      </c>
      <c r="D2772" t="s">
        <v>31</v>
      </c>
      <c r="E2772" t="s">
        <v>25</v>
      </c>
      <c r="F2772" s="397">
        <v>0</v>
      </c>
      <c r="G2772" s="397">
        <v>0</v>
      </c>
      <c r="H2772" s="397">
        <v>0</v>
      </c>
      <c r="I2772" s="397">
        <v>0</v>
      </c>
      <c r="J2772" s="397">
        <v>0</v>
      </c>
    </row>
    <row r="2773" spans="1:10">
      <c r="A2773" t="s">
        <v>372</v>
      </c>
      <c r="B2773" t="s">
        <v>174</v>
      </c>
      <c r="C2773" t="s">
        <v>175</v>
      </c>
      <c r="D2773" t="s">
        <v>31</v>
      </c>
      <c r="E2773" t="s">
        <v>25</v>
      </c>
      <c r="F2773" s="397">
        <v>0</v>
      </c>
      <c r="G2773" s="397">
        <v>0</v>
      </c>
      <c r="H2773" s="397">
        <v>0</v>
      </c>
      <c r="I2773" s="397">
        <v>0</v>
      </c>
      <c r="J2773" s="397">
        <v>0</v>
      </c>
    </row>
    <row r="2774" spans="1:10">
      <c r="A2774" t="s">
        <v>372</v>
      </c>
      <c r="B2774" t="s">
        <v>176</v>
      </c>
      <c r="C2774" t="s">
        <v>177</v>
      </c>
      <c r="D2774" t="s">
        <v>31</v>
      </c>
      <c r="E2774" t="s">
        <v>25</v>
      </c>
      <c r="F2774" s="397">
        <v>0</v>
      </c>
      <c r="G2774" s="397">
        <v>0</v>
      </c>
      <c r="H2774" s="397">
        <v>0</v>
      </c>
      <c r="I2774" s="397">
        <v>0</v>
      </c>
      <c r="J2774" s="397">
        <v>0</v>
      </c>
    </row>
    <row r="2775" spans="1:10">
      <c r="A2775" t="s">
        <v>372</v>
      </c>
      <c r="B2775" t="s">
        <v>178</v>
      </c>
      <c r="C2775" t="s">
        <v>179</v>
      </c>
      <c r="D2775" t="s">
        <v>31</v>
      </c>
      <c r="E2775" t="s">
        <v>25</v>
      </c>
      <c r="F2775" s="397">
        <v>0.17199999999999999</v>
      </c>
      <c r="G2775" s="397">
        <v>0.17199999999999999</v>
      </c>
      <c r="H2775" s="397">
        <v>0.17199999999999999</v>
      </c>
      <c r="I2775" s="397">
        <v>0.17199999999999999</v>
      </c>
      <c r="J2775" s="397">
        <v>0.17199999999999999</v>
      </c>
    </row>
    <row r="2776" spans="1:10">
      <c r="A2776" t="s">
        <v>372</v>
      </c>
      <c r="B2776" t="s">
        <v>180</v>
      </c>
      <c r="C2776" t="s">
        <v>181</v>
      </c>
      <c r="D2776" t="s">
        <v>31</v>
      </c>
      <c r="E2776" t="s">
        <v>25</v>
      </c>
      <c r="F2776" s="397">
        <v>0.115</v>
      </c>
      <c r="G2776" s="397">
        <v>0.115</v>
      </c>
      <c r="H2776" s="397">
        <v>0.115</v>
      </c>
      <c r="I2776" s="397">
        <v>0.115</v>
      </c>
      <c r="J2776" s="397">
        <v>0.115</v>
      </c>
    </row>
    <row r="2777" spans="1:10">
      <c r="A2777" t="s">
        <v>372</v>
      </c>
      <c r="B2777" t="s">
        <v>182</v>
      </c>
      <c r="C2777" t="s">
        <v>183</v>
      </c>
      <c r="D2777" t="s">
        <v>31</v>
      </c>
      <c r="E2777" t="s">
        <v>25</v>
      </c>
      <c r="F2777" s="397">
        <v>0</v>
      </c>
      <c r="G2777" s="397">
        <v>0</v>
      </c>
      <c r="H2777" s="397">
        <v>0</v>
      </c>
      <c r="I2777" s="397">
        <v>0</v>
      </c>
      <c r="J2777" s="397">
        <v>0</v>
      </c>
    </row>
    <row r="2778" spans="1:10">
      <c r="A2778" t="s">
        <v>372</v>
      </c>
      <c r="B2778" t="s">
        <v>184</v>
      </c>
      <c r="C2778" t="s">
        <v>185</v>
      </c>
      <c r="D2778" t="s">
        <v>31</v>
      </c>
      <c r="E2778" t="s">
        <v>25</v>
      </c>
      <c r="F2778" s="397">
        <v>0</v>
      </c>
      <c r="G2778" s="397">
        <v>0</v>
      </c>
      <c r="H2778" s="397">
        <v>0</v>
      </c>
      <c r="I2778" s="397">
        <v>0</v>
      </c>
      <c r="J2778" s="397">
        <v>0</v>
      </c>
    </row>
    <row r="2779" spans="1:10">
      <c r="A2779" t="s">
        <v>372</v>
      </c>
      <c r="B2779" t="s">
        <v>186</v>
      </c>
      <c r="C2779" t="s">
        <v>187</v>
      </c>
      <c r="D2779" t="s">
        <v>31</v>
      </c>
      <c r="E2779" t="s">
        <v>25</v>
      </c>
      <c r="F2779" s="397">
        <v>0</v>
      </c>
      <c r="G2779" s="397">
        <v>0</v>
      </c>
      <c r="H2779" s="397">
        <v>0</v>
      </c>
      <c r="I2779" s="397">
        <v>0</v>
      </c>
      <c r="J2779" s="397">
        <v>0</v>
      </c>
    </row>
    <row r="2780" spans="1:10">
      <c r="A2780" t="s">
        <v>372</v>
      </c>
      <c r="B2780" t="s">
        <v>188</v>
      </c>
      <c r="C2780" t="s">
        <v>189</v>
      </c>
      <c r="D2780" t="s">
        <v>31</v>
      </c>
      <c r="E2780" t="s">
        <v>25</v>
      </c>
      <c r="F2780" s="397">
        <v>0</v>
      </c>
      <c r="G2780" s="397">
        <v>0</v>
      </c>
      <c r="H2780" s="397">
        <v>0</v>
      </c>
      <c r="I2780" s="397">
        <v>0</v>
      </c>
      <c r="J2780" s="397">
        <v>0</v>
      </c>
    </row>
    <row r="2781" spans="1:10">
      <c r="A2781" t="s">
        <v>372</v>
      </c>
      <c r="B2781" t="s">
        <v>190</v>
      </c>
      <c r="C2781" t="s">
        <v>191</v>
      </c>
      <c r="D2781" t="s">
        <v>31</v>
      </c>
      <c r="E2781" t="s">
        <v>25</v>
      </c>
      <c r="F2781" s="397">
        <v>0</v>
      </c>
      <c r="G2781" s="397">
        <v>0</v>
      </c>
      <c r="H2781" s="397">
        <v>0</v>
      </c>
      <c r="I2781" s="397">
        <v>0</v>
      </c>
      <c r="J2781" s="397">
        <v>0</v>
      </c>
    </row>
    <row r="2782" spans="1:10">
      <c r="A2782" t="s">
        <v>372</v>
      </c>
      <c r="B2782" t="s">
        <v>192</v>
      </c>
      <c r="C2782" t="s">
        <v>193</v>
      </c>
      <c r="D2782" t="s">
        <v>31</v>
      </c>
      <c r="E2782" t="s">
        <v>25</v>
      </c>
      <c r="F2782" s="397">
        <v>0</v>
      </c>
      <c r="G2782" s="397">
        <v>0</v>
      </c>
      <c r="H2782" s="397">
        <v>0</v>
      </c>
      <c r="I2782" s="397">
        <v>0</v>
      </c>
      <c r="J2782" s="397">
        <v>0</v>
      </c>
    </row>
    <row r="2783" spans="1:10">
      <c r="A2783" t="s">
        <v>372</v>
      </c>
      <c r="B2783" t="s">
        <v>194</v>
      </c>
      <c r="C2783" t="s">
        <v>195</v>
      </c>
      <c r="D2783" t="s">
        <v>31</v>
      </c>
      <c r="E2783" t="s">
        <v>25</v>
      </c>
      <c r="F2783" s="397">
        <v>0</v>
      </c>
      <c r="G2783" s="397">
        <v>0</v>
      </c>
      <c r="H2783" s="397">
        <v>0</v>
      </c>
      <c r="I2783" s="397">
        <v>0</v>
      </c>
      <c r="J2783" s="397">
        <v>0</v>
      </c>
    </row>
    <row r="2784" spans="1:10">
      <c r="A2784" t="s">
        <v>372</v>
      </c>
      <c r="B2784" t="s">
        <v>196</v>
      </c>
      <c r="C2784" t="s">
        <v>197</v>
      </c>
      <c r="D2784" t="s">
        <v>31</v>
      </c>
      <c r="E2784" t="s">
        <v>25</v>
      </c>
      <c r="F2784" s="397">
        <v>0</v>
      </c>
      <c r="G2784" s="397">
        <v>0</v>
      </c>
      <c r="H2784" s="397">
        <v>0</v>
      </c>
      <c r="I2784" s="397">
        <v>0</v>
      </c>
      <c r="J2784" s="397">
        <v>0</v>
      </c>
    </row>
    <row r="2785" spans="1:10">
      <c r="A2785" t="s">
        <v>372</v>
      </c>
      <c r="B2785" t="s">
        <v>198</v>
      </c>
      <c r="C2785" t="s">
        <v>199</v>
      </c>
      <c r="D2785" t="s">
        <v>31</v>
      </c>
      <c r="E2785" t="s">
        <v>25</v>
      </c>
      <c r="F2785" s="397">
        <v>0</v>
      </c>
      <c r="G2785" s="397">
        <v>0</v>
      </c>
      <c r="H2785" s="397">
        <v>0</v>
      </c>
      <c r="I2785" s="397">
        <v>0</v>
      </c>
      <c r="J2785" s="397">
        <v>0</v>
      </c>
    </row>
    <row r="2786" spans="1:10">
      <c r="A2786" t="s">
        <v>372</v>
      </c>
      <c r="B2786" t="s">
        <v>200</v>
      </c>
      <c r="C2786" t="s">
        <v>201</v>
      </c>
      <c r="D2786" t="s">
        <v>31</v>
      </c>
      <c r="E2786" t="s">
        <v>25</v>
      </c>
      <c r="F2786" s="397">
        <v>0</v>
      </c>
      <c r="G2786" s="397">
        <v>0</v>
      </c>
      <c r="H2786" s="397">
        <v>0</v>
      </c>
      <c r="I2786" s="397">
        <v>0</v>
      </c>
      <c r="J2786" s="397">
        <v>0</v>
      </c>
    </row>
    <row r="2787" spans="1:10">
      <c r="A2787" t="s">
        <v>372</v>
      </c>
      <c r="B2787" t="s">
        <v>202</v>
      </c>
      <c r="C2787" t="s">
        <v>203</v>
      </c>
      <c r="D2787" t="s">
        <v>31</v>
      </c>
      <c r="E2787" t="s">
        <v>25</v>
      </c>
      <c r="F2787" s="397">
        <v>0</v>
      </c>
      <c r="G2787" s="397">
        <v>0</v>
      </c>
      <c r="H2787" s="397">
        <v>0</v>
      </c>
      <c r="I2787" s="397">
        <v>0</v>
      </c>
      <c r="J2787" s="397">
        <v>0</v>
      </c>
    </row>
    <row r="2788" spans="1:10">
      <c r="A2788" t="s">
        <v>372</v>
      </c>
      <c r="B2788" t="s">
        <v>204</v>
      </c>
      <c r="C2788" t="s">
        <v>205</v>
      </c>
      <c r="D2788" t="s">
        <v>31</v>
      </c>
      <c r="E2788" t="s">
        <v>25</v>
      </c>
      <c r="F2788" s="397">
        <v>0</v>
      </c>
      <c r="G2788" s="397">
        <v>0</v>
      </c>
      <c r="H2788" s="397">
        <v>0</v>
      </c>
      <c r="I2788" s="397">
        <v>0</v>
      </c>
      <c r="J2788" s="397">
        <v>0</v>
      </c>
    </row>
    <row r="2789" spans="1:10">
      <c r="A2789" t="s">
        <v>372</v>
      </c>
      <c r="B2789" t="s">
        <v>206</v>
      </c>
      <c r="C2789" t="s">
        <v>207</v>
      </c>
      <c r="D2789" t="s">
        <v>31</v>
      </c>
      <c r="E2789" t="s">
        <v>25</v>
      </c>
      <c r="F2789" s="397">
        <v>0</v>
      </c>
      <c r="G2789" s="397">
        <v>0</v>
      </c>
      <c r="H2789" s="397">
        <v>0</v>
      </c>
      <c r="I2789" s="397">
        <v>0</v>
      </c>
      <c r="J2789" s="397">
        <v>0</v>
      </c>
    </row>
    <row r="2790" spans="1:10">
      <c r="A2790" t="s">
        <v>372</v>
      </c>
      <c r="B2790" t="s">
        <v>208</v>
      </c>
      <c r="C2790" t="s">
        <v>209</v>
      </c>
      <c r="D2790" t="s">
        <v>31</v>
      </c>
      <c r="E2790" t="s">
        <v>25</v>
      </c>
      <c r="F2790" s="397">
        <v>0</v>
      </c>
      <c r="G2790" s="397">
        <v>0</v>
      </c>
      <c r="H2790" s="397">
        <v>0</v>
      </c>
      <c r="I2790" s="397">
        <v>0</v>
      </c>
      <c r="J2790" s="397">
        <v>0</v>
      </c>
    </row>
    <row r="2791" spans="1:10">
      <c r="A2791" t="s">
        <v>372</v>
      </c>
      <c r="B2791" t="s">
        <v>210</v>
      </c>
      <c r="C2791" t="s">
        <v>211</v>
      </c>
      <c r="D2791" t="s">
        <v>31</v>
      </c>
      <c r="E2791" t="s">
        <v>25</v>
      </c>
      <c r="F2791" s="397">
        <v>0</v>
      </c>
      <c r="G2791" s="397">
        <v>0</v>
      </c>
      <c r="H2791" s="397">
        <v>0</v>
      </c>
      <c r="I2791" s="397">
        <v>0</v>
      </c>
      <c r="J2791" s="397">
        <v>0</v>
      </c>
    </row>
    <row r="2792" spans="1:10">
      <c r="A2792" t="s">
        <v>372</v>
      </c>
      <c r="B2792" t="s">
        <v>212</v>
      </c>
      <c r="C2792" t="s">
        <v>213</v>
      </c>
      <c r="D2792" t="s">
        <v>31</v>
      </c>
      <c r="E2792" t="s">
        <v>25</v>
      </c>
      <c r="F2792" s="397">
        <v>0</v>
      </c>
      <c r="G2792" s="397">
        <v>0</v>
      </c>
      <c r="H2792" s="397">
        <v>0</v>
      </c>
      <c r="I2792" s="397">
        <v>0</v>
      </c>
      <c r="J2792" s="397">
        <v>0</v>
      </c>
    </row>
    <row r="2793" spans="1:10">
      <c r="A2793" t="s">
        <v>372</v>
      </c>
      <c r="B2793" t="s">
        <v>214</v>
      </c>
      <c r="C2793" t="s">
        <v>215</v>
      </c>
      <c r="D2793" t="s">
        <v>31</v>
      </c>
      <c r="E2793" t="s">
        <v>25</v>
      </c>
      <c r="F2793" s="397">
        <v>0</v>
      </c>
      <c r="G2793" s="397">
        <v>0</v>
      </c>
      <c r="H2793" s="397">
        <v>0</v>
      </c>
      <c r="I2793" s="397">
        <v>0</v>
      </c>
      <c r="J2793" s="397">
        <v>0</v>
      </c>
    </row>
    <row r="2794" spans="1:10">
      <c r="A2794" t="s">
        <v>372</v>
      </c>
      <c r="B2794" t="s">
        <v>216</v>
      </c>
      <c r="C2794" t="s">
        <v>217</v>
      </c>
      <c r="D2794" t="s">
        <v>31</v>
      </c>
      <c r="E2794" t="s">
        <v>25</v>
      </c>
      <c r="F2794" s="397">
        <v>0</v>
      </c>
      <c r="G2794" s="397">
        <v>0</v>
      </c>
      <c r="H2794" s="397">
        <v>0</v>
      </c>
      <c r="I2794" s="397">
        <v>0</v>
      </c>
      <c r="J2794" s="397">
        <v>0</v>
      </c>
    </row>
    <row r="2795" spans="1:10">
      <c r="A2795" t="s">
        <v>372</v>
      </c>
      <c r="B2795" t="s">
        <v>218</v>
      </c>
      <c r="C2795" t="s">
        <v>219</v>
      </c>
      <c r="D2795" t="s">
        <v>31</v>
      </c>
      <c r="E2795" t="s">
        <v>25</v>
      </c>
      <c r="F2795" s="397">
        <v>0</v>
      </c>
      <c r="G2795" s="397">
        <v>0</v>
      </c>
      <c r="H2795" s="397">
        <v>0</v>
      </c>
      <c r="I2795" s="397">
        <v>0</v>
      </c>
      <c r="J2795" s="397">
        <v>0</v>
      </c>
    </row>
    <row r="2796" spans="1:10">
      <c r="A2796" t="s">
        <v>372</v>
      </c>
      <c r="B2796" t="s">
        <v>220</v>
      </c>
      <c r="C2796" t="s">
        <v>221</v>
      </c>
      <c r="D2796" t="s">
        <v>31</v>
      </c>
      <c r="E2796" t="s">
        <v>25</v>
      </c>
      <c r="F2796" s="397">
        <v>0</v>
      </c>
      <c r="G2796" s="397">
        <v>0</v>
      </c>
      <c r="H2796" s="397">
        <v>0</v>
      </c>
      <c r="I2796" s="397">
        <v>0</v>
      </c>
      <c r="J2796" s="397">
        <v>0</v>
      </c>
    </row>
    <row r="2797" spans="1:10">
      <c r="A2797" t="s">
        <v>372</v>
      </c>
      <c r="B2797" t="s">
        <v>222</v>
      </c>
      <c r="C2797" t="s">
        <v>223</v>
      </c>
      <c r="D2797" t="s">
        <v>31</v>
      </c>
      <c r="E2797" t="s">
        <v>25</v>
      </c>
      <c r="F2797" s="397">
        <v>0.46700000000000003</v>
      </c>
      <c r="G2797" s="397">
        <v>0.47699999999999998</v>
      </c>
      <c r="H2797" s="397">
        <v>0.48399999999999999</v>
      </c>
      <c r="I2797" s="397">
        <v>0.49099999999999999</v>
      </c>
      <c r="J2797" s="397">
        <v>0.498</v>
      </c>
    </row>
    <row r="2798" spans="1:10">
      <c r="A2798" t="s">
        <v>372</v>
      </c>
      <c r="B2798" t="s">
        <v>224</v>
      </c>
      <c r="C2798" t="s">
        <v>225</v>
      </c>
      <c r="D2798" t="s">
        <v>31</v>
      </c>
      <c r="E2798" t="s">
        <v>25</v>
      </c>
      <c r="F2798" s="397">
        <v>0.53700000000000003</v>
      </c>
      <c r="G2798" s="397">
        <v>0.54800000000000004</v>
      </c>
      <c r="H2798" s="397">
        <v>0.55600000000000005</v>
      </c>
      <c r="I2798" s="397">
        <v>0.56399999999999995</v>
      </c>
      <c r="J2798" s="397">
        <v>0.57299999999999995</v>
      </c>
    </row>
    <row r="2799" spans="1:10">
      <c r="A2799" t="s">
        <v>372</v>
      </c>
      <c r="B2799" t="s">
        <v>226</v>
      </c>
      <c r="C2799" t="s">
        <v>227</v>
      </c>
      <c r="D2799" t="s">
        <v>31</v>
      </c>
      <c r="E2799" t="s">
        <v>25</v>
      </c>
      <c r="F2799" s="397">
        <v>0</v>
      </c>
      <c r="G2799" s="397">
        <v>0</v>
      </c>
      <c r="H2799" s="397">
        <v>0</v>
      </c>
      <c r="I2799" s="397">
        <v>0</v>
      </c>
      <c r="J2799" s="397">
        <v>0</v>
      </c>
    </row>
    <row r="2800" spans="1:10">
      <c r="A2800" t="s">
        <v>372</v>
      </c>
      <c r="B2800" t="s">
        <v>228</v>
      </c>
      <c r="C2800" t="s">
        <v>229</v>
      </c>
      <c r="D2800" t="s">
        <v>31</v>
      </c>
      <c r="E2800" t="s">
        <v>25</v>
      </c>
      <c r="F2800" s="397">
        <v>0</v>
      </c>
      <c r="G2800" s="397">
        <v>0</v>
      </c>
      <c r="H2800" s="397">
        <v>0</v>
      </c>
      <c r="I2800" s="397">
        <v>0</v>
      </c>
      <c r="J2800" s="397">
        <v>0</v>
      </c>
    </row>
    <row r="2801" spans="1:10">
      <c r="A2801" t="s">
        <v>372</v>
      </c>
      <c r="B2801" t="s">
        <v>230</v>
      </c>
      <c r="C2801" t="s">
        <v>231</v>
      </c>
      <c r="D2801" t="s">
        <v>31</v>
      </c>
      <c r="E2801" t="s">
        <v>25</v>
      </c>
      <c r="F2801" s="397">
        <v>0</v>
      </c>
      <c r="G2801" s="397">
        <v>0</v>
      </c>
      <c r="H2801" s="397">
        <v>0</v>
      </c>
      <c r="I2801" s="397">
        <v>0</v>
      </c>
      <c r="J2801" s="397">
        <v>0</v>
      </c>
    </row>
    <row r="2802" spans="1:10">
      <c r="A2802" t="s">
        <v>372</v>
      </c>
      <c r="B2802" t="s">
        <v>232</v>
      </c>
      <c r="C2802" t="s">
        <v>233</v>
      </c>
      <c r="D2802" t="s">
        <v>31</v>
      </c>
      <c r="E2802" t="s">
        <v>25</v>
      </c>
      <c r="F2802" s="397">
        <v>0</v>
      </c>
      <c r="G2802" s="397">
        <v>0</v>
      </c>
      <c r="H2802" s="397">
        <v>0</v>
      </c>
      <c r="I2802" s="397">
        <v>0</v>
      </c>
      <c r="J2802" s="397">
        <v>0</v>
      </c>
    </row>
    <row r="2803" spans="1:10">
      <c r="A2803" t="s">
        <v>372</v>
      </c>
      <c r="B2803" t="s">
        <v>234</v>
      </c>
      <c r="C2803" t="s">
        <v>235</v>
      </c>
      <c r="D2803" t="s">
        <v>31</v>
      </c>
      <c r="E2803" t="s">
        <v>25</v>
      </c>
      <c r="F2803" s="397">
        <v>0</v>
      </c>
      <c r="G2803" s="397">
        <v>0</v>
      </c>
      <c r="H2803" s="397">
        <v>0</v>
      </c>
      <c r="I2803" s="397">
        <v>0</v>
      </c>
      <c r="J2803" s="397">
        <v>0</v>
      </c>
    </row>
    <row r="2804" spans="1:10">
      <c r="A2804" t="s">
        <v>372</v>
      </c>
      <c r="B2804" t="s">
        <v>236</v>
      </c>
      <c r="C2804" t="s">
        <v>237</v>
      </c>
      <c r="D2804" t="s">
        <v>31</v>
      </c>
      <c r="E2804" t="s">
        <v>25</v>
      </c>
      <c r="F2804" s="397">
        <v>0</v>
      </c>
      <c r="G2804" s="397">
        <v>0</v>
      </c>
      <c r="H2804" s="397">
        <v>0</v>
      </c>
      <c r="I2804" s="397">
        <v>0</v>
      </c>
      <c r="J2804" s="397">
        <v>0</v>
      </c>
    </row>
    <row r="2805" spans="1:10">
      <c r="A2805" t="s">
        <v>372</v>
      </c>
      <c r="B2805" t="s">
        <v>238</v>
      </c>
      <c r="C2805" t="s">
        <v>239</v>
      </c>
      <c r="D2805" t="s">
        <v>31</v>
      </c>
      <c r="E2805" t="s">
        <v>25</v>
      </c>
      <c r="F2805" s="397">
        <v>0</v>
      </c>
      <c r="G2805" s="397">
        <v>0</v>
      </c>
      <c r="H2805" s="397">
        <v>0</v>
      </c>
      <c r="I2805" s="397">
        <v>0</v>
      </c>
      <c r="J2805" s="397">
        <v>0</v>
      </c>
    </row>
    <row r="2806" spans="1:10">
      <c r="A2806" t="s">
        <v>372</v>
      </c>
      <c r="B2806" t="s">
        <v>240</v>
      </c>
      <c r="C2806" t="s">
        <v>241</v>
      </c>
      <c r="D2806" t="s">
        <v>31</v>
      </c>
      <c r="E2806" t="s">
        <v>25</v>
      </c>
      <c r="F2806" s="397">
        <v>0</v>
      </c>
      <c r="G2806" s="397">
        <v>0</v>
      </c>
      <c r="H2806" s="397">
        <v>0</v>
      </c>
      <c r="I2806" s="397">
        <v>0</v>
      </c>
      <c r="J2806" s="397">
        <v>0</v>
      </c>
    </row>
    <row r="2807" spans="1:10">
      <c r="A2807" t="s">
        <v>372</v>
      </c>
      <c r="B2807" t="s">
        <v>242</v>
      </c>
      <c r="C2807" t="s">
        <v>181</v>
      </c>
      <c r="D2807" t="s">
        <v>31</v>
      </c>
      <c r="E2807" t="s">
        <v>25</v>
      </c>
      <c r="F2807" s="397">
        <v>0</v>
      </c>
      <c r="G2807" s="397">
        <v>0</v>
      </c>
      <c r="H2807" s="397">
        <v>0</v>
      </c>
      <c r="I2807" s="397">
        <v>0</v>
      </c>
      <c r="J2807" s="397">
        <v>0</v>
      </c>
    </row>
    <row r="2808" spans="1:10">
      <c r="A2808" t="s">
        <v>372</v>
      </c>
      <c r="B2808" t="s">
        <v>243</v>
      </c>
      <c r="C2808" t="s">
        <v>183</v>
      </c>
      <c r="D2808" t="s">
        <v>31</v>
      </c>
      <c r="E2808" t="s">
        <v>25</v>
      </c>
      <c r="F2808" s="397">
        <v>0</v>
      </c>
      <c r="G2808" s="397">
        <v>0</v>
      </c>
      <c r="H2808" s="397">
        <v>0</v>
      </c>
      <c r="I2808" s="397">
        <v>0</v>
      </c>
      <c r="J2808" s="397">
        <v>0</v>
      </c>
    </row>
    <row r="2809" spans="1:10">
      <c r="A2809" t="s">
        <v>372</v>
      </c>
      <c r="B2809" t="s">
        <v>244</v>
      </c>
      <c r="C2809" t="s">
        <v>185</v>
      </c>
      <c r="D2809" t="s">
        <v>31</v>
      </c>
      <c r="E2809" t="s">
        <v>25</v>
      </c>
      <c r="F2809" s="397">
        <v>0</v>
      </c>
      <c r="G2809" s="397">
        <v>0</v>
      </c>
      <c r="H2809" s="397">
        <v>0</v>
      </c>
      <c r="I2809" s="397">
        <v>0</v>
      </c>
      <c r="J2809" s="397">
        <v>0</v>
      </c>
    </row>
    <row r="2810" spans="1:10">
      <c r="A2810" t="s">
        <v>372</v>
      </c>
      <c r="B2810" t="s">
        <v>245</v>
      </c>
      <c r="C2810" t="s">
        <v>189</v>
      </c>
      <c r="D2810" t="s">
        <v>31</v>
      </c>
      <c r="E2810" t="s">
        <v>25</v>
      </c>
      <c r="F2810" s="397">
        <v>0</v>
      </c>
      <c r="G2810" s="397">
        <v>0</v>
      </c>
      <c r="H2810" s="397">
        <v>0</v>
      </c>
      <c r="I2810" s="397">
        <v>0</v>
      </c>
      <c r="J2810" s="397">
        <v>0</v>
      </c>
    </row>
    <row r="2811" spans="1:10">
      <c r="A2811" t="s">
        <v>372</v>
      </c>
      <c r="B2811" t="s">
        <v>246</v>
      </c>
      <c r="C2811" t="s">
        <v>191</v>
      </c>
      <c r="D2811" t="s">
        <v>31</v>
      </c>
      <c r="E2811" t="s">
        <v>25</v>
      </c>
      <c r="F2811" s="397">
        <v>0</v>
      </c>
      <c r="G2811" s="397">
        <v>0</v>
      </c>
      <c r="H2811" s="397">
        <v>0</v>
      </c>
      <c r="I2811" s="397">
        <v>0</v>
      </c>
      <c r="J2811" s="397">
        <v>0</v>
      </c>
    </row>
    <row r="2812" spans="1:10">
      <c r="A2812" t="s">
        <v>372</v>
      </c>
      <c r="B2812" t="s">
        <v>247</v>
      </c>
      <c r="C2812" t="s">
        <v>248</v>
      </c>
      <c r="D2812" t="s">
        <v>31</v>
      </c>
      <c r="E2812" t="s">
        <v>25</v>
      </c>
      <c r="F2812" s="397">
        <v>0</v>
      </c>
      <c r="G2812" s="397">
        <v>0</v>
      </c>
      <c r="H2812" s="397">
        <v>0</v>
      </c>
      <c r="I2812" s="397">
        <v>0</v>
      </c>
      <c r="J2812" s="397">
        <v>0</v>
      </c>
    </row>
    <row r="2813" spans="1:10">
      <c r="A2813" t="s">
        <v>372</v>
      </c>
      <c r="B2813" t="s">
        <v>249</v>
      </c>
      <c r="C2813" t="s">
        <v>250</v>
      </c>
      <c r="D2813" t="s">
        <v>31</v>
      </c>
      <c r="E2813" t="s">
        <v>25</v>
      </c>
      <c r="F2813" s="397">
        <v>0</v>
      </c>
      <c r="G2813" s="397">
        <v>0</v>
      </c>
      <c r="H2813" s="397">
        <v>0</v>
      </c>
      <c r="I2813" s="397">
        <v>0</v>
      </c>
      <c r="J2813" s="397">
        <v>0</v>
      </c>
    </row>
    <row r="2814" spans="1:10">
      <c r="A2814" t="s">
        <v>372</v>
      </c>
      <c r="B2814" t="s">
        <v>251</v>
      </c>
      <c r="C2814" t="s">
        <v>205</v>
      </c>
      <c r="D2814" t="s">
        <v>31</v>
      </c>
      <c r="E2814" t="s">
        <v>25</v>
      </c>
      <c r="F2814" s="397">
        <v>0</v>
      </c>
      <c r="G2814" s="397">
        <v>0</v>
      </c>
      <c r="H2814" s="397">
        <v>0</v>
      </c>
      <c r="I2814" s="397">
        <v>0</v>
      </c>
      <c r="J2814" s="397">
        <v>0</v>
      </c>
    </row>
    <row r="2815" spans="1:10">
      <c r="A2815" t="s">
        <v>372</v>
      </c>
      <c r="B2815" t="s">
        <v>252</v>
      </c>
      <c r="C2815" t="s">
        <v>253</v>
      </c>
      <c r="D2815" t="s">
        <v>31</v>
      </c>
      <c r="E2815" t="s">
        <v>25</v>
      </c>
      <c r="F2815" s="397">
        <v>0</v>
      </c>
      <c r="G2815" s="397">
        <v>0</v>
      </c>
      <c r="H2815" s="397">
        <v>0</v>
      </c>
      <c r="I2815" s="397">
        <v>0</v>
      </c>
      <c r="J2815" s="397">
        <v>0</v>
      </c>
    </row>
    <row r="2816" spans="1:10">
      <c r="A2816" t="s">
        <v>372</v>
      </c>
      <c r="B2816" t="s">
        <v>254</v>
      </c>
      <c r="C2816" t="s">
        <v>217</v>
      </c>
      <c r="D2816" t="s">
        <v>31</v>
      </c>
      <c r="E2816" t="s">
        <v>25</v>
      </c>
      <c r="F2816" s="397">
        <v>0</v>
      </c>
      <c r="G2816" s="397">
        <v>0</v>
      </c>
      <c r="H2816" s="397">
        <v>0</v>
      </c>
      <c r="I2816" s="397">
        <v>0</v>
      </c>
      <c r="J2816" s="397">
        <v>0</v>
      </c>
    </row>
    <row r="2817" spans="1:10">
      <c r="A2817" t="s">
        <v>372</v>
      </c>
      <c r="B2817" t="s">
        <v>255</v>
      </c>
      <c r="C2817" t="s">
        <v>219</v>
      </c>
      <c r="D2817" t="s">
        <v>31</v>
      </c>
      <c r="E2817" t="s">
        <v>25</v>
      </c>
      <c r="F2817" s="397">
        <v>0</v>
      </c>
      <c r="G2817" s="397">
        <v>0</v>
      </c>
      <c r="H2817" s="397">
        <v>0</v>
      </c>
      <c r="I2817" s="397">
        <v>0</v>
      </c>
      <c r="J2817" s="397">
        <v>0</v>
      </c>
    </row>
    <row r="2818" spans="1:10">
      <c r="A2818" t="s">
        <v>372</v>
      </c>
      <c r="B2818" t="s">
        <v>256</v>
      </c>
      <c r="C2818" t="s">
        <v>221</v>
      </c>
      <c r="D2818" t="s">
        <v>31</v>
      </c>
      <c r="E2818" t="s">
        <v>25</v>
      </c>
      <c r="F2818" s="397">
        <v>0</v>
      </c>
      <c r="G2818" s="397">
        <v>0</v>
      </c>
      <c r="H2818" s="397">
        <v>0</v>
      </c>
      <c r="I2818" s="397">
        <v>0</v>
      </c>
      <c r="J2818" s="397">
        <v>0</v>
      </c>
    </row>
    <row r="2819" spans="1:10">
      <c r="A2819" t="s">
        <v>372</v>
      </c>
      <c r="B2819" t="s">
        <v>257</v>
      </c>
      <c r="C2819" t="s">
        <v>225</v>
      </c>
      <c r="D2819" t="s">
        <v>31</v>
      </c>
      <c r="E2819" t="s">
        <v>25</v>
      </c>
      <c r="F2819" s="397">
        <v>0</v>
      </c>
      <c r="G2819" s="397">
        <v>0</v>
      </c>
      <c r="H2819" s="397">
        <v>0</v>
      </c>
      <c r="I2819" s="397">
        <v>0</v>
      </c>
      <c r="J2819" s="397">
        <v>0</v>
      </c>
    </row>
    <row r="2820" spans="1:10">
      <c r="A2820" t="s">
        <v>372</v>
      </c>
      <c r="B2820" t="s">
        <v>258</v>
      </c>
      <c r="C2820" t="s">
        <v>227</v>
      </c>
      <c r="D2820" t="s">
        <v>31</v>
      </c>
      <c r="E2820" t="s">
        <v>25</v>
      </c>
      <c r="F2820" s="397">
        <v>0</v>
      </c>
      <c r="G2820" s="397">
        <v>0</v>
      </c>
      <c r="H2820" s="397">
        <v>0</v>
      </c>
      <c r="I2820" s="397">
        <v>0</v>
      </c>
      <c r="J2820" s="397">
        <v>0</v>
      </c>
    </row>
    <row r="2821" spans="1:10">
      <c r="A2821" t="s">
        <v>372</v>
      </c>
      <c r="B2821" t="s">
        <v>259</v>
      </c>
      <c r="C2821" t="s">
        <v>260</v>
      </c>
      <c r="D2821" t="s">
        <v>31</v>
      </c>
      <c r="E2821" t="s">
        <v>25</v>
      </c>
      <c r="F2821" s="397">
        <v>0</v>
      </c>
      <c r="G2821" s="397">
        <v>0</v>
      </c>
      <c r="H2821" s="397">
        <v>0</v>
      </c>
      <c r="I2821" s="397">
        <v>0</v>
      </c>
      <c r="J2821" s="397">
        <v>0</v>
      </c>
    </row>
    <row r="2822" spans="1:10">
      <c r="A2822" t="s">
        <v>372</v>
      </c>
      <c r="B2822" t="s">
        <v>261</v>
      </c>
      <c r="C2822" t="s">
        <v>262</v>
      </c>
      <c r="D2822" t="s">
        <v>31</v>
      </c>
      <c r="E2822" t="s">
        <v>25</v>
      </c>
      <c r="F2822" s="397">
        <v>0</v>
      </c>
      <c r="G2822" s="397">
        <v>0</v>
      </c>
      <c r="H2822" s="397">
        <v>0</v>
      </c>
      <c r="I2822" s="397">
        <v>0</v>
      </c>
      <c r="J2822" s="397">
        <v>0</v>
      </c>
    </row>
    <row r="2823" spans="1:10">
      <c r="A2823" t="s">
        <v>372</v>
      </c>
      <c r="B2823" t="s">
        <v>263</v>
      </c>
      <c r="C2823" t="s">
        <v>241</v>
      </c>
      <c r="D2823" t="s">
        <v>31</v>
      </c>
      <c r="E2823" t="s">
        <v>25</v>
      </c>
      <c r="F2823" s="397">
        <v>0</v>
      </c>
      <c r="G2823" s="397">
        <v>0</v>
      </c>
      <c r="H2823" s="397">
        <v>0</v>
      </c>
      <c r="I2823" s="397">
        <v>0</v>
      </c>
      <c r="J2823" s="397">
        <v>0</v>
      </c>
    </row>
    <row r="2824" spans="1:10">
      <c r="A2824" t="s">
        <v>372</v>
      </c>
      <c r="B2824" t="s">
        <v>264</v>
      </c>
      <c r="C2824" t="s">
        <v>265</v>
      </c>
      <c r="D2824" t="s">
        <v>31</v>
      </c>
      <c r="E2824" t="s">
        <v>25</v>
      </c>
      <c r="F2824" s="397">
        <v>0</v>
      </c>
      <c r="G2824" s="397">
        <v>0</v>
      </c>
      <c r="H2824" s="397">
        <v>0</v>
      </c>
      <c r="I2824" s="397">
        <v>0</v>
      </c>
      <c r="J2824" s="397">
        <v>0</v>
      </c>
    </row>
    <row r="2825" spans="1:10">
      <c r="A2825" t="s">
        <v>372</v>
      </c>
      <c r="B2825" t="s">
        <v>266</v>
      </c>
      <c r="C2825" t="s">
        <v>267</v>
      </c>
      <c r="D2825" t="s">
        <v>31</v>
      </c>
      <c r="E2825" t="s">
        <v>25</v>
      </c>
      <c r="F2825" s="397">
        <v>0.5753083976852742</v>
      </c>
      <c r="G2825" s="397">
        <v>0</v>
      </c>
      <c r="H2825" s="397">
        <v>0</v>
      </c>
      <c r="I2825" s="397">
        <v>0</v>
      </c>
      <c r="J2825" s="397">
        <v>0</v>
      </c>
    </row>
    <row r="2826" spans="1:10">
      <c r="A2826" t="s">
        <v>372</v>
      </c>
      <c r="B2826" t="s">
        <v>268</v>
      </c>
      <c r="C2826" t="s">
        <v>269</v>
      </c>
      <c r="D2826" t="s">
        <v>31</v>
      </c>
      <c r="E2826" t="s">
        <v>25</v>
      </c>
      <c r="F2826" s="397">
        <v>5.2454791614762932</v>
      </c>
      <c r="G2826" s="397">
        <v>5.3125680547085201</v>
      </c>
      <c r="H2826" s="397">
        <v>5.3548512017709777</v>
      </c>
      <c r="I2826" s="397">
        <v>5.3979591835485738</v>
      </c>
      <c r="J2826" s="397">
        <v>5.4423884119713284</v>
      </c>
    </row>
    <row r="2827" spans="1:10">
      <c r="A2827" t="s">
        <v>372</v>
      </c>
      <c r="B2827" t="s">
        <v>270</v>
      </c>
      <c r="C2827" t="s">
        <v>271</v>
      </c>
      <c r="D2827" t="s">
        <v>31</v>
      </c>
      <c r="E2827" t="s">
        <v>25</v>
      </c>
      <c r="F2827" s="397">
        <v>0</v>
      </c>
      <c r="G2827" s="397">
        <v>0</v>
      </c>
      <c r="H2827" s="397">
        <v>0</v>
      </c>
      <c r="I2827" s="397">
        <v>0</v>
      </c>
      <c r="J2827" s="397">
        <v>0</v>
      </c>
    </row>
    <row r="2828" spans="1:10">
      <c r="A2828" t="s">
        <v>372</v>
      </c>
      <c r="B2828" t="s">
        <v>272</v>
      </c>
      <c r="C2828" t="s">
        <v>273</v>
      </c>
      <c r="D2828" t="s">
        <v>31</v>
      </c>
      <c r="E2828" t="s">
        <v>25</v>
      </c>
      <c r="F2828" s="397">
        <v>4.254474703714366</v>
      </c>
      <c r="G2828" s="397">
        <v>4.3088887982842072</v>
      </c>
      <c r="H2828" s="397">
        <v>4.3431835831900036</v>
      </c>
      <c r="I2828" s="397">
        <v>4.3781473705495833</v>
      </c>
      <c r="J2828" s="397">
        <v>4.4141827874507458</v>
      </c>
    </row>
    <row r="2829" spans="1:10">
      <c r="A2829" t="s">
        <v>372</v>
      </c>
      <c r="B2829" t="s">
        <v>274</v>
      </c>
      <c r="C2829" t="s">
        <v>275</v>
      </c>
      <c r="D2829" t="s">
        <v>31</v>
      </c>
      <c r="E2829" t="s">
        <v>25</v>
      </c>
      <c r="F2829" s="397">
        <v>8.8924432024283284</v>
      </c>
      <c r="G2829" s="397">
        <v>9.0061762197974158</v>
      </c>
      <c r="H2829" s="397">
        <v>9.0778570848047995</v>
      </c>
      <c r="I2829" s="397">
        <v>9.1509362578847107</v>
      </c>
      <c r="J2829" s="397">
        <v>9.2262552855873885</v>
      </c>
    </row>
    <row r="2830" spans="1:10">
      <c r="A2830" t="s">
        <v>372</v>
      </c>
      <c r="B2830" t="s">
        <v>276</v>
      </c>
      <c r="C2830" t="s">
        <v>277</v>
      </c>
      <c r="D2830" t="s">
        <v>31</v>
      </c>
      <c r="E2830" t="s">
        <v>25</v>
      </c>
      <c r="F2830" s="397">
        <v>0</v>
      </c>
      <c r="G2830" s="397">
        <v>0</v>
      </c>
      <c r="H2830" s="397">
        <v>0</v>
      </c>
      <c r="I2830" s="397">
        <v>0</v>
      </c>
      <c r="J2830" s="397">
        <v>0</v>
      </c>
    </row>
    <row r="2831" spans="1:10">
      <c r="A2831" t="s">
        <v>372</v>
      </c>
      <c r="B2831" t="s">
        <v>278</v>
      </c>
      <c r="C2831" t="s">
        <v>279</v>
      </c>
      <c r="D2831" t="s">
        <v>31</v>
      </c>
      <c r="E2831" t="s">
        <v>25</v>
      </c>
      <c r="F2831" s="397">
        <v>0</v>
      </c>
      <c r="G2831" s="397">
        <v>0</v>
      </c>
      <c r="H2831" s="397">
        <v>0</v>
      </c>
      <c r="I2831" s="397">
        <v>0</v>
      </c>
      <c r="J2831" s="397">
        <v>0</v>
      </c>
    </row>
    <row r="2832" spans="1:10">
      <c r="A2832" t="s">
        <v>372</v>
      </c>
      <c r="B2832" t="s">
        <v>280</v>
      </c>
      <c r="C2832" t="s">
        <v>281</v>
      </c>
      <c r="D2832" t="s">
        <v>31</v>
      </c>
      <c r="E2832" t="s">
        <v>25</v>
      </c>
      <c r="F2832" s="397">
        <v>0.51232910489406391</v>
      </c>
      <c r="G2832" s="397">
        <v>0.51888171745049738</v>
      </c>
      <c r="H2832" s="397">
        <v>0.52301153785769861</v>
      </c>
      <c r="I2832" s="397">
        <v>0.52722192036767124</v>
      </c>
      <c r="J2832" s="397">
        <v>0.53156134983221559</v>
      </c>
    </row>
    <row r="2833" spans="1:10">
      <c r="A2833" t="s">
        <v>372</v>
      </c>
      <c r="B2833" t="s">
        <v>282</v>
      </c>
      <c r="C2833" t="s">
        <v>283</v>
      </c>
      <c r="D2833" t="s">
        <v>31</v>
      </c>
      <c r="E2833" t="s">
        <v>25</v>
      </c>
      <c r="F2833" s="397">
        <v>0</v>
      </c>
      <c r="G2833" s="397">
        <v>0</v>
      </c>
      <c r="H2833" s="397">
        <v>0</v>
      </c>
      <c r="I2833" s="397">
        <v>0</v>
      </c>
      <c r="J2833" s="397">
        <v>0</v>
      </c>
    </row>
    <row r="2834" spans="1:10">
      <c r="A2834" t="s">
        <v>372</v>
      </c>
      <c r="B2834" t="s">
        <v>284</v>
      </c>
      <c r="C2834" t="s">
        <v>285</v>
      </c>
      <c r="D2834" t="s">
        <v>31</v>
      </c>
      <c r="E2834" t="s">
        <v>25</v>
      </c>
      <c r="F2834" s="397">
        <v>0</v>
      </c>
      <c r="G2834" s="397">
        <v>0</v>
      </c>
      <c r="H2834" s="397">
        <v>0</v>
      </c>
      <c r="I2834" s="397">
        <v>0</v>
      </c>
      <c r="J2834" s="397">
        <v>0</v>
      </c>
    </row>
    <row r="2835" spans="1:10">
      <c r="A2835" t="s">
        <v>372</v>
      </c>
      <c r="B2835" t="s">
        <v>286</v>
      </c>
      <c r="C2835" t="s">
        <v>287</v>
      </c>
      <c r="D2835" t="s">
        <v>31</v>
      </c>
      <c r="E2835" t="s">
        <v>25</v>
      </c>
      <c r="F2835" s="397">
        <v>0</v>
      </c>
      <c r="G2835" s="397">
        <v>0</v>
      </c>
      <c r="H2835" s="397">
        <v>0</v>
      </c>
      <c r="I2835" s="397">
        <v>0</v>
      </c>
      <c r="J2835" s="397">
        <v>0</v>
      </c>
    </row>
    <row r="2836" spans="1:10">
      <c r="A2836" t="s">
        <v>372</v>
      </c>
      <c r="B2836" t="s">
        <v>288</v>
      </c>
      <c r="C2836" t="s">
        <v>289</v>
      </c>
      <c r="D2836" t="s">
        <v>31</v>
      </c>
      <c r="E2836" t="s">
        <v>25</v>
      </c>
      <c r="F2836" s="397">
        <v>0</v>
      </c>
      <c r="G2836" s="397">
        <v>0</v>
      </c>
      <c r="H2836" s="397">
        <v>0</v>
      </c>
      <c r="I2836" s="397">
        <v>0</v>
      </c>
      <c r="J2836" s="397">
        <v>0</v>
      </c>
    </row>
    <row r="2837" spans="1:10">
      <c r="A2837" t="s">
        <v>372</v>
      </c>
      <c r="B2837" t="s">
        <v>290</v>
      </c>
      <c r="C2837" t="s">
        <v>291</v>
      </c>
      <c r="D2837" t="s">
        <v>31</v>
      </c>
      <c r="E2837" t="s">
        <v>25</v>
      </c>
      <c r="F2837" s="398" t="s">
        <v>292</v>
      </c>
      <c r="G2837" s="398" t="s">
        <v>292</v>
      </c>
      <c r="H2837" s="398" t="s">
        <v>292</v>
      </c>
      <c r="I2837" s="398" t="s">
        <v>292</v>
      </c>
      <c r="J2837" s="398" t="s">
        <v>292</v>
      </c>
    </row>
    <row r="2838" spans="1:10">
      <c r="A2838" t="s">
        <v>372</v>
      </c>
      <c r="B2838" t="s">
        <v>293</v>
      </c>
      <c r="C2838" t="s">
        <v>294</v>
      </c>
      <c r="D2838" t="s">
        <v>31</v>
      </c>
      <c r="E2838" t="s">
        <v>25</v>
      </c>
      <c r="F2838" s="398" t="s">
        <v>292</v>
      </c>
      <c r="G2838" s="398" t="s">
        <v>292</v>
      </c>
      <c r="H2838" s="398" t="s">
        <v>292</v>
      </c>
      <c r="I2838" s="398" t="s">
        <v>292</v>
      </c>
      <c r="J2838" s="398" t="s">
        <v>292</v>
      </c>
    </row>
    <row r="2839" spans="1:10">
      <c r="A2839" t="s">
        <v>372</v>
      </c>
      <c r="B2839" t="s">
        <v>295</v>
      </c>
      <c r="C2839" t="s">
        <v>296</v>
      </c>
      <c r="D2839" t="s">
        <v>31</v>
      </c>
      <c r="E2839" t="s">
        <v>25</v>
      </c>
      <c r="F2839" s="398" t="s">
        <v>292</v>
      </c>
      <c r="G2839" s="398" t="s">
        <v>292</v>
      </c>
      <c r="H2839" s="398" t="s">
        <v>292</v>
      </c>
      <c r="I2839" s="398" t="s">
        <v>292</v>
      </c>
      <c r="J2839" s="398" t="s">
        <v>292</v>
      </c>
    </row>
    <row r="2840" spans="1:10">
      <c r="A2840" t="s">
        <v>372</v>
      </c>
      <c r="B2840" t="s">
        <v>297</v>
      </c>
      <c r="C2840" t="s">
        <v>298</v>
      </c>
      <c r="D2840" t="s">
        <v>31</v>
      </c>
      <c r="E2840" t="s">
        <v>25</v>
      </c>
      <c r="F2840" s="398" t="s">
        <v>292</v>
      </c>
      <c r="G2840" s="398" t="s">
        <v>292</v>
      </c>
      <c r="H2840" s="398" t="s">
        <v>292</v>
      </c>
      <c r="I2840" s="398" t="s">
        <v>292</v>
      </c>
      <c r="J2840" s="398" t="s">
        <v>292</v>
      </c>
    </row>
    <row r="2841" spans="1:10">
      <c r="A2841" t="s">
        <v>372</v>
      </c>
      <c r="B2841" t="s">
        <v>299</v>
      </c>
      <c r="C2841" t="s">
        <v>300</v>
      </c>
      <c r="D2841" t="s">
        <v>31</v>
      </c>
      <c r="E2841" t="s">
        <v>25</v>
      </c>
      <c r="F2841" s="398" t="s">
        <v>292</v>
      </c>
      <c r="G2841" s="398" t="s">
        <v>292</v>
      </c>
      <c r="H2841" s="398" t="s">
        <v>292</v>
      </c>
      <c r="I2841" s="398" t="s">
        <v>292</v>
      </c>
      <c r="J2841" s="398" t="s">
        <v>292</v>
      </c>
    </row>
    <row r="2842" spans="1:10">
      <c r="A2842" t="s">
        <v>372</v>
      </c>
      <c r="B2842" t="s">
        <v>301</v>
      </c>
      <c r="C2842" t="s">
        <v>302</v>
      </c>
      <c r="D2842" t="s">
        <v>31</v>
      </c>
      <c r="E2842" t="s">
        <v>25</v>
      </c>
      <c r="F2842" s="398" t="s">
        <v>292</v>
      </c>
      <c r="G2842" s="398" t="s">
        <v>292</v>
      </c>
      <c r="H2842" s="398" t="s">
        <v>292</v>
      </c>
      <c r="I2842" s="398" t="s">
        <v>292</v>
      </c>
      <c r="J2842" s="398" t="s">
        <v>292</v>
      </c>
    </row>
    <row r="2843" spans="1:10">
      <c r="A2843" t="s">
        <v>372</v>
      </c>
      <c r="B2843" t="s">
        <v>303</v>
      </c>
      <c r="C2843" t="s">
        <v>304</v>
      </c>
      <c r="D2843" t="s">
        <v>31</v>
      </c>
      <c r="E2843" t="s">
        <v>25</v>
      </c>
      <c r="F2843" s="398" t="s">
        <v>292</v>
      </c>
      <c r="G2843" s="398" t="s">
        <v>292</v>
      </c>
      <c r="H2843" s="398" t="s">
        <v>292</v>
      </c>
      <c r="I2843" s="398" t="s">
        <v>292</v>
      </c>
      <c r="J2843" s="398" t="s">
        <v>292</v>
      </c>
    </row>
    <row r="2844" spans="1:10">
      <c r="A2844" t="s">
        <v>372</v>
      </c>
      <c r="B2844" t="s">
        <v>305</v>
      </c>
      <c r="C2844" t="s">
        <v>306</v>
      </c>
      <c r="D2844" t="s">
        <v>31</v>
      </c>
      <c r="E2844" t="s">
        <v>25</v>
      </c>
      <c r="F2844" s="398" t="s">
        <v>292</v>
      </c>
      <c r="G2844" s="398" t="s">
        <v>292</v>
      </c>
      <c r="H2844" s="398" t="s">
        <v>292</v>
      </c>
      <c r="I2844" s="398" t="s">
        <v>292</v>
      </c>
      <c r="J2844" s="398" t="s">
        <v>292</v>
      </c>
    </row>
    <row r="2845" spans="1:10">
      <c r="A2845" t="s">
        <v>372</v>
      </c>
      <c r="B2845" t="s">
        <v>307</v>
      </c>
      <c r="C2845" t="s">
        <v>308</v>
      </c>
      <c r="D2845" t="s">
        <v>31</v>
      </c>
      <c r="E2845" t="s">
        <v>25</v>
      </c>
      <c r="F2845" s="398" t="s">
        <v>292</v>
      </c>
      <c r="G2845" s="398" t="s">
        <v>292</v>
      </c>
      <c r="H2845" s="398" t="s">
        <v>292</v>
      </c>
      <c r="I2845" s="398" t="s">
        <v>292</v>
      </c>
      <c r="J2845" s="398" t="s">
        <v>292</v>
      </c>
    </row>
    <row r="2846" spans="1:10">
      <c r="A2846" t="s">
        <v>372</v>
      </c>
      <c r="B2846" t="s">
        <v>309</v>
      </c>
      <c r="C2846" t="s">
        <v>310</v>
      </c>
      <c r="D2846" t="s">
        <v>31</v>
      </c>
      <c r="E2846" t="s">
        <v>25</v>
      </c>
      <c r="F2846" s="398" t="s">
        <v>292</v>
      </c>
      <c r="G2846" s="398" t="s">
        <v>292</v>
      </c>
      <c r="H2846" s="398" t="s">
        <v>292</v>
      </c>
      <c r="I2846" s="398" t="s">
        <v>292</v>
      </c>
      <c r="J2846" s="398" t="s">
        <v>292</v>
      </c>
    </row>
    <row r="2847" spans="1:10">
      <c r="A2847" t="s">
        <v>372</v>
      </c>
      <c r="B2847" t="s">
        <v>311</v>
      </c>
      <c r="C2847" t="s">
        <v>312</v>
      </c>
      <c r="D2847" t="s">
        <v>31</v>
      </c>
      <c r="E2847" t="s">
        <v>25</v>
      </c>
      <c r="F2847" s="398" t="s">
        <v>292</v>
      </c>
      <c r="G2847" s="398" t="s">
        <v>292</v>
      </c>
      <c r="H2847" s="398" t="s">
        <v>292</v>
      </c>
      <c r="I2847" s="398" t="s">
        <v>292</v>
      </c>
      <c r="J2847" s="398" t="s">
        <v>292</v>
      </c>
    </row>
    <row r="2848" spans="1:10">
      <c r="A2848" t="s">
        <v>372</v>
      </c>
      <c r="B2848" t="s">
        <v>313</v>
      </c>
      <c r="C2848" t="s">
        <v>314</v>
      </c>
      <c r="D2848" t="s">
        <v>31</v>
      </c>
      <c r="E2848" t="s">
        <v>25</v>
      </c>
      <c r="F2848" s="398" t="s">
        <v>292</v>
      </c>
      <c r="G2848" s="398" t="s">
        <v>292</v>
      </c>
      <c r="H2848" s="398" t="s">
        <v>292</v>
      </c>
      <c r="I2848" s="398" t="s">
        <v>292</v>
      </c>
      <c r="J2848" s="398" t="s">
        <v>292</v>
      </c>
    </row>
    <row r="2849" spans="1:10">
      <c r="A2849" t="s">
        <v>372</v>
      </c>
      <c r="B2849" t="s">
        <v>315</v>
      </c>
      <c r="C2849" t="s">
        <v>316</v>
      </c>
      <c r="D2849" t="s">
        <v>31</v>
      </c>
      <c r="E2849" t="s">
        <v>25</v>
      </c>
      <c r="F2849" s="397">
        <v>0</v>
      </c>
      <c r="G2849" s="397">
        <v>0</v>
      </c>
      <c r="H2849" s="397">
        <v>0</v>
      </c>
      <c r="I2849" s="397">
        <v>0</v>
      </c>
      <c r="J2849" s="397">
        <v>0</v>
      </c>
    </row>
    <row r="2850" spans="1:10">
      <c r="A2850" t="s">
        <v>372</v>
      </c>
      <c r="B2850" t="s">
        <v>317</v>
      </c>
      <c r="C2850" t="s">
        <v>318</v>
      </c>
      <c r="D2850" t="s">
        <v>31</v>
      </c>
      <c r="E2850" t="s">
        <v>25</v>
      </c>
      <c r="F2850" s="397">
        <v>0</v>
      </c>
      <c r="G2850" s="397">
        <v>0</v>
      </c>
      <c r="H2850" s="397">
        <v>0</v>
      </c>
      <c r="I2850" s="397">
        <v>0</v>
      </c>
      <c r="J2850" s="397">
        <v>0</v>
      </c>
    </row>
    <row r="2851" spans="1:10">
      <c r="A2851" t="s">
        <v>372</v>
      </c>
      <c r="B2851" t="s">
        <v>319</v>
      </c>
      <c r="C2851" t="s">
        <v>320</v>
      </c>
      <c r="D2851" t="s">
        <v>31</v>
      </c>
      <c r="E2851" t="s">
        <v>25</v>
      </c>
      <c r="F2851" s="397">
        <v>0</v>
      </c>
      <c r="G2851" s="397">
        <v>0</v>
      </c>
      <c r="H2851" s="397">
        <v>0</v>
      </c>
      <c r="I2851" s="397">
        <v>0</v>
      </c>
      <c r="J2851" s="397">
        <v>0</v>
      </c>
    </row>
    <row r="2852" spans="1:10">
      <c r="A2852" t="s">
        <v>372</v>
      </c>
      <c r="B2852" t="s">
        <v>321</v>
      </c>
      <c r="C2852" t="s">
        <v>322</v>
      </c>
      <c r="D2852" t="s">
        <v>31</v>
      </c>
      <c r="E2852" t="s">
        <v>25</v>
      </c>
      <c r="F2852" s="397">
        <v>0</v>
      </c>
      <c r="G2852" s="397">
        <v>0</v>
      </c>
      <c r="H2852" s="397">
        <v>0</v>
      </c>
      <c r="I2852" s="397">
        <v>0</v>
      </c>
      <c r="J2852" s="397">
        <v>0</v>
      </c>
    </row>
    <row r="2853" spans="1:10">
      <c r="A2853" t="s">
        <v>372</v>
      </c>
      <c r="B2853" t="s">
        <v>323</v>
      </c>
      <c r="C2853" t="s">
        <v>324</v>
      </c>
      <c r="D2853" t="s">
        <v>31</v>
      </c>
      <c r="E2853" t="s">
        <v>25</v>
      </c>
      <c r="F2853" s="397">
        <v>0</v>
      </c>
      <c r="G2853" s="397">
        <v>0</v>
      </c>
      <c r="H2853" s="397">
        <v>0</v>
      </c>
      <c r="I2853" s="397">
        <v>0</v>
      </c>
      <c r="J2853" s="397">
        <v>0</v>
      </c>
    </row>
    <row r="2854" spans="1:10">
      <c r="A2854" t="s">
        <v>372</v>
      </c>
      <c r="B2854" t="s">
        <v>325</v>
      </c>
      <c r="C2854" t="s">
        <v>326</v>
      </c>
      <c r="D2854" t="s">
        <v>31</v>
      </c>
      <c r="E2854" t="s">
        <v>25</v>
      </c>
      <c r="F2854" s="397">
        <v>0</v>
      </c>
      <c r="G2854" s="397">
        <v>0</v>
      </c>
      <c r="H2854" s="397">
        <v>0</v>
      </c>
      <c r="I2854" s="397">
        <v>0</v>
      </c>
      <c r="J2854" s="397">
        <v>0</v>
      </c>
    </row>
    <row r="2855" spans="1:10">
      <c r="A2855" t="s">
        <v>372</v>
      </c>
      <c r="B2855" t="s">
        <v>327</v>
      </c>
      <c r="C2855" t="s">
        <v>328</v>
      </c>
      <c r="D2855" t="s">
        <v>31</v>
      </c>
      <c r="E2855" t="s">
        <v>25</v>
      </c>
      <c r="F2855" s="397">
        <v>0</v>
      </c>
      <c r="G2855" s="397">
        <v>0</v>
      </c>
      <c r="H2855" s="397">
        <v>0</v>
      </c>
      <c r="I2855" s="397">
        <v>0</v>
      </c>
      <c r="J2855" s="397">
        <v>0</v>
      </c>
    </row>
    <row r="2856" spans="1:10">
      <c r="A2856" t="s">
        <v>372</v>
      </c>
      <c r="B2856" t="s">
        <v>329</v>
      </c>
      <c r="C2856" t="s">
        <v>330</v>
      </c>
      <c r="D2856" t="s">
        <v>31</v>
      </c>
      <c r="E2856" t="s">
        <v>25</v>
      </c>
      <c r="F2856" s="397">
        <v>0</v>
      </c>
      <c r="G2856" s="397">
        <v>0</v>
      </c>
      <c r="H2856" s="397">
        <v>0</v>
      </c>
      <c r="I2856" s="397">
        <v>0</v>
      </c>
      <c r="J2856" s="397">
        <v>0</v>
      </c>
    </row>
    <row r="2857" spans="1:10">
      <c r="A2857" t="s">
        <v>372</v>
      </c>
      <c r="B2857" t="s">
        <v>331</v>
      </c>
      <c r="C2857" t="s">
        <v>332</v>
      </c>
      <c r="D2857" t="s">
        <v>31</v>
      </c>
      <c r="E2857" t="s">
        <v>25</v>
      </c>
      <c r="F2857" s="397">
        <v>0</v>
      </c>
      <c r="G2857" s="397">
        <v>0</v>
      </c>
      <c r="H2857" s="397">
        <v>0</v>
      </c>
      <c r="I2857" s="397">
        <v>0</v>
      </c>
      <c r="J2857" s="397">
        <v>0</v>
      </c>
    </row>
    <row r="2858" spans="1:10">
      <c r="A2858" t="s">
        <v>372</v>
      </c>
      <c r="B2858" t="s">
        <v>333</v>
      </c>
      <c r="C2858" t="s">
        <v>334</v>
      </c>
      <c r="D2858" t="s">
        <v>31</v>
      </c>
      <c r="E2858" t="s">
        <v>25</v>
      </c>
      <c r="F2858" s="397">
        <v>0</v>
      </c>
      <c r="G2858" s="397">
        <v>0</v>
      </c>
      <c r="H2858" s="397">
        <v>0</v>
      </c>
      <c r="I2858" s="397">
        <v>0</v>
      </c>
      <c r="J2858" s="397">
        <v>0</v>
      </c>
    </row>
    <row r="2859" spans="1:10">
      <c r="A2859" t="s">
        <v>372</v>
      </c>
      <c r="B2859" t="s">
        <v>335</v>
      </c>
      <c r="C2859" t="s">
        <v>336</v>
      </c>
      <c r="D2859" t="s">
        <v>31</v>
      </c>
      <c r="E2859" t="s">
        <v>25</v>
      </c>
      <c r="F2859" s="397">
        <v>0</v>
      </c>
      <c r="G2859" s="397">
        <v>0</v>
      </c>
      <c r="H2859" s="397">
        <v>0</v>
      </c>
      <c r="I2859" s="397">
        <v>0</v>
      </c>
      <c r="J2859" s="397">
        <v>0</v>
      </c>
    </row>
    <row r="2860" spans="1:10">
      <c r="A2860" t="s">
        <v>372</v>
      </c>
      <c r="B2860" t="s">
        <v>337</v>
      </c>
      <c r="C2860" t="s">
        <v>338</v>
      </c>
      <c r="D2860" t="s">
        <v>31</v>
      </c>
      <c r="E2860" t="s">
        <v>25</v>
      </c>
      <c r="F2860" s="397">
        <v>31.611951096487768</v>
      </c>
      <c r="G2860" s="397">
        <v>32.243665414562052</v>
      </c>
      <c r="H2860" s="397">
        <v>32.727899540127652</v>
      </c>
      <c r="I2860" s="397">
        <v>33.217394788303437</v>
      </c>
      <c r="J2860" s="397">
        <v>33.716300970609183</v>
      </c>
    </row>
    <row r="2861" spans="1:10">
      <c r="A2861" t="s">
        <v>372</v>
      </c>
      <c r="B2861" t="s">
        <v>339</v>
      </c>
      <c r="C2861" t="s">
        <v>334</v>
      </c>
      <c r="D2861" t="s">
        <v>31</v>
      </c>
      <c r="E2861" t="s">
        <v>25</v>
      </c>
      <c r="F2861" s="397">
        <v>0</v>
      </c>
      <c r="G2861" s="397">
        <v>0</v>
      </c>
      <c r="H2861" s="397">
        <v>0</v>
      </c>
      <c r="I2861" s="397">
        <v>0</v>
      </c>
      <c r="J2861" s="397">
        <v>0</v>
      </c>
    </row>
    <row r="2862" spans="1:10">
      <c r="A2862" t="s">
        <v>372</v>
      </c>
      <c r="B2862" t="s">
        <v>340</v>
      </c>
      <c r="C2862" t="s">
        <v>338</v>
      </c>
      <c r="D2862" t="s">
        <v>31</v>
      </c>
      <c r="E2862" t="s">
        <v>25</v>
      </c>
      <c r="F2862" s="397">
        <v>0</v>
      </c>
      <c r="G2862" s="397">
        <v>0</v>
      </c>
      <c r="H2862" s="397">
        <v>0</v>
      </c>
      <c r="I2862" s="397">
        <v>0</v>
      </c>
      <c r="J2862" s="397">
        <v>0</v>
      </c>
    </row>
    <row r="2863" spans="1:10">
      <c r="A2863" t="s">
        <v>372</v>
      </c>
      <c r="B2863" t="s">
        <v>341</v>
      </c>
      <c r="C2863" t="s">
        <v>342</v>
      </c>
      <c r="D2863" t="s">
        <v>343</v>
      </c>
      <c r="E2863" t="s">
        <v>25</v>
      </c>
      <c r="F2863" s="399">
        <v>17989.777637108338</v>
      </c>
      <c r="G2863" s="399">
        <v>18261.925536330578</v>
      </c>
      <c r="H2863" s="399">
        <v>18526.42359473151</v>
      </c>
      <c r="I2863" s="399">
        <v>18788.69580995298</v>
      </c>
      <c r="J2863" s="399">
        <v>19052.785317380069</v>
      </c>
    </row>
    <row r="2864" spans="1:10">
      <c r="A2864" t="s">
        <v>372</v>
      </c>
      <c r="B2864" t="s">
        <v>344</v>
      </c>
      <c r="C2864" t="s">
        <v>345</v>
      </c>
      <c r="D2864" t="s">
        <v>343</v>
      </c>
      <c r="E2864" t="s">
        <v>25</v>
      </c>
      <c r="F2864" s="399">
        <v>0</v>
      </c>
      <c r="G2864" s="399">
        <v>0</v>
      </c>
      <c r="H2864" s="399">
        <v>0</v>
      </c>
      <c r="I2864" s="399">
        <v>0</v>
      </c>
      <c r="J2864" s="399">
        <v>0</v>
      </c>
    </row>
    <row r="2865" spans="1:10">
      <c r="A2865" t="s">
        <v>372</v>
      </c>
      <c r="B2865" t="s">
        <v>346</v>
      </c>
      <c r="C2865" t="s">
        <v>347</v>
      </c>
      <c r="D2865" t="s">
        <v>348</v>
      </c>
      <c r="E2865" t="s">
        <v>25</v>
      </c>
      <c r="F2865" s="506">
        <v>6.5886387183802922E-2</v>
      </c>
      <c r="G2865" s="506">
        <v>6.5886387183802922E-2</v>
      </c>
      <c r="H2865" s="506">
        <v>6.5886387183802922E-2</v>
      </c>
      <c r="I2865" s="506">
        <v>6.5886387183802922E-2</v>
      </c>
      <c r="J2865" s="506">
        <v>6.5886387183802922E-2</v>
      </c>
    </row>
    <row r="2866" spans="1:10">
      <c r="A2866" t="s">
        <v>372</v>
      </c>
      <c r="B2866" t="s">
        <v>349</v>
      </c>
      <c r="C2866" t="s">
        <v>350</v>
      </c>
      <c r="D2866" t="s">
        <v>348</v>
      </c>
      <c r="E2866" t="s">
        <v>25</v>
      </c>
      <c r="F2866" s="506">
        <v>6.5886387183802922E-2</v>
      </c>
      <c r="G2866" s="506">
        <v>6.5886387183802922E-2</v>
      </c>
      <c r="H2866" s="506">
        <v>6.5886387183802922E-2</v>
      </c>
      <c r="I2866" s="506">
        <v>6.5886387183802922E-2</v>
      </c>
      <c r="J2866" s="506">
        <v>6.5886387183802922E-2</v>
      </c>
    </row>
    <row r="2867" spans="1:10">
      <c r="A2867" t="s">
        <v>372</v>
      </c>
      <c r="B2867" t="s">
        <v>351</v>
      </c>
      <c r="C2867" t="s">
        <v>352</v>
      </c>
      <c r="D2867" t="s">
        <v>348</v>
      </c>
      <c r="E2867" t="s">
        <v>25</v>
      </c>
      <c r="F2867" s="506">
        <v>6.5886387183802922E-2</v>
      </c>
      <c r="G2867" s="506">
        <v>6.5886387183802922E-2</v>
      </c>
      <c r="H2867" s="506">
        <v>6.5886387183802922E-2</v>
      </c>
      <c r="I2867" s="506">
        <v>6.5886387183802922E-2</v>
      </c>
      <c r="J2867" s="506">
        <v>6.5886387183802922E-2</v>
      </c>
    </row>
    <row r="2868" spans="1:10">
      <c r="A2868" t="s">
        <v>372</v>
      </c>
      <c r="B2868" t="s">
        <v>353</v>
      </c>
      <c r="C2868" t="s">
        <v>354</v>
      </c>
      <c r="D2868" t="s">
        <v>348</v>
      </c>
      <c r="E2868" t="s">
        <v>25</v>
      </c>
      <c r="F2868" s="398" t="s">
        <v>292</v>
      </c>
      <c r="G2868" s="398" t="s">
        <v>292</v>
      </c>
      <c r="H2868" s="398" t="s">
        <v>292</v>
      </c>
      <c r="I2868" s="398" t="s">
        <v>292</v>
      </c>
      <c r="J2868" s="398" t="s">
        <v>292</v>
      </c>
    </row>
    <row r="2869" spans="1:10">
      <c r="A2869" t="s">
        <v>372</v>
      </c>
      <c r="B2869" t="s">
        <v>355</v>
      </c>
      <c r="C2869" t="s">
        <v>356</v>
      </c>
      <c r="D2869" t="s">
        <v>348</v>
      </c>
      <c r="E2869" t="s">
        <v>25</v>
      </c>
      <c r="F2869" s="398" t="s">
        <v>292</v>
      </c>
      <c r="G2869" s="398" t="s">
        <v>292</v>
      </c>
      <c r="H2869" s="398" t="s">
        <v>292</v>
      </c>
      <c r="I2869" s="398" t="s">
        <v>292</v>
      </c>
      <c r="J2869" s="398" t="s">
        <v>292</v>
      </c>
    </row>
    <row r="2870" spans="1:10">
      <c r="A2870" t="s">
        <v>372</v>
      </c>
      <c r="B2870" t="s">
        <v>357</v>
      </c>
      <c r="C2870" t="s">
        <v>358</v>
      </c>
      <c r="D2870" t="s">
        <v>348</v>
      </c>
      <c r="E2870" t="s">
        <v>25</v>
      </c>
      <c r="F2870" s="398" t="s">
        <v>292</v>
      </c>
      <c r="G2870" s="398" t="s">
        <v>292</v>
      </c>
      <c r="H2870" s="398" t="s">
        <v>292</v>
      </c>
      <c r="I2870" s="398" t="s">
        <v>292</v>
      </c>
      <c r="J2870" s="398" t="s">
        <v>292</v>
      </c>
    </row>
    <row r="2871" spans="1:10">
      <c r="A2871" t="s">
        <v>373</v>
      </c>
      <c r="B2871" t="s">
        <v>29</v>
      </c>
      <c r="C2871" t="s">
        <v>30</v>
      </c>
      <c r="D2871" t="s">
        <v>31</v>
      </c>
      <c r="E2871" t="s">
        <v>25</v>
      </c>
      <c r="F2871" s="397">
        <v>0</v>
      </c>
      <c r="G2871" s="397">
        <v>0</v>
      </c>
      <c r="H2871" s="397">
        <v>0</v>
      </c>
      <c r="I2871" s="397">
        <v>0</v>
      </c>
      <c r="J2871" s="397">
        <v>0</v>
      </c>
    </row>
    <row r="2872" spans="1:10">
      <c r="A2872" t="s">
        <v>373</v>
      </c>
      <c r="B2872" t="s">
        <v>32</v>
      </c>
      <c r="C2872" t="s">
        <v>33</v>
      </c>
      <c r="D2872" t="s">
        <v>31</v>
      </c>
      <c r="E2872" t="s">
        <v>25</v>
      </c>
      <c r="F2872" s="397">
        <v>1.02422864</v>
      </c>
      <c r="G2872" s="397">
        <v>1.02422864</v>
      </c>
      <c r="H2872" s="397">
        <v>1.02422864</v>
      </c>
      <c r="I2872" s="397">
        <v>1.02422864</v>
      </c>
      <c r="J2872" s="397">
        <v>1.02422864</v>
      </c>
    </row>
    <row r="2873" spans="1:10">
      <c r="A2873" t="s">
        <v>373</v>
      </c>
      <c r="B2873" t="s">
        <v>34</v>
      </c>
      <c r="C2873" t="s">
        <v>35</v>
      </c>
      <c r="D2873" t="s">
        <v>31</v>
      </c>
      <c r="E2873" t="s">
        <v>25</v>
      </c>
      <c r="F2873" s="398" t="s">
        <v>292</v>
      </c>
      <c r="G2873" s="398" t="s">
        <v>292</v>
      </c>
      <c r="H2873" s="398" t="s">
        <v>292</v>
      </c>
      <c r="I2873" s="398" t="s">
        <v>292</v>
      </c>
      <c r="J2873" s="398" t="s">
        <v>292</v>
      </c>
    </row>
    <row r="2874" spans="1:10">
      <c r="A2874" t="s">
        <v>373</v>
      </c>
      <c r="B2874" t="s">
        <v>36</v>
      </c>
      <c r="C2874" t="s">
        <v>37</v>
      </c>
      <c r="D2874" t="s">
        <v>31</v>
      </c>
      <c r="E2874" t="s">
        <v>25</v>
      </c>
      <c r="F2874" s="398" t="s">
        <v>292</v>
      </c>
      <c r="G2874" s="398" t="s">
        <v>292</v>
      </c>
      <c r="H2874" s="398" t="s">
        <v>292</v>
      </c>
      <c r="I2874" s="398" t="s">
        <v>292</v>
      </c>
      <c r="J2874" s="398" t="s">
        <v>292</v>
      </c>
    </row>
    <row r="2875" spans="1:10">
      <c r="A2875" t="s">
        <v>373</v>
      </c>
      <c r="B2875" t="s">
        <v>38</v>
      </c>
      <c r="C2875" t="s">
        <v>39</v>
      </c>
      <c r="D2875" t="s">
        <v>31</v>
      </c>
      <c r="E2875" t="s">
        <v>25</v>
      </c>
      <c r="F2875" s="398" t="s">
        <v>292</v>
      </c>
      <c r="G2875" s="398" t="s">
        <v>292</v>
      </c>
      <c r="H2875" s="398" t="s">
        <v>292</v>
      </c>
      <c r="I2875" s="398" t="s">
        <v>292</v>
      </c>
      <c r="J2875" s="398" t="s">
        <v>292</v>
      </c>
    </row>
    <row r="2876" spans="1:10">
      <c r="A2876" t="s">
        <v>373</v>
      </c>
      <c r="B2876" t="s">
        <v>40</v>
      </c>
      <c r="C2876" t="s">
        <v>41</v>
      </c>
      <c r="D2876" t="s">
        <v>31</v>
      </c>
      <c r="E2876" t="s">
        <v>25</v>
      </c>
      <c r="F2876" s="398" t="s">
        <v>292</v>
      </c>
      <c r="G2876" s="398" t="s">
        <v>292</v>
      </c>
      <c r="H2876" s="398" t="s">
        <v>292</v>
      </c>
      <c r="I2876" s="398" t="s">
        <v>292</v>
      </c>
      <c r="J2876" s="398" t="s">
        <v>292</v>
      </c>
    </row>
    <row r="2877" spans="1:10">
      <c r="A2877" t="s">
        <v>373</v>
      </c>
      <c r="B2877" t="s">
        <v>42</v>
      </c>
      <c r="C2877" t="s">
        <v>43</v>
      </c>
      <c r="D2877" t="s">
        <v>31</v>
      </c>
      <c r="E2877" t="s">
        <v>25</v>
      </c>
      <c r="F2877" s="398" t="s">
        <v>292</v>
      </c>
      <c r="G2877" s="398" t="s">
        <v>292</v>
      </c>
      <c r="H2877" s="398" t="s">
        <v>292</v>
      </c>
      <c r="I2877" s="398" t="s">
        <v>292</v>
      </c>
      <c r="J2877" s="398" t="s">
        <v>292</v>
      </c>
    </row>
    <row r="2878" spans="1:10">
      <c r="A2878" t="s">
        <v>373</v>
      </c>
      <c r="B2878" t="s">
        <v>44</v>
      </c>
      <c r="C2878" t="s">
        <v>45</v>
      </c>
      <c r="D2878" t="s">
        <v>31</v>
      </c>
      <c r="E2878" t="s">
        <v>25</v>
      </c>
      <c r="F2878" s="398" t="s">
        <v>292</v>
      </c>
      <c r="G2878" s="398" t="s">
        <v>292</v>
      </c>
      <c r="H2878" s="398" t="s">
        <v>292</v>
      </c>
      <c r="I2878" s="398" t="s">
        <v>292</v>
      </c>
      <c r="J2878" s="398" t="s">
        <v>292</v>
      </c>
    </row>
    <row r="2879" spans="1:10">
      <c r="A2879" t="s">
        <v>373</v>
      </c>
      <c r="B2879" t="s">
        <v>46</v>
      </c>
      <c r="C2879" t="s">
        <v>47</v>
      </c>
      <c r="D2879" t="s">
        <v>31</v>
      </c>
      <c r="E2879" t="s">
        <v>25</v>
      </c>
      <c r="F2879" s="398" t="s">
        <v>292</v>
      </c>
      <c r="G2879" s="398" t="s">
        <v>292</v>
      </c>
      <c r="H2879" s="398" t="s">
        <v>292</v>
      </c>
      <c r="I2879" s="398" t="s">
        <v>292</v>
      </c>
      <c r="J2879" s="398" t="s">
        <v>292</v>
      </c>
    </row>
    <row r="2880" spans="1:10">
      <c r="A2880" t="s">
        <v>373</v>
      </c>
      <c r="B2880" t="s">
        <v>48</v>
      </c>
      <c r="C2880" t="s">
        <v>49</v>
      </c>
      <c r="D2880" t="s">
        <v>31</v>
      </c>
      <c r="E2880" t="s">
        <v>25</v>
      </c>
      <c r="F2880" s="397">
        <v>1.074961153333333</v>
      </c>
      <c r="G2880" s="397">
        <v>1.074961153333333</v>
      </c>
      <c r="H2880" s="397">
        <v>1.074961153333333</v>
      </c>
      <c r="I2880" s="397">
        <v>1.074961153333333</v>
      </c>
      <c r="J2880" s="397">
        <v>1.074961153333333</v>
      </c>
    </row>
    <row r="2881" spans="1:10">
      <c r="A2881" t="s">
        <v>373</v>
      </c>
      <c r="B2881" t="s">
        <v>50</v>
      </c>
      <c r="C2881" t="s">
        <v>51</v>
      </c>
      <c r="D2881" t="s">
        <v>31</v>
      </c>
      <c r="E2881" t="s">
        <v>25</v>
      </c>
      <c r="F2881" s="398" t="s">
        <v>292</v>
      </c>
      <c r="G2881" s="398" t="s">
        <v>292</v>
      </c>
      <c r="H2881" s="398" t="s">
        <v>292</v>
      </c>
      <c r="I2881" s="398" t="s">
        <v>292</v>
      </c>
      <c r="J2881" s="398" t="s">
        <v>292</v>
      </c>
    </row>
    <row r="2882" spans="1:10">
      <c r="A2882" t="s">
        <v>373</v>
      </c>
      <c r="B2882" t="s">
        <v>52</v>
      </c>
      <c r="C2882" t="s">
        <v>53</v>
      </c>
      <c r="D2882" t="s">
        <v>31</v>
      </c>
      <c r="E2882" t="s">
        <v>25</v>
      </c>
      <c r="F2882" s="398" t="s">
        <v>292</v>
      </c>
      <c r="G2882" s="398" t="s">
        <v>292</v>
      </c>
      <c r="H2882" s="398" t="s">
        <v>292</v>
      </c>
      <c r="I2882" s="398" t="s">
        <v>292</v>
      </c>
      <c r="J2882" s="398" t="s">
        <v>292</v>
      </c>
    </row>
    <row r="2883" spans="1:10">
      <c r="A2883" t="s">
        <v>373</v>
      </c>
      <c r="B2883" t="s">
        <v>54</v>
      </c>
      <c r="C2883" t="s">
        <v>55</v>
      </c>
      <c r="D2883" t="s">
        <v>31</v>
      </c>
      <c r="E2883" t="s">
        <v>25</v>
      </c>
      <c r="F2883" s="398" t="s">
        <v>292</v>
      </c>
      <c r="G2883" s="398" t="s">
        <v>292</v>
      </c>
      <c r="H2883" s="398" t="s">
        <v>292</v>
      </c>
      <c r="I2883" s="398" t="s">
        <v>292</v>
      </c>
      <c r="J2883" s="398" t="s">
        <v>292</v>
      </c>
    </row>
    <row r="2884" spans="1:10">
      <c r="A2884" t="s">
        <v>373</v>
      </c>
      <c r="B2884" t="s">
        <v>56</v>
      </c>
      <c r="C2884" t="s">
        <v>57</v>
      </c>
      <c r="D2884" t="s">
        <v>31</v>
      </c>
      <c r="E2884" t="s">
        <v>25</v>
      </c>
      <c r="F2884" s="398" t="s">
        <v>292</v>
      </c>
      <c r="G2884" s="398" t="s">
        <v>292</v>
      </c>
      <c r="H2884" s="398" t="s">
        <v>292</v>
      </c>
      <c r="I2884" s="398" t="s">
        <v>292</v>
      </c>
      <c r="J2884" s="398" t="s">
        <v>292</v>
      </c>
    </row>
    <row r="2885" spans="1:10">
      <c r="A2885" t="s">
        <v>373</v>
      </c>
      <c r="B2885" t="s">
        <v>58</v>
      </c>
      <c r="C2885" t="s">
        <v>59</v>
      </c>
      <c r="D2885" t="s">
        <v>31</v>
      </c>
      <c r="E2885" t="s">
        <v>25</v>
      </c>
      <c r="F2885" s="397">
        <v>0.53000912999999994</v>
      </c>
      <c r="G2885" s="397">
        <v>0.53000912999999994</v>
      </c>
      <c r="H2885" s="397">
        <v>0.53000912999999994</v>
      </c>
      <c r="I2885" s="397">
        <v>0.53000912999999994</v>
      </c>
      <c r="J2885" s="397">
        <v>0.53000912999999994</v>
      </c>
    </row>
    <row r="2886" spans="1:10">
      <c r="A2886" t="s">
        <v>373</v>
      </c>
      <c r="B2886" t="s">
        <v>60</v>
      </c>
      <c r="C2886" t="s">
        <v>61</v>
      </c>
      <c r="D2886" t="s">
        <v>31</v>
      </c>
      <c r="E2886" t="s">
        <v>25</v>
      </c>
      <c r="F2886" s="398" t="s">
        <v>292</v>
      </c>
      <c r="G2886" s="398" t="s">
        <v>292</v>
      </c>
      <c r="H2886" s="398" t="s">
        <v>292</v>
      </c>
      <c r="I2886" s="398" t="s">
        <v>292</v>
      </c>
      <c r="J2886" s="398" t="s">
        <v>292</v>
      </c>
    </row>
    <row r="2887" spans="1:10">
      <c r="A2887" t="s">
        <v>373</v>
      </c>
      <c r="B2887" t="s">
        <v>62</v>
      </c>
      <c r="C2887" t="s">
        <v>63</v>
      </c>
      <c r="D2887" t="s">
        <v>31</v>
      </c>
      <c r="E2887" t="s">
        <v>25</v>
      </c>
      <c r="F2887" s="398" t="s">
        <v>292</v>
      </c>
      <c r="G2887" s="398" t="s">
        <v>292</v>
      </c>
      <c r="H2887" s="398" t="s">
        <v>292</v>
      </c>
      <c r="I2887" s="398" t="s">
        <v>292</v>
      </c>
      <c r="J2887" s="398" t="s">
        <v>292</v>
      </c>
    </row>
    <row r="2888" spans="1:10">
      <c r="A2888" t="s">
        <v>373</v>
      </c>
      <c r="B2888" t="s">
        <v>64</v>
      </c>
      <c r="C2888" t="s">
        <v>65</v>
      </c>
      <c r="D2888" t="s">
        <v>31</v>
      </c>
      <c r="E2888" t="s">
        <v>25</v>
      </c>
      <c r="F2888" s="398" t="s">
        <v>292</v>
      </c>
      <c r="G2888" s="398" t="s">
        <v>292</v>
      </c>
      <c r="H2888" s="398" t="s">
        <v>292</v>
      </c>
      <c r="I2888" s="398" t="s">
        <v>292</v>
      </c>
      <c r="J2888" s="398" t="s">
        <v>292</v>
      </c>
    </row>
    <row r="2889" spans="1:10">
      <c r="A2889" t="s">
        <v>373</v>
      </c>
      <c r="B2889" t="s">
        <v>66</v>
      </c>
      <c r="C2889" t="s">
        <v>67</v>
      </c>
      <c r="D2889" t="s">
        <v>31</v>
      </c>
      <c r="E2889" t="s">
        <v>25</v>
      </c>
      <c r="F2889" s="398" t="s">
        <v>292</v>
      </c>
      <c r="G2889" s="398" t="s">
        <v>292</v>
      </c>
      <c r="H2889" s="398" t="s">
        <v>292</v>
      </c>
      <c r="I2889" s="398" t="s">
        <v>292</v>
      </c>
      <c r="J2889" s="398" t="s">
        <v>292</v>
      </c>
    </row>
    <row r="2890" spans="1:10">
      <c r="A2890" t="s">
        <v>373</v>
      </c>
      <c r="B2890" t="s">
        <v>68</v>
      </c>
      <c r="C2890" t="s">
        <v>69</v>
      </c>
      <c r="D2890" t="s">
        <v>31</v>
      </c>
      <c r="E2890" t="s">
        <v>25</v>
      </c>
      <c r="F2890" s="398" t="s">
        <v>292</v>
      </c>
      <c r="G2890" s="398" t="s">
        <v>292</v>
      </c>
      <c r="H2890" s="398" t="s">
        <v>292</v>
      </c>
      <c r="I2890" s="398" t="s">
        <v>292</v>
      </c>
      <c r="J2890" s="398" t="s">
        <v>292</v>
      </c>
    </row>
    <row r="2891" spans="1:10">
      <c r="A2891" t="s">
        <v>373</v>
      </c>
      <c r="B2891" t="s">
        <v>70</v>
      </c>
      <c r="C2891" t="s">
        <v>71</v>
      </c>
      <c r="D2891" t="s">
        <v>31</v>
      </c>
      <c r="E2891" t="s">
        <v>25</v>
      </c>
      <c r="F2891" s="397">
        <v>0</v>
      </c>
      <c r="G2891" s="397">
        <v>0</v>
      </c>
      <c r="H2891" s="397">
        <v>0</v>
      </c>
      <c r="I2891" s="397">
        <v>0</v>
      </c>
      <c r="J2891" s="397">
        <v>0</v>
      </c>
    </row>
    <row r="2892" spans="1:10">
      <c r="A2892" t="s">
        <v>373</v>
      </c>
      <c r="B2892" t="s">
        <v>72</v>
      </c>
      <c r="C2892" t="s">
        <v>73</v>
      </c>
      <c r="D2892" t="s">
        <v>31</v>
      </c>
      <c r="E2892" t="s">
        <v>25</v>
      </c>
      <c r="F2892" s="397">
        <v>0</v>
      </c>
      <c r="G2892" s="397">
        <v>0</v>
      </c>
      <c r="H2892" s="397">
        <v>0</v>
      </c>
      <c r="I2892" s="397">
        <v>0</v>
      </c>
      <c r="J2892" s="397">
        <v>0</v>
      </c>
    </row>
    <row r="2893" spans="1:10">
      <c r="A2893" t="s">
        <v>373</v>
      </c>
      <c r="B2893" t="s">
        <v>74</v>
      </c>
      <c r="C2893" t="s">
        <v>75</v>
      </c>
      <c r="D2893" t="s">
        <v>31</v>
      </c>
      <c r="E2893" t="s">
        <v>25</v>
      </c>
      <c r="F2893" s="398" t="s">
        <v>292</v>
      </c>
      <c r="G2893" s="398" t="s">
        <v>292</v>
      </c>
      <c r="H2893" s="398" t="s">
        <v>292</v>
      </c>
      <c r="I2893" s="398" t="s">
        <v>292</v>
      </c>
      <c r="J2893" s="398" t="s">
        <v>292</v>
      </c>
    </row>
    <row r="2894" spans="1:10">
      <c r="A2894" t="s">
        <v>373</v>
      </c>
      <c r="B2894" t="s">
        <v>76</v>
      </c>
      <c r="C2894" t="s">
        <v>77</v>
      </c>
      <c r="D2894" t="s">
        <v>31</v>
      </c>
      <c r="E2894" t="s">
        <v>25</v>
      </c>
      <c r="F2894" s="398" t="s">
        <v>292</v>
      </c>
      <c r="G2894" s="398" t="s">
        <v>292</v>
      </c>
      <c r="H2894" s="398" t="s">
        <v>292</v>
      </c>
      <c r="I2894" s="398" t="s">
        <v>292</v>
      </c>
      <c r="J2894" s="398" t="s">
        <v>292</v>
      </c>
    </row>
    <row r="2895" spans="1:10">
      <c r="A2895" t="s">
        <v>373</v>
      </c>
      <c r="B2895" t="s">
        <v>78</v>
      </c>
      <c r="C2895" t="s">
        <v>79</v>
      </c>
      <c r="D2895" t="s">
        <v>31</v>
      </c>
      <c r="E2895" t="s">
        <v>25</v>
      </c>
      <c r="F2895" s="398" t="s">
        <v>292</v>
      </c>
      <c r="G2895" s="398" t="s">
        <v>292</v>
      </c>
      <c r="H2895" s="398" t="s">
        <v>292</v>
      </c>
      <c r="I2895" s="398" t="s">
        <v>292</v>
      </c>
      <c r="J2895" s="398" t="s">
        <v>292</v>
      </c>
    </row>
    <row r="2896" spans="1:10">
      <c r="A2896" t="s">
        <v>373</v>
      </c>
      <c r="B2896" t="s">
        <v>80</v>
      </c>
      <c r="C2896" t="s">
        <v>81</v>
      </c>
      <c r="D2896" t="s">
        <v>31</v>
      </c>
      <c r="E2896" t="s">
        <v>25</v>
      </c>
      <c r="F2896" s="398" t="s">
        <v>292</v>
      </c>
      <c r="G2896" s="398" t="s">
        <v>292</v>
      </c>
      <c r="H2896" s="398" t="s">
        <v>292</v>
      </c>
      <c r="I2896" s="398" t="s">
        <v>292</v>
      </c>
      <c r="J2896" s="398" t="s">
        <v>292</v>
      </c>
    </row>
    <row r="2897" spans="1:10">
      <c r="A2897" t="s">
        <v>373</v>
      </c>
      <c r="B2897" t="s">
        <v>82</v>
      </c>
      <c r="C2897" t="s">
        <v>83</v>
      </c>
      <c r="D2897" t="s">
        <v>31</v>
      </c>
      <c r="E2897" t="s">
        <v>25</v>
      </c>
      <c r="F2897" s="398" t="s">
        <v>292</v>
      </c>
      <c r="G2897" s="398" t="s">
        <v>292</v>
      </c>
      <c r="H2897" s="398" t="s">
        <v>292</v>
      </c>
      <c r="I2897" s="398" t="s">
        <v>292</v>
      </c>
      <c r="J2897" s="398" t="s">
        <v>292</v>
      </c>
    </row>
    <row r="2898" spans="1:10">
      <c r="A2898" t="s">
        <v>373</v>
      </c>
      <c r="B2898" t="s">
        <v>84</v>
      </c>
      <c r="C2898" t="s">
        <v>85</v>
      </c>
      <c r="D2898" t="s">
        <v>31</v>
      </c>
      <c r="E2898" t="s">
        <v>25</v>
      </c>
      <c r="F2898" s="398" t="s">
        <v>292</v>
      </c>
      <c r="G2898" s="398" t="s">
        <v>292</v>
      </c>
      <c r="H2898" s="398" t="s">
        <v>292</v>
      </c>
      <c r="I2898" s="398" t="s">
        <v>292</v>
      </c>
      <c r="J2898" s="398" t="s">
        <v>292</v>
      </c>
    </row>
    <row r="2899" spans="1:10">
      <c r="A2899" t="s">
        <v>373</v>
      </c>
      <c r="B2899" t="s">
        <v>86</v>
      </c>
      <c r="C2899" t="s">
        <v>87</v>
      </c>
      <c r="D2899" t="s">
        <v>31</v>
      </c>
      <c r="E2899" t="s">
        <v>25</v>
      </c>
      <c r="F2899" s="398" t="s">
        <v>292</v>
      </c>
      <c r="G2899" s="398" t="s">
        <v>292</v>
      </c>
      <c r="H2899" s="398" t="s">
        <v>292</v>
      </c>
      <c r="I2899" s="398" t="s">
        <v>292</v>
      </c>
      <c r="J2899" s="398" t="s">
        <v>292</v>
      </c>
    </row>
    <row r="2900" spans="1:10">
      <c r="A2900" t="s">
        <v>373</v>
      </c>
      <c r="B2900" t="s">
        <v>88</v>
      </c>
      <c r="C2900" t="s">
        <v>89</v>
      </c>
      <c r="D2900" t="s">
        <v>31</v>
      </c>
      <c r="E2900" t="s">
        <v>25</v>
      </c>
      <c r="F2900" s="398" t="s">
        <v>292</v>
      </c>
      <c r="G2900" s="398" t="s">
        <v>292</v>
      </c>
      <c r="H2900" s="398" t="s">
        <v>292</v>
      </c>
      <c r="I2900" s="398" t="s">
        <v>292</v>
      </c>
      <c r="J2900" s="398" t="s">
        <v>292</v>
      </c>
    </row>
    <row r="2901" spans="1:10">
      <c r="A2901" t="s">
        <v>373</v>
      </c>
      <c r="B2901" t="s">
        <v>90</v>
      </c>
      <c r="C2901" t="s">
        <v>91</v>
      </c>
      <c r="D2901" t="s">
        <v>31</v>
      </c>
      <c r="E2901" t="s">
        <v>25</v>
      </c>
      <c r="F2901" s="398" t="s">
        <v>292</v>
      </c>
      <c r="G2901" s="398" t="s">
        <v>292</v>
      </c>
      <c r="H2901" s="398" t="s">
        <v>292</v>
      </c>
      <c r="I2901" s="398" t="s">
        <v>292</v>
      </c>
      <c r="J2901" s="398" t="s">
        <v>292</v>
      </c>
    </row>
    <row r="2902" spans="1:10">
      <c r="A2902" t="s">
        <v>373</v>
      </c>
      <c r="B2902" t="s">
        <v>92</v>
      </c>
      <c r="C2902" t="s">
        <v>93</v>
      </c>
      <c r="D2902" t="s">
        <v>31</v>
      </c>
      <c r="E2902" t="s">
        <v>25</v>
      </c>
      <c r="F2902" s="398" t="s">
        <v>292</v>
      </c>
      <c r="G2902" s="398" t="s">
        <v>292</v>
      </c>
      <c r="H2902" s="398" t="s">
        <v>292</v>
      </c>
      <c r="I2902" s="398" t="s">
        <v>292</v>
      </c>
      <c r="J2902" s="398" t="s">
        <v>292</v>
      </c>
    </row>
    <row r="2903" spans="1:10">
      <c r="A2903" t="s">
        <v>373</v>
      </c>
      <c r="B2903" t="s">
        <v>94</v>
      </c>
      <c r="C2903" t="s">
        <v>95</v>
      </c>
      <c r="D2903" t="s">
        <v>31</v>
      </c>
      <c r="E2903" t="s">
        <v>25</v>
      </c>
      <c r="F2903" s="397">
        <v>0.5</v>
      </c>
      <c r="G2903" s="397">
        <v>0.5</v>
      </c>
      <c r="H2903" s="397">
        <v>0.5</v>
      </c>
      <c r="I2903" s="397">
        <v>0.5</v>
      </c>
      <c r="J2903" s="397">
        <v>0.5</v>
      </c>
    </row>
    <row r="2904" spans="1:10">
      <c r="A2904" t="s">
        <v>373</v>
      </c>
      <c r="B2904" t="s">
        <v>96</v>
      </c>
      <c r="C2904" t="s">
        <v>97</v>
      </c>
      <c r="D2904" t="s">
        <v>31</v>
      </c>
      <c r="E2904" t="s">
        <v>25</v>
      </c>
      <c r="F2904" s="397">
        <v>0.7</v>
      </c>
      <c r="G2904" s="397">
        <v>0.7</v>
      </c>
      <c r="H2904" s="397">
        <v>0.7</v>
      </c>
      <c r="I2904" s="397">
        <v>0.7</v>
      </c>
      <c r="J2904" s="397">
        <v>0.7</v>
      </c>
    </row>
    <row r="2905" spans="1:10">
      <c r="A2905" t="s">
        <v>373</v>
      </c>
      <c r="B2905" t="s">
        <v>98</v>
      </c>
      <c r="C2905" t="s">
        <v>99</v>
      </c>
      <c r="D2905" t="s">
        <v>31</v>
      </c>
      <c r="E2905" t="s">
        <v>25</v>
      </c>
      <c r="F2905" s="397">
        <v>3.3299961442844839</v>
      </c>
      <c r="G2905" s="397">
        <v>2.8680600653364441</v>
      </c>
      <c r="H2905" s="397">
        <v>4.0218750668229593</v>
      </c>
      <c r="I2905" s="397">
        <v>3.0861201456818499</v>
      </c>
      <c r="J2905" s="397">
        <v>1.853408558721749</v>
      </c>
    </row>
    <row r="2906" spans="1:10">
      <c r="A2906" t="s">
        <v>373</v>
      </c>
      <c r="B2906" t="s">
        <v>100</v>
      </c>
      <c r="C2906" t="s">
        <v>101</v>
      </c>
      <c r="D2906" t="s">
        <v>31</v>
      </c>
      <c r="E2906" t="s">
        <v>25</v>
      </c>
      <c r="F2906" s="397">
        <v>4.8180313660521596</v>
      </c>
      <c r="G2906" s="397">
        <v>4.8180313660521596</v>
      </c>
      <c r="H2906" s="397">
        <v>4.8180313660521596</v>
      </c>
      <c r="I2906" s="397">
        <v>4.8180313660521596</v>
      </c>
      <c r="J2906" s="397">
        <v>4.8180313660521596</v>
      </c>
    </row>
    <row r="2907" spans="1:10">
      <c r="A2907" t="s">
        <v>373</v>
      </c>
      <c r="B2907" t="s">
        <v>102</v>
      </c>
      <c r="C2907" t="s">
        <v>103</v>
      </c>
      <c r="D2907" t="s">
        <v>31</v>
      </c>
      <c r="E2907" t="s">
        <v>25</v>
      </c>
      <c r="F2907" s="397">
        <v>1.5732855699999999</v>
      </c>
      <c r="G2907" s="397">
        <v>1.5732855699999999</v>
      </c>
      <c r="H2907" s="397">
        <v>0</v>
      </c>
      <c r="I2907" s="397">
        <v>0</v>
      </c>
      <c r="J2907" s="397">
        <v>0</v>
      </c>
    </row>
    <row r="2908" spans="1:10">
      <c r="A2908" t="s">
        <v>373</v>
      </c>
      <c r="B2908" t="s">
        <v>104</v>
      </c>
      <c r="C2908" t="s">
        <v>105</v>
      </c>
      <c r="D2908" t="s">
        <v>31</v>
      </c>
      <c r="E2908" t="s">
        <v>25</v>
      </c>
      <c r="F2908" s="397">
        <v>5.3077852868086746</v>
      </c>
      <c r="G2908" s="397">
        <v>2.3382618278290148</v>
      </c>
      <c r="H2908" s="397">
        <v>1.2379033206153609</v>
      </c>
      <c r="I2908" s="397">
        <v>0.41263444020512002</v>
      </c>
      <c r="J2908" s="397">
        <v>0.1375448134017066</v>
      </c>
    </row>
    <row r="2909" spans="1:10">
      <c r="A2909" t="s">
        <v>373</v>
      </c>
      <c r="B2909" t="s">
        <v>106</v>
      </c>
      <c r="C2909" t="s">
        <v>107</v>
      </c>
      <c r="D2909" t="s">
        <v>31</v>
      </c>
      <c r="E2909" t="s">
        <v>25</v>
      </c>
      <c r="F2909" s="397">
        <v>-0.1</v>
      </c>
      <c r="G2909" s="397">
        <v>-0.1</v>
      </c>
      <c r="H2909" s="397">
        <v>-0.1</v>
      </c>
      <c r="I2909" s="397">
        <v>-0.1</v>
      </c>
      <c r="J2909" s="397">
        <v>-0.1</v>
      </c>
    </row>
    <row r="2910" spans="1:10">
      <c r="A2910" t="s">
        <v>373</v>
      </c>
      <c r="B2910" t="s">
        <v>108</v>
      </c>
      <c r="C2910" t="s">
        <v>109</v>
      </c>
      <c r="D2910" t="s">
        <v>31</v>
      </c>
      <c r="E2910" t="s">
        <v>25</v>
      </c>
      <c r="F2910" s="397">
        <v>0.1</v>
      </c>
      <c r="G2910" s="397">
        <v>0.1</v>
      </c>
      <c r="H2910" s="397">
        <v>0.1</v>
      </c>
      <c r="I2910" s="397">
        <v>0.1</v>
      </c>
      <c r="J2910" s="397">
        <v>0.1</v>
      </c>
    </row>
    <row r="2911" spans="1:10">
      <c r="A2911" t="s">
        <v>373</v>
      </c>
      <c r="B2911" t="s">
        <v>110</v>
      </c>
      <c r="C2911" t="s">
        <v>111</v>
      </c>
      <c r="D2911" t="s">
        <v>31</v>
      </c>
      <c r="E2911" t="s">
        <v>25</v>
      </c>
      <c r="F2911" s="397">
        <v>3.690748840718387</v>
      </c>
      <c r="G2911" s="397">
        <v>3.4931905086118058</v>
      </c>
      <c r="H2911" s="397">
        <v>3.7491183479316939</v>
      </c>
      <c r="I2911" s="397">
        <v>3.7491183479316939</v>
      </c>
      <c r="J2911" s="397">
        <v>3.6368692955984101</v>
      </c>
    </row>
    <row r="2912" spans="1:10">
      <c r="A2912" t="s">
        <v>373</v>
      </c>
      <c r="B2912" t="s">
        <v>112</v>
      </c>
      <c r="C2912" t="s">
        <v>113</v>
      </c>
      <c r="D2912" t="s">
        <v>31</v>
      </c>
      <c r="E2912" t="s">
        <v>25</v>
      </c>
      <c r="F2912" s="397">
        <v>3.5</v>
      </c>
      <c r="G2912" s="397">
        <v>3.5</v>
      </c>
      <c r="H2912" s="397">
        <v>3.5</v>
      </c>
      <c r="I2912" s="397">
        <v>3.5</v>
      </c>
      <c r="J2912" s="397">
        <v>3.5</v>
      </c>
    </row>
    <row r="2913" spans="1:10">
      <c r="A2913" t="s">
        <v>373</v>
      </c>
      <c r="B2913" t="s">
        <v>114</v>
      </c>
      <c r="C2913" t="s">
        <v>115</v>
      </c>
      <c r="D2913" t="s">
        <v>31</v>
      </c>
      <c r="E2913" t="s">
        <v>25</v>
      </c>
      <c r="F2913" s="397">
        <v>0</v>
      </c>
      <c r="G2913" s="397">
        <v>0</v>
      </c>
      <c r="H2913" s="397">
        <v>0</v>
      </c>
      <c r="I2913" s="397">
        <v>0</v>
      </c>
      <c r="J2913" s="397">
        <v>0</v>
      </c>
    </row>
    <row r="2914" spans="1:10">
      <c r="A2914" t="s">
        <v>373</v>
      </c>
      <c r="B2914" t="s">
        <v>116</v>
      </c>
      <c r="C2914" t="s">
        <v>117</v>
      </c>
      <c r="D2914" t="s">
        <v>31</v>
      </c>
      <c r="E2914" t="s">
        <v>25</v>
      </c>
      <c r="F2914" s="397">
        <v>0</v>
      </c>
      <c r="G2914" s="397">
        <v>0</v>
      </c>
      <c r="H2914" s="397">
        <v>0</v>
      </c>
      <c r="I2914" s="397">
        <v>0</v>
      </c>
      <c r="J2914" s="397">
        <v>0</v>
      </c>
    </row>
    <row r="2915" spans="1:10">
      <c r="A2915" t="s">
        <v>373</v>
      </c>
      <c r="B2915" t="s">
        <v>118</v>
      </c>
      <c r="C2915" t="s">
        <v>119</v>
      </c>
      <c r="D2915" t="s">
        <v>31</v>
      </c>
      <c r="E2915" t="s">
        <v>25</v>
      </c>
      <c r="F2915" s="397">
        <v>0</v>
      </c>
      <c r="G2915" s="397">
        <v>0</v>
      </c>
      <c r="H2915" s="397">
        <v>0</v>
      </c>
      <c r="I2915" s="397">
        <v>0</v>
      </c>
      <c r="J2915" s="397">
        <v>0</v>
      </c>
    </row>
    <row r="2916" spans="1:10">
      <c r="A2916" t="s">
        <v>373</v>
      </c>
      <c r="B2916" t="s">
        <v>120</v>
      </c>
      <c r="C2916" t="s">
        <v>121</v>
      </c>
      <c r="D2916" t="s">
        <v>31</v>
      </c>
      <c r="E2916" t="s">
        <v>25</v>
      </c>
      <c r="F2916" s="397">
        <v>0</v>
      </c>
      <c r="G2916" s="397">
        <v>0</v>
      </c>
      <c r="H2916" s="397">
        <v>0</v>
      </c>
      <c r="I2916" s="397">
        <v>0</v>
      </c>
      <c r="J2916" s="397">
        <v>0</v>
      </c>
    </row>
    <row r="2917" spans="1:10">
      <c r="A2917" t="s">
        <v>373</v>
      </c>
      <c r="B2917" t="s">
        <v>122</v>
      </c>
      <c r="C2917" t="s">
        <v>123</v>
      </c>
      <c r="D2917" t="s">
        <v>31</v>
      </c>
      <c r="E2917" t="s">
        <v>25</v>
      </c>
      <c r="F2917" s="397">
        <v>0</v>
      </c>
      <c r="G2917" s="397">
        <v>0</v>
      </c>
      <c r="H2917" s="397">
        <v>0</v>
      </c>
      <c r="I2917" s="397">
        <v>0</v>
      </c>
      <c r="J2917" s="397">
        <v>0</v>
      </c>
    </row>
    <row r="2918" spans="1:10">
      <c r="A2918" t="s">
        <v>373</v>
      </c>
      <c r="B2918" t="s">
        <v>124</v>
      </c>
      <c r="C2918" t="s">
        <v>125</v>
      </c>
      <c r="D2918" t="s">
        <v>31</v>
      </c>
      <c r="E2918" t="s">
        <v>25</v>
      </c>
      <c r="F2918" s="397">
        <v>0</v>
      </c>
      <c r="G2918" s="397">
        <v>0</v>
      </c>
      <c r="H2918" s="397">
        <v>0</v>
      </c>
      <c r="I2918" s="397">
        <v>0</v>
      </c>
      <c r="J2918" s="397">
        <v>0</v>
      </c>
    </row>
    <row r="2919" spans="1:10">
      <c r="A2919" t="s">
        <v>373</v>
      </c>
      <c r="B2919" t="s">
        <v>126</v>
      </c>
      <c r="C2919" t="s">
        <v>127</v>
      </c>
      <c r="D2919" t="s">
        <v>31</v>
      </c>
      <c r="E2919" t="s">
        <v>25</v>
      </c>
      <c r="F2919" s="397">
        <v>0</v>
      </c>
      <c r="G2919" s="397">
        <v>0</v>
      </c>
      <c r="H2919" s="397">
        <v>0</v>
      </c>
      <c r="I2919" s="397">
        <v>0</v>
      </c>
      <c r="J2919" s="397">
        <v>0</v>
      </c>
    </row>
    <row r="2920" spans="1:10">
      <c r="A2920" t="s">
        <v>373</v>
      </c>
      <c r="B2920" t="s">
        <v>128</v>
      </c>
      <c r="C2920" t="s">
        <v>129</v>
      </c>
      <c r="D2920" t="s">
        <v>31</v>
      </c>
      <c r="E2920" t="s">
        <v>25</v>
      </c>
      <c r="F2920" s="397">
        <v>0</v>
      </c>
      <c r="G2920" s="397">
        <v>0</v>
      </c>
      <c r="H2920" s="397">
        <v>0</v>
      </c>
      <c r="I2920" s="397">
        <v>0</v>
      </c>
      <c r="J2920" s="397">
        <v>0</v>
      </c>
    </row>
    <row r="2921" spans="1:10">
      <c r="A2921" t="s">
        <v>373</v>
      </c>
      <c r="B2921" t="s">
        <v>130</v>
      </c>
      <c r="C2921" t="s">
        <v>131</v>
      </c>
      <c r="D2921" t="s">
        <v>31</v>
      </c>
      <c r="E2921" t="s">
        <v>25</v>
      </c>
      <c r="F2921" s="397">
        <v>0</v>
      </c>
      <c r="G2921" s="397">
        <v>0</v>
      </c>
      <c r="H2921" s="397">
        <v>0</v>
      </c>
      <c r="I2921" s="397">
        <v>0</v>
      </c>
      <c r="J2921" s="397">
        <v>0</v>
      </c>
    </row>
    <row r="2922" spans="1:10">
      <c r="A2922" t="s">
        <v>373</v>
      </c>
      <c r="B2922" t="s">
        <v>132</v>
      </c>
      <c r="C2922" t="s">
        <v>133</v>
      </c>
      <c r="D2922" t="s">
        <v>31</v>
      </c>
      <c r="E2922" t="s">
        <v>25</v>
      </c>
      <c r="F2922" s="397">
        <v>0</v>
      </c>
      <c r="G2922" s="397">
        <v>0</v>
      </c>
      <c r="H2922" s="397">
        <v>0</v>
      </c>
      <c r="I2922" s="397">
        <v>0</v>
      </c>
      <c r="J2922" s="397">
        <v>0</v>
      </c>
    </row>
    <row r="2923" spans="1:10">
      <c r="A2923" t="s">
        <v>373</v>
      </c>
      <c r="B2923" t="s">
        <v>134</v>
      </c>
      <c r="C2923" t="s">
        <v>135</v>
      </c>
      <c r="D2923" t="s">
        <v>31</v>
      </c>
      <c r="E2923" t="s">
        <v>25</v>
      </c>
      <c r="F2923" s="397">
        <v>0</v>
      </c>
      <c r="G2923" s="397">
        <v>0</v>
      </c>
      <c r="H2923" s="397">
        <v>0</v>
      </c>
      <c r="I2923" s="397">
        <v>0</v>
      </c>
      <c r="J2923" s="397">
        <v>0</v>
      </c>
    </row>
    <row r="2924" spans="1:10">
      <c r="A2924" t="s">
        <v>373</v>
      </c>
      <c r="B2924" t="s">
        <v>136</v>
      </c>
      <c r="C2924" t="s">
        <v>111</v>
      </c>
      <c r="D2924" t="s">
        <v>31</v>
      </c>
      <c r="E2924" t="s">
        <v>25</v>
      </c>
      <c r="F2924" s="397">
        <v>0</v>
      </c>
      <c r="G2924" s="397">
        <v>0</v>
      </c>
      <c r="H2924" s="397">
        <v>0</v>
      </c>
      <c r="I2924" s="397">
        <v>0</v>
      </c>
      <c r="J2924" s="397">
        <v>0</v>
      </c>
    </row>
    <row r="2925" spans="1:10">
      <c r="A2925" t="s">
        <v>373</v>
      </c>
      <c r="B2925" t="s">
        <v>137</v>
      </c>
      <c r="C2925" t="s">
        <v>113</v>
      </c>
      <c r="D2925" t="s">
        <v>31</v>
      </c>
      <c r="E2925" t="s">
        <v>25</v>
      </c>
      <c r="F2925" s="397">
        <v>0</v>
      </c>
      <c r="G2925" s="397">
        <v>0</v>
      </c>
      <c r="H2925" s="397">
        <v>0</v>
      </c>
      <c r="I2925" s="397">
        <v>0</v>
      </c>
      <c r="J2925" s="397">
        <v>0</v>
      </c>
    </row>
    <row r="2926" spans="1:10">
      <c r="A2926" t="s">
        <v>373</v>
      </c>
      <c r="B2926" t="s">
        <v>138</v>
      </c>
      <c r="C2926" t="s">
        <v>95</v>
      </c>
      <c r="D2926" t="s">
        <v>31</v>
      </c>
      <c r="E2926" t="s">
        <v>25</v>
      </c>
      <c r="F2926" s="397">
        <v>0</v>
      </c>
      <c r="G2926" s="397">
        <v>0</v>
      </c>
      <c r="H2926" s="397">
        <v>0</v>
      </c>
      <c r="I2926" s="397">
        <v>0</v>
      </c>
      <c r="J2926" s="397">
        <v>0</v>
      </c>
    </row>
    <row r="2927" spans="1:10">
      <c r="A2927" t="s">
        <v>373</v>
      </c>
      <c r="B2927" t="s">
        <v>139</v>
      </c>
      <c r="C2927" t="s">
        <v>97</v>
      </c>
      <c r="D2927" t="s">
        <v>31</v>
      </c>
      <c r="E2927" t="s">
        <v>25</v>
      </c>
      <c r="F2927" s="397">
        <v>0</v>
      </c>
      <c r="G2927" s="397">
        <v>0</v>
      </c>
      <c r="H2927" s="397">
        <v>0</v>
      </c>
      <c r="I2927" s="397">
        <v>0</v>
      </c>
      <c r="J2927" s="397">
        <v>0</v>
      </c>
    </row>
    <row r="2928" spans="1:10">
      <c r="A2928" t="s">
        <v>373</v>
      </c>
      <c r="B2928" t="s">
        <v>140</v>
      </c>
      <c r="C2928" t="s">
        <v>99</v>
      </c>
      <c r="D2928" t="s">
        <v>31</v>
      </c>
      <c r="E2928" t="s">
        <v>25</v>
      </c>
      <c r="F2928" s="397">
        <v>0</v>
      </c>
      <c r="G2928" s="397">
        <v>0</v>
      </c>
      <c r="H2928" s="397">
        <v>0</v>
      </c>
      <c r="I2928" s="397">
        <v>0</v>
      </c>
      <c r="J2928" s="397">
        <v>0</v>
      </c>
    </row>
    <row r="2929" spans="1:10">
      <c r="A2929" t="s">
        <v>373</v>
      </c>
      <c r="B2929" t="s">
        <v>141</v>
      </c>
      <c r="C2929" t="s">
        <v>101</v>
      </c>
      <c r="D2929" t="s">
        <v>31</v>
      </c>
      <c r="E2929" t="s">
        <v>25</v>
      </c>
      <c r="F2929" s="397">
        <v>0</v>
      </c>
      <c r="G2929" s="397">
        <v>0</v>
      </c>
      <c r="H2929" s="397">
        <v>0</v>
      </c>
      <c r="I2929" s="397">
        <v>0</v>
      </c>
      <c r="J2929" s="397">
        <v>0</v>
      </c>
    </row>
    <row r="2930" spans="1:10">
      <c r="A2930" t="s">
        <v>373</v>
      </c>
      <c r="B2930" t="s">
        <v>142</v>
      </c>
      <c r="C2930" t="s">
        <v>103</v>
      </c>
      <c r="D2930" t="s">
        <v>31</v>
      </c>
      <c r="E2930" t="s">
        <v>25</v>
      </c>
      <c r="F2930" s="397">
        <v>0</v>
      </c>
      <c r="G2930" s="397">
        <v>0</v>
      </c>
      <c r="H2930" s="397">
        <v>0</v>
      </c>
      <c r="I2930" s="397">
        <v>0</v>
      </c>
      <c r="J2930" s="397">
        <v>0</v>
      </c>
    </row>
    <row r="2931" spans="1:10">
      <c r="A2931" t="s">
        <v>373</v>
      </c>
      <c r="B2931" t="s">
        <v>143</v>
      </c>
      <c r="C2931" t="s">
        <v>144</v>
      </c>
      <c r="D2931" t="s">
        <v>31</v>
      </c>
      <c r="E2931" t="s">
        <v>25</v>
      </c>
      <c r="F2931" s="397">
        <v>0</v>
      </c>
      <c r="G2931" s="397">
        <v>0</v>
      </c>
      <c r="H2931" s="397">
        <v>0</v>
      </c>
      <c r="I2931" s="397">
        <v>0</v>
      </c>
      <c r="J2931" s="397">
        <v>0</v>
      </c>
    </row>
    <row r="2932" spans="1:10">
      <c r="A2932" t="s">
        <v>373</v>
      </c>
      <c r="B2932" t="s">
        <v>145</v>
      </c>
      <c r="C2932" t="s">
        <v>107</v>
      </c>
      <c r="D2932" t="s">
        <v>31</v>
      </c>
      <c r="E2932" t="s">
        <v>25</v>
      </c>
      <c r="F2932" s="397">
        <v>0</v>
      </c>
      <c r="G2932" s="397">
        <v>0</v>
      </c>
      <c r="H2932" s="397">
        <v>0</v>
      </c>
      <c r="I2932" s="397">
        <v>0</v>
      </c>
      <c r="J2932" s="397">
        <v>0</v>
      </c>
    </row>
    <row r="2933" spans="1:10">
      <c r="A2933" t="s">
        <v>373</v>
      </c>
      <c r="B2933" t="s">
        <v>146</v>
      </c>
      <c r="C2933" t="s">
        <v>109</v>
      </c>
      <c r="D2933" t="s">
        <v>31</v>
      </c>
      <c r="E2933" t="s">
        <v>25</v>
      </c>
      <c r="F2933" s="397">
        <v>0</v>
      </c>
      <c r="G2933" s="397">
        <v>0</v>
      </c>
      <c r="H2933" s="397">
        <v>0</v>
      </c>
      <c r="I2933" s="397">
        <v>0</v>
      </c>
      <c r="J2933" s="397">
        <v>0</v>
      </c>
    </row>
    <row r="2934" spans="1:10">
      <c r="A2934" t="s">
        <v>373</v>
      </c>
      <c r="B2934" t="s">
        <v>147</v>
      </c>
      <c r="C2934" t="s">
        <v>117</v>
      </c>
      <c r="D2934" t="s">
        <v>31</v>
      </c>
      <c r="E2934" t="s">
        <v>25</v>
      </c>
      <c r="F2934" s="397">
        <v>0</v>
      </c>
      <c r="G2934" s="397">
        <v>0</v>
      </c>
      <c r="H2934" s="397">
        <v>0</v>
      </c>
      <c r="I2934" s="397">
        <v>0</v>
      </c>
      <c r="J2934" s="397">
        <v>0</v>
      </c>
    </row>
    <row r="2935" spans="1:10">
      <c r="A2935" t="s">
        <v>373</v>
      </c>
      <c r="B2935" t="s">
        <v>148</v>
      </c>
      <c r="C2935" t="s">
        <v>119</v>
      </c>
      <c r="D2935" t="s">
        <v>31</v>
      </c>
      <c r="E2935" t="s">
        <v>25</v>
      </c>
      <c r="F2935" s="397">
        <v>0</v>
      </c>
      <c r="G2935" s="397">
        <v>0</v>
      </c>
      <c r="H2935" s="397">
        <v>0</v>
      </c>
      <c r="I2935" s="397">
        <v>0</v>
      </c>
      <c r="J2935" s="397">
        <v>0</v>
      </c>
    </row>
    <row r="2936" spans="1:10">
      <c r="A2936" t="s">
        <v>373</v>
      </c>
      <c r="B2936" t="s">
        <v>149</v>
      </c>
      <c r="C2936" t="s">
        <v>121</v>
      </c>
      <c r="D2936" t="s">
        <v>31</v>
      </c>
      <c r="E2936" t="s">
        <v>25</v>
      </c>
      <c r="F2936" s="397">
        <v>0</v>
      </c>
      <c r="G2936" s="397">
        <v>0</v>
      </c>
      <c r="H2936" s="397">
        <v>0</v>
      </c>
      <c r="I2936" s="397">
        <v>0</v>
      </c>
      <c r="J2936" s="397">
        <v>0</v>
      </c>
    </row>
    <row r="2937" spans="1:10">
      <c r="A2937" t="s">
        <v>373</v>
      </c>
      <c r="B2937" t="s">
        <v>150</v>
      </c>
      <c r="C2937" t="s">
        <v>123</v>
      </c>
      <c r="D2937" t="s">
        <v>31</v>
      </c>
      <c r="E2937" t="s">
        <v>25</v>
      </c>
      <c r="F2937" s="397">
        <v>0</v>
      </c>
      <c r="G2937" s="397">
        <v>0</v>
      </c>
      <c r="H2937" s="397">
        <v>0</v>
      </c>
      <c r="I2937" s="397">
        <v>0</v>
      </c>
      <c r="J2937" s="397">
        <v>0</v>
      </c>
    </row>
    <row r="2938" spans="1:10">
      <c r="A2938" t="s">
        <v>373</v>
      </c>
      <c r="B2938" t="s">
        <v>151</v>
      </c>
      <c r="C2938" t="s">
        <v>152</v>
      </c>
      <c r="D2938" t="s">
        <v>31</v>
      </c>
      <c r="E2938" t="s">
        <v>25</v>
      </c>
      <c r="F2938" s="397">
        <v>0</v>
      </c>
      <c r="G2938" s="397">
        <v>0</v>
      </c>
      <c r="H2938" s="397">
        <v>0</v>
      </c>
      <c r="I2938" s="397">
        <v>0</v>
      </c>
      <c r="J2938" s="397">
        <v>0</v>
      </c>
    </row>
    <row r="2939" spans="1:10">
      <c r="A2939" t="s">
        <v>373</v>
      </c>
      <c r="B2939" t="s">
        <v>153</v>
      </c>
      <c r="C2939" t="s">
        <v>127</v>
      </c>
      <c r="D2939" t="s">
        <v>31</v>
      </c>
      <c r="E2939" t="s">
        <v>25</v>
      </c>
      <c r="F2939" s="397">
        <v>0</v>
      </c>
      <c r="G2939" s="397">
        <v>0</v>
      </c>
      <c r="H2939" s="397">
        <v>0</v>
      </c>
      <c r="I2939" s="397">
        <v>0</v>
      </c>
      <c r="J2939" s="397">
        <v>0</v>
      </c>
    </row>
    <row r="2940" spans="1:10">
      <c r="A2940" t="s">
        <v>373</v>
      </c>
      <c r="B2940" t="s">
        <v>154</v>
      </c>
      <c r="C2940" t="s">
        <v>129</v>
      </c>
      <c r="D2940" t="s">
        <v>31</v>
      </c>
      <c r="E2940" t="s">
        <v>25</v>
      </c>
      <c r="F2940" s="397">
        <v>0</v>
      </c>
      <c r="G2940" s="397">
        <v>0</v>
      </c>
      <c r="H2940" s="397">
        <v>0</v>
      </c>
      <c r="I2940" s="397">
        <v>0</v>
      </c>
      <c r="J2940" s="397">
        <v>0</v>
      </c>
    </row>
    <row r="2941" spans="1:10">
      <c r="A2941" t="s">
        <v>373</v>
      </c>
      <c r="B2941" t="s">
        <v>155</v>
      </c>
      <c r="C2941" t="s">
        <v>131</v>
      </c>
      <c r="D2941" t="s">
        <v>31</v>
      </c>
      <c r="E2941" t="s">
        <v>25</v>
      </c>
      <c r="F2941" s="397">
        <v>0</v>
      </c>
      <c r="G2941" s="397">
        <v>0</v>
      </c>
      <c r="H2941" s="397">
        <v>0</v>
      </c>
      <c r="I2941" s="397">
        <v>0</v>
      </c>
      <c r="J2941" s="397">
        <v>0</v>
      </c>
    </row>
    <row r="2942" spans="1:10">
      <c r="A2942" t="s">
        <v>373</v>
      </c>
      <c r="B2942" t="s">
        <v>156</v>
      </c>
      <c r="C2942" t="s">
        <v>133</v>
      </c>
      <c r="D2942" t="s">
        <v>31</v>
      </c>
      <c r="E2942" t="s">
        <v>25</v>
      </c>
      <c r="F2942" s="397">
        <v>0</v>
      </c>
      <c r="G2942" s="397">
        <v>0</v>
      </c>
      <c r="H2942" s="397">
        <v>0</v>
      </c>
      <c r="I2942" s="397">
        <v>0</v>
      </c>
      <c r="J2942" s="397">
        <v>0</v>
      </c>
    </row>
    <row r="2943" spans="1:10">
      <c r="A2943" t="s">
        <v>373</v>
      </c>
      <c r="B2943" t="s">
        <v>157</v>
      </c>
      <c r="C2943" t="s">
        <v>135</v>
      </c>
      <c r="D2943" t="s">
        <v>31</v>
      </c>
      <c r="E2943" t="s">
        <v>25</v>
      </c>
      <c r="F2943" s="397">
        <v>0</v>
      </c>
      <c r="G2943" s="397">
        <v>0</v>
      </c>
      <c r="H2943" s="397">
        <v>0</v>
      </c>
      <c r="I2943" s="397">
        <v>0</v>
      </c>
      <c r="J2943" s="397">
        <v>0</v>
      </c>
    </row>
    <row r="2944" spans="1:10">
      <c r="A2944" t="s">
        <v>373</v>
      </c>
      <c r="B2944" t="s">
        <v>158</v>
      </c>
      <c r="C2944" t="s">
        <v>159</v>
      </c>
      <c r="D2944" t="s">
        <v>31</v>
      </c>
      <c r="E2944" t="s">
        <v>25</v>
      </c>
      <c r="F2944" s="397">
        <v>0</v>
      </c>
      <c r="G2944" s="397">
        <v>0</v>
      </c>
      <c r="H2944" s="397">
        <v>0</v>
      </c>
      <c r="I2944" s="397">
        <v>0</v>
      </c>
      <c r="J2944" s="397">
        <v>0</v>
      </c>
    </row>
    <row r="2945" spans="1:10">
      <c r="A2945" t="s">
        <v>373</v>
      </c>
      <c r="B2945" t="s">
        <v>160</v>
      </c>
      <c r="C2945" t="s">
        <v>161</v>
      </c>
      <c r="D2945" t="s">
        <v>31</v>
      </c>
      <c r="E2945" t="s">
        <v>25</v>
      </c>
      <c r="F2945" s="397">
        <v>4.8000000000000001E-2</v>
      </c>
      <c r="G2945" s="397">
        <v>4.8000000000000001E-2</v>
      </c>
      <c r="H2945" s="397">
        <v>4.8000000000000001E-2</v>
      </c>
      <c r="I2945" s="397">
        <v>4.8000000000000001E-2</v>
      </c>
      <c r="J2945" s="397">
        <v>4.8000000000000001E-2</v>
      </c>
    </row>
    <row r="2946" spans="1:10">
      <c r="A2946" t="s">
        <v>373</v>
      </c>
      <c r="B2946" t="s">
        <v>162</v>
      </c>
      <c r="C2946" t="s">
        <v>163</v>
      </c>
      <c r="D2946" t="s">
        <v>31</v>
      </c>
      <c r="E2946" t="s">
        <v>25</v>
      </c>
      <c r="F2946" s="397">
        <v>0</v>
      </c>
      <c r="G2946" s="397">
        <v>0</v>
      </c>
      <c r="H2946" s="397">
        <v>0</v>
      </c>
      <c r="I2946" s="397">
        <v>0</v>
      </c>
      <c r="J2946" s="397">
        <v>0</v>
      </c>
    </row>
    <row r="2947" spans="1:10">
      <c r="A2947" t="s">
        <v>373</v>
      </c>
      <c r="B2947" t="s">
        <v>164</v>
      </c>
      <c r="C2947" t="s">
        <v>165</v>
      </c>
      <c r="D2947" t="s">
        <v>31</v>
      </c>
      <c r="E2947" t="s">
        <v>25</v>
      </c>
      <c r="F2947" s="398" t="s">
        <v>292</v>
      </c>
      <c r="G2947" s="398" t="s">
        <v>292</v>
      </c>
      <c r="H2947" s="398" t="s">
        <v>292</v>
      </c>
      <c r="I2947" s="398" t="s">
        <v>292</v>
      </c>
      <c r="J2947" s="398" t="s">
        <v>292</v>
      </c>
    </row>
    <row r="2948" spans="1:10">
      <c r="A2948" t="s">
        <v>373</v>
      </c>
      <c r="B2948" t="s">
        <v>166</v>
      </c>
      <c r="C2948" t="s">
        <v>167</v>
      </c>
      <c r="D2948" t="s">
        <v>31</v>
      </c>
      <c r="E2948" t="s">
        <v>25</v>
      </c>
      <c r="F2948" s="398" t="s">
        <v>292</v>
      </c>
      <c r="G2948" s="398" t="s">
        <v>292</v>
      </c>
      <c r="H2948" s="398" t="s">
        <v>292</v>
      </c>
      <c r="I2948" s="398" t="s">
        <v>292</v>
      </c>
      <c r="J2948" s="398" t="s">
        <v>292</v>
      </c>
    </row>
    <row r="2949" spans="1:10">
      <c r="A2949" t="s">
        <v>373</v>
      </c>
      <c r="B2949" t="s">
        <v>168</v>
      </c>
      <c r="C2949" t="s">
        <v>169</v>
      </c>
      <c r="D2949" t="s">
        <v>31</v>
      </c>
      <c r="E2949" t="s">
        <v>25</v>
      </c>
      <c r="F2949" s="398" t="s">
        <v>292</v>
      </c>
      <c r="G2949" s="398" t="s">
        <v>292</v>
      </c>
      <c r="H2949" s="398" t="s">
        <v>292</v>
      </c>
      <c r="I2949" s="398" t="s">
        <v>292</v>
      </c>
      <c r="J2949" s="398" t="s">
        <v>292</v>
      </c>
    </row>
    <row r="2950" spans="1:10">
      <c r="A2950" t="s">
        <v>373</v>
      </c>
      <c r="B2950" t="s">
        <v>170</v>
      </c>
      <c r="C2950" t="s">
        <v>171</v>
      </c>
      <c r="D2950" t="s">
        <v>31</v>
      </c>
      <c r="E2950" t="s">
        <v>25</v>
      </c>
      <c r="F2950" s="397">
        <v>0</v>
      </c>
      <c r="G2950" s="397">
        <v>0</v>
      </c>
      <c r="H2950" s="397">
        <v>0</v>
      </c>
      <c r="I2950" s="397">
        <v>0</v>
      </c>
      <c r="J2950" s="397">
        <v>0</v>
      </c>
    </row>
    <row r="2951" spans="1:10">
      <c r="A2951" t="s">
        <v>373</v>
      </c>
      <c r="B2951" t="s">
        <v>172</v>
      </c>
      <c r="C2951" t="s">
        <v>173</v>
      </c>
      <c r="D2951" t="s">
        <v>31</v>
      </c>
      <c r="E2951" t="s">
        <v>25</v>
      </c>
      <c r="F2951" s="397">
        <v>0</v>
      </c>
      <c r="G2951" s="397">
        <v>0</v>
      </c>
      <c r="H2951" s="397">
        <v>0</v>
      </c>
      <c r="I2951" s="397">
        <v>0</v>
      </c>
      <c r="J2951" s="397">
        <v>0</v>
      </c>
    </row>
    <row r="2952" spans="1:10">
      <c r="A2952" t="s">
        <v>373</v>
      </c>
      <c r="B2952" t="s">
        <v>174</v>
      </c>
      <c r="C2952" t="s">
        <v>175</v>
      </c>
      <c r="D2952" t="s">
        <v>31</v>
      </c>
      <c r="E2952" t="s">
        <v>25</v>
      </c>
      <c r="F2952" s="397">
        <v>0</v>
      </c>
      <c r="G2952" s="397">
        <v>0</v>
      </c>
      <c r="H2952" s="397">
        <v>0</v>
      </c>
      <c r="I2952" s="397">
        <v>0</v>
      </c>
      <c r="J2952" s="397">
        <v>0</v>
      </c>
    </row>
    <row r="2953" spans="1:10">
      <c r="A2953" t="s">
        <v>373</v>
      </c>
      <c r="B2953" t="s">
        <v>176</v>
      </c>
      <c r="C2953" t="s">
        <v>177</v>
      </c>
      <c r="D2953" t="s">
        <v>31</v>
      </c>
      <c r="E2953" t="s">
        <v>25</v>
      </c>
      <c r="F2953" s="397">
        <v>0.84</v>
      </c>
      <c r="G2953" s="397">
        <v>0.84</v>
      </c>
      <c r="H2953" s="397">
        <v>0.84</v>
      </c>
      <c r="I2953" s="397">
        <v>0.84</v>
      </c>
      <c r="J2953" s="397">
        <v>0.84</v>
      </c>
    </row>
    <row r="2954" spans="1:10">
      <c r="A2954" t="s">
        <v>373</v>
      </c>
      <c r="B2954" t="s">
        <v>178</v>
      </c>
      <c r="C2954" t="s">
        <v>179</v>
      </c>
      <c r="D2954" t="s">
        <v>31</v>
      </c>
      <c r="E2954" t="s">
        <v>25</v>
      </c>
      <c r="F2954" s="397">
        <v>0</v>
      </c>
      <c r="G2954" s="397">
        <v>0</v>
      </c>
      <c r="H2954" s="397">
        <v>0</v>
      </c>
      <c r="I2954" s="397">
        <v>0</v>
      </c>
      <c r="J2954" s="397">
        <v>0</v>
      </c>
    </row>
    <row r="2955" spans="1:10">
      <c r="A2955" t="s">
        <v>373</v>
      </c>
      <c r="B2955" t="s">
        <v>180</v>
      </c>
      <c r="C2955" t="s">
        <v>181</v>
      </c>
      <c r="D2955" t="s">
        <v>31</v>
      </c>
      <c r="E2955" t="s">
        <v>25</v>
      </c>
      <c r="F2955" s="397">
        <v>0.112</v>
      </c>
      <c r="G2955" s="397">
        <v>0.112</v>
      </c>
      <c r="H2955" s="397">
        <v>0.112</v>
      </c>
      <c r="I2955" s="397">
        <v>0.112</v>
      </c>
      <c r="J2955" s="397">
        <v>0.112</v>
      </c>
    </row>
    <row r="2956" spans="1:10">
      <c r="A2956" t="s">
        <v>373</v>
      </c>
      <c r="B2956" t="s">
        <v>182</v>
      </c>
      <c r="C2956" t="s">
        <v>183</v>
      </c>
      <c r="D2956" t="s">
        <v>31</v>
      </c>
      <c r="E2956" t="s">
        <v>25</v>
      </c>
      <c r="F2956" s="397">
        <v>0</v>
      </c>
      <c r="G2956" s="397">
        <v>0</v>
      </c>
      <c r="H2956" s="397">
        <v>0</v>
      </c>
      <c r="I2956" s="397">
        <v>0</v>
      </c>
      <c r="J2956" s="397">
        <v>0</v>
      </c>
    </row>
    <row r="2957" spans="1:10">
      <c r="A2957" t="s">
        <v>373</v>
      </c>
      <c r="B2957" t="s">
        <v>184</v>
      </c>
      <c r="C2957" t="s">
        <v>185</v>
      </c>
      <c r="D2957" t="s">
        <v>31</v>
      </c>
      <c r="E2957" t="s">
        <v>25</v>
      </c>
      <c r="F2957" s="397">
        <v>5.5999999999999973E-2</v>
      </c>
      <c r="G2957" s="397">
        <v>5.5999999999999973E-2</v>
      </c>
      <c r="H2957" s="397">
        <v>5.5999999999999973E-2</v>
      </c>
      <c r="I2957" s="397">
        <v>5.5999999999999973E-2</v>
      </c>
      <c r="J2957" s="397">
        <v>5.5999999999999973E-2</v>
      </c>
    </row>
    <row r="2958" spans="1:10">
      <c r="A2958" t="s">
        <v>373</v>
      </c>
      <c r="B2958" t="s">
        <v>186</v>
      </c>
      <c r="C2958" t="s">
        <v>187</v>
      </c>
      <c r="D2958" t="s">
        <v>31</v>
      </c>
      <c r="E2958" t="s">
        <v>25</v>
      </c>
      <c r="F2958" s="397">
        <v>0.5</v>
      </c>
      <c r="G2958" s="397">
        <v>0.5</v>
      </c>
      <c r="H2958" s="397">
        <v>0.5</v>
      </c>
      <c r="I2958" s="397">
        <v>0.5</v>
      </c>
      <c r="J2958" s="397">
        <v>0.5</v>
      </c>
    </row>
    <row r="2959" spans="1:10">
      <c r="A2959" t="s">
        <v>373</v>
      </c>
      <c r="B2959" t="s">
        <v>188</v>
      </c>
      <c r="C2959" t="s">
        <v>189</v>
      </c>
      <c r="D2959" t="s">
        <v>31</v>
      </c>
      <c r="E2959" t="s">
        <v>25</v>
      </c>
      <c r="F2959" s="397">
        <v>0.85365853658536583</v>
      </c>
      <c r="G2959" s="397">
        <v>0.85365853658536583</v>
      </c>
      <c r="H2959" s="397">
        <v>0.85365853658536583</v>
      </c>
      <c r="I2959" s="397">
        <v>0.85365853658536583</v>
      </c>
      <c r="J2959" s="397">
        <v>0.85365853658536583</v>
      </c>
    </row>
    <row r="2960" spans="1:10">
      <c r="A2960" t="s">
        <v>373</v>
      </c>
      <c r="B2960" t="s">
        <v>190</v>
      </c>
      <c r="C2960" t="s">
        <v>191</v>
      </c>
      <c r="D2960" t="s">
        <v>31</v>
      </c>
      <c r="E2960" t="s">
        <v>25</v>
      </c>
      <c r="F2960" s="397">
        <v>4.086444506213212</v>
      </c>
      <c r="G2960" s="397">
        <v>3.1020361862227932</v>
      </c>
      <c r="H2960" s="397">
        <v>5.0474878905200002</v>
      </c>
      <c r="I2960" s="397">
        <v>3.956564289335704</v>
      </c>
      <c r="J2960" s="397">
        <v>2.3761648188740372</v>
      </c>
    </row>
    <row r="2961" spans="1:10">
      <c r="A2961" t="s">
        <v>373</v>
      </c>
      <c r="B2961" t="s">
        <v>192</v>
      </c>
      <c r="C2961" t="s">
        <v>193</v>
      </c>
      <c r="D2961" t="s">
        <v>31</v>
      </c>
      <c r="E2961" t="s">
        <v>25</v>
      </c>
      <c r="F2961" s="397">
        <v>1.2999999999999999E-2</v>
      </c>
      <c r="G2961" s="397">
        <v>1.2999999999999999E-2</v>
      </c>
      <c r="H2961" s="397">
        <v>1.2999999999999999E-2</v>
      </c>
      <c r="I2961" s="397">
        <v>1.2999999999999999E-2</v>
      </c>
      <c r="J2961" s="397">
        <v>1.2999999999999999E-2</v>
      </c>
    </row>
    <row r="2962" spans="1:10">
      <c r="A2962" t="s">
        <v>373</v>
      </c>
      <c r="B2962" t="s">
        <v>194</v>
      </c>
      <c r="C2962" t="s">
        <v>195</v>
      </c>
      <c r="D2962" t="s">
        <v>31</v>
      </c>
      <c r="E2962" t="s">
        <v>25</v>
      </c>
      <c r="F2962" s="397">
        <v>5.1999999999999998E-2</v>
      </c>
      <c r="G2962" s="397">
        <v>5.1999999999999998E-2</v>
      </c>
      <c r="H2962" s="397">
        <v>5.1999999999999998E-2</v>
      </c>
      <c r="I2962" s="397">
        <v>5.1999999999999998E-2</v>
      </c>
      <c r="J2962" s="397">
        <v>5.1999999999999998E-2</v>
      </c>
    </row>
    <row r="2963" spans="1:10">
      <c r="A2963" t="s">
        <v>373</v>
      </c>
      <c r="B2963" t="s">
        <v>196</v>
      </c>
      <c r="C2963" t="s">
        <v>197</v>
      </c>
      <c r="D2963" t="s">
        <v>31</v>
      </c>
      <c r="E2963" t="s">
        <v>25</v>
      </c>
      <c r="F2963" s="397">
        <v>0.20699999999999999</v>
      </c>
      <c r="G2963" s="397">
        <v>0.20699999999999999</v>
      </c>
      <c r="H2963" s="397">
        <v>0.20699999999999999</v>
      </c>
      <c r="I2963" s="397">
        <v>0.20699999999999999</v>
      </c>
      <c r="J2963" s="397">
        <v>0.20699999999999999</v>
      </c>
    </row>
    <row r="2964" spans="1:10">
      <c r="A2964" t="s">
        <v>373</v>
      </c>
      <c r="B2964" t="s">
        <v>198</v>
      </c>
      <c r="C2964" t="s">
        <v>199</v>
      </c>
      <c r="D2964" t="s">
        <v>31</v>
      </c>
      <c r="E2964" t="s">
        <v>25</v>
      </c>
      <c r="F2964" s="397">
        <v>0</v>
      </c>
      <c r="G2964" s="397">
        <v>0</v>
      </c>
      <c r="H2964" s="397">
        <v>0</v>
      </c>
      <c r="I2964" s="397">
        <v>0</v>
      </c>
      <c r="J2964" s="397">
        <v>0</v>
      </c>
    </row>
    <row r="2965" spans="1:10">
      <c r="A2965" t="s">
        <v>373</v>
      </c>
      <c r="B2965" t="s">
        <v>200</v>
      </c>
      <c r="C2965" t="s">
        <v>201</v>
      </c>
      <c r="D2965" t="s">
        <v>31</v>
      </c>
      <c r="E2965" t="s">
        <v>25</v>
      </c>
      <c r="F2965" s="397">
        <v>0</v>
      </c>
      <c r="G2965" s="397">
        <v>0</v>
      </c>
      <c r="H2965" s="397">
        <v>0</v>
      </c>
      <c r="I2965" s="397">
        <v>0</v>
      </c>
      <c r="J2965" s="397">
        <v>0</v>
      </c>
    </row>
    <row r="2966" spans="1:10">
      <c r="A2966" t="s">
        <v>373</v>
      </c>
      <c r="B2966" t="s">
        <v>202</v>
      </c>
      <c r="C2966" t="s">
        <v>203</v>
      </c>
      <c r="D2966" t="s">
        <v>31</v>
      </c>
      <c r="E2966" t="s">
        <v>25</v>
      </c>
      <c r="F2966" s="397">
        <v>0</v>
      </c>
      <c r="G2966" s="397">
        <v>0</v>
      </c>
      <c r="H2966" s="397">
        <v>0</v>
      </c>
      <c r="I2966" s="397">
        <v>0</v>
      </c>
      <c r="J2966" s="397">
        <v>0</v>
      </c>
    </row>
    <row r="2967" spans="1:10">
      <c r="A2967" t="s">
        <v>373</v>
      </c>
      <c r="B2967" t="s">
        <v>204</v>
      </c>
      <c r="C2967" t="s">
        <v>205</v>
      </c>
      <c r="D2967" t="s">
        <v>31</v>
      </c>
      <c r="E2967" t="s">
        <v>25</v>
      </c>
      <c r="F2967" s="397">
        <v>0.22600000000000001</v>
      </c>
      <c r="G2967" s="397">
        <v>0.22600000000000001</v>
      </c>
      <c r="H2967" s="397">
        <v>0.22600000000000001</v>
      </c>
      <c r="I2967" s="397">
        <v>0.22600000000000001</v>
      </c>
      <c r="J2967" s="397">
        <v>0.22600000000000001</v>
      </c>
    </row>
    <row r="2968" spans="1:10">
      <c r="A2968" t="s">
        <v>373</v>
      </c>
      <c r="B2968" t="s">
        <v>206</v>
      </c>
      <c r="C2968" t="s">
        <v>207</v>
      </c>
      <c r="D2968" t="s">
        <v>31</v>
      </c>
      <c r="E2968" t="s">
        <v>25</v>
      </c>
      <c r="F2968" s="398" t="s">
        <v>292</v>
      </c>
      <c r="G2968" s="398" t="s">
        <v>292</v>
      </c>
      <c r="H2968" s="398" t="s">
        <v>292</v>
      </c>
      <c r="I2968" s="398" t="s">
        <v>292</v>
      </c>
      <c r="J2968" s="398" t="s">
        <v>292</v>
      </c>
    </row>
    <row r="2969" spans="1:10">
      <c r="A2969" t="s">
        <v>373</v>
      </c>
      <c r="B2969" t="s">
        <v>208</v>
      </c>
      <c r="C2969" t="s">
        <v>209</v>
      </c>
      <c r="D2969" t="s">
        <v>31</v>
      </c>
      <c r="E2969" t="s">
        <v>25</v>
      </c>
      <c r="F2969" s="398" t="s">
        <v>292</v>
      </c>
      <c r="G2969" s="398" t="s">
        <v>292</v>
      </c>
      <c r="H2969" s="398" t="s">
        <v>292</v>
      </c>
      <c r="I2969" s="398" t="s">
        <v>292</v>
      </c>
      <c r="J2969" s="398" t="s">
        <v>292</v>
      </c>
    </row>
    <row r="2970" spans="1:10">
      <c r="A2970" t="s">
        <v>373</v>
      </c>
      <c r="B2970" t="s">
        <v>210</v>
      </c>
      <c r="C2970" t="s">
        <v>211</v>
      </c>
      <c r="D2970" t="s">
        <v>31</v>
      </c>
      <c r="E2970" t="s">
        <v>25</v>
      </c>
      <c r="F2970" s="398" t="s">
        <v>292</v>
      </c>
      <c r="G2970" s="398" t="s">
        <v>292</v>
      </c>
      <c r="H2970" s="398" t="s">
        <v>292</v>
      </c>
      <c r="I2970" s="398" t="s">
        <v>292</v>
      </c>
      <c r="J2970" s="398" t="s">
        <v>292</v>
      </c>
    </row>
    <row r="2971" spans="1:10">
      <c r="A2971" t="s">
        <v>373</v>
      </c>
      <c r="B2971" t="s">
        <v>212</v>
      </c>
      <c r="C2971" t="s">
        <v>213</v>
      </c>
      <c r="D2971" t="s">
        <v>31</v>
      </c>
      <c r="E2971" t="s">
        <v>25</v>
      </c>
      <c r="F2971" s="397">
        <v>1.5732855699999999</v>
      </c>
      <c r="G2971" s="397">
        <v>1.5732855699999999</v>
      </c>
      <c r="H2971" s="397">
        <v>0</v>
      </c>
      <c r="I2971" s="397">
        <v>0</v>
      </c>
      <c r="J2971" s="397">
        <v>0</v>
      </c>
    </row>
    <row r="2972" spans="1:10">
      <c r="A2972" t="s">
        <v>373</v>
      </c>
      <c r="B2972" t="s">
        <v>214</v>
      </c>
      <c r="C2972" t="s">
        <v>215</v>
      </c>
      <c r="D2972" t="s">
        <v>31</v>
      </c>
      <c r="E2972" t="s">
        <v>25</v>
      </c>
      <c r="F2972" s="397">
        <v>0</v>
      </c>
      <c r="G2972" s="397">
        <v>0</v>
      </c>
      <c r="H2972" s="397">
        <v>0</v>
      </c>
      <c r="I2972" s="397">
        <v>0</v>
      </c>
      <c r="J2972" s="397">
        <v>0</v>
      </c>
    </row>
    <row r="2973" spans="1:10">
      <c r="A2973" t="s">
        <v>373</v>
      </c>
      <c r="B2973" t="s">
        <v>216</v>
      </c>
      <c r="C2973" t="s">
        <v>217</v>
      </c>
      <c r="D2973" t="s">
        <v>31</v>
      </c>
      <c r="E2973" t="s">
        <v>25</v>
      </c>
      <c r="F2973" s="397">
        <v>0</v>
      </c>
      <c r="G2973" s="397">
        <v>0</v>
      </c>
      <c r="H2973" s="397">
        <v>0</v>
      </c>
      <c r="I2973" s="397">
        <v>0</v>
      </c>
      <c r="J2973" s="397">
        <v>0</v>
      </c>
    </row>
    <row r="2974" spans="1:10">
      <c r="A2974" t="s">
        <v>373</v>
      </c>
      <c r="B2974" t="s">
        <v>218</v>
      </c>
      <c r="C2974" t="s">
        <v>219</v>
      </c>
      <c r="D2974" t="s">
        <v>31</v>
      </c>
      <c r="E2974" t="s">
        <v>25</v>
      </c>
      <c r="F2974" s="397">
        <v>0</v>
      </c>
      <c r="G2974" s="397">
        <v>0</v>
      </c>
      <c r="H2974" s="397">
        <v>0</v>
      </c>
      <c r="I2974" s="397">
        <v>0</v>
      </c>
      <c r="J2974" s="397">
        <v>0</v>
      </c>
    </row>
    <row r="2975" spans="1:10">
      <c r="A2975" t="s">
        <v>373</v>
      </c>
      <c r="B2975" t="s">
        <v>220</v>
      </c>
      <c r="C2975" t="s">
        <v>221</v>
      </c>
      <c r="D2975" t="s">
        <v>31</v>
      </c>
      <c r="E2975" t="s">
        <v>25</v>
      </c>
      <c r="F2975" s="397">
        <v>0</v>
      </c>
      <c r="G2975" s="397">
        <v>0</v>
      </c>
      <c r="H2975" s="397">
        <v>0</v>
      </c>
      <c r="I2975" s="397">
        <v>0</v>
      </c>
      <c r="J2975" s="397">
        <v>0</v>
      </c>
    </row>
    <row r="2976" spans="1:10">
      <c r="A2976" t="s">
        <v>373</v>
      </c>
      <c r="B2976" t="s">
        <v>222</v>
      </c>
      <c r="C2976" t="s">
        <v>223</v>
      </c>
      <c r="D2976" t="s">
        <v>31</v>
      </c>
      <c r="E2976" t="s">
        <v>25</v>
      </c>
      <c r="F2976" s="397">
        <v>0</v>
      </c>
      <c r="G2976" s="397">
        <v>0</v>
      </c>
      <c r="H2976" s="397">
        <v>0</v>
      </c>
      <c r="I2976" s="397">
        <v>0</v>
      </c>
      <c r="J2976" s="397">
        <v>0</v>
      </c>
    </row>
    <row r="2977" spans="1:10">
      <c r="A2977" t="s">
        <v>373</v>
      </c>
      <c r="B2977" t="s">
        <v>224</v>
      </c>
      <c r="C2977" t="s">
        <v>225</v>
      </c>
      <c r="D2977" t="s">
        <v>31</v>
      </c>
      <c r="E2977" t="s">
        <v>25</v>
      </c>
      <c r="F2977" s="397">
        <v>0</v>
      </c>
      <c r="G2977" s="397">
        <v>0</v>
      </c>
      <c r="H2977" s="397">
        <v>0</v>
      </c>
      <c r="I2977" s="397">
        <v>0</v>
      </c>
      <c r="J2977" s="397">
        <v>0</v>
      </c>
    </row>
    <row r="2978" spans="1:10">
      <c r="A2978" t="s">
        <v>373</v>
      </c>
      <c r="B2978" t="s">
        <v>226</v>
      </c>
      <c r="C2978" t="s">
        <v>227</v>
      </c>
      <c r="D2978" t="s">
        <v>31</v>
      </c>
      <c r="E2978" t="s">
        <v>25</v>
      </c>
      <c r="F2978" s="397">
        <v>0</v>
      </c>
      <c r="G2978" s="397">
        <v>0</v>
      </c>
      <c r="H2978" s="397">
        <v>0</v>
      </c>
      <c r="I2978" s="397">
        <v>0</v>
      </c>
      <c r="J2978" s="397">
        <v>0</v>
      </c>
    </row>
    <row r="2979" spans="1:10">
      <c r="A2979" t="s">
        <v>373</v>
      </c>
      <c r="B2979" t="s">
        <v>228</v>
      </c>
      <c r="C2979" t="s">
        <v>229</v>
      </c>
      <c r="D2979" t="s">
        <v>31</v>
      </c>
      <c r="E2979" t="s">
        <v>25</v>
      </c>
      <c r="F2979" s="398" t="s">
        <v>292</v>
      </c>
      <c r="G2979" s="398" t="s">
        <v>292</v>
      </c>
      <c r="H2979" s="398" t="s">
        <v>292</v>
      </c>
      <c r="I2979" s="398" t="s">
        <v>292</v>
      </c>
      <c r="J2979" s="398" t="s">
        <v>292</v>
      </c>
    </row>
    <row r="2980" spans="1:10">
      <c r="A2980" t="s">
        <v>373</v>
      </c>
      <c r="B2980" t="s">
        <v>230</v>
      </c>
      <c r="C2980" t="s">
        <v>231</v>
      </c>
      <c r="D2980" t="s">
        <v>31</v>
      </c>
      <c r="E2980" t="s">
        <v>25</v>
      </c>
      <c r="F2980" s="398" t="s">
        <v>292</v>
      </c>
      <c r="G2980" s="398" t="s">
        <v>292</v>
      </c>
      <c r="H2980" s="398" t="s">
        <v>292</v>
      </c>
      <c r="I2980" s="398" t="s">
        <v>292</v>
      </c>
      <c r="J2980" s="398" t="s">
        <v>292</v>
      </c>
    </row>
    <row r="2981" spans="1:10">
      <c r="A2981" t="s">
        <v>373</v>
      </c>
      <c r="B2981" t="s">
        <v>232</v>
      </c>
      <c r="C2981" t="s">
        <v>233</v>
      </c>
      <c r="D2981" t="s">
        <v>31</v>
      </c>
      <c r="E2981" t="s">
        <v>25</v>
      </c>
      <c r="F2981" s="398" t="s">
        <v>292</v>
      </c>
      <c r="G2981" s="398" t="s">
        <v>292</v>
      </c>
      <c r="H2981" s="398" t="s">
        <v>292</v>
      </c>
      <c r="I2981" s="398" t="s">
        <v>292</v>
      </c>
      <c r="J2981" s="398" t="s">
        <v>292</v>
      </c>
    </row>
    <row r="2982" spans="1:10">
      <c r="A2982" t="s">
        <v>373</v>
      </c>
      <c r="B2982" t="s">
        <v>234</v>
      </c>
      <c r="C2982" t="s">
        <v>235</v>
      </c>
      <c r="D2982" t="s">
        <v>31</v>
      </c>
      <c r="E2982" t="s">
        <v>25</v>
      </c>
      <c r="F2982" s="398" t="s">
        <v>292</v>
      </c>
      <c r="G2982" s="398" t="s">
        <v>292</v>
      </c>
      <c r="H2982" s="398" t="s">
        <v>292</v>
      </c>
      <c r="I2982" s="398" t="s">
        <v>292</v>
      </c>
      <c r="J2982" s="398" t="s">
        <v>292</v>
      </c>
    </row>
    <row r="2983" spans="1:10">
      <c r="A2983" t="s">
        <v>373</v>
      </c>
      <c r="B2983" t="s">
        <v>236</v>
      </c>
      <c r="C2983" t="s">
        <v>237</v>
      </c>
      <c r="D2983" t="s">
        <v>31</v>
      </c>
      <c r="E2983" t="s">
        <v>25</v>
      </c>
      <c r="F2983" s="398" t="s">
        <v>292</v>
      </c>
      <c r="G2983" s="398" t="s">
        <v>292</v>
      </c>
      <c r="H2983" s="398" t="s">
        <v>292</v>
      </c>
      <c r="I2983" s="398" t="s">
        <v>292</v>
      </c>
      <c r="J2983" s="398" t="s">
        <v>292</v>
      </c>
    </row>
    <row r="2984" spans="1:10">
      <c r="A2984" t="s">
        <v>373</v>
      </c>
      <c r="B2984" t="s">
        <v>238</v>
      </c>
      <c r="C2984" t="s">
        <v>239</v>
      </c>
      <c r="D2984" t="s">
        <v>31</v>
      </c>
      <c r="E2984" t="s">
        <v>25</v>
      </c>
      <c r="F2984" s="398" t="s">
        <v>292</v>
      </c>
      <c r="G2984" s="398" t="s">
        <v>292</v>
      </c>
      <c r="H2984" s="398" t="s">
        <v>292</v>
      </c>
      <c r="I2984" s="398" t="s">
        <v>292</v>
      </c>
      <c r="J2984" s="398" t="s">
        <v>292</v>
      </c>
    </row>
    <row r="2985" spans="1:10">
      <c r="A2985" t="s">
        <v>373</v>
      </c>
      <c r="B2985" t="s">
        <v>240</v>
      </c>
      <c r="C2985" t="s">
        <v>241</v>
      </c>
      <c r="D2985" t="s">
        <v>31</v>
      </c>
      <c r="E2985" t="s">
        <v>25</v>
      </c>
      <c r="F2985" s="397">
        <v>0</v>
      </c>
      <c r="G2985" s="397">
        <v>0</v>
      </c>
      <c r="H2985" s="397">
        <v>0</v>
      </c>
      <c r="I2985" s="397">
        <v>0</v>
      </c>
      <c r="J2985" s="397">
        <v>0</v>
      </c>
    </row>
    <row r="2986" spans="1:10">
      <c r="A2986" t="s">
        <v>373</v>
      </c>
      <c r="B2986" t="s">
        <v>242</v>
      </c>
      <c r="C2986" t="s">
        <v>181</v>
      </c>
      <c r="D2986" t="s">
        <v>31</v>
      </c>
      <c r="E2986" t="s">
        <v>25</v>
      </c>
      <c r="F2986" s="397">
        <v>0</v>
      </c>
      <c r="G2986" s="397">
        <v>0</v>
      </c>
      <c r="H2986" s="397">
        <v>0</v>
      </c>
      <c r="I2986" s="397">
        <v>0</v>
      </c>
      <c r="J2986" s="397">
        <v>0</v>
      </c>
    </row>
    <row r="2987" spans="1:10">
      <c r="A2987" t="s">
        <v>373</v>
      </c>
      <c r="B2987" t="s">
        <v>243</v>
      </c>
      <c r="C2987" t="s">
        <v>183</v>
      </c>
      <c r="D2987" t="s">
        <v>31</v>
      </c>
      <c r="E2987" t="s">
        <v>25</v>
      </c>
      <c r="F2987" s="397">
        <v>0</v>
      </c>
      <c r="G2987" s="397">
        <v>0</v>
      </c>
      <c r="H2987" s="397">
        <v>0</v>
      </c>
      <c r="I2987" s="397">
        <v>0</v>
      </c>
      <c r="J2987" s="397">
        <v>0</v>
      </c>
    </row>
    <row r="2988" spans="1:10">
      <c r="A2988" t="s">
        <v>373</v>
      </c>
      <c r="B2988" t="s">
        <v>244</v>
      </c>
      <c r="C2988" t="s">
        <v>185</v>
      </c>
      <c r="D2988" t="s">
        <v>31</v>
      </c>
      <c r="E2988" t="s">
        <v>25</v>
      </c>
      <c r="F2988" s="397">
        <v>0</v>
      </c>
      <c r="G2988" s="397">
        <v>0</v>
      </c>
      <c r="H2988" s="397">
        <v>0</v>
      </c>
      <c r="I2988" s="397">
        <v>0</v>
      </c>
      <c r="J2988" s="397">
        <v>0</v>
      </c>
    </row>
    <row r="2989" spans="1:10">
      <c r="A2989" t="s">
        <v>373</v>
      </c>
      <c r="B2989" t="s">
        <v>245</v>
      </c>
      <c r="C2989" t="s">
        <v>189</v>
      </c>
      <c r="D2989" t="s">
        <v>31</v>
      </c>
      <c r="E2989" t="s">
        <v>25</v>
      </c>
      <c r="F2989" s="397">
        <v>0</v>
      </c>
      <c r="G2989" s="397">
        <v>0</v>
      </c>
      <c r="H2989" s="397">
        <v>0</v>
      </c>
      <c r="I2989" s="397">
        <v>0</v>
      </c>
      <c r="J2989" s="397">
        <v>0</v>
      </c>
    </row>
    <row r="2990" spans="1:10">
      <c r="A2990" t="s">
        <v>373</v>
      </c>
      <c r="B2990" t="s">
        <v>246</v>
      </c>
      <c r="C2990" t="s">
        <v>191</v>
      </c>
      <c r="D2990" t="s">
        <v>31</v>
      </c>
      <c r="E2990" t="s">
        <v>25</v>
      </c>
      <c r="F2990" s="397">
        <v>0</v>
      </c>
      <c r="G2990" s="397">
        <v>0</v>
      </c>
      <c r="H2990" s="397">
        <v>0</v>
      </c>
      <c r="I2990" s="397">
        <v>0</v>
      </c>
      <c r="J2990" s="397">
        <v>0</v>
      </c>
    </row>
    <row r="2991" spans="1:10">
      <c r="A2991" t="s">
        <v>373</v>
      </c>
      <c r="B2991" t="s">
        <v>247</v>
      </c>
      <c r="C2991" t="s">
        <v>248</v>
      </c>
      <c r="D2991" t="s">
        <v>31</v>
      </c>
      <c r="E2991" t="s">
        <v>25</v>
      </c>
      <c r="F2991" s="397">
        <v>0</v>
      </c>
      <c r="G2991" s="397">
        <v>0</v>
      </c>
      <c r="H2991" s="397">
        <v>0</v>
      </c>
      <c r="I2991" s="397">
        <v>0</v>
      </c>
      <c r="J2991" s="397">
        <v>0</v>
      </c>
    </row>
    <row r="2992" spans="1:10">
      <c r="A2992" t="s">
        <v>373</v>
      </c>
      <c r="B2992" t="s">
        <v>249</v>
      </c>
      <c r="C2992" t="s">
        <v>250</v>
      </c>
      <c r="D2992" t="s">
        <v>31</v>
      </c>
      <c r="E2992" t="s">
        <v>25</v>
      </c>
      <c r="F2992" s="397">
        <v>0</v>
      </c>
      <c r="G2992" s="397">
        <v>0</v>
      </c>
      <c r="H2992" s="397">
        <v>0</v>
      </c>
      <c r="I2992" s="397">
        <v>0</v>
      </c>
      <c r="J2992" s="397">
        <v>0</v>
      </c>
    </row>
    <row r="2993" spans="1:10">
      <c r="A2993" t="s">
        <v>373</v>
      </c>
      <c r="B2993" t="s">
        <v>251</v>
      </c>
      <c r="C2993" t="s">
        <v>205</v>
      </c>
      <c r="D2993" t="s">
        <v>31</v>
      </c>
      <c r="E2993" t="s">
        <v>25</v>
      </c>
      <c r="F2993" s="397">
        <v>0</v>
      </c>
      <c r="G2993" s="397">
        <v>0</v>
      </c>
      <c r="H2993" s="397">
        <v>0</v>
      </c>
      <c r="I2993" s="397">
        <v>0</v>
      </c>
      <c r="J2993" s="397">
        <v>0</v>
      </c>
    </row>
    <row r="2994" spans="1:10">
      <c r="A2994" t="s">
        <v>373</v>
      </c>
      <c r="B2994" t="s">
        <v>252</v>
      </c>
      <c r="C2994" t="s">
        <v>253</v>
      </c>
      <c r="D2994" t="s">
        <v>31</v>
      </c>
      <c r="E2994" t="s">
        <v>25</v>
      </c>
      <c r="F2994" s="397">
        <v>0</v>
      </c>
      <c r="G2994" s="397">
        <v>0</v>
      </c>
      <c r="H2994" s="397">
        <v>0</v>
      </c>
      <c r="I2994" s="397">
        <v>0</v>
      </c>
      <c r="J2994" s="397">
        <v>0</v>
      </c>
    </row>
    <row r="2995" spans="1:10">
      <c r="A2995" t="s">
        <v>373</v>
      </c>
      <c r="B2995" t="s">
        <v>254</v>
      </c>
      <c r="C2995" t="s">
        <v>217</v>
      </c>
      <c r="D2995" t="s">
        <v>31</v>
      </c>
      <c r="E2995" t="s">
        <v>25</v>
      </c>
      <c r="F2995" s="397">
        <v>0</v>
      </c>
      <c r="G2995" s="397">
        <v>0</v>
      </c>
      <c r="H2995" s="397">
        <v>0</v>
      </c>
      <c r="I2995" s="397">
        <v>0</v>
      </c>
      <c r="J2995" s="397">
        <v>0</v>
      </c>
    </row>
    <row r="2996" spans="1:10">
      <c r="A2996" t="s">
        <v>373</v>
      </c>
      <c r="B2996" t="s">
        <v>255</v>
      </c>
      <c r="C2996" t="s">
        <v>219</v>
      </c>
      <c r="D2996" t="s">
        <v>31</v>
      </c>
      <c r="E2996" t="s">
        <v>25</v>
      </c>
      <c r="F2996" s="397">
        <v>0</v>
      </c>
      <c r="G2996" s="397">
        <v>0</v>
      </c>
      <c r="H2996" s="397">
        <v>0</v>
      </c>
      <c r="I2996" s="397">
        <v>0</v>
      </c>
      <c r="J2996" s="397">
        <v>0</v>
      </c>
    </row>
    <row r="2997" spans="1:10">
      <c r="A2997" t="s">
        <v>373</v>
      </c>
      <c r="B2997" t="s">
        <v>256</v>
      </c>
      <c r="C2997" t="s">
        <v>221</v>
      </c>
      <c r="D2997" t="s">
        <v>31</v>
      </c>
      <c r="E2997" t="s">
        <v>25</v>
      </c>
      <c r="F2997" s="397">
        <v>0</v>
      </c>
      <c r="G2997" s="397">
        <v>0</v>
      </c>
      <c r="H2997" s="397">
        <v>0</v>
      </c>
      <c r="I2997" s="397">
        <v>0</v>
      </c>
      <c r="J2997" s="397">
        <v>0</v>
      </c>
    </row>
    <row r="2998" spans="1:10">
      <c r="A2998" t="s">
        <v>373</v>
      </c>
      <c r="B2998" t="s">
        <v>257</v>
      </c>
      <c r="C2998" t="s">
        <v>225</v>
      </c>
      <c r="D2998" t="s">
        <v>31</v>
      </c>
      <c r="E2998" t="s">
        <v>25</v>
      </c>
      <c r="F2998" s="397">
        <v>0</v>
      </c>
      <c r="G2998" s="397">
        <v>0</v>
      </c>
      <c r="H2998" s="397">
        <v>0</v>
      </c>
      <c r="I2998" s="397">
        <v>0</v>
      </c>
      <c r="J2998" s="397">
        <v>0</v>
      </c>
    </row>
    <row r="2999" spans="1:10">
      <c r="A2999" t="s">
        <v>373</v>
      </c>
      <c r="B2999" t="s">
        <v>258</v>
      </c>
      <c r="C2999" t="s">
        <v>227</v>
      </c>
      <c r="D2999" t="s">
        <v>31</v>
      </c>
      <c r="E2999" t="s">
        <v>25</v>
      </c>
      <c r="F2999" s="397">
        <v>0</v>
      </c>
      <c r="G2999" s="397">
        <v>0</v>
      </c>
      <c r="H2999" s="397">
        <v>0</v>
      </c>
      <c r="I2999" s="397">
        <v>0</v>
      </c>
      <c r="J2999" s="397">
        <v>0</v>
      </c>
    </row>
    <row r="3000" spans="1:10">
      <c r="A3000" t="s">
        <v>373</v>
      </c>
      <c r="B3000" t="s">
        <v>259</v>
      </c>
      <c r="C3000" t="s">
        <v>260</v>
      </c>
      <c r="D3000" t="s">
        <v>31</v>
      </c>
      <c r="E3000" t="s">
        <v>25</v>
      </c>
      <c r="F3000" s="397">
        <v>0</v>
      </c>
      <c r="G3000" s="397">
        <v>0</v>
      </c>
      <c r="H3000" s="397">
        <v>0</v>
      </c>
      <c r="I3000" s="397">
        <v>0</v>
      </c>
      <c r="J3000" s="397">
        <v>0</v>
      </c>
    </row>
    <row r="3001" spans="1:10">
      <c r="A3001" t="s">
        <v>373</v>
      </c>
      <c r="B3001" t="s">
        <v>261</v>
      </c>
      <c r="C3001" t="s">
        <v>262</v>
      </c>
      <c r="D3001" t="s">
        <v>31</v>
      </c>
      <c r="E3001" t="s">
        <v>25</v>
      </c>
      <c r="F3001" s="397">
        <v>0</v>
      </c>
      <c r="G3001" s="397">
        <v>0</v>
      </c>
      <c r="H3001" s="397">
        <v>0</v>
      </c>
      <c r="I3001" s="397">
        <v>0</v>
      </c>
      <c r="J3001" s="397">
        <v>0</v>
      </c>
    </row>
    <row r="3002" spans="1:10">
      <c r="A3002" t="s">
        <v>373</v>
      </c>
      <c r="B3002" t="s">
        <v>263</v>
      </c>
      <c r="C3002" t="s">
        <v>241</v>
      </c>
      <c r="D3002" t="s">
        <v>31</v>
      </c>
      <c r="E3002" t="s">
        <v>25</v>
      </c>
      <c r="F3002" s="397">
        <v>0</v>
      </c>
      <c r="G3002" s="397">
        <v>0</v>
      </c>
      <c r="H3002" s="397">
        <v>0</v>
      </c>
      <c r="I3002" s="397">
        <v>0</v>
      </c>
      <c r="J3002" s="397">
        <v>0</v>
      </c>
    </row>
    <row r="3003" spans="1:10">
      <c r="A3003" t="s">
        <v>373</v>
      </c>
      <c r="B3003" t="s">
        <v>264</v>
      </c>
      <c r="C3003" t="s">
        <v>265</v>
      </c>
      <c r="D3003" t="s">
        <v>31</v>
      </c>
      <c r="E3003" t="s">
        <v>25</v>
      </c>
      <c r="F3003" s="397">
        <v>0</v>
      </c>
      <c r="G3003" s="397">
        <v>0</v>
      </c>
      <c r="H3003" s="397">
        <v>0</v>
      </c>
      <c r="I3003" s="397">
        <v>0</v>
      </c>
      <c r="J3003" s="397">
        <v>0</v>
      </c>
    </row>
    <row r="3004" spans="1:10">
      <c r="A3004" t="s">
        <v>373</v>
      </c>
      <c r="B3004" t="s">
        <v>266</v>
      </c>
      <c r="C3004" t="s">
        <v>267</v>
      </c>
      <c r="D3004" t="s">
        <v>31</v>
      </c>
      <c r="E3004" t="s">
        <v>25</v>
      </c>
      <c r="F3004" s="397">
        <v>1</v>
      </c>
      <c r="G3004" s="397">
        <v>0.44053436630909809</v>
      </c>
      <c r="H3004" s="397">
        <v>0.23322407628128719</v>
      </c>
      <c r="I3004" s="397">
        <v>7.7741358760429036E-2</v>
      </c>
      <c r="J3004" s="397">
        <v>2.5913786253476331E-2</v>
      </c>
    </row>
    <row r="3005" spans="1:10">
      <c r="A3005" t="s">
        <v>373</v>
      </c>
      <c r="B3005" t="s">
        <v>268</v>
      </c>
      <c r="C3005" t="s">
        <v>269</v>
      </c>
      <c r="D3005" t="s">
        <v>31</v>
      </c>
      <c r="E3005" t="s">
        <v>25</v>
      </c>
      <c r="F3005" s="397">
        <v>2.6874272925705358</v>
      </c>
      <c r="G3005" s="397">
        <v>2.543574736763841</v>
      </c>
      <c r="H3005" s="397">
        <v>2.7299291840588769</v>
      </c>
      <c r="I3005" s="397">
        <v>2.7299291840588769</v>
      </c>
      <c r="J3005" s="397">
        <v>2.6481947773505281</v>
      </c>
    </row>
    <row r="3006" spans="1:10">
      <c r="A3006" t="s">
        <v>373</v>
      </c>
      <c r="B3006" t="s">
        <v>270</v>
      </c>
      <c r="C3006" t="s">
        <v>271</v>
      </c>
      <c r="D3006" t="s">
        <v>31</v>
      </c>
      <c r="E3006" t="s">
        <v>25</v>
      </c>
      <c r="F3006" s="397">
        <v>0</v>
      </c>
      <c r="G3006" s="397">
        <v>0</v>
      </c>
      <c r="H3006" s="397">
        <v>0</v>
      </c>
      <c r="I3006" s="397">
        <v>0</v>
      </c>
      <c r="J3006" s="397">
        <v>0</v>
      </c>
    </row>
    <row r="3007" spans="1:10">
      <c r="A3007" t="s">
        <v>373</v>
      </c>
      <c r="B3007" t="s">
        <v>272</v>
      </c>
      <c r="C3007" t="s">
        <v>273</v>
      </c>
      <c r="D3007" t="s">
        <v>31</v>
      </c>
      <c r="E3007" t="s">
        <v>25</v>
      </c>
      <c r="F3007" s="397">
        <v>1.003321548147851</v>
      </c>
      <c r="G3007" s="397">
        <v>0.94961577184796586</v>
      </c>
      <c r="H3007" s="397">
        <v>1.019189163872817</v>
      </c>
      <c r="I3007" s="397">
        <v>1.019189163872817</v>
      </c>
      <c r="J3007" s="397">
        <v>0.98867451824788211</v>
      </c>
    </row>
    <row r="3008" spans="1:10">
      <c r="A3008" t="s">
        <v>373</v>
      </c>
      <c r="B3008" t="s">
        <v>274</v>
      </c>
      <c r="C3008" t="s">
        <v>275</v>
      </c>
      <c r="D3008" t="s">
        <v>31</v>
      </c>
      <c r="E3008" t="s">
        <v>25</v>
      </c>
      <c r="F3008" s="397">
        <v>3.5</v>
      </c>
      <c r="G3008" s="397">
        <v>3.5</v>
      </c>
      <c r="H3008" s="397">
        <v>3.5</v>
      </c>
      <c r="I3008" s="397">
        <v>3.5</v>
      </c>
      <c r="J3008" s="397">
        <v>3.5</v>
      </c>
    </row>
    <row r="3009" spans="1:10">
      <c r="A3009" t="s">
        <v>373</v>
      </c>
      <c r="B3009" t="s">
        <v>276</v>
      </c>
      <c r="C3009" t="s">
        <v>277</v>
      </c>
      <c r="D3009" t="s">
        <v>31</v>
      </c>
      <c r="E3009" t="s">
        <v>25</v>
      </c>
      <c r="F3009" s="397">
        <v>0</v>
      </c>
      <c r="G3009" s="397">
        <v>0</v>
      </c>
      <c r="H3009" s="397">
        <v>0</v>
      </c>
      <c r="I3009" s="397">
        <v>0</v>
      </c>
      <c r="J3009" s="397">
        <v>0</v>
      </c>
    </row>
    <row r="3010" spans="1:10">
      <c r="A3010" t="s">
        <v>373</v>
      </c>
      <c r="B3010" t="s">
        <v>278</v>
      </c>
      <c r="C3010" t="s">
        <v>279</v>
      </c>
      <c r="D3010" t="s">
        <v>31</v>
      </c>
      <c r="E3010" t="s">
        <v>25</v>
      </c>
      <c r="F3010" s="397">
        <v>0</v>
      </c>
      <c r="G3010" s="397">
        <v>0</v>
      </c>
      <c r="H3010" s="397">
        <v>0</v>
      </c>
      <c r="I3010" s="397">
        <v>0</v>
      </c>
      <c r="J3010" s="397">
        <v>0</v>
      </c>
    </row>
    <row r="3011" spans="1:10">
      <c r="A3011" t="s">
        <v>373</v>
      </c>
      <c r="B3011" t="s">
        <v>280</v>
      </c>
      <c r="C3011" t="s">
        <v>281</v>
      </c>
      <c r="D3011" t="s">
        <v>31</v>
      </c>
      <c r="E3011" t="s">
        <v>25</v>
      </c>
      <c r="F3011" s="397">
        <v>0</v>
      </c>
      <c r="G3011" s="397">
        <v>0</v>
      </c>
      <c r="H3011" s="397">
        <v>0</v>
      </c>
      <c r="I3011" s="397">
        <v>0</v>
      </c>
      <c r="J3011" s="397">
        <v>0</v>
      </c>
    </row>
    <row r="3012" spans="1:10">
      <c r="A3012" t="s">
        <v>373</v>
      </c>
      <c r="B3012" t="s">
        <v>282</v>
      </c>
      <c r="C3012" t="s">
        <v>283</v>
      </c>
      <c r="D3012" t="s">
        <v>31</v>
      </c>
      <c r="E3012" t="s">
        <v>25</v>
      </c>
      <c r="F3012" s="397">
        <v>0</v>
      </c>
      <c r="G3012" s="397">
        <v>0</v>
      </c>
      <c r="H3012" s="397">
        <v>0</v>
      </c>
      <c r="I3012" s="397">
        <v>0</v>
      </c>
      <c r="J3012" s="397">
        <v>0</v>
      </c>
    </row>
    <row r="3013" spans="1:10">
      <c r="A3013" t="s">
        <v>373</v>
      </c>
      <c r="B3013" t="s">
        <v>284</v>
      </c>
      <c r="C3013" t="s">
        <v>285</v>
      </c>
      <c r="D3013" t="s">
        <v>31</v>
      </c>
      <c r="E3013" t="s">
        <v>25</v>
      </c>
      <c r="F3013" s="397">
        <v>0</v>
      </c>
      <c r="G3013" s="397">
        <v>0</v>
      </c>
      <c r="H3013" s="397">
        <v>0</v>
      </c>
      <c r="I3013" s="397">
        <v>0</v>
      </c>
      <c r="J3013" s="397">
        <v>0</v>
      </c>
    </row>
    <row r="3014" spans="1:10">
      <c r="A3014" t="s">
        <v>373</v>
      </c>
      <c r="B3014" t="s">
        <v>286</v>
      </c>
      <c r="C3014" t="s">
        <v>287</v>
      </c>
      <c r="D3014" t="s">
        <v>31</v>
      </c>
      <c r="E3014" t="s">
        <v>25</v>
      </c>
      <c r="F3014" s="397">
        <v>0</v>
      </c>
      <c r="G3014" s="397">
        <v>0</v>
      </c>
      <c r="H3014" s="397">
        <v>0</v>
      </c>
      <c r="I3014" s="397">
        <v>0</v>
      </c>
      <c r="J3014" s="397">
        <v>0</v>
      </c>
    </row>
    <row r="3015" spans="1:10">
      <c r="A3015" t="s">
        <v>373</v>
      </c>
      <c r="B3015" t="s">
        <v>288</v>
      </c>
      <c r="C3015" t="s">
        <v>289</v>
      </c>
      <c r="D3015" t="s">
        <v>31</v>
      </c>
      <c r="E3015" t="s">
        <v>25</v>
      </c>
      <c r="F3015" s="397">
        <v>0</v>
      </c>
      <c r="G3015" s="397">
        <v>0</v>
      </c>
      <c r="H3015" s="397">
        <v>0</v>
      </c>
      <c r="I3015" s="397">
        <v>0</v>
      </c>
      <c r="J3015" s="397">
        <v>0</v>
      </c>
    </row>
    <row r="3016" spans="1:10">
      <c r="A3016" t="s">
        <v>373</v>
      </c>
      <c r="B3016" t="s">
        <v>290</v>
      </c>
      <c r="C3016" t="s">
        <v>291</v>
      </c>
      <c r="D3016" t="s">
        <v>31</v>
      </c>
      <c r="E3016" t="s">
        <v>25</v>
      </c>
      <c r="F3016" s="398" t="s">
        <v>292</v>
      </c>
      <c r="G3016" s="398" t="s">
        <v>292</v>
      </c>
      <c r="H3016" s="398" t="s">
        <v>292</v>
      </c>
      <c r="I3016" s="398" t="s">
        <v>292</v>
      </c>
      <c r="J3016" s="398" t="s">
        <v>292</v>
      </c>
    </row>
    <row r="3017" spans="1:10">
      <c r="A3017" t="s">
        <v>373</v>
      </c>
      <c r="B3017" t="s">
        <v>293</v>
      </c>
      <c r="C3017" t="s">
        <v>294</v>
      </c>
      <c r="D3017" t="s">
        <v>31</v>
      </c>
      <c r="E3017" t="s">
        <v>25</v>
      </c>
      <c r="F3017" s="398" t="s">
        <v>292</v>
      </c>
      <c r="G3017" s="398" t="s">
        <v>292</v>
      </c>
      <c r="H3017" s="398" t="s">
        <v>292</v>
      </c>
      <c r="I3017" s="398" t="s">
        <v>292</v>
      </c>
      <c r="J3017" s="398" t="s">
        <v>292</v>
      </c>
    </row>
    <row r="3018" spans="1:10">
      <c r="A3018" t="s">
        <v>373</v>
      </c>
      <c r="B3018" t="s">
        <v>295</v>
      </c>
      <c r="C3018" t="s">
        <v>296</v>
      </c>
      <c r="D3018" t="s">
        <v>31</v>
      </c>
      <c r="E3018" t="s">
        <v>25</v>
      </c>
      <c r="F3018" s="398" t="s">
        <v>292</v>
      </c>
      <c r="G3018" s="398" t="s">
        <v>292</v>
      </c>
      <c r="H3018" s="398" t="s">
        <v>292</v>
      </c>
      <c r="I3018" s="398" t="s">
        <v>292</v>
      </c>
      <c r="J3018" s="398" t="s">
        <v>292</v>
      </c>
    </row>
    <row r="3019" spans="1:10">
      <c r="A3019" t="s">
        <v>373</v>
      </c>
      <c r="B3019" t="s">
        <v>297</v>
      </c>
      <c r="C3019" t="s">
        <v>298</v>
      </c>
      <c r="D3019" t="s">
        <v>31</v>
      </c>
      <c r="E3019" t="s">
        <v>25</v>
      </c>
      <c r="F3019" s="398" t="s">
        <v>292</v>
      </c>
      <c r="G3019" s="398" t="s">
        <v>292</v>
      </c>
      <c r="H3019" s="398" t="s">
        <v>292</v>
      </c>
      <c r="I3019" s="398" t="s">
        <v>292</v>
      </c>
      <c r="J3019" s="398" t="s">
        <v>292</v>
      </c>
    </row>
    <row r="3020" spans="1:10">
      <c r="A3020" t="s">
        <v>373</v>
      </c>
      <c r="B3020" t="s">
        <v>299</v>
      </c>
      <c r="C3020" t="s">
        <v>300</v>
      </c>
      <c r="D3020" t="s">
        <v>31</v>
      </c>
      <c r="E3020" t="s">
        <v>25</v>
      </c>
      <c r="F3020" s="398" t="s">
        <v>292</v>
      </c>
      <c r="G3020" s="398" t="s">
        <v>292</v>
      </c>
      <c r="H3020" s="398" t="s">
        <v>292</v>
      </c>
      <c r="I3020" s="398" t="s">
        <v>292</v>
      </c>
      <c r="J3020" s="398" t="s">
        <v>292</v>
      </c>
    </row>
    <row r="3021" spans="1:10">
      <c r="A3021" t="s">
        <v>373</v>
      </c>
      <c r="B3021" t="s">
        <v>301</v>
      </c>
      <c r="C3021" t="s">
        <v>302</v>
      </c>
      <c r="D3021" t="s">
        <v>31</v>
      </c>
      <c r="E3021" t="s">
        <v>25</v>
      </c>
      <c r="F3021" s="398" t="s">
        <v>292</v>
      </c>
      <c r="G3021" s="398" t="s">
        <v>292</v>
      </c>
      <c r="H3021" s="398" t="s">
        <v>292</v>
      </c>
      <c r="I3021" s="398" t="s">
        <v>292</v>
      </c>
      <c r="J3021" s="398" t="s">
        <v>292</v>
      </c>
    </row>
    <row r="3022" spans="1:10">
      <c r="A3022" t="s">
        <v>373</v>
      </c>
      <c r="B3022" t="s">
        <v>303</v>
      </c>
      <c r="C3022" t="s">
        <v>304</v>
      </c>
      <c r="D3022" t="s">
        <v>31</v>
      </c>
      <c r="E3022" t="s">
        <v>25</v>
      </c>
      <c r="F3022" s="398" t="s">
        <v>292</v>
      </c>
      <c r="G3022" s="398" t="s">
        <v>292</v>
      </c>
      <c r="H3022" s="398" t="s">
        <v>292</v>
      </c>
      <c r="I3022" s="398" t="s">
        <v>292</v>
      </c>
      <c r="J3022" s="398" t="s">
        <v>292</v>
      </c>
    </row>
    <row r="3023" spans="1:10">
      <c r="A3023" t="s">
        <v>373</v>
      </c>
      <c r="B3023" t="s">
        <v>305</v>
      </c>
      <c r="C3023" t="s">
        <v>306</v>
      </c>
      <c r="D3023" t="s">
        <v>31</v>
      </c>
      <c r="E3023" t="s">
        <v>25</v>
      </c>
      <c r="F3023" s="398" t="s">
        <v>292</v>
      </c>
      <c r="G3023" s="398" t="s">
        <v>292</v>
      </c>
      <c r="H3023" s="398" t="s">
        <v>292</v>
      </c>
      <c r="I3023" s="398" t="s">
        <v>292</v>
      </c>
      <c r="J3023" s="398" t="s">
        <v>292</v>
      </c>
    </row>
    <row r="3024" spans="1:10">
      <c r="A3024" t="s">
        <v>373</v>
      </c>
      <c r="B3024" t="s">
        <v>307</v>
      </c>
      <c r="C3024" t="s">
        <v>308</v>
      </c>
      <c r="D3024" t="s">
        <v>31</v>
      </c>
      <c r="E3024" t="s">
        <v>25</v>
      </c>
      <c r="F3024" s="398" t="s">
        <v>292</v>
      </c>
      <c r="G3024" s="398" t="s">
        <v>292</v>
      </c>
      <c r="H3024" s="398" t="s">
        <v>292</v>
      </c>
      <c r="I3024" s="398" t="s">
        <v>292</v>
      </c>
      <c r="J3024" s="398" t="s">
        <v>292</v>
      </c>
    </row>
    <row r="3025" spans="1:10">
      <c r="A3025" t="s">
        <v>373</v>
      </c>
      <c r="B3025" t="s">
        <v>309</v>
      </c>
      <c r="C3025" t="s">
        <v>310</v>
      </c>
      <c r="D3025" t="s">
        <v>31</v>
      </c>
      <c r="E3025" t="s">
        <v>25</v>
      </c>
      <c r="F3025" s="398" t="s">
        <v>292</v>
      </c>
      <c r="G3025" s="398" t="s">
        <v>292</v>
      </c>
      <c r="H3025" s="398" t="s">
        <v>292</v>
      </c>
      <c r="I3025" s="398" t="s">
        <v>292</v>
      </c>
      <c r="J3025" s="398" t="s">
        <v>292</v>
      </c>
    </row>
    <row r="3026" spans="1:10">
      <c r="A3026" t="s">
        <v>373</v>
      </c>
      <c r="B3026" t="s">
        <v>311</v>
      </c>
      <c r="C3026" t="s">
        <v>312</v>
      </c>
      <c r="D3026" t="s">
        <v>31</v>
      </c>
      <c r="E3026" t="s">
        <v>25</v>
      </c>
      <c r="F3026" s="398" t="s">
        <v>292</v>
      </c>
      <c r="G3026" s="398" t="s">
        <v>292</v>
      </c>
      <c r="H3026" s="398" t="s">
        <v>292</v>
      </c>
      <c r="I3026" s="398" t="s">
        <v>292</v>
      </c>
      <c r="J3026" s="398" t="s">
        <v>292</v>
      </c>
    </row>
    <row r="3027" spans="1:10">
      <c r="A3027" t="s">
        <v>373</v>
      </c>
      <c r="B3027" t="s">
        <v>313</v>
      </c>
      <c r="C3027" t="s">
        <v>314</v>
      </c>
      <c r="D3027" t="s">
        <v>31</v>
      </c>
      <c r="E3027" t="s">
        <v>25</v>
      </c>
      <c r="F3027" s="398" t="s">
        <v>292</v>
      </c>
      <c r="G3027" s="398" t="s">
        <v>292</v>
      </c>
      <c r="H3027" s="398" t="s">
        <v>292</v>
      </c>
      <c r="I3027" s="398" t="s">
        <v>292</v>
      </c>
      <c r="J3027" s="398" t="s">
        <v>292</v>
      </c>
    </row>
    <row r="3028" spans="1:10">
      <c r="A3028" t="s">
        <v>373</v>
      </c>
      <c r="B3028" t="s">
        <v>315</v>
      </c>
      <c r="C3028" t="s">
        <v>316</v>
      </c>
      <c r="D3028" t="s">
        <v>31</v>
      </c>
      <c r="E3028" t="s">
        <v>25</v>
      </c>
      <c r="F3028" s="397">
        <v>0</v>
      </c>
      <c r="G3028" s="397">
        <v>0</v>
      </c>
      <c r="H3028" s="397">
        <v>0</v>
      </c>
      <c r="I3028" s="397">
        <v>0</v>
      </c>
      <c r="J3028" s="397">
        <v>0</v>
      </c>
    </row>
    <row r="3029" spans="1:10">
      <c r="A3029" t="s">
        <v>373</v>
      </c>
      <c r="B3029" t="s">
        <v>317</v>
      </c>
      <c r="C3029" t="s">
        <v>318</v>
      </c>
      <c r="D3029" t="s">
        <v>31</v>
      </c>
      <c r="E3029" t="s">
        <v>25</v>
      </c>
      <c r="F3029" s="397">
        <v>0</v>
      </c>
      <c r="G3029" s="397">
        <v>0</v>
      </c>
      <c r="H3029" s="397">
        <v>0</v>
      </c>
      <c r="I3029" s="397">
        <v>0</v>
      </c>
      <c r="J3029" s="397">
        <v>0</v>
      </c>
    </row>
    <row r="3030" spans="1:10">
      <c r="A3030" t="s">
        <v>373</v>
      </c>
      <c r="B3030" t="s">
        <v>319</v>
      </c>
      <c r="C3030" t="s">
        <v>320</v>
      </c>
      <c r="D3030" t="s">
        <v>31</v>
      </c>
      <c r="E3030" t="s">
        <v>25</v>
      </c>
      <c r="F3030" s="397">
        <v>0</v>
      </c>
      <c r="G3030" s="397">
        <v>0</v>
      </c>
      <c r="H3030" s="397">
        <v>0</v>
      </c>
      <c r="I3030" s="397">
        <v>0</v>
      </c>
      <c r="J3030" s="397">
        <v>0</v>
      </c>
    </row>
    <row r="3031" spans="1:10">
      <c r="A3031" t="s">
        <v>373</v>
      </c>
      <c r="B3031" t="s">
        <v>321</v>
      </c>
      <c r="C3031" t="s">
        <v>322</v>
      </c>
      <c r="D3031" t="s">
        <v>31</v>
      </c>
      <c r="E3031" t="s">
        <v>25</v>
      </c>
      <c r="F3031" s="397">
        <v>0</v>
      </c>
      <c r="G3031" s="397">
        <v>0</v>
      </c>
      <c r="H3031" s="397">
        <v>0</v>
      </c>
      <c r="I3031" s="397">
        <v>0</v>
      </c>
      <c r="J3031" s="397">
        <v>0</v>
      </c>
    </row>
    <row r="3032" spans="1:10">
      <c r="A3032" t="s">
        <v>373</v>
      </c>
      <c r="B3032" t="s">
        <v>323</v>
      </c>
      <c r="C3032" t="s">
        <v>324</v>
      </c>
      <c r="D3032" t="s">
        <v>31</v>
      </c>
      <c r="E3032" t="s">
        <v>25</v>
      </c>
      <c r="F3032" s="397">
        <v>0</v>
      </c>
      <c r="G3032" s="397">
        <v>0</v>
      </c>
      <c r="H3032" s="397">
        <v>0</v>
      </c>
      <c r="I3032" s="397">
        <v>0</v>
      </c>
      <c r="J3032" s="397">
        <v>0</v>
      </c>
    </row>
    <row r="3033" spans="1:10">
      <c r="A3033" t="s">
        <v>373</v>
      </c>
      <c r="B3033" t="s">
        <v>325</v>
      </c>
      <c r="C3033" t="s">
        <v>326</v>
      </c>
      <c r="D3033" t="s">
        <v>31</v>
      </c>
      <c r="E3033" t="s">
        <v>25</v>
      </c>
      <c r="F3033" s="397">
        <v>0</v>
      </c>
      <c r="G3033" s="397">
        <v>0</v>
      </c>
      <c r="H3033" s="397">
        <v>0</v>
      </c>
      <c r="I3033" s="397">
        <v>0</v>
      </c>
      <c r="J3033" s="397">
        <v>0</v>
      </c>
    </row>
    <row r="3034" spans="1:10">
      <c r="A3034" t="s">
        <v>373</v>
      </c>
      <c r="B3034" t="s">
        <v>327</v>
      </c>
      <c r="C3034" t="s">
        <v>328</v>
      </c>
      <c r="D3034" t="s">
        <v>31</v>
      </c>
      <c r="E3034" t="s">
        <v>25</v>
      </c>
      <c r="F3034" s="397">
        <v>0</v>
      </c>
      <c r="G3034" s="397">
        <v>0</v>
      </c>
      <c r="H3034" s="397">
        <v>0</v>
      </c>
      <c r="I3034" s="397">
        <v>0</v>
      </c>
      <c r="J3034" s="397">
        <v>0</v>
      </c>
    </row>
    <row r="3035" spans="1:10">
      <c r="A3035" t="s">
        <v>373</v>
      </c>
      <c r="B3035" t="s">
        <v>329</v>
      </c>
      <c r="C3035" t="s">
        <v>330</v>
      </c>
      <c r="D3035" t="s">
        <v>31</v>
      </c>
      <c r="E3035" t="s">
        <v>25</v>
      </c>
      <c r="F3035" s="397">
        <v>0</v>
      </c>
      <c r="G3035" s="397">
        <v>0</v>
      </c>
      <c r="H3035" s="397">
        <v>0</v>
      </c>
      <c r="I3035" s="397">
        <v>0</v>
      </c>
      <c r="J3035" s="397">
        <v>0</v>
      </c>
    </row>
    <row r="3036" spans="1:10">
      <c r="A3036" t="s">
        <v>373</v>
      </c>
      <c r="B3036" t="s">
        <v>331</v>
      </c>
      <c r="C3036" t="s">
        <v>332</v>
      </c>
      <c r="D3036" t="s">
        <v>31</v>
      </c>
      <c r="E3036" t="s">
        <v>25</v>
      </c>
      <c r="F3036" s="397">
        <v>0</v>
      </c>
      <c r="G3036" s="397">
        <v>0</v>
      </c>
      <c r="H3036" s="397">
        <v>0</v>
      </c>
      <c r="I3036" s="397">
        <v>0</v>
      </c>
      <c r="J3036" s="397">
        <v>0</v>
      </c>
    </row>
    <row r="3037" spans="1:10">
      <c r="A3037" t="s">
        <v>373</v>
      </c>
      <c r="B3037" t="s">
        <v>333</v>
      </c>
      <c r="C3037" t="s">
        <v>334</v>
      </c>
      <c r="D3037" t="s">
        <v>31</v>
      </c>
      <c r="E3037" t="s">
        <v>25</v>
      </c>
      <c r="F3037" s="397">
        <v>4.5299961442844836</v>
      </c>
      <c r="G3037" s="397">
        <v>4.0680600653364438</v>
      </c>
      <c r="H3037" s="397">
        <v>5.2218750668229594</v>
      </c>
      <c r="I3037" s="397">
        <v>4.2861201456818501</v>
      </c>
      <c r="J3037" s="397">
        <v>3.053408558721749</v>
      </c>
    </row>
    <row r="3038" spans="1:10">
      <c r="A3038" t="s">
        <v>373</v>
      </c>
      <c r="B3038" t="s">
        <v>335</v>
      </c>
      <c r="C3038" t="s">
        <v>336</v>
      </c>
      <c r="D3038" t="s">
        <v>31</v>
      </c>
      <c r="E3038" t="s">
        <v>25</v>
      </c>
      <c r="F3038" s="397">
        <v>0</v>
      </c>
      <c r="G3038" s="397">
        <v>0</v>
      </c>
      <c r="H3038" s="397">
        <v>0</v>
      </c>
      <c r="I3038" s="397">
        <v>0</v>
      </c>
      <c r="J3038" s="397">
        <v>0</v>
      </c>
    </row>
    <row r="3039" spans="1:10">
      <c r="A3039" t="s">
        <v>373</v>
      </c>
      <c r="B3039" t="s">
        <v>337</v>
      </c>
      <c r="C3039" t="s">
        <v>338</v>
      </c>
      <c r="D3039" t="s">
        <v>31</v>
      </c>
      <c r="E3039" t="s">
        <v>25</v>
      </c>
      <c r="F3039" s="397">
        <v>8.2742804899618658</v>
      </c>
      <c r="G3039" s="397">
        <v>11.04624561683495</v>
      </c>
      <c r="H3039" s="397">
        <v>10.829246393368489</v>
      </c>
      <c r="I3039" s="397">
        <v>11.654515273778729</v>
      </c>
      <c r="J3039" s="397">
        <v>11.817355848248861</v>
      </c>
    </row>
    <row r="3040" spans="1:10">
      <c r="A3040" t="s">
        <v>373</v>
      </c>
      <c r="B3040" t="s">
        <v>339</v>
      </c>
      <c r="C3040" t="s">
        <v>334</v>
      </c>
      <c r="D3040" t="s">
        <v>31</v>
      </c>
      <c r="E3040" t="s">
        <v>25</v>
      </c>
      <c r="F3040" s="397">
        <v>0</v>
      </c>
      <c r="G3040" s="397">
        <v>0</v>
      </c>
      <c r="H3040" s="397">
        <v>0</v>
      </c>
      <c r="I3040" s="397">
        <v>0</v>
      </c>
      <c r="J3040" s="397">
        <v>0</v>
      </c>
    </row>
    <row r="3041" spans="1:10">
      <c r="A3041" t="s">
        <v>373</v>
      </c>
      <c r="B3041" t="s">
        <v>340</v>
      </c>
      <c r="C3041" t="s">
        <v>338</v>
      </c>
      <c r="D3041" t="s">
        <v>31</v>
      </c>
      <c r="E3041" t="s">
        <v>25</v>
      </c>
      <c r="F3041" s="397">
        <v>0</v>
      </c>
      <c r="G3041" s="397">
        <v>0</v>
      </c>
      <c r="H3041" s="397">
        <v>0</v>
      </c>
      <c r="I3041" s="397">
        <v>0</v>
      </c>
      <c r="J3041" s="397">
        <v>0</v>
      </c>
    </row>
    <row r="3042" spans="1:10">
      <c r="A3042" t="s">
        <v>373</v>
      </c>
      <c r="B3042" t="s">
        <v>341</v>
      </c>
      <c r="C3042" t="s">
        <v>342</v>
      </c>
      <c r="D3042" t="s">
        <v>343</v>
      </c>
      <c r="E3042" t="s">
        <v>25</v>
      </c>
      <c r="F3042" s="399">
        <v>7623.8035275016537</v>
      </c>
      <c r="G3042" s="399">
        <v>7743.7726817473076</v>
      </c>
      <c r="H3042" s="399">
        <v>8748.7444592018019</v>
      </c>
      <c r="I3042" s="399">
        <v>9368.7444592018019</v>
      </c>
      <c r="J3042" s="399">
        <v>9885.7042059322848</v>
      </c>
    </row>
    <row r="3043" spans="1:10">
      <c r="A3043" t="s">
        <v>373</v>
      </c>
      <c r="B3043" t="s">
        <v>344</v>
      </c>
      <c r="C3043" t="s">
        <v>345</v>
      </c>
      <c r="D3043" t="s">
        <v>343</v>
      </c>
      <c r="E3043" t="s">
        <v>25</v>
      </c>
      <c r="F3043" s="399">
        <v>0</v>
      </c>
      <c r="G3043" s="399">
        <v>0</v>
      </c>
      <c r="H3043" s="399">
        <v>0</v>
      </c>
      <c r="I3043" s="399">
        <v>0</v>
      </c>
      <c r="J3043" s="399">
        <v>0</v>
      </c>
    </row>
    <row r="3044" spans="1:10">
      <c r="A3044" t="s">
        <v>373</v>
      </c>
      <c r="B3044" t="s">
        <v>346</v>
      </c>
      <c r="C3044" t="s">
        <v>347</v>
      </c>
      <c r="D3044" t="s">
        <v>348</v>
      </c>
      <c r="E3044" t="s">
        <v>25</v>
      </c>
      <c r="F3044" s="506">
        <v>0</v>
      </c>
      <c r="G3044" s="506">
        <v>0</v>
      </c>
      <c r="H3044" s="506">
        <v>0</v>
      </c>
      <c r="I3044" s="506">
        <v>0</v>
      </c>
      <c r="J3044" s="506">
        <v>0</v>
      </c>
    </row>
    <row r="3045" spans="1:10">
      <c r="A3045" t="s">
        <v>373</v>
      </c>
      <c r="B3045" t="s">
        <v>349</v>
      </c>
      <c r="C3045" t="s">
        <v>350</v>
      </c>
      <c r="D3045" t="s">
        <v>348</v>
      </c>
      <c r="E3045" t="s">
        <v>25</v>
      </c>
      <c r="F3045" s="506">
        <v>0.05</v>
      </c>
      <c r="G3045" s="506">
        <v>0.05</v>
      </c>
      <c r="H3045" s="506">
        <v>0.05</v>
      </c>
      <c r="I3045" s="506">
        <v>0.05</v>
      </c>
      <c r="J3045" s="506">
        <v>0.05</v>
      </c>
    </row>
    <row r="3046" spans="1:10">
      <c r="A3046" t="s">
        <v>373</v>
      </c>
      <c r="B3046" t="s">
        <v>351</v>
      </c>
      <c r="C3046" t="s">
        <v>352</v>
      </c>
      <c r="D3046" t="s">
        <v>348</v>
      </c>
      <c r="E3046" t="s">
        <v>25</v>
      </c>
      <c r="F3046" s="506">
        <v>0</v>
      </c>
      <c r="G3046" s="506">
        <v>0</v>
      </c>
      <c r="H3046" s="506">
        <v>0</v>
      </c>
      <c r="I3046" s="506">
        <v>0</v>
      </c>
      <c r="J3046" s="506">
        <v>0</v>
      </c>
    </row>
    <row r="3047" spans="1:10">
      <c r="A3047" t="s">
        <v>373</v>
      </c>
      <c r="B3047" t="s">
        <v>353</v>
      </c>
      <c r="C3047" t="s">
        <v>354</v>
      </c>
      <c r="D3047" t="s">
        <v>348</v>
      </c>
      <c r="E3047" t="s">
        <v>25</v>
      </c>
      <c r="F3047" s="398" t="s">
        <v>292</v>
      </c>
      <c r="G3047" s="398" t="s">
        <v>292</v>
      </c>
      <c r="H3047" s="398" t="s">
        <v>292</v>
      </c>
      <c r="I3047" s="398" t="s">
        <v>292</v>
      </c>
      <c r="J3047" s="398" t="s">
        <v>292</v>
      </c>
    </row>
    <row r="3048" spans="1:10">
      <c r="A3048" t="s">
        <v>373</v>
      </c>
      <c r="B3048" t="s">
        <v>355</v>
      </c>
      <c r="C3048" t="s">
        <v>356</v>
      </c>
      <c r="D3048" t="s">
        <v>348</v>
      </c>
      <c r="E3048" t="s">
        <v>25</v>
      </c>
      <c r="F3048" s="398" t="s">
        <v>292</v>
      </c>
      <c r="G3048" s="398" t="s">
        <v>292</v>
      </c>
      <c r="H3048" s="398" t="s">
        <v>292</v>
      </c>
      <c r="I3048" s="398" t="s">
        <v>292</v>
      </c>
      <c r="J3048" s="398" t="s">
        <v>292</v>
      </c>
    </row>
    <row r="3049" spans="1:10">
      <c r="A3049" t="s">
        <v>373</v>
      </c>
      <c r="B3049" t="s">
        <v>357</v>
      </c>
      <c r="C3049" t="s">
        <v>358</v>
      </c>
      <c r="D3049" t="s">
        <v>348</v>
      </c>
      <c r="E3049" t="s">
        <v>25</v>
      </c>
      <c r="F3049" s="398" t="s">
        <v>292</v>
      </c>
      <c r="G3049" s="398" t="s">
        <v>292</v>
      </c>
      <c r="H3049" s="398" t="s">
        <v>292</v>
      </c>
      <c r="I3049" s="398" t="s">
        <v>292</v>
      </c>
      <c r="J3049" s="398" t="s">
        <v>292</v>
      </c>
    </row>
    <row r="3050" spans="1:10">
      <c r="A3050" t="s">
        <v>374</v>
      </c>
      <c r="B3050" t="s">
        <v>29</v>
      </c>
      <c r="C3050" t="s">
        <v>30</v>
      </c>
      <c r="D3050" t="s">
        <v>31</v>
      </c>
      <c r="E3050" t="s">
        <v>25</v>
      </c>
      <c r="F3050" s="397">
        <v>0</v>
      </c>
      <c r="G3050" s="397">
        <v>0</v>
      </c>
      <c r="H3050" s="397">
        <v>0</v>
      </c>
      <c r="I3050" s="397">
        <v>0</v>
      </c>
      <c r="J3050" s="397">
        <v>0</v>
      </c>
    </row>
    <row r="3051" spans="1:10">
      <c r="A3051" t="s">
        <v>374</v>
      </c>
      <c r="B3051" t="s">
        <v>32</v>
      </c>
      <c r="C3051" t="s">
        <v>33</v>
      </c>
      <c r="D3051" t="s">
        <v>31</v>
      </c>
      <c r="E3051" t="s">
        <v>25</v>
      </c>
      <c r="F3051" s="397">
        <v>0.1112429368022769</v>
      </c>
      <c r="G3051" s="397">
        <v>0.1091151905858527</v>
      </c>
      <c r="H3051" s="397">
        <v>0.1069756770449536</v>
      </c>
      <c r="I3051" s="397">
        <v>0.10487811474995461</v>
      </c>
      <c r="J3051" s="397">
        <v>0.1028216811274064</v>
      </c>
    </row>
    <row r="3052" spans="1:10">
      <c r="A3052" t="s">
        <v>374</v>
      </c>
      <c r="B3052" t="s">
        <v>34</v>
      </c>
      <c r="C3052" t="s">
        <v>35</v>
      </c>
      <c r="D3052" t="s">
        <v>31</v>
      </c>
      <c r="E3052" t="s">
        <v>25</v>
      </c>
      <c r="F3052" s="398" t="s">
        <v>292</v>
      </c>
      <c r="G3052" s="398" t="s">
        <v>292</v>
      </c>
      <c r="H3052" s="398" t="s">
        <v>292</v>
      </c>
      <c r="I3052" s="398" t="s">
        <v>292</v>
      </c>
      <c r="J3052" s="398" t="s">
        <v>292</v>
      </c>
    </row>
    <row r="3053" spans="1:10">
      <c r="A3053" t="s">
        <v>374</v>
      </c>
      <c r="B3053" t="s">
        <v>36</v>
      </c>
      <c r="C3053" t="s">
        <v>37</v>
      </c>
      <c r="D3053" t="s">
        <v>31</v>
      </c>
      <c r="E3053" t="s">
        <v>25</v>
      </c>
      <c r="F3053" s="398" t="s">
        <v>292</v>
      </c>
      <c r="G3053" s="398" t="s">
        <v>292</v>
      </c>
      <c r="H3053" s="398" t="s">
        <v>292</v>
      </c>
      <c r="I3053" s="398" t="s">
        <v>292</v>
      </c>
      <c r="J3053" s="398" t="s">
        <v>292</v>
      </c>
    </row>
    <row r="3054" spans="1:10">
      <c r="A3054" t="s">
        <v>374</v>
      </c>
      <c r="B3054" t="s">
        <v>38</v>
      </c>
      <c r="C3054" t="s">
        <v>39</v>
      </c>
      <c r="D3054" t="s">
        <v>31</v>
      </c>
      <c r="E3054" t="s">
        <v>25</v>
      </c>
      <c r="F3054" s="397">
        <v>0.29317957596897581</v>
      </c>
      <c r="G3054" s="397">
        <v>0.2931795759689757</v>
      </c>
      <c r="H3054" s="397">
        <v>0.2931795759689757</v>
      </c>
      <c r="I3054" s="397">
        <v>0.29317957596897581</v>
      </c>
      <c r="J3054" s="397">
        <v>0.29317957596897559</v>
      </c>
    </row>
    <row r="3055" spans="1:10">
      <c r="A3055" t="s">
        <v>374</v>
      </c>
      <c r="B3055" t="s">
        <v>40</v>
      </c>
      <c r="C3055" t="s">
        <v>41</v>
      </c>
      <c r="D3055" t="s">
        <v>31</v>
      </c>
      <c r="E3055" t="s">
        <v>25</v>
      </c>
      <c r="F3055" s="397">
        <v>0.78646687600922716</v>
      </c>
      <c r="G3055" s="397">
        <v>0.78646687600922704</v>
      </c>
      <c r="H3055" s="397">
        <v>0.78646687600922704</v>
      </c>
      <c r="I3055" s="397">
        <v>0.78646687600922727</v>
      </c>
      <c r="J3055" s="397">
        <v>0.78646687600922704</v>
      </c>
    </row>
    <row r="3056" spans="1:10">
      <c r="A3056" t="s">
        <v>374</v>
      </c>
      <c r="B3056" t="s">
        <v>42</v>
      </c>
      <c r="C3056" t="s">
        <v>43</v>
      </c>
      <c r="D3056" t="s">
        <v>31</v>
      </c>
      <c r="E3056" t="s">
        <v>25</v>
      </c>
      <c r="F3056" s="398" t="s">
        <v>292</v>
      </c>
      <c r="G3056" s="398" t="s">
        <v>292</v>
      </c>
      <c r="H3056" s="398" t="s">
        <v>292</v>
      </c>
      <c r="I3056" s="398" t="s">
        <v>292</v>
      </c>
      <c r="J3056" s="398" t="s">
        <v>292</v>
      </c>
    </row>
    <row r="3057" spans="1:10">
      <c r="A3057" t="s">
        <v>374</v>
      </c>
      <c r="B3057" t="s">
        <v>44</v>
      </c>
      <c r="C3057" t="s">
        <v>45</v>
      </c>
      <c r="D3057" t="s">
        <v>31</v>
      </c>
      <c r="E3057" t="s">
        <v>25</v>
      </c>
      <c r="F3057" s="398" t="s">
        <v>292</v>
      </c>
      <c r="G3057" s="398" t="s">
        <v>292</v>
      </c>
      <c r="H3057" s="398" t="s">
        <v>292</v>
      </c>
      <c r="I3057" s="398" t="s">
        <v>292</v>
      </c>
      <c r="J3057" s="398" t="s">
        <v>292</v>
      </c>
    </row>
    <row r="3058" spans="1:10">
      <c r="A3058" t="s">
        <v>374</v>
      </c>
      <c r="B3058" t="s">
        <v>46</v>
      </c>
      <c r="C3058" t="s">
        <v>47</v>
      </c>
      <c r="D3058" t="s">
        <v>31</v>
      </c>
      <c r="E3058" t="s">
        <v>25</v>
      </c>
      <c r="F3058" s="397">
        <v>0</v>
      </c>
      <c r="G3058" s="397">
        <v>0</v>
      </c>
      <c r="H3058" s="397">
        <v>0</v>
      </c>
      <c r="I3058" s="397">
        <v>0</v>
      </c>
      <c r="J3058" s="397">
        <v>0</v>
      </c>
    </row>
    <row r="3059" spans="1:10">
      <c r="A3059" t="s">
        <v>374</v>
      </c>
      <c r="B3059" t="s">
        <v>48</v>
      </c>
      <c r="C3059" t="s">
        <v>49</v>
      </c>
      <c r="D3059" t="s">
        <v>31</v>
      </c>
      <c r="E3059" t="s">
        <v>25</v>
      </c>
      <c r="F3059" s="397">
        <v>0.2016928013050627</v>
      </c>
      <c r="G3059" s="397">
        <v>0.1978350184453779</v>
      </c>
      <c r="H3059" s="397">
        <v>0.19395590043664501</v>
      </c>
      <c r="I3059" s="397">
        <v>0.19015284356533821</v>
      </c>
      <c r="J3059" s="397">
        <v>0.18642435643660599</v>
      </c>
    </row>
    <row r="3060" spans="1:10">
      <c r="A3060" t="s">
        <v>374</v>
      </c>
      <c r="B3060" t="s">
        <v>50</v>
      </c>
      <c r="C3060" t="s">
        <v>51</v>
      </c>
      <c r="D3060" t="s">
        <v>31</v>
      </c>
      <c r="E3060" t="s">
        <v>25</v>
      </c>
      <c r="F3060" s="398" t="s">
        <v>292</v>
      </c>
      <c r="G3060" s="398" t="s">
        <v>292</v>
      </c>
      <c r="H3060" s="398" t="s">
        <v>292</v>
      </c>
      <c r="I3060" s="398" t="s">
        <v>292</v>
      </c>
      <c r="J3060" s="398" t="s">
        <v>292</v>
      </c>
    </row>
    <row r="3061" spans="1:10">
      <c r="A3061" t="s">
        <v>374</v>
      </c>
      <c r="B3061" t="s">
        <v>52</v>
      </c>
      <c r="C3061" t="s">
        <v>53</v>
      </c>
      <c r="D3061" t="s">
        <v>31</v>
      </c>
      <c r="E3061" t="s">
        <v>25</v>
      </c>
      <c r="F3061" s="398" t="s">
        <v>292</v>
      </c>
      <c r="G3061" s="398" t="s">
        <v>292</v>
      </c>
      <c r="H3061" s="398" t="s">
        <v>292</v>
      </c>
      <c r="I3061" s="398" t="s">
        <v>292</v>
      </c>
      <c r="J3061" s="398" t="s">
        <v>292</v>
      </c>
    </row>
    <row r="3062" spans="1:10">
      <c r="A3062" t="s">
        <v>374</v>
      </c>
      <c r="B3062" t="s">
        <v>54</v>
      </c>
      <c r="C3062" t="s">
        <v>55</v>
      </c>
      <c r="D3062" t="s">
        <v>31</v>
      </c>
      <c r="E3062" t="s">
        <v>25</v>
      </c>
      <c r="F3062" s="398" t="s">
        <v>292</v>
      </c>
      <c r="G3062" s="398" t="s">
        <v>292</v>
      </c>
      <c r="H3062" s="398" t="s">
        <v>292</v>
      </c>
      <c r="I3062" s="398" t="s">
        <v>292</v>
      </c>
      <c r="J3062" s="398" t="s">
        <v>292</v>
      </c>
    </row>
    <row r="3063" spans="1:10">
      <c r="A3063" t="s">
        <v>374</v>
      </c>
      <c r="B3063" t="s">
        <v>56</v>
      </c>
      <c r="C3063" t="s">
        <v>57</v>
      </c>
      <c r="D3063" t="s">
        <v>31</v>
      </c>
      <c r="E3063" t="s">
        <v>25</v>
      </c>
      <c r="F3063" s="398" t="s">
        <v>292</v>
      </c>
      <c r="G3063" s="398" t="s">
        <v>292</v>
      </c>
      <c r="H3063" s="398" t="s">
        <v>292</v>
      </c>
      <c r="I3063" s="398" t="s">
        <v>292</v>
      </c>
      <c r="J3063" s="398" t="s">
        <v>292</v>
      </c>
    </row>
    <row r="3064" spans="1:10">
      <c r="A3064" t="s">
        <v>374</v>
      </c>
      <c r="B3064" t="s">
        <v>58</v>
      </c>
      <c r="C3064" t="s">
        <v>59</v>
      </c>
      <c r="D3064" t="s">
        <v>31</v>
      </c>
      <c r="E3064" t="s">
        <v>25</v>
      </c>
      <c r="F3064" s="397">
        <v>0</v>
      </c>
      <c r="G3064" s="397">
        <v>0</v>
      </c>
      <c r="H3064" s="397">
        <v>0</v>
      </c>
      <c r="I3064" s="397">
        <v>0</v>
      </c>
      <c r="J3064" s="397">
        <v>0</v>
      </c>
    </row>
    <row r="3065" spans="1:10">
      <c r="A3065" t="s">
        <v>374</v>
      </c>
      <c r="B3065" t="s">
        <v>60</v>
      </c>
      <c r="C3065" t="s">
        <v>61</v>
      </c>
      <c r="D3065" t="s">
        <v>31</v>
      </c>
      <c r="E3065" t="s">
        <v>25</v>
      </c>
      <c r="F3065" s="397">
        <v>3.8467183754058352E-2</v>
      </c>
      <c r="G3065" s="397">
        <v>3.7731421043706088E-2</v>
      </c>
      <c r="H3065" s="397">
        <v>3.6991589258535372E-2</v>
      </c>
      <c r="I3065" s="397">
        <v>3.6266263978956249E-2</v>
      </c>
      <c r="J3065" s="397">
        <v>3.5555160763682592E-2</v>
      </c>
    </row>
    <row r="3066" spans="1:10">
      <c r="A3066" t="s">
        <v>374</v>
      </c>
      <c r="B3066" t="s">
        <v>62</v>
      </c>
      <c r="C3066" t="s">
        <v>63</v>
      </c>
      <c r="D3066" t="s">
        <v>31</v>
      </c>
      <c r="E3066" t="s">
        <v>25</v>
      </c>
      <c r="F3066" s="398" t="s">
        <v>292</v>
      </c>
      <c r="G3066" s="398" t="s">
        <v>292</v>
      </c>
      <c r="H3066" s="398" t="s">
        <v>292</v>
      </c>
      <c r="I3066" s="398" t="s">
        <v>292</v>
      </c>
      <c r="J3066" s="398" t="s">
        <v>292</v>
      </c>
    </row>
    <row r="3067" spans="1:10">
      <c r="A3067" t="s">
        <v>374</v>
      </c>
      <c r="B3067" t="s">
        <v>64</v>
      </c>
      <c r="C3067" t="s">
        <v>65</v>
      </c>
      <c r="D3067" t="s">
        <v>31</v>
      </c>
      <c r="E3067" t="s">
        <v>25</v>
      </c>
      <c r="F3067" s="398" t="s">
        <v>292</v>
      </c>
      <c r="G3067" s="398" t="s">
        <v>292</v>
      </c>
      <c r="H3067" s="398" t="s">
        <v>292</v>
      </c>
      <c r="I3067" s="398" t="s">
        <v>292</v>
      </c>
      <c r="J3067" s="398" t="s">
        <v>292</v>
      </c>
    </row>
    <row r="3068" spans="1:10">
      <c r="A3068" t="s">
        <v>374</v>
      </c>
      <c r="B3068" t="s">
        <v>66</v>
      </c>
      <c r="C3068" t="s">
        <v>67</v>
      </c>
      <c r="D3068" t="s">
        <v>31</v>
      </c>
      <c r="E3068" t="s">
        <v>25</v>
      </c>
      <c r="F3068" s="398" t="s">
        <v>292</v>
      </c>
      <c r="G3068" s="398" t="s">
        <v>292</v>
      </c>
      <c r="H3068" s="398" t="s">
        <v>292</v>
      </c>
      <c r="I3068" s="398" t="s">
        <v>292</v>
      </c>
      <c r="J3068" s="398" t="s">
        <v>292</v>
      </c>
    </row>
    <row r="3069" spans="1:10">
      <c r="A3069" t="s">
        <v>374</v>
      </c>
      <c r="B3069" t="s">
        <v>68</v>
      </c>
      <c r="C3069" t="s">
        <v>69</v>
      </c>
      <c r="D3069" t="s">
        <v>31</v>
      </c>
      <c r="E3069" t="s">
        <v>25</v>
      </c>
      <c r="F3069" s="398" t="s">
        <v>292</v>
      </c>
      <c r="G3069" s="398" t="s">
        <v>292</v>
      </c>
      <c r="H3069" s="398" t="s">
        <v>292</v>
      </c>
      <c r="I3069" s="398" t="s">
        <v>292</v>
      </c>
      <c r="J3069" s="398" t="s">
        <v>292</v>
      </c>
    </row>
    <row r="3070" spans="1:10">
      <c r="A3070" t="s">
        <v>374</v>
      </c>
      <c r="B3070" t="s">
        <v>70</v>
      </c>
      <c r="C3070" t="s">
        <v>71</v>
      </c>
      <c r="D3070" t="s">
        <v>31</v>
      </c>
      <c r="E3070" t="s">
        <v>25</v>
      </c>
      <c r="F3070" s="398" t="s">
        <v>292</v>
      </c>
      <c r="G3070" s="398" t="s">
        <v>292</v>
      </c>
      <c r="H3070" s="398" t="s">
        <v>292</v>
      </c>
      <c r="I3070" s="398" t="s">
        <v>292</v>
      </c>
      <c r="J3070" s="398" t="s">
        <v>292</v>
      </c>
    </row>
    <row r="3071" spans="1:10">
      <c r="A3071" t="s">
        <v>374</v>
      </c>
      <c r="B3071" t="s">
        <v>72</v>
      </c>
      <c r="C3071" t="s">
        <v>73</v>
      </c>
      <c r="D3071" t="s">
        <v>31</v>
      </c>
      <c r="E3071" t="s">
        <v>25</v>
      </c>
      <c r="F3071" s="398" t="s">
        <v>292</v>
      </c>
      <c r="G3071" s="398" t="s">
        <v>292</v>
      </c>
      <c r="H3071" s="398" t="s">
        <v>292</v>
      </c>
      <c r="I3071" s="398" t="s">
        <v>292</v>
      </c>
      <c r="J3071" s="398" t="s">
        <v>292</v>
      </c>
    </row>
    <row r="3072" spans="1:10">
      <c r="A3072" t="s">
        <v>374</v>
      </c>
      <c r="B3072" t="s">
        <v>74</v>
      </c>
      <c r="C3072" t="s">
        <v>75</v>
      </c>
      <c r="D3072" t="s">
        <v>31</v>
      </c>
      <c r="E3072" t="s">
        <v>25</v>
      </c>
      <c r="F3072" s="398" t="s">
        <v>292</v>
      </c>
      <c r="G3072" s="398" t="s">
        <v>292</v>
      </c>
      <c r="H3072" s="398" t="s">
        <v>292</v>
      </c>
      <c r="I3072" s="398" t="s">
        <v>292</v>
      </c>
      <c r="J3072" s="398" t="s">
        <v>292</v>
      </c>
    </row>
    <row r="3073" spans="1:10">
      <c r="A3073" t="s">
        <v>374</v>
      </c>
      <c r="B3073" t="s">
        <v>76</v>
      </c>
      <c r="C3073" t="s">
        <v>77</v>
      </c>
      <c r="D3073" t="s">
        <v>31</v>
      </c>
      <c r="E3073" t="s">
        <v>25</v>
      </c>
      <c r="F3073" s="398" t="s">
        <v>292</v>
      </c>
      <c r="G3073" s="398" t="s">
        <v>292</v>
      </c>
      <c r="H3073" s="398" t="s">
        <v>292</v>
      </c>
      <c r="I3073" s="398" t="s">
        <v>292</v>
      </c>
      <c r="J3073" s="398" t="s">
        <v>292</v>
      </c>
    </row>
    <row r="3074" spans="1:10">
      <c r="A3074" t="s">
        <v>374</v>
      </c>
      <c r="B3074" t="s">
        <v>78</v>
      </c>
      <c r="C3074" t="s">
        <v>79</v>
      </c>
      <c r="D3074" t="s">
        <v>31</v>
      </c>
      <c r="E3074" t="s">
        <v>25</v>
      </c>
      <c r="F3074" s="398" t="s">
        <v>292</v>
      </c>
      <c r="G3074" s="398" t="s">
        <v>292</v>
      </c>
      <c r="H3074" s="398" t="s">
        <v>292</v>
      </c>
      <c r="I3074" s="398" t="s">
        <v>292</v>
      </c>
      <c r="J3074" s="398" t="s">
        <v>292</v>
      </c>
    </row>
    <row r="3075" spans="1:10">
      <c r="A3075" t="s">
        <v>374</v>
      </c>
      <c r="B3075" t="s">
        <v>80</v>
      </c>
      <c r="C3075" t="s">
        <v>81</v>
      </c>
      <c r="D3075" t="s">
        <v>31</v>
      </c>
      <c r="E3075" t="s">
        <v>25</v>
      </c>
      <c r="F3075" s="398" t="s">
        <v>292</v>
      </c>
      <c r="G3075" s="398" t="s">
        <v>292</v>
      </c>
      <c r="H3075" s="398" t="s">
        <v>292</v>
      </c>
      <c r="I3075" s="398" t="s">
        <v>292</v>
      </c>
      <c r="J3075" s="398" t="s">
        <v>292</v>
      </c>
    </row>
    <row r="3076" spans="1:10">
      <c r="A3076" t="s">
        <v>374</v>
      </c>
      <c r="B3076" t="s">
        <v>82</v>
      </c>
      <c r="C3076" t="s">
        <v>83</v>
      </c>
      <c r="D3076" t="s">
        <v>31</v>
      </c>
      <c r="E3076" t="s">
        <v>25</v>
      </c>
      <c r="F3076" s="397">
        <v>0</v>
      </c>
      <c r="G3076" s="397">
        <v>0</v>
      </c>
      <c r="H3076" s="397">
        <v>0</v>
      </c>
      <c r="I3076" s="397">
        <v>0</v>
      </c>
      <c r="J3076" s="397">
        <v>0</v>
      </c>
    </row>
    <row r="3077" spans="1:10">
      <c r="A3077" t="s">
        <v>374</v>
      </c>
      <c r="B3077" t="s">
        <v>84</v>
      </c>
      <c r="C3077" t="s">
        <v>85</v>
      </c>
      <c r="D3077" t="s">
        <v>31</v>
      </c>
      <c r="E3077" t="s">
        <v>25</v>
      </c>
      <c r="F3077" s="397">
        <v>0</v>
      </c>
      <c r="G3077" s="397">
        <v>0</v>
      </c>
      <c r="H3077" s="397">
        <v>0</v>
      </c>
      <c r="I3077" s="397">
        <v>0</v>
      </c>
      <c r="J3077" s="397">
        <v>0</v>
      </c>
    </row>
    <row r="3078" spans="1:10">
      <c r="A3078" t="s">
        <v>374</v>
      </c>
      <c r="B3078" t="s">
        <v>86</v>
      </c>
      <c r="C3078" t="s">
        <v>87</v>
      </c>
      <c r="D3078" t="s">
        <v>31</v>
      </c>
      <c r="E3078" t="s">
        <v>25</v>
      </c>
      <c r="F3078" s="398" t="s">
        <v>292</v>
      </c>
      <c r="G3078" s="398" t="s">
        <v>292</v>
      </c>
      <c r="H3078" s="398" t="s">
        <v>292</v>
      </c>
      <c r="I3078" s="398" t="s">
        <v>292</v>
      </c>
      <c r="J3078" s="398" t="s">
        <v>292</v>
      </c>
    </row>
    <row r="3079" spans="1:10">
      <c r="A3079" t="s">
        <v>374</v>
      </c>
      <c r="B3079" t="s">
        <v>88</v>
      </c>
      <c r="C3079" t="s">
        <v>89</v>
      </c>
      <c r="D3079" t="s">
        <v>31</v>
      </c>
      <c r="E3079" t="s">
        <v>25</v>
      </c>
      <c r="F3079" s="398" t="s">
        <v>292</v>
      </c>
      <c r="G3079" s="398" t="s">
        <v>292</v>
      </c>
      <c r="H3079" s="398" t="s">
        <v>292</v>
      </c>
      <c r="I3079" s="398" t="s">
        <v>292</v>
      </c>
      <c r="J3079" s="398" t="s">
        <v>292</v>
      </c>
    </row>
    <row r="3080" spans="1:10">
      <c r="A3080" t="s">
        <v>374</v>
      </c>
      <c r="B3080" t="s">
        <v>90</v>
      </c>
      <c r="C3080" t="s">
        <v>91</v>
      </c>
      <c r="D3080" t="s">
        <v>31</v>
      </c>
      <c r="E3080" t="s">
        <v>25</v>
      </c>
      <c r="F3080" s="398" t="s">
        <v>292</v>
      </c>
      <c r="G3080" s="398" t="s">
        <v>292</v>
      </c>
      <c r="H3080" s="398" t="s">
        <v>292</v>
      </c>
      <c r="I3080" s="398" t="s">
        <v>292</v>
      </c>
      <c r="J3080" s="398" t="s">
        <v>292</v>
      </c>
    </row>
    <row r="3081" spans="1:10">
      <c r="A3081" t="s">
        <v>374</v>
      </c>
      <c r="B3081" t="s">
        <v>92</v>
      </c>
      <c r="C3081" t="s">
        <v>93</v>
      </c>
      <c r="D3081" t="s">
        <v>31</v>
      </c>
      <c r="E3081" t="s">
        <v>25</v>
      </c>
      <c r="F3081" s="398" t="s">
        <v>292</v>
      </c>
      <c r="G3081" s="398" t="s">
        <v>292</v>
      </c>
      <c r="H3081" s="398" t="s">
        <v>292</v>
      </c>
      <c r="I3081" s="398" t="s">
        <v>292</v>
      </c>
      <c r="J3081" s="398" t="s">
        <v>292</v>
      </c>
    </row>
    <row r="3082" spans="1:10">
      <c r="A3082" t="s">
        <v>374</v>
      </c>
      <c r="B3082" t="s">
        <v>94</v>
      </c>
      <c r="C3082" t="s">
        <v>95</v>
      </c>
      <c r="D3082" t="s">
        <v>31</v>
      </c>
      <c r="E3082" t="s">
        <v>25</v>
      </c>
      <c r="F3082" s="397">
        <v>2.455121882101113E-2</v>
      </c>
      <c r="G3082" s="397">
        <v>2.4396812923473479E-2</v>
      </c>
      <c r="H3082" s="397">
        <v>2.4243951084911189E-2</v>
      </c>
      <c r="I3082" s="397">
        <v>2.4092617864734531E-2</v>
      </c>
      <c r="J3082" s="397">
        <v>2.394279797675964E-2</v>
      </c>
    </row>
    <row r="3083" spans="1:10">
      <c r="A3083" t="s">
        <v>374</v>
      </c>
      <c r="B3083" t="s">
        <v>96</v>
      </c>
      <c r="C3083" t="s">
        <v>97</v>
      </c>
      <c r="D3083" t="s">
        <v>31</v>
      </c>
      <c r="E3083" t="s">
        <v>25</v>
      </c>
      <c r="F3083" s="397">
        <v>0</v>
      </c>
      <c r="G3083" s="397">
        <v>0</v>
      </c>
      <c r="H3083" s="397">
        <v>0</v>
      </c>
      <c r="I3083" s="397">
        <v>0</v>
      </c>
      <c r="J3083" s="397">
        <v>0</v>
      </c>
    </row>
    <row r="3084" spans="1:10">
      <c r="A3084" t="s">
        <v>374</v>
      </c>
      <c r="B3084" t="s">
        <v>98</v>
      </c>
      <c r="C3084" t="s">
        <v>99</v>
      </c>
      <c r="D3084" t="s">
        <v>31</v>
      </c>
      <c r="E3084" t="s">
        <v>25</v>
      </c>
      <c r="F3084" s="397">
        <v>0</v>
      </c>
      <c r="G3084" s="397">
        <v>0</v>
      </c>
      <c r="H3084" s="397">
        <v>0</v>
      </c>
      <c r="I3084" s="397">
        <v>0</v>
      </c>
      <c r="J3084" s="397">
        <v>0</v>
      </c>
    </row>
    <row r="3085" spans="1:10">
      <c r="A3085" t="s">
        <v>374</v>
      </c>
      <c r="B3085" t="s">
        <v>100</v>
      </c>
      <c r="C3085" t="s">
        <v>101</v>
      </c>
      <c r="D3085" t="s">
        <v>31</v>
      </c>
      <c r="E3085" t="s">
        <v>25</v>
      </c>
      <c r="F3085" s="397">
        <v>0.99023249244744904</v>
      </c>
      <c r="G3085" s="397">
        <v>0.98400478791343005</v>
      </c>
      <c r="H3085" s="397">
        <v>0.622</v>
      </c>
      <c r="I3085" s="397">
        <v>0.97173558721095921</v>
      </c>
      <c r="J3085" s="397">
        <v>0.9656928517293053</v>
      </c>
    </row>
    <row r="3086" spans="1:10">
      <c r="A3086" t="s">
        <v>374</v>
      </c>
      <c r="B3086" t="s">
        <v>102</v>
      </c>
      <c r="C3086" t="s">
        <v>103</v>
      </c>
      <c r="D3086" t="s">
        <v>31</v>
      </c>
      <c r="E3086" t="s">
        <v>25</v>
      </c>
      <c r="F3086" s="397">
        <v>5.8455282907169366E-3</v>
      </c>
      <c r="G3086" s="397">
        <v>5.8087649817793983E-3</v>
      </c>
      <c r="H3086" s="397">
        <v>6.0000000000000001E-3</v>
      </c>
      <c r="I3086" s="397">
        <v>5.7363375868415539E-3</v>
      </c>
      <c r="J3086" s="397">
        <v>5.7006661849427704E-3</v>
      </c>
    </row>
    <row r="3087" spans="1:10">
      <c r="A3087" t="s">
        <v>374</v>
      </c>
      <c r="B3087" t="s">
        <v>104</v>
      </c>
      <c r="C3087" t="s">
        <v>105</v>
      </c>
      <c r="D3087" t="s">
        <v>31</v>
      </c>
      <c r="E3087" t="s">
        <v>25</v>
      </c>
      <c r="F3087" s="397">
        <v>0.81369753806779743</v>
      </c>
      <c r="G3087" s="397">
        <v>0.8085800854636922</v>
      </c>
      <c r="H3087" s="397">
        <v>0.80351380738562794</v>
      </c>
      <c r="I3087" s="397">
        <v>0.79849819208834416</v>
      </c>
      <c r="J3087" s="397">
        <v>0.79353273294403359</v>
      </c>
    </row>
    <row r="3088" spans="1:10">
      <c r="A3088" t="s">
        <v>374</v>
      </c>
      <c r="B3088" t="s">
        <v>106</v>
      </c>
      <c r="C3088" t="s">
        <v>107</v>
      </c>
      <c r="D3088" t="s">
        <v>31</v>
      </c>
      <c r="E3088" t="s">
        <v>25</v>
      </c>
      <c r="F3088" s="397">
        <v>0</v>
      </c>
      <c r="G3088" s="397">
        <v>0</v>
      </c>
      <c r="H3088" s="397">
        <v>0</v>
      </c>
      <c r="I3088" s="397">
        <v>0</v>
      </c>
      <c r="J3088" s="397">
        <v>0</v>
      </c>
    </row>
    <row r="3089" spans="1:10">
      <c r="A3089" t="s">
        <v>374</v>
      </c>
      <c r="B3089" t="s">
        <v>108</v>
      </c>
      <c r="C3089" t="s">
        <v>109</v>
      </c>
      <c r="D3089" t="s">
        <v>31</v>
      </c>
      <c r="E3089" t="s">
        <v>25</v>
      </c>
      <c r="F3089" s="397">
        <v>0</v>
      </c>
      <c r="G3089" s="397">
        <v>0</v>
      </c>
      <c r="H3089" s="397">
        <v>0</v>
      </c>
      <c r="I3089" s="397">
        <v>0</v>
      </c>
      <c r="J3089" s="397">
        <v>0</v>
      </c>
    </row>
    <row r="3090" spans="1:10">
      <c r="A3090" t="s">
        <v>374</v>
      </c>
      <c r="B3090" t="s">
        <v>110</v>
      </c>
      <c r="C3090" t="s">
        <v>111</v>
      </c>
      <c r="D3090" t="s">
        <v>31</v>
      </c>
      <c r="E3090" t="s">
        <v>25</v>
      </c>
      <c r="F3090" s="397">
        <v>1.615</v>
      </c>
      <c r="G3090" s="397">
        <v>1.696</v>
      </c>
      <c r="H3090" s="397">
        <v>1.78</v>
      </c>
      <c r="I3090" s="397">
        <v>1.869</v>
      </c>
      <c r="J3090" s="397">
        <v>1.7535249184883961</v>
      </c>
    </row>
    <row r="3091" spans="1:10">
      <c r="A3091" t="s">
        <v>374</v>
      </c>
      <c r="B3091" t="s">
        <v>112</v>
      </c>
      <c r="C3091" t="s">
        <v>113</v>
      </c>
      <c r="D3091" t="s">
        <v>31</v>
      </c>
      <c r="E3091" t="s">
        <v>25</v>
      </c>
      <c r="F3091" s="397">
        <v>0.62</v>
      </c>
      <c r="G3091" s="397">
        <v>0.65</v>
      </c>
      <c r="H3091" s="397">
        <v>0.68300000000000005</v>
      </c>
      <c r="I3091" s="397">
        <v>0.71699999999999997</v>
      </c>
      <c r="J3091" s="397">
        <v>0.6726786098232469</v>
      </c>
    </row>
    <row r="3092" spans="1:10">
      <c r="A3092" t="s">
        <v>374</v>
      </c>
      <c r="B3092" t="s">
        <v>114</v>
      </c>
      <c r="C3092" t="s">
        <v>115</v>
      </c>
      <c r="D3092" t="s">
        <v>31</v>
      </c>
      <c r="E3092" t="s">
        <v>25</v>
      </c>
      <c r="F3092" s="397">
        <v>0</v>
      </c>
      <c r="G3092" s="397">
        <v>0</v>
      </c>
      <c r="H3092" s="397">
        <v>0</v>
      </c>
      <c r="I3092" s="397">
        <v>0</v>
      </c>
      <c r="J3092" s="397">
        <v>0</v>
      </c>
    </row>
    <row r="3093" spans="1:10">
      <c r="A3093" t="s">
        <v>374</v>
      </c>
      <c r="B3093" t="s">
        <v>116</v>
      </c>
      <c r="C3093" t="s">
        <v>117</v>
      </c>
      <c r="D3093" t="s">
        <v>31</v>
      </c>
      <c r="E3093" t="s">
        <v>25</v>
      </c>
      <c r="F3093" s="397">
        <v>0</v>
      </c>
      <c r="G3093" s="397">
        <v>0</v>
      </c>
      <c r="H3093" s="397">
        <v>0</v>
      </c>
      <c r="I3093" s="397">
        <v>0</v>
      </c>
      <c r="J3093" s="397">
        <v>0</v>
      </c>
    </row>
    <row r="3094" spans="1:10">
      <c r="A3094" t="s">
        <v>374</v>
      </c>
      <c r="B3094" t="s">
        <v>118</v>
      </c>
      <c r="C3094" t="s">
        <v>119</v>
      </c>
      <c r="D3094" t="s">
        <v>31</v>
      </c>
      <c r="E3094" t="s">
        <v>25</v>
      </c>
      <c r="F3094" s="397">
        <v>0</v>
      </c>
      <c r="G3094" s="397">
        <v>0</v>
      </c>
      <c r="H3094" s="397">
        <v>0</v>
      </c>
      <c r="I3094" s="397">
        <v>0</v>
      </c>
      <c r="J3094" s="397">
        <v>0</v>
      </c>
    </row>
    <row r="3095" spans="1:10">
      <c r="A3095" t="s">
        <v>374</v>
      </c>
      <c r="B3095" t="s">
        <v>120</v>
      </c>
      <c r="C3095" t="s">
        <v>121</v>
      </c>
      <c r="D3095" t="s">
        <v>31</v>
      </c>
      <c r="E3095" t="s">
        <v>25</v>
      </c>
      <c r="F3095" s="397">
        <v>0</v>
      </c>
      <c r="G3095" s="397">
        <v>0</v>
      </c>
      <c r="H3095" s="397">
        <v>0</v>
      </c>
      <c r="I3095" s="397">
        <v>0</v>
      </c>
      <c r="J3095" s="397">
        <v>0</v>
      </c>
    </row>
    <row r="3096" spans="1:10">
      <c r="A3096" t="s">
        <v>374</v>
      </c>
      <c r="B3096" t="s">
        <v>122</v>
      </c>
      <c r="C3096" t="s">
        <v>123</v>
      </c>
      <c r="D3096" t="s">
        <v>31</v>
      </c>
      <c r="E3096" t="s">
        <v>25</v>
      </c>
      <c r="F3096" s="397">
        <v>0</v>
      </c>
      <c r="G3096" s="397">
        <v>0</v>
      </c>
      <c r="H3096" s="397">
        <v>0</v>
      </c>
      <c r="I3096" s="397">
        <v>0</v>
      </c>
      <c r="J3096" s="397">
        <v>0</v>
      </c>
    </row>
    <row r="3097" spans="1:10">
      <c r="A3097" t="s">
        <v>374</v>
      </c>
      <c r="B3097" t="s">
        <v>124</v>
      </c>
      <c r="C3097" t="s">
        <v>125</v>
      </c>
      <c r="D3097" t="s">
        <v>31</v>
      </c>
      <c r="E3097" t="s">
        <v>25</v>
      </c>
      <c r="F3097" s="397">
        <v>0</v>
      </c>
      <c r="G3097" s="397">
        <v>0</v>
      </c>
      <c r="H3097" s="397">
        <v>0</v>
      </c>
      <c r="I3097" s="397">
        <v>0</v>
      </c>
      <c r="J3097" s="397">
        <v>0</v>
      </c>
    </row>
    <row r="3098" spans="1:10">
      <c r="A3098" t="s">
        <v>374</v>
      </c>
      <c r="B3098" t="s">
        <v>126</v>
      </c>
      <c r="C3098" t="s">
        <v>127</v>
      </c>
      <c r="D3098" t="s">
        <v>31</v>
      </c>
      <c r="E3098" t="s">
        <v>25</v>
      </c>
      <c r="F3098" s="397">
        <v>0</v>
      </c>
      <c r="G3098" s="397">
        <v>0</v>
      </c>
      <c r="H3098" s="397">
        <v>0</v>
      </c>
      <c r="I3098" s="397">
        <v>0</v>
      </c>
      <c r="J3098" s="397">
        <v>0</v>
      </c>
    </row>
    <row r="3099" spans="1:10">
      <c r="A3099" t="s">
        <v>374</v>
      </c>
      <c r="B3099" t="s">
        <v>128</v>
      </c>
      <c r="C3099" t="s">
        <v>129</v>
      </c>
      <c r="D3099" t="s">
        <v>31</v>
      </c>
      <c r="E3099" t="s">
        <v>25</v>
      </c>
      <c r="F3099" s="397">
        <v>0</v>
      </c>
      <c r="G3099" s="397">
        <v>0</v>
      </c>
      <c r="H3099" s="397">
        <v>0</v>
      </c>
      <c r="I3099" s="397">
        <v>0</v>
      </c>
      <c r="J3099" s="397">
        <v>0</v>
      </c>
    </row>
    <row r="3100" spans="1:10">
      <c r="A3100" t="s">
        <v>374</v>
      </c>
      <c r="B3100" t="s">
        <v>130</v>
      </c>
      <c r="C3100" t="s">
        <v>131</v>
      </c>
      <c r="D3100" t="s">
        <v>31</v>
      </c>
      <c r="E3100" t="s">
        <v>25</v>
      </c>
      <c r="F3100" s="397">
        <v>0</v>
      </c>
      <c r="G3100" s="397">
        <v>0</v>
      </c>
      <c r="H3100" s="397">
        <v>0</v>
      </c>
      <c r="I3100" s="397">
        <v>0</v>
      </c>
      <c r="J3100" s="397">
        <v>0</v>
      </c>
    </row>
    <row r="3101" spans="1:10">
      <c r="A3101" t="s">
        <v>374</v>
      </c>
      <c r="B3101" t="s">
        <v>132</v>
      </c>
      <c r="C3101" t="s">
        <v>133</v>
      </c>
      <c r="D3101" t="s">
        <v>31</v>
      </c>
      <c r="E3101" t="s">
        <v>25</v>
      </c>
      <c r="F3101" s="397">
        <v>0</v>
      </c>
      <c r="G3101" s="397">
        <v>0</v>
      </c>
      <c r="H3101" s="397">
        <v>0</v>
      </c>
      <c r="I3101" s="397">
        <v>0</v>
      </c>
      <c r="J3101" s="397">
        <v>0</v>
      </c>
    </row>
    <row r="3102" spans="1:10">
      <c r="A3102" t="s">
        <v>374</v>
      </c>
      <c r="B3102" t="s">
        <v>134</v>
      </c>
      <c r="C3102" t="s">
        <v>135</v>
      </c>
      <c r="D3102" t="s">
        <v>31</v>
      </c>
      <c r="E3102" t="s">
        <v>25</v>
      </c>
      <c r="F3102" s="397">
        <v>0</v>
      </c>
      <c r="G3102" s="397">
        <v>0</v>
      </c>
      <c r="H3102" s="397">
        <v>0</v>
      </c>
      <c r="I3102" s="397">
        <v>0</v>
      </c>
      <c r="J3102" s="397">
        <v>0</v>
      </c>
    </row>
    <row r="3103" spans="1:10">
      <c r="A3103" t="s">
        <v>374</v>
      </c>
      <c r="B3103" t="s">
        <v>136</v>
      </c>
      <c r="C3103" t="s">
        <v>111</v>
      </c>
      <c r="D3103" t="s">
        <v>31</v>
      </c>
      <c r="E3103" t="s">
        <v>25</v>
      </c>
      <c r="F3103" s="397">
        <v>0</v>
      </c>
      <c r="G3103" s="397">
        <v>0</v>
      </c>
      <c r="H3103" s="397">
        <v>0</v>
      </c>
      <c r="I3103" s="397">
        <v>0</v>
      </c>
      <c r="J3103" s="397">
        <v>0</v>
      </c>
    </row>
    <row r="3104" spans="1:10">
      <c r="A3104" t="s">
        <v>374</v>
      </c>
      <c r="B3104" t="s">
        <v>137</v>
      </c>
      <c r="C3104" t="s">
        <v>113</v>
      </c>
      <c r="D3104" t="s">
        <v>31</v>
      </c>
      <c r="E3104" t="s">
        <v>25</v>
      </c>
      <c r="F3104" s="397">
        <v>0</v>
      </c>
      <c r="G3104" s="397">
        <v>0</v>
      </c>
      <c r="H3104" s="397">
        <v>0</v>
      </c>
      <c r="I3104" s="397">
        <v>0</v>
      </c>
      <c r="J3104" s="397">
        <v>0</v>
      </c>
    </row>
    <row r="3105" spans="1:10">
      <c r="A3105" t="s">
        <v>374</v>
      </c>
      <c r="B3105" t="s">
        <v>138</v>
      </c>
      <c r="C3105" t="s">
        <v>95</v>
      </c>
      <c r="D3105" t="s">
        <v>31</v>
      </c>
      <c r="E3105" t="s">
        <v>25</v>
      </c>
      <c r="F3105" s="397">
        <v>0</v>
      </c>
      <c r="G3105" s="397">
        <v>0</v>
      </c>
      <c r="H3105" s="397">
        <v>0</v>
      </c>
      <c r="I3105" s="397">
        <v>0</v>
      </c>
      <c r="J3105" s="397">
        <v>0</v>
      </c>
    </row>
    <row r="3106" spans="1:10">
      <c r="A3106" t="s">
        <v>374</v>
      </c>
      <c r="B3106" t="s">
        <v>139</v>
      </c>
      <c r="C3106" t="s">
        <v>97</v>
      </c>
      <c r="D3106" t="s">
        <v>31</v>
      </c>
      <c r="E3106" t="s">
        <v>25</v>
      </c>
      <c r="F3106" s="397">
        <v>0</v>
      </c>
      <c r="G3106" s="397">
        <v>0</v>
      </c>
      <c r="H3106" s="397">
        <v>0</v>
      </c>
      <c r="I3106" s="397">
        <v>0</v>
      </c>
      <c r="J3106" s="397">
        <v>0</v>
      </c>
    </row>
    <row r="3107" spans="1:10">
      <c r="A3107" t="s">
        <v>374</v>
      </c>
      <c r="B3107" t="s">
        <v>140</v>
      </c>
      <c r="C3107" t="s">
        <v>99</v>
      </c>
      <c r="D3107" t="s">
        <v>31</v>
      </c>
      <c r="E3107" t="s">
        <v>25</v>
      </c>
      <c r="F3107" s="397">
        <v>0</v>
      </c>
      <c r="G3107" s="397">
        <v>0</v>
      </c>
      <c r="H3107" s="397">
        <v>0</v>
      </c>
      <c r="I3107" s="397">
        <v>0</v>
      </c>
      <c r="J3107" s="397">
        <v>0</v>
      </c>
    </row>
    <row r="3108" spans="1:10">
      <c r="A3108" t="s">
        <v>374</v>
      </c>
      <c r="B3108" t="s">
        <v>141</v>
      </c>
      <c r="C3108" t="s">
        <v>101</v>
      </c>
      <c r="D3108" t="s">
        <v>31</v>
      </c>
      <c r="E3108" t="s">
        <v>25</v>
      </c>
      <c r="F3108" s="397">
        <v>0</v>
      </c>
      <c r="G3108" s="397">
        <v>0</v>
      </c>
      <c r="H3108" s="397">
        <v>0</v>
      </c>
      <c r="I3108" s="397">
        <v>0</v>
      </c>
      <c r="J3108" s="397">
        <v>0</v>
      </c>
    </row>
    <row r="3109" spans="1:10">
      <c r="A3109" t="s">
        <v>374</v>
      </c>
      <c r="B3109" t="s">
        <v>142</v>
      </c>
      <c r="C3109" t="s">
        <v>103</v>
      </c>
      <c r="D3109" t="s">
        <v>31</v>
      </c>
      <c r="E3109" t="s">
        <v>25</v>
      </c>
      <c r="F3109" s="397">
        <v>0</v>
      </c>
      <c r="G3109" s="397">
        <v>0</v>
      </c>
      <c r="H3109" s="397">
        <v>0</v>
      </c>
      <c r="I3109" s="397">
        <v>0</v>
      </c>
      <c r="J3109" s="397">
        <v>0</v>
      </c>
    </row>
    <row r="3110" spans="1:10">
      <c r="A3110" t="s">
        <v>374</v>
      </c>
      <c r="B3110" t="s">
        <v>143</v>
      </c>
      <c r="C3110" t="s">
        <v>144</v>
      </c>
      <c r="D3110" t="s">
        <v>31</v>
      </c>
      <c r="E3110" t="s">
        <v>25</v>
      </c>
      <c r="F3110" s="397">
        <v>0</v>
      </c>
      <c r="G3110" s="397">
        <v>0</v>
      </c>
      <c r="H3110" s="397">
        <v>0</v>
      </c>
      <c r="I3110" s="397">
        <v>0</v>
      </c>
      <c r="J3110" s="397">
        <v>0</v>
      </c>
    </row>
    <row r="3111" spans="1:10">
      <c r="A3111" t="s">
        <v>374</v>
      </c>
      <c r="B3111" t="s">
        <v>145</v>
      </c>
      <c r="C3111" t="s">
        <v>107</v>
      </c>
      <c r="D3111" t="s">
        <v>31</v>
      </c>
      <c r="E3111" t="s">
        <v>25</v>
      </c>
      <c r="F3111" s="397">
        <v>0</v>
      </c>
      <c r="G3111" s="397">
        <v>0</v>
      </c>
      <c r="H3111" s="397">
        <v>0</v>
      </c>
      <c r="I3111" s="397">
        <v>0</v>
      </c>
      <c r="J3111" s="397">
        <v>0</v>
      </c>
    </row>
    <row r="3112" spans="1:10">
      <c r="A3112" t="s">
        <v>374</v>
      </c>
      <c r="B3112" t="s">
        <v>146</v>
      </c>
      <c r="C3112" t="s">
        <v>109</v>
      </c>
      <c r="D3112" t="s">
        <v>31</v>
      </c>
      <c r="E3112" t="s">
        <v>25</v>
      </c>
      <c r="F3112" s="397">
        <v>0</v>
      </c>
      <c r="G3112" s="397">
        <v>0</v>
      </c>
      <c r="H3112" s="397">
        <v>0</v>
      </c>
      <c r="I3112" s="397">
        <v>0</v>
      </c>
      <c r="J3112" s="397">
        <v>0</v>
      </c>
    </row>
    <row r="3113" spans="1:10">
      <c r="A3113" t="s">
        <v>374</v>
      </c>
      <c r="B3113" t="s">
        <v>147</v>
      </c>
      <c r="C3113" t="s">
        <v>117</v>
      </c>
      <c r="D3113" t="s">
        <v>31</v>
      </c>
      <c r="E3113" t="s">
        <v>25</v>
      </c>
      <c r="F3113" s="397">
        <v>0</v>
      </c>
      <c r="G3113" s="397">
        <v>0</v>
      </c>
      <c r="H3113" s="397">
        <v>0</v>
      </c>
      <c r="I3113" s="397">
        <v>0</v>
      </c>
      <c r="J3113" s="397">
        <v>0</v>
      </c>
    </row>
    <row r="3114" spans="1:10">
      <c r="A3114" t="s">
        <v>374</v>
      </c>
      <c r="B3114" t="s">
        <v>148</v>
      </c>
      <c r="C3114" t="s">
        <v>119</v>
      </c>
      <c r="D3114" t="s">
        <v>31</v>
      </c>
      <c r="E3114" t="s">
        <v>25</v>
      </c>
      <c r="F3114" s="397">
        <v>0</v>
      </c>
      <c r="G3114" s="397">
        <v>0</v>
      </c>
      <c r="H3114" s="397">
        <v>0</v>
      </c>
      <c r="I3114" s="397">
        <v>0</v>
      </c>
      <c r="J3114" s="397">
        <v>0</v>
      </c>
    </row>
    <row r="3115" spans="1:10">
      <c r="A3115" t="s">
        <v>374</v>
      </c>
      <c r="B3115" t="s">
        <v>149</v>
      </c>
      <c r="C3115" t="s">
        <v>121</v>
      </c>
      <c r="D3115" t="s">
        <v>31</v>
      </c>
      <c r="E3115" t="s">
        <v>25</v>
      </c>
      <c r="F3115" s="397">
        <v>0</v>
      </c>
      <c r="G3115" s="397">
        <v>0</v>
      </c>
      <c r="H3115" s="397">
        <v>0</v>
      </c>
      <c r="I3115" s="397">
        <v>0</v>
      </c>
      <c r="J3115" s="397">
        <v>0</v>
      </c>
    </row>
    <row r="3116" spans="1:10">
      <c r="A3116" t="s">
        <v>374</v>
      </c>
      <c r="B3116" t="s">
        <v>150</v>
      </c>
      <c r="C3116" t="s">
        <v>123</v>
      </c>
      <c r="D3116" t="s">
        <v>31</v>
      </c>
      <c r="E3116" t="s">
        <v>25</v>
      </c>
      <c r="F3116" s="397">
        <v>0</v>
      </c>
      <c r="G3116" s="397">
        <v>0</v>
      </c>
      <c r="H3116" s="397">
        <v>0</v>
      </c>
      <c r="I3116" s="397">
        <v>0</v>
      </c>
      <c r="J3116" s="397">
        <v>0</v>
      </c>
    </row>
    <row r="3117" spans="1:10">
      <c r="A3117" t="s">
        <v>374</v>
      </c>
      <c r="B3117" t="s">
        <v>151</v>
      </c>
      <c r="C3117" t="s">
        <v>152</v>
      </c>
      <c r="D3117" t="s">
        <v>31</v>
      </c>
      <c r="E3117" t="s">
        <v>25</v>
      </c>
      <c r="F3117" s="397">
        <v>0</v>
      </c>
      <c r="G3117" s="397">
        <v>0</v>
      </c>
      <c r="H3117" s="397">
        <v>0</v>
      </c>
      <c r="I3117" s="397">
        <v>0</v>
      </c>
      <c r="J3117" s="397">
        <v>0</v>
      </c>
    </row>
    <row r="3118" spans="1:10">
      <c r="A3118" t="s">
        <v>374</v>
      </c>
      <c r="B3118" t="s">
        <v>153</v>
      </c>
      <c r="C3118" t="s">
        <v>127</v>
      </c>
      <c r="D3118" t="s">
        <v>31</v>
      </c>
      <c r="E3118" t="s">
        <v>25</v>
      </c>
      <c r="F3118" s="397">
        <v>0</v>
      </c>
      <c r="G3118" s="397">
        <v>0</v>
      </c>
      <c r="H3118" s="397">
        <v>0</v>
      </c>
      <c r="I3118" s="397">
        <v>0</v>
      </c>
      <c r="J3118" s="397">
        <v>0</v>
      </c>
    </row>
    <row r="3119" spans="1:10">
      <c r="A3119" t="s">
        <v>374</v>
      </c>
      <c r="B3119" t="s">
        <v>154</v>
      </c>
      <c r="C3119" t="s">
        <v>129</v>
      </c>
      <c r="D3119" t="s">
        <v>31</v>
      </c>
      <c r="E3119" t="s">
        <v>25</v>
      </c>
      <c r="F3119" s="397">
        <v>0</v>
      </c>
      <c r="G3119" s="397">
        <v>0</v>
      </c>
      <c r="H3119" s="397">
        <v>0</v>
      </c>
      <c r="I3119" s="397">
        <v>0</v>
      </c>
      <c r="J3119" s="397">
        <v>0</v>
      </c>
    </row>
    <row r="3120" spans="1:10">
      <c r="A3120" t="s">
        <v>374</v>
      </c>
      <c r="B3120" t="s">
        <v>155</v>
      </c>
      <c r="C3120" t="s">
        <v>131</v>
      </c>
      <c r="D3120" t="s">
        <v>31</v>
      </c>
      <c r="E3120" t="s">
        <v>25</v>
      </c>
      <c r="F3120" s="397">
        <v>0</v>
      </c>
      <c r="G3120" s="397">
        <v>0</v>
      </c>
      <c r="H3120" s="397">
        <v>0</v>
      </c>
      <c r="I3120" s="397">
        <v>0</v>
      </c>
      <c r="J3120" s="397">
        <v>0</v>
      </c>
    </row>
    <row r="3121" spans="1:10">
      <c r="A3121" t="s">
        <v>374</v>
      </c>
      <c r="B3121" t="s">
        <v>156</v>
      </c>
      <c r="C3121" t="s">
        <v>133</v>
      </c>
      <c r="D3121" t="s">
        <v>31</v>
      </c>
      <c r="E3121" t="s">
        <v>25</v>
      </c>
      <c r="F3121" s="397">
        <v>0</v>
      </c>
      <c r="G3121" s="397">
        <v>0</v>
      </c>
      <c r="H3121" s="397">
        <v>0</v>
      </c>
      <c r="I3121" s="397">
        <v>0</v>
      </c>
      <c r="J3121" s="397">
        <v>0</v>
      </c>
    </row>
    <row r="3122" spans="1:10">
      <c r="A3122" t="s">
        <v>374</v>
      </c>
      <c r="B3122" t="s">
        <v>157</v>
      </c>
      <c r="C3122" t="s">
        <v>135</v>
      </c>
      <c r="D3122" t="s">
        <v>31</v>
      </c>
      <c r="E3122" t="s">
        <v>25</v>
      </c>
      <c r="F3122" s="397">
        <v>0</v>
      </c>
      <c r="G3122" s="397">
        <v>0</v>
      </c>
      <c r="H3122" s="397">
        <v>0</v>
      </c>
      <c r="I3122" s="397">
        <v>0</v>
      </c>
      <c r="J3122" s="397">
        <v>0</v>
      </c>
    </row>
    <row r="3123" spans="1:10">
      <c r="A3123" t="s">
        <v>374</v>
      </c>
      <c r="B3123" t="s">
        <v>158</v>
      </c>
      <c r="C3123" t="s">
        <v>159</v>
      </c>
      <c r="D3123" t="s">
        <v>31</v>
      </c>
      <c r="E3123" t="s">
        <v>25</v>
      </c>
      <c r="F3123" s="397">
        <v>0</v>
      </c>
      <c r="G3123" s="397">
        <v>0</v>
      </c>
      <c r="H3123" s="397">
        <v>0</v>
      </c>
      <c r="I3123" s="397">
        <v>0</v>
      </c>
      <c r="J3123" s="397">
        <v>0</v>
      </c>
    </row>
    <row r="3124" spans="1:10">
      <c r="A3124" t="s">
        <v>374</v>
      </c>
      <c r="B3124" t="s">
        <v>160</v>
      </c>
      <c r="C3124" t="s">
        <v>161</v>
      </c>
      <c r="D3124" t="s">
        <v>31</v>
      </c>
      <c r="E3124" t="s">
        <v>25</v>
      </c>
      <c r="F3124" s="397">
        <v>0</v>
      </c>
      <c r="G3124" s="397">
        <v>0</v>
      </c>
      <c r="H3124" s="397">
        <v>0</v>
      </c>
      <c r="I3124" s="397">
        <v>0</v>
      </c>
      <c r="J3124" s="397">
        <v>0</v>
      </c>
    </row>
    <row r="3125" spans="1:10">
      <c r="A3125" t="s">
        <v>374</v>
      </c>
      <c r="B3125" t="s">
        <v>162</v>
      </c>
      <c r="C3125" t="s">
        <v>163</v>
      </c>
      <c r="D3125" t="s">
        <v>31</v>
      </c>
      <c r="E3125" t="s">
        <v>25</v>
      </c>
      <c r="F3125" s="397">
        <v>0.35899999999999999</v>
      </c>
      <c r="G3125" s="397">
        <v>0.35899999999999999</v>
      </c>
      <c r="H3125" s="397">
        <v>0.35899999999999999</v>
      </c>
      <c r="I3125" s="397">
        <v>0.35899999999999999</v>
      </c>
      <c r="J3125" s="397">
        <v>0.35899999999999999</v>
      </c>
    </row>
    <row r="3126" spans="1:10">
      <c r="A3126" t="s">
        <v>374</v>
      </c>
      <c r="B3126" t="s">
        <v>164</v>
      </c>
      <c r="C3126" t="s">
        <v>165</v>
      </c>
      <c r="D3126" t="s">
        <v>31</v>
      </c>
      <c r="E3126" t="s">
        <v>25</v>
      </c>
      <c r="F3126" s="397">
        <v>0</v>
      </c>
      <c r="G3126" s="397">
        <v>0</v>
      </c>
      <c r="H3126" s="397">
        <v>0</v>
      </c>
      <c r="I3126" s="397">
        <v>0</v>
      </c>
      <c r="J3126" s="397">
        <v>0</v>
      </c>
    </row>
    <row r="3127" spans="1:10">
      <c r="A3127" t="s">
        <v>374</v>
      </c>
      <c r="B3127" t="s">
        <v>166</v>
      </c>
      <c r="C3127" t="s">
        <v>167</v>
      </c>
      <c r="D3127" t="s">
        <v>31</v>
      </c>
      <c r="E3127" t="s">
        <v>25</v>
      </c>
      <c r="F3127" s="397">
        <v>0</v>
      </c>
      <c r="G3127" s="397">
        <v>0</v>
      </c>
      <c r="H3127" s="397">
        <v>0</v>
      </c>
      <c r="I3127" s="397">
        <v>0</v>
      </c>
      <c r="J3127" s="397">
        <v>0</v>
      </c>
    </row>
    <row r="3128" spans="1:10">
      <c r="A3128" t="s">
        <v>374</v>
      </c>
      <c r="B3128" t="s">
        <v>168</v>
      </c>
      <c r="C3128" t="s">
        <v>169</v>
      </c>
      <c r="D3128" t="s">
        <v>31</v>
      </c>
      <c r="E3128" t="s">
        <v>25</v>
      </c>
      <c r="F3128" s="397">
        <v>0</v>
      </c>
      <c r="G3128" s="397">
        <v>0</v>
      </c>
      <c r="H3128" s="397">
        <v>0</v>
      </c>
      <c r="I3128" s="397">
        <v>0</v>
      </c>
      <c r="J3128" s="397">
        <v>0</v>
      </c>
    </row>
    <row r="3129" spans="1:10">
      <c r="A3129" t="s">
        <v>374</v>
      </c>
      <c r="B3129" t="s">
        <v>170</v>
      </c>
      <c r="C3129" t="s">
        <v>171</v>
      </c>
      <c r="D3129" t="s">
        <v>31</v>
      </c>
      <c r="E3129" t="s">
        <v>25</v>
      </c>
      <c r="F3129" s="397">
        <v>0</v>
      </c>
      <c r="G3129" s="397">
        <v>0</v>
      </c>
      <c r="H3129" s="397">
        <v>0</v>
      </c>
      <c r="I3129" s="397">
        <v>0</v>
      </c>
      <c r="J3129" s="397">
        <v>0</v>
      </c>
    </row>
    <row r="3130" spans="1:10">
      <c r="A3130" t="s">
        <v>374</v>
      </c>
      <c r="B3130" t="s">
        <v>172</v>
      </c>
      <c r="C3130" t="s">
        <v>173</v>
      </c>
      <c r="D3130" t="s">
        <v>31</v>
      </c>
      <c r="E3130" t="s">
        <v>25</v>
      </c>
      <c r="F3130" s="397">
        <v>0</v>
      </c>
      <c r="G3130" s="397">
        <v>0</v>
      </c>
      <c r="H3130" s="397">
        <v>0</v>
      </c>
      <c r="I3130" s="397">
        <v>0</v>
      </c>
      <c r="J3130" s="397">
        <v>0</v>
      </c>
    </row>
    <row r="3131" spans="1:10">
      <c r="A3131" t="s">
        <v>374</v>
      </c>
      <c r="B3131" t="s">
        <v>174</v>
      </c>
      <c r="C3131" t="s">
        <v>175</v>
      </c>
      <c r="D3131" t="s">
        <v>31</v>
      </c>
      <c r="E3131" t="s">
        <v>25</v>
      </c>
      <c r="F3131" s="397">
        <v>0</v>
      </c>
      <c r="G3131" s="397">
        <v>0</v>
      </c>
      <c r="H3131" s="397">
        <v>0</v>
      </c>
      <c r="I3131" s="397">
        <v>0</v>
      </c>
      <c r="J3131" s="397">
        <v>0</v>
      </c>
    </row>
    <row r="3132" spans="1:10">
      <c r="A3132" t="s">
        <v>374</v>
      </c>
      <c r="B3132" t="s">
        <v>176</v>
      </c>
      <c r="C3132" t="s">
        <v>177</v>
      </c>
      <c r="D3132" t="s">
        <v>31</v>
      </c>
      <c r="E3132" t="s">
        <v>25</v>
      </c>
      <c r="F3132" s="397">
        <v>0</v>
      </c>
      <c r="G3132" s="397">
        <v>0</v>
      </c>
      <c r="H3132" s="397">
        <v>0</v>
      </c>
      <c r="I3132" s="397">
        <v>0</v>
      </c>
      <c r="J3132" s="397">
        <v>0</v>
      </c>
    </row>
    <row r="3133" spans="1:10">
      <c r="A3133" t="s">
        <v>374</v>
      </c>
      <c r="B3133" t="s">
        <v>178</v>
      </c>
      <c r="C3133" t="s">
        <v>179</v>
      </c>
      <c r="D3133" t="s">
        <v>31</v>
      </c>
      <c r="E3133" t="s">
        <v>25</v>
      </c>
      <c r="F3133" s="397">
        <v>0</v>
      </c>
      <c r="G3133" s="397">
        <v>0</v>
      </c>
      <c r="H3133" s="397">
        <v>0</v>
      </c>
      <c r="I3133" s="397">
        <v>0</v>
      </c>
      <c r="J3133" s="397">
        <v>0</v>
      </c>
    </row>
    <row r="3134" spans="1:10">
      <c r="A3134" t="s">
        <v>374</v>
      </c>
      <c r="B3134" t="s">
        <v>180</v>
      </c>
      <c r="C3134" t="s">
        <v>181</v>
      </c>
      <c r="D3134" t="s">
        <v>31</v>
      </c>
      <c r="E3134" t="s">
        <v>25</v>
      </c>
      <c r="F3134" s="397">
        <v>0</v>
      </c>
      <c r="G3134" s="397">
        <v>0</v>
      </c>
      <c r="H3134" s="397">
        <v>0</v>
      </c>
      <c r="I3134" s="397">
        <v>0</v>
      </c>
      <c r="J3134" s="397">
        <v>0</v>
      </c>
    </row>
    <row r="3135" spans="1:10">
      <c r="A3135" t="s">
        <v>374</v>
      </c>
      <c r="B3135" t="s">
        <v>182</v>
      </c>
      <c r="C3135" t="s">
        <v>183</v>
      </c>
      <c r="D3135" t="s">
        <v>31</v>
      </c>
      <c r="E3135" t="s">
        <v>25</v>
      </c>
      <c r="F3135" s="397">
        <v>0</v>
      </c>
      <c r="G3135" s="397">
        <v>0</v>
      </c>
      <c r="H3135" s="397">
        <v>0</v>
      </c>
      <c r="I3135" s="397">
        <v>0</v>
      </c>
      <c r="J3135" s="397">
        <v>0</v>
      </c>
    </row>
    <row r="3136" spans="1:10">
      <c r="A3136" t="s">
        <v>374</v>
      </c>
      <c r="B3136" t="s">
        <v>184</v>
      </c>
      <c r="C3136" t="s">
        <v>185</v>
      </c>
      <c r="D3136" t="s">
        <v>31</v>
      </c>
      <c r="E3136" t="s">
        <v>25</v>
      </c>
      <c r="F3136" s="397">
        <v>0</v>
      </c>
      <c r="G3136" s="397">
        <v>0</v>
      </c>
      <c r="H3136" s="397">
        <v>0</v>
      </c>
      <c r="I3136" s="397">
        <v>0</v>
      </c>
      <c r="J3136" s="397">
        <v>0</v>
      </c>
    </row>
    <row r="3137" spans="1:10">
      <c r="A3137" t="s">
        <v>374</v>
      </c>
      <c r="B3137" t="s">
        <v>186</v>
      </c>
      <c r="C3137" t="s">
        <v>187</v>
      </c>
      <c r="D3137" t="s">
        <v>31</v>
      </c>
      <c r="E3137" t="s">
        <v>25</v>
      </c>
      <c r="F3137" s="397">
        <v>0</v>
      </c>
      <c r="G3137" s="397">
        <v>0</v>
      </c>
      <c r="H3137" s="397">
        <v>0</v>
      </c>
      <c r="I3137" s="397">
        <v>0</v>
      </c>
      <c r="J3137" s="397">
        <v>0</v>
      </c>
    </row>
    <row r="3138" spans="1:10">
      <c r="A3138" t="s">
        <v>374</v>
      </c>
      <c r="B3138" t="s">
        <v>188</v>
      </c>
      <c r="C3138" t="s">
        <v>189</v>
      </c>
      <c r="D3138" t="s">
        <v>31</v>
      </c>
      <c r="E3138" t="s">
        <v>25</v>
      </c>
      <c r="F3138" s="397">
        <v>0</v>
      </c>
      <c r="G3138" s="397">
        <v>0</v>
      </c>
      <c r="H3138" s="397">
        <v>0</v>
      </c>
      <c r="I3138" s="397">
        <v>0</v>
      </c>
      <c r="J3138" s="397">
        <v>0</v>
      </c>
    </row>
    <row r="3139" spans="1:10">
      <c r="A3139" t="s">
        <v>374</v>
      </c>
      <c r="B3139" t="s">
        <v>190</v>
      </c>
      <c r="C3139" t="s">
        <v>191</v>
      </c>
      <c r="D3139" t="s">
        <v>31</v>
      </c>
      <c r="E3139" t="s">
        <v>25</v>
      </c>
      <c r="F3139" s="397">
        <v>0</v>
      </c>
      <c r="G3139" s="397">
        <v>0</v>
      </c>
      <c r="H3139" s="397">
        <v>0</v>
      </c>
      <c r="I3139" s="397">
        <v>0</v>
      </c>
      <c r="J3139" s="397">
        <v>0</v>
      </c>
    </row>
    <row r="3140" spans="1:10">
      <c r="A3140" t="s">
        <v>374</v>
      </c>
      <c r="B3140" t="s">
        <v>192</v>
      </c>
      <c r="C3140" t="s">
        <v>193</v>
      </c>
      <c r="D3140" t="s">
        <v>31</v>
      </c>
      <c r="E3140" t="s">
        <v>25</v>
      </c>
      <c r="F3140" s="397">
        <v>0</v>
      </c>
      <c r="G3140" s="397">
        <v>0</v>
      </c>
      <c r="H3140" s="397">
        <v>0</v>
      </c>
      <c r="I3140" s="397">
        <v>0</v>
      </c>
      <c r="J3140" s="397">
        <v>0</v>
      </c>
    </row>
    <row r="3141" spans="1:10">
      <c r="A3141" t="s">
        <v>374</v>
      </c>
      <c r="B3141" t="s">
        <v>194</v>
      </c>
      <c r="C3141" t="s">
        <v>195</v>
      </c>
      <c r="D3141" t="s">
        <v>31</v>
      </c>
      <c r="E3141" t="s">
        <v>25</v>
      </c>
      <c r="F3141" s="397">
        <v>0</v>
      </c>
      <c r="G3141" s="397">
        <v>0</v>
      </c>
      <c r="H3141" s="397">
        <v>0</v>
      </c>
      <c r="I3141" s="397">
        <v>0</v>
      </c>
      <c r="J3141" s="397">
        <v>0</v>
      </c>
    </row>
    <row r="3142" spans="1:10">
      <c r="A3142" t="s">
        <v>374</v>
      </c>
      <c r="B3142" t="s">
        <v>196</v>
      </c>
      <c r="C3142" t="s">
        <v>197</v>
      </c>
      <c r="D3142" t="s">
        <v>31</v>
      </c>
      <c r="E3142" t="s">
        <v>25</v>
      </c>
      <c r="F3142" s="397">
        <v>0.24399999999999999</v>
      </c>
      <c r="G3142" s="397">
        <v>0.24399999999999999</v>
      </c>
      <c r="H3142" s="397">
        <v>0.24399999999999999</v>
      </c>
      <c r="I3142" s="397">
        <v>0.24399999999999999</v>
      </c>
      <c r="J3142" s="397">
        <v>0.24399999999999999</v>
      </c>
    </row>
    <row r="3143" spans="1:10">
      <c r="A3143" t="s">
        <v>374</v>
      </c>
      <c r="B3143" t="s">
        <v>198</v>
      </c>
      <c r="C3143" t="s">
        <v>199</v>
      </c>
      <c r="D3143" t="s">
        <v>31</v>
      </c>
      <c r="E3143" t="s">
        <v>25</v>
      </c>
      <c r="F3143" s="397">
        <v>0</v>
      </c>
      <c r="G3143" s="397">
        <v>0</v>
      </c>
      <c r="H3143" s="397">
        <v>0</v>
      </c>
      <c r="I3143" s="397">
        <v>0</v>
      </c>
      <c r="J3143" s="397">
        <v>0</v>
      </c>
    </row>
    <row r="3144" spans="1:10">
      <c r="A3144" t="s">
        <v>374</v>
      </c>
      <c r="B3144" t="s">
        <v>200</v>
      </c>
      <c r="C3144" t="s">
        <v>201</v>
      </c>
      <c r="D3144" t="s">
        <v>31</v>
      </c>
      <c r="E3144" t="s">
        <v>25</v>
      </c>
      <c r="F3144" s="397">
        <v>0</v>
      </c>
      <c r="G3144" s="397">
        <v>0</v>
      </c>
      <c r="H3144" s="397">
        <v>0</v>
      </c>
      <c r="I3144" s="397">
        <v>0</v>
      </c>
      <c r="J3144" s="397">
        <v>0</v>
      </c>
    </row>
    <row r="3145" spans="1:10">
      <c r="A3145" t="s">
        <v>374</v>
      </c>
      <c r="B3145" t="s">
        <v>202</v>
      </c>
      <c r="C3145" t="s">
        <v>203</v>
      </c>
      <c r="D3145" t="s">
        <v>31</v>
      </c>
      <c r="E3145" t="s">
        <v>25</v>
      </c>
      <c r="F3145" s="397">
        <v>0</v>
      </c>
      <c r="G3145" s="397">
        <v>0</v>
      </c>
      <c r="H3145" s="397">
        <v>0</v>
      </c>
      <c r="I3145" s="397">
        <v>0</v>
      </c>
      <c r="J3145" s="397">
        <v>0</v>
      </c>
    </row>
    <row r="3146" spans="1:10">
      <c r="A3146" t="s">
        <v>374</v>
      </c>
      <c r="B3146" t="s">
        <v>204</v>
      </c>
      <c r="C3146" t="s">
        <v>205</v>
      </c>
      <c r="D3146" t="s">
        <v>31</v>
      </c>
      <c r="E3146" t="s">
        <v>25</v>
      </c>
      <c r="F3146" s="397">
        <v>0</v>
      </c>
      <c r="G3146" s="397">
        <v>0</v>
      </c>
      <c r="H3146" s="397">
        <v>0</v>
      </c>
      <c r="I3146" s="397">
        <v>0</v>
      </c>
      <c r="J3146" s="397">
        <v>0</v>
      </c>
    </row>
    <row r="3147" spans="1:10">
      <c r="A3147" t="s">
        <v>374</v>
      </c>
      <c r="B3147" t="s">
        <v>206</v>
      </c>
      <c r="C3147" t="s">
        <v>207</v>
      </c>
      <c r="D3147" t="s">
        <v>31</v>
      </c>
      <c r="E3147" t="s">
        <v>25</v>
      </c>
      <c r="F3147" s="397">
        <v>0</v>
      </c>
      <c r="G3147" s="397">
        <v>0</v>
      </c>
      <c r="H3147" s="397">
        <v>0</v>
      </c>
      <c r="I3147" s="397">
        <v>0</v>
      </c>
      <c r="J3147" s="397">
        <v>0</v>
      </c>
    </row>
    <row r="3148" spans="1:10">
      <c r="A3148" t="s">
        <v>374</v>
      </c>
      <c r="B3148" t="s">
        <v>208</v>
      </c>
      <c r="C3148" t="s">
        <v>209</v>
      </c>
      <c r="D3148" t="s">
        <v>31</v>
      </c>
      <c r="E3148" t="s">
        <v>25</v>
      </c>
      <c r="F3148" s="397">
        <v>0</v>
      </c>
      <c r="G3148" s="397">
        <v>0</v>
      </c>
      <c r="H3148" s="397">
        <v>0</v>
      </c>
      <c r="I3148" s="397">
        <v>0</v>
      </c>
      <c r="J3148" s="397">
        <v>0</v>
      </c>
    </row>
    <row r="3149" spans="1:10">
      <c r="A3149" t="s">
        <v>374</v>
      </c>
      <c r="B3149" t="s">
        <v>210</v>
      </c>
      <c r="C3149" t="s">
        <v>211</v>
      </c>
      <c r="D3149" t="s">
        <v>31</v>
      </c>
      <c r="E3149" t="s">
        <v>25</v>
      </c>
      <c r="F3149" s="397">
        <v>0</v>
      </c>
      <c r="G3149" s="397">
        <v>0</v>
      </c>
      <c r="H3149" s="397">
        <v>0</v>
      </c>
      <c r="I3149" s="397">
        <v>0</v>
      </c>
      <c r="J3149" s="397">
        <v>0</v>
      </c>
    </row>
    <row r="3150" spans="1:10">
      <c r="A3150" t="s">
        <v>374</v>
      </c>
      <c r="B3150" t="s">
        <v>212</v>
      </c>
      <c r="C3150" t="s">
        <v>213</v>
      </c>
      <c r="D3150" t="s">
        <v>31</v>
      </c>
      <c r="E3150" t="s">
        <v>25</v>
      </c>
      <c r="F3150" s="397">
        <v>0</v>
      </c>
      <c r="G3150" s="397">
        <v>0</v>
      </c>
      <c r="H3150" s="397">
        <v>0</v>
      </c>
      <c r="I3150" s="397">
        <v>0</v>
      </c>
      <c r="J3150" s="397">
        <v>0</v>
      </c>
    </row>
    <row r="3151" spans="1:10">
      <c r="A3151" t="s">
        <v>374</v>
      </c>
      <c r="B3151" t="s">
        <v>214</v>
      </c>
      <c r="C3151" t="s">
        <v>215</v>
      </c>
      <c r="D3151" t="s">
        <v>31</v>
      </c>
      <c r="E3151" t="s">
        <v>25</v>
      </c>
      <c r="F3151" s="397">
        <v>0</v>
      </c>
      <c r="G3151" s="397">
        <v>0</v>
      </c>
      <c r="H3151" s="397">
        <v>0</v>
      </c>
      <c r="I3151" s="397">
        <v>0</v>
      </c>
      <c r="J3151" s="397">
        <v>0</v>
      </c>
    </row>
    <row r="3152" spans="1:10">
      <c r="A3152" t="s">
        <v>374</v>
      </c>
      <c r="B3152" t="s">
        <v>216</v>
      </c>
      <c r="C3152" t="s">
        <v>217</v>
      </c>
      <c r="D3152" t="s">
        <v>31</v>
      </c>
      <c r="E3152" t="s">
        <v>25</v>
      </c>
      <c r="F3152" s="397">
        <v>0</v>
      </c>
      <c r="G3152" s="397">
        <v>0</v>
      </c>
      <c r="H3152" s="397">
        <v>0</v>
      </c>
      <c r="I3152" s="397">
        <v>0</v>
      </c>
      <c r="J3152" s="397">
        <v>0</v>
      </c>
    </row>
    <row r="3153" spans="1:10">
      <c r="A3153" t="s">
        <v>374</v>
      </c>
      <c r="B3153" t="s">
        <v>218</v>
      </c>
      <c r="C3153" t="s">
        <v>219</v>
      </c>
      <c r="D3153" t="s">
        <v>31</v>
      </c>
      <c r="E3153" t="s">
        <v>25</v>
      </c>
      <c r="F3153" s="397">
        <v>0</v>
      </c>
      <c r="G3153" s="397">
        <v>0</v>
      </c>
      <c r="H3153" s="397">
        <v>0</v>
      </c>
      <c r="I3153" s="397">
        <v>0</v>
      </c>
      <c r="J3153" s="397">
        <v>0</v>
      </c>
    </row>
    <row r="3154" spans="1:10">
      <c r="A3154" t="s">
        <v>374</v>
      </c>
      <c r="B3154" t="s">
        <v>220</v>
      </c>
      <c r="C3154" t="s">
        <v>221</v>
      </c>
      <c r="D3154" t="s">
        <v>31</v>
      </c>
      <c r="E3154" t="s">
        <v>25</v>
      </c>
      <c r="F3154" s="397">
        <v>0</v>
      </c>
      <c r="G3154" s="397">
        <v>0</v>
      </c>
      <c r="H3154" s="397">
        <v>0</v>
      </c>
      <c r="I3154" s="397">
        <v>0</v>
      </c>
      <c r="J3154" s="397">
        <v>0</v>
      </c>
    </row>
    <row r="3155" spans="1:10">
      <c r="A3155" t="s">
        <v>374</v>
      </c>
      <c r="B3155" t="s">
        <v>222</v>
      </c>
      <c r="C3155" t="s">
        <v>223</v>
      </c>
      <c r="D3155" t="s">
        <v>31</v>
      </c>
      <c r="E3155" t="s">
        <v>25</v>
      </c>
      <c r="F3155" s="398" t="s">
        <v>292</v>
      </c>
      <c r="G3155" s="398" t="s">
        <v>292</v>
      </c>
      <c r="H3155" s="398" t="s">
        <v>292</v>
      </c>
      <c r="I3155" s="398" t="s">
        <v>292</v>
      </c>
      <c r="J3155" s="397">
        <v>0</v>
      </c>
    </row>
    <row r="3156" spans="1:10">
      <c r="A3156" t="s">
        <v>374</v>
      </c>
      <c r="B3156" t="s">
        <v>224</v>
      </c>
      <c r="C3156" t="s">
        <v>225</v>
      </c>
      <c r="D3156" t="s">
        <v>31</v>
      </c>
      <c r="E3156" t="s">
        <v>25</v>
      </c>
      <c r="F3156" s="398" t="s">
        <v>292</v>
      </c>
      <c r="G3156" s="398" t="s">
        <v>292</v>
      </c>
      <c r="H3156" s="398" t="s">
        <v>292</v>
      </c>
      <c r="I3156" s="398" t="s">
        <v>292</v>
      </c>
      <c r="J3156" s="397">
        <v>0</v>
      </c>
    </row>
    <row r="3157" spans="1:10">
      <c r="A3157" t="s">
        <v>374</v>
      </c>
      <c r="B3157" t="s">
        <v>226</v>
      </c>
      <c r="C3157" t="s">
        <v>227</v>
      </c>
      <c r="D3157" t="s">
        <v>31</v>
      </c>
      <c r="E3157" t="s">
        <v>25</v>
      </c>
      <c r="F3157" s="398" t="s">
        <v>292</v>
      </c>
      <c r="G3157" s="398" t="s">
        <v>292</v>
      </c>
      <c r="H3157" s="398" t="s">
        <v>292</v>
      </c>
      <c r="I3157" s="398" t="s">
        <v>292</v>
      </c>
      <c r="J3157" s="397">
        <v>0</v>
      </c>
    </row>
    <row r="3158" spans="1:10">
      <c r="A3158" t="s">
        <v>374</v>
      </c>
      <c r="B3158" t="s">
        <v>228</v>
      </c>
      <c r="C3158" t="s">
        <v>229</v>
      </c>
      <c r="D3158" t="s">
        <v>31</v>
      </c>
      <c r="E3158" t="s">
        <v>25</v>
      </c>
      <c r="F3158" s="397">
        <v>0</v>
      </c>
      <c r="G3158" s="397">
        <v>0</v>
      </c>
      <c r="H3158" s="397">
        <v>0</v>
      </c>
      <c r="I3158" s="397">
        <v>0</v>
      </c>
      <c r="J3158" s="397">
        <v>0</v>
      </c>
    </row>
    <row r="3159" spans="1:10">
      <c r="A3159" t="s">
        <v>374</v>
      </c>
      <c r="B3159" t="s">
        <v>230</v>
      </c>
      <c r="C3159" t="s">
        <v>231</v>
      </c>
      <c r="D3159" t="s">
        <v>31</v>
      </c>
      <c r="E3159" t="s">
        <v>25</v>
      </c>
      <c r="F3159" s="397">
        <v>0</v>
      </c>
      <c r="G3159" s="397">
        <v>0</v>
      </c>
      <c r="H3159" s="397">
        <v>0</v>
      </c>
      <c r="I3159" s="397">
        <v>0</v>
      </c>
      <c r="J3159" s="397">
        <v>0</v>
      </c>
    </row>
    <row r="3160" spans="1:10">
      <c r="A3160" t="s">
        <v>374</v>
      </c>
      <c r="B3160" t="s">
        <v>232</v>
      </c>
      <c r="C3160" t="s">
        <v>233</v>
      </c>
      <c r="D3160" t="s">
        <v>31</v>
      </c>
      <c r="E3160" t="s">
        <v>25</v>
      </c>
      <c r="F3160" s="397">
        <v>0</v>
      </c>
      <c r="G3160" s="397">
        <v>0</v>
      </c>
      <c r="H3160" s="397">
        <v>0</v>
      </c>
      <c r="I3160" s="397">
        <v>0</v>
      </c>
      <c r="J3160" s="397">
        <v>0</v>
      </c>
    </row>
    <row r="3161" spans="1:10">
      <c r="A3161" t="s">
        <v>374</v>
      </c>
      <c r="B3161" t="s">
        <v>234</v>
      </c>
      <c r="C3161" t="s">
        <v>235</v>
      </c>
      <c r="D3161" t="s">
        <v>31</v>
      </c>
      <c r="E3161" t="s">
        <v>25</v>
      </c>
      <c r="F3161" s="397">
        <v>0</v>
      </c>
      <c r="G3161" s="397">
        <v>0</v>
      </c>
      <c r="H3161" s="397">
        <v>0</v>
      </c>
      <c r="I3161" s="397">
        <v>0</v>
      </c>
      <c r="J3161" s="397">
        <v>0</v>
      </c>
    </row>
    <row r="3162" spans="1:10">
      <c r="A3162" t="s">
        <v>374</v>
      </c>
      <c r="B3162" t="s">
        <v>236</v>
      </c>
      <c r="C3162" t="s">
        <v>237</v>
      </c>
      <c r="D3162" t="s">
        <v>31</v>
      </c>
      <c r="E3162" t="s">
        <v>25</v>
      </c>
      <c r="F3162" s="397">
        <v>0</v>
      </c>
      <c r="G3162" s="397">
        <v>0</v>
      </c>
      <c r="H3162" s="397">
        <v>0</v>
      </c>
      <c r="I3162" s="397">
        <v>0</v>
      </c>
      <c r="J3162" s="397">
        <v>0</v>
      </c>
    </row>
    <row r="3163" spans="1:10">
      <c r="A3163" t="s">
        <v>374</v>
      </c>
      <c r="B3163" t="s">
        <v>238</v>
      </c>
      <c r="C3163" t="s">
        <v>239</v>
      </c>
      <c r="D3163" t="s">
        <v>31</v>
      </c>
      <c r="E3163" t="s">
        <v>25</v>
      </c>
      <c r="F3163" s="397">
        <v>0</v>
      </c>
      <c r="G3163" s="397">
        <v>0</v>
      </c>
      <c r="H3163" s="397">
        <v>0</v>
      </c>
      <c r="I3163" s="397">
        <v>0</v>
      </c>
      <c r="J3163" s="397">
        <v>0</v>
      </c>
    </row>
    <row r="3164" spans="1:10">
      <c r="A3164" t="s">
        <v>374</v>
      </c>
      <c r="B3164" t="s">
        <v>240</v>
      </c>
      <c r="C3164" t="s">
        <v>241</v>
      </c>
      <c r="D3164" t="s">
        <v>31</v>
      </c>
      <c r="E3164" t="s">
        <v>25</v>
      </c>
      <c r="F3164" s="398" t="s">
        <v>292</v>
      </c>
      <c r="G3164" s="398" t="s">
        <v>292</v>
      </c>
      <c r="H3164" s="398" t="s">
        <v>292</v>
      </c>
      <c r="I3164" s="398" t="s">
        <v>292</v>
      </c>
      <c r="J3164" s="397">
        <v>0</v>
      </c>
    </row>
    <row r="3165" spans="1:10">
      <c r="A3165" t="s">
        <v>374</v>
      </c>
      <c r="B3165" t="s">
        <v>242</v>
      </c>
      <c r="C3165" t="s">
        <v>181</v>
      </c>
      <c r="D3165" t="s">
        <v>31</v>
      </c>
      <c r="E3165" t="s">
        <v>25</v>
      </c>
      <c r="F3165" s="397">
        <v>0</v>
      </c>
      <c r="G3165" s="397">
        <v>0</v>
      </c>
      <c r="H3165" s="397">
        <v>0</v>
      </c>
      <c r="I3165" s="397">
        <v>0</v>
      </c>
      <c r="J3165" s="397">
        <v>0</v>
      </c>
    </row>
    <row r="3166" spans="1:10">
      <c r="A3166" t="s">
        <v>374</v>
      </c>
      <c r="B3166" t="s">
        <v>243</v>
      </c>
      <c r="C3166" t="s">
        <v>183</v>
      </c>
      <c r="D3166" t="s">
        <v>31</v>
      </c>
      <c r="E3166" t="s">
        <v>25</v>
      </c>
      <c r="F3166" s="397">
        <v>0</v>
      </c>
      <c r="G3166" s="397">
        <v>0</v>
      </c>
      <c r="H3166" s="397">
        <v>0</v>
      </c>
      <c r="I3166" s="397">
        <v>0</v>
      </c>
      <c r="J3166" s="397">
        <v>0</v>
      </c>
    </row>
    <row r="3167" spans="1:10">
      <c r="A3167" t="s">
        <v>374</v>
      </c>
      <c r="B3167" t="s">
        <v>244</v>
      </c>
      <c r="C3167" t="s">
        <v>185</v>
      </c>
      <c r="D3167" t="s">
        <v>31</v>
      </c>
      <c r="E3167" t="s">
        <v>25</v>
      </c>
      <c r="F3167" s="397">
        <v>0</v>
      </c>
      <c r="G3167" s="397">
        <v>0</v>
      </c>
      <c r="H3167" s="397">
        <v>0</v>
      </c>
      <c r="I3167" s="397">
        <v>0</v>
      </c>
      <c r="J3167" s="397">
        <v>0</v>
      </c>
    </row>
    <row r="3168" spans="1:10">
      <c r="A3168" t="s">
        <v>374</v>
      </c>
      <c r="B3168" t="s">
        <v>245</v>
      </c>
      <c r="C3168" t="s">
        <v>189</v>
      </c>
      <c r="D3168" t="s">
        <v>31</v>
      </c>
      <c r="E3168" t="s">
        <v>25</v>
      </c>
      <c r="F3168" s="397">
        <v>0</v>
      </c>
      <c r="G3168" s="397">
        <v>0</v>
      </c>
      <c r="H3168" s="397">
        <v>0</v>
      </c>
      <c r="I3168" s="397">
        <v>0</v>
      </c>
      <c r="J3168" s="397">
        <v>0</v>
      </c>
    </row>
    <row r="3169" spans="1:10">
      <c r="A3169" t="s">
        <v>374</v>
      </c>
      <c r="B3169" t="s">
        <v>246</v>
      </c>
      <c r="C3169" t="s">
        <v>191</v>
      </c>
      <c r="D3169" t="s">
        <v>31</v>
      </c>
      <c r="E3169" t="s">
        <v>25</v>
      </c>
      <c r="F3169" s="397">
        <v>0</v>
      </c>
      <c r="G3169" s="397">
        <v>0</v>
      </c>
      <c r="H3169" s="397">
        <v>0</v>
      </c>
      <c r="I3169" s="397">
        <v>0</v>
      </c>
      <c r="J3169" s="397">
        <v>0</v>
      </c>
    </row>
    <row r="3170" spans="1:10">
      <c r="A3170" t="s">
        <v>374</v>
      </c>
      <c r="B3170" t="s">
        <v>247</v>
      </c>
      <c r="C3170" t="s">
        <v>248</v>
      </c>
      <c r="D3170" t="s">
        <v>31</v>
      </c>
      <c r="E3170" t="s">
        <v>25</v>
      </c>
      <c r="F3170" s="397">
        <v>0</v>
      </c>
      <c r="G3170" s="397">
        <v>0</v>
      </c>
      <c r="H3170" s="397">
        <v>0</v>
      </c>
      <c r="I3170" s="397">
        <v>0</v>
      </c>
      <c r="J3170" s="397">
        <v>0</v>
      </c>
    </row>
    <row r="3171" spans="1:10">
      <c r="A3171" t="s">
        <v>374</v>
      </c>
      <c r="B3171" t="s">
        <v>249</v>
      </c>
      <c r="C3171" t="s">
        <v>250</v>
      </c>
      <c r="D3171" t="s">
        <v>31</v>
      </c>
      <c r="E3171" t="s">
        <v>25</v>
      </c>
      <c r="F3171" s="397">
        <v>0</v>
      </c>
      <c r="G3171" s="397">
        <v>0</v>
      </c>
      <c r="H3171" s="397">
        <v>0</v>
      </c>
      <c r="I3171" s="397">
        <v>0</v>
      </c>
      <c r="J3171" s="397">
        <v>0</v>
      </c>
    </row>
    <row r="3172" spans="1:10">
      <c r="A3172" t="s">
        <v>374</v>
      </c>
      <c r="B3172" t="s">
        <v>251</v>
      </c>
      <c r="C3172" t="s">
        <v>205</v>
      </c>
      <c r="D3172" t="s">
        <v>31</v>
      </c>
      <c r="E3172" t="s">
        <v>25</v>
      </c>
      <c r="F3172" s="397">
        <v>0</v>
      </c>
      <c r="G3172" s="397">
        <v>0</v>
      </c>
      <c r="H3172" s="397">
        <v>0</v>
      </c>
      <c r="I3172" s="397">
        <v>0</v>
      </c>
      <c r="J3172" s="397">
        <v>0</v>
      </c>
    </row>
    <row r="3173" spans="1:10">
      <c r="A3173" t="s">
        <v>374</v>
      </c>
      <c r="B3173" t="s">
        <v>252</v>
      </c>
      <c r="C3173" t="s">
        <v>253</v>
      </c>
      <c r="D3173" t="s">
        <v>31</v>
      </c>
      <c r="E3173" t="s">
        <v>25</v>
      </c>
      <c r="F3173" s="397">
        <v>0</v>
      </c>
      <c r="G3173" s="397">
        <v>0</v>
      </c>
      <c r="H3173" s="397">
        <v>0</v>
      </c>
      <c r="I3173" s="397">
        <v>0</v>
      </c>
      <c r="J3173" s="397">
        <v>0</v>
      </c>
    </row>
    <row r="3174" spans="1:10">
      <c r="A3174" t="s">
        <v>374</v>
      </c>
      <c r="B3174" t="s">
        <v>254</v>
      </c>
      <c r="C3174" t="s">
        <v>217</v>
      </c>
      <c r="D3174" t="s">
        <v>31</v>
      </c>
      <c r="E3174" t="s">
        <v>25</v>
      </c>
      <c r="F3174" s="397">
        <v>0</v>
      </c>
      <c r="G3174" s="397">
        <v>0</v>
      </c>
      <c r="H3174" s="397">
        <v>0</v>
      </c>
      <c r="I3174" s="397">
        <v>0</v>
      </c>
      <c r="J3174" s="397">
        <v>0</v>
      </c>
    </row>
    <row r="3175" spans="1:10">
      <c r="A3175" t="s">
        <v>374</v>
      </c>
      <c r="B3175" t="s">
        <v>255</v>
      </c>
      <c r="C3175" t="s">
        <v>219</v>
      </c>
      <c r="D3175" t="s">
        <v>31</v>
      </c>
      <c r="E3175" t="s">
        <v>25</v>
      </c>
      <c r="F3175" s="397">
        <v>0</v>
      </c>
      <c r="G3175" s="397">
        <v>0</v>
      </c>
      <c r="H3175" s="397">
        <v>0</v>
      </c>
      <c r="I3175" s="397">
        <v>0</v>
      </c>
      <c r="J3175" s="397">
        <v>0</v>
      </c>
    </row>
    <row r="3176" spans="1:10">
      <c r="A3176" t="s">
        <v>374</v>
      </c>
      <c r="B3176" t="s">
        <v>256</v>
      </c>
      <c r="C3176" t="s">
        <v>221</v>
      </c>
      <c r="D3176" t="s">
        <v>31</v>
      </c>
      <c r="E3176" t="s">
        <v>25</v>
      </c>
      <c r="F3176" s="397">
        <v>0</v>
      </c>
      <c r="G3176" s="397">
        <v>0</v>
      </c>
      <c r="H3176" s="397">
        <v>0</v>
      </c>
      <c r="I3176" s="397">
        <v>0</v>
      </c>
      <c r="J3176" s="397">
        <v>0</v>
      </c>
    </row>
    <row r="3177" spans="1:10">
      <c r="A3177" t="s">
        <v>374</v>
      </c>
      <c r="B3177" t="s">
        <v>257</v>
      </c>
      <c r="C3177" t="s">
        <v>225</v>
      </c>
      <c r="D3177" t="s">
        <v>31</v>
      </c>
      <c r="E3177" t="s">
        <v>25</v>
      </c>
      <c r="F3177" s="397">
        <v>0</v>
      </c>
      <c r="G3177" s="397">
        <v>0</v>
      </c>
      <c r="H3177" s="397">
        <v>0</v>
      </c>
      <c r="I3177" s="397">
        <v>0</v>
      </c>
      <c r="J3177" s="397">
        <v>0</v>
      </c>
    </row>
    <row r="3178" spans="1:10">
      <c r="A3178" t="s">
        <v>374</v>
      </c>
      <c r="B3178" t="s">
        <v>258</v>
      </c>
      <c r="C3178" t="s">
        <v>227</v>
      </c>
      <c r="D3178" t="s">
        <v>31</v>
      </c>
      <c r="E3178" t="s">
        <v>25</v>
      </c>
      <c r="F3178" s="397">
        <v>0</v>
      </c>
      <c r="G3178" s="397">
        <v>0</v>
      </c>
      <c r="H3178" s="397">
        <v>0</v>
      </c>
      <c r="I3178" s="397">
        <v>0</v>
      </c>
      <c r="J3178" s="397">
        <v>0</v>
      </c>
    </row>
    <row r="3179" spans="1:10">
      <c r="A3179" t="s">
        <v>374</v>
      </c>
      <c r="B3179" t="s">
        <v>259</v>
      </c>
      <c r="C3179" t="s">
        <v>260</v>
      </c>
      <c r="D3179" t="s">
        <v>31</v>
      </c>
      <c r="E3179" t="s">
        <v>25</v>
      </c>
      <c r="F3179" s="397">
        <v>0</v>
      </c>
      <c r="G3179" s="397">
        <v>0</v>
      </c>
      <c r="H3179" s="397">
        <v>0</v>
      </c>
      <c r="I3179" s="397">
        <v>0</v>
      </c>
      <c r="J3179" s="397">
        <v>0</v>
      </c>
    </row>
    <row r="3180" spans="1:10">
      <c r="A3180" t="s">
        <v>374</v>
      </c>
      <c r="B3180" t="s">
        <v>261</v>
      </c>
      <c r="C3180" t="s">
        <v>262</v>
      </c>
      <c r="D3180" t="s">
        <v>31</v>
      </c>
      <c r="E3180" t="s">
        <v>25</v>
      </c>
      <c r="F3180" s="397">
        <v>0</v>
      </c>
      <c r="G3180" s="397">
        <v>0</v>
      </c>
      <c r="H3180" s="397">
        <v>0</v>
      </c>
      <c r="I3180" s="397">
        <v>0</v>
      </c>
      <c r="J3180" s="397">
        <v>0</v>
      </c>
    </row>
    <row r="3181" spans="1:10">
      <c r="A3181" t="s">
        <v>374</v>
      </c>
      <c r="B3181" t="s">
        <v>263</v>
      </c>
      <c r="C3181" t="s">
        <v>241</v>
      </c>
      <c r="D3181" t="s">
        <v>31</v>
      </c>
      <c r="E3181" t="s">
        <v>25</v>
      </c>
      <c r="F3181" s="397">
        <v>0</v>
      </c>
      <c r="G3181" s="397">
        <v>0</v>
      </c>
      <c r="H3181" s="397">
        <v>0</v>
      </c>
      <c r="I3181" s="397">
        <v>0</v>
      </c>
      <c r="J3181" s="397">
        <v>0</v>
      </c>
    </row>
    <row r="3182" spans="1:10">
      <c r="A3182" t="s">
        <v>374</v>
      </c>
      <c r="B3182" t="s">
        <v>264</v>
      </c>
      <c r="C3182" t="s">
        <v>265</v>
      </c>
      <c r="D3182" t="s">
        <v>31</v>
      </c>
      <c r="E3182" t="s">
        <v>25</v>
      </c>
      <c r="F3182" s="397">
        <v>0</v>
      </c>
      <c r="G3182" s="397">
        <v>0</v>
      </c>
      <c r="H3182" s="397">
        <v>0</v>
      </c>
      <c r="I3182" s="397">
        <v>0</v>
      </c>
      <c r="J3182" s="397">
        <v>0</v>
      </c>
    </row>
    <row r="3183" spans="1:10">
      <c r="A3183" t="s">
        <v>374</v>
      </c>
      <c r="B3183" t="s">
        <v>266</v>
      </c>
      <c r="C3183" t="s">
        <v>267</v>
      </c>
      <c r="D3183" t="s">
        <v>31</v>
      </c>
      <c r="E3183" t="s">
        <v>25</v>
      </c>
      <c r="F3183" s="397">
        <v>0</v>
      </c>
      <c r="G3183" s="397">
        <v>0</v>
      </c>
      <c r="H3183" s="397">
        <v>0</v>
      </c>
      <c r="I3183" s="397">
        <v>0</v>
      </c>
      <c r="J3183" s="397">
        <v>0</v>
      </c>
    </row>
    <row r="3184" spans="1:10">
      <c r="A3184" t="s">
        <v>374</v>
      </c>
      <c r="B3184" t="s">
        <v>268</v>
      </c>
      <c r="C3184" t="s">
        <v>269</v>
      </c>
      <c r="D3184" t="s">
        <v>31</v>
      </c>
      <c r="E3184" t="s">
        <v>25</v>
      </c>
      <c r="F3184" s="397">
        <v>1</v>
      </c>
      <c r="G3184" s="397">
        <v>1</v>
      </c>
      <c r="H3184" s="397">
        <v>1</v>
      </c>
      <c r="I3184" s="397">
        <v>1</v>
      </c>
      <c r="J3184" s="397">
        <v>1</v>
      </c>
    </row>
    <row r="3185" spans="1:10">
      <c r="A3185" t="s">
        <v>374</v>
      </c>
      <c r="B3185" t="s">
        <v>270</v>
      </c>
      <c r="C3185" t="s">
        <v>271</v>
      </c>
      <c r="D3185" t="s">
        <v>31</v>
      </c>
      <c r="E3185" t="s">
        <v>25</v>
      </c>
      <c r="F3185" s="397">
        <v>0</v>
      </c>
      <c r="G3185" s="397">
        <v>0</v>
      </c>
      <c r="H3185" s="397">
        <v>0</v>
      </c>
      <c r="I3185" s="397">
        <v>0</v>
      </c>
      <c r="J3185" s="397">
        <v>0</v>
      </c>
    </row>
    <row r="3186" spans="1:10">
      <c r="A3186" t="s">
        <v>374</v>
      </c>
      <c r="B3186" t="s">
        <v>272</v>
      </c>
      <c r="C3186" t="s">
        <v>273</v>
      </c>
      <c r="D3186" t="s">
        <v>31</v>
      </c>
      <c r="E3186" t="s">
        <v>25</v>
      </c>
      <c r="F3186" s="397">
        <v>0</v>
      </c>
      <c r="G3186" s="397">
        <v>0</v>
      </c>
      <c r="H3186" s="397">
        <v>0</v>
      </c>
      <c r="I3186" s="397">
        <v>0</v>
      </c>
      <c r="J3186" s="397">
        <v>0</v>
      </c>
    </row>
    <row r="3187" spans="1:10">
      <c r="A3187" t="s">
        <v>374</v>
      </c>
      <c r="B3187" t="s">
        <v>274</v>
      </c>
      <c r="C3187" t="s">
        <v>275</v>
      </c>
      <c r="D3187" t="s">
        <v>31</v>
      </c>
      <c r="E3187" t="s">
        <v>25</v>
      </c>
      <c r="F3187" s="397">
        <v>0</v>
      </c>
      <c r="G3187" s="397">
        <v>0</v>
      </c>
      <c r="H3187" s="397">
        <v>0</v>
      </c>
      <c r="I3187" s="397">
        <v>0</v>
      </c>
      <c r="J3187" s="397">
        <v>0</v>
      </c>
    </row>
    <row r="3188" spans="1:10">
      <c r="A3188" t="s">
        <v>374</v>
      </c>
      <c r="B3188" t="s">
        <v>276</v>
      </c>
      <c r="C3188" t="s">
        <v>277</v>
      </c>
      <c r="D3188" t="s">
        <v>31</v>
      </c>
      <c r="E3188" t="s">
        <v>25</v>
      </c>
      <c r="F3188" s="397">
        <v>0</v>
      </c>
      <c r="G3188" s="397">
        <v>0</v>
      </c>
      <c r="H3188" s="397">
        <v>0</v>
      </c>
      <c r="I3188" s="397">
        <v>0</v>
      </c>
      <c r="J3188" s="397">
        <v>0</v>
      </c>
    </row>
    <row r="3189" spans="1:10">
      <c r="A3189" t="s">
        <v>374</v>
      </c>
      <c r="B3189" t="s">
        <v>278</v>
      </c>
      <c r="C3189" t="s">
        <v>279</v>
      </c>
      <c r="D3189" t="s">
        <v>31</v>
      </c>
      <c r="E3189" t="s">
        <v>25</v>
      </c>
      <c r="F3189" s="397">
        <v>0</v>
      </c>
      <c r="G3189" s="397">
        <v>0</v>
      </c>
      <c r="H3189" s="397">
        <v>0</v>
      </c>
      <c r="I3189" s="397">
        <v>0</v>
      </c>
      <c r="J3189" s="397">
        <v>0</v>
      </c>
    </row>
    <row r="3190" spans="1:10">
      <c r="A3190" t="s">
        <v>374</v>
      </c>
      <c r="B3190" t="s">
        <v>280</v>
      </c>
      <c r="C3190" t="s">
        <v>281</v>
      </c>
      <c r="D3190" t="s">
        <v>31</v>
      </c>
      <c r="E3190" t="s">
        <v>25</v>
      </c>
      <c r="F3190" s="397">
        <v>1.689116461176577</v>
      </c>
      <c r="G3190" s="397">
        <v>1.672225296564811</v>
      </c>
      <c r="H3190" s="397">
        <v>1.6555030435991629</v>
      </c>
      <c r="I3190" s="397">
        <v>1.6389480131631711</v>
      </c>
      <c r="J3190" s="397">
        <v>1.6225585330315391</v>
      </c>
    </row>
    <row r="3191" spans="1:10">
      <c r="A3191" t="s">
        <v>374</v>
      </c>
      <c r="B3191" t="s">
        <v>282</v>
      </c>
      <c r="C3191" t="s">
        <v>283</v>
      </c>
      <c r="D3191" t="s">
        <v>31</v>
      </c>
      <c r="E3191" t="s">
        <v>25</v>
      </c>
      <c r="F3191" s="397">
        <v>0</v>
      </c>
      <c r="G3191" s="397">
        <v>0</v>
      </c>
      <c r="H3191" s="397">
        <v>0</v>
      </c>
      <c r="I3191" s="397">
        <v>0</v>
      </c>
      <c r="J3191" s="397">
        <v>0</v>
      </c>
    </row>
    <row r="3192" spans="1:10">
      <c r="A3192" t="s">
        <v>374</v>
      </c>
      <c r="B3192" t="s">
        <v>284</v>
      </c>
      <c r="C3192" t="s">
        <v>285</v>
      </c>
      <c r="D3192" t="s">
        <v>31</v>
      </c>
      <c r="E3192" t="s">
        <v>25</v>
      </c>
      <c r="F3192" s="397">
        <v>0</v>
      </c>
      <c r="G3192" s="397">
        <v>0</v>
      </c>
      <c r="H3192" s="397">
        <v>0</v>
      </c>
      <c r="I3192" s="397">
        <v>0</v>
      </c>
      <c r="J3192" s="397">
        <v>0</v>
      </c>
    </row>
    <row r="3193" spans="1:10">
      <c r="A3193" t="s">
        <v>374</v>
      </c>
      <c r="B3193" t="s">
        <v>286</v>
      </c>
      <c r="C3193" t="s">
        <v>287</v>
      </c>
      <c r="D3193" t="s">
        <v>31</v>
      </c>
      <c r="E3193" t="s">
        <v>25</v>
      </c>
      <c r="F3193" s="397">
        <v>3.7791469880290168E-3</v>
      </c>
      <c r="G3193" s="397">
        <v>3.7413555181487271E-3</v>
      </c>
      <c r="H3193" s="397">
        <v>3.703941962967239E-3</v>
      </c>
      <c r="I3193" s="397">
        <v>3.6669025433375669E-3</v>
      </c>
      <c r="J3193" s="397">
        <v>3.630233517904191E-3</v>
      </c>
    </row>
    <row r="3194" spans="1:10">
      <c r="A3194" t="s">
        <v>374</v>
      </c>
      <c r="B3194" t="s">
        <v>288</v>
      </c>
      <c r="C3194" t="s">
        <v>289</v>
      </c>
      <c r="D3194" t="s">
        <v>31</v>
      </c>
      <c r="E3194" t="s">
        <v>25</v>
      </c>
      <c r="F3194" s="397">
        <v>0</v>
      </c>
      <c r="G3194" s="397">
        <v>0</v>
      </c>
      <c r="H3194" s="397">
        <v>0</v>
      </c>
      <c r="I3194" s="397">
        <v>0</v>
      </c>
      <c r="J3194" s="397">
        <v>0</v>
      </c>
    </row>
    <row r="3195" spans="1:10">
      <c r="A3195" t="s">
        <v>374</v>
      </c>
      <c r="B3195" t="s">
        <v>290</v>
      </c>
      <c r="C3195" t="s">
        <v>291</v>
      </c>
      <c r="D3195" t="s">
        <v>31</v>
      </c>
      <c r="E3195" t="s">
        <v>25</v>
      </c>
      <c r="F3195" s="398" t="s">
        <v>292</v>
      </c>
      <c r="G3195" s="398" t="s">
        <v>292</v>
      </c>
      <c r="H3195" s="398" t="s">
        <v>292</v>
      </c>
      <c r="I3195" s="398" t="s">
        <v>292</v>
      </c>
      <c r="J3195" s="398" t="s">
        <v>292</v>
      </c>
    </row>
    <row r="3196" spans="1:10">
      <c r="A3196" t="s">
        <v>374</v>
      </c>
      <c r="B3196" t="s">
        <v>293</v>
      </c>
      <c r="C3196" t="s">
        <v>294</v>
      </c>
      <c r="D3196" t="s">
        <v>31</v>
      </c>
      <c r="E3196" t="s">
        <v>25</v>
      </c>
      <c r="F3196" s="398" t="s">
        <v>292</v>
      </c>
      <c r="G3196" s="398" t="s">
        <v>292</v>
      </c>
      <c r="H3196" s="398" t="s">
        <v>292</v>
      </c>
      <c r="I3196" s="398" t="s">
        <v>292</v>
      </c>
      <c r="J3196" s="398" t="s">
        <v>292</v>
      </c>
    </row>
    <row r="3197" spans="1:10">
      <c r="A3197" t="s">
        <v>374</v>
      </c>
      <c r="B3197" t="s">
        <v>295</v>
      </c>
      <c r="C3197" t="s">
        <v>296</v>
      </c>
      <c r="D3197" t="s">
        <v>31</v>
      </c>
      <c r="E3197" t="s">
        <v>25</v>
      </c>
      <c r="F3197" s="398" t="s">
        <v>292</v>
      </c>
      <c r="G3197" s="398" t="s">
        <v>292</v>
      </c>
      <c r="H3197" s="398" t="s">
        <v>292</v>
      </c>
      <c r="I3197" s="398" t="s">
        <v>292</v>
      </c>
      <c r="J3197" s="398" t="s">
        <v>292</v>
      </c>
    </row>
    <row r="3198" spans="1:10">
      <c r="A3198" t="s">
        <v>374</v>
      </c>
      <c r="B3198" t="s">
        <v>297</v>
      </c>
      <c r="C3198" t="s">
        <v>298</v>
      </c>
      <c r="D3198" t="s">
        <v>31</v>
      </c>
      <c r="E3198" t="s">
        <v>25</v>
      </c>
      <c r="F3198" s="398" t="s">
        <v>292</v>
      </c>
      <c r="G3198" s="398" t="s">
        <v>292</v>
      </c>
      <c r="H3198" s="398" t="s">
        <v>292</v>
      </c>
      <c r="I3198" s="398" t="s">
        <v>292</v>
      </c>
      <c r="J3198" s="398" t="s">
        <v>292</v>
      </c>
    </row>
    <row r="3199" spans="1:10">
      <c r="A3199" t="s">
        <v>374</v>
      </c>
      <c r="B3199" t="s">
        <v>299</v>
      </c>
      <c r="C3199" t="s">
        <v>300</v>
      </c>
      <c r="D3199" t="s">
        <v>31</v>
      </c>
      <c r="E3199" t="s">
        <v>25</v>
      </c>
      <c r="F3199" s="398" t="s">
        <v>292</v>
      </c>
      <c r="G3199" s="398" t="s">
        <v>292</v>
      </c>
      <c r="H3199" s="398" t="s">
        <v>292</v>
      </c>
      <c r="I3199" s="398" t="s">
        <v>292</v>
      </c>
      <c r="J3199" s="398" t="s">
        <v>292</v>
      </c>
    </row>
    <row r="3200" spans="1:10">
      <c r="A3200" t="s">
        <v>374</v>
      </c>
      <c r="B3200" t="s">
        <v>301</v>
      </c>
      <c r="C3200" t="s">
        <v>302</v>
      </c>
      <c r="D3200" t="s">
        <v>31</v>
      </c>
      <c r="E3200" t="s">
        <v>25</v>
      </c>
      <c r="F3200" s="398" t="s">
        <v>292</v>
      </c>
      <c r="G3200" s="398" t="s">
        <v>292</v>
      </c>
      <c r="H3200" s="398" t="s">
        <v>292</v>
      </c>
      <c r="I3200" s="398" t="s">
        <v>292</v>
      </c>
      <c r="J3200" s="398" t="s">
        <v>292</v>
      </c>
    </row>
    <row r="3201" spans="1:10">
      <c r="A3201" t="s">
        <v>374</v>
      </c>
      <c r="B3201" t="s">
        <v>303</v>
      </c>
      <c r="C3201" t="s">
        <v>304</v>
      </c>
      <c r="D3201" t="s">
        <v>31</v>
      </c>
      <c r="E3201" t="s">
        <v>25</v>
      </c>
      <c r="F3201" s="398" t="s">
        <v>292</v>
      </c>
      <c r="G3201" s="398" t="s">
        <v>292</v>
      </c>
      <c r="H3201" s="398" t="s">
        <v>292</v>
      </c>
      <c r="I3201" s="398" t="s">
        <v>292</v>
      </c>
      <c r="J3201" s="398" t="s">
        <v>292</v>
      </c>
    </row>
    <row r="3202" spans="1:10">
      <c r="A3202" t="s">
        <v>374</v>
      </c>
      <c r="B3202" t="s">
        <v>305</v>
      </c>
      <c r="C3202" t="s">
        <v>306</v>
      </c>
      <c r="D3202" t="s">
        <v>31</v>
      </c>
      <c r="E3202" t="s">
        <v>25</v>
      </c>
      <c r="F3202" s="398" t="s">
        <v>292</v>
      </c>
      <c r="G3202" s="398" t="s">
        <v>292</v>
      </c>
      <c r="H3202" s="398" t="s">
        <v>292</v>
      </c>
      <c r="I3202" s="398" t="s">
        <v>292</v>
      </c>
      <c r="J3202" s="398" t="s">
        <v>292</v>
      </c>
    </row>
    <row r="3203" spans="1:10">
      <c r="A3203" t="s">
        <v>374</v>
      </c>
      <c r="B3203" t="s">
        <v>307</v>
      </c>
      <c r="C3203" t="s">
        <v>308</v>
      </c>
      <c r="D3203" t="s">
        <v>31</v>
      </c>
      <c r="E3203" t="s">
        <v>25</v>
      </c>
      <c r="F3203" s="398" t="s">
        <v>292</v>
      </c>
      <c r="G3203" s="398" t="s">
        <v>292</v>
      </c>
      <c r="H3203" s="398" t="s">
        <v>292</v>
      </c>
      <c r="I3203" s="398" t="s">
        <v>292</v>
      </c>
      <c r="J3203" s="398" t="s">
        <v>292</v>
      </c>
    </row>
    <row r="3204" spans="1:10">
      <c r="A3204" t="s">
        <v>374</v>
      </c>
      <c r="B3204" t="s">
        <v>309</v>
      </c>
      <c r="C3204" t="s">
        <v>310</v>
      </c>
      <c r="D3204" t="s">
        <v>31</v>
      </c>
      <c r="E3204" t="s">
        <v>25</v>
      </c>
      <c r="F3204" s="398" t="s">
        <v>292</v>
      </c>
      <c r="G3204" s="398" t="s">
        <v>292</v>
      </c>
      <c r="H3204" s="398" t="s">
        <v>292</v>
      </c>
      <c r="I3204" s="398" t="s">
        <v>292</v>
      </c>
      <c r="J3204" s="398" t="s">
        <v>292</v>
      </c>
    </row>
    <row r="3205" spans="1:10">
      <c r="A3205" t="s">
        <v>374</v>
      </c>
      <c r="B3205" t="s">
        <v>311</v>
      </c>
      <c r="C3205" t="s">
        <v>312</v>
      </c>
      <c r="D3205" t="s">
        <v>31</v>
      </c>
      <c r="E3205" t="s">
        <v>25</v>
      </c>
      <c r="F3205" s="398" t="s">
        <v>292</v>
      </c>
      <c r="G3205" s="398" t="s">
        <v>292</v>
      </c>
      <c r="H3205" s="398" t="s">
        <v>292</v>
      </c>
      <c r="I3205" s="398" t="s">
        <v>292</v>
      </c>
      <c r="J3205" s="398" t="s">
        <v>292</v>
      </c>
    </row>
    <row r="3206" spans="1:10">
      <c r="A3206" t="s">
        <v>374</v>
      </c>
      <c r="B3206" t="s">
        <v>313</v>
      </c>
      <c r="C3206" t="s">
        <v>314</v>
      </c>
      <c r="D3206" t="s">
        <v>31</v>
      </c>
      <c r="E3206" t="s">
        <v>25</v>
      </c>
      <c r="F3206" s="398" t="s">
        <v>292</v>
      </c>
      <c r="G3206" s="398" t="s">
        <v>292</v>
      </c>
      <c r="H3206" s="398" t="s">
        <v>292</v>
      </c>
      <c r="I3206" s="398" t="s">
        <v>292</v>
      </c>
      <c r="J3206" s="398" t="s">
        <v>292</v>
      </c>
    </row>
    <row r="3207" spans="1:10">
      <c r="A3207" t="s">
        <v>374</v>
      </c>
      <c r="B3207" t="s">
        <v>315</v>
      </c>
      <c r="C3207" t="s">
        <v>316</v>
      </c>
      <c r="D3207" t="s">
        <v>31</v>
      </c>
      <c r="E3207" t="s">
        <v>25</v>
      </c>
      <c r="F3207" s="397">
        <v>0</v>
      </c>
      <c r="G3207" s="397">
        <v>0</v>
      </c>
      <c r="H3207" s="397">
        <v>0</v>
      </c>
      <c r="I3207" s="397">
        <v>0</v>
      </c>
      <c r="J3207" s="397">
        <v>0</v>
      </c>
    </row>
    <row r="3208" spans="1:10">
      <c r="A3208" t="s">
        <v>374</v>
      </c>
      <c r="B3208" t="s">
        <v>317</v>
      </c>
      <c r="C3208" t="s">
        <v>318</v>
      </c>
      <c r="D3208" t="s">
        <v>31</v>
      </c>
      <c r="E3208" t="s">
        <v>25</v>
      </c>
      <c r="F3208" s="397">
        <v>0</v>
      </c>
      <c r="G3208" s="397">
        <v>0</v>
      </c>
      <c r="H3208" s="397">
        <v>0</v>
      </c>
      <c r="I3208" s="397">
        <v>0</v>
      </c>
      <c r="J3208" s="397">
        <v>0</v>
      </c>
    </row>
    <row r="3209" spans="1:10">
      <c r="A3209" t="s">
        <v>374</v>
      </c>
      <c r="B3209" t="s">
        <v>319</v>
      </c>
      <c r="C3209" t="s">
        <v>320</v>
      </c>
      <c r="D3209" t="s">
        <v>31</v>
      </c>
      <c r="E3209" t="s">
        <v>25</v>
      </c>
      <c r="F3209" s="397">
        <v>0</v>
      </c>
      <c r="G3209" s="397">
        <v>0</v>
      </c>
      <c r="H3209" s="397">
        <v>0</v>
      </c>
      <c r="I3209" s="397">
        <v>0</v>
      </c>
      <c r="J3209" s="397">
        <v>0</v>
      </c>
    </row>
    <row r="3210" spans="1:10">
      <c r="A3210" t="s">
        <v>374</v>
      </c>
      <c r="B3210" t="s">
        <v>321</v>
      </c>
      <c r="C3210" t="s">
        <v>322</v>
      </c>
      <c r="D3210" t="s">
        <v>31</v>
      </c>
      <c r="E3210" t="s">
        <v>25</v>
      </c>
      <c r="F3210" s="397">
        <v>0</v>
      </c>
      <c r="G3210" s="397">
        <v>0</v>
      </c>
      <c r="H3210" s="397">
        <v>0</v>
      </c>
      <c r="I3210" s="397">
        <v>0</v>
      </c>
      <c r="J3210" s="397">
        <v>0</v>
      </c>
    </row>
    <row r="3211" spans="1:10">
      <c r="A3211" t="s">
        <v>374</v>
      </c>
      <c r="B3211" t="s">
        <v>323</v>
      </c>
      <c r="C3211" t="s">
        <v>324</v>
      </c>
      <c r="D3211" t="s">
        <v>31</v>
      </c>
      <c r="E3211" t="s">
        <v>25</v>
      </c>
      <c r="F3211" s="397">
        <v>0</v>
      </c>
      <c r="G3211" s="397">
        <v>0</v>
      </c>
      <c r="H3211" s="397">
        <v>0</v>
      </c>
      <c r="I3211" s="397">
        <v>0</v>
      </c>
      <c r="J3211" s="397">
        <v>0</v>
      </c>
    </row>
    <row r="3212" spans="1:10">
      <c r="A3212" t="s">
        <v>374</v>
      </c>
      <c r="B3212" t="s">
        <v>325</v>
      </c>
      <c r="C3212" t="s">
        <v>326</v>
      </c>
      <c r="D3212" t="s">
        <v>31</v>
      </c>
      <c r="E3212" t="s">
        <v>25</v>
      </c>
      <c r="F3212" s="397">
        <v>0</v>
      </c>
      <c r="G3212" s="397">
        <v>0</v>
      </c>
      <c r="H3212" s="397">
        <v>0</v>
      </c>
      <c r="I3212" s="397">
        <v>0</v>
      </c>
      <c r="J3212" s="397">
        <v>0</v>
      </c>
    </row>
    <row r="3213" spans="1:10">
      <c r="A3213" t="s">
        <v>374</v>
      </c>
      <c r="B3213" t="s">
        <v>327</v>
      </c>
      <c r="C3213" t="s">
        <v>328</v>
      </c>
      <c r="D3213" t="s">
        <v>31</v>
      </c>
      <c r="E3213" t="s">
        <v>25</v>
      </c>
      <c r="F3213" s="397">
        <v>0</v>
      </c>
      <c r="G3213" s="397">
        <v>0</v>
      </c>
      <c r="H3213" s="397">
        <v>0</v>
      </c>
      <c r="I3213" s="397">
        <v>0</v>
      </c>
      <c r="J3213" s="397">
        <v>0</v>
      </c>
    </row>
    <row r="3214" spans="1:10">
      <c r="A3214" t="s">
        <v>374</v>
      </c>
      <c r="B3214" t="s">
        <v>329</v>
      </c>
      <c r="C3214" t="s">
        <v>330</v>
      </c>
      <c r="D3214" t="s">
        <v>31</v>
      </c>
      <c r="E3214" t="s">
        <v>25</v>
      </c>
      <c r="F3214" s="397">
        <v>0</v>
      </c>
      <c r="G3214" s="397">
        <v>0</v>
      </c>
      <c r="H3214" s="397">
        <v>0</v>
      </c>
      <c r="I3214" s="397">
        <v>0</v>
      </c>
      <c r="J3214" s="397">
        <v>0</v>
      </c>
    </row>
    <row r="3215" spans="1:10">
      <c r="A3215" t="s">
        <v>374</v>
      </c>
      <c r="B3215" t="s">
        <v>331</v>
      </c>
      <c r="C3215" t="s">
        <v>332</v>
      </c>
      <c r="D3215" t="s">
        <v>31</v>
      </c>
      <c r="E3215" t="s">
        <v>25</v>
      </c>
      <c r="F3215" s="397">
        <v>0</v>
      </c>
      <c r="G3215" s="397">
        <v>0</v>
      </c>
      <c r="H3215" s="397">
        <v>0</v>
      </c>
      <c r="I3215" s="397">
        <v>0</v>
      </c>
      <c r="J3215" s="397">
        <v>0</v>
      </c>
    </row>
    <row r="3216" spans="1:10">
      <c r="A3216" t="s">
        <v>374</v>
      </c>
      <c r="B3216" t="s">
        <v>333</v>
      </c>
      <c r="C3216" t="s">
        <v>334</v>
      </c>
      <c r="D3216" t="s">
        <v>31</v>
      </c>
      <c r="E3216" t="s">
        <v>25</v>
      </c>
      <c r="F3216" s="397">
        <v>1.694788542020508</v>
      </c>
      <c r="G3216" s="397">
        <v>1.677840656600303</v>
      </c>
      <c r="H3216" s="397">
        <v>1.6610622500343</v>
      </c>
      <c r="I3216" s="397">
        <v>1.6444516275339569</v>
      </c>
      <c r="J3216" s="397">
        <v>1.628007111258617</v>
      </c>
    </row>
    <row r="3217" spans="1:10">
      <c r="A3217" t="s">
        <v>374</v>
      </c>
      <c r="B3217" t="s">
        <v>335</v>
      </c>
      <c r="C3217" t="s">
        <v>336</v>
      </c>
      <c r="D3217" t="s">
        <v>31</v>
      </c>
      <c r="E3217" t="s">
        <v>25</v>
      </c>
      <c r="F3217" s="397">
        <v>0</v>
      </c>
      <c r="G3217" s="397">
        <v>0</v>
      </c>
      <c r="H3217" s="397">
        <v>0</v>
      </c>
      <c r="I3217" s="397">
        <v>0</v>
      </c>
      <c r="J3217" s="397">
        <v>0</v>
      </c>
    </row>
    <row r="3218" spans="1:10">
      <c r="A3218" t="s">
        <v>374</v>
      </c>
      <c r="B3218" t="s">
        <v>337</v>
      </c>
      <c r="C3218" t="s">
        <v>338</v>
      </c>
      <c r="D3218" t="s">
        <v>31</v>
      </c>
      <c r="E3218" t="s">
        <v>25</v>
      </c>
      <c r="F3218" s="397">
        <v>1</v>
      </c>
      <c r="G3218" s="397">
        <v>1</v>
      </c>
      <c r="H3218" s="397">
        <v>1</v>
      </c>
      <c r="I3218" s="397">
        <v>1</v>
      </c>
      <c r="J3218" s="397">
        <v>1</v>
      </c>
    </row>
    <row r="3219" spans="1:10">
      <c r="A3219" t="s">
        <v>374</v>
      </c>
      <c r="B3219" t="s">
        <v>339</v>
      </c>
      <c r="C3219" t="s">
        <v>334</v>
      </c>
      <c r="D3219" t="s">
        <v>31</v>
      </c>
      <c r="E3219" t="s">
        <v>25</v>
      </c>
      <c r="F3219" s="397">
        <v>0</v>
      </c>
      <c r="G3219" s="397">
        <v>0</v>
      </c>
      <c r="H3219" s="397">
        <v>0</v>
      </c>
      <c r="I3219" s="397">
        <v>0</v>
      </c>
      <c r="J3219" s="397">
        <v>0</v>
      </c>
    </row>
    <row r="3220" spans="1:10">
      <c r="A3220" t="s">
        <v>374</v>
      </c>
      <c r="B3220" t="s">
        <v>340</v>
      </c>
      <c r="C3220" t="s">
        <v>338</v>
      </c>
      <c r="D3220" t="s">
        <v>31</v>
      </c>
      <c r="E3220" t="s">
        <v>25</v>
      </c>
      <c r="F3220" s="397">
        <v>0</v>
      </c>
      <c r="G3220" s="397">
        <v>0</v>
      </c>
      <c r="H3220" s="397">
        <v>0</v>
      </c>
      <c r="I3220" s="397">
        <v>0</v>
      </c>
      <c r="J3220" s="397">
        <v>0</v>
      </c>
    </row>
    <row r="3221" spans="1:10">
      <c r="A3221" t="s">
        <v>374</v>
      </c>
      <c r="B3221" t="s">
        <v>341</v>
      </c>
      <c r="C3221" t="s">
        <v>342</v>
      </c>
      <c r="D3221" t="s">
        <v>343</v>
      </c>
      <c r="E3221" t="s">
        <v>25</v>
      </c>
      <c r="F3221" s="399">
        <v>1844</v>
      </c>
      <c r="G3221" s="399">
        <v>2554</v>
      </c>
      <c r="H3221" s="399">
        <v>2573</v>
      </c>
      <c r="I3221" s="399">
        <v>2103</v>
      </c>
      <c r="J3221" s="399">
        <v>1994</v>
      </c>
    </row>
    <row r="3222" spans="1:10">
      <c r="A3222" t="s">
        <v>374</v>
      </c>
      <c r="B3222" t="s">
        <v>344</v>
      </c>
      <c r="C3222" t="s">
        <v>345</v>
      </c>
      <c r="D3222" t="s">
        <v>343</v>
      </c>
      <c r="E3222" t="s">
        <v>25</v>
      </c>
      <c r="F3222" s="399">
        <v>0</v>
      </c>
      <c r="G3222" s="399">
        <v>0</v>
      </c>
      <c r="H3222" s="399">
        <v>0</v>
      </c>
      <c r="I3222" s="399">
        <v>0</v>
      </c>
      <c r="J3222" s="399">
        <v>0</v>
      </c>
    </row>
    <row r="3223" spans="1:10">
      <c r="A3223" t="s">
        <v>374</v>
      </c>
      <c r="B3223" t="s">
        <v>346</v>
      </c>
      <c r="C3223" t="s">
        <v>347</v>
      </c>
      <c r="D3223" t="s">
        <v>348</v>
      </c>
      <c r="E3223" t="s">
        <v>25</v>
      </c>
      <c r="F3223" s="506">
        <v>0.1</v>
      </c>
      <c r="G3223" s="506">
        <v>0.1</v>
      </c>
      <c r="H3223" s="506">
        <v>0.1</v>
      </c>
      <c r="I3223" s="506">
        <v>0.1</v>
      </c>
      <c r="J3223" s="506">
        <v>0.1</v>
      </c>
    </row>
    <row r="3224" spans="1:10">
      <c r="A3224" t="s">
        <v>374</v>
      </c>
      <c r="B3224" t="s">
        <v>349</v>
      </c>
      <c r="C3224" t="s">
        <v>350</v>
      </c>
      <c r="D3224" t="s">
        <v>348</v>
      </c>
      <c r="E3224" t="s">
        <v>25</v>
      </c>
      <c r="F3224" s="506">
        <v>0.1</v>
      </c>
      <c r="G3224" s="506">
        <v>0.1</v>
      </c>
      <c r="H3224" s="506">
        <v>0.1</v>
      </c>
      <c r="I3224" s="506">
        <v>0.1</v>
      </c>
      <c r="J3224" s="506">
        <v>0.1</v>
      </c>
    </row>
    <row r="3225" spans="1:10">
      <c r="A3225" t="s">
        <v>374</v>
      </c>
      <c r="B3225" t="s">
        <v>351</v>
      </c>
      <c r="C3225" t="s">
        <v>352</v>
      </c>
      <c r="D3225" t="s">
        <v>348</v>
      </c>
      <c r="E3225" t="s">
        <v>25</v>
      </c>
      <c r="F3225" s="506">
        <v>0.14640909133935998</v>
      </c>
      <c r="G3225" s="506">
        <v>0.14640909133935998</v>
      </c>
      <c r="H3225" s="506">
        <v>0.14640909133935998</v>
      </c>
      <c r="I3225" s="506">
        <v>0.14640909133935998</v>
      </c>
      <c r="J3225" s="506">
        <v>0.14640909133935998</v>
      </c>
    </row>
    <row r="3226" spans="1:10">
      <c r="A3226" t="s">
        <v>374</v>
      </c>
      <c r="B3226" t="s">
        <v>353</v>
      </c>
      <c r="C3226" t="s">
        <v>354</v>
      </c>
      <c r="D3226" t="s">
        <v>348</v>
      </c>
      <c r="E3226" t="s">
        <v>25</v>
      </c>
      <c r="F3226" s="398" t="s">
        <v>292</v>
      </c>
      <c r="G3226" s="398" t="s">
        <v>292</v>
      </c>
      <c r="H3226" s="398" t="s">
        <v>292</v>
      </c>
      <c r="I3226" s="398" t="s">
        <v>292</v>
      </c>
      <c r="J3226" s="398" t="s">
        <v>292</v>
      </c>
    </row>
    <row r="3227" spans="1:10">
      <c r="A3227" t="s">
        <v>374</v>
      </c>
      <c r="B3227" t="s">
        <v>355</v>
      </c>
      <c r="C3227" t="s">
        <v>356</v>
      </c>
      <c r="D3227" t="s">
        <v>348</v>
      </c>
      <c r="E3227" t="s">
        <v>25</v>
      </c>
      <c r="F3227" s="398" t="s">
        <v>292</v>
      </c>
      <c r="G3227" s="398" t="s">
        <v>292</v>
      </c>
      <c r="H3227" s="398" t="s">
        <v>292</v>
      </c>
      <c r="I3227" s="398" t="s">
        <v>292</v>
      </c>
      <c r="J3227" s="398" t="s">
        <v>292</v>
      </c>
    </row>
    <row r="3228" spans="1:10">
      <c r="A3228" t="s">
        <v>374</v>
      </c>
      <c r="B3228" t="s">
        <v>357</v>
      </c>
      <c r="C3228" t="s">
        <v>358</v>
      </c>
      <c r="D3228" t="s">
        <v>348</v>
      </c>
      <c r="E3228" t="s">
        <v>25</v>
      </c>
      <c r="F3228" s="398" t="s">
        <v>292</v>
      </c>
      <c r="G3228" s="398" t="s">
        <v>292</v>
      </c>
      <c r="H3228" s="398" t="s">
        <v>292</v>
      </c>
      <c r="I3228" s="398" t="s">
        <v>292</v>
      </c>
      <c r="J3228" s="398" t="s">
        <v>292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F5D86-0D30-4124-8B17-338B99F45351}">
  <sheetPr codeName="Sheet32">
    <tabColor theme="4"/>
    <pageSetUpPr fitToPage="1"/>
  </sheetPr>
  <dimension ref="A1:AG147"/>
  <sheetViews>
    <sheetView showGridLines="0" zoomScale="80" zoomScaleNormal="80" workbookViewId="0">
      <pane ySplit="2" topLeftCell="A3" activePane="bottomLeft" state="frozen"/>
      <selection pane="bottomLeft" activeCell="C7" sqref="C7"/>
      <selection activeCell="N14" sqref="N14"/>
    </sheetView>
  </sheetViews>
  <sheetFormatPr defaultColWidth="0" defaultRowHeight="21" customHeight="1" outlineLevelRow="1"/>
  <cols>
    <col min="1" max="1" width="45.7109375" style="2" customWidth="1"/>
    <col min="2" max="3" width="10.28515625" style="2" customWidth="1"/>
    <col min="4" max="4" width="10.5703125" style="2" customWidth="1"/>
    <col min="5" max="5" width="11.85546875" style="2" customWidth="1"/>
    <col min="6" max="10" width="10.28515625" style="2" customWidth="1"/>
    <col min="11" max="12" width="8.7109375" style="2" customWidth="1"/>
    <col min="13" max="13" width="9.7109375" style="2" customWidth="1"/>
    <col min="14" max="14" width="8.7109375" style="2" customWidth="1"/>
    <col min="15" max="15" width="3.85546875" style="2" hidden="1" customWidth="1"/>
    <col min="16" max="33" width="0" style="2" hidden="1" customWidth="1"/>
    <col min="34" max="16384" width="8.7109375" style="2" hidden="1"/>
  </cols>
  <sheetData>
    <row r="1" spans="1:33" s="23" customFormat="1" ht="26.25">
      <c r="A1" s="75" t="s">
        <v>1134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str">
        <f>A1&amp;" - Errors on sheet"</f>
        <v>Summaries_PR24_post_challenge_SBB - Errors on sheet</v>
      </c>
      <c r="N1" s="166">
        <f>E98+H74+H60+F42+F39+H13+H16+B110+C110+D110+B120</f>
        <v>0</v>
      </c>
      <c r="O1" s="120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157"/>
      <c r="AF1" s="79"/>
      <c r="AG1" s="79"/>
    </row>
    <row r="2" spans="1:33" s="23" customFormat="1" ht="15">
      <c r="A2" s="178"/>
      <c r="B2" s="178"/>
      <c r="C2" s="179"/>
      <c r="D2" s="180"/>
      <c r="E2" s="181"/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101"/>
      <c r="Q2" s="101"/>
      <c r="R2" s="101"/>
      <c r="S2" s="101"/>
      <c r="T2" s="101"/>
      <c r="U2" s="101"/>
      <c r="V2" s="101"/>
      <c r="W2" s="182"/>
      <c r="X2" s="182"/>
      <c r="Y2" s="182"/>
      <c r="Z2" s="182"/>
      <c r="AA2" s="182"/>
      <c r="AB2" s="101"/>
      <c r="AC2" s="101"/>
      <c r="AD2" s="101"/>
      <c r="AE2" s="157"/>
      <c r="AF2" s="157"/>
      <c r="AG2" s="157"/>
    </row>
    <row r="3" spans="1:33" ht="21" customHeight="1" thickBot="1">
      <c r="A3" s="210" t="s">
        <v>928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</row>
    <row r="4" spans="1:33" ht="21" customHeight="1" outlineLevel="1" thickBot="1">
      <c r="A4" s="211" t="s">
        <v>929</v>
      </c>
      <c r="B4" s="574" t="s">
        <v>930</v>
      </c>
      <c r="C4" s="575"/>
      <c r="D4" s="575"/>
      <c r="E4" s="574" t="s">
        <v>931</v>
      </c>
      <c r="F4" s="575"/>
      <c r="G4" s="576"/>
      <c r="H4" s="574" t="s">
        <v>1012</v>
      </c>
      <c r="I4" s="575"/>
      <c r="J4" s="576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spans="1:33" ht="21" customHeight="1" outlineLevel="1" thickBot="1">
      <c r="A5" s="339"/>
      <c r="B5" s="339" t="s">
        <v>932</v>
      </c>
      <c r="C5" s="339" t="s">
        <v>933</v>
      </c>
      <c r="D5" s="340" t="s">
        <v>934</v>
      </c>
      <c r="E5" s="339" t="s">
        <v>932</v>
      </c>
      <c r="F5" s="339" t="s">
        <v>933</v>
      </c>
      <c r="G5" s="339" t="s">
        <v>934</v>
      </c>
      <c r="H5" s="339" t="s">
        <v>932</v>
      </c>
      <c r="I5" s="339" t="s">
        <v>933</v>
      </c>
      <c r="J5" s="339" t="s">
        <v>934</v>
      </c>
      <c r="K5" s="266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</row>
    <row r="6" spans="1:33" ht="21" customHeight="1" outlineLevel="1" thickBot="1">
      <c r="A6" s="341" t="s">
        <v>935</v>
      </c>
      <c r="B6" s="342"/>
      <c r="C6" s="343"/>
      <c r="D6" s="344"/>
      <c r="E6" s="343"/>
      <c r="F6" s="343"/>
      <c r="G6" s="344"/>
      <c r="H6" s="343"/>
      <c r="I6" s="343"/>
      <c r="J6" s="344"/>
      <c r="K6" s="26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</row>
    <row r="7" spans="1:33" ht="21" customHeight="1" outlineLevel="1" thickBot="1">
      <c r="A7" s="341" t="s">
        <v>936</v>
      </c>
      <c r="B7" s="345"/>
      <c r="C7" s="345"/>
      <c r="D7" s="346"/>
      <c r="E7" s="345"/>
      <c r="F7" s="345"/>
      <c r="G7" s="346"/>
      <c r="H7" s="345"/>
      <c r="I7" s="345"/>
      <c r="J7" s="346"/>
      <c r="K7" s="266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</row>
    <row r="8" spans="1:33" ht="21" customHeight="1" outlineLevel="1" thickBot="1">
      <c r="A8" s="347" t="s">
        <v>937</v>
      </c>
      <c r="B8" s="348">
        <f>-(B30+C30)*CAPEX_OPEX_split!W20</f>
        <v>-11.98185982118744</v>
      </c>
      <c r="C8" s="348">
        <f>-(B30+C30)*CAPEX_OPEX_split!W19</f>
        <v>-36.959140178812561</v>
      </c>
      <c r="D8" s="349">
        <f>SUM(B8:C8)</f>
        <v>-48.941000000000003</v>
      </c>
      <c r="E8" s="348">
        <f>-(D30+E30)*CAPEX_OPEX_split!W36</f>
        <v>-18.157413212760225</v>
      </c>
      <c r="F8" s="348">
        <f>-(D30+E30)*CAPEX_OPEX_split!W35</f>
        <v>-17.688881379370187</v>
      </c>
      <c r="G8" s="349">
        <f>SUM(E8:F8)</f>
        <v>-35.846294592130413</v>
      </c>
      <c r="H8" s="348">
        <f>-(F30+G30)*CAPEX_OPEX_split!W20</f>
        <v>-3.5861605333105913</v>
      </c>
      <c r="I8" s="348">
        <f>-(F30+G30)*CAPEX_OPEX_split!W19</f>
        <v>-11.06183946668941</v>
      </c>
      <c r="J8" s="349">
        <f>SUM(H8:I8)</f>
        <v>-14.648000000000001</v>
      </c>
      <c r="K8" s="381">
        <f>J8+G8+D8</f>
        <v>-99.435294592130418</v>
      </c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64"/>
      <c r="AD8" s="164"/>
      <c r="AE8" s="164"/>
      <c r="AF8" s="164"/>
      <c r="AG8" s="164"/>
    </row>
    <row r="9" spans="1:33" ht="21" customHeight="1" outlineLevel="1" thickBot="1">
      <c r="A9" s="351" t="s">
        <v>938</v>
      </c>
      <c r="B9" s="348">
        <f>-B36*CAPEX_OPEX_split!W20</f>
        <v>-1.409319409635073</v>
      </c>
      <c r="C9" s="348">
        <f>-B36*CAPEX_OPEX_split!W19</f>
        <v>-4.347174344780643</v>
      </c>
      <c r="D9" s="349">
        <f>SUM(B9:C9)</f>
        <v>-5.7564937544157164</v>
      </c>
      <c r="E9" s="348">
        <f>-(D36+E36)*CAPEX_OPEX_split!W36</f>
        <v>-0.54467739692033501</v>
      </c>
      <c r="F9" s="348">
        <f>-(D36+E36)*CAPEX_OPEX_split!W35</f>
        <v>-0.53062260307966513</v>
      </c>
      <c r="G9" s="349">
        <f>SUM(E9:F9)</f>
        <v>-1.0753000000000001</v>
      </c>
      <c r="H9" s="348">
        <f>-F36*CAPEX_OPEX_split!W20</f>
        <v>-0.2459389285460464</v>
      </c>
      <c r="I9" s="348">
        <f>-F36*CAPEX_OPEX_split!W19</f>
        <v>-0.75862107145395374</v>
      </c>
      <c r="J9" s="349">
        <f>SUM(H9:I9)</f>
        <v>-1.0045600000000001</v>
      </c>
      <c r="K9" s="381">
        <f>J9+G9+D9</f>
        <v>-7.8363537544157165</v>
      </c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</row>
    <row r="10" spans="1:33" ht="21" customHeight="1" outlineLevel="1" thickBot="1">
      <c r="A10" s="341" t="s">
        <v>939</v>
      </c>
      <c r="B10" s="345"/>
      <c r="C10" s="345"/>
      <c r="D10" s="346"/>
      <c r="E10" s="345"/>
      <c r="F10" s="345"/>
      <c r="G10" s="346"/>
      <c r="H10" s="345"/>
      <c r="I10" s="345"/>
      <c r="J10" s="346"/>
      <c r="K10" s="266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spans="1:33" ht="21" customHeight="1" outlineLevel="1">
      <c r="A11" s="266"/>
      <c r="B11" s="266"/>
      <c r="C11" s="266"/>
      <c r="D11" s="266"/>
      <c r="E11" s="266"/>
      <c r="F11" s="352"/>
      <c r="G11" s="266"/>
      <c r="H11" s="266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</row>
    <row r="12" spans="1:33" ht="21" customHeight="1" outlineLevel="1">
      <c r="A12" s="266" t="str">
        <f>DSR_SWB!E$117</f>
        <v>Developer services revenue - total</v>
      </c>
      <c r="B12" s="266"/>
      <c r="C12" s="266"/>
      <c r="D12" s="266"/>
      <c r="E12" s="266"/>
      <c r="F12" s="391"/>
      <c r="G12" s="266"/>
      <c r="H12" s="353">
        <f>Summaries_PR24_PC_BRL!H12+Summaries_PR24_PC_SWB!H12</f>
        <v>99.435294592130418</v>
      </c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</row>
    <row r="13" spans="1:33" s="23" customFormat="1" ht="19.149999999999999" customHeight="1" outlineLevel="1">
      <c r="A13" s="266" t="s">
        <v>923</v>
      </c>
      <c r="B13" s="110"/>
      <c r="C13" s="111"/>
      <c r="D13" s="112"/>
      <c r="E13" s="265"/>
      <c r="F13" s="157"/>
      <c r="G13" s="265"/>
      <c r="H13" s="166">
        <f>IF(ABS(ABS(K8)-ABS(H12))&gt;CHK_TOL,1,0)</f>
        <v>0</v>
      </c>
      <c r="I13" s="101"/>
      <c r="J13" s="101"/>
      <c r="K13" s="101"/>
      <c r="L13" s="79"/>
      <c r="M13" s="157"/>
      <c r="N13" s="101"/>
      <c r="O13" s="120"/>
      <c r="P13" s="157"/>
      <c r="Q13" s="157"/>
      <c r="R13" s="101"/>
      <c r="S13" s="101"/>
      <c r="T13" s="101"/>
      <c r="U13" s="101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95"/>
      <c r="AG13" s="195"/>
    </row>
    <row r="14" spans="1:33" ht="21" customHeight="1" outlineLevel="1">
      <c r="A14" s="266"/>
      <c r="B14" s="266"/>
      <c r="C14" s="266"/>
      <c r="D14" s="266"/>
      <c r="E14" s="266"/>
      <c r="F14" s="266"/>
      <c r="G14" s="266"/>
      <c r="H14" s="266"/>
      <c r="I14" s="164"/>
      <c r="J14" s="164"/>
      <c r="K14" s="164"/>
      <c r="L14" s="164"/>
      <c r="M14" s="164"/>
      <c r="N14" s="101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</row>
    <row r="15" spans="1:33" ht="21" customHeight="1" outlineLevel="1">
      <c r="A15" s="266" t="str">
        <f>DR_TOTEX_BRL!$E$107</f>
        <v>Diversions revenue - total</v>
      </c>
      <c r="B15" s="266"/>
      <c r="C15" s="266"/>
      <c r="D15" s="266"/>
      <c r="E15" s="266"/>
      <c r="F15" s="266"/>
      <c r="G15" s="266"/>
      <c r="H15" s="353">
        <f>Summaries_PR24_PC_BRL!H15+Summaries_PR24_PC_SWB!H15</f>
        <v>7.8363537544157138</v>
      </c>
      <c r="I15" s="164"/>
      <c r="J15" s="164"/>
      <c r="K15" s="164"/>
      <c r="L15" s="164"/>
      <c r="M15" s="164"/>
      <c r="N15" s="101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</row>
    <row r="16" spans="1:33" s="23" customFormat="1" ht="19.149999999999999" customHeight="1" outlineLevel="1">
      <c r="A16" s="266" t="s">
        <v>923</v>
      </c>
      <c r="B16" s="110"/>
      <c r="C16" s="111"/>
      <c r="D16" s="112"/>
      <c r="E16" s="265"/>
      <c r="F16" s="157"/>
      <c r="G16" s="265"/>
      <c r="H16" s="166">
        <f>IF(ABS(ABS(K9)-ABS(H15))&gt;CHK_TOL,1,0)</f>
        <v>0</v>
      </c>
      <c r="I16" s="101"/>
      <c r="J16" s="101"/>
      <c r="K16" s="101"/>
      <c r="L16" s="79"/>
      <c r="M16" s="157"/>
      <c r="N16" s="101"/>
      <c r="O16" s="120"/>
      <c r="P16" s="157"/>
      <c r="Q16" s="157"/>
      <c r="R16" s="101"/>
      <c r="S16" s="101"/>
      <c r="T16" s="101"/>
      <c r="U16" s="101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95"/>
      <c r="AG16" s="195"/>
    </row>
    <row r="17" spans="1:33" ht="21" customHeight="1" outlineLevel="1">
      <c r="A17" s="164"/>
      <c r="B17" s="164"/>
      <c r="C17" s="164"/>
      <c r="D17" s="164"/>
      <c r="E17" s="164"/>
      <c r="F17" s="252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</row>
    <row r="18" spans="1:33" ht="21" customHeight="1" thickBot="1">
      <c r="A18" s="210" t="s">
        <v>940</v>
      </c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</row>
    <row r="19" spans="1:33" ht="22.15" customHeight="1" outlineLevel="1" thickBot="1">
      <c r="A19" s="211" t="s">
        <v>929</v>
      </c>
      <c r="B19" s="586" t="s">
        <v>941</v>
      </c>
      <c r="C19" s="587"/>
      <c r="D19" s="587"/>
      <c r="E19" s="587"/>
      <c r="F19" s="587"/>
      <c r="G19" s="587"/>
      <c r="H19" s="587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</row>
    <row r="20" spans="1:33" ht="22.15" customHeight="1" outlineLevel="1" thickBot="1">
      <c r="A20" s="354"/>
      <c r="B20" s="577" t="s">
        <v>930</v>
      </c>
      <c r="C20" s="577"/>
      <c r="D20" s="578" t="s">
        <v>931</v>
      </c>
      <c r="E20" s="579"/>
      <c r="F20" s="578" t="s">
        <v>1012</v>
      </c>
      <c r="G20" s="579"/>
      <c r="H20" s="355" t="s">
        <v>927</v>
      </c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</row>
    <row r="21" spans="1:33" s="25" customFormat="1" ht="26.25" outlineLevel="1" thickBot="1">
      <c r="A21" s="341"/>
      <c r="B21" s="356" t="s">
        <v>942</v>
      </c>
      <c r="C21" s="357" t="s">
        <v>943</v>
      </c>
      <c r="D21" s="358" t="s">
        <v>942</v>
      </c>
      <c r="E21" s="357" t="s">
        <v>943</v>
      </c>
      <c r="F21" s="358" t="s">
        <v>942</v>
      </c>
      <c r="G21" s="357" t="s">
        <v>943</v>
      </c>
      <c r="H21" s="359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</row>
    <row r="22" spans="1:33" ht="21" customHeight="1" outlineLevel="1" thickBot="1">
      <c r="A22" s="341" t="s">
        <v>944</v>
      </c>
      <c r="B22" s="360"/>
      <c r="C22" s="361"/>
      <c r="D22" s="358"/>
      <c r="E22" s="361"/>
      <c r="F22" s="358"/>
      <c r="G22" s="361"/>
      <c r="H22" s="36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</row>
    <row r="23" spans="1:33" ht="21" customHeight="1" outlineLevel="1" thickBot="1">
      <c r="A23" s="362" t="s">
        <v>945</v>
      </c>
      <c r="B23" s="363">
        <f>Summaries_PR24_PC_SWB!B23</f>
        <v>0</v>
      </c>
      <c r="C23" s="364">
        <f>Summaries_PR24_PC_SWB!C23</f>
        <v>24.71</v>
      </c>
      <c r="D23" s="345"/>
      <c r="E23" s="346"/>
      <c r="F23" s="363">
        <f>Summaries_PR24_PC_BRL!B23</f>
        <v>0</v>
      </c>
      <c r="G23" s="364">
        <f>Summaries_PR24_PC_BRL!C23</f>
        <v>9.1179999999999986</v>
      </c>
      <c r="H23" s="349">
        <f>SUM(B23:G23)</f>
        <v>33.828000000000003</v>
      </c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</row>
    <row r="24" spans="1:33" ht="21" customHeight="1" outlineLevel="1" thickBot="1">
      <c r="A24" s="362" t="s">
        <v>946</v>
      </c>
      <c r="B24" s="363">
        <f>Summaries_PR24_PC_SWB!B24</f>
        <v>9.2349999999999994</v>
      </c>
      <c r="C24" s="346"/>
      <c r="D24" s="348">
        <f>Summaries_PR24_PC_BRL!D24+Summaries_PR24_PC_SWB!D24</f>
        <v>15.905294592130412</v>
      </c>
      <c r="E24" s="346"/>
      <c r="F24" s="363">
        <f>Summaries_PR24_PC_BRL!B24</f>
        <v>3.9309999999999996</v>
      </c>
      <c r="G24" s="346"/>
      <c r="H24" s="349">
        <f t="shared" ref="H24:H29" si="0">SUM(B24:G24)</f>
        <v>29.07129459213041</v>
      </c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</row>
    <row r="25" spans="1:33" ht="21" customHeight="1" outlineLevel="1" thickBot="1">
      <c r="A25" s="362" t="s">
        <v>947</v>
      </c>
      <c r="B25" s="363">
        <f>Summaries_PR24_PC_SWB!B25</f>
        <v>0</v>
      </c>
      <c r="C25" s="364">
        <f>Summaries_PR24_PC_SWB!C25</f>
        <v>17.855</v>
      </c>
      <c r="D25" s="345"/>
      <c r="E25" s="346"/>
      <c r="F25" s="363">
        <f>Summaries_PR24_PC_BRL!B25</f>
        <v>0</v>
      </c>
      <c r="G25" s="364">
        <f>Summaries_PR24_PC_BRL!C25</f>
        <v>3.0210000000000004</v>
      </c>
      <c r="H25" s="349">
        <f t="shared" si="0"/>
        <v>20.876000000000001</v>
      </c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</row>
    <row r="26" spans="1:33" ht="21" customHeight="1" outlineLevel="1" thickBot="1">
      <c r="A26" s="362" t="s">
        <v>948</v>
      </c>
      <c r="B26" s="363">
        <f>Summaries_PR24_PC_SWB!B26</f>
        <v>-3.1459999999999999</v>
      </c>
      <c r="C26" s="346"/>
      <c r="D26" s="348">
        <f>Summaries_PR24_PC_BRL!D26+Summaries_PR24_PC_SWB!D26</f>
        <v>-1.998</v>
      </c>
      <c r="E26" s="346"/>
      <c r="F26" s="363">
        <f>Summaries_PR24_PC_BRL!B26</f>
        <v>-2.3979999999999997</v>
      </c>
      <c r="G26" s="346"/>
      <c r="H26" s="349">
        <f t="shared" si="0"/>
        <v>-7.5419999999999998</v>
      </c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</row>
    <row r="27" spans="1:33" ht="21" customHeight="1" outlineLevel="1" thickBot="1">
      <c r="A27" s="362" t="s">
        <v>949</v>
      </c>
      <c r="B27" s="363">
        <f>Summaries_PR24_PC_SWB!B27</f>
        <v>0</v>
      </c>
      <c r="C27" s="346"/>
      <c r="D27" s="348">
        <f>Summaries_PR24_PC_BRL!D27+Summaries_PR24_PC_SWB!D27</f>
        <v>0</v>
      </c>
      <c r="E27" s="346"/>
      <c r="F27" s="363">
        <f>Summaries_PR24_PC_BRL!B27</f>
        <v>0</v>
      </c>
      <c r="G27" s="346"/>
      <c r="H27" s="349">
        <f t="shared" si="0"/>
        <v>0</v>
      </c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</row>
    <row r="28" spans="1:33" ht="21" customHeight="1" outlineLevel="1" thickBot="1">
      <c r="A28" s="362" t="s">
        <v>950</v>
      </c>
      <c r="B28" s="365"/>
      <c r="C28" s="346"/>
      <c r="D28" s="345"/>
      <c r="E28" s="364">
        <f>Summaries_PR24_PC_BRL!E28+Summaries_PR24_PC_SWB!E28</f>
        <v>21.164000000000001</v>
      </c>
      <c r="F28" s="365"/>
      <c r="G28" s="346"/>
      <c r="H28" s="349">
        <f t="shared" si="0"/>
        <v>21.164000000000001</v>
      </c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</row>
    <row r="29" spans="1:33" ht="21" customHeight="1" outlineLevel="1" thickBot="1">
      <c r="A29" s="362" t="s">
        <v>951</v>
      </c>
      <c r="B29" s="363">
        <f>Summaries_PR24_PC_SWB!B29</f>
        <v>0</v>
      </c>
      <c r="C29" s="364">
        <f>Summaries_PR24_PC_BRL!C29+Summaries_PR24_PC_SWB!C29</f>
        <v>0.28699999999999998</v>
      </c>
      <c r="D29" s="348">
        <f>Summaries_PR24_PC_BRL!D29+Summaries_PR24_PC_SWB!D29</f>
        <v>0.77500000000000002</v>
      </c>
      <c r="E29" s="364">
        <f>Summaries_PR24_PC_BRL!E29+Summaries_PR24_PC_SWB!E29</f>
        <v>0</v>
      </c>
      <c r="F29" s="363">
        <f>Summaries_PR24_PC_BRL!B29</f>
        <v>0.97599999999999998</v>
      </c>
      <c r="G29" s="364">
        <f>Summaries_PR24_PC_BRL!G29+Summaries_PR24_PC_SWB!G29</f>
        <v>0</v>
      </c>
      <c r="H29" s="349">
        <f t="shared" si="0"/>
        <v>2.0380000000000003</v>
      </c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</row>
    <row r="30" spans="1:33" ht="21" customHeight="1" outlineLevel="1" thickBot="1">
      <c r="A30" s="341" t="s">
        <v>952</v>
      </c>
      <c r="B30" s="366">
        <f>SUM(B23:B29)</f>
        <v>6.0889999999999995</v>
      </c>
      <c r="C30" s="367">
        <f t="shared" ref="C30:E30" si="1">SUM(C23:C29)</f>
        <v>42.851999999999997</v>
      </c>
      <c r="D30" s="368">
        <f t="shared" si="1"/>
        <v>14.682294592130413</v>
      </c>
      <c r="E30" s="369">
        <f t="shared" si="1"/>
        <v>21.164000000000001</v>
      </c>
      <c r="F30" s="366">
        <f>SUM(F23:F29)</f>
        <v>2.5089999999999999</v>
      </c>
      <c r="G30" s="367">
        <f t="shared" ref="G30" si="2">SUM(G23:G29)</f>
        <v>12.138999999999999</v>
      </c>
      <c r="H30" s="349">
        <f t="shared" ref="H30" si="3">SUM(H23:H29)</f>
        <v>99.435294592130418</v>
      </c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</row>
    <row r="31" spans="1:33" ht="21" customHeight="1" outlineLevel="1" thickBot="1">
      <c r="A31" s="512" t="s">
        <v>1130</v>
      </c>
      <c r="B31" s="456">
        <v>0</v>
      </c>
      <c r="C31" s="456">
        <v>1</v>
      </c>
      <c r="D31" s="348"/>
      <c r="E31" s="364"/>
      <c r="F31" s="456">
        <v>0</v>
      </c>
      <c r="G31" s="456">
        <v>1</v>
      </c>
      <c r="H31" s="364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</row>
    <row r="32" spans="1:33" ht="21" customHeight="1" outlineLevel="1" thickBot="1">
      <c r="A32" s="341" t="s">
        <v>954</v>
      </c>
      <c r="B32" s="363"/>
      <c r="C32" s="364"/>
      <c r="D32" s="348"/>
      <c r="E32" s="364"/>
      <c r="F32" s="363"/>
      <c r="G32" s="364"/>
      <c r="H32" s="364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</row>
    <row r="33" spans="1:33" ht="21" customHeight="1" outlineLevel="1" thickBot="1">
      <c r="A33" s="362" t="s">
        <v>955</v>
      </c>
      <c r="B33" s="363">
        <f>Summaries_PR24_PC_SWB!B33</f>
        <v>5.0290000000000008</v>
      </c>
      <c r="C33" s="346"/>
      <c r="D33" s="370"/>
      <c r="E33" s="371">
        <f>Summaries_PR24_PC_BRL!E33+Summaries_PR24_PC_SWB!E33</f>
        <v>0.53</v>
      </c>
      <c r="F33" s="363">
        <f>Summaries_PR24_PC_BRL!B33</f>
        <v>0.629</v>
      </c>
      <c r="G33" s="346"/>
      <c r="H33" s="349">
        <f>SUM(B33:G33)</f>
        <v>6.1880000000000006</v>
      </c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</row>
    <row r="34" spans="1:33" ht="21" customHeight="1" outlineLevel="1" thickBot="1">
      <c r="A34" s="362" t="s">
        <v>956</v>
      </c>
      <c r="B34" s="363">
        <f>Summaries_PR24_PC_SWB!B34</f>
        <v>0.72749375441571495</v>
      </c>
      <c r="C34" s="346"/>
      <c r="D34" s="348">
        <f>Summaries_PR24_PC_BRL!D34+Summaries_PR24_PC_SWB!D34</f>
        <v>0.54530000000000012</v>
      </c>
      <c r="E34" s="346"/>
      <c r="F34" s="363">
        <f>Summaries_PR24_PC_BRL!B34</f>
        <v>0.37556</v>
      </c>
      <c r="G34" s="346"/>
      <c r="H34" s="349">
        <f t="shared" ref="H34:H35" si="4">SUM(B34:G34)</f>
        <v>1.648353754415715</v>
      </c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</row>
    <row r="35" spans="1:33" ht="21" customHeight="1" outlineLevel="1" thickBot="1">
      <c r="A35" s="362" t="s">
        <v>957</v>
      </c>
      <c r="B35" s="363">
        <f>Summaries_PR24_PC_SWB!B35</f>
        <v>0</v>
      </c>
      <c r="C35" s="346"/>
      <c r="D35" s="348">
        <f>Summaries_PR24_PC_BRL!D35+Summaries_PR24_PC_SWB!D35</f>
        <v>0</v>
      </c>
      <c r="E35" s="346"/>
      <c r="F35" s="363">
        <f>Summaries_PR24_PC_BRL!B35</f>
        <v>0</v>
      </c>
      <c r="G35" s="346"/>
      <c r="H35" s="349">
        <f t="shared" si="4"/>
        <v>0</v>
      </c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</row>
    <row r="36" spans="1:33" ht="21" customHeight="1" outlineLevel="1" thickBot="1">
      <c r="A36" s="341" t="s">
        <v>958</v>
      </c>
      <c r="B36" s="366">
        <f>SUM(B33:B35)</f>
        <v>5.7564937544157155</v>
      </c>
      <c r="C36" s="372"/>
      <c r="D36" s="368">
        <f>SUM(D34:D35)</f>
        <v>0.54530000000000012</v>
      </c>
      <c r="E36" s="349">
        <f>SUM(E33:E35)</f>
        <v>0.53</v>
      </c>
      <c r="F36" s="366">
        <f>SUM(F33:F35)</f>
        <v>1.0045600000000001</v>
      </c>
      <c r="G36" s="372"/>
      <c r="H36" s="349">
        <f>SUM(H33:H35)</f>
        <v>7.8363537544157156</v>
      </c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ht="21" customHeight="1" outlineLevel="1">
      <c r="A37" s="266"/>
      <c r="B37" s="266"/>
      <c r="C37" s="266"/>
      <c r="D37" s="266"/>
      <c r="E37" s="266"/>
      <c r="F37" s="266"/>
      <c r="G37" s="164"/>
      <c r="H37" s="164"/>
      <c r="I37" s="101"/>
      <c r="J37" s="101"/>
      <c r="K37" s="101"/>
      <c r="L37" s="101"/>
      <c r="M37" s="101"/>
      <c r="N37" s="101"/>
      <c r="O37" s="101"/>
      <c r="P37" s="101"/>
      <c r="Q37" s="101"/>
      <c r="R37" s="101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 s="485" customFormat="1" ht="21" customHeight="1" outlineLevel="1">
      <c r="A38" s="266" t="str">
        <f>DSR_BRL!E$117</f>
        <v>Developer services revenue - total</v>
      </c>
      <c r="B38" s="266"/>
      <c r="C38" s="266"/>
      <c r="D38" s="266"/>
      <c r="E38" s="266"/>
      <c r="F38" s="353">
        <f>Summaries_PR24_PC_BRL!F38+Summaries_PR24_PC_SWB!F38</f>
        <v>99.435294592130418</v>
      </c>
      <c r="G38" s="164"/>
      <c r="H38" s="164"/>
      <c r="I38" s="164"/>
      <c r="J38" s="164"/>
      <c r="K38" s="164"/>
      <c r="L38" s="164"/>
      <c r="M38" s="164"/>
      <c r="N38" s="164"/>
      <c r="O38" s="484"/>
      <c r="P38" s="484"/>
      <c r="Q38" s="484"/>
      <c r="R38" s="484"/>
      <c r="S38" s="484"/>
      <c r="T38" s="484"/>
      <c r="U38" s="484"/>
      <c r="V38" s="484"/>
      <c r="W38" s="484"/>
      <c r="X38" s="484"/>
      <c r="Y38" s="484"/>
      <c r="Z38" s="484"/>
      <c r="AA38" s="484"/>
      <c r="AB38" s="484"/>
      <c r="AC38" s="484"/>
      <c r="AD38" s="484"/>
      <c r="AE38" s="484"/>
      <c r="AF38" s="484"/>
      <c r="AG38" s="484"/>
    </row>
    <row r="39" spans="1:33" s="490" customFormat="1" ht="19.149999999999999" customHeight="1" outlineLevel="1">
      <c r="A39" s="266" t="s">
        <v>923</v>
      </c>
      <c r="B39" s="110"/>
      <c r="C39" s="111"/>
      <c r="D39" s="112"/>
      <c r="E39" s="265"/>
      <c r="F39" s="166">
        <f>IF(ABS(H30-F38)&gt;CHK_TOL,1,0)</f>
        <v>0</v>
      </c>
      <c r="G39" s="101"/>
      <c r="H39" s="101"/>
      <c r="I39" s="101"/>
      <c r="J39" s="101"/>
      <c r="K39" s="101"/>
      <c r="L39" s="120"/>
      <c r="M39" s="193"/>
      <c r="N39" s="101"/>
      <c r="O39" s="487"/>
      <c r="P39" s="488"/>
      <c r="Q39" s="488"/>
      <c r="R39" s="486"/>
      <c r="S39" s="486"/>
      <c r="T39" s="486"/>
      <c r="U39" s="486"/>
      <c r="V39" s="488"/>
      <c r="W39" s="488"/>
      <c r="X39" s="488"/>
      <c r="Y39" s="488"/>
      <c r="Z39" s="488"/>
      <c r="AA39" s="488"/>
      <c r="AB39" s="488"/>
      <c r="AC39" s="488"/>
      <c r="AD39" s="488"/>
      <c r="AE39" s="488"/>
      <c r="AF39" s="489"/>
      <c r="AG39" s="489"/>
    </row>
    <row r="40" spans="1:33" s="485" customFormat="1" ht="21" customHeight="1" outlineLevel="1">
      <c r="A40" s="266"/>
      <c r="B40" s="266"/>
      <c r="C40" s="266"/>
      <c r="D40" s="266"/>
      <c r="E40" s="266"/>
      <c r="F40" s="266"/>
      <c r="G40" s="164"/>
      <c r="H40" s="164"/>
      <c r="I40" s="164"/>
      <c r="J40" s="164"/>
      <c r="K40" s="164"/>
      <c r="L40" s="164"/>
      <c r="M40" s="164"/>
      <c r="N40" s="101"/>
      <c r="O40" s="484"/>
      <c r="P40" s="484"/>
      <c r="Q40" s="484"/>
      <c r="R40" s="484"/>
      <c r="S40" s="484"/>
      <c r="T40" s="484"/>
      <c r="U40" s="484"/>
      <c r="V40" s="484"/>
      <c r="W40" s="484"/>
      <c r="X40" s="484"/>
      <c r="Y40" s="484"/>
      <c r="Z40" s="484"/>
      <c r="AA40" s="484"/>
      <c r="AB40" s="484"/>
      <c r="AC40" s="484"/>
      <c r="AD40" s="484"/>
      <c r="AE40" s="484"/>
      <c r="AF40" s="484"/>
      <c r="AG40" s="484"/>
    </row>
    <row r="41" spans="1:33" s="485" customFormat="1" ht="21" customHeight="1" outlineLevel="1">
      <c r="A41" s="266" t="str">
        <f>DR_TOTEX_BRL!$E$107</f>
        <v>Diversions revenue - total</v>
      </c>
      <c r="B41" s="266"/>
      <c r="C41" s="266"/>
      <c r="D41" s="266"/>
      <c r="E41" s="266"/>
      <c r="F41" s="353">
        <f>Summaries_PR24_PC_BRL!F41+Summaries_PR24_PC_SWB!F41</f>
        <v>7.8363537544157138</v>
      </c>
      <c r="G41" s="164"/>
      <c r="H41" s="164"/>
      <c r="I41" s="164"/>
      <c r="J41" s="164"/>
      <c r="K41" s="164"/>
      <c r="L41" s="164"/>
      <c r="M41" s="164"/>
      <c r="N41" s="101"/>
      <c r="O41" s="484"/>
      <c r="P41" s="484"/>
      <c r="Q41" s="484"/>
      <c r="R41" s="484"/>
      <c r="S41" s="484"/>
      <c r="T41" s="484"/>
      <c r="U41" s="484"/>
      <c r="V41" s="484"/>
      <c r="W41" s="484"/>
      <c r="X41" s="484"/>
      <c r="Y41" s="484"/>
      <c r="Z41" s="484"/>
      <c r="AA41" s="484"/>
      <c r="AB41" s="484"/>
      <c r="AC41" s="484"/>
      <c r="AD41" s="484"/>
      <c r="AE41" s="484"/>
      <c r="AF41" s="484"/>
      <c r="AG41" s="484"/>
    </row>
    <row r="42" spans="1:33" s="490" customFormat="1" ht="19.149999999999999" customHeight="1" outlineLevel="1">
      <c r="A42" s="266" t="s">
        <v>923</v>
      </c>
      <c r="B42" s="110"/>
      <c r="C42" s="111"/>
      <c r="D42" s="112"/>
      <c r="E42" s="265"/>
      <c r="F42" s="166">
        <f>IF(ABS(H36-F41)&gt;CHK_TOL,1,0)</f>
        <v>0</v>
      </c>
      <c r="G42" s="101"/>
      <c r="H42" s="101"/>
      <c r="I42" s="101"/>
      <c r="J42" s="101"/>
      <c r="K42" s="101"/>
      <c r="L42" s="120"/>
      <c r="M42" s="193"/>
      <c r="N42" s="101"/>
      <c r="O42" s="487"/>
      <c r="P42" s="488"/>
      <c r="Q42" s="488"/>
      <c r="R42" s="486"/>
      <c r="S42" s="486"/>
      <c r="T42" s="486"/>
      <c r="U42" s="486"/>
      <c r="V42" s="488"/>
      <c r="W42" s="488"/>
      <c r="X42" s="488"/>
      <c r="Y42" s="488"/>
      <c r="Z42" s="488"/>
      <c r="AA42" s="488"/>
      <c r="AB42" s="488"/>
      <c r="AC42" s="488"/>
      <c r="AD42" s="488"/>
      <c r="AE42" s="488"/>
      <c r="AF42" s="489"/>
      <c r="AG42" s="489"/>
    </row>
    <row r="43" spans="1:33" s="485" customFormat="1" ht="21" customHeight="1" outlineLevel="1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484"/>
      <c r="P43" s="484"/>
      <c r="Q43" s="484"/>
      <c r="R43" s="484"/>
      <c r="S43" s="484"/>
      <c r="T43" s="484"/>
      <c r="U43" s="484"/>
      <c r="V43" s="484"/>
      <c r="W43" s="484"/>
      <c r="X43" s="484"/>
      <c r="Y43" s="484"/>
      <c r="Z43" s="484"/>
      <c r="AA43" s="484"/>
      <c r="AB43" s="484"/>
      <c r="AC43" s="484"/>
      <c r="AD43" s="484"/>
      <c r="AE43" s="484"/>
      <c r="AF43" s="484"/>
      <c r="AG43" s="484"/>
    </row>
    <row r="44" spans="1:33" s="485" customFormat="1" ht="21" customHeight="1" thickBot="1">
      <c r="A44" s="210" t="s">
        <v>959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484"/>
      <c r="P44" s="484"/>
      <c r="Q44" s="484"/>
      <c r="R44" s="484"/>
      <c r="S44" s="484"/>
      <c r="T44" s="484"/>
      <c r="U44" s="484"/>
      <c r="V44" s="484"/>
      <c r="W44" s="484"/>
      <c r="X44" s="484"/>
      <c r="Y44" s="484"/>
      <c r="Z44" s="484"/>
      <c r="AA44" s="484"/>
      <c r="AB44" s="484"/>
      <c r="AC44" s="484"/>
      <c r="AD44" s="484"/>
      <c r="AE44" s="484"/>
      <c r="AF44" s="484"/>
      <c r="AG44" s="484"/>
    </row>
    <row r="45" spans="1:33" s="485" customFormat="1" ht="22.15" customHeight="1" outlineLevel="1" thickBot="1">
      <c r="A45" s="211" t="s">
        <v>929</v>
      </c>
      <c r="B45" s="574" t="s">
        <v>941</v>
      </c>
      <c r="C45" s="575"/>
      <c r="D45" s="575"/>
      <c r="E45" s="575"/>
      <c r="F45" s="575"/>
      <c r="G45" s="575"/>
      <c r="H45" s="576"/>
      <c r="I45" s="164"/>
      <c r="J45" s="164"/>
      <c r="K45" s="164"/>
      <c r="L45" s="164"/>
      <c r="M45" s="164"/>
      <c r="N45" s="101"/>
      <c r="O45" s="486"/>
      <c r="P45" s="486"/>
      <c r="Q45" s="486"/>
      <c r="R45" s="486"/>
      <c r="S45" s="486"/>
      <c r="T45" s="486"/>
      <c r="U45" s="486"/>
      <c r="V45" s="486"/>
      <c r="W45" s="484"/>
      <c r="X45" s="484"/>
      <c r="Y45" s="484"/>
      <c r="Z45" s="484"/>
      <c r="AA45" s="484"/>
      <c r="AB45" s="484"/>
      <c r="AC45" s="484"/>
      <c r="AD45" s="484"/>
      <c r="AE45" s="484"/>
      <c r="AF45" s="484"/>
      <c r="AG45" s="484"/>
    </row>
    <row r="46" spans="1:33" s="492" customFormat="1" ht="27.75" customHeight="1" outlineLevel="1" thickBot="1">
      <c r="A46" s="375"/>
      <c r="B46" s="376" t="s">
        <v>628</v>
      </c>
      <c r="C46" s="376" t="s">
        <v>930</v>
      </c>
      <c r="D46" s="376" t="s">
        <v>931</v>
      </c>
      <c r="E46" s="376" t="s">
        <v>960</v>
      </c>
      <c r="F46" s="376" t="s">
        <v>961</v>
      </c>
      <c r="G46" s="376" t="s">
        <v>962</v>
      </c>
      <c r="H46" s="376" t="s">
        <v>927</v>
      </c>
      <c r="I46" s="212"/>
      <c r="J46" s="212"/>
      <c r="K46" s="212"/>
      <c r="L46" s="212"/>
      <c r="M46" s="212"/>
      <c r="N46" s="101"/>
      <c r="O46" s="486"/>
      <c r="P46" s="486"/>
      <c r="Q46" s="486"/>
      <c r="R46" s="486"/>
      <c r="S46" s="486"/>
      <c r="T46" s="486"/>
      <c r="U46" s="486"/>
      <c r="V46" s="486"/>
      <c r="W46" s="491"/>
      <c r="X46" s="491"/>
      <c r="Y46" s="491"/>
      <c r="Z46" s="491"/>
      <c r="AA46" s="491"/>
      <c r="AB46" s="491"/>
      <c r="AC46" s="491"/>
      <c r="AD46" s="491"/>
      <c r="AE46" s="491"/>
      <c r="AF46" s="491"/>
      <c r="AG46" s="491"/>
    </row>
    <row r="47" spans="1:33" ht="21" customHeight="1" outlineLevel="1" thickBot="1">
      <c r="A47" s="377" t="s">
        <v>963</v>
      </c>
      <c r="B47" s="358"/>
      <c r="C47" s="358"/>
      <c r="D47" s="358"/>
      <c r="E47" s="358"/>
      <c r="F47" s="358"/>
      <c r="G47" s="358"/>
      <c r="H47" s="358"/>
      <c r="I47" s="164"/>
      <c r="J47" s="164"/>
      <c r="K47" s="164"/>
      <c r="L47" s="164"/>
      <c r="M47" s="164"/>
      <c r="N47" s="101"/>
      <c r="O47" s="101"/>
      <c r="P47" s="101"/>
      <c r="Q47" s="101"/>
      <c r="R47" s="101"/>
      <c r="S47" s="101"/>
      <c r="T47" s="101"/>
      <c r="U47" s="101"/>
      <c r="V47" s="101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</row>
    <row r="48" spans="1:33" ht="21" customHeight="1" outlineLevel="1" thickBot="1">
      <c r="A48" s="378" t="s">
        <v>964</v>
      </c>
      <c r="B48" s="348">
        <f>TP_TOTEX!W38</f>
        <v>0</v>
      </c>
      <c r="C48" s="348">
        <f>TP_TOTEX!W39</f>
        <v>33.103457913856232</v>
      </c>
      <c r="D48" s="345"/>
      <c r="E48" s="345"/>
      <c r="F48" s="348">
        <f>TP_TOTEX!W40</f>
        <v>0</v>
      </c>
      <c r="G48" s="348">
        <f>TP_TOTEX!W41</f>
        <v>0</v>
      </c>
      <c r="H48" s="368">
        <f>SUM(B48:G48)</f>
        <v>33.103457913856232</v>
      </c>
      <c r="I48" s="164"/>
      <c r="J48" s="164"/>
      <c r="K48" s="164"/>
      <c r="L48" s="164"/>
      <c r="M48" s="164"/>
      <c r="N48" s="101"/>
      <c r="O48" s="101"/>
      <c r="P48" s="101"/>
      <c r="Q48" s="101"/>
      <c r="R48" s="101"/>
      <c r="S48" s="101"/>
      <c r="T48" s="101"/>
      <c r="U48" s="101"/>
      <c r="V48" s="101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</row>
    <row r="49" spans="1:33" ht="21" customHeight="1" outlineLevel="1" thickBot="1">
      <c r="A49" s="378" t="s">
        <v>965</v>
      </c>
      <c r="B49" s="348">
        <f>TP_TOTEX!W78</f>
        <v>6.1450000000000005</v>
      </c>
      <c r="C49" s="348">
        <f>TP_TOTEX!W79</f>
        <v>0</v>
      </c>
      <c r="D49" s="348">
        <f>TP_TOTEX!W80</f>
        <v>0</v>
      </c>
      <c r="E49" s="348">
        <f>TP_TOTEX!W81</f>
        <v>0</v>
      </c>
      <c r="F49" s="345"/>
      <c r="G49" s="345"/>
      <c r="H49" s="368">
        <f>SUM(B49:G49)</f>
        <v>6.1450000000000005</v>
      </c>
      <c r="I49" s="164"/>
      <c r="J49" s="164"/>
      <c r="K49" s="164"/>
      <c r="L49" s="164"/>
      <c r="M49" s="164"/>
      <c r="N49" s="101"/>
      <c r="O49" s="101"/>
      <c r="P49" s="101"/>
      <c r="Q49" s="101"/>
      <c r="R49" s="101"/>
      <c r="S49" s="101"/>
      <c r="T49" s="101"/>
      <c r="U49" s="101"/>
      <c r="V49" s="101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</row>
    <row r="50" spans="1:33" ht="21" customHeight="1" outlineLevel="1" thickBot="1">
      <c r="A50" s="377" t="s">
        <v>966</v>
      </c>
      <c r="B50" s="368">
        <f>SUM(B48:B49)</f>
        <v>6.1450000000000005</v>
      </c>
      <c r="C50" s="368">
        <f t="shared" ref="C50:H50" si="5">SUM(C48:C49)</f>
        <v>33.103457913856232</v>
      </c>
      <c r="D50" s="368">
        <f t="shared" si="5"/>
        <v>0</v>
      </c>
      <c r="E50" s="368">
        <f t="shared" si="5"/>
        <v>0</v>
      </c>
      <c r="F50" s="368">
        <f t="shared" si="5"/>
        <v>0</v>
      </c>
      <c r="G50" s="368">
        <f t="shared" si="5"/>
        <v>0</v>
      </c>
      <c r="H50" s="368">
        <f t="shared" si="5"/>
        <v>39.248457913856235</v>
      </c>
      <c r="I50" s="164"/>
      <c r="J50" s="164"/>
      <c r="K50" s="164"/>
      <c r="L50" s="164"/>
      <c r="M50" s="164"/>
      <c r="N50" s="101"/>
      <c r="O50" s="101"/>
      <c r="P50" s="101"/>
      <c r="Q50" s="101"/>
      <c r="R50" s="101"/>
      <c r="S50" s="101"/>
      <c r="T50" s="101"/>
      <c r="U50" s="101"/>
      <c r="V50" s="101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</row>
    <row r="51" spans="1:33" ht="21" customHeight="1" outlineLevel="1" thickBot="1">
      <c r="A51" s="377"/>
      <c r="B51" s="348"/>
      <c r="C51" s="348"/>
      <c r="D51" s="348"/>
      <c r="E51" s="348"/>
      <c r="F51" s="348"/>
      <c r="G51" s="348"/>
      <c r="H51" s="348"/>
      <c r="I51" s="164"/>
      <c r="J51" s="164"/>
      <c r="K51" s="164"/>
      <c r="L51" s="164"/>
      <c r="M51" s="164"/>
      <c r="N51" s="101"/>
      <c r="O51" s="101"/>
      <c r="P51" s="101"/>
      <c r="Q51" s="101"/>
      <c r="R51" s="101"/>
      <c r="S51" s="101"/>
      <c r="T51" s="101"/>
      <c r="U51" s="101"/>
      <c r="V51" s="101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</row>
    <row r="52" spans="1:33" ht="21" customHeight="1" outlineLevel="1" thickBot="1">
      <c r="A52" s="377" t="s">
        <v>967</v>
      </c>
      <c r="B52" s="348"/>
      <c r="C52" s="348"/>
      <c r="D52" s="348"/>
      <c r="E52" s="348"/>
      <c r="F52" s="348"/>
      <c r="G52" s="348"/>
      <c r="H52" s="348"/>
      <c r="I52" s="164"/>
      <c r="J52" s="164"/>
      <c r="K52" s="164"/>
      <c r="L52" s="164"/>
      <c r="M52" s="164"/>
      <c r="N52" s="101"/>
      <c r="O52" s="101"/>
      <c r="P52" s="101"/>
      <c r="Q52" s="101"/>
      <c r="R52" s="101"/>
      <c r="S52" s="101"/>
      <c r="T52" s="101"/>
      <c r="U52" s="101"/>
      <c r="V52" s="101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</row>
    <row r="53" spans="1:33" ht="21" customHeight="1" outlineLevel="1" thickBot="1">
      <c r="A53" s="378" t="s">
        <v>968</v>
      </c>
      <c r="B53" s="348">
        <f>TP_TOTEX!W139</f>
        <v>0</v>
      </c>
      <c r="C53" s="348">
        <f>TP_TOTEX!W140</f>
        <v>0.3</v>
      </c>
      <c r="D53" s="348">
        <f>TP_TOTEX!W141</f>
        <v>0.36</v>
      </c>
      <c r="E53" s="348">
        <f>TP_TOTEX!W142</f>
        <v>0</v>
      </c>
      <c r="F53" s="348">
        <f>TP_TOTEX!W143</f>
        <v>7.9450000000000003</v>
      </c>
      <c r="G53" s="348">
        <f>TP_TOTEX!W144</f>
        <v>0</v>
      </c>
      <c r="H53" s="368">
        <f>SUM(B53:G53)</f>
        <v>8.6050000000000004</v>
      </c>
      <c r="I53" s="164"/>
      <c r="J53" s="164"/>
      <c r="K53" s="164"/>
      <c r="L53" s="164"/>
      <c r="M53" s="164"/>
      <c r="N53" s="101"/>
      <c r="O53" s="101"/>
      <c r="P53" s="101"/>
      <c r="Q53" s="101"/>
      <c r="R53" s="101"/>
      <c r="S53" s="101"/>
      <c r="T53" s="101"/>
      <c r="U53" s="101"/>
      <c r="V53" s="101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</row>
    <row r="54" spans="1:33" ht="21" customHeight="1" outlineLevel="1" thickBot="1">
      <c r="A54" s="378" t="s">
        <v>969</v>
      </c>
      <c r="B54" s="348">
        <f>TP_TOTEX!W187</f>
        <v>0</v>
      </c>
      <c r="C54" s="348">
        <f>TP_TOTEX!W188</f>
        <v>6.42</v>
      </c>
      <c r="D54" s="348">
        <f>TP_TOTEX!W189</f>
        <v>0</v>
      </c>
      <c r="E54" s="348">
        <f>TP_TOTEX!W190</f>
        <v>0</v>
      </c>
      <c r="F54" s="348">
        <f>TP_TOTEX!W191</f>
        <v>0</v>
      </c>
      <c r="G54" s="348">
        <f>TP_TOTEX!W192</f>
        <v>0</v>
      </c>
      <c r="H54" s="368">
        <f t="shared" ref="H54:H55" si="6">SUM(B54:G54)</f>
        <v>6.42</v>
      </c>
      <c r="I54" s="164"/>
      <c r="J54" s="164"/>
      <c r="K54" s="164"/>
      <c r="L54" s="164"/>
      <c r="M54" s="164"/>
      <c r="N54" s="101"/>
      <c r="O54" s="101"/>
      <c r="P54" s="101"/>
      <c r="Q54" s="101"/>
      <c r="R54" s="101"/>
      <c r="S54" s="101"/>
      <c r="T54" s="101"/>
      <c r="U54" s="101"/>
      <c r="V54" s="101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</row>
    <row r="55" spans="1:33" ht="21" customHeight="1" outlineLevel="1" thickBot="1">
      <c r="A55" s="377" t="s">
        <v>970</v>
      </c>
      <c r="B55" s="368">
        <f>SUM(B53:B54)</f>
        <v>0</v>
      </c>
      <c r="C55" s="368">
        <f t="shared" ref="C55:G55" si="7">SUM(C53:C54)</f>
        <v>6.72</v>
      </c>
      <c r="D55" s="368">
        <f t="shared" si="7"/>
        <v>0.36</v>
      </c>
      <c r="E55" s="368">
        <f t="shared" si="7"/>
        <v>0</v>
      </c>
      <c r="F55" s="368">
        <f t="shared" si="7"/>
        <v>7.9450000000000003</v>
      </c>
      <c r="G55" s="368">
        <f t="shared" si="7"/>
        <v>0</v>
      </c>
      <c r="H55" s="368">
        <f t="shared" si="6"/>
        <v>15.025</v>
      </c>
      <c r="I55" s="164"/>
      <c r="J55" s="164"/>
      <c r="K55" s="164"/>
      <c r="L55" s="164"/>
      <c r="M55" s="164"/>
      <c r="N55" s="101"/>
      <c r="O55" s="101"/>
      <c r="P55" s="101"/>
      <c r="Q55" s="101"/>
      <c r="R55" s="101"/>
      <c r="S55" s="101"/>
      <c r="T55" s="101"/>
      <c r="U55" s="101"/>
      <c r="V55" s="101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</row>
    <row r="56" spans="1:33" ht="21" customHeight="1" outlineLevel="1" thickBot="1">
      <c r="A56" s="377"/>
      <c r="B56" s="358"/>
      <c r="C56" s="358"/>
      <c r="D56" s="358"/>
      <c r="E56" s="358"/>
      <c r="F56" s="358"/>
      <c r="G56" s="358"/>
      <c r="H56" s="358"/>
      <c r="I56" s="164"/>
      <c r="J56" s="164"/>
      <c r="K56" s="164"/>
      <c r="L56" s="164"/>
      <c r="M56" s="164"/>
      <c r="N56" s="101"/>
      <c r="O56" s="101"/>
      <c r="P56" s="101"/>
      <c r="Q56" s="101"/>
      <c r="R56" s="101"/>
      <c r="S56" s="101"/>
      <c r="T56" s="101"/>
      <c r="U56" s="101"/>
      <c r="V56" s="101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</row>
    <row r="57" spans="1:33" ht="21" customHeight="1" outlineLevel="1" thickBot="1">
      <c r="A57" s="377" t="s">
        <v>971</v>
      </c>
      <c r="B57" s="368">
        <f>B55+B50</f>
        <v>6.1450000000000005</v>
      </c>
      <c r="C57" s="368">
        <f t="shared" ref="C57:G57" si="8">C55+C50</f>
        <v>39.823457913856231</v>
      </c>
      <c r="D57" s="368">
        <f t="shared" si="8"/>
        <v>0.36</v>
      </c>
      <c r="E57" s="368">
        <f t="shared" si="8"/>
        <v>0</v>
      </c>
      <c r="F57" s="368">
        <f t="shared" si="8"/>
        <v>7.9450000000000003</v>
      </c>
      <c r="G57" s="368">
        <f t="shared" si="8"/>
        <v>0</v>
      </c>
      <c r="H57" s="368">
        <f>H55+H50</f>
        <v>54.273457913856234</v>
      </c>
      <c r="I57" s="274"/>
      <c r="J57" s="164"/>
      <c r="K57" s="164"/>
      <c r="L57" s="164"/>
      <c r="M57" s="164"/>
      <c r="N57" s="101"/>
      <c r="O57" s="101"/>
      <c r="P57" s="101"/>
      <c r="Q57" s="101"/>
      <c r="R57" s="101"/>
      <c r="S57" s="101"/>
      <c r="T57" s="101"/>
      <c r="U57" s="101"/>
      <c r="V57" s="101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</row>
    <row r="58" spans="1:33" ht="21" customHeight="1" outlineLevel="1">
      <c r="A58" s="266"/>
      <c r="B58" s="266"/>
      <c r="C58" s="266"/>
      <c r="D58" s="266"/>
      <c r="E58" s="266"/>
      <c r="F58" s="266"/>
      <c r="G58" s="266"/>
      <c r="H58" s="266"/>
      <c r="I58" s="164"/>
      <c r="J58" s="164"/>
      <c r="K58" s="164"/>
      <c r="L58" s="164"/>
      <c r="M58" s="164"/>
      <c r="N58" s="101"/>
      <c r="O58" s="101"/>
      <c r="P58" s="101"/>
      <c r="Q58" s="101"/>
      <c r="R58" s="101"/>
      <c r="S58" s="101"/>
      <c r="T58" s="101"/>
      <c r="U58" s="101"/>
      <c r="V58" s="101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</row>
    <row r="59" spans="1:33" ht="21" customHeight="1" outlineLevel="1">
      <c r="A59" s="266" t="str">
        <f>TP_TOTEX!E228</f>
        <v>Third party revenue - total</v>
      </c>
      <c r="B59" s="266"/>
      <c r="C59" s="266"/>
      <c r="D59" s="266"/>
      <c r="E59" s="266"/>
      <c r="F59" s="266"/>
      <c r="G59" s="266"/>
      <c r="H59" s="353">
        <f>TP_TOTEX!$W$228</f>
        <v>54.27345791385622</v>
      </c>
      <c r="I59" s="164"/>
      <c r="J59" s="164"/>
      <c r="K59" s="164"/>
      <c r="L59" s="164"/>
      <c r="M59" s="164"/>
      <c r="N59" s="101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</row>
    <row r="60" spans="1:33" s="23" customFormat="1" ht="19.149999999999999" customHeight="1" outlineLevel="1">
      <c r="A60" s="266" t="s">
        <v>923</v>
      </c>
      <c r="B60" s="110"/>
      <c r="C60" s="111"/>
      <c r="D60" s="112"/>
      <c r="E60" s="265"/>
      <c r="F60" s="157"/>
      <c r="G60" s="265"/>
      <c r="H60" s="166">
        <f>IF(ABS(H57-H59)&gt;CHK_TOL,1,0)</f>
        <v>0</v>
      </c>
      <c r="I60" s="101"/>
      <c r="J60" s="101"/>
      <c r="K60" s="101"/>
      <c r="L60" s="79"/>
      <c r="M60" s="157"/>
      <c r="N60" s="101"/>
      <c r="O60" s="120"/>
      <c r="P60" s="157"/>
      <c r="Q60" s="157"/>
      <c r="R60" s="101"/>
      <c r="S60" s="101"/>
      <c r="T60" s="101"/>
      <c r="U60" s="101"/>
      <c r="V60" s="157"/>
      <c r="W60" s="157"/>
      <c r="X60" s="157"/>
      <c r="Y60" s="157"/>
      <c r="Z60" s="157"/>
      <c r="AA60" s="157"/>
      <c r="AB60" s="157"/>
      <c r="AC60" s="157"/>
      <c r="AD60" s="157"/>
      <c r="AE60" s="157"/>
      <c r="AF60" s="195"/>
      <c r="AG60" s="195"/>
    </row>
    <row r="61" spans="1:33" customFormat="1" ht="19.149999999999999" customHeight="1" outlineLevel="1">
      <c r="A61" s="101"/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</row>
    <row r="62" spans="1:33" ht="21" customHeight="1" thickBot="1">
      <c r="A62" s="210" t="s">
        <v>972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</row>
    <row r="63" spans="1:33" ht="21" customHeight="1" outlineLevel="1" thickBot="1">
      <c r="A63" s="211" t="s">
        <v>929</v>
      </c>
      <c r="B63" s="586" t="s">
        <v>973</v>
      </c>
      <c r="C63" s="587"/>
      <c r="D63" s="587"/>
      <c r="E63" s="587"/>
      <c r="F63" s="587"/>
      <c r="G63" s="587"/>
      <c r="H63" s="587"/>
      <c r="I63" s="587"/>
      <c r="J63" s="587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</row>
    <row r="64" spans="1:33" ht="22.15" customHeight="1" outlineLevel="1" thickBot="1">
      <c r="A64" s="375"/>
      <c r="B64" s="580" t="s">
        <v>930</v>
      </c>
      <c r="C64" s="581"/>
      <c r="D64" s="582"/>
      <c r="E64" s="583" t="s">
        <v>931</v>
      </c>
      <c r="F64" s="584"/>
      <c r="G64" s="585"/>
      <c r="H64" s="583" t="s">
        <v>1012</v>
      </c>
      <c r="I64" s="584"/>
      <c r="J64" s="585"/>
      <c r="K64" s="266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</row>
    <row r="65" spans="1:33" ht="21" customHeight="1" outlineLevel="1" thickBot="1">
      <c r="A65" s="379"/>
      <c r="B65" s="339" t="s">
        <v>932</v>
      </c>
      <c r="C65" s="339" t="s">
        <v>933</v>
      </c>
      <c r="D65" s="339" t="s">
        <v>934</v>
      </c>
      <c r="E65" s="339" t="s">
        <v>932</v>
      </c>
      <c r="F65" s="339" t="s">
        <v>933</v>
      </c>
      <c r="G65" s="339" t="s">
        <v>934</v>
      </c>
      <c r="H65" s="339" t="s">
        <v>932</v>
      </c>
      <c r="I65" s="339" t="s">
        <v>933</v>
      </c>
      <c r="J65" s="339" t="s">
        <v>934</v>
      </c>
      <c r="K65" s="266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</row>
    <row r="66" spans="1:33" ht="21" customHeight="1" outlineLevel="1" thickBot="1">
      <c r="A66" s="377" t="s">
        <v>944</v>
      </c>
      <c r="B66" s="358"/>
      <c r="C66" s="358"/>
      <c r="D66" s="358"/>
      <c r="E66" s="358"/>
      <c r="F66" s="358"/>
      <c r="G66" s="358"/>
      <c r="H66" s="358"/>
      <c r="I66" s="358"/>
      <c r="J66" s="358"/>
      <c r="K66" s="266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</row>
    <row r="67" spans="1:33" ht="21" customHeight="1" outlineLevel="1" thickBot="1">
      <c r="A67" s="378" t="s">
        <v>974</v>
      </c>
      <c r="B67" s="348">
        <f>Summaries_PR24_PC_SWB!B67</f>
        <v>22.204000000000001</v>
      </c>
      <c r="C67" s="348">
        <f>Summaries_PR24_PC_SWB!C67</f>
        <v>2.5499999999999998</v>
      </c>
      <c r="D67" s="368">
        <f t="shared" ref="D67:D70" si="9">SUM(B67:C67)</f>
        <v>24.754000000000001</v>
      </c>
      <c r="E67" s="348">
        <f>Summaries_PR24_PC_BRL!E67+Summaries_PR24_PC_SWB!E67</f>
        <v>0</v>
      </c>
      <c r="F67" s="348">
        <f>Summaries_PR24_PC_BRL!F67+Summaries_PR24_PC_SWB!F67</f>
        <v>0.14500000000000002</v>
      </c>
      <c r="G67" s="368">
        <f>SUM(E67:F67)</f>
        <v>0.14500000000000002</v>
      </c>
      <c r="H67" s="348">
        <f>Summaries_PR24_PC_BRL!B67</f>
        <v>12.13</v>
      </c>
      <c r="I67" s="348">
        <f>Summaries_PR24_PC_BRL!C67</f>
        <v>0</v>
      </c>
      <c r="J67" s="368">
        <f>SUM(H67:I67)</f>
        <v>12.13</v>
      </c>
      <c r="K67" s="380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</row>
    <row r="68" spans="1:33" ht="21" customHeight="1" outlineLevel="1" thickBot="1">
      <c r="A68" s="378" t="s">
        <v>947</v>
      </c>
      <c r="B68" s="348">
        <f>Summaries_PR24_PC_SWB!B68</f>
        <v>17.843</v>
      </c>
      <c r="C68" s="348">
        <f>Summaries_PR24_PC_SWB!C68</f>
        <v>0</v>
      </c>
      <c r="D68" s="368">
        <f t="shared" si="9"/>
        <v>17.843</v>
      </c>
      <c r="E68" s="348">
        <f>Summaries_PR24_PC_BRL!E68+Summaries_PR24_PC_SWB!E68</f>
        <v>21.16</v>
      </c>
      <c r="F68" s="348">
        <f>Summaries_PR24_PC_BRL!F68+Summaries_PR24_PC_SWB!F68</f>
        <v>0</v>
      </c>
      <c r="G68" s="368">
        <f t="shared" ref="G68:G70" si="10">SUM(E68:F68)</f>
        <v>21.16</v>
      </c>
      <c r="H68" s="348">
        <f>Summaries_PR24_PC_BRL!B68</f>
        <v>4.7940000000000005</v>
      </c>
      <c r="I68" s="348">
        <f>Summaries_PR24_PC_BRL!C68</f>
        <v>0</v>
      </c>
      <c r="J68" s="368">
        <f t="shared" ref="J68:J70" si="11">SUM(H68:I68)</f>
        <v>4.7940000000000005</v>
      </c>
      <c r="K68" s="380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</row>
    <row r="69" spans="1:33" ht="21" customHeight="1" outlineLevel="1" thickBot="1">
      <c r="A69" s="378" t="s">
        <v>975</v>
      </c>
      <c r="B69" s="348">
        <f>Summaries_PR24_PC_SWB!B69</f>
        <v>0</v>
      </c>
      <c r="C69" s="348">
        <f>Summaries_PR24_PC_SWB!C69</f>
        <v>0</v>
      </c>
      <c r="D69" s="368">
        <f t="shared" si="9"/>
        <v>0</v>
      </c>
      <c r="E69" s="348">
        <f>Summaries_PR24_PC_BRL!E69+Summaries_PR24_PC_SWB!E69</f>
        <v>0</v>
      </c>
      <c r="F69" s="348">
        <f>Summaries_PR24_PC_BRL!F69+Summaries_PR24_PC_SWB!F69</f>
        <v>0</v>
      </c>
      <c r="G69" s="368">
        <f t="shared" si="10"/>
        <v>0</v>
      </c>
      <c r="H69" s="348">
        <f>Summaries_PR24_PC_BRL!B69</f>
        <v>0</v>
      </c>
      <c r="I69" s="348">
        <f>Summaries_PR24_PC_BRL!C69</f>
        <v>0</v>
      </c>
      <c r="J69" s="368">
        <f t="shared" si="11"/>
        <v>0</v>
      </c>
      <c r="K69" s="380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</row>
    <row r="70" spans="1:33" ht="21" customHeight="1" outlineLevel="1" thickBot="1">
      <c r="A70" s="378" t="s">
        <v>976</v>
      </c>
      <c r="B70" s="348">
        <f>Summaries_PR24_PC_SWB!B70</f>
        <v>0</v>
      </c>
      <c r="C70" s="348">
        <f>Summaries_PR24_PC_SWB!C70</f>
        <v>0</v>
      </c>
      <c r="D70" s="368">
        <f t="shared" si="9"/>
        <v>0</v>
      </c>
      <c r="E70" s="348">
        <f>Summaries_PR24_PC_BRL!E70+Summaries_PR24_PC_SWB!E70</f>
        <v>0</v>
      </c>
      <c r="F70" s="348">
        <f>Summaries_PR24_PC_BRL!F70+Summaries_PR24_PC_SWB!F70</f>
        <v>0</v>
      </c>
      <c r="G70" s="368">
        <f t="shared" si="10"/>
        <v>0</v>
      </c>
      <c r="H70" s="348">
        <f>Summaries_PR24_PC_BRL!B70</f>
        <v>0</v>
      </c>
      <c r="I70" s="348">
        <f>Summaries_PR24_PC_BRL!C70</f>
        <v>0</v>
      </c>
      <c r="J70" s="368">
        <f t="shared" si="11"/>
        <v>0</v>
      </c>
      <c r="K70" s="380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</row>
    <row r="71" spans="1:33" ht="21" customHeight="1" outlineLevel="1" thickBot="1">
      <c r="A71" s="377" t="s">
        <v>952</v>
      </c>
      <c r="B71" s="368">
        <f>SUM(B67:B70)</f>
        <v>40.046999999999997</v>
      </c>
      <c r="C71" s="368">
        <f>SUM(C67:C70)</f>
        <v>2.5499999999999998</v>
      </c>
      <c r="D71" s="368">
        <f t="shared" ref="D71:G71" si="12">SUM(D67:D70)</f>
        <v>42.597000000000001</v>
      </c>
      <c r="E71" s="368">
        <f>SUM(E67:E70)</f>
        <v>21.16</v>
      </c>
      <c r="F71" s="368">
        <f>SUM(F67:F70)</f>
        <v>0.14500000000000002</v>
      </c>
      <c r="G71" s="368">
        <f t="shared" si="12"/>
        <v>21.305</v>
      </c>
      <c r="H71" s="368">
        <f>SUM(H67:H70)</f>
        <v>16.923999999999999</v>
      </c>
      <c r="I71" s="368">
        <f>SUM(I67:I70)</f>
        <v>0</v>
      </c>
      <c r="J71" s="368">
        <f t="shared" ref="J71" si="13">SUM(J67:J70)</f>
        <v>16.923999999999999</v>
      </c>
      <c r="K71" s="461">
        <f>J71+G71+D71</f>
        <v>80.825999999999993</v>
      </c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</row>
    <row r="72" spans="1:33" ht="21" customHeight="1" outlineLevel="1">
      <c r="A72" s="266"/>
      <c r="B72" s="266"/>
      <c r="C72" s="266"/>
      <c r="D72" s="266"/>
      <c r="E72" s="266"/>
      <c r="F72" s="266"/>
      <c r="G72" s="266"/>
      <c r="H72" s="266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</row>
    <row r="73" spans="1:33" ht="21" customHeight="1" outlineLevel="1">
      <c r="A73" s="266" t="s">
        <v>977</v>
      </c>
      <c r="B73" s="266"/>
      <c r="C73" s="266"/>
      <c r="D73" s="266"/>
      <c r="E73" s="266"/>
      <c r="F73" s="266"/>
      <c r="G73" s="266"/>
      <c r="H73" s="531">
        <f>Summaries_PR24_PC_BRL!H73+Summaries_PR24_PC_SWB!H73</f>
        <v>80.825999999999993</v>
      </c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</row>
    <row r="74" spans="1:33" s="23" customFormat="1" ht="19.149999999999999" customHeight="1" outlineLevel="1">
      <c r="A74" s="266" t="s">
        <v>923</v>
      </c>
      <c r="B74" s="110"/>
      <c r="C74" s="111"/>
      <c r="D74" s="112"/>
      <c r="E74" s="265"/>
      <c r="F74" s="157"/>
      <c r="G74" s="157"/>
      <c r="H74" s="166">
        <f>IF(ABS(K71-H73)&gt;CHK_TOL,1,0)</f>
        <v>0</v>
      </c>
      <c r="I74" s="101"/>
      <c r="J74" s="101"/>
      <c r="K74" s="101"/>
      <c r="L74" s="79"/>
      <c r="M74" s="157"/>
      <c r="N74" s="101"/>
      <c r="O74" s="120"/>
      <c r="P74" s="157"/>
      <c r="Q74" s="157"/>
      <c r="R74" s="101"/>
      <c r="S74" s="101"/>
      <c r="T74" s="101"/>
      <c r="U74" s="101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95"/>
      <c r="AG74" s="195"/>
    </row>
    <row r="75" spans="1:33" ht="21" customHeight="1" outlineLevel="1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</row>
    <row r="76" spans="1:33" ht="21" customHeight="1" thickBot="1">
      <c r="A76" s="210" t="s">
        <v>978</v>
      </c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</row>
    <row r="77" spans="1:33" ht="21" customHeight="1" outlineLevel="1" thickBot="1">
      <c r="A77" s="211" t="s">
        <v>929</v>
      </c>
      <c r="B77" s="574" t="s">
        <v>973</v>
      </c>
      <c r="C77" s="575"/>
      <c r="D77" s="576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</row>
    <row r="78" spans="1:33" ht="21" customHeight="1" outlineLevel="1" thickBot="1">
      <c r="A78" s="379"/>
      <c r="B78" s="339" t="s">
        <v>932</v>
      </c>
      <c r="C78" s="339" t="s">
        <v>933</v>
      </c>
      <c r="D78" s="339" t="s">
        <v>934</v>
      </c>
      <c r="E78" s="266"/>
      <c r="F78" s="266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</row>
    <row r="79" spans="1:33" ht="21" customHeight="1" outlineLevel="1" thickBot="1">
      <c r="A79" s="377" t="s">
        <v>979</v>
      </c>
      <c r="B79" s="358"/>
      <c r="C79" s="358"/>
      <c r="D79" s="358"/>
      <c r="E79" s="266"/>
      <c r="F79" s="266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</row>
    <row r="80" spans="1:33" ht="21" customHeight="1" outlineLevel="1" thickBot="1">
      <c r="A80" s="378" t="s">
        <v>955</v>
      </c>
      <c r="B80" s="348">
        <f>Summaries_PR24_PC_SWB!B80</f>
        <v>0</v>
      </c>
      <c r="C80" s="348">
        <f>Summaries_PR24_PC_SWB!C80</f>
        <v>5.0273958638484366</v>
      </c>
      <c r="D80" s="368">
        <f>SUM(B80:C80)</f>
        <v>5.0273958638484366</v>
      </c>
      <c r="E80" s="266"/>
      <c r="F80" s="266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</row>
    <row r="81" spans="1:33" ht="21" customHeight="1" outlineLevel="1" thickBot="1">
      <c r="A81" s="378" t="s">
        <v>956</v>
      </c>
      <c r="B81" s="348">
        <f>Summaries_PR24_PC_SWB!B81</f>
        <v>0</v>
      </c>
      <c r="C81" s="348">
        <f>Summaries_PR24_PC_SWB!C81</f>
        <v>0.88718750538501823</v>
      </c>
      <c r="D81" s="368">
        <f t="shared" ref="D81:D82" si="14">SUM(B81:C81)</f>
        <v>0.88718750538501823</v>
      </c>
      <c r="E81" s="266"/>
      <c r="F81" s="266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</row>
    <row r="82" spans="1:33" ht="21" customHeight="1" outlineLevel="1" thickBot="1">
      <c r="A82" s="378" t="s">
        <v>957</v>
      </c>
      <c r="B82" s="348">
        <f>Summaries_PR24_PC_SWB!B82</f>
        <v>0</v>
      </c>
      <c r="C82" s="348">
        <f>Summaries_PR24_PC_SWB!C82</f>
        <v>0</v>
      </c>
      <c r="D82" s="368">
        <f t="shared" si="14"/>
        <v>0</v>
      </c>
      <c r="E82" s="266"/>
      <c r="F82" s="266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</row>
    <row r="83" spans="1:33" ht="21" customHeight="1" outlineLevel="1" thickBot="1">
      <c r="A83" s="377" t="s">
        <v>980</v>
      </c>
      <c r="B83" s="368">
        <f>SUM(B80:B82)</f>
        <v>0</v>
      </c>
      <c r="C83" s="368">
        <f>SUM(C80:C82)</f>
        <v>5.9145833692334548</v>
      </c>
      <c r="D83" s="368">
        <f>SUM(D80:D82)</f>
        <v>5.9145833692334548</v>
      </c>
      <c r="E83" s="266"/>
      <c r="F83" s="266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</row>
    <row r="84" spans="1:33" ht="21" customHeight="1" outlineLevel="1" thickBot="1">
      <c r="A84" s="377"/>
      <c r="B84" s="348"/>
      <c r="C84" s="348"/>
      <c r="D84" s="368"/>
      <c r="E84" s="266"/>
      <c r="F84" s="266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</row>
    <row r="85" spans="1:33" ht="21" customHeight="1" outlineLevel="1" thickBot="1">
      <c r="A85" s="377" t="s">
        <v>981</v>
      </c>
      <c r="B85" s="348"/>
      <c r="C85" s="348"/>
      <c r="D85" s="368"/>
      <c r="E85" s="266"/>
      <c r="F85" s="266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</row>
    <row r="86" spans="1:33" ht="21" customHeight="1" outlineLevel="1" thickBot="1">
      <c r="A86" s="378" t="s">
        <v>955</v>
      </c>
      <c r="B86" s="348">
        <f>Summaries_PR24_PC_SWB!B86</f>
        <v>0</v>
      </c>
      <c r="C86" s="348">
        <f>Summaries_PR24_PC_SWB!C86</f>
        <v>0.53</v>
      </c>
      <c r="D86" s="368">
        <f t="shared" ref="D86:D88" si="15">SUM(B86:C86)</f>
        <v>0.53</v>
      </c>
      <c r="E86" s="266"/>
      <c r="F86" s="266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</row>
    <row r="87" spans="1:33" ht="21" customHeight="1" outlineLevel="1" thickBot="1">
      <c r="A87" s="378" t="s">
        <v>956</v>
      </c>
      <c r="B87" s="348">
        <f>Summaries_PR24_PC_SWB!B87</f>
        <v>0</v>
      </c>
      <c r="C87" s="348">
        <f>Summaries_PR24_PC_SWB!C87</f>
        <v>0.66500000000000004</v>
      </c>
      <c r="D87" s="368">
        <f t="shared" si="15"/>
        <v>0.66500000000000004</v>
      </c>
      <c r="E87" s="266"/>
      <c r="F87" s="266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</row>
    <row r="88" spans="1:33" ht="21" customHeight="1" outlineLevel="1" thickBot="1">
      <c r="A88" s="378" t="s">
        <v>957</v>
      </c>
      <c r="B88" s="348">
        <f>Summaries_PR24_PC_SWB!B88</f>
        <v>0</v>
      </c>
      <c r="C88" s="348">
        <f>Summaries_PR24_PC_SWB!C88</f>
        <v>0</v>
      </c>
      <c r="D88" s="368">
        <f t="shared" si="15"/>
        <v>0</v>
      </c>
      <c r="E88" s="266"/>
      <c r="F88" s="266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</row>
    <row r="89" spans="1:33" ht="21" customHeight="1" outlineLevel="1" thickBot="1">
      <c r="A89" s="377" t="s">
        <v>982</v>
      </c>
      <c r="B89" s="368">
        <f>SUM(B86:B88)</f>
        <v>0</v>
      </c>
      <c r="C89" s="368">
        <f>SUM(C86:C88)</f>
        <v>1.1950000000000001</v>
      </c>
      <c r="D89" s="368">
        <f>SUM(D86:D88)</f>
        <v>1.1950000000000001</v>
      </c>
      <c r="E89" s="266"/>
      <c r="F89" s="266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</row>
    <row r="90" spans="1:33" ht="21" customHeight="1" outlineLevel="1" thickBot="1">
      <c r="A90" s="377"/>
      <c r="B90" s="368"/>
      <c r="C90" s="368"/>
      <c r="D90" s="368"/>
      <c r="E90" s="266"/>
      <c r="F90" s="266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</row>
    <row r="91" spans="1:33" ht="21" customHeight="1" outlineLevel="1" thickBot="1">
      <c r="A91" s="377" t="s">
        <v>1135</v>
      </c>
      <c r="B91" s="348"/>
      <c r="C91" s="348"/>
      <c r="D91" s="368"/>
      <c r="E91" s="266"/>
      <c r="F91" s="266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</row>
    <row r="92" spans="1:33" ht="21" customHeight="1" outlineLevel="1" thickBot="1">
      <c r="A92" s="378" t="s">
        <v>955</v>
      </c>
      <c r="B92" s="348">
        <f>Summaries_PR24_PC_BRL!B80</f>
        <v>0</v>
      </c>
      <c r="C92" s="348">
        <f>Summaries_PR24_PC_BRL!C80</f>
        <v>0.629</v>
      </c>
      <c r="D92" s="368">
        <f t="shared" ref="D92:D94" si="16">SUM(B92:C92)</f>
        <v>0.629</v>
      </c>
      <c r="E92" s="266"/>
      <c r="F92" s="266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</row>
    <row r="93" spans="1:33" ht="21" customHeight="1" outlineLevel="1" thickBot="1">
      <c r="A93" s="378" t="s">
        <v>956</v>
      </c>
      <c r="B93" s="348">
        <f>Summaries_PR24_PC_BRL!B81</f>
        <v>0</v>
      </c>
      <c r="C93" s="348">
        <f>Summaries_PR24_PC_BRL!C81</f>
        <v>0.45799999999999996</v>
      </c>
      <c r="D93" s="368">
        <f t="shared" si="16"/>
        <v>0.45799999999999996</v>
      </c>
      <c r="E93" s="266"/>
      <c r="F93" s="266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</row>
    <row r="94" spans="1:33" ht="21" customHeight="1" outlineLevel="1" thickBot="1">
      <c r="A94" s="378" t="s">
        <v>957</v>
      </c>
      <c r="B94" s="348">
        <f>Summaries_PR24_PC_BRL!B82</f>
        <v>0</v>
      </c>
      <c r="C94" s="348">
        <f>Summaries_PR24_PC_BRL!C82</f>
        <v>0</v>
      </c>
      <c r="D94" s="368">
        <f t="shared" si="16"/>
        <v>0</v>
      </c>
      <c r="E94" s="266"/>
      <c r="F94" s="266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</row>
    <row r="95" spans="1:33" ht="21" customHeight="1" outlineLevel="1" thickBot="1">
      <c r="A95" s="377" t="s">
        <v>1136</v>
      </c>
      <c r="B95" s="368">
        <f>SUM(B92:B94)</f>
        <v>0</v>
      </c>
      <c r="C95" s="368">
        <f>SUM(C92:C94)</f>
        <v>1.087</v>
      </c>
      <c r="D95" s="368">
        <f>SUM(D92:D94)</f>
        <v>1.087</v>
      </c>
      <c r="E95" s="461">
        <f>D95+D89+D83</f>
        <v>8.1965833692334549</v>
      </c>
      <c r="F95" s="266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</row>
    <row r="96" spans="1:33" ht="21" customHeight="1" outlineLevel="1">
      <c r="A96" s="266"/>
      <c r="B96" s="266"/>
      <c r="C96" s="266"/>
      <c r="D96" s="266"/>
      <c r="E96" s="266"/>
      <c r="F96" s="266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</row>
    <row r="97" spans="1:33" ht="21" customHeight="1" outlineLevel="1">
      <c r="A97" s="266" t="s">
        <v>1131</v>
      </c>
      <c r="B97" s="266"/>
      <c r="C97" s="266"/>
      <c r="D97" s="266"/>
      <c r="E97" s="353">
        <f>Summaries_PR24_PC_BRL!E91+Summaries_PR24_PC_SWB!E91</f>
        <v>8.1965833692334531</v>
      </c>
      <c r="F97" s="266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</row>
    <row r="98" spans="1:33" s="23" customFormat="1" ht="19.149999999999999" customHeight="1" outlineLevel="1">
      <c r="A98" s="266" t="s">
        <v>923</v>
      </c>
      <c r="B98" s="110"/>
      <c r="C98" s="111"/>
      <c r="D98" s="157"/>
      <c r="E98" s="166">
        <f>IF(ABS(E95-E97)&gt;CHK_TOL,1,0)</f>
        <v>0</v>
      </c>
      <c r="F98" s="157"/>
      <c r="G98" s="157"/>
      <c r="H98" s="157"/>
      <c r="I98" s="101"/>
      <c r="J98" s="101"/>
      <c r="K98" s="101"/>
      <c r="L98" s="79"/>
      <c r="M98" s="157"/>
      <c r="N98" s="101"/>
      <c r="O98" s="120"/>
      <c r="P98" s="157"/>
      <c r="Q98" s="157"/>
      <c r="R98" s="101"/>
      <c r="S98" s="101"/>
      <c r="T98" s="101"/>
      <c r="U98" s="101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95"/>
      <c r="AG98" s="195"/>
    </row>
    <row r="99" spans="1:33" ht="21" customHeight="1" outlineLevel="1">
      <c r="A99" s="164"/>
      <c r="B99" s="164"/>
      <c r="C99" s="164"/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</row>
    <row r="100" spans="1:33" ht="21" customHeight="1" thickBot="1">
      <c r="A100" s="210" t="s">
        <v>983</v>
      </c>
      <c r="B100" s="164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</row>
    <row r="101" spans="1:33" ht="21" customHeight="1" outlineLevel="1" thickBot="1">
      <c r="A101" s="211" t="s">
        <v>929</v>
      </c>
      <c r="B101" s="574" t="s">
        <v>984</v>
      </c>
      <c r="C101" s="575"/>
      <c r="D101" s="575"/>
      <c r="E101" s="575"/>
      <c r="F101" s="576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</row>
    <row r="102" spans="1:33" ht="15.75" outlineLevel="1" thickBot="1">
      <c r="A102" s="383"/>
      <c r="B102" s="383" t="s">
        <v>941</v>
      </c>
      <c r="C102" s="383" t="s">
        <v>932</v>
      </c>
      <c r="D102" s="383" t="s">
        <v>933</v>
      </c>
      <c r="E102" s="383" t="s">
        <v>985</v>
      </c>
      <c r="F102" s="383" t="s">
        <v>986</v>
      </c>
      <c r="G102" s="266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</row>
    <row r="103" spans="1:33" ht="21" customHeight="1" outlineLevel="1" thickBot="1">
      <c r="A103" s="384" t="s">
        <v>987</v>
      </c>
      <c r="B103" s="348">
        <f>TP_TOTEX!W42</f>
        <v>33.103457913856232</v>
      </c>
      <c r="C103" s="348">
        <f>Summaries_PR24_PC_BRL!C97+Summaries_PR24_PC_SWB!C97</f>
        <v>0</v>
      </c>
      <c r="D103" s="348">
        <f>Summaries_PR24_PC_BRL!D97+Summaries_PR24_PC_SWB!D97</f>
        <v>0</v>
      </c>
      <c r="E103" s="385">
        <f t="shared" ref="E103" si="17">B103-C103-D103</f>
        <v>33.103457913856232</v>
      </c>
      <c r="F103" s="386">
        <f>IFERROR(E103/B103,0)</f>
        <v>1</v>
      </c>
      <c r="G103" s="266"/>
      <c r="H103" s="252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</row>
    <row r="104" spans="1:33" ht="21" customHeight="1" outlineLevel="1" thickBot="1">
      <c r="A104" s="384" t="s">
        <v>988</v>
      </c>
      <c r="B104" s="348">
        <f>TP_TOTEX!W82</f>
        <v>6.1450000000000005</v>
      </c>
      <c r="C104" s="348">
        <f>Summaries_PR24_PC_BRL!C98+Summaries_PR24_PC_SWB!C98</f>
        <v>0</v>
      </c>
      <c r="D104" s="348">
        <f>Summaries_PR24_PC_BRL!D98+Summaries_PR24_PC_SWB!D98</f>
        <v>6.1450000000000014</v>
      </c>
      <c r="E104" s="385">
        <f>B104-C104-D104</f>
        <v>0</v>
      </c>
      <c r="F104" s="386">
        <f t="shared" ref="F104:F107" si="18">IFERROR(E104/B104,0)</f>
        <v>0</v>
      </c>
      <c r="G104" s="266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</row>
    <row r="105" spans="1:33" ht="21" customHeight="1" outlineLevel="1" thickBot="1">
      <c r="A105" s="384" t="s">
        <v>989</v>
      </c>
      <c r="B105" s="348">
        <f>TP_TOTEX!W145</f>
        <v>8.6050000000000004</v>
      </c>
      <c r="C105" s="348">
        <f>Summaries_PR24_PC_BRL!C99+Summaries_PR24_PC_SWB!C99</f>
        <v>0</v>
      </c>
      <c r="D105" s="348">
        <f>Summaries_PR24_PC_BRL!D99+Summaries_PR24_PC_SWB!D99</f>
        <v>7.597999999999999</v>
      </c>
      <c r="E105" s="385">
        <f t="shared" ref="E105:E107" si="19">B105-C105-D105</f>
        <v>1.0070000000000014</v>
      </c>
      <c r="F105" s="386">
        <f t="shared" si="18"/>
        <v>0.11702498547356205</v>
      </c>
      <c r="G105" s="266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</row>
    <row r="106" spans="1:33" ht="21" customHeight="1" outlineLevel="1" thickBot="1">
      <c r="A106" s="384" t="s">
        <v>990</v>
      </c>
      <c r="B106" s="348">
        <f>TP_TOTEX!W193</f>
        <v>6.42</v>
      </c>
      <c r="C106" s="348">
        <f>Summaries_PR24_PC_BRL!C100+Summaries_PR24_PC_SWB!C100</f>
        <v>0</v>
      </c>
      <c r="D106" s="348">
        <f>Summaries_PR24_PC_BRL!D100+Summaries_PR24_PC_SWB!D100</f>
        <v>0</v>
      </c>
      <c r="E106" s="385">
        <f t="shared" si="19"/>
        <v>6.42</v>
      </c>
      <c r="F106" s="386">
        <f t="shared" si="18"/>
        <v>1</v>
      </c>
      <c r="G106" s="266"/>
      <c r="H106" s="164"/>
      <c r="I106" s="164"/>
      <c r="J106" s="164"/>
      <c r="K106" s="164"/>
      <c r="L106" s="164"/>
      <c r="M106" s="164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164"/>
      <c r="AC106" s="164"/>
      <c r="AD106" s="164"/>
      <c r="AE106" s="164"/>
      <c r="AF106" s="164"/>
      <c r="AG106" s="164"/>
    </row>
    <row r="107" spans="1:33" ht="21" customHeight="1" outlineLevel="1" thickBot="1">
      <c r="A107" s="387" t="s">
        <v>927</v>
      </c>
      <c r="B107" s="368">
        <f>SUM(B103:B106)</f>
        <v>54.273457913856234</v>
      </c>
      <c r="C107" s="368">
        <f>SUM(C103:C106)</f>
        <v>0</v>
      </c>
      <c r="D107" s="368">
        <f>SUM(D103:D106)</f>
        <v>13.743</v>
      </c>
      <c r="E107" s="388">
        <f t="shared" si="19"/>
        <v>40.530457913856232</v>
      </c>
      <c r="F107" s="389">
        <f t="shared" si="18"/>
        <v>0.74678230339011886</v>
      </c>
      <c r="G107" s="266"/>
      <c r="H107" s="164"/>
      <c r="I107" s="164"/>
      <c r="J107" s="164"/>
      <c r="K107" s="164"/>
      <c r="L107" s="164"/>
      <c r="M107" s="164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164"/>
      <c r="AC107" s="164"/>
      <c r="AD107" s="164"/>
      <c r="AE107" s="164"/>
      <c r="AF107" s="164"/>
      <c r="AG107" s="164"/>
    </row>
    <row r="108" spans="1:33" ht="21" customHeight="1" outlineLevel="1">
      <c r="A108" s="266"/>
      <c r="B108" s="266"/>
      <c r="C108" s="266"/>
      <c r="D108" s="266"/>
      <c r="E108" s="266"/>
      <c r="F108" s="266"/>
      <c r="G108" s="266"/>
      <c r="H108" s="164"/>
      <c r="I108" s="164"/>
      <c r="J108" s="164"/>
      <c r="K108" s="164"/>
      <c r="L108" s="164"/>
      <c r="M108" s="164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164"/>
      <c r="AC108" s="164"/>
      <c r="AD108" s="164"/>
      <c r="AE108" s="164"/>
      <c r="AF108" s="164"/>
      <c r="AG108" s="164"/>
    </row>
    <row r="109" spans="1:33" ht="21" customHeight="1" outlineLevel="1">
      <c r="A109" s="266" t="s">
        <v>1132</v>
      </c>
      <c r="B109" s="353">
        <f>TP_TOTEX!W228</f>
        <v>54.27345791385622</v>
      </c>
      <c r="C109" s="390">
        <f>Summaries_PR24_PC_BRL!C103+Summaries_PR24_PC_SWB!C103</f>
        <v>0</v>
      </c>
      <c r="D109" s="390">
        <f>Summaries_PR24_PC_BRL!D103+Summaries_PR24_PC_SWB!D103</f>
        <v>13.743</v>
      </c>
      <c r="E109" s="266"/>
      <c r="F109" s="266"/>
      <c r="G109" s="266"/>
      <c r="H109" s="164"/>
      <c r="I109" s="164"/>
      <c r="J109" s="164"/>
      <c r="K109" s="164"/>
      <c r="L109" s="164"/>
      <c r="M109" s="164"/>
      <c r="N109" s="101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4"/>
      <c r="AA109" s="164"/>
      <c r="AB109" s="164"/>
      <c r="AC109" s="164"/>
      <c r="AD109" s="164"/>
      <c r="AE109" s="164"/>
      <c r="AF109" s="164"/>
      <c r="AG109" s="164"/>
    </row>
    <row r="110" spans="1:33" s="23" customFormat="1" ht="19.149999999999999" customHeight="1" outlineLevel="1">
      <c r="A110" s="266" t="s">
        <v>923</v>
      </c>
      <c r="B110" s="166">
        <f>IF(ABS(B107-B109)&gt;CHK_TOL,1,0)</f>
        <v>0</v>
      </c>
      <c r="C110" s="166">
        <f>IF(ABS(C107-C109)&gt;CHK_TOL,1,0)</f>
        <v>0</v>
      </c>
      <c r="D110" s="166">
        <f>IF(ABS(D107-D109)&gt;CHK_TOL,1,0)</f>
        <v>0</v>
      </c>
      <c r="E110" s="265"/>
      <c r="F110" s="157"/>
      <c r="G110" s="265"/>
      <c r="H110" s="157"/>
      <c r="I110" s="101"/>
      <c r="J110" s="101"/>
      <c r="K110" s="101"/>
      <c r="L110" s="79"/>
      <c r="M110" s="157"/>
      <c r="N110" s="101"/>
      <c r="O110" s="120"/>
      <c r="P110" s="157"/>
      <c r="Q110" s="157"/>
      <c r="R110" s="101"/>
      <c r="S110" s="101"/>
      <c r="T110" s="101"/>
      <c r="U110" s="101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95"/>
      <c r="AG110" s="195"/>
    </row>
    <row r="111" spans="1:33" ht="21" customHeight="1" outlineLevel="1">
      <c r="A111" s="164"/>
      <c r="B111" s="164"/>
      <c r="C111" s="164"/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213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164"/>
      <c r="AC111" s="164"/>
      <c r="AD111" s="164"/>
      <c r="AE111" s="164"/>
      <c r="AF111" s="164"/>
      <c r="AG111" s="164"/>
    </row>
    <row r="112" spans="1:33" ht="21" customHeight="1" thickBot="1">
      <c r="A112" s="210" t="s">
        <v>991</v>
      </c>
      <c r="B112" s="164"/>
      <c r="C112" s="164"/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213"/>
      <c r="O112" s="213"/>
      <c r="P112" s="213"/>
      <c r="Q112" s="213"/>
      <c r="R112" s="213"/>
      <c r="S112" s="213"/>
      <c r="T112" s="213"/>
      <c r="U112" s="213"/>
      <c r="V112" s="213"/>
      <c r="W112" s="101"/>
      <c r="X112" s="101"/>
      <c r="Y112" s="101"/>
      <c r="Z112" s="101"/>
      <c r="AA112" s="101"/>
      <c r="AB112" s="101"/>
      <c r="AC112" s="164"/>
      <c r="AD112" s="164"/>
      <c r="AE112" s="164"/>
      <c r="AF112" s="164"/>
      <c r="AG112" s="164"/>
    </row>
    <row r="113" spans="1:33" ht="21" customHeight="1" outlineLevel="1" thickBot="1">
      <c r="A113" s="211" t="s">
        <v>929</v>
      </c>
      <c r="B113" s="330"/>
      <c r="C113" s="332"/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213"/>
      <c r="O113" s="213"/>
      <c r="P113" s="213"/>
      <c r="Q113" s="213"/>
      <c r="R113" s="213"/>
      <c r="S113" s="213"/>
      <c r="T113" s="213"/>
      <c r="U113" s="213"/>
      <c r="V113" s="213"/>
      <c r="W113" s="101"/>
      <c r="X113" s="101"/>
      <c r="Y113" s="101"/>
      <c r="Z113" s="101"/>
      <c r="AA113" s="101"/>
      <c r="AB113" s="101"/>
      <c r="AC113" s="164"/>
      <c r="AD113" s="164"/>
      <c r="AE113" s="164"/>
      <c r="AF113" s="164"/>
      <c r="AG113" s="164"/>
    </row>
    <row r="114" spans="1:33" ht="21" customHeight="1" outlineLevel="1" thickBot="1">
      <c r="A114" s="375"/>
      <c r="B114" s="376" t="s">
        <v>992</v>
      </c>
      <c r="C114" s="164"/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213"/>
      <c r="O114" s="213"/>
      <c r="P114" s="213"/>
      <c r="Q114" s="213"/>
      <c r="R114" s="213"/>
      <c r="S114" s="213"/>
      <c r="T114" s="213"/>
      <c r="U114" s="213"/>
      <c r="V114" s="213"/>
      <c r="W114" s="101"/>
      <c r="X114" s="101"/>
      <c r="Y114" s="101"/>
      <c r="Z114" s="101"/>
      <c r="AA114" s="101"/>
      <c r="AB114" s="101"/>
      <c r="AC114" s="164"/>
      <c r="AD114" s="164"/>
      <c r="AE114" s="164"/>
      <c r="AF114" s="164"/>
      <c r="AG114" s="164"/>
    </row>
    <row r="115" spans="1:33" ht="21" customHeight="1" outlineLevel="1" thickBot="1">
      <c r="A115" s="384" t="s">
        <v>993</v>
      </c>
      <c r="B115" s="348">
        <f>OR!W41</f>
        <v>0</v>
      </c>
      <c r="C115" s="164"/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213"/>
      <c r="O115" s="213"/>
      <c r="P115" s="213"/>
      <c r="Q115" s="213"/>
      <c r="R115" s="213"/>
      <c r="S115" s="213"/>
      <c r="T115" s="213"/>
      <c r="U115" s="213"/>
      <c r="V115" s="213"/>
      <c r="W115" s="101"/>
      <c r="X115" s="101"/>
      <c r="Y115" s="101"/>
      <c r="Z115" s="101"/>
      <c r="AA115" s="101"/>
      <c r="AB115" s="101"/>
      <c r="AC115" s="164"/>
      <c r="AD115" s="164"/>
      <c r="AE115" s="164"/>
      <c r="AF115" s="164"/>
      <c r="AG115" s="164"/>
    </row>
    <row r="116" spans="1:33" ht="21" customHeight="1" outlineLevel="1" thickBot="1">
      <c r="A116" s="384" t="s">
        <v>994</v>
      </c>
      <c r="B116" s="348">
        <f>OR!W42</f>
        <v>0</v>
      </c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213"/>
      <c r="O116" s="213"/>
      <c r="P116" s="213"/>
      <c r="Q116" s="213"/>
      <c r="R116" s="213"/>
      <c r="S116" s="213"/>
      <c r="T116" s="213"/>
      <c r="U116" s="213"/>
      <c r="V116" s="213"/>
      <c r="W116" s="101"/>
      <c r="X116" s="101"/>
      <c r="Y116" s="101"/>
      <c r="Z116" s="101"/>
      <c r="AA116" s="101"/>
      <c r="AB116" s="101"/>
      <c r="AC116" s="164"/>
      <c r="AD116" s="164"/>
      <c r="AE116" s="164"/>
      <c r="AF116" s="164"/>
      <c r="AG116" s="164"/>
    </row>
    <row r="117" spans="1:33" ht="21" customHeight="1" outlineLevel="1" thickBot="1">
      <c r="A117" s="387" t="s">
        <v>927</v>
      </c>
      <c r="B117" s="368">
        <f>SUM(B115:B116)</f>
        <v>0</v>
      </c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214"/>
      <c r="O117" s="213"/>
      <c r="P117" s="213"/>
      <c r="Q117" s="213"/>
      <c r="R117" s="213"/>
      <c r="S117" s="213"/>
      <c r="T117" s="213"/>
      <c r="U117" s="213"/>
      <c r="V117" s="213"/>
      <c r="W117" s="101"/>
      <c r="X117" s="101"/>
      <c r="Y117" s="101"/>
      <c r="Z117" s="101"/>
      <c r="AA117" s="101"/>
      <c r="AB117" s="101"/>
      <c r="AC117" s="164"/>
      <c r="AD117" s="164"/>
      <c r="AE117" s="164"/>
      <c r="AF117" s="164"/>
      <c r="AG117" s="164"/>
    </row>
    <row r="118" spans="1:33" ht="21" customHeight="1" outlineLevel="1">
      <c r="A118" s="266"/>
      <c r="B118" s="266"/>
      <c r="C118" s="164"/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213"/>
      <c r="O118" s="213"/>
      <c r="P118" s="213"/>
      <c r="Q118" s="213"/>
      <c r="R118" s="213"/>
      <c r="S118" s="213"/>
      <c r="T118" s="213"/>
      <c r="U118" s="213"/>
      <c r="V118" s="213"/>
      <c r="W118" s="101"/>
      <c r="X118" s="101"/>
      <c r="Y118" s="101"/>
      <c r="Z118" s="101"/>
      <c r="AA118" s="101"/>
      <c r="AB118" s="101"/>
      <c r="AC118" s="164"/>
      <c r="AD118" s="164"/>
      <c r="AE118" s="164"/>
      <c r="AF118" s="164"/>
      <c r="AG118" s="164"/>
    </row>
    <row r="119" spans="1:33" ht="21" customHeight="1" outlineLevel="1">
      <c r="A119" s="266"/>
      <c r="B119" s="353"/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213"/>
      <c r="O119" s="213"/>
      <c r="P119" s="213"/>
      <c r="Q119" s="213"/>
      <c r="R119" s="213"/>
      <c r="S119" s="213"/>
      <c r="T119" s="213"/>
      <c r="U119" s="213"/>
      <c r="V119" s="213"/>
      <c r="W119" s="101"/>
      <c r="X119" s="101"/>
      <c r="Y119" s="101"/>
      <c r="Z119" s="101"/>
      <c r="AA119" s="101"/>
      <c r="AB119" s="101"/>
      <c r="AC119" s="164"/>
      <c r="AD119" s="164"/>
      <c r="AE119" s="164"/>
      <c r="AF119" s="164"/>
      <c r="AG119" s="164"/>
    </row>
    <row r="120" spans="1:33" ht="21" customHeight="1" outlineLevel="1">
      <c r="A120" s="266" t="s">
        <v>923</v>
      </c>
      <c r="B120" s="166">
        <f>IF(ABS(B117-B119)&gt;CHK_TOL,1,0)</f>
        <v>0</v>
      </c>
      <c r="C120" s="101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213"/>
      <c r="O120" s="213"/>
      <c r="P120" s="213"/>
      <c r="Q120" s="213"/>
      <c r="R120" s="213"/>
      <c r="S120" s="213"/>
      <c r="T120" s="213"/>
      <c r="U120" s="213"/>
      <c r="V120" s="213"/>
      <c r="W120" s="101"/>
      <c r="X120" s="101"/>
      <c r="Y120" s="101"/>
      <c r="Z120" s="101"/>
      <c r="AA120" s="101"/>
      <c r="AB120" s="101"/>
      <c r="AC120" s="164"/>
      <c r="AD120" s="164"/>
      <c r="AE120" s="164"/>
      <c r="AF120" s="164"/>
      <c r="AG120" s="164"/>
    </row>
    <row r="121" spans="1:33" ht="21" customHeight="1" outlineLevel="1">
      <c r="A121" s="164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164"/>
      <c r="AC121" s="164"/>
      <c r="AD121" s="164"/>
      <c r="AE121" s="164"/>
      <c r="AF121" s="164"/>
      <c r="AG121" s="164"/>
    </row>
    <row r="122" spans="1:33" ht="21" customHeight="1">
      <c r="A122" s="164"/>
      <c r="B122" s="164"/>
      <c r="C122" s="164"/>
      <c r="D122" s="164"/>
      <c r="E122" s="164"/>
      <c r="F122" s="164"/>
      <c r="G122" s="164"/>
      <c r="H122" s="164"/>
      <c r="I122" s="164"/>
      <c r="J122" s="164"/>
      <c r="K122" s="569"/>
      <c r="L122" s="569"/>
      <c r="M122" s="569"/>
      <c r="N122" s="569"/>
      <c r="O122" s="569"/>
      <c r="P122" s="569"/>
      <c r="Q122" s="569"/>
      <c r="R122" s="569"/>
      <c r="S122" s="569"/>
      <c r="T122" s="569"/>
      <c r="U122" s="569"/>
      <c r="V122" s="569"/>
      <c r="W122" s="569"/>
      <c r="X122" s="569"/>
      <c r="Y122" s="569"/>
      <c r="Z122" s="569"/>
      <c r="AA122" s="569"/>
      <c r="AB122" s="569"/>
      <c r="AC122" s="569"/>
      <c r="AD122" s="569"/>
      <c r="AE122" s="569"/>
      <c r="AF122" s="569"/>
      <c r="AG122" s="569"/>
    </row>
    <row r="123" spans="1:33" ht="21" customHeight="1">
      <c r="A123" s="164"/>
      <c r="B123" s="164"/>
      <c r="C123" s="164"/>
      <c r="D123" s="164"/>
      <c r="E123" s="164"/>
      <c r="F123" s="164"/>
      <c r="G123" s="164"/>
      <c r="H123" s="164"/>
      <c r="I123" s="164"/>
      <c r="J123" s="164"/>
      <c r="K123" s="569"/>
      <c r="L123" s="569"/>
      <c r="M123" s="569"/>
      <c r="N123" s="569"/>
      <c r="O123" s="569"/>
      <c r="P123" s="569"/>
      <c r="Q123" s="569"/>
      <c r="R123" s="569"/>
      <c r="S123" s="569"/>
      <c r="T123" s="569"/>
      <c r="U123" s="569"/>
      <c r="V123" s="569"/>
      <c r="W123" s="569"/>
      <c r="X123" s="569"/>
      <c r="Y123" s="569"/>
      <c r="Z123" s="569"/>
      <c r="AA123" s="569"/>
      <c r="AB123" s="569"/>
      <c r="AC123" s="569"/>
      <c r="AD123" s="569"/>
      <c r="AE123" s="569"/>
      <c r="AF123" s="569"/>
      <c r="AG123" s="569"/>
    </row>
    <row r="124" spans="1:33" ht="21" customHeight="1">
      <c r="A124" s="164"/>
      <c r="B124" s="164"/>
      <c r="C124" s="164"/>
      <c r="D124" s="164"/>
      <c r="E124" s="164"/>
      <c r="F124" s="164"/>
      <c r="G124" s="164"/>
      <c r="H124" s="164"/>
      <c r="I124" s="164"/>
      <c r="J124" s="164"/>
      <c r="K124" s="569"/>
      <c r="L124" s="569"/>
      <c r="M124" s="569"/>
      <c r="N124" s="569"/>
      <c r="O124" s="569"/>
      <c r="P124" s="569"/>
      <c r="Q124" s="569"/>
      <c r="R124" s="569"/>
      <c r="S124" s="569"/>
      <c r="T124" s="569"/>
      <c r="U124" s="569"/>
      <c r="V124" s="569"/>
      <c r="W124" s="569"/>
      <c r="X124" s="569"/>
      <c r="Y124" s="569"/>
      <c r="Z124" s="569"/>
      <c r="AA124" s="569"/>
      <c r="AB124" s="569"/>
      <c r="AC124" s="569"/>
      <c r="AD124" s="569"/>
      <c r="AE124" s="569"/>
      <c r="AF124" s="569"/>
      <c r="AG124" s="569"/>
    </row>
    <row r="125" spans="1:33" ht="21" customHeight="1">
      <c r="A125" s="164"/>
      <c r="B125" s="164"/>
      <c r="C125" s="164"/>
      <c r="D125" s="164"/>
      <c r="E125" s="164"/>
      <c r="F125" s="164"/>
      <c r="G125" s="164"/>
      <c r="H125" s="164"/>
      <c r="I125" s="164"/>
      <c r="J125" s="164"/>
      <c r="K125" s="569"/>
      <c r="L125" s="569"/>
      <c r="M125" s="569"/>
      <c r="N125" s="569"/>
      <c r="O125" s="569"/>
      <c r="P125" s="569"/>
      <c r="Q125" s="569"/>
      <c r="R125" s="569"/>
      <c r="S125" s="569"/>
      <c r="T125" s="569"/>
      <c r="U125" s="569"/>
      <c r="V125" s="569"/>
      <c r="W125" s="569"/>
      <c r="X125" s="569"/>
      <c r="Y125" s="569"/>
      <c r="Z125" s="569"/>
      <c r="AA125" s="569"/>
      <c r="AB125" s="569"/>
      <c r="AC125" s="569"/>
      <c r="AD125" s="569"/>
      <c r="AE125" s="569"/>
      <c r="AF125" s="569"/>
      <c r="AG125" s="569"/>
    </row>
    <row r="126" spans="1:33" ht="21" customHeight="1">
      <c r="A126" s="164"/>
      <c r="B126" s="164"/>
      <c r="C126" s="164"/>
      <c r="D126" s="164"/>
      <c r="E126" s="164"/>
      <c r="F126" s="164"/>
      <c r="G126" s="164"/>
      <c r="H126" s="164"/>
      <c r="I126" s="164"/>
      <c r="J126" s="164"/>
      <c r="K126" s="569"/>
      <c r="L126" s="569"/>
      <c r="M126" s="569"/>
      <c r="N126" s="569"/>
      <c r="O126" s="569"/>
      <c r="P126" s="569"/>
      <c r="Q126" s="569"/>
      <c r="R126" s="569"/>
      <c r="S126" s="569"/>
      <c r="T126" s="569"/>
      <c r="U126" s="569"/>
      <c r="V126" s="569"/>
      <c r="W126" s="569"/>
      <c r="X126" s="569"/>
      <c r="Y126" s="569"/>
      <c r="Z126" s="569"/>
      <c r="AA126" s="569"/>
      <c r="AB126" s="569"/>
      <c r="AC126" s="569"/>
      <c r="AD126" s="569"/>
      <c r="AE126" s="569"/>
      <c r="AF126" s="569"/>
      <c r="AG126" s="569"/>
    </row>
    <row r="127" spans="1:33" ht="21" customHeight="1">
      <c r="A127" s="164"/>
      <c r="B127" s="164"/>
      <c r="C127" s="164"/>
      <c r="D127" s="164"/>
      <c r="E127" s="164"/>
      <c r="F127" s="164"/>
      <c r="G127" s="164"/>
      <c r="H127" s="164"/>
      <c r="I127" s="164"/>
      <c r="J127" s="164"/>
      <c r="K127" s="569"/>
      <c r="L127" s="569"/>
      <c r="M127" s="569"/>
      <c r="N127" s="569"/>
      <c r="O127" s="569"/>
      <c r="P127" s="569"/>
      <c r="Q127" s="569"/>
      <c r="R127" s="569"/>
      <c r="S127" s="569"/>
      <c r="T127" s="569"/>
      <c r="U127" s="569"/>
      <c r="V127" s="569"/>
      <c r="W127" s="569"/>
      <c r="X127" s="569"/>
      <c r="Y127" s="569"/>
      <c r="Z127" s="569"/>
      <c r="AA127" s="569"/>
      <c r="AB127" s="569"/>
      <c r="AC127" s="569"/>
      <c r="AD127" s="569"/>
      <c r="AE127" s="569"/>
      <c r="AF127" s="569"/>
      <c r="AG127" s="569"/>
    </row>
    <row r="128" spans="1:33" ht="21" customHeight="1">
      <c r="A128" s="164"/>
      <c r="B128" s="164"/>
      <c r="C128" s="164"/>
      <c r="D128" s="164"/>
      <c r="E128" s="164"/>
      <c r="F128" s="164"/>
      <c r="G128" s="164"/>
      <c r="H128" s="164"/>
      <c r="I128" s="164"/>
      <c r="J128" s="164"/>
      <c r="K128" s="569"/>
      <c r="L128" s="569"/>
      <c r="M128" s="569"/>
      <c r="N128" s="569"/>
      <c r="O128" s="569"/>
      <c r="P128" s="569"/>
      <c r="Q128" s="569"/>
      <c r="R128" s="569"/>
      <c r="S128" s="569"/>
      <c r="T128" s="569"/>
      <c r="U128" s="569"/>
      <c r="V128" s="569"/>
      <c r="W128" s="569"/>
      <c r="X128" s="569"/>
      <c r="Y128" s="569"/>
      <c r="Z128" s="569"/>
      <c r="AA128" s="569"/>
      <c r="AB128" s="569"/>
      <c r="AC128" s="569"/>
      <c r="AD128" s="569"/>
      <c r="AE128" s="569"/>
      <c r="AF128" s="569"/>
      <c r="AG128" s="569"/>
    </row>
    <row r="129" spans="1:33" ht="21" customHeight="1">
      <c r="A129" s="164"/>
      <c r="B129" s="164"/>
      <c r="C129" s="164"/>
      <c r="D129" s="164"/>
      <c r="E129" s="164"/>
      <c r="F129" s="164"/>
      <c r="G129" s="164"/>
      <c r="H129" s="164"/>
      <c r="I129" s="164"/>
      <c r="J129" s="164"/>
      <c r="K129" s="569"/>
      <c r="L129" s="569"/>
      <c r="M129" s="569"/>
      <c r="N129" s="569"/>
      <c r="O129" s="569"/>
      <c r="P129" s="569"/>
      <c r="Q129" s="569"/>
      <c r="R129" s="569"/>
      <c r="S129" s="569"/>
      <c r="T129" s="569"/>
      <c r="U129" s="569"/>
      <c r="V129" s="569"/>
      <c r="W129" s="569"/>
      <c r="X129" s="569"/>
      <c r="Y129" s="569"/>
      <c r="Z129" s="569"/>
      <c r="AA129" s="569"/>
      <c r="AB129" s="569"/>
      <c r="AC129" s="569"/>
      <c r="AD129" s="569"/>
      <c r="AE129" s="569"/>
      <c r="AF129" s="569"/>
      <c r="AG129" s="569"/>
    </row>
    <row r="130" spans="1:33" ht="21" customHeight="1">
      <c r="A130" s="164"/>
      <c r="B130" s="164"/>
      <c r="C130" s="164"/>
      <c r="D130" s="164"/>
      <c r="E130" s="164"/>
      <c r="F130" s="164"/>
      <c r="G130" s="164"/>
      <c r="H130" s="164"/>
      <c r="I130" s="164"/>
      <c r="J130" s="164"/>
      <c r="K130" s="569"/>
      <c r="L130" s="569"/>
      <c r="M130" s="569"/>
      <c r="N130" s="569"/>
      <c r="O130" s="569"/>
      <c r="P130" s="569"/>
      <c r="Q130" s="569"/>
      <c r="R130" s="569"/>
      <c r="S130" s="569"/>
      <c r="T130" s="569"/>
      <c r="U130" s="569"/>
      <c r="V130" s="569"/>
      <c r="W130" s="569"/>
      <c r="X130" s="569"/>
      <c r="Y130" s="569"/>
      <c r="Z130" s="569"/>
      <c r="AA130" s="569"/>
      <c r="AB130" s="569"/>
      <c r="AC130" s="569"/>
      <c r="AD130" s="569"/>
      <c r="AE130" s="569"/>
      <c r="AF130" s="569"/>
      <c r="AG130" s="569"/>
    </row>
    <row r="131" spans="1:33" ht="21" customHeight="1">
      <c r="A131" s="164"/>
      <c r="B131" s="164"/>
      <c r="C131" s="164"/>
      <c r="D131" s="164"/>
      <c r="E131" s="164"/>
      <c r="F131" s="164"/>
      <c r="G131" s="164"/>
      <c r="H131" s="164"/>
      <c r="I131" s="164"/>
      <c r="J131" s="164"/>
      <c r="K131" s="569"/>
      <c r="L131" s="569"/>
      <c r="M131" s="569"/>
      <c r="N131" s="569"/>
      <c r="O131" s="569"/>
      <c r="P131" s="569"/>
      <c r="Q131" s="569"/>
      <c r="R131" s="569"/>
      <c r="S131" s="569"/>
      <c r="T131" s="569"/>
      <c r="U131" s="569"/>
      <c r="V131" s="569"/>
      <c r="W131" s="569"/>
      <c r="X131" s="569"/>
      <c r="Y131" s="569"/>
      <c r="Z131" s="569"/>
      <c r="AA131" s="569"/>
      <c r="AB131" s="569"/>
      <c r="AC131" s="569"/>
      <c r="AD131" s="569"/>
      <c r="AE131" s="569"/>
      <c r="AF131" s="569"/>
      <c r="AG131" s="569"/>
    </row>
    <row r="132" spans="1:33" ht="21" customHeight="1">
      <c r="A132" s="164"/>
      <c r="B132" s="164"/>
      <c r="C132" s="164"/>
      <c r="D132" s="164"/>
      <c r="E132" s="164"/>
      <c r="F132" s="164"/>
      <c r="G132" s="164"/>
      <c r="H132" s="164"/>
      <c r="I132" s="164"/>
      <c r="J132" s="164"/>
      <c r="K132" s="569"/>
      <c r="L132" s="569"/>
      <c r="M132" s="569"/>
      <c r="N132" s="569"/>
      <c r="O132" s="569"/>
      <c r="P132" s="569"/>
      <c r="Q132" s="569"/>
      <c r="R132" s="569"/>
      <c r="S132" s="569"/>
      <c r="T132" s="569"/>
      <c r="U132" s="569"/>
      <c r="V132" s="569"/>
      <c r="W132" s="569"/>
      <c r="X132" s="569"/>
      <c r="Y132" s="569"/>
      <c r="Z132" s="569"/>
      <c r="AA132" s="569"/>
      <c r="AB132" s="569"/>
      <c r="AC132" s="569"/>
      <c r="AD132" s="569"/>
      <c r="AE132" s="569"/>
      <c r="AF132" s="569"/>
      <c r="AG132" s="569"/>
    </row>
    <row r="133" spans="1:33" ht="21" customHeight="1">
      <c r="A133" s="164"/>
      <c r="B133" s="164"/>
      <c r="C133" s="164"/>
      <c r="D133" s="164"/>
      <c r="E133" s="164"/>
      <c r="F133" s="164"/>
      <c r="G133" s="164"/>
      <c r="H133" s="164"/>
      <c r="I133" s="164"/>
      <c r="J133" s="164"/>
      <c r="K133" s="569"/>
      <c r="L133" s="569"/>
      <c r="M133" s="569"/>
      <c r="N133" s="569"/>
      <c r="O133" s="569"/>
      <c r="P133" s="569"/>
      <c r="Q133" s="569"/>
      <c r="R133" s="569"/>
      <c r="S133" s="569"/>
      <c r="T133" s="569"/>
      <c r="U133" s="569"/>
      <c r="V133" s="569"/>
      <c r="W133" s="569"/>
      <c r="X133" s="569"/>
      <c r="Y133" s="569"/>
      <c r="Z133" s="569"/>
      <c r="AA133" s="569"/>
      <c r="AB133" s="569"/>
      <c r="AC133" s="569"/>
      <c r="AD133" s="569"/>
      <c r="AE133" s="569"/>
      <c r="AF133" s="569"/>
      <c r="AG133" s="569"/>
    </row>
    <row r="134" spans="1:33" ht="21" customHeight="1">
      <c r="A134" s="164"/>
      <c r="B134" s="164"/>
      <c r="C134" s="164"/>
      <c r="D134" s="164"/>
      <c r="E134" s="164"/>
      <c r="F134" s="164"/>
      <c r="G134" s="164"/>
      <c r="H134" s="164"/>
      <c r="I134" s="164"/>
      <c r="J134" s="164"/>
      <c r="K134" s="569"/>
      <c r="L134" s="569"/>
      <c r="M134" s="569"/>
      <c r="N134" s="569"/>
      <c r="O134" s="569"/>
      <c r="P134" s="569"/>
      <c r="Q134" s="569"/>
      <c r="R134" s="569"/>
      <c r="S134" s="569"/>
      <c r="T134" s="569"/>
      <c r="U134" s="569"/>
      <c r="V134" s="569"/>
      <c r="W134" s="569"/>
      <c r="X134" s="569"/>
      <c r="Y134" s="569"/>
      <c r="Z134" s="569"/>
      <c r="AA134" s="569"/>
      <c r="AB134" s="569"/>
      <c r="AC134" s="569"/>
      <c r="AD134" s="569"/>
      <c r="AE134" s="569"/>
      <c r="AF134" s="569"/>
      <c r="AG134" s="569"/>
    </row>
    <row r="135" spans="1:33" ht="21" customHeight="1">
      <c r="A135" s="164"/>
      <c r="B135" s="164"/>
      <c r="C135" s="164"/>
      <c r="D135" s="164"/>
      <c r="E135" s="164"/>
      <c r="F135" s="164"/>
      <c r="G135" s="164"/>
      <c r="H135" s="164"/>
      <c r="I135" s="164"/>
      <c r="J135" s="164"/>
      <c r="K135" s="569"/>
      <c r="L135" s="569"/>
      <c r="M135" s="569"/>
      <c r="N135" s="569"/>
      <c r="O135" s="569"/>
      <c r="P135" s="569"/>
      <c r="Q135" s="569"/>
      <c r="R135" s="569"/>
      <c r="S135" s="569"/>
      <c r="T135" s="569"/>
      <c r="U135" s="569"/>
      <c r="V135" s="569"/>
      <c r="W135" s="569"/>
      <c r="X135" s="569"/>
      <c r="Y135" s="569"/>
      <c r="Z135" s="569"/>
      <c r="AA135" s="569"/>
      <c r="AB135" s="569"/>
      <c r="AC135" s="569"/>
      <c r="AD135" s="569"/>
      <c r="AE135" s="569"/>
      <c r="AF135" s="569"/>
      <c r="AG135" s="569"/>
    </row>
    <row r="136" spans="1:33" ht="21" customHeight="1">
      <c r="A136" s="164"/>
      <c r="B136" s="164"/>
      <c r="C136" s="164"/>
      <c r="D136" s="164"/>
      <c r="E136" s="164"/>
      <c r="F136" s="164"/>
      <c r="G136" s="164"/>
      <c r="H136" s="164"/>
      <c r="I136" s="164"/>
      <c r="J136" s="164"/>
      <c r="K136" s="569"/>
      <c r="L136" s="569"/>
      <c r="M136" s="569"/>
      <c r="N136" s="569"/>
      <c r="O136" s="569"/>
      <c r="P136" s="569"/>
      <c r="Q136" s="569"/>
      <c r="R136" s="569"/>
      <c r="S136" s="569"/>
      <c r="T136" s="569"/>
      <c r="U136" s="569"/>
      <c r="V136" s="569"/>
      <c r="W136" s="569"/>
      <c r="X136" s="569"/>
      <c r="Y136" s="569"/>
      <c r="Z136" s="569"/>
      <c r="AA136" s="569"/>
      <c r="AB136" s="569"/>
      <c r="AC136" s="569"/>
      <c r="AD136" s="569"/>
      <c r="AE136" s="569"/>
      <c r="AF136" s="569"/>
      <c r="AG136" s="569"/>
    </row>
    <row r="137" spans="1:33" ht="21" customHeight="1">
      <c r="A137" s="164"/>
      <c r="B137" s="164"/>
      <c r="C137" s="164"/>
      <c r="D137" s="164"/>
      <c r="E137" s="164"/>
      <c r="F137" s="164"/>
      <c r="G137" s="164"/>
      <c r="H137" s="164"/>
      <c r="I137" s="164"/>
      <c r="J137" s="164"/>
      <c r="K137" s="569"/>
      <c r="L137" s="569"/>
      <c r="M137" s="569"/>
      <c r="N137" s="569"/>
      <c r="O137" s="569"/>
      <c r="P137" s="569"/>
      <c r="Q137" s="569"/>
      <c r="R137" s="569"/>
      <c r="S137" s="569"/>
      <c r="T137" s="569"/>
      <c r="U137" s="569"/>
      <c r="V137" s="569"/>
      <c r="W137" s="569"/>
      <c r="X137" s="569"/>
      <c r="Y137" s="569"/>
      <c r="Z137" s="569"/>
      <c r="AA137" s="569"/>
      <c r="AB137" s="569"/>
      <c r="AC137" s="569"/>
      <c r="AD137" s="569"/>
      <c r="AE137" s="569"/>
      <c r="AF137" s="569"/>
      <c r="AG137" s="569"/>
    </row>
    <row r="138" spans="1:33" ht="21" customHeight="1">
      <c r="A138" s="164"/>
      <c r="B138" s="164"/>
      <c r="C138" s="164"/>
      <c r="D138" s="164"/>
      <c r="E138" s="164"/>
      <c r="F138" s="164"/>
      <c r="G138" s="164"/>
      <c r="H138" s="164"/>
      <c r="I138" s="164"/>
      <c r="J138" s="164"/>
      <c r="K138" s="569"/>
      <c r="L138" s="569"/>
      <c r="M138" s="569"/>
      <c r="N138" s="569"/>
      <c r="O138" s="569"/>
      <c r="P138" s="569"/>
      <c r="Q138" s="569"/>
      <c r="R138" s="569"/>
      <c r="S138" s="569"/>
      <c r="T138" s="569"/>
      <c r="U138" s="569"/>
      <c r="V138" s="569"/>
      <c r="W138" s="569"/>
      <c r="X138" s="569"/>
      <c r="Y138" s="569"/>
      <c r="Z138" s="569"/>
      <c r="AA138" s="569"/>
      <c r="AB138" s="569"/>
      <c r="AC138" s="569"/>
      <c r="AD138" s="569"/>
      <c r="AE138" s="569"/>
      <c r="AF138" s="569"/>
      <c r="AG138" s="569"/>
    </row>
    <row r="139" spans="1:33" ht="21" customHeight="1">
      <c r="A139" s="164"/>
      <c r="B139" s="164"/>
      <c r="C139" s="164"/>
      <c r="D139" s="164"/>
      <c r="E139" s="164"/>
      <c r="F139" s="164"/>
      <c r="G139" s="164"/>
      <c r="H139" s="164"/>
      <c r="I139" s="164"/>
      <c r="J139" s="164"/>
      <c r="K139" s="569"/>
      <c r="L139" s="569"/>
      <c r="M139" s="569"/>
      <c r="N139" s="569"/>
      <c r="O139" s="569"/>
      <c r="P139" s="569"/>
      <c r="Q139" s="569"/>
      <c r="R139" s="569"/>
      <c r="S139" s="569"/>
      <c r="T139" s="569"/>
      <c r="U139" s="569"/>
      <c r="V139" s="569"/>
      <c r="W139" s="569"/>
      <c r="X139" s="569"/>
      <c r="Y139" s="569"/>
      <c r="Z139" s="569"/>
      <c r="AA139" s="569"/>
      <c r="AB139" s="569"/>
      <c r="AC139" s="569"/>
      <c r="AD139" s="569"/>
      <c r="AE139" s="569"/>
      <c r="AF139" s="569"/>
      <c r="AG139" s="569"/>
    </row>
    <row r="140" spans="1:33" ht="21" customHeight="1">
      <c r="A140" s="164"/>
      <c r="B140" s="164"/>
      <c r="C140" s="164"/>
      <c r="D140" s="164"/>
      <c r="E140" s="164"/>
      <c r="F140" s="164"/>
      <c r="G140" s="164"/>
      <c r="H140" s="164"/>
      <c r="I140" s="164"/>
      <c r="J140" s="164"/>
      <c r="K140" s="569"/>
      <c r="L140" s="569"/>
      <c r="M140" s="569"/>
      <c r="N140" s="569"/>
      <c r="O140" s="569"/>
      <c r="P140" s="569"/>
      <c r="Q140" s="569"/>
      <c r="R140" s="569"/>
      <c r="S140" s="569"/>
      <c r="T140" s="569"/>
      <c r="U140" s="569"/>
      <c r="V140" s="569"/>
      <c r="W140" s="569"/>
      <c r="X140" s="569"/>
      <c r="Y140" s="569"/>
      <c r="Z140" s="569"/>
      <c r="AA140" s="569"/>
      <c r="AB140" s="569"/>
      <c r="AC140" s="569"/>
      <c r="AD140" s="569"/>
      <c r="AE140" s="569"/>
      <c r="AF140" s="569"/>
      <c r="AG140" s="569"/>
    </row>
    <row r="141" spans="1:33" ht="21" customHeight="1">
      <c r="A141" s="164"/>
      <c r="B141" s="164"/>
      <c r="C141" s="164"/>
      <c r="D141" s="164"/>
      <c r="E141" s="164"/>
      <c r="F141" s="164"/>
      <c r="G141" s="164"/>
      <c r="H141" s="164"/>
      <c r="I141" s="164"/>
      <c r="J141" s="164"/>
      <c r="K141" s="569"/>
      <c r="L141" s="569"/>
      <c r="M141" s="569"/>
      <c r="N141" s="569"/>
      <c r="O141" s="569"/>
      <c r="P141" s="569"/>
      <c r="Q141" s="569"/>
      <c r="R141" s="569"/>
      <c r="S141" s="569"/>
      <c r="T141" s="569"/>
      <c r="U141" s="569"/>
      <c r="V141" s="569"/>
      <c r="W141" s="569"/>
      <c r="X141" s="569"/>
      <c r="Y141" s="569"/>
      <c r="Z141" s="569"/>
      <c r="AA141" s="569"/>
      <c r="AB141" s="569"/>
      <c r="AC141" s="569"/>
      <c r="AD141" s="569"/>
      <c r="AE141" s="569"/>
      <c r="AF141" s="569"/>
      <c r="AG141" s="569"/>
    </row>
    <row r="142" spans="1:33" ht="21" customHeight="1">
      <c r="A142" s="164"/>
      <c r="B142" s="164"/>
      <c r="C142" s="164"/>
      <c r="D142" s="164"/>
      <c r="E142" s="164"/>
      <c r="F142" s="164"/>
      <c r="G142" s="164"/>
      <c r="H142" s="164"/>
      <c r="I142" s="164"/>
      <c r="J142" s="164"/>
      <c r="K142" s="569"/>
      <c r="L142" s="569"/>
      <c r="M142" s="569"/>
      <c r="N142" s="569"/>
      <c r="O142" s="569"/>
      <c r="P142" s="569"/>
      <c r="Q142" s="569"/>
      <c r="R142" s="569"/>
      <c r="S142" s="569"/>
      <c r="T142" s="569"/>
      <c r="U142" s="569"/>
      <c r="V142" s="569"/>
      <c r="W142" s="569"/>
      <c r="X142" s="569"/>
      <c r="Y142" s="569"/>
      <c r="Z142" s="569"/>
      <c r="AA142" s="569"/>
      <c r="AB142" s="569"/>
      <c r="AC142" s="569"/>
      <c r="AD142" s="569"/>
      <c r="AE142" s="569"/>
      <c r="AF142" s="569"/>
      <c r="AG142" s="569"/>
    </row>
    <row r="143" spans="1:33" ht="21" customHeight="1">
      <c r="A143" s="164"/>
      <c r="B143" s="164"/>
      <c r="C143" s="164"/>
      <c r="D143" s="164"/>
      <c r="E143" s="164"/>
      <c r="F143" s="164"/>
      <c r="G143" s="164"/>
      <c r="H143" s="164"/>
      <c r="I143" s="164"/>
      <c r="J143" s="164"/>
      <c r="K143" s="569"/>
      <c r="L143" s="569"/>
      <c r="M143" s="569"/>
      <c r="N143" s="569"/>
      <c r="O143" s="569"/>
      <c r="P143" s="569"/>
      <c r="Q143" s="569"/>
      <c r="R143" s="569"/>
      <c r="S143" s="569"/>
      <c r="T143" s="569"/>
      <c r="U143" s="569"/>
      <c r="V143" s="569"/>
      <c r="W143" s="569"/>
      <c r="X143" s="569"/>
      <c r="Y143" s="569"/>
      <c r="Z143" s="569"/>
      <c r="AA143" s="569"/>
      <c r="AB143" s="569"/>
      <c r="AC143" s="569"/>
      <c r="AD143" s="569"/>
      <c r="AE143" s="569"/>
      <c r="AF143" s="569"/>
      <c r="AG143" s="569"/>
    </row>
    <row r="144" spans="1:33" ht="21" customHeight="1">
      <c r="A144" s="164"/>
      <c r="B144" s="164"/>
      <c r="C144" s="164"/>
      <c r="D144" s="164"/>
      <c r="E144" s="164"/>
      <c r="F144" s="164"/>
      <c r="G144" s="164"/>
      <c r="H144" s="164"/>
      <c r="I144" s="164"/>
      <c r="J144" s="164"/>
      <c r="K144" s="569"/>
      <c r="L144" s="569"/>
      <c r="M144" s="569"/>
      <c r="N144" s="569"/>
      <c r="O144" s="569"/>
      <c r="P144" s="569"/>
      <c r="Q144" s="569"/>
      <c r="R144" s="569"/>
      <c r="S144" s="569"/>
      <c r="T144" s="569"/>
      <c r="U144" s="569"/>
      <c r="V144" s="569"/>
      <c r="W144" s="569"/>
      <c r="X144" s="569"/>
      <c r="Y144" s="569"/>
      <c r="Z144" s="569"/>
      <c r="AA144" s="569"/>
      <c r="AB144" s="569"/>
      <c r="AC144" s="569"/>
      <c r="AD144" s="569"/>
      <c r="AE144" s="569"/>
      <c r="AF144" s="569"/>
      <c r="AG144" s="569"/>
    </row>
    <row r="145" spans="1:10" ht="21" customHeight="1">
      <c r="A145" s="164"/>
      <c r="B145" s="164"/>
      <c r="C145" s="164"/>
      <c r="D145" s="164"/>
      <c r="E145" s="164"/>
      <c r="F145" s="164"/>
      <c r="G145" s="164"/>
      <c r="H145" s="164"/>
      <c r="I145" s="164"/>
      <c r="J145" s="164"/>
    </row>
    <row r="146" spans="1:10" ht="21" customHeight="1">
      <c r="A146" s="164"/>
      <c r="B146" s="164"/>
      <c r="C146" s="164"/>
      <c r="D146" s="164"/>
      <c r="E146" s="164"/>
      <c r="F146" s="164"/>
      <c r="G146" s="164"/>
      <c r="H146" s="164"/>
      <c r="I146" s="164"/>
      <c r="J146" s="164"/>
    </row>
    <row r="147" spans="1:10" ht="21" customHeight="1">
      <c r="A147" s="164"/>
      <c r="B147" s="164"/>
      <c r="C147" s="164"/>
      <c r="D147" s="164"/>
      <c r="E147" s="164"/>
      <c r="F147" s="164"/>
      <c r="G147" s="164"/>
      <c r="H147" s="164"/>
      <c r="I147" s="164"/>
      <c r="J147" s="164"/>
    </row>
  </sheetData>
  <dataConsolidate/>
  <mergeCells count="14">
    <mergeCell ref="B64:D64"/>
    <mergeCell ref="E64:G64"/>
    <mergeCell ref="B101:F101"/>
    <mergeCell ref="B4:D4"/>
    <mergeCell ref="E4:G4"/>
    <mergeCell ref="B20:C20"/>
    <mergeCell ref="D20:E20"/>
    <mergeCell ref="B45:H45"/>
    <mergeCell ref="B77:D77"/>
    <mergeCell ref="H64:J64"/>
    <mergeCell ref="B63:J63"/>
    <mergeCell ref="F20:G20"/>
    <mergeCell ref="B19:H19"/>
    <mergeCell ref="H4:J4"/>
  </mergeCells>
  <conditionalFormatting sqref="B120">
    <cfRule type="cellIs" dxfId="194" priority="37" stopIfTrue="1" operator="notEqual">
      <formula>0</formula>
    </cfRule>
    <cfRule type="cellIs" dxfId="193" priority="38" stopIfTrue="1" operator="equal">
      <formula>""</formula>
    </cfRule>
    <cfRule type="cellIs" dxfId="192" priority="39" stopIfTrue="1" operator="notEqual">
      <formula>0</formula>
    </cfRule>
    <cfRule type="cellIs" dxfId="191" priority="40" stopIfTrue="1" operator="equal">
      <formula>""</formula>
    </cfRule>
  </conditionalFormatting>
  <conditionalFormatting sqref="B110:D110">
    <cfRule type="cellIs" dxfId="190" priority="49" stopIfTrue="1" operator="notEqual">
      <formula>0</formula>
    </cfRule>
    <cfRule type="cellIs" dxfId="189" priority="50" stopIfTrue="1" operator="equal">
      <formula>""</formula>
    </cfRule>
    <cfRule type="cellIs" dxfId="188" priority="51" stopIfTrue="1" operator="notEqual">
      <formula>0</formula>
    </cfRule>
    <cfRule type="cellIs" dxfId="187" priority="52" stopIfTrue="1" operator="equal">
      <formula>""</formula>
    </cfRule>
  </conditionalFormatting>
  <conditionalFormatting sqref="E98">
    <cfRule type="cellIs" dxfId="186" priority="65" stopIfTrue="1" operator="notEqual">
      <formula>0</formula>
    </cfRule>
    <cfRule type="cellIs" dxfId="185" priority="66" stopIfTrue="1" operator="equal">
      <formula>""</formula>
    </cfRule>
    <cfRule type="cellIs" dxfId="184" priority="67" stopIfTrue="1" operator="notEqual">
      <formula>0</formula>
    </cfRule>
    <cfRule type="cellIs" dxfId="183" priority="68" stopIfTrue="1" operator="equal">
      <formula>""</formula>
    </cfRule>
  </conditionalFormatting>
  <conditionalFormatting sqref="F39">
    <cfRule type="cellIs" dxfId="182" priority="81" stopIfTrue="1" operator="notEqual">
      <formula>0</formula>
    </cfRule>
    <cfRule type="cellIs" dxfId="181" priority="82" stopIfTrue="1" operator="equal">
      <formula>""</formula>
    </cfRule>
    <cfRule type="cellIs" dxfId="180" priority="83" stopIfTrue="1" operator="notEqual">
      <formula>0</formula>
    </cfRule>
    <cfRule type="cellIs" dxfId="179" priority="84" stopIfTrue="1" operator="equal">
      <formula>""</formula>
    </cfRule>
  </conditionalFormatting>
  <conditionalFormatting sqref="F42">
    <cfRule type="cellIs" dxfId="178" priority="77" stopIfTrue="1" operator="notEqual">
      <formula>0</formula>
    </cfRule>
    <cfRule type="cellIs" dxfId="177" priority="78" stopIfTrue="1" operator="equal">
      <formula>""</formula>
    </cfRule>
    <cfRule type="cellIs" dxfId="176" priority="79" stopIfTrue="1" operator="notEqual">
      <formula>0</formula>
    </cfRule>
    <cfRule type="cellIs" dxfId="175" priority="80" stopIfTrue="1" operator="equal">
      <formula>""</formula>
    </cfRule>
  </conditionalFormatting>
  <conditionalFormatting sqref="H13">
    <cfRule type="cellIs" dxfId="174" priority="57" stopIfTrue="1" operator="notEqual">
      <formula>0</formula>
    </cfRule>
    <cfRule type="cellIs" dxfId="173" priority="58" stopIfTrue="1" operator="equal">
      <formula>""</formula>
    </cfRule>
    <cfRule type="cellIs" dxfId="172" priority="59" stopIfTrue="1" operator="notEqual">
      <formula>0</formula>
    </cfRule>
    <cfRule type="cellIs" dxfId="171" priority="60" stopIfTrue="1" operator="equal">
      <formula>""</formula>
    </cfRule>
  </conditionalFormatting>
  <conditionalFormatting sqref="H16">
    <cfRule type="cellIs" dxfId="170" priority="53" stopIfTrue="1" operator="notEqual">
      <formula>0</formula>
    </cfRule>
    <cfRule type="cellIs" dxfId="169" priority="54" stopIfTrue="1" operator="equal">
      <formula>""</formula>
    </cfRule>
    <cfRule type="cellIs" dxfId="168" priority="55" stopIfTrue="1" operator="notEqual">
      <formula>0</formula>
    </cfRule>
    <cfRule type="cellIs" dxfId="167" priority="56" stopIfTrue="1" operator="equal">
      <formula>""</formula>
    </cfRule>
  </conditionalFormatting>
  <conditionalFormatting sqref="H60">
    <cfRule type="cellIs" dxfId="166" priority="73" stopIfTrue="1" operator="notEqual">
      <formula>0</formula>
    </cfRule>
    <cfRule type="cellIs" dxfId="165" priority="74" stopIfTrue="1" operator="equal">
      <formula>""</formula>
    </cfRule>
    <cfRule type="cellIs" dxfId="164" priority="75" stopIfTrue="1" operator="notEqual">
      <formula>0</formula>
    </cfRule>
    <cfRule type="cellIs" dxfId="163" priority="76" stopIfTrue="1" operator="equal">
      <formula>""</formula>
    </cfRule>
  </conditionalFormatting>
  <conditionalFormatting sqref="H74">
    <cfRule type="cellIs" dxfId="162" priority="69" stopIfTrue="1" operator="notEqual">
      <formula>0</formula>
    </cfRule>
    <cfRule type="cellIs" dxfId="161" priority="70" stopIfTrue="1" operator="equal">
      <formula>""</formula>
    </cfRule>
    <cfRule type="cellIs" dxfId="160" priority="71" stopIfTrue="1" operator="notEqual">
      <formula>0</formula>
    </cfRule>
    <cfRule type="cellIs" dxfId="159" priority="72" stopIfTrue="1" operator="equal">
      <formula>""</formula>
    </cfRule>
  </conditionalFormatting>
  <conditionalFormatting sqref="N1:N2">
    <cfRule type="cellIs" dxfId="158" priority="61" stopIfTrue="1" operator="notEqual">
      <formula>0</formula>
    </cfRule>
    <cfRule type="cellIs" dxfId="157" priority="62" stopIfTrue="1" operator="equal">
      <formula>""</formula>
    </cfRule>
    <cfRule type="cellIs" dxfId="156" priority="63" stopIfTrue="1" operator="notEqual">
      <formula>0</formula>
    </cfRule>
    <cfRule type="cellIs" dxfId="155" priority="64" stopIfTrue="1" operator="equal">
      <formula>""</formula>
    </cfRule>
  </conditionalFormatting>
  <pageMargins left="0.7" right="0.7" top="0.75" bottom="0.75" header="0.3" footer="0.3"/>
  <pageSetup paperSize="9" scale="49" fitToHeight="0" orientation="portrait" r:id="rId1"/>
  <rowBreaks count="1" manualBreakCount="1">
    <brk id="75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FF36-A2DD-49DD-A60D-95F6D7ADE447}">
  <sheetPr codeName="Sheet33">
    <tabColor rgb="FF4472C4"/>
  </sheetPr>
  <dimension ref="A1:AG47"/>
  <sheetViews>
    <sheetView showGridLines="0" zoomScale="80" zoomScaleNormal="80" workbookViewId="0">
      <pane ySplit="2" topLeftCell="A3" activePane="bottomLeft" state="frozen"/>
      <selection pane="bottomLeft" activeCell="J33" sqref="J33"/>
    </sheetView>
  </sheetViews>
  <sheetFormatPr defaultColWidth="0" defaultRowHeight="13.5" customHeight="1"/>
  <cols>
    <col min="1" max="1" width="43.28515625" customWidth="1"/>
    <col min="2" max="3" width="9" customWidth="1"/>
    <col min="4" max="4" width="11.42578125" customWidth="1"/>
    <col min="5" max="8" width="2.5703125" customWidth="1"/>
    <col min="9" max="14" width="9" customWidth="1"/>
    <col min="15" max="33" width="0" hidden="1" customWidth="1"/>
    <col min="34" max="16384" width="9" hidden="1"/>
  </cols>
  <sheetData>
    <row r="1" spans="1:33" s="23" customFormat="1" ht="26.45" customHeight="1">
      <c r="A1" s="75" t="s">
        <v>1137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281" t="str">
        <f>A1&amp;" - Errors on sheet"</f>
        <v>Reasonableness check - post challenge - Errors on sheet</v>
      </c>
      <c r="N1" s="166">
        <f>C35+B35+C25+B25+B16+C16+C47+D47</f>
        <v>0</v>
      </c>
      <c r="O1" s="120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157"/>
      <c r="AF1" s="79"/>
      <c r="AG1" s="79"/>
    </row>
    <row r="2" spans="1:33" s="23" customFormat="1" ht="26.45" customHeight="1">
      <c r="A2" s="178"/>
      <c r="B2" s="178"/>
      <c r="C2" s="179"/>
      <c r="D2" s="180"/>
      <c r="E2" s="181"/>
      <c r="F2" s="93"/>
      <c r="G2" s="93"/>
      <c r="H2" s="93"/>
      <c r="I2" s="93"/>
      <c r="J2" s="93"/>
      <c r="K2" s="93"/>
      <c r="L2" s="93"/>
      <c r="M2" s="168" t="s">
        <v>375</v>
      </c>
      <c r="N2" s="169">
        <f>Check!$F$9</f>
        <v>0</v>
      </c>
      <c r="O2" s="90"/>
      <c r="P2" s="101"/>
      <c r="Q2" s="101"/>
      <c r="R2" s="101"/>
      <c r="S2" s="101"/>
      <c r="T2" s="101"/>
      <c r="U2" s="101"/>
      <c r="V2" s="101"/>
      <c r="W2" s="182"/>
      <c r="X2" s="182"/>
      <c r="Y2" s="182"/>
      <c r="Z2" s="182"/>
      <c r="AA2" s="182"/>
      <c r="AB2" s="101"/>
      <c r="AC2" s="101"/>
      <c r="AD2" s="101"/>
      <c r="AE2" s="157"/>
      <c r="AF2" s="157"/>
      <c r="AG2" s="157"/>
    </row>
    <row r="3" spans="1:33" ht="26.45" customHeight="1" thickBot="1">
      <c r="A3" s="210"/>
      <c r="B3" s="164"/>
      <c r="C3" s="164"/>
      <c r="D3" s="164"/>
    </row>
    <row r="4" spans="1:33" ht="26.45" customHeight="1" thickBot="1">
      <c r="A4" s="574" t="s">
        <v>929</v>
      </c>
      <c r="B4" s="575"/>
      <c r="C4" s="575"/>
      <c r="D4" s="576"/>
    </row>
    <row r="5" spans="1:33" ht="26.45" customHeight="1" thickBot="1">
      <c r="A5" s="415" t="s">
        <v>944</v>
      </c>
      <c r="B5" s="383" t="s">
        <v>941</v>
      </c>
      <c r="C5" s="383" t="s">
        <v>973</v>
      </c>
      <c r="D5" s="383" t="s">
        <v>1138</v>
      </c>
    </row>
    <row r="6" spans="1:33" ht="26.45" customHeight="1" thickBot="1">
      <c r="A6" s="378" t="s">
        <v>945</v>
      </c>
      <c r="B6" s="348">
        <f>Summaries_PR24_PC_SBB!H23</f>
        <v>33.828000000000003</v>
      </c>
      <c r="C6" s="392"/>
      <c r="D6" s="393"/>
    </row>
    <row r="7" spans="1:33" ht="26.45" customHeight="1" thickBot="1">
      <c r="A7" s="378" t="s">
        <v>946</v>
      </c>
      <c r="B7" s="348">
        <f>Summaries_PR24_PC_SBB!H24</f>
        <v>29.07129459213041</v>
      </c>
      <c r="C7" s="392"/>
      <c r="D7" s="393"/>
    </row>
    <row r="8" spans="1:33" ht="26.45" customHeight="1" thickBot="1">
      <c r="A8" s="378" t="s">
        <v>947</v>
      </c>
      <c r="B8" s="348">
        <f>Summaries_PR24_PC_SBB!H25</f>
        <v>20.876000000000001</v>
      </c>
      <c r="C8" s="392"/>
      <c r="D8" s="393"/>
    </row>
    <row r="9" spans="1:33" ht="26.45" customHeight="1" thickBot="1">
      <c r="A9" s="378" t="s">
        <v>948</v>
      </c>
      <c r="B9" s="348">
        <f>Summaries_PR24_PC_SBB!H26</f>
        <v>-7.5419999999999998</v>
      </c>
      <c r="C9" s="392"/>
      <c r="D9" s="393"/>
    </row>
    <row r="10" spans="1:33" ht="26.45" customHeight="1" thickBot="1">
      <c r="A10" s="378" t="s">
        <v>949</v>
      </c>
      <c r="B10" s="348">
        <f>Summaries_PR24_PC_SBB!H27</f>
        <v>0</v>
      </c>
      <c r="C10" s="392"/>
      <c r="D10" s="393"/>
    </row>
    <row r="11" spans="1:33" ht="26.45" customHeight="1" thickBot="1">
      <c r="A11" s="378" t="s">
        <v>950</v>
      </c>
      <c r="B11" s="348">
        <f>Summaries_PR24_PC_SBB!H28</f>
        <v>21.164000000000001</v>
      </c>
      <c r="C11" s="392"/>
      <c r="D11" s="393"/>
    </row>
    <row r="12" spans="1:33" ht="26.45" customHeight="1" thickBot="1">
      <c r="A12" s="378" t="s">
        <v>951</v>
      </c>
      <c r="B12" s="348">
        <f>Summaries_PR24_PC_SBB!H29</f>
        <v>2.0380000000000003</v>
      </c>
      <c r="C12" s="392"/>
      <c r="D12" s="393"/>
    </row>
    <row r="13" spans="1:33" ht="26.45" customHeight="1" thickBot="1">
      <c r="A13" s="377" t="s">
        <v>952</v>
      </c>
      <c r="B13" s="368">
        <f>SUM(B6:B12)</f>
        <v>99.435294592130418</v>
      </c>
      <c r="C13" s="403">
        <f>Summaries_PR24_PC_SBB!K71</f>
        <v>80.825999999999993</v>
      </c>
      <c r="D13" s="366">
        <f>B13-C13</f>
        <v>18.609294592130425</v>
      </c>
    </row>
    <row r="14" spans="1:33" ht="26.45" customHeight="1">
      <c r="A14" s="265"/>
      <c r="B14" s="265"/>
      <c r="C14" s="265"/>
      <c r="D14" s="265"/>
    </row>
    <row r="15" spans="1:33" ht="26.45" customHeight="1">
      <c r="A15" s="334" t="s">
        <v>1139</v>
      </c>
      <c r="B15" s="336">
        <f>IC_chall!W48+DSR_BRL!W117-DSR_BRL!W96+DSR_SWB!W117-DSR_SWB!W96</f>
        <v>99.435294592130418</v>
      </c>
      <c r="C15" s="336">
        <f>Summaries_PR24_PC_BRL!H71+Summaries_PR24_PC_SWB!H71</f>
        <v>80.825999999999993</v>
      </c>
      <c r="D15" s="334"/>
      <c r="E15" s="334"/>
      <c r="F15" s="334"/>
      <c r="G15" s="164"/>
    </row>
    <row r="16" spans="1:33" ht="26.45" customHeight="1">
      <c r="A16" s="334" t="s">
        <v>1140</v>
      </c>
      <c r="B16" s="338">
        <f>IF(ABS(B13-B15)&gt;CHK_TOL,1,0)</f>
        <v>0</v>
      </c>
      <c r="C16" s="338">
        <f>IF(ABS(C13-C15)&gt;CHK_TOL,1,0)</f>
        <v>0</v>
      </c>
      <c r="D16" s="337"/>
      <c r="E16" s="337"/>
      <c r="F16" s="337"/>
    </row>
    <row r="17" spans="1:7" ht="26.45" customHeight="1" thickBot="1">
      <c r="A17" s="394"/>
      <c r="B17" s="394"/>
      <c r="C17" s="394"/>
      <c r="D17" s="394"/>
      <c r="E17" s="337"/>
      <c r="F17" s="337"/>
    </row>
    <row r="18" spans="1:7" ht="26.45" customHeight="1" thickBot="1">
      <c r="A18" s="416" t="s">
        <v>954</v>
      </c>
      <c r="B18" s="395" t="s">
        <v>941</v>
      </c>
      <c r="C18" s="395" t="s">
        <v>973</v>
      </c>
      <c r="D18" s="395" t="s">
        <v>1138</v>
      </c>
      <c r="E18" s="337"/>
      <c r="F18" s="337"/>
    </row>
    <row r="19" spans="1:7" ht="26.45" customHeight="1" thickBot="1">
      <c r="A19" s="374" t="s">
        <v>955</v>
      </c>
      <c r="B19" s="335">
        <f>Summaries_PR24_PC_SBB!H33</f>
        <v>6.1880000000000006</v>
      </c>
      <c r="C19" s="404">
        <f>Summaries_PR24_PC_SBB!D80+Summaries_PR24_PC_SBB!D86+Summaries_PR24_PC_SBB!D92</f>
        <v>6.1863958638484373</v>
      </c>
      <c r="D19" s="405">
        <f t="shared" ref="D19:D21" si="0">B19-C19</f>
        <v>1.6041361515632957E-3</v>
      </c>
      <c r="E19" s="337"/>
      <c r="F19" s="337"/>
    </row>
    <row r="20" spans="1:7" ht="26.45" customHeight="1" thickBot="1">
      <c r="A20" s="374" t="s">
        <v>956</v>
      </c>
      <c r="B20" s="335">
        <f>Summaries_PR24_PC_SBB!H34</f>
        <v>1.648353754415715</v>
      </c>
      <c r="C20" s="404">
        <f>Summaries_PR24_PC_SBB!D81+Summaries_PR24_PC_SBB!D87+Summaries_PR24_PC_SBB!D93</f>
        <v>2.0101875053850184</v>
      </c>
      <c r="D20" s="405">
        <f t="shared" si="0"/>
        <v>-0.36183375096930348</v>
      </c>
      <c r="E20" s="337"/>
      <c r="F20" s="337"/>
    </row>
    <row r="21" spans="1:7" ht="26.45" customHeight="1" thickBot="1">
      <c r="A21" s="374" t="s">
        <v>957</v>
      </c>
      <c r="B21" s="335">
        <f>Summaries_PR24_PC_SBB!H35</f>
        <v>0</v>
      </c>
      <c r="C21" s="404">
        <f>Summaries_PR24_PC_SBB!D82+Summaries_PR24_PC_SBB!D88+Summaries_PR24_PC_SBB!D94</f>
        <v>0</v>
      </c>
      <c r="D21" s="405">
        <f t="shared" si="0"/>
        <v>0</v>
      </c>
      <c r="E21" s="337"/>
      <c r="F21" s="337"/>
    </row>
    <row r="22" spans="1:7" ht="26.45" customHeight="1" thickBot="1">
      <c r="A22" s="373" t="s">
        <v>958</v>
      </c>
      <c r="B22" s="406">
        <f>SUM(B19:B21)</f>
        <v>7.8363537544157156</v>
      </c>
      <c r="C22" s="407">
        <f>SUM(C19:C21)</f>
        <v>8.1965833692334549</v>
      </c>
      <c r="D22" s="408">
        <f>SUM(D19:D21)</f>
        <v>-0.36022961481774018</v>
      </c>
      <c r="E22" s="337"/>
      <c r="F22" s="337"/>
    </row>
    <row r="23" spans="1:7" ht="26.45" customHeight="1">
      <c r="A23" s="337"/>
      <c r="B23" s="337"/>
      <c r="C23" s="337"/>
      <c r="D23" s="337"/>
      <c r="E23" s="337"/>
      <c r="F23" s="337"/>
    </row>
    <row r="24" spans="1:7" ht="26.45" customHeight="1">
      <c r="A24" s="334" t="s">
        <v>1139</v>
      </c>
      <c r="B24" s="336">
        <f>Summaries_PR24_PC_SBB!F41</f>
        <v>7.8363537544157138</v>
      </c>
      <c r="C24" s="336">
        <f>SUM(DSDC_BRL!$W$206+DSDC_BRL!$W$193+DSDC_SWB!$W$206+DSDC_SWB!$W$193)</f>
        <v>8.1965833692334549</v>
      </c>
      <c r="D24" s="334"/>
      <c r="E24" s="334"/>
      <c r="F24" s="334"/>
      <c r="G24" s="164"/>
    </row>
    <row r="25" spans="1:7" ht="26.45" customHeight="1">
      <c r="A25" s="334" t="s">
        <v>1140</v>
      </c>
      <c r="B25" s="338">
        <f>IF(ABS(B22-B24)&gt;CHK_TOL,1,0)</f>
        <v>0</v>
      </c>
      <c r="C25" s="338">
        <f>IF(ABS(C22-C24)&gt;CHK_TOL,1,0)</f>
        <v>0</v>
      </c>
      <c r="D25" s="337"/>
      <c r="E25" s="337"/>
      <c r="F25" s="337"/>
    </row>
    <row r="26" spans="1:7" ht="26.45" customHeight="1" thickBot="1">
      <c r="A26" s="394"/>
      <c r="B26" s="394"/>
      <c r="C26" s="394"/>
      <c r="D26" s="394"/>
      <c r="E26" s="337"/>
      <c r="F26" s="337"/>
    </row>
    <row r="27" spans="1:7" ht="26.45" customHeight="1" thickBot="1">
      <c r="A27" s="418" t="s">
        <v>1141</v>
      </c>
      <c r="B27" s="417" t="s">
        <v>941</v>
      </c>
      <c r="C27" s="395" t="s">
        <v>973</v>
      </c>
      <c r="D27" s="395" t="s">
        <v>1138</v>
      </c>
      <c r="E27" s="337"/>
      <c r="F27" s="337"/>
    </row>
    <row r="28" spans="1:7" ht="26.45" customHeight="1" thickBot="1">
      <c r="A28" s="374" t="s">
        <v>987</v>
      </c>
      <c r="B28" s="335">
        <f>Summaries_PR24_PC_SBB!B103</f>
        <v>33.103457913856232</v>
      </c>
      <c r="C28" s="409">
        <f>Summaries_PR24_PC_SBB!C103+Summaries_PR24_PC_SBB!D103</f>
        <v>0</v>
      </c>
      <c r="D28" s="405">
        <f t="shared" ref="D28:D31" si="1">B28-C28</f>
        <v>33.103457913856232</v>
      </c>
      <c r="E28" s="337"/>
      <c r="F28" s="337"/>
    </row>
    <row r="29" spans="1:7" ht="26.45" customHeight="1" thickBot="1">
      <c r="A29" s="374" t="s">
        <v>988</v>
      </c>
      <c r="B29" s="335">
        <f>Summaries_PR24_PC_SBB!B104</f>
        <v>6.1450000000000005</v>
      </c>
      <c r="C29" s="409">
        <f>Summaries_PR24_PC_SBB!C104+Summaries_PR24_PC_SBB!D104</f>
        <v>6.1450000000000014</v>
      </c>
      <c r="D29" s="405">
        <f t="shared" si="1"/>
        <v>0</v>
      </c>
      <c r="E29" s="337"/>
      <c r="F29" s="337"/>
    </row>
    <row r="30" spans="1:7" ht="26.45" customHeight="1" thickBot="1">
      <c r="A30" s="374" t="s">
        <v>989</v>
      </c>
      <c r="B30" s="335">
        <f>Summaries_PR24_PC_SBB!B105</f>
        <v>8.6050000000000004</v>
      </c>
      <c r="C30" s="409">
        <f>Summaries_PR24_PC_SBB!C105+Summaries_PR24_PC_SBB!D105</f>
        <v>7.597999999999999</v>
      </c>
      <c r="D30" s="405">
        <f t="shared" si="1"/>
        <v>1.0070000000000014</v>
      </c>
      <c r="E30" s="337"/>
      <c r="F30" s="337"/>
    </row>
    <row r="31" spans="1:7" ht="26.45" customHeight="1" thickBot="1">
      <c r="A31" s="374" t="s">
        <v>990</v>
      </c>
      <c r="B31" s="335">
        <f>Summaries_PR24_PC_SBB!B106</f>
        <v>6.42</v>
      </c>
      <c r="C31" s="409">
        <f>Summaries_PR24_PC_SBB!C106+Summaries_PR24_PC_SBB!D106</f>
        <v>0</v>
      </c>
      <c r="D31" s="405">
        <f t="shared" si="1"/>
        <v>6.42</v>
      </c>
      <c r="E31" s="337"/>
      <c r="F31" s="337"/>
    </row>
    <row r="32" spans="1:7" ht="26.45" customHeight="1" thickBot="1">
      <c r="A32" s="373" t="s">
        <v>1142</v>
      </c>
      <c r="B32" s="406">
        <f>SUM(B28:B31)</f>
        <v>54.273457913856234</v>
      </c>
      <c r="C32" s="410">
        <f>SUM(C28:C31)</f>
        <v>13.743</v>
      </c>
      <c r="D32" s="408">
        <f>SUM(D28:D31)</f>
        <v>40.530457913856239</v>
      </c>
      <c r="E32" s="337"/>
      <c r="F32" s="337"/>
    </row>
    <row r="33" spans="1:7" ht="26.45" customHeight="1">
      <c r="A33" s="337"/>
      <c r="B33" s="337"/>
      <c r="C33" s="337"/>
      <c r="D33" s="337"/>
      <c r="E33" s="337"/>
      <c r="F33" s="337"/>
    </row>
    <row r="34" spans="1:7" ht="26.45" customHeight="1">
      <c r="A34" s="334" t="s">
        <v>1139</v>
      </c>
      <c r="B34" s="336">
        <f>TP_TOTEX!$W$228</f>
        <v>54.27345791385622</v>
      </c>
      <c r="C34" s="336">
        <f>TPC_BRL!$W$159+TPC_BRL!$W$146+TPC_BRL!$W$130+TPC_BRL!$W$131+TPC_BRL!$W$147+TPC_BRL!$W$160+TPC_SWB!$W$159+TPC_SWB!$W$146+TPC_SWB!$W$130+TPC_SWB!$W$131+TPC_SWB!$W$147+TPC_SWB!$W$160</f>
        <v>13.743</v>
      </c>
      <c r="D34" s="334"/>
      <c r="E34" s="334"/>
      <c r="F34" s="334"/>
      <c r="G34" s="164"/>
    </row>
    <row r="35" spans="1:7" ht="26.45" customHeight="1">
      <c r="A35" s="334" t="s">
        <v>1140</v>
      </c>
      <c r="B35" s="338">
        <f>IF(ABS(B32-B34)&gt;CHK_TOL,1,0)</f>
        <v>0</v>
      </c>
      <c r="C35" s="338">
        <f>IF(ABS(C32-C34)&gt;CHK_TOL,1,0)</f>
        <v>0</v>
      </c>
      <c r="D35" s="337"/>
      <c r="E35" s="337"/>
      <c r="F35" s="337"/>
    </row>
    <row r="36" spans="1:7" ht="26.45" customHeight="1" thickBot="1">
      <c r="A36" s="394"/>
      <c r="B36" s="394"/>
      <c r="C36" s="394"/>
      <c r="D36" s="394"/>
      <c r="E36" s="337"/>
      <c r="F36" s="337"/>
    </row>
    <row r="37" spans="1:7" ht="26.45" customHeight="1" thickBot="1">
      <c r="A37" s="416" t="s">
        <v>1143</v>
      </c>
      <c r="B37" s="395" t="s">
        <v>18</v>
      </c>
      <c r="C37" s="395" t="s">
        <v>1144</v>
      </c>
      <c r="D37" s="395" t="s">
        <v>1145</v>
      </c>
    </row>
    <row r="38" spans="1:7" ht="26.45" customHeight="1" thickBot="1">
      <c r="A38" s="374" t="s">
        <v>1146</v>
      </c>
      <c r="B38" s="335" t="s">
        <v>31</v>
      </c>
      <c r="C38" s="335">
        <f>Summaries_PR24_PC_SBB!B30+Summaries_PR24_PC_SBB!C30+Summaries_PR24_PC_SBB!F30+Summaries_PR24_PC_SBB!G30</f>
        <v>63.588999999999999</v>
      </c>
      <c r="D38" s="411">
        <f>Summaries_PR24_PC_SBB!D30+Summaries_PR24_PC_SBB!E30</f>
        <v>35.846294592130413</v>
      </c>
    </row>
    <row r="39" spans="1:7" ht="26.45" customHeight="1" thickBot="1">
      <c r="A39" s="374" t="s">
        <v>954</v>
      </c>
      <c r="B39" s="335" t="s">
        <v>31</v>
      </c>
      <c r="C39" s="335">
        <f>Summaries_PR24_PC_SBB!B36+Summaries_PR24_PC_SBB!F36</f>
        <v>6.7610537544157161</v>
      </c>
      <c r="D39" s="412">
        <f>Summaries_PR24_PC_SBB!D36+Summaries_PR24_PC_SBB!E36</f>
        <v>1.0753000000000001</v>
      </c>
    </row>
    <row r="40" spans="1:7" ht="26.45" customHeight="1" thickBot="1">
      <c r="A40" s="374" t="s">
        <v>1147</v>
      </c>
      <c r="B40" s="335" t="s">
        <v>343</v>
      </c>
      <c r="C40" s="469">
        <f>SUM(Inp_PR24_BRL!H176:L176,Inp_PR24_SWB!H176:L176)</f>
        <v>66782</v>
      </c>
      <c r="D40" s="469">
        <f>SUM(Inp_PR24_BRL!I176:M176,Inp_PR24_SWB!I176:M176)</f>
        <v>53251</v>
      </c>
    </row>
    <row r="41" spans="1:7" ht="26.45" customHeight="1">
      <c r="C41" s="470"/>
      <c r="D41" s="470"/>
    </row>
    <row r="42" spans="1:7" ht="26.45" customHeight="1">
      <c r="A42" s="334" t="str">
        <f>InpC!E283</f>
        <v>Standard Monetary Unit</v>
      </c>
      <c r="B42" s="334"/>
      <c r="C42" s="471"/>
      <c r="D42" s="471">
        <f>InpC!H283</f>
        <v>1000000</v>
      </c>
    </row>
    <row r="43" spans="1:7" ht="26.45" customHeight="1" thickBot="1">
      <c r="A43" s="413"/>
      <c r="B43" s="413"/>
      <c r="C43" s="472"/>
      <c r="D43" s="472"/>
    </row>
    <row r="44" spans="1:7" ht="26.45" customHeight="1" thickBot="1">
      <c r="A44" s="373" t="s">
        <v>1143</v>
      </c>
      <c r="B44" s="414" t="s">
        <v>1148</v>
      </c>
      <c r="C44" s="473">
        <f>((C38+C39)/C40)*$D$42</f>
        <v>1053.4283752270928</v>
      </c>
      <c r="D44" s="473">
        <f>IF(ABS(D38+D39)&lt;0.001,"",((D38+D39)/D40)*$D$42)</f>
        <v>693.35025806333044</v>
      </c>
    </row>
    <row r="45" spans="1:7" ht="26.45" customHeight="1">
      <c r="A45" s="337"/>
      <c r="B45" s="337"/>
      <c r="C45" s="337"/>
      <c r="D45" s="337"/>
    </row>
    <row r="46" spans="1:7" ht="26.45" customHeight="1">
      <c r="A46" s="334" t="s">
        <v>1139</v>
      </c>
      <c r="B46" s="336"/>
      <c r="C46" s="336">
        <f>Summaries_PR24_PC_SBB!B30+Summaries_PR24_PC_SBB!C30+Summaries_PR24_PC_SBB!F30+Summaries_PR24_PC_SBB!G30+Summaries_PR24_PC_SBB!B36+Summaries_PR24_PC_SBB!F36</f>
        <v>70.350053754415711</v>
      </c>
      <c r="D46" s="336">
        <f>Summaries_PR24_PC_SBB!D30+Summaries_PR24_PC_SBB!E30+Summaries_PR24_PC_SBB!D36+Summaries_PR24_PC_SBB!E36</f>
        <v>36.921594592130411</v>
      </c>
    </row>
    <row r="47" spans="1:7" ht="26.45" customHeight="1">
      <c r="A47" s="334" t="s">
        <v>1140</v>
      </c>
      <c r="C47" s="338">
        <f>IF(ABS(C38+C39-C46)&gt;CHK_TOL,1,0)</f>
        <v>0</v>
      </c>
      <c r="D47" s="338">
        <f>IF(ABS(D38+D39-D46)&gt;CHK_TOL,1,0)</f>
        <v>0</v>
      </c>
    </row>
  </sheetData>
  <mergeCells count="1">
    <mergeCell ref="A4:D4"/>
  </mergeCells>
  <conditionalFormatting sqref="B16:C16">
    <cfRule type="cellIs" dxfId="154" priority="25" stopIfTrue="1" operator="notEqual">
      <formula>0</formula>
    </cfRule>
    <cfRule type="cellIs" dxfId="153" priority="26" stopIfTrue="1" operator="equal">
      <formula>""</formula>
    </cfRule>
    <cfRule type="cellIs" dxfId="152" priority="27" stopIfTrue="1" operator="notEqual">
      <formula>0</formula>
    </cfRule>
    <cfRule type="cellIs" dxfId="151" priority="28" stopIfTrue="1" operator="equal">
      <formula>""</formula>
    </cfRule>
  </conditionalFormatting>
  <conditionalFormatting sqref="B25:C25">
    <cfRule type="cellIs" dxfId="150" priority="17" stopIfTrue="1" operator="notEqual">
      <formula>0</formula>
    </cfRule>
    <cfRule type="cellIs" dxfId="149" priority="18" stopIfTrue="1" operator="equal">
      <formula>""</formula>
    </cfRule>
    <cfRule type="cellIs" dxfId="148" priority="19" stopIfTrue="1" operator="notEqual">
      <formula>0</formula>
    </cfRule>
    <cfRule type="cellIs" dxfId="147" priority="20" stopIfTrue="1" operator="equal">
      <formula>""</formula>
    </cfRule>
  </conditionalFormatting>
  <conditionalFormatting sqref="B35:C35">
    <cfRule type="cellIs" dxfId="146" priority="9" stopIfTrue="1" operator="notEqual">
      <formula>0</formula>
    </cfRule>
    <cfRule type="cellIs" dxfId="145" priority="10" stopIfTrue="1" operator="equal">
      <formula>""</formula>
    </cfRule>
    <cfRule type="cellIs" dxfId="144" priority="11" stopIfTrue="1" operator="notEqual">
      <formula>0</formula>
    </cfRule>
    <cfRule type="cellIs" dxfId="143" priority="12" stopIfTrue="1" operator="equal">
      <formula>""</formula>
    </cfRule>
  </conditionalFormatting>
  <conditionalFormatting sqref="C47:D47">
    <cfRule type="cellIs" dxfId="142" priority="1" stopIfTrue="1" operator="notEqual">
      <formula>0</formula>
    </cfRule>
    <cfRule type="cellIs" dxfId="141" priority="2" stopIfTrue="1" operator="equal">
      <formula>""</formula>
    </cfRule>
    <cfRule type="cellIs" dxfId="140" priority="3" stopIfTrue="1" operator="notEqual">
      <formula>0</formula>
    </cfRule>
    <cfRule type="cellIs" dxfId="139" priority="4" stopIfTrue="1" operator="equal">
      <formula>""</formula>
    </cfRule>
  </conditionalFormatting>
  <conditionalFormatting sqref="N1:N2">
    <cfRule type="cellIs" dxfId="138" priority="33" stopIfTrue="1" operator="notEqual">
      <formula>0</formula>
    </cfRule>
    <cfRule type="cellIs" dxfId="137" priority="34" stopIfTrue="1" operator="equal">
      <formula>""</formula>
    </cfRule>
    <cfRule type="cellIs" dxfId="136" priority="35" stopIfTrue="1" operator="notEqual">
      <formula>0</formula>
    </cfRule>
    <cfRule type="cellIs" dxfId="135" priority="36" stopIfTrue="1" operator="equal">
      <formula>""</formula>
    </cfRule>
  </conditionalFormatting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EF12-912B-497C-A254-C7EF73A1FE68}">
  <sheetPr codeName="Sheet34">
    <tabColor theme="4"/>
    <pageSetUpPr fitToPage="1"/>
  </sheetPr>
  <dimension ref="A1:Z533"/>
  <sheetViews>
    <sheetView showGridLines="0" zoomScaleNormal="100" workbookViewId="0">
      <pane xSplit="15" ySplit="4" topLeftCell="P5" activePane="bottomRight" state="frozen"/>
      <selection pane="bottomRight" activeCell="X534" sqref="X534"/>
      <selection pane="bottomLeft"/>
      <selection pane="topRight"/>
    </sheetView>
  </sheetViews>
  <sheetFormatPr defaultColWidth="0" defaultRowHeight="15" outlineLevelRow="1" outlineLevelCol="1"/>
  <cols>
    <col min="1" max="4" width="3" customWidth="1"/>
    <col min="5" max="5" width="55.5703125" style="300" customWidth="1"/>
    <col min="6" max="10" width="9.5703125" hidden="1" customWidth="1" outlineLevel="1"/>
    <col min="11" max="11" width="6.85546875" hidden="1" customWidth="1" outlineLevel="1"/>
    <col min="12" max="12" width="9" hidden="1" customWidth="1" outlineLevel="1"/>
    <col min="13" max="13" width="31.42578125" customWidth="1" collapsed="1"/>
    <col min="14" max="15" width="8.7109375" customWidth="1"/>
    <col min="16" max="16" width="3.5703125" customWidth="1"/>
    <col min="17" max="17" width="10.5703125" style="304" customWidth="1"/>
    <col min="18" max="21" width="10.85546875" style="304" customWidth="1"/>
    <col min="22" max="22" width="8.7109375" customWidth="1"/>
    <col min="23" max="23" width="8" customWidth="1"/>
    <col min="24" max="24" width="8.140625" bestFit="1" customWidth="1"/>
    <col min="25" max="25" width="4.7109375" hidden="1" customWidth="1"/>
    <col min="26" max="26" width="0" hidden="1" customWidth="1"/>
    <col min="27" max="16384" width="8.7109375" hidden="1"/>
  </cols>
  <sheetData>
    <row r="1" spans="1:24" ht="26.25">
      <c r="A1" s="75" t="s">
        <v>1149</v>
      </c>
      <c r="B1" s="110"/>
      <c r="C1" s="111"/>
      <c r="D1" s="112"/>
      <c r="E1" s="296"/>
      <c r="F1" s="79"/>
      <c r="G1" s="79"/>
      <c r="H1" s="79"/>
      <c r="I1" s="79"/>
      <c r="J1" s="79"/>
      <c r="K1" s="79"/>
      <c r="L1" s="79"/>
      <c r="M1" s="165" t="str">
        <f>A1&amp;" - Errors on sheet"</f>
        <v>Output Aggregator - Errors on sheet</v>
      </c>
      <c r="N1" s="166">
        <f>W132+SUM(Q176:U176,Q179:U179,Q207:U207,Q210:U210,Q266:U266,Q269:U269,Q310:U310,Q366:U366,Q407:U407,Q471:U471,Q482:U482,Q485:U485,Q497:U497,Q497:U497,Q519:U519,Q525:U525)</f>
        <v>0</v>
      </c>
      <c r="O1" s="120"/>
      <c r="P1" s="120"/>
      <c r="Q1" s="79"/>
      <c r="R1" s="79"/>
      <c r="S1" s="79"/>
      <c r="T1" s="79"/>
      <c r="U1" s="79"/>
      <c r="V1" s="101"/>
      <c r="W1" s="101"/>
      <c r="X1" s="101"/>
    </row>
    <row r="2" spans="1:24" s="265" customFormat="1">
      <c r="A2"/>
      <c r="B2"/>
      <c r="C2"/>
      <c r="D2" s="180"/>
      <c r="E2" s="291" t="str">
        <f>Time!E2</f>
        <v>Model period ending</v>
      </c>
      <c r="F2" s="93"/>
      <c r="G2" s="93"/>
      <c r="H2" s="93"/>
      <c r="I2" s="93"/>
      <c r="J2" s="93"/>
      <c r="K2" s="93"/>
      <c r="L2" s="93"/>
      <c r="M2" s="275" t="s">
        <v>375</v>
      </c>
      <c r="N2" s="169">
        <f>Check!$F$9</f>
        <v>0</v>
      </c>
      <c r="O2" s="90"/>
      <c r="P2" s="90"/>
      <c r="Q2" s="182">
        <f>Time!Q2</f>
        <v>46112</v>
      </c>
      <c r="R2" s="182">
        <f>Time!R2</f>
        <v>46477</v>
      </c>
      <c r="S2" s="182">
        <f>Time!S2</f>
        <v>46843</v>
      </c>
      <c r="T2" s="182">
        <f>Time!T2</f>
        <v>47208</v>
      </c>
      <c r="U2" s="182">
        <f>Time!U2</f>
        <v>47573</v>
      </c>
    </row>
    <row r="3" spans="1:24" s="265" customFormat="1">
      <c r="A3"/>
      <c r="B3"/>
      <c r="C3"/>
      <c r="D3" s="112"/>
      <c r="E3" s="291" t="str">
        <f>Time!E3</f>
        <v>Timeline label</v>
      </c>
      <c r="F3" s="79"/>
      <c r="G3" s="79"/>
      <c r="H3" s="79"/>
      <c r="I3" s="79"/>
      <c r="J3" s="79"/>
      <c r="K3" s="79"/>
      <c r="L3" s="79"/>
      <c r="M3" s="141"/>
      <c r="N3" s="79"/>
      <c r="O3" s="120"/>
      <c r="P3" s="120"/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</row>
    <row r="4" spans="1:24" s="265" customFormat="1">
      <c r="A4"/>
      <c r="B4"/>
      <c r="C4"/>
      <c r="D4" s="112"/>
      <c r="E4" s="291" t="str">
        <f>Time!E4</f>
        <v>Model column counter</v>
      </c>
      <c r="F4" s="184"/>
      <c r="G4" s="184"/>
      <c r="H4" s="184"/>
      <c r="I4" s="184"/>
      <c r="J4" s="184"/>
      <c r="K4" s="185"/>
      <c r="L4" s="185"/>
      <c r="M4" s="185" t="s">
        <v>18</v>
      </c>
      <c r="N4" s="182"/>
      <c r="O4" s="120"/>
      <c r="P4" s="120"/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W4" s="182"/>
      <c r="X4" s="182"/>
    </row>
    <row r="5" spans="1:24" s="265" customFormat="1">
      <c r="A5"/>
      <c r="B5"/>
      <c r="C5"/>
      <c r="D5" s="76"/>
      <c r="E5" s="79"/>
      <c r="F5" s="79"/>
      <c r="G5" s="79"/>
      <c r="H5" s="79"/>
      <c r="I5" s="79"/>
      <c r="J5" s="79"/>
      <c r="K5" s="79"/>
      <c r="L5" s="79"/>
      <c r="M5" s="157"/>
      <c r="N5" s="79"/>
      <c r="O5" s="120"/>
      <c r="P5" s="120"/>
      <c r="Q5" s="182"/>
      <c r="R5" s="182"/>
      <c r="S5" s="182"/>
      <c r="T5" s="182"/>
      <c r="U5" s="182"/>
    </row>
    <row r="6" spans="1:24" s="265" customFormat="1">
      <c r="A6"/>
      <c r="B6"/>
      <c r="C6"/>
      <c r="D6" s="319"/>
      <c r="E6" s="76"/>
      <c r="F6" s="120"/>
      <c r="G6" s="120"/>
      <c r="H6" s="120"/>
      <c r="I6" s="120"/>
      <c r="J6" s="120"/>
      <c r="K6" s="79"/>
      <c r="L6" s="120"/>
      <c r="M6" s="157"/>
      <c r="N6" s="157"/>
      <c r="O6" s="120"/>
      <c r="P6" s="82"/>
      <c r="Q6" s="182">
        <f t="shared" ref="Q6:U6" si="0">Q$2</f>
        <v>46112</v>
      </c>
      <c r="R6" s="182">
        <f t="shared" si="0"/>
        <v>46477</v>
      </c>
      <c r="S6" s="182">
        <f t="shared" si="0"/>
        <v>46843</v>
      </c>
      <c r="T6" s="182">
        <f t="shared" si="0"/>
        <v>47208</v>
      </c>
      <c r="U6" s="182">
        <f t="shared" si="0"/>
        <v>47573</v>
      </c>
      <c r="W6" s="182" t="s">
        <v>913</v>
      </c>
      <c r="X6" s="182" t="s">
        <v>914</v>
      </c>
    </row>
    <row r="7" spans="1:24" s="265" customFormat="1">
      <c r="A7"/>
      <c r="B7"/>
      <c r="C7" s="76" t="s">
        <v>1150</v>
      </c>
      <c r="D7" s="76"/>
      <c r="F7" s="120"/>
      <c r="G7" s="120"/>
      <c r="H7" s="120"/>
      <c r="I7" s="120"/>
      <c r="J7" s="120"/>
      <c r="K7" s="79"/>
      <c r="L7" s="120"/>
      <c r="M7" s="157"/>
      <c r="N7" s="157"/>
      <c r="O7" s="120"/>
      <c r="P7" s="82"/>
      <c r="Q7" s="194"/>
      <c r="R7" s="194"/>
      <c r="S7" s="194"/>
      <c r="T7" s="194"/>
      <c r="U7" s="194"/>
      <c r="W7" s="194"/>
      <c r="X7" s="194"/>
    </row>
    <row r="8" spans="1:24" s="265" customFormat="1">
      <c r="A8"/>
      <c r="B8"/>
      <c r="C8" s="42"/>
      <c r="D8" s="76" t="s">
        <v>1151</v>
      </c>
      <c r="F8" s="120"/>
      <c r="G8" s="120"/>
      <c r="H8" s="120"/>
      <c r="I8" s="120"/>
      <c r="J8" s="120"/>
      <c r="K8" s="79"/>
      <c r="L8" s="120"/>
      <c r="M8" s="157"/>
      <c r="N8" s="157"/>
      <c r="O8" s="120"/>
      <c r="P8" s="82"/>
      <c r="Q8" s="194"/>
      <c r="R8" s="194"/>
      <c r="S8" s="194"/>
      <c r="T8" s="194"/>
      <c r="U8" s="194"/>
      <c r="W8" s="194"/>
      <c r="X8" s="194"/>
    </row>
    <row r="9" spans="1:24" s="265" customFormat="1" outlineLevel="1">
      <c r="A9"/>
      <c r="B9"/>
      <c r="C9"/>
      <c r="D9" s="42"/>
      <c r="E9" s="76"/>
      <c r="F9" s="120"/>
      <c r="G9" s="120"/>
      <c r="H9" s="120"/>
      <c r="I9" s="120"/>
      <c r="J9" s="120"/>
      <c r="K9" s="79"/>
      <c r="L9" s="120"/>
      <c r="M9" s="157"/>
      <c r="N9" s="157"/>
      <c r="O9" s="120"/>
      <c r="P9" s="82"/>
      <c r="Q9" s="194"/>
      <c r="R9" s="194"/>
      <c r="S9" s="194"/>
      <c r="T9" s="194"/>
      <c r="U9" s="194"/>
      <c r="W9" s="194"/>
      <c r="X9" s="194"/>
    </row>
    <row r="10" spans="1:24" s="265" customFormat="1" outlineLevel="1">
      <c r="A10"/>
      <c r="B10"/>
      <c r="C10"/>
      <c r="D10" s="42"/>
      <c r="E10" s="79" t="s">
        <v>916</v>
      </c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120"/>
      <c r="R10" s="120"/>
      <c r="S10" s="120"/>
      <c r="T10" s="120"/>
      <c r="U10" s="120"/>
    </row>
    <row r="11" spans="1:24" s="265" customFormat="1" outlineLevel="1">
      <c r="A11"/>
      <c r="B11"/>
      <c r="C11"/>
      <c r="D11" s="42"/>
      <c r="E11" s="291">
        <f>InpC!$H$21</f>
        <v>45016</v>
      </c>
      <c r="F11" s="79"/>
      <c r="G11" s="79"/>
      <c r="H11" s="79"/>
      <c r="I11" s="79"/>
      <c r="J11" s="79"/>
      <c r="K11" s="79"/>
      <c r="L11" s="79"/>
      <c r="M11" s="157"/>
      <c r="N11" s="120"/>
      <c r="O11" s="120"/>
      <c r="P11" s="120"/>
      <c r="Q11" s="120"/>
      <c r="R11" s="120"/>
      <c r="S11" s="120"/>
      <c r="T11" s="120"/>
      <c r="U11" s="120"/>
    </row>
    <row r="12" spans="1:24" s="265" customFormat="1" outlineLevel="1">
      <c r="A12"/>
      <c r="B12"/>
      <c r="C12"/>
      <c r="D12" s="42"/>
      <c r="E12" s="120"/>
      <c r="F12" s="120"/>
      <c r="G12" s="120"/>
      <c r="H12" s="120"/>
      <c r="I12" s="120"/>
      <c r="J12" s="120"/>
      <c r="K12" s="79"/>
      <c r="L12" s="120"/>
      <c r="M12" s="157"/>
      <c r="N12" s="157"/>
      <c r="O12" s="120"/>
      <c r="P12" s="82"/>
      <c r="Q12" s="194"/>
      <c r="R12" s="194"/>
      <c r="S12" s="194"/>
      <c r="T12" s="194"/>
      <c r="U12" s="194"/>
      <c r="V12" s="288"/>
      <c r="W12" s="194"/>
      <c r="X12" s="194"/>
    </row>
    <row r="13" spans="1:24" s="265" customFormat="1" outlineLevel="1">
      <c r="A13"/>
      <c r="B13"/>
      <c r="C13"/>
      <c r="D13" s="42"/>
      <c r="E13" s="323" t="str">
        <f>InpC!$E$22</f>
        <v>Financial years in PR24</v>
      </c>
      <c r="F13" s="318"/>
      <c r="G13" s="318"/>
      <c r="N13" s="301">
        <f>InpC!$H$22</f>
        <v>5</v>
      </c>
      <c r="O13" s="120"/>
      <c r="P13" s="120"/>
      <c r="Q13" s="120"/>
      <c r="R13" s="120"/>
      <c r="S13" s="120"/>
      <c r="T13" s="120"/>
      <c r="U13" s="120"/>
    </row>
    <row r="14" spans="1:24" s="265" customFormat="1" outlineLevel="1">
      <c r="A14"/>
      <c r="B14"/>
      <c r="C14"/>
      <c r="D14" s="42"/>
      <c r="E14" s="323"/>
      <c r="F14" s="318"/>
      <c r="G14" s="318"/>
      <c r="N14" s="301"/>
      <c r="O14" s="120"/>
      <c r="P14" s="120"/>
      <c r="Q14" s="120"/>
      <c r="R14" s="120"/>
      <c r="S14" s="120"/>
      <c r="T14" s="120"/>
      <c r="U14" s="120"/>
    </row>
    <row r="15" spans="1:24" s="265" customFormat="1" outlineLevel="1">
      <c r="A15"/>
      <c r="B15"/>
      <c r="C15"/>
      <c r="D15" s="42"/>
      <c r="E15" s="77" t="s">
        <v>942</v>
      </c>
      <c r="F15" s="318"/>
      <c r="G15" s="318"/>
      <c r="N15" s="301"/>
      <c r="O15" s="120"/>
      <c r="P15" s="120"/>
      <c r="Q15" s="120"/>
      <c r="R15" s="120"/>
      <c r="S15" s="120"/>
      <c r="T15" s="120"/>
      <c r="U15" s="120"/>
    </row>
    <row r="16" spans="1:24" s="265" customFormat="1" outlineLevel="1">
      <c r="A16"/>
      <c r="B16"/>
      <c r="C16"/>
      <c r="D16" s="42"/>
      <c r="E16" s="120" t="str">
        <f>DSR_SWB!E91</f>
        <v>Connection charges revenue - WN - price control</v>
      </c>
      <c r="F16" s="120"/>
      <c r="G16" s="120"/>
      <c r="H16" s="120"/>
      <c r="I16" s="120"/>
      <c r="J16" s="120"/>
      <c r="K16" s="120"/>
      <c r="L16" s="120"/>
      <c r="M16" s="120" t="str">
        <f>DSR_SWB!M91</f>
        <v>£m</v>
      </c>
      <c r="N16" s="157"/>
      <c r="O16" s="120"/>
      <c r="P16" s="194"/>
      <c r="Q16" s="190">
        <f>DSR_SWB!Q91</f>
        <v>0</v>
      </c>
      <c r="R16" s="190">
        <f>DSR_SWB!R91</f>
        <v>0</v>
      </c>
      <c r="S16" s="190">
        <f>DSR_SWB!S91</f>
        <v>0</v>
      </c>
      <c r="T16" s="190">
        <f>DSR_SWB!T91</f>
        <v>0</v>
      </c>
      <c r="U16" s="190">
        <f>DSR_SWB!U91</f>
        <v>0</v>
      </c>
      <c r="V16" s="310"/>
      <c r="W16" s="302">
        <f>SUM(Q16:U16)</f>
        <v>0</v>
      </c>
      <c r="X16" s="302">
        <f t="shared" ref="X16:X25" si="1">W16/$N$13</f>
        <v>0</v>
      </c>
    </row>
    <row r="17" spans="1:24" s="265" customFormat="1" outlineLevel="1">
      <c r="A17"/>
      <c r="B17"/>
      <c r="C17"/>
      <c r="D17" s="42"/>
      <c r="E17" s="120" t="str">
        <f>IC_chall!E40</f>
        <v>Infrastructure charge receipts - WN - price control</v>
      </c>
      <c r="F17" s="120"/>
      <c r="G17" s="120"/>
      <c r="H17" s="120"/>
      <c r="I17" s="120"/>
      <c r="J17" s="120"/>
      <c r="K17" s="79"/>
      <c r="L17" s="120"/>
      <c r="M17" s="120" t="str">
        <f>IC_chall!M40</f>
        <v>£m</v>
      </c>
      <c r="N17" s="157"/>
      <c r="O17" s="120"/>
      <c r="P17" s="194"/>
      <c r="Q17" s="190">
        <f>IC_chall!Q40</f>
        <v>1.925</v>
      </c>
      <c r="R17" s="190">
        <f>IC_chall!R40</f>
        <v>1.855</v>
      </c>
      <c r="S17" s="190">
        <f>IC_chall!S40</f>
        <v>1.9059999999999999</v>
      </c>
      <c r="T17" s="190">
        <f>IC_chall!T40</f>
        <v>1.823</v>
      </c>
      <c r="U17" s="190">
        <f>IC_chall!U40</f>
        <v>1.726</v>
      </c>
      <c r="V17" s="310"/>
      <c r="W17" s="302">
        <f t="shared" ref="W17:W25" si="2">SUM(Q17:U17)</f>
        <v>9.2349999999999994</v>
      </c>
      <c r="X17" s="302">
        <f t="shared" si="1"/>
        <v>1.847</v>
      </c>
    </row>
    <row r="18" spans="1:24" s="265" customFormat="1" outlineLevel="1">
      <c r="A18"/>
      <c r="B18"/>
      <c r="C18"/>
      <c r="D18" s="42"/>
      <c r="E18" s="120" t="str">
        <f>DSR_SWB!E97</f>
        <v>Requistioned mains - WN - price control</v>
      </c>
      <c r="F18" s="120"/>
      <c r="G18" s="120"/>
      <c r="H18" s="120"/>
      <c r="I18" s="120"/>
      <c r="J18" s="120"/>
      <c r="K18" s="79"/>
      <c r="L18" s="120"/>
      <c r="M18" s="120" t="str">
        <f>DSR_SWB!M97</f>
        <v>£m</v>
      </c>
      <c r="N18" s="157"/>
      <c r="O18" s="120"/>
      <c r="P18" s="194"/>
      <c r="Q18" s="190">
        <f>DSR_SWB!Q97</f>
        <v>0</v>
      </c>
      <c r="R18" s="190">
        <f>DSR_SWB!R97</f>
        <v>0</v>
      </c>
      <c r="S18" s="190">
        <f>DSR_SWB!S97</f>
        <v>0</v>
      </c>
      <c r="T18" s="190">
        <f>DSR_SWB!T97</f>
        <v>0</v>
      </c>
      <c r="U18" s="190">
        <f>DSR_SWB!U97</f>
        <v>0</v>
      </c>
      <c r="V18" s="310"/>
      <c r="W18" s="302">
        <f t="shared" si="2"/>
        <v>0</v>
      </c>
      <c r="X18" s="302">
        <f t="shared" si="1"/>
        <v>0</v>
      </c>
    </row>
    <row r="19" spans="1:24" s="265" customFormat="1" outlineLevel="1">
      <c r="A19"/>
      <c r="B19"/>
      <c r="C19"/>
      <c r="D19" s="42"/>
      <c r="E19" s="120" t="str">
        <f>DSR_SWB!E100</f>
        <v>Income offset  - WN - price control</v>
      </c>
      <c r="M19" s="120" t="str">
        <f>DSR_SWB!M100</f>
        <v>£m</v>
      </c>
      <c r="P19" s="194"/>
      <c r="Q19" s="190">
        <f>DSR_SWB!Q100</f>
        <v>-1.0580000000000001</v>
      </c>
      <c r="R19" s="190">
        <f>DSR_SWB!R100</f>
        <v>-1.0580000000000001</v>
      </c>
      <c r="S19" s="190">
        <f>DSR_SWB!S100</f>
        <v>-0.69099999999999995</v>
      </c>
      <c r="T19" s="190">
        <f>DSR_SWB!T100</f>
        <v>-0.33900000000000002</v>
      </c>
      <c r="U19" s="190">
        <f>DSR_SWB!U100</f>
        <v>0</v>
      </c>
      <c r="V19" s="310"/>
      <c r="W19" s="302">
        <f t="shared" si="2"/>
        <v>-3.1459999999999999</v>
      </c>
      <c r="X19" s="302">
        <f t="shared" si="1"/>
        <v>-0.62919999999999998</v>
      </c>
    </row>
    <row r="20" spans="1:24" s="265" customFormat="1" outlineLevel="1">
      <c r="A20"/>
      <c r="B20"/>
      <c r="C20"/>
      <c r="D20" s="42"/>
      <c r="E20" s="120" t="str">
        <f>DSR_SWB!E103</f>
        <v>Environmental incentives  - WN - price control</v>
      </c>
      <c r="M20" s="120" t="str">
        <f>DSR_SWB!M103</f>
        <v>£m</v>
      </c>
      <c r="P20" s="194"/>
      <c r="Q20" s="190">
        <f>DSR_SWB!Q103</f>
        <v>0</v>
      </c>
      <c r="R20" s="190">
        <f>DSR_SWB!R103</f>
        <v>0</v>
      </c>
      <c r="S20" s="190">
        <f>DSR_SWB!S103</f>
        <v>0</v>
      </c>
      <c r="T20" s="190">
        <f>DSR_SWB!T103</f>
        <v>0</v>
      </c>
      <c r="U20" s="190">
        <f>DSR_SWB!U103</f>
        <v>0</v>
      </c>
      <c r="V20" s="310"/>
      <c r="W20" s="302">
        <f t="shared" si="2"/>
        <v>0</v>
      </c>
      <c r="X20" s="302">
        <f t="shared" si="1"/>
        <v>0</v>
      </c>
    </row>
    <row r="21" spans="1:24" s="265" customFormat="1" outlineLevel="1">
      <c r="A21"/>
      <c r="B21"/>
      <c r="C21"/>
      <c r="D21" s="42"/>
      <c r="E21" s="120" t="str">
        <f>DSR_SWB!E108</f>
        <v>Other developer services revenue - WN - price control</v>
      </c>
      <c r="M21" s="120" t="str">
        <f>DSR_SWB!M108</f>
        <v>£m</v>
      </c>
      <c r="P21" s="194"/>
      <c r="Q21" s="190">
        <f>DSR_SWB!Q108</f>
        <v>0</v>
      </c>
      <c r="R21" s="190">
        <f>DSR_SWB!R108</f>
        <v>0</v>
      </c>
      <c r="S21" s="190">
        <f>DSR_SWB!S108</f>
        <v>0</v>
      </c>
      <c r="T21" s="190">
        <f>DSR_SWB!T108</f>
        <v>0</v>
      </c>
      <c r="U21" s="190">
        <f>DSR_SWB!U108</f>
        <v>0</v>
      </c>
      <c r="V21" s="310"/>
      <c r="W21" s="302">
        <f t="shared" si="2"/>
        <v>0</v>
      </c>
      <c r="X21" s="302">
        <f t="shared" si="1"/>
        <v>0</v>
      </c>
    </row>
    <row r="22" spans="1:24" s="265" customFormat="1" outlineLevel="1">
      <c r="A22"/>
      <c r="B22"/>
      <c r="C22"/>
      <c r="D22" s="42"/>
      <c r="E22" s="120" t="str">
        <f>DR_TOTEX_BRL!E32</f>
        <v>s185 diversions revenue - WN - price control</v>
      </c>
      <c r="M22" s="120" t="str">
        <f>DR_TOTEX_BRL!M32</f>
        <v>£m</v>
      </c>
      <c r="P22" s="194"/>
      <c r="Q22" s="190">
        <f>DR_TOTEX_SWB!Q32</f>
        <v>1.0049999999999999</v>
      </c>
      <c r="R22" s="190">
        <f>DR_TOTEX_SWB!R32</f>
        <v>1.006</v>
      </c>
      <c r="S22" s="190">
        <f>DR_TOTEX_SWB!S32</f>
        <v>1.006</v>
      </c>
      <c r="T22" s="190">
        <f>DR_TOTEX_SWB!T32</f>
        <v>1.006</v>
      </c>
      <c r="U22" s="190">
        <f>DR_TOTEX_SWB!U32</f>
        <v>1.006</v>
      </c>
      <c r="V22" s="310"/>
      <c r="W22" s="302">
        <f t="shared" si="2"/>
        <v>5.0290000000000008</v>
      </c>
      <c r="X22" s="302">
        <f t="shared" si="1"/>
        <v>1.0058000000000002</v>
      </c>
    </row>
    <row r="23" spans="1:24" s="265" customFormat="1" outlineLevel="1">
      <c r="A23"/>
      <c r="B23"/>
      <c r="C23"/>
      <c r="D23" s="42"/>
      <c r="E23" s="120" t="str">
        <f>DR_TOTEX_BRL!E61</f>
        <v>NRSWA diversions revenue - WN - price control</v>
      </c>
      <c r="M23" s="325" t="str">
        <f>DR_TOTEX_BRL!M61</f>
        <v>£m</v>
      </c>
      <c r="P23" s="194"/>
      <c r="Q23" s="310">
        <f>DR_TOTEX_SWB!Q61</f>
        <v>0.14547975115661527</v>
      </c>
      <c r="R23" s="310">
        <f>DR_TOTEX_SWB!R61</f>
        <v>0.14550350081477495</v>
      </c>
      <c r="S23" s="310">
        <f>DR_TOTEX_SWB!S61</f>
        <v>0.14550350081477495</v>
      </c>
      <c r="T23" s="310">
        <f>DR_TOTEX_SWB!T61</f>
        <v>0.14550350081477495</v>
      </c>
      <c r="U23" s="310">
        <f>DR_TOTEX_SWB!U61</f>
        <v>0.14550350081477495</v>
      </c>
      <c r="V23" s="310"/>
      <c r="W23" s="302">
        <f t="shared" si="2"/>
        <v>0.72749375441571495</v>
      </c>
      <c r="X23" s="302">
        <f t="shared" si="1"/>
        <v>0.14549875088314299</v>
      </c>
    </row>
    <row r="24" spans="1:24" s="265" customFormat="1" outlineLevel="1">
      <c r="A24"/>
      <c r="B24"/>
      <c r="C24"/>
      <c r="D24" s="42"/>
      <c r="E24" s="120" t="str">
        <f>DR_TOTEX_BRL!E91</f>
        <v>non-s185 diversions revenue - WN - price control</v>
      </c>
      <c r="M24" s="325" t="str">
        <f>DR_TOTEX_BRL!M91</f>
        <v>£m</v>
      </c>
      <c r="P24" s="194"/>
      <c r="Q24" s="310">
        <f>DR_TOTEX_SWB!Q91</f>
        <v>0</v>
      </c>
      <c r="R24" s="310">
        <f>DR_TOTEX_SWB!R91</f>
        <v>0</v>
      </c>
      <c r="S24" s="310">
        <f>DR_TOTEX_SWB!S91</f>
        <v>0</v>
      </c>
      <c r="T24" s="310">
        <f>DR_TOTEX_SWB!T91</f>
        <v>0</v>
      </c>
      <c r="U24" s="310">
        <f>DR_TOTEX_SWB!U91</f>
        <v>0</v>
      </c>
      <c r="V24" s="310"/>
      <c r="W24" s="302">
        <f t="shared" si="2"/>
        <v>0</v>
      </c>
      <c r="X24" s="302">
        <f t="shared" si="1"/>
        <v>0</v>
      </c>
    </row>
    <row r="25" spans="1:24" s="265" customFormat="1" outlineLevel="1">
      <c r="A25"/>
      <c r="B25"/>
      <c r="C25"/>
      <c r="D25" s="42"/>
      <c r="E25" s="120" t="str">
        <f>OR!E41</f>
        <v>Grant revenue WN - price control</v>
      </c>
      <c r="M25" s="325" t="str">
        <f>OR!M41</f>
        <v>£m</v>
      </c>
      <c r="P25" s="194"/>
      <c r="Q25" s="310">
        <f>OR!Q41</f>
        <v>0</v>
      </c>
      <c r="R25" s="310">
        <f>OR!R41</f>
        <v>0</v>
      </c>
      <c r="S25" s="310">
        <f>OR!S41</f>
        <v>0</v>
      </c>
      <c r="T25" s="310">
        <f>OR!T41</f>
        <v>0</v>
      </c>
      <c r="U25" s="310">
        <f>OR!U41</f>
        <v>0</v>
      </c>
      <c r="V25" s="310"/>
      <c r="W25" s="302">
        <f t="shared" si="2"/>
        <v>0</v>
      </c>
      <c r="X25" s="302">
        <f t="shared" si="1"/>
        <v>0</v>
      </c>
    </row>
    <row r="26" spans="1:24" s="265" customFormat="1" outlineLevel="1">
      <c r="A26"/>
      <c r="B26"/>
      <c r="C26"/>
      <c r="D26" s="42"/>
      <c r="E26" s="120" t="str">
        <f>"Total - "&amp;E15</f>
        <v>Total - Price control</v>
      </c>
      <c r="F26" s="265" t="s">
        <v>704</v>
      </c>
      <c r="M26" s="326" t="str">
        <f>M25</f>
        <v>£m</v>
      </c>
      <c r="P26" s="194"/>
      <c r="Q26" s="311">
        <f>SUM(Q16:Q25)</f>
        <v>2.0174797511566149</v>
      </c>
      <c r="R26" s="311">
        <f t="shared" ref="R26:U26" si="3">SUM(R16:R25)</f>
        <v>1.9485035008147749</v>
      </c>
      <c r="S26" s="311">
        <f t="shared" si="3"/>
        <v>2.3665035008147752</v>
      </c>
      <c r="T26" s="311">
        <f t="shared" si="3"/>
        <v>2.6355035008147754</v>
      </c>
      <c r="U26" s="311">
        <f t="shared" si="3"/>
        <v>2.8775035008147754</v>
      </c>
      <c r="V26" s="320"/>
      <c r="W26" s="307">
        <f>SUM(W16:W25)</f>
        <v>11.845493754415715</v>
      </c>
      <c r="X26" s="307">
        <f>SUM(X16:X25)</f>
        <v>2.3690987508831434</v>
      </c>
    </row>
    <row r="27" spans="1:24" s="265" customFormat="1" outlineLevel="1">
      <c r="A27"/>
      <c r="B27"/>
      <c r="C27"/>
      <c r="D27" s="42"/>
      <c r="E27" s="120"/>
      <c r="M27" s="324"/>
      <c r="Q27" s="310"/>
      <c r="R27" s="310"/>
      <c r="S27" s="310"/>
      <c r="T27" s="310"/>
      <c r="U27" s="310"/>
      <c r="V27" s="310"/>
      <c r="W27" s="302"/>
      <c r="X27" s="302"/>
    </row>
    <row r="28" spans="1:24" s="265" customFormat="1" outlineLevel="1">
      <c r="A28"/>
      <c r="B28"/>
      <c r="C28"/>
      <c r="D28" s="42"/>
      <c r="E28" s="77" t="s">
        <v>943</v>
      </c>
      <c r="F28" s="318"/>
      <c r="G28" s="318"/>
      <c r="N28" s="301"/>
      <c r="O28" s="120"/>
      <c r="P28" s="120"/>
      <c r="Q28" s="120"/>
      <c r="R28" s="120"/>
      <c r="S28" s="120"/>
      <c r="T28" s="120"/>
      <c r="U28" s="120"/>
    </row>
    <row r="29" spans="1:24" s="265" customFormat="1" outlineLevel="1">
      <c r="A29"/>
      <c r="B29"/>
      <c r="C29"/>
      <c r="D29" s="42"/>
      <c r="E29" s="120" t="str">
        <f>DSR_SWB!E92</f>
        <v>Connection charges revenue - WN - non-price control</v>
      </c>
      <c r="F29" s="120"/>
      <c r="G29" s="120"/>
      <c r="H29" s="120"/>
      <c r="I29" s="120"/>
      <c r="J29" s="120"/>
      <c r="K29" s="120"/>
      <c r="L29" s="120"/>
      <c r="M29" s="120" t="str">
        <f>DSR_SWB!M92</f>
        <v>£m</v>
      </c>
      <c r="N29" s="157"/>
      <c r="O29" s="120"/>
      <c r="P29" s="194"/>
      <c r="Q29" s="190">
        <f>DSR_SWB!Q92</f>
        <v>5.0010000000000003</v>
      </c>
      <c r="R29" s="190">
        <f>DSR_SWB!R92</f>
        <v>5.0010000000000003</v>
      </c>
      <c r="S29" s="190">
        <f>DSR_SWB!S92</f>
        <v>5.1390000000000002</v>
      </c>
      <c r="T29" s="190">
        <f>DSR_SWB!T92</f>
        <v>4.9160000000000004</v>
      </c>
      <c r="U29" s="190">
        <f>DSR_SWB!U92</f>
        <v>4.6529999999999996</v>
      </c>
      <c r="V29" s="310"/>
      <c r="W29" s="302">
        <f t="shared" ref="W29:W31" si="4">SUM(Q29:U29)</f>
        <v>24.71</v>
      </c>
      <c r="X29" s="302">
        <f>W29/$N$13</f>
        <v>4.9420000000000002</v>
      </c>
    </row>
    <row r="30" spans="1:24" s="265" customFormat="1" outlineLevel="1">
      <c r="A30"/>
      <c r="B30"/>
      <c r="C30"/>
      <c r="D30" s="42"/>
      <c r="E30" s="120" t="str">
        <f>DSR_SWB!E98</f>
        <v>Requistioned mains - WN - non-price control</v>
      </c>
      <c r="F30" s="120"/>
      <c r="G30" s="120"/>
      <c r="H30" s="120"/>
      <c r="I30" s="120"/>
      <c r="J30" s="120"/>
      <c r="K30" s="79"/>
      <c r="L30" s="120"/>
      <c r="M30" s="120" t="str">
        <f>DSR_SWB!M98</f>
        <v>£m</v>
      </c>
      <c r="N30" s="157"/>
      <c r="O30" s="120"/>
      <c r="P30" s="194"/>
      <c r="Q30" s="190">
        <f>DSR_SWB!Q98</f>
        <v>3.5710000000000002</v>
      </c>
      <c r="R30" s="190">
        <f>DSR_SWB!R98</f>
        <v>3.5710000000000002</v>
      </c>
      <c r="S30" s="190">
        <f>DSR_SWB!S98</f>
        <v>3.5710000000000002</v>
      </c>
      <c r="T30" s="190">
        <f>DSR_SWB!T98</f>
        <v>3.5710000000000002</v>
      </c>
      <c r="U30" s="190">
        <f>DSR_SWB!U98</f>
        <v>3.5710000000000002</v>
      </c>
      <c r="V30" s="310"/>
      <c r="W30" s="302">
        <f t="shared" si="4"/>
        <v>17.855</v>
      </c>
      <c r="X30" s="302">
        <f>W30/$N$13</f>
        <v>3.5710000000000002</v>
      </c>
    </row>
    <row r="31" spans="1:24" s="265" customFormat="1" outlineLevel="1">
      <c r="A31"/>
      <c r="B31"/>
      <c r="C31"/>
      <c r="D31" s="42"/>
      <c r="E31" s="120" t="str">
        <f>DSR_SWB!E109</f>
        <v>Other developer services revenue - WN - non-price control</v>
      </c>
      <c r="F31" s="120"/>
      <c r="G31" s="120"/>
      <c r="H31" s="120"/>
      <c r="I31" s="120"/>
      <c r="J31" s="120"/>
      <c r="K31" s="79"/>
      <c r="L31" s="120"/>
      <c r="M31" s="120" t="str">
        <f>DSR_SWB!M109</f>
        <v>£m</v>
      </c>
      <c r="N31" s="157"/>
      <c r="O31" s="120"/>
      <c r="P31" s="194"/>
      <c r="Q31" s="190">
        <f>DSR_SWB!Q109</f>
        <v>0</v>
      </c>
      <c r="R31" s="190">
        <f>DSR_SWB!R109</f>
        <v>0</v>
      </c>
      <c r="S31" s="190">
        <f>DSR_SWB!S109</f>
        <v>0</v>
      </c>
      <c r="T31" s="190">
        <f>DSR_SWB!T109</f>
        <v>0</v>
      </c>
      <c r="U31" s="190">
        <f>DSR_SWB!U109</f>
        <v>0</v>
      </c>
      <c r="V31" s="310"/>
      <c r="W31" s="302">
        <f t="shared" si="4"/>
        <v>0</v>
      </c>
      <c r="X31" s="302">
        <f>W31/$N$13</f>
        <v>0</v>
      </c>
    </row>
    <row r="32" spans="1:24" s="265" customFormat="1" outlineLevel="1">
      <c r="A32"/>
      <c r="B32"/>
      <c r="C32"/>
      <c r="D32" s="42"/>
      <c r="E32" s="120" t="str">
        <f>"Total - "&amp;E28</f>
        <v>Total - Non-price control</v>
      </c>
      <c r="F32" s="265" t="s">
        <v>704</v>
      </c>
      <c r="M32" s="326" t="str">
        <f>M31</f>
        <v>£m</v>
      </c>
      <c r="P32" s="194"/>
      <c r="Q32" s="311">
        <f>SUM(Q29:Q31)</f>
        <v>8.572000000000001</v>
      </c>
      <c r="R32" s="311">
        <f>SUM(R29:R31)</f>
        <v>8.572000000000001</v>
      </c>
      <c r="S32" s="311">
        <f>SUM(S29:S31)</f>
        <v>8.7100000000000009</v>
      </c>
      <c r="T32" s="311">
        <f>SUM(T29:T31)</f>
        <v>8.4870000000000001</v>
      </c>
      <c r="U32" s="311">
        <f>SUM(U29:U31)</f>
        <v>8.2240000000000002</v>
      </c>
      <c r="V32" s="320"/>
      <c r="W32" s="307">
        <f>SUM(W29:W31)</f>
        <v>42.564999999999998</v>
      </c>
      <c r="X32" s="307">
        <f>SUM(X29:X31)</f>
        <v>8.5129999999999999</v>
      </c>
    </row>
    <row r="33" spans="1:24" s="265" customFormat="1" outlineLevel="1">
      <c r="A33"/>
      <c r="B33"/>
      <c r="C33"/>
      <c r="D33" s="42"/>
      <c r="E33" s="79"/>
      <c r="M33" s="324"/>
      <c r="Q33" s="313"/>
      <c r="R33" s="313"/>
      <c r="S33" s="313"/>
      <c r="T33" s="313"/>
      <c r="U33" s="313"/>
      <c r="V33" s="310"/>
      <c r="W33" s="305"/>
      <c r="X33" s="305"/>
    </row>
    <row r="34" spans="1:24" s="265" customFormat="1" outlineLevel="1">
      <c r="A34"/>
      <c r="B34"/>
      <c r="C34"/>
      <c r="D34" s="42"/>
      <c r="E34" s="77" t="s">
        <v>1152</v>
      </c>
      <c r="M34" s="324"/>
      <c r="Q34" s="313"/>
      <c r="R34" s="313"/>
      <c r="S34" s="313"/>
      <c r="T34" s="313"/>
      <c r="U34" s="313"/>
      <c r="V34" s="310"/>
      <c r="W34" s="305"/>
      <c r="X34" s="305"/>
    </row>
    <row r="35" spans="1:24" s="265" customFormat="1" outlineLevel="1">
      <c r="A35"/>
      <c r="B35"/>
      <c r="C35"/>
      <c r="D35" s="42"/>
      <c r="E35" s="265" t="str">
        <f>CAPEX_OPEX_split!E19</f>
        <v>G&amp;C opex - WN</v>
      </c>
      <c r="F35" s="306"/>
      <c r="G35" s="306"/>
      <c r="H35" s="306"/>
      <c r="I35" s="306"/>
      <c r="J35" s="306"/>
      <c r="K35" s="306"/>
      <c r="L35" s="306"/>
      <c r="M35" s="331" t="str">
        <f>CAPEX_OPEX_split!M19</f>
        <v>%</v>
      </c>
      <c r="Q35" s="313"/>
      <c r="R35" s="313"/>
      <c r="S35" s="313"/>
      <c r="T35" s="313"/>
      <c r="U35" s="313"/>
      <c r="W35" s="306">
        <f>CAPEX_OPEX_split!W19</f>
        <v>0.75517746222620219</v>
      </c>
      <c r="X35" s="305"/>
    </row>
    <row r="36" spans="1:24" s="265" customFormat="1" outlineLevel="1">
      <c r="A36"/>
      <c r="B36"/>
      <c r="C36"/>
      <c r="D36" s="42"/>
      <c r="E36" s="265" t="str">
        <f>CAPEX_OPEX_split!E20</f>
        <v>G&amp;C capex - WN</v>
      </c>
      <c r="F36" s="306"/>
      <c r="G36" s="306"/>
      <c r="H36" s="306"/>
      <c r="I36" s="306"/>
      <c r="J36" s="306"/>
      <c r="K36" s="306"/>
      <c r="L36" s="306"/>
      <c r="M36" s="331" t="str">
        <f>CAPEX_OPEX_split!M20</f>
        <v>%</v>
      </c>
      <c r="Q36" s="313"/>
      <c r="R36" s="313"/>
      <c r="S36" s="313"/>
      <c r="T36" s="313"/>
      <c r="U36" s="313"/>
      <c r="V36" s="310"/>
      <c r="W36" s="306">
        <f>CAPEX_OPEX_split!W20</f>
        <v>0.24482253777379787</v>
      </c>
      <c r="X36" s="305"/>
    </row>
    <row r="37" spans="1:24" s="265" customFormat="1" outlineLevel="1">
      <c r="A37"/>
      <c r="B37"/>
      <c r="C37"/>
      <c r="D37" s="42"/>
      <c r="E37" s="120" t="s">
        <v>927</v>
      </c>
      <c r="F37" s="306"/>
      <c r="G37" s="306"/>
      <c r="H37" s="306"/>
      <c r="I37" s="306"/>
      <c r="J37" s="306"/>
      <c r="K37" s="306"/>
      <c r="L37" s="306"/>
      <c r="M37" s="326" t="str">
        <f>M36</f>
        <v>%</v>
      </c>
      <c r="Q37" s="313"/>
      <c r="R37" s="313"/>
      <c r="S37" s="313"/>
      <c r="T37" s="313"/>
      <c r="U37" s="313"/>
      <c r="V37" s="310"/>
      <c r="W37" s="309">
        <f>SUM(W35:W36)</f>
        <v>1</v>
      </c>
      <c r="X37" s="305"/>
    </row>
    <row r="38" spans="1:24" s="265" customFormat="1" outlineLevel="1">
      <c r="A38"/>
      <c r="B38"/>
      <c r="C38"/>
      <c r="D38" s="42"/>
      <c r="E38" s="79"/>
      <c r="M38" s="324"/>
      <c r="Q38" s="313"/>
      <c r="R38" s="313"/>
      <c r="S38" s="313"/>
      <c r="T38" s="313"/>
      <c r="U38" s="313"/>
      <c r="V38" s="310"/>
      <c r="W38" s="306"/>
      <c r="X38" s="305"/>
    </row>
    <row r="39" spans="1:24" s="265" customFormat="1" outlineLevel="1">
      <c r="A39"/>
      <c r="B39"/>
      <c r="C39"/>
      <c r="D39" s="42"/>
      <c r="E39" s="77" t="s">
        <v>1153</v>
      </c>
      <c r="M39" s="324"/>
      <c r="Q39" s="313"/>
      <c r="R39" s="313"/>
      <c r="S39" s="313"/>
      <c r="T39" s="313"/>
      <c r="U39" s="313"/>
      <c r="V39" s="310"/>
      <c r="W39" s="305"/>
      <c r="X39" s="305"/>
    </row>
    <row r="40" spans="1:24" s="265" customFormat="1" outlineLevel="1">
      <c r="A40"/>
      <c r="B40"/>
      <c r="C40"/>
      <c r="D40" s="42"/>
      <c r="E40" s="76" t="s">
        <v>1154</v>
      </c>
      <c r="F40" s="287"/>
      <c r="G40" s="287"/>
      <c r="H40" s="287"/>
      <c r="I40" s="287"/>
      <c r="J40" s="287"/>
      <c r="K40" s="287"/>
      <c r="L40" s="287"/>
      <c r="M40" s="449" t="str">
        <f>M26</f>
        <v>£m</v>
      </c>
      <c r="Q40" s="310">
        <f>Q26*$W$36</f>
        <v>0.4939245125854127</v>
      </c>
      <c r="R40" s="310">
        <f>R26*$W$36</f>
        <v>0.47703757193060259</v>
      </c>
      <c r="S40" s="310">
        <f>S26*$W$36</f>
        <v>0.57937339272005017</v>
      </c>
      <c r="T40" s="310">
        <f>T26*$W$36</f>
        <v>0.64523065538120183</v>
      </c>
      <c r="U40" s="310">
        <f>U26*$W$36</f>
        <v>0.70447770952246092</v>
      </c>
      <c r="V40" s="310"/>
      <c r="W40" s="302">
        <f t="shared" ref="W40:W44" si="5">SUM(Q40:U40)</f>
        <v>2.9000438421397283</v>
      </c>
      <c r="X40" s="302">
        <f>W40/$N$13</f>
        <v>0.58000876842794569</v>
      </c>
    </row>
    <row r="41" spans="1:24" s="265" customFormat="1" outlineLevel="1">
      <c r="A41"/>
      <c r="B41"/>
      <c r="C41"/>
      <c r="D41" s="42"/>
      <c r="E41" s="76" t="s">
        <v>1155</v>
      </c>
      <c r="F41" s="287"/>
      <c r="G41" s="287"/>
      <c r="H41" s="287"/>
      <c r="I41" s="287"/>
      <c r="J41" s="287"/>
      <c r="K41" s="287"/>
      <c r="L41" s="287"/>
      <c r="M41" s="449" t="str">
        <f>M32</f>
        <v>£m</v>
      </c>
      <c r="Q41" s="310">
        <f>Q32*$W$36</f>
        <v>2.0986187937969953</v>
      </c>
      <c r="R41" s="310">
        <f>R32*$W$36</f>
        <v>2.0986187937969953</v>
      </c>
      <c r="S41" s="310">
        <f>S32*$W$36</f>
        <v>2.1324043040097798</v>
      </c>
      <c r="T41" s="310">
        <f>T32*$W$36</f>
        <v>2.0778088780862225</v>
      </c>
      <c r="U41" s="310">
        <f>U32*$W$36</f>
        <v>2.0134205506517135</v>
      </c>
      <c r="V41" s="310"/>
      <c r="W41" s="302">
        <f t="shared" si="5"/>
        <v>10.420871320341707</v>
      </c>
      <c r="X41" s="302">
        <f>W41/$N$13</f>
        <v>2.0841742640683414</v>
      </c>
    </row>
    <row r="42" spans="1:24" s="265" customFormat="1" outlineLevel="1">
      <c r="A42"/>
      <c r="B42"/>
      <c r="C42"/>
      <c r="D42" s="42"/>
      <c r="E42" s="76" t="s">
        <v>1156</v>
      </c>
      <c r="F42" s="287"/>
      <c r="G42" s="287"/>
      <c r="H42" s="287"/>
      <c r="I42" s="287"/>
      <c r="J42" s="287"/>
      <c r="K42" s="287"/>
      <c r="L42" s="287"/>
      <c r="M42" s="449" t="str">
        <f>M26</f>
        <v>£m</v>
      </c>
      <c r="Q42" s="310">
        <f>Q26*$W$35</f>
        <v>1.5235552385712023</v>
      </c>
      <c r="R42" s="310">
        <f>R26*$W$35</f>
        <v>1.4714659288841723</v>
      </c>
      <c r="S42" s="310">
        <f>S26*$W$35</f>
        <v>1.7871301080947251</v>
      </c>
      <c r="T42" s="310">
        <f>T26*$W$35</f>
        <v>1.9902728454335736</v>
      </c>
      <c r="U42" s="310">
        <f>U26*$W$35</f>
        <v>2.1730257912923148</v>
      </c>
      <c r="V42" s="310"/>
      <c r="W42" s="302">
        <f t="shared" si="5"/>
        <v>8.9454499122759881</v>
      </c>
      <c r="X42" s="302">
        <f>W42/$N$13</f>
        <v>1.7890899824551976</v>
      </c>
    </row>
    <row r="43" spans="1:24" s="265" customFormat="1" outlineLevel="1">
      <c r="A43"/>
      <c r="B43"/>
      <c r="C43"/>
      <c r="D43" s="42"/>
      <c r="E43" s="76" t="s">
        <v>1157</v>
      </c>
      <c r="F43" s="287"/>
      <c r="G43" s="287"/>
      <c r="H43" s="287"/>
      <c r="I43" s="287"/>
      <c r="J43" s="287"/>
      <c r="K43" s="287"/>
      <c r="L43" s="287"/>
      <c r="M43" s="449" t="str">
        <f>M32</f>
        <v>£m</v>
      </c>
      <c r="Q43" s="315">
        <f>Q32*$W$35</f>
        <v>6.4733812062030056</v>
      </c>
      <c r="R43" s="315">
        <f>R32*$W$35</f>
        <v>6.4733812062030056</v>
      </c>
      <c r="S43" s="315">
        <f>S32*$W$35</f>
        <v>6.5775956959902215</v>
      </c>
      <c r="T43" s="315">
        <f>T32*$W$35</f>
        <v>6.4091911219137785</v>
      </c>
      <c r="U43" s="315">
        <f>U32*$W$35</f>
        <v>6.2105794493482867</v>
      </c>
      <c r="V43" s="310"/>
      <c r="W43" s="302">
        <f t="shared" si="5"/>
        <v>32.144128679658294</v>
      </c>
      <c r="X43" s="302">
        <f>W43/$N$13</f>
        <v>6.4288257359316585</v>
      </c>
    </row>
    <row r="44" spans="1:24" s="265" customFormat="1" outlineLevel="1">
      <c r="A44"/>
      <c r="B44"/>
      <c r="C44"/>
      <c r="D44" s="42"/>
      <c r="E44" s="76" t="s">
        <v>927</v>
      </c>
      <c r="F44" s="287" t="s">
        <v>704</v>
      </c>
      <c r="G44" s="287"/>
      <c r="H44" s="287"/>
      <c r="I44" s="287"/>
      <c r="J44" s="287"/>
      <c r="K44" s="287"/>
      <c r="L44" s="287"/>
      <c r="M44" s="449" t="str">
        <f>M43</f>
        <v>£m</v>
      </c>
      <c r="Q44" s="311">
        <f t="shared" ref="Q44:U44" si="6">SUM(Q40:Q43)</f>
        <v>10.589479751156617</v>
      </c>
      <c r="R44" s="311">
        <f t="shared" si="6"/>
        <v>10.520503500814776</v>
      </c>
      <c r="S44" s="311">
        <f t="shared" si="6"/>
        <v>11.076503500814777</v>
      </c>
      <c r="T44" s="311">
        <f t="shared" si="6"/>
        <v>11.122503500814776</v>
      </c>
      <c r="U44" s="311">
        <f t="shared" si="6"/>
        <v>11.101503500814776</v>
      </c>
      <c r="V44" s="310"/>
      <c r="W44" s="307">
        <f t="shared" si="5"/>
        <v>54.410493754415711</v>
      </c>
      <c r="X44" s="307">
        <f>W44/$N$13</f>
        <v>10.882098750883141</v>
      </c>
    </row>
    <row r="45" spans="1:24" s="265" customFormat="1" outlineLevel="1">
      <c r="A45"/>
      <c r="B45"/>
      <c r="C45"/>
      <c r="D45" s="42"/>
      <c r="E45" s="120"/>
      <c r="M45" s="324"/>
      <c r="Q45" s="310"/>
      <c r="R45" s="310"/>
      <c r="S45" s="310"/>
      <c r="T45" s="310"/>
      <c r="U45" s="310"/>
      <c r="V45" s="310"/>
      <c r="W45" s="302"/>
      <c r="X45" s="302"/>
    </row>
    <row r="46" spans="1:24" s="265" customFormat="1" outlineLevel="1">
      <c r="A46"/>
      <c r="B46"/>
      <c r="C46"/>
      <c r="D46" s="42"/>
      <c r="E46" s="120"/>
      <c r="M46" s="326"/>
      <c r="Q46" s="310"/>
      <c r="R46" s="310"/>
      <c r="S46" s="310"/>
      <c r="T46" s="310"/>
      <c r="U46" s="310"/>
      <c r="V46" s="310"/>
      <c r="W46" s="302"/>
      <c r="X46" s="302"/>
    </row>
    <row r="47" spans="1:24" s="265" customFormat="1">
      <c r="A47"/>
      <c r="B47"/>
      <c r="C47"/>
      <c r="D47" s="42"/>
      <c r="E47" s="120"/>
      <c r="F47" s="120"/>
      <c r="G47" s="120"/>
      <c r="H47" s="120"/>
      <c r="I47" s="120"/>
      <c r="J47" s="120"/>
      <c r="K47" s="79"/>
      <c r="L47" s="120"/>
      <c r="M47" s="231"/>
      <c r="N47" s="157"/>
      <c r="O47" s="120"/>
      <c r="P47" s="82"/>
      <c r="Q47" s="194"/>
      <c r="R47" s="194"/>
      <c r="S47" s="194"/>
      <c r="T47" s="194"/>
      <c r="U47" s="194"/>
      <c r="V47" s="288"/>
      <c r="W47" s="194"/>
      <c r="X47" s="194"/>
    </row>
    <row r="48" spans="1:24" s="265" customFormat="1">
      <c r="A48"/>
      <c r="B48"/>
      <c r="C48"/>
      <c r="D48" s="319"/>
      <c r="E48" s="76"/>
      <c r="F48" s="120"/>
      <c r="G48" s="120"/>
      <c r="H48" s="120"/>
      <c r="I48" s="120"/>
      <c r="J48" s="120"/>
      <c r="K48" s="79"/>
      <c r="L48" s="120"/>
      <c r="M48" s="157"/>
      <c r="N48" s="157"/>
      <c r="O48" s="120"/>
      <c r="P48" s="82"/>
      <c r="Q48" s="182">
        <f t="shared" ref="Q48:U48" si="7">Q$2</f>
        <v>46112</v>
      </c>
      <c r="R48" s="182">
        <f t="shared" si="7"/>
        <v>46477</v>
      </c>
      <c r="S48" s="182">
        <f t="shared" si="7"/>
        <v>46843</v>
      </c>
      <c r="T48" s="182">
        <f t="shared" si="7"/>
        <v>47208</v>
      </c>
      <c r="U48" s="182">
        <f t="shared" si="7"/>
        <v>47573</v>
      </c>
      <c r="W48" s="182" t="s">
        <v>913</v>
      </c>
      <c r="X48" s="182" t="s">
        <v>914</v>
      </c>
    </row>
    <row r="49" spans="1:24" s="265" customFormat="1">
      <c r="A49"/>
      <c r="B49"/>
      <c r="C49" s="76" t="s">
        <v>1150</v>
      </c>
      <c r="D49" s="76"/>
      <c r="F49" s="120"/>
      <c r="G49" s="120"/>
      <c r="H49" s="120"/>
      <c r="I49" s="120"/>
      <c r="J49" s="120"/>
      <c r="K49" s="79"/>
      <c r="L49" s="120"/>
      <c r="M49" s="157"/>
      <c r="N49" s="157"/>
      <c r="O49" s="120"/>
      <c r="P49" s="82"/>
      <c r="Q49" s="194"/>
      <c r="R49" s="194"/>
      <c r="S49" s="194"/>
      <c r="T49" s="194"/>
      <c r="U49" s="194"/>
      <c r="W49" s="194"/>
      <c r="X49" s="194"/>
    </row>
    <row r="50" spans="1:24" s="265" customFormat="1">
      <c r="A50"/>
      <c r="B50"/>
      <c r="C50" s="42"/>
      <c r="D50" s="76" t="s">
        <v>1158</v>
      </c>
      <c r="F50" s="120"/>
      <c r="G50" s="120"/>
      <c r="H50" s="120"/>
      <c r="I50" s="120"/>
      <c r="J50" s="120"/>
      <c r="K50" s="79"/>
      <c r="L50" s="120"/>
      <c r="M50" s="157"/>
      <c r="N50" s="157"/>
      <c r="O50" s="120"/>
      <c r="P50" s="82"/>
      <c r="Q50" s="194"/>
      <c r="R50" s="194"/>
      <c r="S50" s="194"/>
      <c r="T50" s="194"/>
      <c r="U50" s="194"/>
      <c r="W50" s="194"/>
      <c r="X50" s="194"/>
    </row>
    <row r="51" spans="1:24" s="265" customFormat="1" outlineLevel="1">
      <c r="A51"/>
      <c r="B51"/>
      <c r="C51"/>
      <c r="D51" s="42"/>
      <c r="E51" s="76"/>
      <c r="F51" s="120"/>
      <c r="G51" s="120"/>
      <c r="H51" s="120"/>
      <c r="I51" s="120"/>
      <c r="J51" s="120"/>
      <c r="K51" s="79"/>
      <c r="L51" s="120"/>
      <c r="M51" s="157"/>
      <c r="N51" s="157"/>
      <c r="O51" s="120"/>
      <c r="P51" s="82"/>
      <c r="Q51" s="194"/>
      <c r="R51" s="194"/>
      <c r="S51" s="194"/>
      <c r="T51" s="194"/>
      <c r="U51" s="194"/>
      <c r="W51" s="194"/>
      <c r="X51" s="194"/>
    </row>
    <row r="52" spans="1:24" s="265" customFormat="1" outlineLevel="1">
      <c r="A52"/>
      <c r="B52"/>
      <c r="C52"/>
      <c r="D52" s="42"/>
      <c r="E52" s="79" t="s">
        <v>916</v>
      </c>
      <c r="F52" s="79"/>
      <c r="G52" s="79"/>
      <c r="H52" s="79"/>
      <c r="I52" s="79"/>
      <c r="J52" s="79"/>
      <c r="K52" s="79"/>
      <c r="L52" s="79"/>
      <c r="M52" s="157"/>
      <c r="N52" s="79"/>
      <c r="O52" s="120"/>
      <c r="P52" s="120"/>
      <c r="Q52" s="120"/>
      <c r="R52" s="120"/>
      <c r="S52" s="120"/>
      <c r="T52" s="120"/>
      <c r="U52" s="120"/>
    </row>
    <row r="53" spans="1:24" s="265" customFormat="1" outlineLevel="1">
      <c r="A53"/>
      <c r="B53"/>
      <c r="C53"/>
      <c r="D53" s="42"/>
      <c r="E53" s="291">
        <f>InpC!$H$21</f>
        <v>45016</v>
      </c>
      <c r="F53" s="79"/>
      <c r="G53" s="79"/>
      <c r="H53" s="79"/>
      <c r="I53" s="79"/>
      <c r="J53" s="79"/>
      <c r="K53" s="79"/>
      <c r="L53" s="79"/>
      <c r="M53" s="157"/>
      <c r="N53" s="120"/>
      <c r="O53" s="120"/>
      <c r="P53" s="120"/>
      <c r="Q53" s="120"/>
      <c r="R53" s="120"/>
      <c r="S53" s="120"/>
      <c r="T53" s="120"/>
      <c r="U53" s="120"/>
    </row>
    <row r="54" spans="1:24" s="265" customFormat="1" outlineLevel="1">
      <c r="A54"/>
      <c r="B54"/>
      <c r="C54"/>
      <c r="D54" s="42"/>
      <c r="E54" s="323"/>
      <c r="F54" s="318"/>
      <c r="G54" s="318"/>
      <c r="N54" s="301"/>
      <c r="O54" s="120"/>
      <c r="P54" s="120"/>
      <c r="Q54" s="120"/>
      <c r="R54" s="120"/>
      <c r="S54" s="120"/>
      <c r="T54" s="120"/>
      <c r="U54" s="120"/>
    </row>
    <row r="55" spans="1:24" s="265" customFormat="1" outlineLevel="1">
      <c r="A55"/>
      <c r="B55"/>
      <c r="C55"/>
      <c r="D55" s="42"/>
      <c r="E55" s="77" t="s">
        <v>942</v>
      </c>
      <c r="F55" s="318"/>
      <c r="G55" s="318"/>
      <c r="N55" s="301"/>
      <c r="O55" s="120"/>
      <c r="P55" s="120"/>
      <c r="Q55" s="120"/>
      <c r="R55" s="120"/>
      <c r="S55" s="120"/>
      <c r="T55" s="120"/>
      <c r="U55" s="120"/>
    </row>
    <row r="56" spans="1:24" s="265" customFormat="1" outlineLevel="1">
      <c r="A56"/>
      <c r="B56"/>
      <c r="C56"/>
      <c r="D56" s="42"/>
      <c r="E56" s="190" t="str">
        <f>IC_chall!E41</f>
        <v>Infrastructure charge receipts - WWN - price control</v>
      </c>
      <c r="F56" s="190" t="str">
        <f>IC_chall!F41</f>
        <v>DS1E_018TOT_PR24</v>
      </c>
      <c r="G56" s="190" t="str">
        <f>IC_chall!G41</f>
        <v>WWN</v>
      </c>
      <c r="H56" s="190" t="str">
        <f>IC_chall!H41</f>
        <v>PC</v>
      </c>
      <c r="I56" s="190">
        <f>IC_chall!I41</f>
        <v>0</v>
      </c>
      <c r="J56" s="190">
        <f>IC_chall!J41</f>
        <v>0</v>
      </c>
      <c r="K56" s="190">
        <f>IC_chall!K41</f>
        <v>10</v>
      </c>
      <c r="L56" s="190" t="str">
        <f>IC_chall!L41</f>
        <v>WWNPC</v>
      </c>
      <c r="M56" s="190" t="str">
        <f>IC_chall!M41</f>
        <v>£m</v>
      </c>
      <c r="N56" s="157"/>
      <c r="O56" s="120"/>
      <c r="P56" s="194"/>
      <c r="Q56" s="190">
        <f>IC_chall!Q41</f>
        <v>3.2771222836953995</v>
      </c>
      <c r="R56" s="190">
        <f>IC_chall!R41</f>
        <v>3.157043077108753</v>
      </c>
      <c r="S56" s="190">
        <f>IC_chall!S41</f>
        <v>3.157043077108753</v>
      </c>
      <c r="T56" s="190">
        <f>IC_chall!T41</f>
        <v>3.157043077108753</v>
      </c>
      <c r="U56" s="190">
        <f>IC_chall!U41</f>
        <v>3.157043077108753</v>
      </c>
      <c r="V56" s="310"/>
      <c r="W56" s="302">
        <f>SUM(Q56:U56)</f>
        <v>15.905294592130412</v>
      </c>
      <c r="X56" s="302">
        <f t="shared" ref="X56:X62" si="8">W56/$N$13</f>
        <v>3.1810589184260825</v>
      </c>
    </row>
    <row r="57" spans="1:24" s="265" customFormat="1" outlineLevel="1">
      <c r="A57"/>
      <c r="B57"/>
      <c r="C57"/>
      <c r="D57" s="42"/>
      <c r="E57" s="120" t="str">
        <f>DSR_SWB!E101</f>
        <v>Income offset  - WWN - price control</v>
      </c>
      <c r="F57" s="120"/>
      <c r="G57" s="120"/>
      <c r="H57" s="120"/>
      <c r="I57" s="120"/>
      <c r="J57" s="120"/>
      <c r="K57" s="79"/>
      <c r="L57" s="120"/>
      <c r="M57" s="120" t="str">
        <f>DSR_SWB!M101</f>
        <v>£m</v>
      </c>
      <c r="N57" s="157"/>
      <c r="O57" s="120"/>
      <c r="P57" s="194"/>
      <c r="Q57" s="190">
        <f>DSR_SWB!Q101</f>
        <v>-0.81499999999999995</v>
      </c>
      <c r="R57" s="190">
        <f>DSR_SWB!R101</f>
        <v>-0.59899999999999998</v>
      </c>
      <c r="S57" s="190">
        <f>DSR_SWB!S101</f>
        <v>-0.39200000000000002</v>
      </c>
      <c r="T57" s="190">
        <f>DSR_SWB!T101</f>
        <v>-0.192</v>
      </c>
      <c r="U57" s="190">
        <f>DSR_SWB!U101</f>
        <v>0</v>
      </c>
      <c r="V57" s="310"/>
      <c r="W57" s="302">
        <f t="shared" ref="W57" si="9">SUM(Q57:U57)</f>
        <v>-1.998</v>
      </c>
      <c r="X57" s="302">
        <f t="shared" ref="X57" si="10">W57/$N$13</f>
        <v>-0.39960000000000001</v>
      </c>
    </row>
    <row r="58" spans="1:24" s="265" customFormat="1" outlineLevel="1">
      <c r="A58"/>
      <c r="B58"/>
      <c r="C58"/>
      <c r="D58" s="42"/>
      <c r="E58" s="120" t="str">
        <f>DSR_SWB!E104</f>
        <v>Environmental incentives  - WWN - price control</v>
      </c>
      <c r="F58" s="120"/>
      <c r="G58" s="120"/>
      <c r="H58" s="120"/>
      <c r="I58" s="120"/>
      <c r="J58" s="120"/>
      <c r="K58" s="79"/>
      <c r="L58" s="120"/>
      <c r="M58" s="120" t="str">
        <f>DSR_SWB!M104</f>
        <v>£m</v>
      </c>
      <c r="N58" s="157"/>
      <c r="O58" s="120"/>
      <c r="P58" s="194"/>
      <c r="Q58" s="190">
        <f>DSR_SWB!Q104</f>
        <v>0</v>
      </c>
      <c r="R58" s="190">
        <f>DSR_SWB!R104</f>
        <v>0</v>
      </c>
      <c r="S58" s="190">
        <f>DSR_SWB!S104</f>
        <v>0</v>
      </c>
      <c r="T58" s="190">
        <f>DSR_SWB!T104</f>
        <v>0</v>
      </c>
      <c r="U58" s="190">
        <f>DSR_SWB!U104</f>
        <v>0</v>
      </c>
      <c r="V58" s="310"/>
      <c r="W58" s="302">
        <f t="shared" ref="W58:W62" si="11">SUM(Q58:U58)</f>
        <v>0</v>
      </c>
      <c r="X58" s="302">
        <f t="shared" si="8"/>
        <v>0</v>
      </c>
    </row>
    <row r="59" spans="1:24" s="265" customFormat="1" outlineLevel="1">
      <c r="A59"/>
      <c r="B59"/>
      <c r="C59"/>
      <c r="D59" s="42"/>
      <c r="E59" s="120" t="str">
        <f>DSR_SWB!E110</f>
        <v>Other developer services revenue - WWN - price control</v>
      </c>
      <c r="M59" s="120" t="str">
        <f>DSR_SWB!M110</f>
        <v>£m</v>
      </c>
      <c r="P59" s="194"/>
      <c r="Q59" s="190">
        <f>DSR_SWB!Q110</f>
        <v>0.155</v>
      </c>
      <c r="R59" s="190">
        <f>DSR_SWB!R110</f>
        <v>0.155</v>
      </c>
      <c r="S59" s="190">
        <f>DSR_SWB!S110</f>
        <v>0.155</v>
      </c>
      <c r="T59" s="190">
        <f>DSR_SWB!T110</f>
        <v>0.155</v>
      </c>
      <c r="U59" s="190">
        <f>DSR_SWB!U110</f>
        <v>0.155</v>
      </c>
      <c r="V59" s="310"/>
      <c r="W59" s="302">
        <f t="shared" si="11"/>
        <v>0.77500000000000002</v>
      </c>
      <c r="X59" s="302">
        <f t="shared" si="8"/>
        <v>0.155</v>
      </c>
    </row>
    <row r="60" spans="1:24" s="265" customFormat="1" outlineLevel="1">
      <c r="A60"/>
      <c r="B60"/>
      <c r="C60"/>
      <c r="D60" s="42"/>
      <c r="E60" s="120" t="str">
        <f>DR_TOTEX_BRL!E62</f>
        <v>NRSWA diversions revenue - WWN - price control</v>
      </c>
      <c r="M60" s="325" t="str">
        <f>DR_TOTEX_BRL!M62</f>
        <v>£m</v>
      </c>
      <c r="P60" s="194"/>
      <c r="Q60" s="310">
        <f>DR_TOTEX_SWB!Q62</f>
        <v>0.10906000000000002</v>
      </c>
      <c r="R60" s="310">
        <f>DR_TOTEX_SWB!R62</f>
        <v>0.10906000000000002</v>
      </c>
      <c r="S60" s="310">
        <f>DR_TOTEX_SWB!S62</f>
        <v>0.10906000000000002</v>
      </c>
      <c r="T60" s="310">
        <f>DR_TOTEX_SWB!T62</f>
        <v>0.10906000000000002</v>
      </c>
      <c r="U60" s="310">
        <f>DR_TOTEX_SWB!U62</f>
        <v>0.10906000000000002</v>
      </c>
      <c r="V60" s="310"/>
      <c r="W60" s="302">
        <f t="shared" si="11"/>
        <v>0.54530000000000012</v>
      </c>
      <c r="X60" s="302">
        <f t="shared" si="8"/>
        <v>0.10906000000000002</v>
      </c>
    </row>
    <row r="61" spans="1:24" s="265" customFormat="1" outlineLevel="1">
      <c r="A61"/>
      <c r="B61"/>
      <c r="C61"/>
      <c r="D61" s="42"/>
      <c r="E61" s="120" t="str">
        <f>DR_TOTEX_BRL!E92</f>
        <v>non-s185 diversions revenue - WWN - price control</v>
      </c>
      <c r="M61" s="325" t="str">
        <f>DR_TOTEX_BRL!M92</f>
        <v>£m</v>
      </c>
      <c r="P61" s="194"/>
      <c r="Q61" s="310">
        <f>DR_TOTEX_SWB!Q92</f>
        <v>0</v>
      </c>
      <c r="R61" s="310">
        <f>DR_TOTEX_SWB!R92</f>
        <v>0</v>
      </c>
      <c r="S61" s="310">
        <f>DR_TOTEX_SWB!S92</f>
        <v>0</v>
      </c>
      <c r="T61" s="310">
        <f>DR_TOTEX_SWB!T92</f>
        <v>0</v>
      </c>
      <c r="U61" s="310">
        <f>DR_TOTEX_SWB!U92</f>
        <v>0</v>
      </c>
      <c r="V61" s="310"/>
      <c r="W61" s="302">
        <f t="shared" si="11"/>
        <v>0</v>
      </c>
      <c r="X61" s="302">
        <f t="shared" si="8"/>
        <v>0</v>
      </c>
    </row>
    <row r="62" spans="1:24" s="265" customFormat="1" outlineLevel="1">
      <c r="A62"/>
      <c r="B62"/>
      <c r="C62"/>
      <c r="D62" s="42"/>
      <c r="E62" s="120" t="str">
        <f>OR!E42</f>
        <v>Grant revenue WWN - price control</v>
      </c>
      <c r="M62" s="325" t="str">
        <f>OR!M42</f>
        <v>£m</v>
      </c>
      <c r="P62" s="194"/>
      <c r="Q62" s="310">
        <f>OR!Q42</f>
        <v>0</v>
      </c>
      <c r="R62" s="310">
        <f>OR!R42</f>
        <v>0</v>
      </c>
      <c r="S62" s="310">
        <f>OR!S42</f>
        <v>0</v>
      </c>
      <c r="T62" s="310">
        <f>OR!T42</f>
        <v>0</v>
      </c>
      <c r="U62" s="310">
        <f>OR!U42</f>
        <v>0</v>
      </c>
      <c r="V62" s="310"/>
      <c r="W62" s="302">
        <f t="shared" si="11"/>
        <v>0</v>
      </c>
      <c r="X62" s="302">
        <f t="shared" si="8"/>
        <v>0</v>
      </c>
    </row>
    <row r="63" spans="1:24" s="265" customFormat="1" outlineLevel="1">
      <c r="A63"/>
      <c r="B63"/>
      <c r="C63"/>
      <c r="D63" s="42"/>
      <c r="E63" s="120" t="str">
        <f>"Total - "&amp;E55</f>
        <v>Total - Price control</v>
      </c>
      <c r="F63" s="265" t="s">
        <v>704</v>
      </c>
      <c r="M63" s="326" t="str">
        <f>M62</f>
        <v>£m</v>
      </c>
      <c r="P63" s="194"/>
      <c r="Q63" s="311">
        <f>SUM(Q56:Q62)</f>
        <v>2.7261822836953993</v>
      </c>
      <c r="R63" s="311">
        <f>SUM(R56:R62)</f>
        <v>2.8221030771087525</v>
      </c>
      <c r="S63" s="311">
        <f>SUM(S56:S62)</f>
        <v>3.0291030771087528</v>
      </c>
      <c r="T63" s="311">
        <f>SUM(T56:T62)</f>
        <v>3.2291030771087526</v>
      </c>
      <c r="U63" s="311">
        <f>SUM(U56:U62)</f>
        <v>3.4211030771087527</v>
      </c>
      <c r="V63" s="320"/>
      <c r="W63" s="307">
        <f>SUM(W56:W62)</f>
        <v>15.227594592130412</v>
      </c>
      <c r="X63" s="307">
        <f>SUM(X56:X62)</f>
        <v>3.0455189184260822</v>
      </c>
    </row>
    <row r="64" spans="1:24" s="265" customFormat="1" outlineLevel="1">
      <c r="A64"/>
      <c r="B64"/>
      <c r="C64"/>
      <c r="D64" s="42"/>
      <c r="E64" s="120"/>
      <c r="M64" s="324"/>
      <c r="Q64" s="310"/>
      <c r="R64" s="310"/>
      <c r="S64" s="310"/>
      <c r="T64" s="310"/>
      <c r="U64" s="310"/>
      <c r="V64" s="310"/>
      <c r="W64" s="302"/>
      <c r="X64" s="302"/>
    </row>
    <row r="65" spans="1:24" s="265" customFormat="1" outlineLevel="1">
      <c r="A65"/>
      <c r="B65"/>
      <c r="C65"/>
      <c r="D65" s="42"/>
      <c r="E65" s="77" t="s">
        <v>943</v>
      </c>
      <c r="F65" s="318"/>
      <c r="G65" s="318"/>
      <c r="N65" s="301"/>
      <c r="O65" s="120"/>
      <c r="P65" s="120"/>
      <c r="Q65" s="120"/>
      <c r="R65" s="120"/>
      <c r="S65" s="120"/>
      <c r="T65" s="120"/>
      <c r="U65" s="120"/>
    </row>
    <row r="66" spans="1:24" s="265" customFormat="1" outlineLevel="1">
      <c r="A66"/>
      <c r="B66"/>
      <c r="C66"/>
      <c r="D66" s="42"/>
      <c r="E66" s="120" t="str">
        <f>DSR_SWB!E106</f>
        <v>Receipts for on-site work  - WWN - non-price control</v>
      </c>
      <c r="F66" s="120"/>
      <c r="G66" s="120"/>
      <c r="H66" s="120"/>
      <c r="I66" s="120"/>
      <c r="J66" s="120"/>
      <c r="K66" s="120"/>
      <c r="L66" s="120"/>
      <c r="M66" s="452" t="str">
        <f>DSR_SWB!M106</f>
        <v>£m</v>
      </c>
      <c r="N66" s="157"/>
      <c r="O66" s="120"/>
      <c r="P66" s="194"/>
      <c r="Q66" s="302">
        <f>DSR_SWB!Q106</f>
        <v>4.2320000000000002</v>
      </c>
      <c r="R66" s="302">
        <f>DSR_SWB!R106</f>
        <v>4.2329999999999997</v>
      </c>
      <c r="S66" s="302">
        <f>DSR_SWB!S106</f>
        <v>4.2329999999999997</v>
      </c>
      <c r="T66" s="302">
        <f>DSR_SWB!T106</f>
        <v>4.2329999999999997</v>
      </c>
      <c r="U66" s="302">
        <f>DSR_SWB!U106</f>
        <v>4.2329999999999997</v>
      </c>
      <c r="V66" s="310"/>
      <c r="W66" s="302">
        <f t="shared" ref="W66:W68" si="12">SUM(Q66:U66)</f>
        <v>21.164000000000001</v>
      </c>
      <c r="X66" s="302">
        <f>W66/$N$13</f>
        <v>4.2328000000000001</v>
      </c>
    </row>
    <row r="67" spans="1:24" s="265" customFormat="1" outlineLevel="1">
      <c r="A67"/>
      <c r="B67"/>
      <c r="C67"/>
      <c r="D67" s="42"/>
      <c r="E67" s="120" t="str">
        <f>DSR_SWB!E111</f>
        <v>Other developer services revenue - WWN - non-price control</v>
      </c>
      <c r="F67" s="120"/>
      <c r="G67" s="120"/>
      <c r="H67" s="120"/>
      <c r="I67" s="120"/>
      <c r="J67" s="120"/>
      <c r="K67" s="79"/>
      <c r="L67" s="120"/>
      <c r="M67" s="452" t="str">
        <f>DSR_SWB!M111</f>
        <v>£m</v>
      </c>
      <c r="N67" s="157"/>
      <c r="O67" s="120"/>
      <c r="P67" s="194"/>
      <c r="Q67" s="302">
        <f>DSR_SWB!Q111</f>
        <v>0</v>
      </c>
      <c r="R67" s="302">
        <f>DSR_SWB!R111</f>
        <v>0</v>
      </c>
      <c r="S67" s="302">
        <f>DSR_SWB!S111</f>
        <v>0</v>
      </c>
      <c r="T67" s="302">
        <f>DSR_SWB!T111</f>
        <v>0</v>
      </c>
      <c r="U67" s="302">
        <f>DSR_SWB!U111</f>
        <v>0</v>
      </c>
      <c r="V67" s="310"/>
      <c r="W67" s="302">
        <f t="shared" si="12"/>
        <v>0</v>
      </c>
      <c r="X67" s="302">
        <f>W67/$N$13</f>
        <v>0</v>
      </c>
    </row>
    <row r="68" spans="1:24" s="265" customFormat="1" outlineLevel="1">
      <c r="A68"/>
      <c r="B68"/>
      <c r="C68"/>
      <c r="D68" s="42"/>
      <c r="E68" s="452" t="str">
        <f>DR_TOTEX_SWB!E33</f>
        <v>s185 diversions revenue - WWN - non-price control</v>
      </c>
      <c r="F68" s="452">
        <f>DR_TOTEX_SWB!F33</f>
        <v>0</v>
      </c>
      <c r="G68" s="452">
        <f>DR_TOTEX_SWB!G33</f>
        <v>0</v>
      </c>
      <c r="H68" s="452">
        <f>DR_TOTEX_SWB!H33</f>
        <v>0</v>
      </c>
      <c r="I68" s="452">
        <f>DR_TOTEX_SWB!I33</f>
        <v>0</v>
      </c>
      <c r="J68" s="452">
        <f>DR_TOTEX_SWB!J33</f>
        <v>0</v>
      </c>
      <c r="K68" s="452">
        <f>DR_TOTEX_SWB!K33</f>
        <v>0</v>
      </c>
      <c r="L68" s="452">
        <f>DR_TOTEX_SWB!L33</f>
        <v>0</v>
      </c>
      <c r="M68" s="452" t="str">
        <f>DR_TOTEX_SWB!M33</f>
        <v>£m</v>
      </c>
      <c r="N68" s="157"/>
      <c r="O68" s="120"/>
      <c r="P68" s="194"/>
      <c r="Q68" s="302">
        <f>DR_TOTEX_SWB!Q33</f>
        <v>0.106</v>
      </c>
      <c r="R68" s="302">
        <f>DR_TOTEX_SWB!R33</f>
        <v>0.106</v>
      </c>
      <c r="S68" s="302">
        <f>DR_TOTEX_SWB!S33</f>
        <v>0.106</v>
      </c>
      <c r="T68" s="302">
        <f>DR_TOTEX_SWB!T33</f>
        <v>0.106</v>
      </c>
      <c r="U68" s="302">
        <f>DR_TOTEX_SWB!U33</f>
        <v>0.106</v>
      </c>
      <c r="V68" s="310"/>
      <c r="W68" s="302">
        <f t="shared" si="12"/>
        <v>0.53</v>
      </c>
      <c r="X68" s="302">
        <f>W68/$N$13</f>
        <v>0.10600000000000001</v>
      </c>
    </row>
    <row r="69" spans="1:24" s="265" customFormat="1" outlineLevel="1">
      <c r="A69"/>
      <c r="B69"/>
      <c r="C69"/>
      <c r="D69" s="42"/>
      <c r="E69" s="120" t="str">
        <f>"Total - "&amp;E65</f>
        <v>Total - Non-price control</v>
      </c>
      <c r="F69" s="265" t="s">
        <v>704</v>
      </c>
      <c r="M69" s="326" t="str">
        <f>M68</f>
        <v>£m</v>
      </c>
      <c r="P69" s="194"/>
      <c r="Q69" s="311">
        <f>SUM(Q66:Q68)</f>
        <v>4.3380000000000001</v>
      </c>
      <c r="R69" s="311">
        <f>SUM(R66:R68)</f>
        <v>4.3389999999999995</v>
      </c>
      <c r="S69" s="311">
        <f>SUM(S66:S68)</f>
        <v>4.3389999999999995</v>
      </c>
      <c r="T69" s="311">
        <f>SUM(T66:T68)</f>
        <v>4.3389999999999995</v>
      </c>
      <c r="U69" s="311">
        <f>SUM(U66:U68)</f>
        <v>4.3389999999999995</v>
      </c>
      <c r="V69" s="320"/>
      <c r="W69" s="307">
        <f>SUM(W66:W68)</f>
        <v>21.694000000000003</v>
      </c>
      <c r="X69" s="307">
        <f>SUM(X66:X68)</f>
        <v>4.3388</v>
      </c>
    </row>
    <row r="70" spans="1:24" s="265" customFormat="1" outlineLevel="1">
      <c r="A70"/>
      <c r="B70"/>
      <c r="C70"/>
      <c r="D70" s="42"/>
      <c r="E70" s="120"/>
      <c r="M70" s="326"/>
      <c r="P70" s="194"/>
      <c r="Q70" s="310"/>
      <c r="R70" s="310"/>
      <c r="S70" s="310"/>
      <c r="T70" s="310"/>
      <c r="U70" s="310"/>
      <c r="V70" s="320"/>
      <c r="W70" s="302"/>
      <c r="X70" s="302"/>
    </row>
    <row r="71" spans="1:24" s="265" customFormat="1" outlineLevel="1">
      <c r="A71"/>
      <c r="B71"/>
      <c r="C71"/>
      <c r="D71" s="42"/>
      <c r="E71" s="79"/>
      <c r="M71" s="324"/>
      <c r="Q71" s="313"/>
      <c r="R71" s="313"/>
      <c r="S71" s="313"/>
      <c r="T71" s="313"/>
      <c r="U71" s="313"/>
      <c r="V71" s="310"/>
      <c r="W71" s="305"/>
      <c r="X71" s="305"/>
    </row>
    <row r="72" spans="1:24" s="265" customFormat="1" outlineLevel="1">
      <c r="A72"/>
      <c r="B72"/>
      <c r="C72"/>
      <c r="D72" s="42"/>
      <c r="E72" s="77" t="s">
        <v>1159</v>
      </c>
      <c r="M72" s="324"/>
      <c r="Q72" s="313"/>
      <c r="R72" s="313"/>
      <c r="S72" s="313"/>
      <c r="T72" s="313"/>
      <c r="U72" s="313"/>
      <c r="V72" s="310"/>
      <c r="W72" s="305"/>
      <c r="X72" s="305"/>
    </row>
    <row r="73" spans="1:24" s="265" customFormat="1" outlineLevel="1">
      <c r="A73"/>
      <c r="B73"/>
      <c r="C73"/>
      <c r="D73" s="42"/>
      <c r="E73" s="120" t="str">
        <f>CAPEX_OPEX_split!E36</f>
        <v>G&amp;C capex - WWN</v>
      </c>
      <c r="M73" s="331" t="str">
        <f>CAPEX_OPEX_split!M36</f>
        <v>%</v>
      </c>
      <c r="Q73" s="313"/>
      <c r="R73" s="313"/>
      <c r="S73" s="313"/>
      <c r="T73" s="313"/>
      <c r="U73" s="313"/>
      <c r="V73" s="310"/>
      <c r="W73" s="306">
        <f>CAPEX_OPEX_split!W35</f>
        <v>0.49346471038748729</v>
      </c>
      <c r="X73" s="305"/>
    </row>
    <row r="74" spans="1:24" s="265" customFormat="1" outlineLevel="1">
      <c r="A74"/>
      <c r="B74"/>
      <c r="C74"/>
      <c r="D74" s="42"/>
      <c r="E74" s="120" t="str">
        <f>CAPEX_OPEX_split!E35</f>
        <v>G&amp;C opex - WWN</v>
      </c>
      <c r="M74" s="331" t="str">
        <f>CAPEX_OPEX_split!M35</f>
        <v>%</v>
      </c>
      <c r="Q74" s="313"/>
      <c r="R74" s="313"/>
      <c r="S74" s="313"/>
      <c r="T74" s="313"/>
      <c r="U74" s="313"/>
      <c r="V74" s="310"/>
      <c r="W74" s="306">
        <f>CAPEX_OPEX_split!W36</f>
        <v>0.50653528961251271</v>
      </c>
      <c r="X74" s="305"/>
    </row>
    <row r="75" spans="1:24" s="265" customFormat="1" outlineLevel="1">
      <c r="A75"/>
      <c r="B75"/>
      <c r="C75"/>
      <c r="D75" s="42"/>
      <c r="E75" s="79"/>
      <c r="M75" s="324"/>
      <c r="Q75" s="313"/>
      <c r="R75" s="313"/>
      <c r="S75" s="313"/>
      <c r="T75" s="313"/>
      <c r="U75" s="313"/>
      <c r="V75" s="310"/>
      <c r="W75" s="309">
        <f>SUM(W73:W74)</f>
        <v>1</v>
      </c>
      <c r="X75" s="305"/>
    </row>
    <row r="76" spans="1:24" s="265" customFormat="1" outlineLevel="1">
      <c r="A76"/>
      <c r="B76"/>
      <c r="C76"/>
      <c r="D76" s="42"/>
      <c r="E76" s="79"/>
      <c r="M76" s="324"/>
      <c r="Q76" s="313"/>
      <c r="R76" s="313"/>
      <c r="S76" s="313"/>
      <c r="T76" s="313"/>
      <c r="U76" s="313"/>
      <c r="V76" s="310"/>
      <c r="W76" s="306"/>
      <c r="X76" s="305"/>
    </row>
    <row r="77" spans="1:24" s="265" customFormat="1" outlineLevel="1">
      <c r="A77"/>
      <c r="B77"/>
      <c r="C77"/>
      <c r="D77" s="42"/>
      <c r="E77" s="77" t="s">
        <v>1153</v>
      </c>
      <c r="M77" s="324"/>
      <c r="Q77" s="313"/>
      <c r="R77" s="313"/>
      <c r="S77" s="313"/>
      <c r="T77" s="313"/>
      <c r="U77" s="313"/>
      <c r="V77" s="310"/>
      <c r="W77" s="305"/>
      <c r="X77" s="305"/>
    </row>
    <row r="78" spans="1:24" s="265" customFormat="1" outlineLevel="1">
      <c r="A78"/>
      <c r="B78"/>
      <c r="C78"/>
      <c r="D78" s="42"/>
      <c r="E78" s="76" t="s">
        <v>1160</v>
      </c>
      <c r="F78" s="265" t="e">
        <f t="shared" ref="F78:L81" si="13">F63*$W$36</f>
        <v>#VALUE!</v>
      </c>
      <c r="G78" s="265">
        <f t="shared" si="13"/>
        <v>0</v>
      </c>
      <c r="H78" s="265">
        <f t="shared" si="13"/>
        <v>0</v>
      </c>
      <c r="I78" s="265">
        <f t="shared" si="13"/>
        <v>0</v>
      </c>
      <c r="J78" s="265">
        <f t="shared" si="13"/>
        <v>0</v>
      </c>
      <c r="K78" s="265">
        <f t="shared" si="13"/>
        <v>0</v>
      </c>
      <c r="L78" s="265">
        <f t="shared" si="13"/>
        <v>0</v>
      </c>
      <c r="M78" s="449" t="str">
        <f>M63</f>
        <v>£m</v>
      </c>
      <c r="Q78" s="310">
        <f>Q63*$W$73</f>
        <v>1.3452747510872489</v>
      </c>
      <c r="R78" s="310">
        <f>R63*$W$73</f>
        <v>1.3926082776291073</v>
      </c>
      <c r="S78" s="310">
        <f>S63*$W$73</f>
        <v>1.4947554726793173</v>
      </c>
      <c r="T78" s="310">
        <f>T63*$W$73</f>
        <v>1.5934484147568146</v>
      </c>
      <c r="U78" s="310">
        <f>U63*$W$73</f>
        <v>1.6881936391512122</v>
      </c>
      <c r="V78" s="310"/>
      <c r="W78" s="302">
        <f t="shared" ref="W78:W82" si="14">SUM(Q78:U78)</f>
        <v>7.5142805553037011</v>
      </c>
      <c r="X78" s="302">
        <f>W78/$N$13</f>
        <v>1.5028561110607401</v>
      </c>
    </row>
    <row r="79" spans="1:24" s="265" customFormat="1" outlineLevel="1">
      <c r="A79"/>
      <c r="B79"/>
      <c r="C79"/>
      <c r="D79" s="42"/>
      <c r="E79" s="76" t="s">
        <v>1161</v>
      </c>
      <c r="F79" s="265">
        <f t="shared" si="13"/>
        <v>0</v>
      </c>
      <c r="G79" s="265">
        <f t="shared" si="13"/>
        <v>0</v>
      </c>
      <c r="H79" s="265">
        <f t="shared" si="13"/>
        <v>0</v>
      </c>
      <c r="I79" s="265">
        <f t="shared" si="13"/>
        <v>0</v>
      </c>
      <c r="J79" s="265">
        <f t="shared" si="13"/>
        <v>0</v>
      </c>
      <c r="K79" s="265">
        <f t="shared" si="13"/>
        <v>0</v>
      </c>
      <c r="L79" s="265">
        <f t="shared" si="13"/>
        <v>0</v>
      </c>
      <c r="M79" s="449" t="str">
        <f>M69</f>
        <v>£m</v>
      </c>
      <c r="Q79" s="310">
        <f>Q69*$W$73</f>
        <v>2.1406499136609201</v>
      </c>
      <c r="R79" s="310">
        <f>R69*$W$73</f>
        <v>2.1411433783713072</v>
      </c>
      <c r="S79" s="310">
        <f>S69*$W$73</f>
        <v>2.1411433783713072</v>
      </c>
      <c r="T79" s="310">
        <f>T69*$W$73</f>
        <v>2.1411433783713072</v>
      </c>
      <c r="U79" s="310">
        <f>U69*$W$73</f>
        <v>2.1411433783713072</v>
      </c>
      <c r="V79" s="310"/>
      <c r="W79" s="302">
        <f t="shared" si="14"/>
        <v>10.705223427146148</v>
      </c>
      <c r="X79" s="302">
        <f>W79/$N$13</f>
        <v>2.1410446854292298</v>
      </c>
    </row>
    <row r="80" spans="1:24" s="265" customFormat="1" outlineLevel="1">
      <c r="A80"/>
      <c r="B80"/>
      <c r="C80"/>
      <c r="D80" s="42"/>
      <c r="E80" s="76" t="s">
        <v>1162</v>
      </c>
      <c r="F80" s="265">
        <f t="shared" si="13"/>
        <v>0</v>
      </c>
      <c r="G80" s="265">
        <f t="shared" si="13"/>
        <v>0</v>
      </c>
      <c r="H80" s="265">
        <f t="shared" si="13"/>
        <v>0</v>
      </c>
      <c r="I80" s="265">
        <f t="shared" si="13"/>
        <v>0</v>
      </c>
      <c r="J80" s="265">
        <f t="shared" si="13"/>
        <v>0</v>
      </c>
      <c r="K80" s="265">
        <f t="shared" si="13"/>
        <v>0</v>
      </c>
      <c r="L80" s="265">
        <f t="shared" si="13"/>
        <v>0</v>
      </c>
      <c r="M80" s="449" t="str">
        <f>M63</f>
        <v>£m</v>
      </c>
      <c r="Q80" s="310">
        <f>Q63*$W$74</f>
        <v>1.3809075326081504</v>
      </c>
      <c r="R80" s="310">
        <f>R63*$W$74</f>
        <v>1.4294947994796452</v>
      </c>
      <c r="S80" s="310">
        <f>S63*$W$74</f>
        <v>1.5343476044294355</v>
      </c>
      <c r="T80" s="310">
        <f>T63*$W$74</f>
        <v>1.6356546623519379</v>
      </c>
      <c r="U80" s="310">
        <f>U63*$W$74</f>
        <v>1.7329094379575405</v>
      </c>
      <c r="V80" s="310"/>
      <c r="W80" s="302">
        <f t="shared" si="14"/>
        <v>7.7133140368267101</v>
      </c>
      <c r="X80" s="302">
        <f>W80/$N$13</f>
        <v>1.5426628073653421</v>
      </c>
    </row>
    <row r="81" spans="1:24" s="265" customFormat="1" outlineLevel="1">
      <c r="A81"/>
      <c r="B81"/>
      <c r="C81"/>
      <c r="D81" s="42"/>
      <c r="E81" s="76" t="s">
        <v>1163</v>
      </c>
      <c r="F81" s="265">
        <f t="shared" si="13"/>
        <v>0</v>
      </c>
      <c r="G81" s="265">
        <f t="shared" si="13"/>
        <v>0</v>
      </c>
      <c r="H81" s="265">
        <f t="shared" si="13"/>
        <v>0</v>
      </c>
      <c r="I81" s="265">
        <f t="shared" si="13"/>
        <v>0</v>
      </c>
      <c r="J81" s="265">
        <f t="shared" si="13"/>
        <v>0</v>
      </c>
      <c r="K81" s="265">
        <f t="shared" si="13"/>
        <v>0</v>
      </c>
      <c r="L81" s="265">
        <f t="shared" si="13"/>
        <v>0</v>
      </c>
      <c r="M81" s="449" t="str">
        <f>M69</f>
        <v>£m</v>
      </c>
      <c r="Q81" s="315">
        <f>Q69*$W$74</f>
        <v>2.19735008633908</v>
      </c>
      <c r="R81" s="315">
        <f>R69*$W$74</f>
        <v>2.1978566216286923</v>
      </c>
      <c r="S81" s="315">
        <f>S69*$W$74</f>
        <v>2.1978566216286923</v>
      </c>
      <c r="T81" s="315">
        <f>T69*$W$74</f>
        <v>2.1978566216286923</v>
      </c>
      <c r="U81" s="315">
        <f>U69*$W$74</f>
        <v>2.1978566216286923</v>
      </c>
      <c r="V81" s="310"/>
      <c r="W81" s="302">
        <f t="shared" si="14"/>
        <v>10.988776572853848</v>
      </c>
      <c r="X81" s="302">
        <f>W81/$N$13</f>
        <v>2.1977553145707693</v>
      </c>
    </row>
    <row r="82" spans="1:24" s="265" customFormat="1" outlineLevel="1">
      <c r="A82"/>
      <c r="B82"/>
      <c r="C82"/>
      <c r="D82" s="42"/>
      <c r="E82" s="76" t="s">
        <v>927</v>
      </c>
      <c r="F82" s="265" t="s">
        <v>704</v>
      </c>
      <c r="M82" s="449" t="str">
        <f>M81</f>
        <v>£m</v>
      </c>
      <c r="Q82" s="311">
        <f t="shared" ref="Q82:U82" si="15">SUM(Q78:Q81)</f>
        <v>7.0641822836953994</v>
      </c>
      <c r="R82" s="311">
        <f t="shared" si="15"/>
        <v>7.161103077108752</v>
      </c>
      <c r="S82" s="311">
        <f t="shared" si="15"/>
        <v>7.3681030771087528</v>
      </c>
      <c r="T82" s="311">
        <f t="shared" si="15"/>
        <v>7.5681030771087521</v>
      </c>
      <c r="U82" s="311">
        <f t="shared" si="15"/>
        <v>7.7601030771087522</v>
      </c>
      <c r="V82" s="310"/>
      <c r="W82" s="307">
        <f t="shared" si="14"/>
        <v>36.921594592130404</v>
      </c>
      <c r="X82" s="307">
        <f>W82/$N$13</f>
        <v>7.3843189184260805</v>
      </c>
    </row>
    <row r="83" spans="1:24" s="265" customFormat="1" outlineLevel="1">
      <c r="A83"/>
      <c r="B83"/>
      <c r="C83"/>
      <c r="D83" s="42"/>
      <c r="E83" s="120"/>
      <c r="M83" s="324"/>
      <c r="Q83" s="310"/>
      <c r="R83" s="310"/>
      <c r="S83" s="310"/>
      <c r="T83" s="310"/>
      <c r="U83" s="310"/>
      <c r="V83" s="310"/>
      <c r="W83" s="302"/>
      <c r="X83" s="302"/>
    </row>
    <row r="85" spans="1:24" s="265" customFormat="1" outlineLevel="1">
      <c r="A85"/>
      <c r="B85"/>
      <c r="C85"/>
      <c r="D85" s="42"/>
    </row>
    <row r="86" spans="1:24" s="265" customFormat="1" outlineLevel="1">
      <c r="A86"/>
      <c r="B86"/>
      <c r="C86"/>
      <c r="D86" s="42"/>
    </row>
    <row r="87" spans="1:24" s="265" customFormat="1" outlineLevel="1">
      <c r="A87"/>
      <c r="B87"/>
      <c r="C87"/>
      <c r="D87" s="42"/>
      <c r="E87" s="120"/>
      <c r="M87" s="326"/>
      <c r="Q87" s="194"/>
      <c r="R87" s="194"/>
      <c r="S87" s="194"/>
      <c r="T87" s="194"/>
      <c r="U87" s="194"/>
      <c r="V87" s="310"/>
      <c r="W87" s="302"/>
      <c r="X87" s="302"/>
    </row>
    <row r="88" spans="1:24" s="265" customFormat="1">
      <c r="A88"/>
      <c r="B88"/>
      <c r="C88" s="76" t="s">
        <v>1150</v>
      </c>
      <c r="D88" s="76"/>
      <c r="F88" s="120"/>
      <c r="G88" s="120"/>
      <c r="H88" s="120"/>
      <c r="I88" s="120"/>
      <c r="J88" s="120"/>
      <c r="K88" s="79"/>
      <c r="L88" s="120"/>
      <c r="M88" s="157"/>
      <c r="N88" s="157"/>
      <c r="O88" s="120"/>
      <c r="P88" s="82"/>
      <c r="Q88" s="194"/>
      <c r="R88" s="194"/>
      <c r="S88" s="194"/>
      <c r="T88" s="194"/>
      <c r="U88" s="194"/>
      <c r="W88" s="194"/>
      <c r="X88" s="194"/>
    </row>
    <row r="89" spans="1:24" s="265" customFormat="1" outlineLevel="1">
      <c r="A89"/>
      <c r="B89"/>
      <c r="C89" s="42"/>
      <c r="D89" s="76" t="s">
        <v>1164</v>
      </c>
      <c r="F89" s="120"/>
      <c r="G89" s="120"/>
      <c r="H89" s="120"/>
      <c r="I89" s="120"/>
      <c r="J89" s="120"/>
      <c r="K89" s="79"/>
      <c r="L89" s="120"/>
      <c r="M89" s="157"/>
      <c r="N89" s="157"/>
      <c r="O89" s="120"/>
      <c r="P89" s="82"/>
      <c r="Q89" s="194"/>
      <c r="R89" s="194"/>
      <c r="S89" s="194"/>
      <c r="T89" s="194"/>
      <c r="U89" s="194"/>
      <c r="W89" s="194"/>
      <c r="X89" s="194"/>
    </row>
    <row r="90" spans="1:24" s="265" customFormat="1" outlineLevel="1">
      <c r="A90"/>
      <c r="B90"/>
      <c r="C90"/>
      <c r="D90" s="42"/>
      <c r="E90" s="76"/>
      <c r="F90" s="120"/>
      <c r="G90" s="120"/>
      <c r="H90" s="120"/>
      <c r="I90" s="120"/>
      <c r="J90" s="120"/>
      <c r="K90" s="79"/>
      <c r="L90" s="120"/>
      <c r="M90" s="157"/>
      <c r="N90" s="157"/>
      <c r="O90" s="120"/>
      <c r="P90" s="82"/>
      <c r="Q90" s="194"/>
      <c r="R90" s="194"/>
      <c r="S90" s="194"/>
      <c r="T90" s="194"/>
      <c r="U90" s="194"/>
      <c r="W90" s="194"/>
      <c r="X90" s="194"/>
    </row>
    <row r="91" spans="1:24" s="265" customFormat="1" outlineLevel="1">
      <c r="A91"/>
      <c r="B91"/>
      <c r="C91"/>
      <c r="D91" s="42"/>
      <c r="E91" s="79" t="s">
        <v>916</v>
      </c>
      <c r="F91" s="79"/>
      <c r="G91" s="79"/>
      <c r="H91" s="79"/>
      <c r="I91" s="79"/>
      <c r="J91" s="79"/>
      <c r="K91" s="79"/>
      <c r="L91" s="79"/>
      <c r="M91" s="157"/>
      <c r="N91" s="79"/>
      <c r="O91" s="120"/>
      <c r="P91" s="120"/>
      <c r="Q91" s="120"/>
      <c r="R91" s="120"/>
      <c r="S91" s="120"/>
      <c r="T91" s="120"/>
      <c r="U91" s="120"/>
    </row>
    <row r="92" spans="1:24" s="265" customFormat="1" outlineLevel="1">
      <c r="A92"/>
      <c r="B92"/>
      <c r="C92"/>
      <c r="D92" s="42"/>
      <c r="E92" s="291">
        <f>InpC!$H$21</f>
        <v>45016</v>
      </c>
      <c r="F92" s="79"/>
      <c r="G92" s="79"/>
      <c r="H92" s="79"/>
      <c r="I92" s="79"/>
      <c r="J92" s="79"/>
      <c r="K92" s="79"/>
      <c r="L92" s="79"/>
      <c r="M92" s="157"/>
      <c r="N92" s="120"/>
      <c r="O92" s="120"/>
      <c r="P92" s="120"/>
      <c r="Q92" s="120"/>
      <c r="R92" s="120"/>
      <c r="S92" s="120"/>
      <c r="T92" s="120"/>
      <c r="U92" s="120"/>
    </row>
    <row r="93" spans="1:24" s="265" customFormat="1" outlineLevel="1">
      <c r="A93"/>
      <c r="B93"/>
      <c r="C93"/>
      <c r="D93" s="42"/>
      <c r="E93" s="120"/>
      <c r="F93" s="120"/>
      <c r="G93" s="120"/>
      <c r="H93" s="120"/>
      <c r="I93" s="120"/>
      <c r="J93" s="120"/>
      <c r="K93" s="79"/>
      <c r="L93" s="120"/>
      <c r="M93" s="157"/>
      <c r="N93" s="157"/>
      <c r="O93" s="120"/>
      <c r="P93" s="82"/>
      <c r="Q93" s="194"/>
      <c r="R93" s="194"/>
      <c r="S93" s="194"/>
      <c r="T93" s="194"/>
      <c r="U93" s="194"/>
      <c r="V93" s="288"/>
      <c r="W93" s="194"/>
      <c r="X93" s="194"/>
    </row>
    <row r="94" spans="1:24" s="265" customFormat="1" outlineLevel="1">
      <c r="A94"/>
      <c r="B94"/>
      <c r="C94"/>
      <c r="D94" s="42"/>
      <c r="E94" s="323" t="str">
        <f>InpC!$E$22</f>
        <v>Financial years in PR24</v>
      </c>
      <c r="F94" s="318"/>
      <c r="G94" s="318"/>
      <c r="N94" s="301">
        <f>InpC!$H$22</f>
        <v>5</v>
      </c>
      <c r="O94" s="120"/>
      <c r="P94" s="120"/>
      <c r="Q94" s="120"/>
      <c r="R94" s="120"/>
      <c r="S94" s="120"/>
      <c r="T94" s="120"/>
      <c r="U94" s="120"/>
    </row>
    <row r="95" spans="1:24" s="265" customFormat="1" outlineLevel="1">
      <c r="A95"/>
      <c r="B95"/>
      <c r="C95"/>
      <c r="D95" s="42"/>
      <c r="E95" s="323"/>
      <c r="F95" s="318"/>
      <c r="G95" s="318"/>
      <c r="N95" s="301"/>
      <c r="O95" s="120"/>
      <c r="P95" s="120"/>
      <c r="Q95" s="120"/>
      <c r="R95" s="120"/>
      <c r="S95" s="120"/>
      <c r="T95" s="120"/>
      <c r="U95" s="120"/>
    </row>
    <row r="96" spans="1:24" s="265" customFormat="1" outlineLevel="1">
      <c r="A96"/>
      <c r="B96"/>
      <c r="C96"/>
      <c r="D96" s="42"/>
      <c r="E96" s="77" t="s">
        <v>942</v>
      </c>
      <c r="F96" s="318"/>
      <c r="G96" s="318"/>
      <c r="N96" s="301"/>
      <c r="O96" s="120"/>
      <c r="P96" s="120"/>
      <c r="Q96" s="120"/>
      <c r="R96" s="120"/>
      <c r="S96" s="120"/>
      <c r="T96" s="120"/>
      <c r="U96" s="120"/>
    </row>
    <row r="97" spans="1:24" s="265" customFormat="1" outlineLevel="1">
      <c r="A97"/>
      <c r="B97"/>
      <c r="C97"/>
      <c r="D97" s="42"/>
      <c r="E97" s="120" t="s">
        <v>1165</v>
      </c>
      <c r="F97" s="120"/>
      <c r="G97" s="120"/>
      <c r="H97" s="120"/>
      <c r="I97" s="120"/>
      <c r="J97" s="120"/>
      <c r="K97" s="120"/>
      <c r="L97" s="120"/>
      <c r="M97" s="120" t="s">
        <v>31</v>
      </c>
      <c r="N97" s="157"/>
      <c r="O97" s="120"/>
      <c r="P97" s="194"/>
      <c r="Q97" s="190">
        <f>DSR_BRL!Q91</f>
        <v>0</v>
      </c>
      <c r="R97" s="190">
        <f>DSR_BRL!R91</f>
        <v>0</v>
      </c>
      <c r="S97" s="190">
        <f>DSR_BRL!S91</f>
        <v>0</v>
      </c>
      <c r="T97" s="190">
        <f>DSR_BRL!T91</f>
        <v>0</v>
      </c>
      <c r="U97" s="190">
        <f>DSR_BRL!U91</f>
        <v>0</v>
      </c>
      <c r="V97" s="310"/>
      <c r="W97" s="302">
        <f>SUM(Q97:U97)</f>
        <v>0</v>
      </c>
      <c r="X97" s="302">
        <f t="shared" ref="X97:X106" si="16">W97/$N$13</f>
        <v>0</v>
      </c>
    </row>
    <row r="98" spans="1:24" s="265" customFormat="1" outlineLevel="1">
      <c r="A98"/>
      <c r="B98"/>
      <c r="C98"/>
      <c r="D98" s="42"/>
      <c r="E98" s="120" t="s">
        <v>1011</v>
      </c>
      <c r="F98" s="120"/>
      <c r="G98" s="120"/>
      <c r="H98" s="120"/>
      <c r="I98" s="120"/>
      <c r="J98" s="120"/>
      <c r="K98" s="79"/>
      <c r="L98" s="120"/>
      <c r="M98" s="120" t="s">
        <v>31</v>
      </c>
      <c r="N98" s="157"/>
      <c r="O98" s="120"/>
      <c r="P98" s="194"/>
      <c r="Q98" s="190">
        <f>IC_chall!Q47</f>
        <v>1.331</v>
      </c>
      <c r="R98" s="190">
        <f>IC_chall!R47</f>
        <v>0.65</v>
      </c>
      <c r="S98" s="190">
        <f>IC_chall!S47</f>
        <v>0.65</v>
      </c>
      <c r="T98" s="190">
        <f>IC_chall!T47</f>
        <v>0.65</v>
      </c>
      <c r="U98" s="190">
        <f>IC_chall!U47</f>
        <v>0.65</v>
      </c>
      <c r="V98" s="310"/>
      <c r="W98" s="302">
        <f t="shared" ref="W98:W106" si="17">SUM(Q98:U98)</f>
        <v>3.9309999999999996</v>
      </c>
      <c r="X98" s="302">
        <f t="shared" si="16"/>
        <v>0.7861999999999999</v>
      </c>
    </row>
    <row r="99" spans="1:24" s="265" customFormat="1" outlineLevel="1">
      <c r="A99"/>
      <c r="B99"/>
      <c r="C99"/>
      <c r="D99" s="42"/>
      <c r="E99" s="120" t="s">
        <v>1166</v>
      </c>
      <c r="F99" s="120"/>
      <c r="G99" s="120"/>
      <c r="H99" s="120"/>
      <c r="I99" s="120"/>
      <c r="J99" s="120"/>
      <c r="K99" s="79"/>
      <c r="L99" s="120"/>
      <c r="M99" s="120" t="s">
        <v>31</v>
      </c>
      <c r="N99" s="157"/>
      <c r="O99" s="120"/>
      <c r="P99" s="194"/>
      <c r="Q99" s="190">
        <f>DSR_BRL!Q97</f>
        <v>0</v>
      </c>
      <c r="R99" s="190">
        <f>DSR_BRL!R97</f>
        <v>0</v>
      </c>
      <c r="S99" s="190">
        <f>DSR_BRL!S97</f>
        <v>0</v>
      </c>
      <c r="T99" s="190">
        <f>DSR_BRL!T97</f>
        <v>0</v>
      </c>
      <c r="U99" s="190">
        <f>DSR_BRL!U97</f>
        <v>0</v>
      </c>
      <c r="V99" s="310"/>
      <c r="W99" s="302">
        <f t="shared" si="17"/>
        <v>0</v>
      </c>
      <c r="X99" s="302">
        <f t="shared" si="16"/>
        <v>0</v>
      </c>
    </row>
    <row r="100" spans="1:24" s="265" customFormat="1" outlineLevel="1">
      <c r="A100"/>
      <c r="B100"/>
      <c r="C100"/>
      <c r="D100" s="42"/>
      <c r="E100" s="120" t="s">
        <v>1167</v>
      </c>
      <c r="M100" s="120" t="s">
        <v>31</v>
      </c>
      <c r="P100" s="194"/>
      <c r="Q100" s="190">
        <f>DSR_BRL!Q100</f>
        <v>-1.391</v>
      </c>
      <c r="R100" s="190">
        <f>DSR_BRL!R100</f>
        <v>-0.76700000000000002</v>
      </c>
      <c r="S100" s="190">
        <f>DSR_BRL!S100</f>
        <v>-0.24</v>
      </c>
      <c r="T100" s="190">
        <f>DSR_BRL!T100</f>
        <v>0</v>
      </c>
      <c r="U100" s="190">
        <f>DSR_BRL!U100</f>
        <v>0</v>
      </c>
      <c r="V100" s="310"/>
      <c r="W100" s="302">
        <f t="shared" si="17"/>
        <v>-2.3979999999999997</v>
      </c>
      <c r="X100" s="302">
        <f t="shared" si="16"/>
        <v>-0.47959999999999992</v>
      </c>
    </row>
    <row r="101" spans="1:24" s="265" customFormat="1" outlineLevel="1">
      <c r="A101"/>
      <c r="B101"/>
      <c r="C101"/>
      <c r="D101" s="42"/>
      <c r="E101" s="120" t="s">
        <v>1168</v>
      </c>
      <c r="M101" s="120" t="s">
        <v>31</v>
      </c>
      <c r="P101" s="194"/>
      <c r="Q101" s="190">
        <f>DSR_BRL!Q103</f>
        <v>0</v>
      </c>
      <c r="R101" s="190">
        <f>DSR_BRL!R103</f>
        <v>0</v>
      </c>
      <c r="S101" s="190">
        <f>DSR_BRL!S103</f>
        <v>0</v>
      </c>
      <c r="T101" s="190">
        <f>DSR_BRL!T103</f>
        <v>0</v>
      </c>
      <c r="U101" s="190">
        <f>DSR_BRL!U103</f>
        <v>0</v>
      </c>
      <c r="V101" s="310"/>
      <c r="W101" s="302">
        <f t="shared" si="17"/>
        <v>0</v>
      </c>
      <c r="X101" s="302">
        <f t="shared" si="16"/>
        <v>0</v>
      </c>
    </row>
    <row r="102" spans="1:24" s="265" customFormat="1" outlineLevel="1">
      <c r="A102"/>
      <c r="B102"/>
      <c r="C102"/>
      <c r="D102" s="42"/>
      <c r="E102" s="120" t="s">
        <v>1169</v>
      </c>
      <c r="M102" s="120" t="s">
        <v>31</v>
      </c>
      <c r="P102" s="194"/>
      <c r="Q102" s="190">
        <f>DSR_BRL!Q108</f>
        <v>0.20699999999999999</v>
      </c>
      <c r="R102" s="190">
        <f>DSR_BRL!R108</f>
        <v>0.19400000000000001</v>
      </c>
      <c r="S102" s="190">
        <f>DSR_BRL!S108</f>
        <v>0.19400000000000001</v>
      </c>
      <c r="T102" s="190">
        <f>DSR_BRL!T108</f>
        <v>0.187</v>
      </c>
      <c r="U102" s="190">
        <f>DSR_BRL!U108</f>
        <v>0.19400000000000001</v>
      </c>
      <c r="V102" s="310"/>
      <c r="W102" s="302">
        <f t="shared" si="17"/>
        <v>0.97599999999999998</v>
      </c>
      <c r="X102" s="302">
        <f t="shared" si="16"/>
        <v>0.19519999999999998</v>
      </c>
    </row>
    <row r="103" spans="1:24" s="265" customFormat="1" outlineLevel="1">
      <c r="A103"/>
      <c r="B103"/>
      <c r="C103"/>
      <c r="D103" s="42"/>
      <c r="E103" s="120" t="s">
        <v>1170</v>
      </c>
      <c r="M103" s="120" t="s">
        <v>31</v>
      </c>
      <c r="P103" s="194"/>
      <c r="Q103" s="190">
        <f>DR_TOTEX_BRL!Q32</f>
        <v>0.13100000000000001</v>
      </c>
      <c r="R103" s="190">
        <f>DR_TOTEX_BRL!R32</f>
        <v>0.125</v>
      </c>
      <c r="S103" s="190">
        <f>DR_TOTEX_BRL!S32</f>
        <v>0.125</v>
      </c>
      <c r="T103" s="190">
        <f>DR_TOTEX_BRL!T32</f>
        <v>0.123</v>
      </c>
      <c r="U103" s="190">
        <f>DR_TOTEX_BRL!U32</f>
        <v>0.125</v>
      </c>
      <c r="V103" s="310"/>
      <c r="W103" s="302">
        <f t="shared" si="17"/>
        <v>0.629</v>
      </c>
      <c r="X103" s="302">
        <f t="shared" si="16"/>
        <v>0.1258</v>
      </c>
    </row>
    <row r="104" spans="1:24" s="265" customFormat="1" outlineLevel="1">
      <c r="A104"/>
      <c r="B104"/>
      <c r="C104"/>
      <c r="D104" s="42"/>
      <c r="E104" s="120" t="s">
        <v>1171</v>
      </c>
      <c r="M104" s="325" t="s">
        <v>31</v>
      </c>
      <c r="P104" s="194"/>
      <c r="Q104" s="310">
        <f>DR_TOTEX_BRL!Q61</f>
        <v>7.7899999999999997E-2</v>
      </c>
      <c r="R104" s="310">
        <f>DR_TOTEX_BRL!R61</f>
        <v>7.4619999999999992E-2</v>
      </c>
      <c r="S104" s="310">
        <f>DR_TOTEX_BRL!S61</f>
        <v>7.4619999999999992E-2</v>
      </c>
      <c r="T104" s="310">
        <f>DR_TOTEX_BRL!T61</f>
        <v>7.3799999999999991E-2</v>
      </c>
      <c r="U104" s="310">
        <f>DR_TOTEX_BRL!U61</f>
        <v>7.4619999999999992E-2</v>
      </c>
      <c r="V104" s="310"/>
      <c r="W104" s="302">
        <f t="shared" si="17"/>
        <v>0.37556</v>
      </c>
      <c r="X104" s="302">
        <f t="shared" si="16"/>
        <v>7.5111999999999998E-2</v>
      </c>
    </row>
    <row r="105" spans="1:24" s="265" customFormat="1" outlineLevel="1">
      <c r="A105"/>
      <c r="B105"/>
      <c r="C105"/>
      <c r="D105" s="42"/>
      <c r="E105" s="120" t="s">
        <v>1172</v>
      </c>
      <c r="M105" s="325" t="s">
        <v>31</v>
      </c>
      <c r="P105" s="194"/>
      <c r="Q105" s="310">
        <f>DR_TOTEX_BRL!Q91</f>
        <v>0</v>
      </c>
      <c r="R105" s="310">
        <f>DR_TOTEX_BRL!R91</f>
        <v>0</v>
      </c>
      <c r="S105" s="310">
        <f>DR_TOTEX_BRL!S91</f>
        <v>0</v>
      </c>
      <c r="T105" s="310">
        <f>DR_TOTEX_BRL!T91</f>
        <v>0</v>
      </c>
      <c r="U105" s="310">
        <f>DR_TOTEX_BRL!U91</f>
        <v>0</v>
      </c>
      <c r="V105" s="310"/>
      <c r="W105" s="302">
        <f t="shared" si="17"/>
        <v>0</v>
      </c>
      <c r="X105" s="302">
        <f t="shared" si="16"/>
        <v>0</v>
      </c>
    </row>
    <row r="106" spans="1:24" s="265" customFormat="1" outlineLevel="1">
      <c r="A106"/>
      <c r="B106"/>
      <c r="C106"/>
      <c r="D106" s="42"/>
      <c r="E106" s="120" t="s">
        <v>1173</v>
      </c>
      <c r="M106" s="325" t="s">
        <v>31</v>
      </c>
      <c r="P106" s="194"/>
      <c r="Q106" s="310">
        <v>0</v>
      </c>
      <c r="R106" s="310">
        <v>0</v>
      </c>
      <c r="S106" s="310">
        <v>0</v>
      </c>
      <c r="T106" s="310">
        <v>0</v>
      </c>
      <c r="U106" s="310">
        <v>0</v>
      </c>
      <c r="V106" s="310"/>
      <c r="W106" s="302">
        <f t="shared" si="17"/>
        <v>0</v>
      </c>
      <c r="X106" s="302">
        <f t="shared" si="16"/>
        <v>0</v>
      </c>
    </row>
    <row r="107" spans="1:24" s="265" customFormat="1" outlineLevel="1">
      <c r="A107"/>
      <c r="B107"/>
      <c r="C107"/>
      <c r="D107" s="42"/>
      <c r="E107" s="120" t="s">
        <v>1174</v>
      </c>
      <c r="F107" s="265" t="s">
        <v>704</v>
      </c>
      <c r="M107" s="326" t="s">
        <v>31</v>
      </c>
      <c r="P107" s="194"/>
      <c r="Q107" s="311">
        <f>SUM(Q97:Q106)</f>
        <v>0.35589999999999988</v>
      </c>
      <c r="R107" s="311">
        <f t="shared" ref="R107:U107" si="18">SUM(R97:R106)</f>
        <v>0.27661999999999998</v>
      </c>
      <c r="S107" s="311">
        <f t="shared" si="18"/>
        <v>0.80362000000000011</v>
      </c>
      <c r="T107" s="311">
        <f t="shared" si="18"/>
        <v>1.0338000000000001</v>
      </c>
      <c r="U107" s="311">
        <f t="shared" si="18"/>
        <v>1.04362</v>
      </c>
      <c r="V107" s="320"/>
      <c r="W107" s="307">
        <f>SUM(W97:W106)</f>
        <v>3.51356</v>
      </c>
      <c r="X107" s="307">
        <f>SUM(X97:X106)</f>
        <v>0.702712</v>
      </c>
    </row>
    <row r="108" spans="1:24" s="265" customFormat="1" outlineLevel="1">
      <c r="A108"/>
      <c r="B108"/>
      <c r="C108"/>
      <c r="D108" s="42"/>
      <c r="E108" s="120"/>
      <c r="M108" s="324"/>
      <c r="Q108" s="310"/>
      <c r="R108" s="310"/>
      <c r="S108" s="310"/>
      <c r="T108" s="310"/>
      <c r="U108" s="310"/>
      <c r="V108" s="310"/>
      <c r="W108" s="302"/>
      <c r="X108" s="302"/>
    </row>
    <row r="109" spans="1:24" s="265" customFormat="1" outlineLevel="1">
      <c r="A109"/>
      <c r="B109"/>
      <c r="C109"/>
      <c r="D109" s="42"/>
      <c r="E109" s="77" t="s">
        <v>943</v>
      </c>
      <c r="F109" s="318"/>
      <c r="G109" s="318"/>
      <c r="N109" s="301"/>
      <c r="O109" s="120"/>
      <c r="P109" s="120"/>
      <c r="Q109" s="120"/>
      <c r="R109" s="120"/>
      <c r="S109" s="120"/>
      <c r="T109" s="120"/>
      <c r="U109" s="120"/>
    </row>
    <row r="110" spans="1:24" s="265" customFormat="1" outlineLevel="1">
      <c r="A110"/>
      <c r="B110"/>
      <c r="C110"/>
      <c r="D110" s="42"/>
      <c r="E110" s="120" t="s">
        <v>1175</v>
      </c>
      <c r="F110" s="120"/>
      <c r="G110" s="120"/>
      <c r="H110" s="120"/>
      <c r="I110" s="120"/>
      <c r="J110" s="120"/>
      <c r="K110" s="120"/>
      <c r="L110" s="120"/>
      <c r="M110" s="120" t="s">
        <v>31</v>
      </c>
      <c r="N110" s="157"/>
      <c r="O110" s="120"/>
      <c r="P110" s="194"/>
      <c r="Q110" s="190">
        <f>DSR_BRL!Q92</f>
        <v>1.9379999999999999</v>
      </c>
      <c r="R110" s="190">
        <f>DSR_BRL!R92</f>
        <v>1.8109999999999999</v>
      </c>
      <c r="S110" s="190">
        <f>DSR_BRL!S92</f>
        <v>1.8109999999999999</v>
      </c>
      <c r="T110" s="190">
        <f>DSR_BRL!T92</f>
        <v>1.7470000000000001</v>
      </c>
      <c r="U110" s="190">
        <f>DSR_BRL!U92</f>
        <v>1.8109999999999999</v>
      </c>
      <c r="V110" s="310"/>
      <c r="W110" s="302">
        <f t="shared" ref="W110:W112" si="19">SUM(Q110:U110)</f>
        <v>9.1179999999999986</v>
      </c>
      <c r="X110" s="302">
        <f>W110/$N$13</f>
        <v>1.8235999999999997</v>
      </c>
    </row>
    <row r="111" spans="1:24" s="265" customFormat="1" outlineLevel="1">
      <c r="A111"/>
      <c r="B111"/>
      <c r="C111"/>
      <c r="D111" s="42"/>
      <c r="E111" s="120" t="s">
        <v>1176</v>
      </c>
      <c r="F111" s="120"/>
      <c r="G111" s="120"/>
      <c r="H111" s="120"/>
      <c r="I111" s="120"/>
      <c r="J111" s="120"/>
      <c r="K111" s="79"/>
      <c r="L111" s="120"/>
      <c r="M111" s="120" t="s">
        <v>31</v>
      </c>
      <c r="N111" s="157"/>
      <c r="O111" s="120"/>
      <c r="P111" s="194"/>
      <c r="Q111" s="190">
        <f>DSR_BRL!Q98</f>
        <v>0.64200000000000002</v>
      </c>
      <c r="R111" s="190">
        <f>DSR_BRL!R98</f>
        <v>0.6</v>
      </c>
      <c r="S111" s="190">
        <f>DSR_BRL!S98</f>
        <v>0.6</v>
      </c>
      <c r="T111" s="190">
        <f>DSR_BRL!T98</f>
        <v>0.57899999999999996</v>
      </c>
      <c r="U111" s="190">
        <f>DSR_BRL!U98</f>
        <v>0.6</v>
      </c>
      <c r="V111" s="310"/>
      <c r="W111" s="302">
        <f t="shared" si="19"/>
        <v>3.0210000000000004</v>
      </c>
      <c r="X111" s="302">
        <f>W111/$N$13</f>
        <v>0.60420000000000007</v>
      </c>
    </row>
    <row r="112" spans="1:24" s="265" customFormat="1" outlineLevel="1">
      <c r="A112"/>
      <c r="B112"/>
      <c r="C112"/>
      <c r="D112" s="42"/>
      <c r="E112" s="120" t="s">
        <v>1177</v>
      </c>
      <c r="F112" s="120"/>
      <c r="G112" s="120"/>
      <c r="H112" s="120"/>
      <c r="I112" s="120"/>
      <c r="J112" s="120"/>
      <c r="K112" s="79"/>
      <c r="L112" s="120"/>
      <c r="M112" s="120" t="s">
        <v>31</v>
      </c>
      <c r="N112" s="157"/>
      <c r="O112" s="120"/>
      <c r="P112" s="194"/>
      <c r="Q112" s="190">
        <f>DSR_BRL!Q109</f>
        <v>6.0999999999999999E-2</v>
      </c>
      <c r="R112" s="190">
        <f>DSR_BRL!R109</f>
        <v>5.7000000000000002E-2</v>
      </c>
      <c r="S112" s="190">
        <f>DSR_BRL!S109</f>
        <v>5.7000000000000002E-2</v>
      </c>
      <c r="T112" s="190">
        <f>DSR_BRL!T109</f>
        <v>5.5E-2</v>
      </c>
      <c r="U112" s="190">
        <f>DSR_BRL!U109</f>
        <v>5.7000000000000002E-2</v>
      </c>
      <c r="V112" s="310"/>
      <c r="W112" s="302">
        <f t="shared" si="19"/>
        <v>0.28699999999999998</v>
      </c>
      <c r="X112" s="302">
        <f>W112/$N$13</f>
        <v>5.7399999999999993E-2</v>
      </c>
    </row>
    <row r="113" spans="1:24" s="265" customFormat="1" outlineLevel="1">
      <c r="A113"/>
      <c r="B113"/>
      <c r="C113"/>
      <c r="D113" s="42"/>
      <c r="E113" s="120" t="s">
        <v>1178</v>
      </c>
      <c r="F113" s="265" t="s">
        <v>704</v>
      </c>
      <c r="M113" s="326" t="s">
        <v>31</v>
      </c>
      <c r="P113" s="194"/>
      <c r="Q113" s="311">
        <f>SUM(Q110:Q112)</f>
        <v>2.641</v>
      </c>
      <c r="R113" s="311">
        <f>SUM(R110:R112)</f>
        <v>2.468</v>
      </c>
      <c r="S113" s="311">
        <f>SUM(S110:S112)</f>
        <v>2.468</v>
      </c>
      <c r="T113" s="311">
        <f>SUM(T110:T112)</f>
        <v>2.3810000000000002</v>
      </c>
      <c r="U113" s="311">
        <f>SUM(U110:U112)</f>
        <v>2.468</v>
      </c>
      <c r="V113" s="320"/>
      <c r="W113" s="307">
        <f>SUM(W110:W112)</f>
        <v>12.426</v>
      </c>
      <c r="X113" s="307">
        <f>SUM(X110:X112)</f>
        <v>2.4851999999999994</v>
      </c>
    </row>
    <row r="114" spans="1:24" s="265" customFormat="1" outlineLevel="1">
      <c r="A114"/>
      <c r="B114"/>
      <c r="C114"/>
      <c r="D114" s="42"/>
      <c r="E114" s="120"/>
      <c r="F114" s="120"/>
      <c r="G114" s="120"/>
      <c r="H114" s="120"/>
      <c r="I114" s="120"/>
      <c r="J114" s="120"/>
      <c r="K114" s="79"/>
      <c r="L114" s="120"/>
      <c r="M114" s="452"/>
      <c r="N114" s="157"/>
      <c r="O114" s="120"/>
      <c r="P114" s="194"/>
      <c r="Q114" s="302"/>
      <c r="R114" s="302"/>
      <c r="S114" s="302"/>
      <c r="T114" s="302"/>
      <c r="U114" s="302"/>
      <c r="V114" s="310"/>
      <c r="W114" s="302"/>
      <c r="X114" s="302"/>
    </row>
    <row r="115" spans="1:24" s="265" customFormat="1" outlineLevel="1">
      <c r="A115"/>
      <c r="B115"/>
      <c r="C115"/>
      <c r="D115" s="42"/>
      <c r="E115" s="82"/>
      <c r="F115" s="82"/>
      <c r="G115" s="82"/>
      <c r="H115" s="82"/>
      <c r="I115" s="82"/>
      <c r="J115" s="82"/>
      <c r="K115" s="119"/>
      <c r="L115" s="82"/>
      <c r="M115" s="452"/>
      <c r="N115" s="477"/>
      <c r="O115" s="82"/>
      <c r="P115" s="194"/>
      <c r="Q115" s="302"/>
      <c r="R115" s="302"/>
      <c r="S115" s="302"/>
      <c r="T115" s="302"/>
      <c r="U115" s="302"/>
      <c r="V115" s="310"/>
      <c r="W115" s="302"/>
      <c r="X115" s="302"/>
    </row>
    <row r="116" spans="1:24" s="265" customFormat="1" outlineLevel="1">
      <c r="A116"/>
      <c r="B116"/>
      <c r="C116"/>
      <c r="D116" s="42"/>
      <c r="E116" s="82"/>
      <c r="M116" s="326"/>
      <c r="P116" s="194"/>
      <c r="Q116" s="310"/>
      <c r="R116" s="310"/>
      <c r="S116" s="310"/>
      <c r="T116" s="310"/>
      <c r="U116" s="310"/>
      <c r="V116" s="320"/>
      <c r="W116" s="302"/>
      <c r="X116" s="302"/>
    </row>
    <row r="117" spans="1:24" s="265" customFormat="1" outlineLevel="1">
      <c r="A117"/>
      <c r="B117"/>
      <c r="C117"/>
      <c r="D117" s="42"/>
      <c r="E117" s="79"/>
      <c r="M117" s="324"/>
      <c r="Q117" s="313"/>
      <c r="R117" s="313"/>
      <c r="S117" s="313"/>
      <c r="T117" s="313"/>
      <c r="U117" s="313"/>
      <c r="V117" s="310"/>
      <c r="W117" s="305"/>
      <c r="X117" s="305"/>
    </row>
    <row r="118" spans="1:24" s="265" customFormat="1" outlineLevel="1">
      <c r="A118"/>
      <c r="B118"/>
      <c r="C118"/>
      <c r="D118" s="42"/>
      <c r="E118" s="77" t="s">
        <v>1179</v>
      </c>
      <c r="M118" s="324"/>
      <c r="Q118" s="313"/>
      <c r="R118" s="313"/>
      <c r="S118" s="313"/>
      <c r="T118" s="313"/>
      <c r="U118" s="313"/>
      <c r="V118" s="310"/>
      <c r="W118" s="305"/>
      <c r="X118" s="305"/>
    </row>
    <row r="119" spans="1:24" s="265" customFormat="1" outlineLevel="1">
      <c r="A119"/>
      <c r="B119"/>
      <c r="C119"/>
      <c r="D119" s="42"/>
      <c r="E119" s="265" t="s">
        <v>1180</v>
      </c>
      <c r="F119" s="306"/>
      <c r="G119" s="306"/>
      <c r="H119" s="306"/>
      <c r="I119" s="306"/>
      <c r="J119" s="306"/>
      <c r="K119" s="306"/>
      <c r="L119" s="306"/>
      <c r="M119" s="331" t="str">
        <f>CAPEX_OPEX_split!M19</f>
        <v>%</v>
      </c>
      <c r="Q119" s="313"/>
      <c r="R119" s="313"/>
      <c r="S119" s="313"/>
      <c r="T119" s="313"/>
      <c r="U119" s="313"/>
      <c r="W119" s="306">
        <f>CAPEX_OPEX_split!W19</f>
        <v>0.75517746222620219</v>
      </c>
      <c r="X119" s="305"/>
    </row>
    <row r="120" spans="1:24" s="265" customFormat="1" outlineLevel="1">
      <c r="A120"/>
      <c r="B120"/>
      <c r="C120"/>
      <c r="D120" s="42"/>
      <c r="E120" s="265" t="s">
        <v>1181</v>
      </c>
      <c r="F120" s="306"/>
      <c r="G120" s="306"/>
      <c r="H120" s="306"/>
      <c r="I120" s="306"/>
      <c r="J120" s="306"/>
      <c r="K120" s="306"/>
      <c r="L120" s="306"/>
      <c r="M120" s="331" t="str">
        <f>CAPEX_OPEX_split!M20</f>
        <v>%</v>
      </c>
      <c r="Q120" s="313"/>
      <c r="R120" s="313"/>
      <c r="S120" s="313"/>
      <c r="T120" s="313"/>
      <c r="U120" s="313"/>
      <c r="V120" s="310"/>
      <c r="W120" s="306">
        <f>CAPEX_OPEX_split!W20</f>
        <v>0.24482253777379787</v>
      </c>
      <c r="X120" s="305"/>
    </row>
    <row r="121" spans="1:24" s="265" customFormat="1" outlineLevel="1">
      <c r="A121"/>
      <c r="B121"/>
      <c r="C121"/>
      <c r="D121" s="42"/>
      <c r="E121" s="120" t="s">
        <v>927</v>
      </c>
      <c r="F121" s="306"/>
      <c r="G121" s="306"/>
      <c r="H121" s="306"/>
      <c r="I121" s="306"/>
      <c r="J121" s="306"/>
      <c r="K121" s="306"/>
      <c r="L121" s="306"/>
      <c r="M121" s="326" t="str">
        <f>M120</f>
        <v>%</v>
      </c>
      <c r="Q121" s="313"/>
      <c r="R121" s="313"/>
      <c r="S121" s="313"/>
      <c r="T121" s="313"/>
      <c r="U121" s="313"/>
      <c r="V121" s="310"/>
      <c r="W121" s="309">
        <f>SUM(W119:W120)</f>
        <v>1</v>
      </c>
      <c r="X121" s="305"/>
    </row>
    <row r="122" spans="1:24" s="265" customFormat="1" outlineLevel="1">
      <c r="A122"/>
      <c r="B122"/>
      <c r="C122"/>
      <c r="D122" s="42"/>
      <c r="E122" s="79"/>
      <c r="M122" s="324"/>
      <c r="Q122" s="313"/>
      <c r="R122" s="313"/>
      <c r="S122" s="313"/>
      <c r="T122" s="313"/>
      <c r="U122" s="313"/>
      <c r="V122" s="310"/>
      <c r="W122" s="306"/>
      <c r="X122" s="305"/>
    </row>
    <row r="123" spans="1:24" s="265" customFormat="1" outlineLevel="1">
      <c r="A123"/>
      <c r="B123"/>
      <c r="C123"/>
      <c r="D123" s="42"/>
      <c r="E123" s="77" t="s">
        <v>1153</v>
      </c>
      <c r="M123" s="324"/>
      <c r="Q123" s="313"/>
      <c r="R123" s="313"/>
      <c r="S123" s="313"/>
      <c r="T123" s="313"/>
      <c r="U123" s="313"/>
      <c r="V123" s="310"/>
      <c r="W123" s="305"/>
      <c r="X123" s="305"/>
    </row>
    <row r="124" spans="1:24" s="265" customFormat="1" outlineLevel="1">
      <c r="A124"/>
      <c r="B124"/>
      <c r="C124"/>
      <c r="D124" s="42"/>
      <c r="E124" s="76" t="s">
        <v>1182</v>
      </c>
      <c r="F124" s="287"/>
      <c r="G124" s="287"/>
      <c r="H124" s="287"/>
      <c r="I124" s="287"/>
      <c r="J124" s="287"/>
      <c r="K124" s="287"/>
      <c r="L124" s="287"/>
      <c r="M124" s="449" t="str">
        <f>$M$113</f>
        <v>£m</v>
      </c>
      <c r="Q124" s="310">
        <f>Q107*$W$119</f>
        <v>0.26876765880630527</v>
      </c>
      <c r="R124" s="310">
        <f t="shared" ref="R124:U124" si="20">R107*$W$119</f>
        <v>0.20889718960101203</v>
      </c>
      <c r="S124" s="310">
        <f t="shared" si="20"/>
        <v>0.60687571219422065</v>
      </c>
      <c r="T124" s="310">
        <f t="shared" si="20"/>
        <v>0.78070246044944791</v>
      </c>
      <c r="U124" s="310">
        <f t="shared" si="20"/>
        <v>0.78811830312850917</v>
      </c>
      <c r="V124" s="310"/>
      <c r="W124" s="302">
        <f t="shared" ref="W124:W128" si="21">SUM(Q124:U124)</f>
        <v>2.6533613241794951</v>
      </c>
      <c r="X124" s="302">
        <f>W124/$N$13</f>
        <v>0.53067226483589902</v>
      </c>
    </row>
    <row r="125" spans="1:24" s="265" customFormat="1" outlineLevel="1">
      <c r="A125"/>
      <c r="B125"/>
      <c r="C125"/>
      <c r="D125" s="42"/>
      <c r="E125" s="76" t="s">
        <v>1183</v>
      </c>
      <c r="F125" s="287"/>
      <c r="G125" s="287"/>
      <c r="H125" s="287"/>
      <c r="I125" s="287"/>
      <c r="J125" s="287"/>
      <c r="K125" s="287"/>
      <c r="L125" s="287"/>
      <c r="M125" s="449" t="str">
        <f t="shared" ref="M125:M128" si="22">$M$113</f>
        <v>£m</v>
      </c>
      <c r="Q125" s="310">
        <f>Q113*$W$119</f>
        <v>1.9944236777394</v>
      </c>
      <c r="R125" s="310">
        <f t="shared" ref="R125:U125" si="23">R113*$W$119</f>
        <v>1.863777976774267</v>
      </c>
      <c r="S125" s="310">
        <f t="shared" si="23"/>
        <v>1.863777976774267</v>
      </c>
      <c r="T125" s="310">
        <f t="shared" si="23"/>
        <v>1.7980775375605875</v>
      </c>
      <c r="U125" s="310">
        <f t="shared" si="23"/>
        <v>1.863777976774267</v>
      </c>
      <c r="V125" s="310"/>
      <c r="W125" s="302">
        <f t="shared" si="21"/>
        <v>9.383835145622788</v>
      </c>
      <c r="X125" s="302">
        <f>W125/$N$13</f>
        <v>1.8767670291245575</v>
      </c>
    </row>
    <row r="126" spans="1:24" s="265" customFormat="1" outlineLevel="1">
      <c r="A126"/>
      <c r="B126"/>
      <c r="C126"/>
      <c r="D126" s="42"/>
      <c r="E126" s="76" t="s">
        <v>1184</v>
      </c>
      <c r="F126" s="287"/>
      <c r="G126" s="287"/>
      <c r="H126" s="287"/>
      <c r="I126" s="287"/>
      <c r="J126" s="287"/>
      <c r="K126" s="287"/>
      <c r="L126" s="287"/>
      <c r="M126" s="449" t="str">
        <f t="shared" si="22"/>
        <v>£m</v>
      </c>
      <c r="Q126" s="310">
        <f>Q107*$W$120</f>
        <v>8.7132341193694632E-2</v>
      </c>
      <c r="R126" s="310">
        <f t="shared" ref="R126:U126" si="24">R107*$W$120</f>
        <v>6.7722810398987962E-2</v>
      </c>
      <c r="S126" s="310">
        <f t="shared" si="24"/>
        <v>0.19674428780577946</v>
      </c>
      <c r="T126" s="310">
        <f t="shared" si="24"/>
        <v>0.25309753955055225</v>
      </c>
      <c r="U126" s="310">
        <f t="shared" si="24"/>
        <v>0.25550169687149094</v>
      </c>
      <c r="V126" s="310"/>
      <c r="W126" s="302">
        <f t="shared" si="21"/>
        <v>0.86019867582050524</v>
      </c>
      <c r="X126" s="302">
        <f>W126/$N$13</f>
        <v>0.17203973516410104</v>
      </c>
    </row>
    <row r="127" spans="1:24" s="265" customFormat="1" outlineLevel="1">
      <c r="A127"/>
      <c r="B127"/>
      <c r="C127"/>
      <c r="D127" s="42"/>
      <c r="E127" s="76" t="s">
        <v>1185</v>
      </c>
      <c r="F127" s="287"/>
      <c r="G127" s="287"/>
      <c r="H127" s="287"/>
      <c r="I127" s="287"/>
      <c r="J127" s="287"/>
      <c r="K127" s="287"/>
      <c r="L127" s="287"/>
      <c r="M127" s="449" t="str">
        <f t="shared" si="22"/>
        <v>£m</v>
      </c>
      <c r="Q127" s="315">
        <f>Q113*$W$120</f>
        <v>0.64657632226060013</v>
      </c>
      <c r="R127" s="315">
        <f t="shared" ref="R127:U127" si="25">R113*$W$120</f>
        <v>0.60422202322573315</v>
      </c>
      <c r="S127" s="315">
        <f t="shared" si="25"/>
        <v>0.60422202322573315</v>
      </c>
      <c r="T127" s="315">
        <f t="shared" si="25"/>
        <v>0.58292246243941281</v>
      </c>
      <c r="U127" s="315">
        <f t="shared" si="25"/>
        <v>0.60422202322573315</v>
      </c>
      <c r="V127" s="310"/>
      <c r="W127" s="302">
        <f t="shared" si="21"/>
        <v>3.0421648543772122</v>
      </c>
      <c r="X127" s="302">
        <f>W127/$N$13</f>
        <v>0.60843297087544246</v>
      </c>
    </row>
    <row r="128" spans="1:24" s="265" customFormat="1" outlineLevel="1">
      <c r="A128"/>
      <c r="B128"/>
      <c r="C128"/>
      <c r="D128" s="42"/>
      <c r="E128" s="76" t="s">
        <v>927</v>
      </c>
      <c r="F128" s="287" t="s">
        <v>704</v>
      </c>
      <c r="G128" s="287"/>
      <c r="H128" s="287"/>
      <c r="I128" s="287"/>
      <c r="J128" s="287"/>
      <c r="K128" s="287"/>
      <c r="L128" s="287"/>
      <c r="M128" s="449" t="str">
        <f t="shared" si="22"/>
        <v>£m</v>
      </c>
      <c r="Q128" s="311">
        <f t="shared" ref="Q128:U128" si="26">SUM(Q124:Q127)</f>
        <v>2.9968999999999997</v>
      </c>
      <c r="R128" s="311">
        <f t="shared" si="26"/>
        <v>2.7446200000000003</v>
      </c>
      <c r="S128" s="311">
        <f t="shared" si="26"/>
        <v>3.2716200000000004</v>
      </c>
      <c r="T128" s="311">
        <f t="shared" si="26"/>
        <v>3.4148000000000005</v>
      </c>
      <c r="U128" s="311">
        <f t="shared" si="26"/>
        <v>3.5116200000000006</v>
      </c>
      <c r="V128" s="310"/>
      <c r="W128" s="307">
        <f t="shared" si="21"/>
        <v>15.93956</v>
      </c>
      <c r="X128" s="307">
        <f>W128/$N$13</f>
        <v>3.1879119999999999</v>
      </c>
    </row>
    <row r="129" spans="1:24" s="265" customFormat="1" outlineLevel="1">
      <c r="A129"/>
      <c r="B129"/>
      <c r="C129"/>
      <c r="D129" s="42"/>
      <c r="E129" s="120"/>
      <c r="M129" s="326"/>
      <c r="Q129" s="310"/>
      <c r="R129" s="310"/>
      <c r="S129" s="310"/>
      <c r="T129" s="310"/>
      <c r="U129" s="310"/>
      <c r="V129" s="310"/>
      <c r="W129" s="302"/>
      <c r="X129" s="302"/>
    </row>
    <row r="130" spans="1:24" s="265" customFormat="1" outlineLevel="1">
      <c r="A130"/>
      <c r="B130"/>
      <c r="C130"/>
      <c r="D130" s="42"/>
      <c r="E130" s="76" t="s">
        <v>1186</v>
      </c>
      <c r="M130" s="324"/>
      <c r="Q130" s="458">
        <f>Q44+Q82+Q128</f>
        <v>20.650562034852015</v>
      </c>
      <c r="R130" s="458">
        <f>R44+R82+R128</f>
        <v>20.426226577923529</v>
      </c>
      <c r="S130" s="458">
        <f>S44+S82+S128</f>
        <v>21.716226577923528</v>
      </c>
      <c r="T130" s="458">
        <f>T44+T82+T128</f>
        <v>22.105406577923528</v>
      </c>
      <c r="U130" s="458">
        <f>U44+U82+U128</f>
        <v>22.373226577923528</v>
      </c>
      <c r="V130" s="310"/>
      <c r="W130" s="459">
        <f t="shared" ref="W130" si="27">SUM(Q130:U130)</f>
        <v>107.27164834654613</v>
      </c>
      <c r="X130" s="459">
        <f>W130/$N$13</f>
        <v>21.454329669309224</v>
      </c>
    </row>
    <row r="131" spans="1:24" s="265" customFormat="1" outlineLevel="1">
      <c r="A131"/>
      <c r="B131"/>
      <c r="C131"/>
      <c r="D131" s="42"/>
      <c r="E131" s="76"/>
      <c r="M131" s="324"/>
      <c r="Q131" s="458"/>
      <c r="R131" s="458"/>
      <c r="S131" s="458"/>
      <c r="T131" s="458"/>
      <c r="U131" s="458"/>
      <c r="V131" s="310"/>
      <c r="W131" s="459"/>
      <c r="X131" s="459"/>
    </row>
    <row r="132" spans="1:24" s="265" customFormat="1" outlineLevel="1">
      <c r="A132"/>
      <c r="B132"/>
      <c r="C132"/>
      <c r="D132" s="42"/>
      <c r="E132" s="120" t="s">
        <v>923</v>
      </c>
      <c r="M132" s="324"/>
      <c r="Q132" s="458"/>
      <c r="R132" s="458"/>
      <c r="S132" s="458"/>
      <c r="T132" s="458"/>
      <c r="U132" s="458"/>
      <c r="V132" s="310"/>
      <c r="W132" s="457">
        <f>IF(ABS(W130-Summaries_PR24_PC_SBB!H30-Summaries_PR24_PC_SBB!H36)&gt;CHK_TOL,1,0)</f>
        <v>0</v>
      </c>
      <c r="X132" s="459"/>
    </row>
    <row r="133" spans="1:24" s="265" customFormat="1" outlineLevel="1">
      <c r="A133"/>
      <c r="B133"/>
      <c r="C133"/>
      <c r="D133" s="42"/>
      <c r="E133" s="76"/>
      <c r="M133" s="324"/>
      <c r="Q133" s="458"/>
      <c r="R133" s="458"/>
      <c r="S133" s="458"/>
      <c r="T133" s="458"/>
      <c r="U133" s="458"/>
      <c r="V133" s="310"/>
      <c r="W133" s="459"/>
      <c r="X133" s="459"/>
    </row>
    <row r="134" spans="1:24" s="265" customFormat="1">
      <c r="A134"/>
      <c r="B134" s="493"/>
      <c r="C134" s="493"/>
      <c r="D134" s="494"/>
      <c r="E134" s="501"/>
      <c r="F134" s="496"/>
      <c r="G134" s="496"/>
      <c r="H134" s="496"/>
      <c r="I134" s="496"/>
      <c r="J134" s="496"/>
      <c r="K134" s="496"/>
      <c r="L134" s="496"/>
      <c r="M134" s="497"/>
      <c r="N134" s="497"/>
      <c r="O134" s="496"/>
      <c r="P134" s="498"/>
      <c r="Q134" s="502"/>
      <c r="R134" s="502"/>
      <c r="S134" s="502"/>
      <c r="T134" s="502"/>
      <c r="U134" s="502"/>
      <c r="V134" s="500"/>
      <c r="W134" s="500"/>
      <c r="X134" s="500"/>
    </row>
    <row r="135" spans="1:24" s="265" customFormat="1">
      <c r="A135"/>
      <c r="B135"/>
      <c r="C135" s="76" t="s">
        <v>1187</v>
      </c>
      <c r="D135" s="76"/>
      <c r="F135" s="120"/>
      <c r="G135" s="120"/>
      <c r="H135" s="120"/>
      <c r="I135" s="120"/>
      <c r="J135" s="120"/>
      <c r="K135" s="79"/>
      <c r="L135" s="120"/>
      <c r="M135" s="157"/>
      <c r="N135" s="157"/>
      <c r="O135" s="120"/>
      <c r="P135" s="82"/>
      <c r="Q135" s="194"/>
      <c r="R135" s="194"/>
      <c r="S135" s="194"/>
      <c r="T135" s="194"/>
      <c r="U135" s="194"/>
      <c r="W135" s="194"/>
      <c r="X135" s="194"/>
    </row>
    <row r="136" spans="1:24" s="265" customFormat="1">
      <c r="A136"/>
      <c r="B136"/>
      <c r="C136" s="42"/>
      <c r="E136" s="76" t="s">
        <v>1188</v>
      </c>
      <c r="F136" s="120"/>
      <c r="G136" s="120"/>
      <c r="H136" s="120"/>
      <c r="I136" s="120"/>
      <c r="J136" s="120"/>
      <c r="K136" s="79"/>
      <c r="L136" s="120"/>
      <c r="M136" s="157"/>
      <c r="N136" s="157"/>
      <c r="O136" s="120"/>
      <c r="P136" s="82"/>
      <c r="Q136" s="194"/>
      <c r="R136" s="194"/>
      <c r="S136" s="194"/>
      <c r="T136" s="194"/>
      <c r="U136" s="194"/>
      <c r="W136" s="194"/>
      <c r="X136" s="194"/>
    </row>
    <row r="137" spans="1:24" s="265" customFormat="1">
      <c r="A137"/>
      <c r="B137"/>
      <c r="C137"/>
      <c r="D137" s="42"/>
      <c r="E137" s="76"/>
      <c r="F137" s="120"/>
      <c r="G137" s="120"/>
      <c r="H137" s="120"/>
      <c r="I137" s="120"/>
      <c r="J137" s="120"/>
      <c r="K137" s="79"/>
      <c r="L137" s="120"/>
      <c r="M137" s="157"/>
      <c r="N137" s="157"/>
      <c r="O137" s="120"/>
      <c r="P137" s="82"/>
      <c r="Q137" s="194"/>
      <c r="R137" s="194"/>
      <c r="S137" s="194"/>
      <c r="T137" s="194"/>
      <c r="U137" s="194"/>
      <c r="W137" s="194"/>
      <c r="X137" s="194"/>
    </row>
    <row r="138" spans="1:24" s="265" customFormat="1">
      <c r="A138"/>
      <c r="B138"/>
      <c r="C138"/>
      <c r="D138" s="42"/>
      <c r="E138" s="79" t="s">
        <v>916</v>
      </c>
      <c r="F138" s="79"/>
      <c r="G138" s="79"/>
      <c r="H138" s="79"/>
      <c r="I138" s="79"/>
      <c r="J138" s="79"/>
      <c r="K138" s="79"/>
      <c r="L138" s="79"/>
      <c r="M138" s="157"/>
      <c r="N138" s="79"/>
      <c r="O138" s="120"/>
      <c r="P138" s="120"/>
      <c r="Q138" s="120"/>
      <c r="R138" s="120"/>
      <c r="S138" s="120"/>
      <c r="T138" s="120"/>
      <c r="U138" s="120"/>
    </row>
    <row r="139" spans="1:24" s="265" customFormat="1">
      <c r="A139"/>
      <c r="B139"/>
      <c r="C139"/>
      <c r="D139" s="42"/>
      <c r="E139" s="291">
        <f>InpC!$H$21</f>
        <v>45016</v>
      </c>
      <c r="F139" s="79"/>
      <c r="G139" s="79"/>
      <c r="H139" s="79"/>
      <c r="I139" s="79"/>
      <c r="J139" s="79"/>
      <c r="K139" s="79"/>
      <c r="L139" s="79"/>
      <c r="M139" s="157"/>
      <c r="N139" s="120"/>
      <c r="O139" s="120"/>
      <c r="P139" s="120"/>
      <c r="Q139" s="120"/>
      <c r="R139" s="120"/>
      <c r="S139" s="120"/>
      <c r="T139" s="120"/>
      <c r="U139" s="120"/>
    </row>
    <row r="140" spans="1:24" s="265" customFormat="1">
      <c r="A140"/>
      <c r="B140"/>
      <c r="C140"/>
      <c r="D140" s="42"/>
      <c r="E140" s="120"/>
      <c r="F140" s="120"/>
      <c r="G140" s="120"/>
      <c r="H140" s="120"/>
      <c r="I140" s="120"/>
      <c r="J140" s="120"/>
      <c r="K140" s="79"/>
      <c r="L140" s="120"/>
      <c r="M140" s="157"/>
      <c r="N140" s="157"/>
      <c r="O140" s="120"/>
      <c r="P140" s="82"/>
      <c r="Q140" s="194"/>
      <c r="R140" s="194"/>
      <c r="S140" s="194"/>
      <c r="T140" s="194"/>
      <c r="U140" s="194"/>
      <c r="V140" s="288"/>
      <c r="W140" s="194"/>
      <c r="X140" s="194"/>
    </row>
    <row r="141" spans="1:24">
      <c r="D141" s="42"/>
      <c r="E141" s="77" t="s">
        <v>942</v>
      </c>
      <c r="F141" s="318"/>
      <c r="G141" s="318"/>
      <c r="H141" s="265"/>
      <c r="I141" s="265"/>
      <c r="J141" s="265"/>
      <c r="K141" s="265"/>
      <c r="L141" s="265"/>
      <c r="M141" s="265"/>
      <c r="N141" s="301"/>
      <c r="O141" s="120"/>
      <c r="P141" s="120"/>
      <c r="Q141" s="120"/>
      <c r="R141" s="120"/>
      <c r="S141" s="120"/>
      <c r="T141" s="120"/>
      <c r="U141" s="120"/>
      <c r="V141" s="265"/>
      <c r="W141" s="265"/>
      <c r="X141" s="265"/>
    </row>
    <row r="142" spans="1:24">
      <c r="D142" s="42"/>
      <c r="E142" s="120" t="s">
        <v>1189</v>
      </c>
      <c r="F142" s="318"/>
      <c r="G142" s="318"/>
      <c r="H142" s="265"/>
      <c r="I142" s="265"/>
      <c r="J142" s="265"/>
      <c r="K142" s="265"/>
      <c r="L142" s="265"/>
      <c r="M142" s="326"/>
      <c r="N142" s="301"/>
      <c r="O142" s="120"/>
      <c r="P142" s="120"/>
      <c r="Q142" s="190">
        <f>DSDC_SWB!Q163</f>
        <v>0</v>
      </c>
      <c r="R142" s="190">
        <f>DSDC_SWB!R163</f>
        <v>0</v>
      </c>
      <c r="S142" s="190">
        <f>DSDC_SWB!S163</f>
        <v>0</v>
      </c>
      <c r="T142" s="190">
        <f>DSDC_SWB!T163</f>
        <v>0</v>
      </c>
      <c r="U142" s="190">
        <f>DSDC_SWB!U163</f>
        <v>0</v>
      </c>
      <c r="V142" s="288"/>
      <c r="W142" s="302">
        <f t="shared" ref="W142:W143" si="28">SUM(Q142:U142)</f>
        <v>0</v>
      </c>
      <c r="X142" s="302">
        <f>W142/$N$13</f>
        <v>0</v>
      </c>
    </row>
    <row r="143" spans="1:24">
      <c r="D143" s="42"/>
      <c r="E143" s="120" t="s">
        <v>1190</v>
      </c>
      <c r="F143" s="318"/>
      <c r="G143" s="318"/>
      <c r="H143" s="265"/>
      <c r="I143" s="265"/>
      <c r="J143" s="265"/>
      <c r="K143" s="265"/>
      <c r="L143" s="265"/>
      <c r="M143" s="190" t="str">
        <f>DSDC_BRL!M182</f>
        <v>£m</v>
      </c>
      <c r="N143" s="301"/>
      <c r="O143" s="120"/>
      <c r="P143" s="120"/>
      <c r="Q143" s="190">
        <f>DSDC_SWB!Q182+DSDC_SWB!Q185+DSDC_SWB!Q188</f>
        <v>0</v>
      </c>
      <c r="R143" s="190">
        <f>DSDC_SWB!R182+DSDC_SWB!R185+DSDC_SWB!R188</f>
        <v>0</v>
      </c>
      <c r="S143" s="190">
        <f>DSDC_SWB!S182+DSDC_SWB!S185+DSDC_SWB!S188</f>
        <v>0</v>
      </c>
      <c r="T143" s="190">
        <f>DSDC_SWB!T182+DSDC_SWB!T185+DSDC_SWB!T188</f>
        <v>0</v>
      </c>
      <c r="U143" s="190">
        <f>DSDC_SWB!U182+DSDC_SWB!U185+DSDC_SWB!U188</f>
        <v>0</v>
      </c>
      <c r="V143" s="288"/>
      <c r="W143" s="302">
        <f t="shared" si="28"/>
        <v>0</v>
      </c>
      <c r="X143" s="302">
        <f>W143/$N$13</f>
        <v>0</v>
      </c>
    </row>
    <row r="144" spans="1:24">
      <c r="D144" s="42"/>
      <c r="E144" s="76"/>
      <c r="F144" s="318"/>
      <c r="G144" s="318"/>
      <c r="H144" s="265"/>
      <c r="I144" s="265"/>
      <c r="J144" s="265"/>
      <c r="K144" s="265"/>
      <c r="L144" s="265"/>
      <c r="M144" s="449"/>
      <c r="O144" s="120"/>
      <c r="P144" s="120"/>
      <c r="Q144" s="311"/>
      <c r="R144" s="311"/>
      <c r="S144" s="311"/>
      <c r="T144" s="311"/>
      <c r="U144" s="311"/>
      <c r="V144" s="310"/>
      <c r="W144" s="311"/>
      <c r="X144" s="307"/>
    </row>
    <row r="145" spans="4:24">
      <c r="D145" s="42"/>
      <c r="N145" s="301"/>
      <c r="O145" s="120"/>
      <c r="P145" s="120"/>
      <c r="Q145" s="190"/>
      <c r="R145" s="190"/>
      <c r="S145" s="190"/>
      <c r="T145" s="190"/>
      <c r="U145" s="190"/>
      <c r="V145" s="288"/>
      <c r="W145" s="302"/>
      <c r="X145" s="302"/>
    </row>
    <row r="146" spans="4:24">
      <c r="D146" s="42"/>
      <c r="E146" s="120" t="s">
        <v>1191</v>
      </c>
      <c r="F146" s="318"/>
      <c r="G146" s="318"/>
      <c r="H146" s="265"/>
      <c r="I146" s="265"/>
      <c r="J146" s="265"/>
      <c r="K146" s="265"/>
      <c r="L146" s="265"/>
      <c r="M146" s="326"/>
      <c r="N146" s="301"/>
      <c r="O146" s="120"/>
      <c r="P146" s="120"/>
      <c r="Q146" s="190">
        <f>DSDC_SWB!Q164</f>
        <v>0</v>
      </c>
      <c r="R146" s="190">
        <f>DSDC_SWB!R164</f>
        <v>0</v>
      </c>
      <c r="S146" s="190">
        <f>DSDC_SWB!S164</f>
        <v>0</v>
      </c>
      <c r="T146" s="190">
        <f>DSDC_SWB!T164</f>
        <v>0</v>
      </c>
      <c r="U146" s="190">
        <f>DSDC_SWB!U164</f>
        <v>0</v>
      </c>
      <c r="V146" s="288"/>
      <c r="W146" s="302">
        <f t="shared" ref="W146:W147" si="29">SUM(Q146:U146)</f>
        <v>0</v>
      </c>
      <c r="X146" s="302">
        <f>W146/$N$13</f>
        <v>0</v>
      </c>
    </row>
    <row r="147" spans="4:24">
      <c r="D147" s="42"/>
      <c r="E147" s="120" t="s">
        <v>1192</v>
      </c>
      <c r="F147" s="318"/>
      <c r="G147" s="318"/>
      <c r="H147" s="265"/>
      <c r="I147" s="265"/>
      <c r="J147" s="265"/>
      <c r="K147" s="265"/>
      <c r="L147" s="265"/>
      <c r="M147" s="190" t="str">
        <f>DSDC_BRL!M183</f>
        <v>£m</v>
      </c>
      <c r="N147" s="301"/>
      <c r="O147" s="120"/>
      <c r="P147" s="120"/>
      <c r="Q147" s="190">
        <f>DSDC_SWB!Q183+DSDC_SWB!Q186+DSDC_SWB!Q189</f>
        <v>1.1827622045253272</v>
      </c>
      <c r="R147" s="190">
        <f>DSDC_SWB!R183+DSDC_SWB!R186+DSDC_SWB!R189</f>
        <v>1.1829552911770318</v>
      </c>
      <c r="S147" s="190">
        <f>DSDC_SWB!S183+DSDC_SWB!S186+DSDC_SWB!S189</f>
        <v>1.1829552911770318</v>
      </c>
      <c r="T147" s="190">
        <f>DSDC_SWB!T183+DSDC_SWB!T186+DSDC_SWB!T189</f>
        <v>1.1829552911770318</v>
      </c>
      <c r="U147" s="190">
        <f>DSDC_SWB!U183+DSDC_SWB!U186+DSDC_SWB!U189</f>
        <v>1.1829552911770318</v>
      </c>
      <c r="V147" s="288"/>
      <c r="W147" s="302">
        <f t="shared" si="29"/>
        <v>5.914583369233454</v>
      </c>
      <c r="X147" s="302">
        <f>W147/$N$13</f>
        <v>1.1829166738466907</v>
      </c>
    </row>
    <row r="148" spans="4:24">
      <c r="D148" s="42"/>
      <c r="E148" s="76"/>
      <c r="F148" s="318"/>
      <c r="G148" s="318"/>
      <c r="H148" s="265"/>
      <c r="I148" s="265"/>
      <c r="J148" s="265"/>
      <c r="K148" s="265"/>
      <c r="L148" s="265"/>
      <c r="M148" s="449"/>
      <c r="N148" s="301"/>
      <c r="O148" s="120"/>
      <c r="P148" s="120"/>
      <c r="Q148" s="311"/>
      <c r="R148" s="311"/>
      <c r="S148" s="311"/>
      <c r="T148" s="311"/>
      <c r="U148" s="311"/>
      <c r="V148" s="310"/>
      <c r="W148" s="311"/>
      <c r="X148" s="307"/>
    </row>
    <row r="149" spans="4:24">
      <c r="D149" s="42"/>
      <c r="E149" s="120"/>
      <c r="F149" s="318"/>
      <c r="G149" s="318"/>
      <c r="H149" s="265"/>
      <c r="I149" s="265"/>
      <c r="J149" s="265"/>
      <c r="K149" s="265"/>
      <c r="L149" s="265"/>
      <c r="M149" s="326"/>
      <c r="N149" s="301"/>
      <c r="O149" s="120"/>
      <c r="P149" s="120"/>
      <c r="Q149" s="190"/>
      <c r="R149" s="190"/>
      <c r="S149" s="190"/>
      <c r="T149" s="190"/>
      <c r="U149" s="190"/>
      <c r="V149" s="288"/>
      <c r="W149" s="302"/>
      <c r="X149" s="302"/>
    </row>
    <row r="150" spans="4:24">
      <c r="D150" s="42"/>
      <c r="E150" s="120" t="s">
        <v>1193</v>
      </c>
      <c r="F150" s="318"/>
      <c r="G150" s="318"/>
      <c r="H150" s="265"/>
      <c r="I150" s="265"/>
      <c r="J150" s="265"/>
      <c r="K150" s="265"/>
      <c r="L150" s="265"/>
      <c r="M150" s="326"/>
      <c r="N150" s="301"/>
      <c r="O150" s="120"/>
      <c r="P150" s="120"/>
      <c r="Q150" s="190">
        <f>DSDC_SWB!Q166</f>
        <v>0</v>
      </c>
      <c r="R150" s="190">
        <f>DSDC_SWB!R166</f>
        <v>0</v>
      </c>
      <c r="S150" s="190">
        <f>DSDC_SWB!S166</f>
        <v>0</v>
      </c>
      <c r="T150" s="190">
        <f>DSDC_SWB!T166</f>
        <v>0</v>
      </c>
      <c r="U150" s="190">
        <f>DSDC_SWB!U166</f>
        <v>0</v>
      </c>
      <c r="V150" s="288"/>
      <c r="W150" s="302">
        <f t="shared" ref="W150:W151" si="30">SUM(Q150:U150)</f>
        <v>0</v>
      </c>
      <c r="X150" s="302">
        <f>W150/$N$13</f>
        <v>0</v>
      </c>
    </row>
    <row r="151" spans="4:24">
      <c r="D151" s="42"/>
      <c r="E151" s="120" t="s">
        <v>1194</v>
      </c>
      <c r="F151" s="318"/>
      <c r="G151" s="318"/>
      <c r="H151" s="265"/>
      <c r="I151" s="265"/>
      <c r="J151" s="265"/>
      <c r="K151" s="265"/>
      <c r="L151" s="265"/>
      <c r="M151" s="190" t="str">
        <f>DSDC_BRL!M198</f>
        <v>£m</v>
      </c>
      <c r="N151" s="301"/>
      <c r="O151" s="120"/>
      <c r="P151" s="120"/>
      <c r="Q151" s="190">
        <f>DSDC_SWB!Q198+DSDC_SWB!Q201</f>
        <v>0</v>
      </c>
      <c r="R151" s="190">
        <f>DSDC_SWB!R198+DSDC_SWB!R201</f>
        <v>0</v>
      </c>
      <c r="S151" s="190">
        <f>DSDC_SWB!S198+DSDC_SWB!S201</f>
        <v>0</v>
      </c>
      <c r="T151" s="190">
        <f>DSDC_SWB!T198+DSDC_SWB!T201</f>
        <v>0</v>
      </c>
      <c r="U151" s="190">
        <f>DSDC_SWB!U198+DSDC_SWB!U201</f>
        <v>0</v>
      </c>
      <c r="V151" s="288"/>
      <c r="W151" s="302">
        <f t="shared" si="30"/>
        <v>0</v>
      </c>
      <c r="X151" s="302">
        <f>W151/$N$13</f>
        <v>0</v>
      </c>
    </row>
    <row r="152" spans="4:24">
      <c r="D152" s="42"/>
      <c r="E152" s="76"/>
      <c r="F152" s="318"/>
      <c r="G152" s="318"/>
      <c r="H152" s="265"/>
      <c r="I152" s="265"/>
      <c r="J152" s="265"/>
      <c r="K152" s="265"/>
      <c r="L152" s="265"/>
      <c r="M152" s="449"/>
      <c r="N152" s="301"/>
      <c r="O152" s="120"/>
      <c r="P152" s="120"/>
      <c r="Q152" s="311"/>
      <c r="R152" s="311"/>
      <c r="S152" s="311"/>
      <c r="T152" s="311"/>
      <c r="U152" s="311"/>
      <c r="V152" s="310"/>
      <c r="W152" s="311"/>
      <c r="X152" s="307"/>
    </row>
    <row r="153" spans="4:24">
      <c r="D153" s="42"/>
      <c r="N153" s="301"/>
      <c r="O153" s="120"/>
      <c r="P153" s="120"/>
      <c r="Q153" s="190"/>
      <c r="R153" s="190"/>
      <c r="S153" s="190"/>
      <c r="T153" s="190"/>
      <c r="U153" s="190"/>
      <c r="V153" s="288"/>
      <c r="W153" s="302"/>
      <c r="X153" s="302"/>
    </row>
    <row r="154" spans="4:24">
      <c r="D154" s="42"/>
      <c r="E154" s="120" t="s">
        <v>1195</v>
      </c>
      <c r="F154" s="318"/>
      <c r="G154" s="318"/>
      <c r="H154" s="265"/>
      <c r="I154" s="265"/>
      <c r="J154" s="265"/>
      <c r="K154" s="265"/>
      <c r="L154" s="265"/>
      <c r="M154" s="326"/>
      <c r="N154" s="301"/>
      <c r="O154" s="120"/>
      <c r="P154" s="120"/>
      <c r="Q154" s="190">
        <f>DSDC_SWB!Q167</f>
        <v>0</v>
      </c>
      <c r="R154" s="190">
        <f>DSDC_SWB!R167</f>
        <v>0</v>
      </c>
      <c r="S154" s="190">
        <f>DSDC_SWB!S167</f>
        <v>0</v>
      </c>
      <c r="T154" s="190">
        <f>DSDC_SWB!T167</f>
        <v>0</v>
      </c>
      <c r="U154" s="190">
        <f>DSDC_SWB!U167</f>
        <v>0</v>
      </c>
      <c r="V154" s="288"/>
      <c r="W154" s="302">
        <f t="shared" ref="W154:W155" si="31">SUM(Q154:U154)</f>
        <v>0</v>
      </c>
      <c r="X154" s="302">
        <f>W154/$N$13</f>
        <v>0</v>
      </c>
    </row>
    <row r="155" spans="4:24">
      <c r="D155" s="42"/>
      <c r="E155" s="120" t="s">
        <v>1196</v>
      </c>
      <c r="F155" s="318"/>
      <c r="G155" s="318"/>
      <c r="H155" s="265"/>
      <c r="I155" s="265"/>
      <c r="J155" s="265"/>
      <c r="K155" s="265"/>
      <c r="L155" s="265"/>
      <c r="M155" s="190" t="str">
        <f>DSDC_BRL!M202</f>
        <v>£m</v>
      </c>
      <c r="N155" s="301"/>
      <c r="O155" s="120"/>
      <c r="P155" s="120"/>
      <c r="Q155" s="190">
        <f>DSDC_SWB!Q199+DSDC_SWB!Q202</f>
        <v>0.13300000000000001</v>
      </c>
      <c r="R155" s="190">
        <f>DSDC_SWB!R199+DSDC_SWB!R202</f>
        <v>0.13300000000000001</v>
      </c>
      <c r="S155" s="190">
        <f>DSDC_SWB!S199+DSDC_SWB!S202</f>
        <v>0.13300000000000001</v>
      </c>
      <c r="T155" s="190">
        <f>DSDC_SWB!T199+DSDC_SWB!T202</f>
        <v>0.13300000000000001</v>
      </c>
      <c r="U155" s="190">
        <f>DSDC_SWB!U199+DSDC_SWB!U202</f>
        <v>0.13300000000000001</v>
      </c>
      <c r="V155" s="288"/>
      <c r="W155" s="302">
        <f t="shared" si="31"/>
        <v>0.66500000000000004</v>
      </c>
      <c r="X155" s="302">
        <f>W155/$N$13</f>
        <v>0.13300000000000001</v>
      </c>
    </row>
    <row r="156" spans="4:24">
      <c r="D156" s="42"/>
      <c r="E156" s="76"/>
      <c r="F156" s="318"/>
      <c r="G156" s="318"/>
      <c r="H156" s="265"/>
      <c r="I156" s="265"/>
      <c r="J156" s="265"/>
      <c r="K156" s="265"/>
      <c r="L156" s="265"/>
      <c r="M156" s="326"/>
      <c r="N156" s="301"/>
      <c r="O156" s="120"/>
      <c r="P156" s="120"/>
      <c r="Q156" s="311"/>
      <c r="R156" s="311"/>
      <c r="S156" s="311"/>
      <c r="T156" s="311"/>
      <c r="U156" s="311"/>
      <c r="V156" s="310"/>
      <c r="W156" s="311"/>
      <c r="X156" s="307"/>
    </row>
    <row r="157" spans="4:24">
      <c r="D157" s="42"/>
      <c r="E157" s="120"/>
      <c r="F157" s="318"/>
      <c r="G157" s="318"/>
      <c r="H157" s="265"/>
      <c r="I157" s="265"/>
      <c r="J157" s="265"/>
      <c r="K157" s="265"/>
      <c r="L157" s="265"/>
      <c r="M157" s="326"/>
      <c r="N157" s="301"/>
      <c r="O157" s="120"/>
      <c r="P157" s="120"/>
      <c r="Q157" s="190"/>
      <c r="R157" s="190"/>
      <c r="S157" s="190"/>
      <c r="T157" s="190"/>
      <c r="U157" s="190"/>
      <c r="V157" s="288"/>
      <c r="W157" s="302"/>
      <c r="X157" s="302"/>
    </row>
    <row r="158" spans="4:24">
      <c r="D158" s="42"/>
      <c r="E158" s="77" t="s">
        <v>1197</v>
      </c>
      <c r="F158" s="318"/>
      <c r="G158" s="318"/>
      <c r="H158" s="265"/>
      <c r="I158" s="265"/>
      <c r="J158" s="265"/>
      <c r="K158" s="265"/>
      <c r="L158" s="265"/>
      <c r="M158" s="326"/>
      <c r="N158" s="301"/>
      <c r="O158" s="120"/>
      <c r="P158" s="120"/>
      <c r="Q158" s="190"/>
      <c r="R158" s="190"/>
      <c r="S158" s="190"/>
      <c r="T158" s="190"/>
      <c r="U158" s="190"/>
      <c r="V158" s="288"/>
      <c r="W158" s="302"/>
      <c r="X158" s="302"/>
    </row>
    <row r="159" spans="4:24">
      <c r="D159" s="42"/>
      <c r="E159" s="77"/>
      <c r="F159" s="318"/>
      <c r="G159" s="318"/>
      <c r="H159" s="265"/>
      <c r="I159" s="265"/>
      <c r="J159" s="265"/>
      <c r="K159" s="265"/>
      <c r="L159" s="265"/>
      <c r="M159" s="326"/>
      <c r="N159" s="301"/>
      <c r="O159" s="120"/>
      <c r="P159" s="120"/>
      <c r="Q159" s="190"/>
      <c r="R159" s="190"/>
      <c r="S159" s="190"/>
      <c r="T159" s="190"/>
      <c r="U159" s="190"/>
      <c r="V159" s="288"/>
      <c r="W159" s="302"/>
      <c r="X159" s="302"/>
    </row>
    <row r="160" spans="4:24">
      <c r="D160" s="42"/>
      <c r="E160" s="120" t="s">
        <v>1189</v>
      </c>
      <c r="F160" s="318"/>
      <c r="G160" s="318"/>
      <c r="H160" s="265"/>
      <c r="I160" s="265"/>
      <c r="J160" s="265"/>
      <c r="K160" s="265"/>
      <c r="L160" s="265"/>
      <c r="M160" s="326" t="s">
        <v>31</v>
      </c>
      <c r="N160" s="301"/>
      <c r="O160" s="120"/>
      <c r="P160" s="120"/>
      <c r="Q160" s="190">
        <f>DSDC_SWB!Q151+DSDC_SWB!Q157+DSDC_SWB!Q169</f>
        <v>8.0650000000000013</v>
      </c>
      <c r="R160" s="190">
        <f>DSDC_SWB!R151+DSDC_SWB!R157+DSDC_SWB!R169</f>
        <v>8.0619999999999994</v>
      </c>
      <c r="S160" s="190">
        <f>DSDC_SWB!S151+DSDC_SWB!S157+DSDC_SWB!S169</f>
        <v>8.1850000000000005</v>
      </c>
      <c r="T160" s="190">
        <f>DSDC_SWB!T151+DSDC_SWB!T157+DSDC_SWB!T169</f>
        <v>7.9860000000000007</v>
      </c>
      <c r="U160" s="190">
        <f>DSDC_SWB!U151+DSDC_SWB!U157+DSDC_SWB!U169</f>
        <v>7.7490000000000006</v>
      </c>
      <c r="V160" s="288"/>
      <c r="W160" s="302">
        <f t="shared" ref="W160" si="32">SUM(Q160:U160)</f>
        <v>40.047000000000004</v>
      </c>
      <c r="X160" s="302">
        <f>W160/$N$13</f>
        <v>8.0094000000000012</v>
      </c>
    </row>
    <row r="161" spans="4:24">
      <c r="D161" s="42"/>
      <c r="E161" s="76"/>
      <c r="F161" s="318"/>
      <c r="G161" s="318"/>
      <c r="H161" s="265"/>
      <c r="I161" s="265"/>
      <c r="J161" s="265"/>
      <c r="K161" s="265"/>
      <c r="L161" s="265"/>
      <c r="M161" s="326"/>
      <c r="N161" s="301"/>
      <c r="O161" s="120"/>
      <c r="P161" s="120"/>
      <c r="Q161" s="311"/>
      <c r="R161" s="311"/>
      <c r="S161" s="311"/>
      <c r="T161" s="311"/>
      <c r="U161" s="311"/>
      <c r="V161" s="310"/>
      <c r="W161" s="311"/>
      <c r="X161" s="307"/>
    </row>
    <row r="162" spans="4:24">
      <c r="D162" s="42"/>
      <c r="F162" s="318"/>
      <c r="G162" s="318"/>
      <c r="H162" s="265"/>
      <c r="I162" s="265"/>
      <c r="J162" s="265"/>
      <c r="K162" s="265"/>
      <c r="L162" s="265"/>
      <c r="M162" s="326"/>
      <c r="N162" s="301"/>
      <c r="O162" s="120"/>
      <c r="P162" s="120"/>
      <c r="Q162" s="190"/>
      <c r="R162" s="190"/>
      <c r="S162" s="190"/>
      <c r="T162" s="190"/>
      <c r="U162" s="190"/>
      <c r="V162" s="288"/>
      <c r="W162" s="302"/>
      <c r="X162" s="302"/>
    </row>
    <row r="163" spans="4:24">
      <c r="D163" s="42"/>
      <c r="E163" s="120" t="s">
        <v>1191</v>
      </c>
      <c r="F163" s="318"/>
      <c r="G163" s="318"/>
      <c r="H163" s="265"/>
      <c r="I163" s="265"/>
      <c r="J163" s="265"/>
      <c r="K163" s="265"/>
      <c r="L163" s="265"/>
      <c r="M163" s="326" t="s">
        <v>31</v>
      </c>
      <c r="N163" s="301"/>
      <c r="O163" s="120"/>
      <c r="P163" s="120"/>
      <c r="Q163" s="190">
        <f>DSDC_SWB!Q152+DSDC_SWB!Q158+DSDC_SWB!Q170</f>
        <v>0.51</v>
      </c>
      <c r="R163" s="190">
        <f>DSDC_SWB!R152+DSDC_SWB!R158+DSDC_SWB!R170</f>
        <v>0.51</v>
      </c>
      <c r="S163" s="190">
        <f>DSDC_SWB!S152+DSDC_SWB!S158+DSDC_SWB!S170</f>
        <v>0.51</v>
      </c>
      <c r="T163" s="190">
        <f>DSDC_SWB!T152+DSDC_SWB!T158+DSDC_SWB!T170</f>
        <v>0.51</v>
      </c>
      <c r="U163" s="190">
        <f>DSDC_SWB!U152+DSDC_SWB!U158+DSDC_SWB!U170</f>
        <v>0.51</v>
      </c>
      <c r="V163" s="288"/>
      <c r="W163" s="302">
        <f t="shared" ref="W163" si="33">SUM(Q163:U163)</f>
        <v>2.5499999999999998</v>
      </c>
      <c r="X163" s="302">
        <f>W163/$N$13</f>
        <v>0.51</v>
      </c>
    </row>
    <row r="164" spans="4:24">
      <c r="D164" s="42"/>
      <c r="E164" s="76"/>
      <c r="F164" s="318"/>
      <c r="G164" s="318"/>
      <c r="H164" s="265"/>
      <c r="I164" s="265"/>
      <c r="J164" s="265"/>
      <c r="K164" s="265"/>
      <c r="L164" s="265"/>
      <c r="M164" s="449"/>
      <c r="N164" s="301"/>
      <c r="O164" s="120"/>
      <c r="P164" s="120"/>
      <c r="Q164" s="311"/>
      <c r="R164" s="311"/>
      <c r="S164" s="311"/>
      <c r="T164" s="311"/>
      <c r="U164" s="311"/>
      <c r="V164" s="310"/>
      <c r="W164" s="311"/>
      <c r="X164" s="307"/>
    </row>
    <row r="165" spans="4:24">
      <c r="D165" s="42"/>
      <c r="E165" s="120"/>
      <c r="F165" s="318"/>
      <c r="G165" s="318"/>
      <c r="H165" s="265"/>
      <c r="I165" s="265"/>
      <c r="J165" s="265"/>
      <c r="K165" s="265"/>
      <c r="L165" s="265"/>
      <c r="M165" s="326"/>
      <c r="N165" s="301"/>
      <c r="O165" s="120"/>
      <c r="P165" s="120"/>
      <c r="Q165" s="190"/>
      <c r="R165" s="190"/>
      <c r="S165" s="190"/>
      <c r="T165" s="190"/>
      <c r="U165" s="190"/>
      <c r="V165" s="288"/>
      <c r="W165" s="302"/>
      <c r="X165" s="302"/>
    </row>
    <row r="166" spans="4:24">
      <c r="D166" s="42"/>
      <c r="E166" s="120" t="s">
        <v>1193</v>
      </c>
      <c r="F166" s="318"/>
      <c r="G166" s="318"/>
      <c r="H166" s="265"/>
      <c r="I166" s="265"/>
      <c r="J166" s="265"/>
      <c r="K166" s="265"/>
      <c r="L166" s="265"/>
      <c r="M166" s="326"/>
      <c r="N166" s="301"/>
      <c r="O166" s="120"/>
      <c r="P166" s="120"/>
      <c r="Q166" s="190">
        <f>DSDC_SWB!Q154+DSDC_SWB!Q160+DSDC_SWB!Q172</f>
        <v>4.2320000000000002</v>
      </c>
      <c r="R166" s="190">
        <f>DSDC_SWB!R154+DSDC_SWB!R160+DSDC_SWB!R172</f>
        <v>4.2320000000000002</v>
      </c>
      <c r="S166" s="190">
        <f>DSDC_SWB!S154+DSDC_SWB!S160+DSDC_SWB!S172</f>
        <v>4.2320000000000002</v>
      </c>
      <c r="T166" s="190">
        <f>DSDC_SWB!T154+DSDC_SWB!T160+DSDC_SWB!T172</f>
        <v>4.2320000000000002</v>
      </c>
      <c r="U166" s="190">
        <f>DSDC_SWB!U154+DSDC_SWB!U160+DSDC_SWB!U172</f>
        <v>4.2320000000000002</v>
      </c>
      <c r="V166" s="288"/>
      <c r="W166" s="302">
        <f t="shared" ref="W166:W167" si="34">SUM(Q166:U166)</f>
        <v>21.16</v>
      </c>
      <c r="X166" s="302">
        <f>W166/$N$13</f>
        <v>4.2320000000000002</v>
      </c>
    </row>
    <row r="167" spans="4:24">
      <c r="D167" s="42"/>
      <c r="E167" s="120" t="s">
        <v>1194</v>
      </c>
      <c r="F167" s="318"/>
      <c r="G167" s="318"/>
      <c r="H167" s="265"/>
      <c r="I167" s="265"/>
      <c r="J167" s="265"/>
      <c r="K167" s="265"/>
      <c r="L167" s="265"/>
      <c r="M167" s="190" t="str">
        <f>DSDC_BRL!M195</f>
        <v>£m</v>
      </c>
      <c r="N167" s="301"/>
      <c r="O167" s="120"/>
      <c r="P167" s="120"/>
      <c r="Q167" s="190">
        <f>DSDC_SWB!Q195</f>
        <v>0</v>
      </c>
      <c r="R167" s="190">
        <f>DSDC_SWB!R195</f>
        <v>0</v>
      </c>
      <c r="S167" s="190">
        <f>DSDC_SWB!S195</f>
        <v>0</v>
      </c>
      <c r="T167" s="190">
        <f>DSDC_SWB!T195</f>
        <v>0</v>
      </c>
      <c r="U167" s="190">
        <f>DSDC_SWB!U195</f>
        <v>0</v>
      </c>
      <c r="V167" s="288"/>
      <c r="W167" s="302">
        <f t="shared" si="34"/>
        <v>0</v>
      </c>
      <c r="X167" s="302">
        <f>W167/$N$13</f>
        <v>0</v>
      </c>
    </row>
    <row r="168" spans="4:24">
      <c r="D168" s="42"/>
      <c r="E168" s="76"/>
      <c r="F168" s="318"/>
      <c r="G168" s="318"/>
      <c r="H168" s="265"/>
      <c r="I168" s="265"/>
      <c r="J168" s="265"/>
      <c r="K168" s="265"/>
      <c r="L168" s="265"/>
      <c r="M168" s="326"/>
      <c r="N168" s="301"/>
      <c r="O168" s="120"/>
      <c r="P168" s="120"/>
      <c r="Q168" s="311"/>
      <c r="R168" s="311"/>
      <c r="S168" s="311"/>
      <c r="T168" s="311"/>
      <c r="U168" s="311"/>
      <c r="V168" s="310"/>
      <c r="W168" s="311"/>
      <c r="X168" s="307"/>
    </row>
    <row r="169" spans="4:24">
      <c r="D169" s="42"/>
      <c r="F169" s="318"/>
      <c r="G169" s="318"/>
      <c r="H169" s="265"/>
      <c r="I169" s="265"/>
      <c r="J169" s="265"/>
      <c r="K169" s="265"/>
      <c r="L169" s="265"/>
      <c r="M169" s="326"/>
      <c r="N169" s="301"/>
      <c r="O169" s="120"/>
      <c r="P169" s="120"/>
      <c r="Q169" s="190"/>
      <c r="R169" s="190"/>
      <c r="S169" s="190"/>
      <c r="T169" s="190"/>
      <c r="U169" s="190"/>
      <c r="V169" s="288"/>
      <c r="W169" s="302"/>
      <c r="X169" s="302"/>
    </row>
    <row r="170" spans="4:24">
      <c r="D170" s="42"/>
      <c r="E170" s="120" t="s">
        <v>1195</v>
      </c>
      <c r="F170" s="318"/>
      <c r="G170" s="318"/>
      <c r="H170" s="265"/>
      <c r="I170" s="265"/>
      <c r="J170" s="265"/>
      <c r="K170" s="265"/>
      <c r="L170" s="265"/>
      <c r="M170" s="326"/>
      <c r="N170" s="301"/>
      <c r="O170" s="120"/>
      <c r="P170" s="120"/>
      <c r="Q170" s="190">
        <f>DSDC_SWB!Q155+DSDC_SWB!Q161+DSDC_SWB!Q173</f>
        <v>2.9000000000000001E-2</v>
      </c>
      <c r="R170" s="190">
        <f>DSDC_SWB!R155+DSDC_SWB!R161+DSDC_SWB!R173</f>
        <v>2.9000000000000001E-2</v>
      </c>
      <c r="S170" s="190">
        <f>DSDC_SWB!S155+DSDC_SWB!S161+DSDC_SWB!S173</f>
        <v>2.9000000000000001E-2</v>
      </c>
      <c r="T170" s="190">
        <f>DSDC_SWB!T155+DSDC_SWB!T161+DSDC_SWB!T173</f>
        <v>2.9000000000000001E-2</v>
      </c>
      <c r="U170" s="190">
        <f>DSDC_SWB!U155+DSDC_SWB!U161+DSDC_SWB!U173</f>
        <v>2.9000000000000001E-2</v>
      </c>
      <c r="V170" s="288"/>
      <c r="W170" s="302">
        <f t="shared" ref="W170:W171" si="35">SUM(Q170:U170)</f>
        <v>0.14500000000000002</v>
      </c>
      <c r="X170" s="302">
        <f>W170/$N$13</f>
        <v>2.9000000000000005E-2</v>
      </c>
    </row>
    <row r="171" spans="4:24">
      <c r="D171" s="42"/>
      <c r="E171" s="120" t="s">
        <v>1196</v>
      </c>
      <c r="F171" s="318"/>
      <c r="G171" s="318"/>
      <c r="H171" s="265"/>
      <c r="I171" s="265"/>
      <c r="J171" s="265"/>
      <c r="K171" s="265"/>
      <c r="L171" s="265"/>
      <c r="M171" s="190" t="str">
        <f>DSDC_BRL!M196</f>
        <v>£m</v>
      </c>
      <c r="N171" s="301"/>
      <c r="O171" s="120"/>
      <c r="P171" s="120"/>
      <c r="Q171" s="190">
        <f>DSDC_SWB!Q196</f>
        <v>0.106</v>
      </c>
      <c r="R171" s="190">
        <f>DSDC_SWB!R196</f>
        <v>0.106</v>
      </c>
      <c r="S171" s="190">
        <f>DSDC_SWB!S196</f>
        <v>0.106</v>
      </c>
      <c r="T171" s="190">
        <f>DSDC_SWB!T196</f>
        <v>0.106</v>
      </c>
      <c r="U171" s="190">
        <f>DSDC_SWB!U196</f>
        <v>0.106</v>
      </c>
      <c r="V171" s="288"/>
      <c r="W171" s="302">
        <f t="shared" si="35"/>
        <v>0.53</v>
      </c>
      <c r="X171" s="302">
        <f>W171/$N$13</f>
        <v>0.10600000000000001</v>
      </c>
    </row>
    <row r="172" spans="4:24">
      <c r="D172" s="42"/>
      <c r="E172" s="76"/>
      <c r="F172" s="318"/>
      <c r="G172" s="318"/>
      <c r="H172" s="265"/>
      <c r="I172" s="265"/>
      <c r="J172" s="265"/>
      <c r="K172" s="265"/>
      <c r="L172" s="265"/>
      <c r="M172" s="449"/>
      <c r="N172" s="301"/>
      <c r="O172" s="120"/>
      <c r="P172" s="120"/>
      <c r="Q172" s="311"/>
      <c r="R172" s="311"/>
      <c r="S172" s="311"/>
      <c r="T172" s="311"/>
      <c r="U172" s="311"/>
      <c r="V172" s="310"/>
      <c r="W172" s="311"/>
      <c r="X172" s="307"/>
    </row>
    <row r="173" spans="4:24">
      <c r="D173" s="42"/>
      <c r="E173" s="76"/>
      <c r="F173" s="318"/>
      <c r="G173" s="318"/>
      <c r="H173" s="265"/>
      <c r="I173" s="265"/>
      <c r="J173" s="265"/>
      <c r="K173" s="265"/>
      <c r="L173" s="265"/>
      <c r="M173" s="449"/>
      <c r="N173" s="301"/>
      <c r="O173" s="120"/>
      <c r="P173" s="120"/>
      <c r="Q173" s="310"/>
      <c r="R173" s="310"/>
      <c r="S173" s="310"/>
      <c r="T173" s="310"/>
      <c r="U173" s="310"/>
      <c r="V173" s="310"/>
      <c r="W173" s="310"/>
      <c r="X173" s="302"/>
    </row>
    <row r="174" spans="4:24">
      <c r="D174" s="42"/>
      <c r="E174" s="76" t="s">
        <v>1198</v>
      </c>
      <c r="F174" s="318"/>
      <c r="G174" s="318"/>
      <c r="H174" s="265"/>
      <c r="I174" s="265"/>
      <c r="J174" s="265"/>
      <c r="K174" s="265"/>
      <c r="L174" s="265"/>
      <c r="M174" s="449"/>
      <c r="N174" s="301"/>
      <c r="O174" s="120"/>
      <c r="P174" s="120"/>
      <c r="Q174" s="458">
        <f>Q142+Q146+Q150+Q154+Q160+Q163+Q166+Q170</f>
        <v>12.836000000000002</v>
      </c>
      <c r="R174" s="458">
        <f t="shared" ref="R174:U174" si="36">R142+R146+R150+R154+R160+R163+R166+R170</f>
        <v>12.832999999999998</v>
      </c>
      <c r="S174" s="458">
        <f t="shared" si="36"/>
        <v>12.956</v>
      </c>
      <c r="T174" s="458">
        <f t="shared" si="36"/>
        <v>12.757000000000001</v>
      </c>
      <c r="U174" s="458">
        <f t="shared" si="36"/>
        <v>12.52</v>
      </c>
      <c r="V174" s="458"/>
      <c r="W174" s="459">
        <f t="shared" ref="W174" si="37">SUM(Q174:U174)</f>
        <v>63.902000000000001</v>
      </c>
      <c r="X174" s="459">
        <f>W174/$N$13</f>
        <v>12.7804</v>
      </c>
    </row>
    <row r="175" spans="4:24">
      <c r="D175" s="42"/>
      <c r="E175" s="120" t="s">
        <v>1198</v>
      </c>
      <c r="F175" s="318"/>
      <c r="G175" s="318"/>
      <c r="H175" s="265"/>
      <c r="I175" s="265"/>
      <c r="J175" s="265"/>
      <c r="K175" s="265"/>
      <c r="L175" s="265"/>
      <c r="M175" s="449"/>
      <c r="N175" s="301"/>
      <c r="O175" s="120"/>
      <c r="P175" s="120"/>
      <c r="Q175" s="310">
        <f>DSDC_SWB!Q177+DSDC_SWB!Q180</f>
        <v>12.835999999999999</v>
      </c>
      <c r="R175" s="310">
        <f>DSDC_SWB!R177+DSDC_SWB!R180</f>
        <v>12.832999999999998</v>
      </c>
      <c r="S175" s="310">
        <f>DSDC_SWB!S177+DSDC_SWB!S180</f>
        <v>12.956</v>
      </c>
      <c r="T175" s="310">
        <f>DSDC_SWB!T177+DSDC_SWB!T180</f>
        <v>12.757000000000001</v>
      </c>
      <c r="U175" s="310">
        <f>DSDC_SWB!U177+DSDC_SWB!U180</f>
        <v>12.52</v>
      </c>
      <c r="V175" s="310"/>
      <c r="W175" s="302">
        <f t="shared" ref="W175:W178" si="38">SUM(Q175:U175)</f>
        <v>63.902000000000001</v>
      </c>
      <c r="X175" s="302">
        <f>W175/$N$13</f>
        <v>12.7804</v>
      </c>
    </row>
    <row r="176" spans="4:24">
      <c r="D176" s="42"/>
      <c r="E176" s="120" t="s">
        <v>923</v>
      </c>
      <c r="F176" s="318"/>
      <c r="G176" s="318"/>
      <c r="H176" s="265"/>
      <c r="I176" s="265"/>
      <c r="J176" s="265"/>
      <c r="K176" s="265"/>
      <c r="L176" s="265"/>
      <c r="M176" s="326"/>
      <c r="N176" s="301"/>
      <c r="O176" s="120"/>
      <c r="P176" s="120"/>
      <c r="Q176" s="457">
        <f>IF(ABS(Q174-Q175)&gt;CHK_TOL,1,0)</f>
        <v>0</v>
      </c>
      <c r="R176" s="457">
        <f>IF(ABS(R174-R175)&gt;CHK_TOL,1,0)</f>
        <v>0</v>
      </c>
      <c r="S176" s="457">
        <f>IF(ABS(S174-S175)&gt;CHK_TOL,1,0)</f>
        <v>0</v>
      </c>
      <c r="T176" s="457">
        <f>IF(ABS(T174-T175)&gt;CHK_TOL,1,0)</f>
        <v>0</v>
      </c>
      <c r="U176" s="457">
        <f>IF(ABS(U174-U175)&gt;CHK_TOL,1,0)</f>
        <v>0</v>
      </c>
      <c r="V176" s="310"/>
      <c r="W176" s="302"/>
      <c r="X176" s="302"/>
    </row>
    <row r="177" spans="1:24">
      <c r="D177" s="42"/>
      <c r="E177" s="76" t="s">
        <v>1199</v>
      </c>
      <c r="F177" s="318"/>
      <c r="G177" s="318"/>
      <c r="H177" s="265"/>
      <c r="I177" s="265"/>
      <c r="J177" s="265"/>
      <c r="K177" s="265"/>
      <c r="L177" s="265"/>
      <c r="M177" s="326"/>
      <c r="N177" s="301"/>
      <c r="O177" s="120"/>
      <c r="P177" s="120"/>
      <c r="Q177" s="462">
        <f>Q143+Q147+Q151+Q155+Q167+Q171</f>
        <v>1.4217622045253273</v>
      </c>
      <c r="R177" s="462">
        <f t="shared" ref="R177:U177" si="39">R143+R147+R151+R155+R167+R171</f>
        <v>1.4219552911770319</v>
      </c>
      <c r="S177" s="462">
        <f t="shared" si="39"/>
        <v>1.4219552911770319</v>
      </c>
      <c r="T177" s="462">
        <f t="shared" si="39"/>
        <v>1.4219552911770319</v>
      </c>
      <c r="U177" s="462">
        <f t="shared" si="39"/>
        <v>1.4219552911770319</v>
      </c>
      <c r="V177" s="458"/>
      <c r="W177" s="459">
        <f t="shared" ref="W177" si="40">SUM(Q177:U177)</f>
        <v>7.1095833692334534</v>
      </c>
      <c r="X177" s="459">
        <f>W177/$N$13</f>
        <v>1.4219166738466906</v>
      </c>
    </row>
    <row r="178" spans="1:24">
      <c r="D178" s="42"/>
      <c r="E178" s="120" t="s">
        <v>1131</v>
      </c>
      <c r="F178" s="318"/>
      <c r="G178" s="318"/>
      <c r="H178" s="265"/>
      <c r="I178" s="265"/>
      <c r="J178" s="265"/>
      <c r="K178" s="265"/>
      <c r="L178" s="265"/>
      <c r="M178" s="326"/>
      <c r="N178" s="301"/>
      <c r="O178" s="120"/>
      <c r="P178" s="120"/>
      <c r="Q178" s="190">
        <f>DSDC_SWB!Q193+DSDC_SWB!Q206</f>
        <v>1.4217622045253271</v>
      </c>
      <c r="R178" s="190">
        <f>DSDC_SWB!R193+DSDC_SWB!R206</f>
        <v>1.4219552911770319</v>
      </c>
      <c r="S178" s="190">
        <f>DSDC_SWB!S193+DSDC_SWB!S206</f>
        <v>1.4219552911770319</v>
      </c>
      <c r="T178" s="190">
        <f>DSDC_SWB!T193+DSDC_SWB!T206</f>
        <v>1.4219552911770319</v>
      </c>
      <c r="U178" s="190">
        <f>DSDC_SWB!U193+DSDC_SWB!U206</f>
        <v>1.4219552911770319</v>
      </c>
      <c r="V178" s="288"/>
      <c r="W178" s="302">
        <f t="shared" si="38"/>
        <v>7.1095833692334534</v>
      </c>
      <c r="X178" s="302">
        <f>W178/$N$13</f>
        <v>1.4219166738466906</v>
      </c>
    </row>
    <row r="179" spans="1:24">
      <c r="D179" s="42"/>
      <c r="E179" s="120" t="s">
        <v>923</v>
      </c>
      <c r="F179" s="318"/>
      <c r="G179" s="318"/>
      <c r="H179" s="265"/>
      <c r="I179" s="265"/>
      <c r="J179" s="265"/>
      <c r="K179" s="265"/>
      <c r="L179" s="265"/>
      <c r="M179" s="326"/>
      <c r="N179" s="301"/>
      <c r="O179" s="120"/>
      <c r="P179" s="120"/>
      <c r="Q179" s="457">
        <f>IF(ABS(Q177-Q178)&gt;CHK_TOL,1,0)</f>
        <v>0</v>
      </c>
      <c r="R179" s="457">
        <f>IF(ABS(R177-R178)&gt;CHK_TOL,1,0)</f>
        <v>0</v>
      </c>
      <c r="S179" s="457">
        <f>IF(ABS(S177-S178)&gt;CHK_TOL,1,0)</f>
        <v>0</v>
      </c>
      <c r="T179" s="457">
        <f>IF(ABS(T177-T178)&gt;CHK_TOL,1,0)</f>
        <v>0</v>
      </c>
      <c r="U179" s="457">
        <f>IF(ABS(U177-U178)&gt;CHK_TOL,1,0)</f>
        <v>0</v>
      </c>
      <c r="V179" s="288"/>
      <c r="W179" s="302"/>
      <c r="X179" s="302"/>
    </row>
    <row r="180" spans="1:24">
      <c r="D180" s="42"/>
      <c r="E180" s="120"/>
      <c r="F180" s="318"/>
      <c r="G180" s="318"/>
      <c r="H180" s="265"/>
      <c r="I180" s="265"/>
      <c r="J180" s="265"/>
      <c r="K180" s="265"/>
      <c r="L180" s="265"/>
      <c r="M180" s="326"/>
      <c r="N180" s="301"/>
      <c r="O180" s="120"/>
      <c r="P180" s="120"/>
      <c r="Q180" s="457"/>
      <c r="R180" s="457"/>
      <c r="S180" s="457"/>
      <c r="T180" s="457"/>
      <c r="U180" s="457"/>
      <c r="V180" s="288"/>
      <c r="W180" s="302"/>
      <c r="X180" s="302"/>
    </row>
    <row r="181" spans="1:24" s="265" customFormat="1">
      <c r="A181"/>
      <c r="B181"/>
      <c r="C181" s="534"/>
      <c r="E181" s="76" t="s">
        <v>1200</v>
      </c>
      <c r="F181" s="120"/>
      <c r="G181" s="120"/>
      <c r="H181" s="120"/>
      <c r="I181" s="120"/>
      <c r="J181" s="120"/>
      <c r="K181" s="79"/>
      <c r="L181" s="120"/>
      <c r="M181" s="157"/>
      <c r="N181" s="157"/>
      <c r="O181" s="120"/>
      <c r="P181" s="82"/>
      <c r="Q181" s="194"/>
      <c r="R181" s="194"/>
      <c r="S181" s="194"/>
      <c r="T181" s="194"/>
      <c r="U181" s="194"/>
      <c r="W181" s="194"/>
      <c r="X181" s="194"/>
    </row>
    <row r="182" spans="1:24" s="265" customFormat="1">
      <c r="A182"/>
      <c r="B182"/>
      <c r="C182"/>
      <c r="D182" s="42"/>
      <c r="E182" s="76"/>
      <c r="F182" s="120"/>
      <c r="G182" s="120"/>
      <c r="H182" s="120"/>
      <c r="I182" s="120"/>
      <c r="J182" s="120"/>
      <c r="K182" s="79"/>
      <c r="L182" s="120"/>
      <c r="M182" s="157"/>
      <c r="N182" s="157"/>
      <c r="O182" s="120"/>
      <c r="P182" s="82"/>
      <c r="Q182" s="194"/>
      <c r="R182" s="194"/>
      <c r="S182" s="194"/>
      <c r="T182" s="194"/>
      <c r="U182" s="194"/>
      <c r="W182" s="194"/>
      <c r="X182" s="194"/>
    </row>
    <row r="183" spans="1:24" s="265" customFormat="1">
      <c r="A183"/>
      <c r="B183"/>
      <c r="C183"/>
      <c r="D183" s="42"/>
      <c r="E183" s="79" t="s">
        <v>916</v>
      </c>
      <c r="F183" s="79"/>
      <c r="G183" s="79"/>
      <c r="H183" s="79"/>
      <c r="I183" s="79"/>
      <c r="J183" s="79"/>
      <c r="K183" s="79"/>
      <c r="L183" s="79"/>
      <c r="M183" s="157"/>
      <c r="N183" s="79"/>
      <c r="O183" s="120"/>
      <c r="P183" s="120"/>
      <c r="Q183" s="120"/>
      <c r="R183" s="120"/>
      <c r="S183" s="120"/>
      <c r="T183" s="120"/>
      <c r="U183" s="120"/>
    </row>
    <row r="184" spans="1:24" s="265" customFormat="1">
      <c r="A184"/>
      <c r="B184"/>
      <c r="C184"/>
      <c r="D184" s="42"/>
      <c r="E184" s="291">
        <f>InpC!$H$21</f>
        <v>45016</v>
      </c>
      <c r="F184" s="79"/>
      <c r="G184" s="79"/>
      <c r="H184" s="79"/>
      <c r="I184" s="79"/>
      <c r="J184" s="79"/>
      <c r="K184" s="79"/>
      <c r="L184" s="79"/>
      <c r="M184" s="157"/>
      <c r="N184" s="120"/>
      <c r="O184" s="120"/>
      <c r="P184" s="120"/>
      <c r="Q184" s="120"/>
      <c r="R184" s="120"/>
      <c r="S184" s="120"/>
      <c r="T184" s="120"/>
      <c r="U184" s="120"/>
    </row>
    <row r="185" spans="1:24" s="265" customFormat="1">
      <c r="A185"/>
      <c r="B185"/>
      <c r="C185"/>
      <c r="D185" s="42"/>
      <c r="E185" s="120"/>
      <c r="F185" s="120"/>
      <c r="G185" s="120"/>
      <c r="H185" s="120"/>
      <c r="I185" s="120"/>
      <c r="J185" s="120"/>
      <c r="K185" s="79"/>
      <c r="L185" s="120"/>
      <c r="M185" s="157"/>
      <c r="N185" s="157"/>
      <c r="O185" s="120"/>
      <c r="P185" s="82"/>
      <c r="Q185" s="194"/>
      <c r="R185" s="194"/>
      <c r="S185" s="194"/>
      <c r="T185" s="194"/>
      <c r="U185" s="194"/>
      <c r="V185" s="288"/>
      <c r="W185" s="194"/>
      <c r="X185" s="194"/>
    </row>
    <row r="186" spans="1:24">
      <c r="D186" s="42"/>
      <c r="E186" s="77" t="s">
        <v>942</v>
      </c>
      <c r="F186" s="318"/>
      <c r="G186" s="318"/>
      <c r="H186" s="265"/>
      <c r="I186" s="265"/>
      <c r="J186" s="265"/>
      <c r="K186" s="265"/>
      <c r="L186" s="265"/>
      <c r="M186" s="265"/>
      <c r="N186" s="301"/>
      <c r="O186" s="120"/>
      <c r="P186" s="120"/>
      <c r="Q186" s="120"/>
      <c r="R186" s="120"/>
      <c r="S186" s="120"/>
      <c r="T186" s="120"/>
      <c r="U186" s="120"/>
      <c r="V186" s="265"/>
      <c r="W186" s="265"/>
      <c r="X186" s="265"/>
    </row>
    <row r="187" spans="1:24">
      <c r="D187" s="42"/>
      <c r="E187" s="120" t="s">
        <v>1189</v>
      </c>
      <c r="F187" s="318"/>
      <c r="G187" s="318"/>
      <c r="H187" s="265"/>
      <c r="I187" s="265"/>
      <c r="J187" s="265"/>
      <c r="K187" s="265"/>
      <c r="L187" s="265"/>
      <c r="M187" s="326"/>
      <c r="N187" s="301"/>
      <c r="O187" s="120"/>
      <c r="P187" s="120"/>
      <c r="Q187" s="190">
        <f>DSDC_BRL!Q163</f>
        <v>0</v>
      </c>
      <c r="R187" s="190">
        <f>DSDC_BRL!R163</f>
        <v>0</v>
      </c>
      <c r="S187" s="190">
        <f>DSDC_BRL!S163</f>
        <v>0</v>
      </c>
      <c r="T187" s="190">
        <f>DSDC_BRL!T163</f>
        <v>0</v>
      </c>
      <c r="U187" s="190">
        <f>DSDC_BRL!U163</f>
        <v>0</v>
      </c>
      <c r="V187" s="288"/>
      <c r="W187" s="302">
        <f t="shared" ref="W187:W188" si="41">SUM(Q187:U187)</f>
        <v>0</v>
      </c>
      <c r="X187" s="302">
        <f>W187/$N$13</f>
        <v>0</v>
      </c>
    </row>
    <row r="188" spans="1:24">
      <c r="D188" s="42"/>
      <c r="E188" s="120" t="s">
        <v>1190</v>
      </c>
      <c r="F188" s="318"/>
      <c r="G188" s="318"/>
      <c r="H188" s="265"/>
      <c r="I188" s="265"/>
      <c r="J188" s="265"/>
      <c r="K188" s="265"/>
      <c r="L188" s="265"/>
      <c r="M188" s="190">
        <f>DSDC_BRL!M226</f>
        <v>0</v>
      </c>
      <c r="N188" s="301"/>
      <c r="O188" s="120"/>
      <c r="P188" s="120"/>
      <c r="Q188" s="190">
        <f>DSDC_BRL!Q182+DSDC_BRL!Q185+DSDC_BRL!Q188</f>
        <v>0</v>
      </c>
      <c r="R188" s="190">
        <f>DSDC_BRL!R182+DSDC_BRL!R185+DSDC_BRL!R188</f>
        <v>0</v>
      </c>
      <c r="S188" s="190">
        <f>DSDC_BRL!S182+DSDC_BRL!S185+DSDC_BRL!S188</f>
        <v>0</v>
      </c>
      <c r="T188" s="190">
        <f>DSDC_BRL!T182+DSDC_BRL!T185+DSDC_BRL!T188</f>
        <v>0</v>
      </c>
      <c r="U188" s="190">
        <f>DSDC_BRL!U182+DSDC_BRL!U185+DSDC_BRL!U188</f>
        <v>0</v>
      </c>
      <c r="V188" s="288"/>
      <c r="W188" s="302">
        <f t="shared" si="41"/>
        <v>0</v>
      </c>
      <c r="X188" s="302">
        <f>W188/$N$13</f>
        <v>0</v>
      </c>
    </row>
    <row r="189" spans="1:24">
      <c r="D189" s="42"/>
      <c r="E189" s="76"/>
      <c r="F189" s="318"/>
      <c r="G189" s="318"/>
      <c r="H189" s="265"/>
      <c r="I189" s="265"/>
      <c r="J189" s="265"/>
      <c r="K189" s="265"/>
      <c r="L189" s="265"/>
      <c r="M189" s="449"/>
      <c r="O189" s="120"/>
      <c r="P189" s="120"/>
      <c r="Q189" s="311"/>
      <c r="R189" s="311"/>
      <c r="S189" s="311"/>
      <c r="T189" s="311"/>
      <c r="U189" s="311"/>
      <c r="V189" s="310"/>
      <c r="W189" s="311"/>
      <c r="X189" s="307"/>
    </row>
    <row r="190" spans="1:24">
      <c r="D190" s="42"/>
      <c r="N190" s="301"/>
      <c r="O190" s="120"/>
      <c r="P190" s="120"/>
      <c r="Q190" s="190"/>
      <c r="R190" s="190"/>
      <c r="S190" s="190"/>
      <c r="T190" s="190"/>
      <c r="U190" s="190"/>
      <c r="V190" s="288"/>
      <c r="W190" s="302"/>
      <c r="X190" s="302"/>
    </row>
    <row r="191" spans="1:24">
      <c r="D191" s="42"/>
      <c r="E191" s="120" t="s">
        <v>1191</v>
      </c>
      <c r="F191" s="318"/>
      <c r="G191" s="318"/>
      <c r="H191" s="265"/>
      <c r="I191" s="265"/>
      <c r="J191" s="265"/>
      <c r="K191" s="265"/>
      <c r="L191" s="265"/>
      <c r="M191" s="326"/>
      <c r="N191" s="301"/>
      <c r="O191" s="120"/>
      <c r="P191" s="120"/>
      <c r="Q191" s="190">
        <f>DSDC_BRL!Q164</f>
        <v>0</v>
      </c>
      <c r="R191" s="190">
        <f>DSDC_BRL!R164</f>
        <v>0</v>
      </c>
      <c r="S191" s="190">
        <f>DSDC_BRL!S164</f>
        <v>0</v>
      </c>
      <c r="T191" s="190">
        <f>DSDC_BRL!T164</f>
        <v>0</v>
      </c>
      <c r="U191" s="190">
        <f>DSDC_BRL!U164</f>
        <v>0</v>
      </c>
      <c r="V191" s="288"/>
      <c r="W191" s="302">
        <f t="shared" ref="W191:W192" si="42">SUM(Q191:U191)</f>
        <v>0</v>
      </c>
      <c r="X191" s="302">
        <f>W191/$N$13</f>
        <v>0</v>
      </c>
    </row>
    <row r="192" spans="1:24">
      <c r="D192" s="42"/>
      <c r="E192" s="120" t="s">
        <v>1192</v>
      </c>
      <c r="F192" s="318"/>
      <c r="G192" s="318"/>
      <c r="H192" s="265"/>
      <c r="I192" s="265"/>
      <c r="J192" s="265"/>
      <c r="K192" s="265"/>
      <c r="L192" s="265"/>
      <c r="M192" s="190">
        <f>DSDC_BRL!M227</f>
        <v>0</v>
      </c>
      <c r="N192" s="301"/>
      <c r="O192" s="120"/>
      <c r="P192" s="120"/>
      <c r="Q192" s="190">
        <f>DSDC_BRL!Q183+DSDC_BRL!Q186+DSDC_BRL!Q189</f>
        <v>0.22600000000000001</v>
      </c>
      <c r="R192" s="190">
        <f>DSDC_BRL!R183+DSDC_BRL!R186+DSDC_BRL!R189</f>
        <v>0.216</v>
      </c>
      <c r="S192" s="190">
        <f>DSDC_BRL!S183+DSDC_BRL!S186+DSDC_BRL!S189</f>
        <v>0.216</v>
      </c>
      <c r="T192" s="190">
        <f>DSDC_BRL!T183+DSDC_BRL!T186+DSDC_BRL!T189</f>
        <v>0.21299999999999999</v>
      </c>
      <c r="U192" s="190">
        <f>DSDC_BRL!U183+DSDC_BRL!U186+DSDC_BRL!U189</f>
        <v>0.216</v>
      </c>
      <c r="V192" s="288"/>
      <c r="W192" s="302">
        <f t="shared" si="42"/>
        <v>1.087</v>
      </c>
      <c r="X192" s="302">
        <f>W192/$N$13</f>
        <v>0.21739999999999998</v>
      </c>
    </row>
    <row r="193" spans="4:24">
      <c r="D193" s="42"/>
      <c r="E193" s="76"/>
      <c r="F193" s="318"/>
      <c r="G193" s="318"/>
      <c r="H193" s="265"/>
      <c r="I193" s="265"/>
      <c r="J193" s="265"/>
      <c r="K193" s="265"/>
      <c r="L193" s="265"/>
      <c r="M193" s="449"/>
      <c r="N193" s="301"/>
      <c r="O193" s="120"/>
      <c r="P193" s="120"/>
      <c r="Q193" s="311"/>
      <c r="R193" s="311"/>
      <c r="S193" s="311"/>
      <c r="T193" s="311"/>
      <c r="U193" s="311"/>
      <c r="V193" s="310"/>
      <c r="W193" s="311"/>
      <c r="X193" s="307"/>
    </row>
    <row r="194" spans="4:24">
      <c r="D194" s="42"/>
      <c r="E194" s="120"/>
      <c r="F194" s="318"/>
      <c r="G194" s="318"/>
      <c r="H194" s="265"/>
      <c r="I194" s="265"/>
      <c r="J194" s="265"/>
      <c r="K194" s="265"/>
      <c r="L194" s="265"/>
      <c r="M194" s="326"/>
      <c r="N194" s="301"/>
      <c r="O194" s="120"/>
      <c r="P194" s="120"/>
      <c r="Q194" s="190"/>
      <c r="R194" s="190"/>
      <c r="S194" s="190"/>
      <c r="T194" s="190"/>
      <c r="U194" s="190"/>
      <c r="V194" s="288"/>
      <c r="W194" s="302"/>
      <c r="X194" s="302"/>
    </row>
    <row r="195" spans="4:24">
      <c r="D195" s="42"/>
      <c r="E195" s="120"/>
      <c r="F195" s="318"/>
      <c r="G195" s="318"/>
      <c r="H195" s="265"/>
      <c r="I195" s="265"/>
      <c r="J195" s="265"/>
      <c r="K195" s="265"/>
      <c r="L195" s="265"/>
      <c r="M195" s="326"/>
      <c r="N195" s="301"/>
      <c r="O195" s="120"/>
      <c r="P195" s="120"/>
      <c r="Q195" s="190"/>
      <c r="R195" s="190"/>
      <c r="S195" s="190"/>
      <c r="T195" s="190"/>
      <c r="U195" s="190"/>
      <c r="V195" s="288"/>
      <c r="W195" s="302"/>
      <c r="X195" s="302"/>
    </row>
    <row r="196" spans="4:24">
      <c r="D196" s="42"/>
      <c r="E196" s="77" t="s">
        <v>1197</v>
      </c>
      <c r="F196" s="318"/>
      <c r="G196" s="318"/>
      <c r="H196" s="265"/>
      <c r="I196" s="265"/>
      <c r="J196" s="265"/>
      <c r="K196" s="265"/>
      <c r="L196" s="265"/>
      <c r="M196" s="326"/>
      <c r="N196" s="301"/>
      <c r="O196" s="120"/>
      <c r="P196" s="120"/>
      <c r="Q196" s="190"/>
      <c r="R196" s="190"/>
      <c r="S196" s="190"/>
      <c r="T196" s="190"/>
      <c r="U196" s="190"/>
      <c r="V196" s="288"/>
      <c r="W196" s="302"/>
      <c r="X196" s="302"/>
    </row>
    <row r="197" spans="4:24">
      <c r="D197" s="42"/>
      <c r="E197" s="77"/>
      <c r="F197" s="318"/>
      <c r="G197" s="318"/>
      <c r="H197" s="265"/>
      <c r="I197" s="265"/>
      <c r="J197" s="265"/>
      <c r="K197" s="265"/>
      <c r="L197" s="265"/>
      <c r="M197" s="326"/>
      <c r="N197" s="301"/>
      <c r="O197" s="120"/>
      <c r="P197" s="120"/>
      <c r="Q197" s="190"/>
      <c r="R197" s="190"/>
      <c r="S197" s="190"/>
      <c r="T197" s="190"/>
      <c r="U197" s="190"/>
      <c r="V197" s="288"/>
      <c r="W197" s="302"/>
      <c r="X197" s="302"/>
    </row>
    <row r="198" spans="4:24">
      <c r="D198" s="42"/>
      <c r="E198" s="120" t="s">
        <v>1189</v>
      </c>
      <c r="F198" s="318"/>
      <c r="G198" s="318"/>
      <c r="H198" s="265"/>
      <c r="I198" s="265"/>
      <c r="J198" s="265"/>
      <c r="K198" s="265"/>
      <c r="L198" s="265"/>
      <c r="M198" s="326" t="s">
        <v>31</v>
      </c>
      <c r="N198" s="301"/>
      <c r="O198" s="120"/>
      <c r="P198" s="120"/>
      <c r="Q198" s="190">
        <f>DSDC_BRL!Q151+DSDC_BRL!Q157+DSDC_BRL!Q169</f>
        <v>3.7359999999999998</v>
      </c>
      <c r="R198" s="190">
        <f>DSDC_BRL!R151+DSDC_BRL!R157+DSDC_BRL!R169</f>
        <v>3.3120000000000003</v>
      </c>
      <c r="S198" s="190">
        <f>DSDC_BRL!S151+DSDC_BRL!S157+DSDC_BRL!S169</f>
        <v>3.3120000000000003</v>
      </c>
      <c r="T198" s="190">
        <f>DSDC_BRL!T151+DSDC_BRL!T157+DSDC_BRL!T169</f>
        <v>3.1960000000000002</v>
      </c>
      <c r="U198" s="190">
        <f>DSDC_BRL!U151+DSDC_BRL!U157+DSDC_BRL!U169</f>
        <v>3.3680000000000003</v>
      </c>
      <c r="V198" s="288"/>
      <c r="W198" s="302">
        <f t="shared" ref="W198" si="43">SUM(Q198:U198)</f>
        <v>16.923999999999999</v>
      </c>
      <c r="X198" s="302">
        <f>W198/$N$13</f>
        <v>3.3847999999999998</v>
      </c>
    </row>
    <row r="199" spans="4:24">
      <c r="D199" s="42"/>
      <c r="E199" s="76"/>
      <c r="F199" s="318"/>
      <c r="G199" s="318"/>
      <c r="H199" s="265"/>
      <c r="I199" s="265"/>
      <c r="J199" s="265"/>
      <c r="K199" s="265"/>
      <c r="L199" s="265"/>
      <c r="M199" s="326"/>
      <c r="N199" s="301"/>
      <c r="O199" s="120"/>
      <c r="P199" s="120"/>
      <c r="Q199" s="311"/>
      <c r="R199" s="311"/>
      <c r="S199" s="311"/>
      <c r="T199" s="311"/>
      <c r="U199" s="311"/>
      <c r="V199" s="310"/>
      <c r="W199" s="311"/>
      <c r="X199" s="307"/>
    </row>
    <row r="200" spans="4:24">
      <c r="D200" s="42"/>
      <c r="F200" s="318"/>
      <c r="G200" s="318"/>
      <c r="H200" s="265"/>
      <c r="I200" s="265"/>
      <c r="J200" s="265"/>
      <c r="K200" s="265"/>
      <c r="L200" s="265"/>
      <c r="M200" s="326"/>
      <c r="N200" s="301"/>
      <c r="O200" s="120"/>
      <c r="P200" s="120"/>
      <c r="Q200" s="190"/>
      <c r="R200" s="190"/>
      <c r="S200" s="190"/>
      <c r="T200" s="190"/>
      <c r="U200" s="190"/>
      <c r="V200" s="288"/>
      <c r="W200" s="302"/>
      <c r="X200" s="302"/>
    </row>
    <row r="201" spans="4:24">
      <c r="D201" s="42"/>
      <c r="E201" s="120" t="s">
        <v>1191</v>
      </c>
      <c r="F201" s="318"/>
      <c r="G201" s="318"/>
      <c r="H201" s="265"/>
      <c r="I201" s="265"/>
      <c r="J201" s="265"/>
      <c r="K201" s="265"/>
      <c r="L201" s="265"/>
      <c r="M201" s="326" t="s">
        <v>31</v>
      </c>
      <c r="N201" s="301"/>
      <c r="O201" s="120"/>
      <c r="P201" s="120"/>
      <c r="Q201" s="190">
        <f>DSDC_BRL!Q152+DSDC_BRL!Q158+DSDC_BRL!Q170</f>
        <v>0</v>
      </c>
      <c r="R201" s="190">
        <f>DSDC_BRL!R152+DSDC_BRL!R158+DSDC_BRL!R170</f>
        <v>0</v>
      </c>
      <c r="S201" s="190">
        <f>DSDC_BRL!S152+DSDC_BRL!S158+DSDC_BRL!S170</f>
        <v>0</v>
      </c>
      <c r="T201" s="190">
        <f>DSDC_BRL!T152+DSDC_BRL!T158+DSDC_BRL!T170</f>
        <v>0</v>
      </c>
      <c r="U201" s="190">
        <f>DSDC_BRL!U152+DSDC_BRL!U158+DSDC_BRL!U170</f>
        <v>0</v>
      </c>
      <c r="V201" s="288"/>
      <c r="W201" s="302">
        <f t="shared" ref="W201" si="44">SUM(Q201:U201)</f>
        <v>0</v>
      </c>
      <c r="X201" s="302">
        <f>W201/$N$13</f>
        <v>0</v>
      </c>
    </row>
    <row r="202" spans="4:24">
      <c r="D202" s="42"/>
      <c r="E202" s="76"/>
      <c r="F202" s="318"/>
      <c r="G202" s="318"/>
      <c r="H202" s="265"/>
      <c r="I202" s="265"/>
      <c r="J202" s="265"/>
      <c r="K202" s="265"/>
      <c r="L202" s="265"/>
      <c r="M202" s="449"/>
      <c r="N202" s="301"/>
      <c r="O202" s="120"/>
      <c r="P202" s="120"/>
      <c r="Q202" s="311"/>
      <c r="R202" s="311"/>
      <c r="S202" s="311"/>
      <c r="T202" s="311"/>
      <c r="U202" s="311"/>
      <c r="V202" s="310"/>
      <c r="W202" s="311"/>
      <c r="X202" s="307"/>
    </row>
    <row r="203" spans="4:24">
      <c r="D203" s="42"/>
      <c r="E203" s="120"/>
      <c r="F203" s="318"/>
      <c r="G203" s="318"/>
      <c r="H203" s="265"/>
      <c r="I203" s="265"/>
      <c r="J203" s="265"/>
      <c r="K203" s="265"/>
      <c r="L203" s="265"/>
      <c r="M203" s="326"/>
      <c r="N203" s="301"/>
      <c r="O203" s="120"/>
      <c r="P203" s="120"/>
      <c r="Q203" s="190"/>
      <c r="R203" s="190"/>
      <c r="S203" s="190"/>
      <c r="T203" s="190"/>
      <c r="U203" s="190"/>
      <c r="V203" s="288"/>
      <c r="W203" s="302"/>
      <c r="X203" s="302"/>
    </row>
    <row r="204" spans="4:24">
      <c r="D204" s="42"/>
      <c r="E204" s="76"/>
      <c r="F204" s="318"/>
      <c r="G204" s="318"/>
      <c r="H204" s="265"/>
      <c r="I204" s="265"/>
      <c r="J204" s="265"/>
      <c r="K204" s="265"/>
      <c r="L204" s="265"/>
      <c r="M204" s="449"/>
      <c r="N204" s="301"/>
      <c r="O204" s="120"/>
      <c r="P204" s="120"/>
      <c r="Q204" s="310"/>
      <c r="R204" s="310"/>
      <c r="S204" s="310"/>
      <c r="T204" s="310"/>
      <c r="U204" s="310"/>
      <c r="V204" s="310"/>
      <c r="W204" s="310"/>
      <c r="X204" s="302"/>
    </row>
    <row r="205" spans="4:24">
      <c r="D205" s="42"/>
      <c r="E205" s="76" t="s">
        <v>1198</v>
      </c>
      <c r="F205" s="318"/>
      <c r="G205" s="318"/>
      <c r="H205" s="265"/>
      <c r="I205" s="265"/>
      <c r="J205" s="265"/>
      <c r="K205" s="265"/>
      <c r="L205" s="265"/>
      <c r="M205" s="449"/>
      <c r="N205" s="301"/>
      <c r="O205" s="120"/>
      <c r="P205" s="120"/>
      <c r="Q205" s="458">
        <f>Q187+Q191+Q198+Q201</f>
        <v>3.7359999999999998</v>
      </c>
      <c r="R205" s="458">
        <f t="shared" ref="R205:U205" si="45">R187+R191+R198+R201</f>
        <v>3.3120000000000003</v>
      </c>
      <c r="S205" s="458">
        <f t="shared" si="45"/>
        <v>3.3120000000000003</v>
      </c>
      <c r="T205" s="458">
        <f t="shared" si="45"/>
        <v>3.1960000000000002</v>
      </c>
      <c r="U205" s="458">
        <f t="shared" si="45"/>
        <v>3.3680000000000003</v>
      </c>
      <c r="V205" s="458"/>
      <c r="W205" s="459">
        <f t="shared" ref="W205" si="46">SUM(Q205:U205)</f>
        <v>16.923999999999999</v>
      </c>
      <c r="X205" s="459">
        <f>W205/$N$13</f>
        <v>3.3847999999999998</v>
      </c>
    </row>
    <row r="206" spans="4:24">
      <c r="D206" s="42"/>
      <c r="E206" s="120" t="s">
        <v>1198</v>
      </c>
      <c r="F206" s="318"/>
      <c r="G206" s="318"/>
      <c r="H206" s="265"/>
      <c r="I206" s="265"/>
      <c r="J206" s="265"/>
      <c r="K206" s="265"/>
      <c r="L206" s="265"/>
      <c r="M206" s="449"/>
      <c r="N206" s="301"/>
      <c r="O206" s="120"/>
      <c r="P206" s="120"/>
      <c r="Q206" s="310">
        <f>DSDC_BRL!Q177</f>
        <v>3.7359999999999998</v>
      </c>
      <c r="R206" s="310">
        <f>DSDC_BRL!R177</f>
        <v>3.3120000000000003</v>
      </c>
      <c r="S206" s="310">
        <f>DSDC_BRL!S177</f>
        <v>3.3120000000000003</v>
      </c>
      <c r="T206" s="310">
        <f>DSDC_BRL!T177</f>
        <v>3.1960000000000002</v>
      </c>
      <c r="U206" s="310">
        <f>DSDC_BRL!U177</f>
        <v>3.3680000000000003</v>
      </c>
      <c r="V206" s="310"/>
      <c r="W206" s="302">
        <f t="shared" ref="W206" si="47">SUM(Q206:U206)</f>
        <v>16.923999999999999</v>
      </c>
      <c r="X206" s="302">
        <f>W206/$N$13</f>
        <v>3.3847999999999998</v>
      </c>
    </row>
    <row r="207" spans="4:24">
      <c r="D207" s="42"/>
      <c r="E207" s="120" t="s">
        <v>923</v>
      </c>
      <c r="F207" s="318"/>
      <c r="G207" s="318"/>
      <c r="H207" s="265"/>
      <c r="I207" s="265"/>
      <c r="J207" s="265"/>
      <c r="K207" s="265"/>
      <c r="L207" s="265"/>
      <c r="M207" s="326"/>
      <c r="N207" s="301"/>
      <c r="O207" s="120"/>
      <c r="P207" s="120"/>
      <c r="Q207" s="457">
        <f>IF(ABS(Q205-Q206)&gt;CHK_TOL,1,0)</f>
        <v>0</v>
      </c>
      <c r="R207" s="457">
        <f>IF(ABS(R205-R206)&gt;CHK_TOL,1,0)</f>
        <v>0</v>
      </c>
      <c r="S207" s="457">
        <f>IF(ABS(S205-S206)&gt;CHK_TOL,1,0)</f>
        <v>0</v>
      </c>
      <c r="T207" s="457">
        <f>IF(ABS(T205-T206)&gt;CHK_TOL,1,0)</f>
        <v>0</v>
      </c>
      <c r="U207" s="457">
        <f>IF(ABS(U205-U206)&gt;CHK_TOL,1,0)</f>
        <v>0</v>
      </c>
      <c r="V207" s="310"/>
      <c r="W207" s="302"/>
      <c r="X207" s="302"/>
    </row>
    <row r="208" spans="4:24">
      <c r="D208" s="42"/>
      <c r="E208" s="76" t="s">
        <v>1199</v>
      </c>
      <c r="F208" s="318"/>
      <c r="G208" s="318"/>
      <c r="H208" s="265"/>
      <c r="I208" s="265"/>
      <c r="J208" s="265"/>
      <c r="K208" s="265"/>
      <c r="L208" s="265"/>
      <c r="M208" s="326"/>
      <c r="N208" s="301"/>
      <c r="O208" s="120"/>
      <c r="P208" s="120"/>
      <c r="Q208" s="462">
        <f>Q188+Q192</f>
        <v>0.22600000000000001</v>
      </c>
      <c r="R208" s="462">
        <f t="shared" ref="R208:U208" si="48">R188+R192</f>
        <v>0.216</v>
      </c>
      <c r="S208" s="462">
        <f t="shared" si="48"/>
        <v>0.216</v>
      </c>
      <c r="T208" s="462">
        <f t="shared" si="48"/>
        <v>0.21299999999999999</v>
      </c>
      <c r="U208" s="462">
        <f t="shared" si="48"/>
        <v>0.216</v>
      </c>
      <c r="V208" s="458"/>
      <c r="W208" s="459">
        <f t="shared" ref="W208" si="49">SUM(Q208:U208)</f>
        <v>1.087</v>
      </c>
      <c r="X208" s="459">
        <f>W208/$N$13</f>
        <v>0.21739999999999998</v>
      </c>
    </row>
    <row r="209" spans="1:24">
      <c r="D209" s="42"/>
      <c r="E209" s="120" t="s">
        <v>1131</v>
      </c>
      <c r="F209" s="318"/>
      <c r="G209" s="318"/>
      <c r="H209" s="265"/>
      <c r="I209" s="265"/>
      <c r="J209" s="265"/>
      <c r="K209" s="265"/>
      <c r="L209" s="265"/>
      <c r="M209" s="326"/>
      <c r="N209" s="301"/>
      <c r="O209" s="120"/>
      <c r="P209" s="120"/>
      <c r="Q209" s="190">
        <f>DSDC_BRL!Q193</f>
        <v>0.22600000000000001</v>
      </c>
      <c r="R209" s="190">
        <f>DSDC_BRL!R193</f>
        <v>0.216</v>
      </c>
      <c r="S209" s="190">
        <f>DSDC_BRL!S193</f>
        <v>0.216</v>
      </c>
      <c r="T209" s="190">
        <f>DSDC_BRL!T193</f>
        <v>0.21299999999999999</v>
      </c>
      <c r="U209" s="190">
        <f>DSDC_BRL!U193</f>
        <v>0.216</v>
      </c>
      <c r="V209" s="288"/>
      <c r="W209" s="302">
        <f t="shared" ref="W209" si="50">SUM(Q209:U209)</f>
        <v>1.087</v>
      </c>
      <c r="X209" s="302">
        <f>W209/$N$13</f>
        <v>0.21739999999999998</v>
      </c>
    </row>
    <row r="210" spans="1:24">
      <c r="D210" s="42"/>
      <c r="E210" s="120" t="s">
        <v>923</v>
      </c>
      <c r="F210" s="318"/>
      <c r="G210" s="318"/>
      <c r="H210" s="265"/>
      <c r="I210" s="265"/>
      <c r="J210" s="265"/>
      <c r="K210" s="265"/>
      <c r="L210" s="265"/>
      <c r="M210" s="326"/>
      <c r="N210" s="301"/>
      <c r="O210" s="120"/>
      <c r="P210" s="120"/>
      <c r="Q210" s="457">
        <f>IF(ABS(Q208-Q209)&gt;CHK_TOL,1,0)</f>
        <v>0</v>
      </c>
      <c r="R210" s="457">
        <f>IF(ABS(R208-R209)&gt;CHK_TOL,1,0)</f>
        <v>0</v>
      </c>
      <c r="S210" s="457">
        <f>IF(ABS(S208-S209)&gt;CHK_TOL,1,0)</f>
        <v>0</v>
      </c>
      <c r="T210" s="457">
        <f>IF(ABS(T208-T209)&gt;CHK_TOL,1,0)</f>
        <v>0</v>
      </c>
      <c r="U210" s="457">
        <f>IF(ABS(U208-U209)&gt;CHK_TOL,1,0)</f>
        <v>0</v>
      </c>
      <c r="V210" s="288"/>
      <c r="W210" s="302"/>
      <c r="X210" s="302"/>
    </row>
    <row r="211" spans="1:24">
      <c r="D211" s="42"/>
      <c r="E211" s="120"/>
      <c r="F211" s="318"/>
      <c r="G211" s="318"/>
      <c r="H211" s="265"/>
      <c r="I211" s="265"/>
      <c r="J211" s="265"/>
      <c r="K211" s="265"/>
      <c r="L211" s="265"/>
      <c r="M211" s="326"/>
      <c r="N211" s="301"/>
      <c r="O211" s="120"/>
      <c r="P211" s="120"/>
      <c r="Q211" s="190"/>
      <c r="R211" s="190"/>
      <c r="S211" s="190"/>
      <c r="T211" s="190"/>
      <c r="U211" s="190"/>
      <c r="V211" s="288"/>
      <c r="W211" s="302"/>
      <c r="X211" s="302"/>
    </row>
    <row r="212" spans="1:24" s="265" customFormat="1">
      <c r="A212"/>
      <c r="B212"/>
      <c r="C212" s="42"/>
      <c r="E212" s="76" t="s">
        <v>1201</v>
      </c>
      <c r="F212" s="120"/>
      <c r="G212" s="120"/>
      <c r="H212" s="120"/>
      <c r="I212" s="120"/>
      <c r="J212" s="120"/>
      <c r="K212" s="79"/>
      <c r="L212" s="120"/>
      <c r="M212" s="157"/>
      <c r="N212" s="157"/>
      <c r="O212" s="120"/>
      <c r="P212" s="82"/>
      <c r="Q212" s="194"/>
      <c r="R212" s="194"/>
      <c r="S212" s="194"/>
      <c r="T212" s="194"/>
      <c r="U212" s="194"/>
      <c r="W212" s="194"/>
      <c r="X212" s="194"/>
    </row>
    <row r="213" spans="1:24" s="265" customFormat="1">
      <c r="A213"/>
      <c r="B213"/>
      <c r="C213"/>
      <c r="D213" s="42"/>
      <c r="E213" s="76"/>
      <c r="F213" s="120"/>
      <c r="G213" s="120"/>
      <c r="H213" s="120"/>
      <c r="I213" s="120"/>
      <c r="J213" s="120"/>
      <c r="K213" s="79"/>
      <c r="L213" s="120"/>
      <c r="M213" s="157"/>
      <c r="N213" s="157"/>
      <c r="O213" s="120"/>
      <c r="P213" s="82"/>
      <c r="Q213" s="194"/>
      <c r="R213" s="194"/>
      <c r="S213" s="194"/>
      <c r="T213" s="194"/>
      <c r="U213" s="194"/>
      <c r="W213" s="194"/>
      <c r="X213" s="194"/>
    </row>
    <row r="214" spans="1:24" s="265" customFormat="1">
      <c r="A214"/>
      <c r="B214"/>
      <c r="C214"/>
      <c r="D214" s="42"/>
      <c r="E214" s="79" t="s">
        <v>916</v>
      </c>
      <c r="F214" s="79"/>
      <c r="G214" s="79"/>
      <c r="H214" s="79"/>
      <c r="I214" s="79"/>
      <c r="J214" s="79"/>
      <c r="K214" s="79"/>
      <c r="L214" s="79"/>
      <c r="M214" s="157"/>
      <c r="N214" s="79"/>
      <c r="O214" s="120"/>
      <c r="P214" s="120"/>
      <c r="Q214" s="120"/>
      <c r="R214" s="120"/>
      <c r="S214" s="120"/>
      <c r="T214" s="120"/>
      <c r="U214" s="120"/>
    </row>
    <row r="215" spans="1:24" s="265" customFormat="1">
      <c r="A215"/>
      <c r="B215"/>
      <c r="C215"/>
      <c r="D215" s="42"/>
      <c r="E215" s="291">
        <f>InpC!$H$21</f>
        <v>45016</v>
      </c>
      <c r="F215" s="79"/>
      <c r="G215" s="79"/>
      <c r="H215" s="79"/>
      <c r="I215" s="79"/>
      <c r="J215" s="79"/>
      <c r="K215" s="79"/>
      <c r="L215" s="79"/>
      <c r="M215" s="157"/>
      <c r="N215" s="120"/>
      <c r="O215" s="120"/>
      <c r="P215" s="120"/>
      <c r="Q215" s="120"/>
      <c r="R215" s="120"/>
      <c r="S215" s="120"/>
      <c r="T215" s="120"/>
      <c r="U215" s="120"/>
    </row>
    <row r="216" spans="1:24" s="265" customFormat="1">
      <c r="A216"/>
      <c r="B216"/>
      <c r="C216"/>
      <c r="D216" s="42"/>
      <c r="E216" s="120"/>
      <c r="F216" s="120"/>
      <c r="G216" s="120"/>
      <c r="H216" s="120"/>
      <c r="I216" s="120"/>
      <c r="J216" s="120"/>
      <c r="K216" s="79"/>
      <c r="L216" s="120"/>
      <c r="M216" s="157"/>
      <c r="N216" s="157"/>
      <c r="O216" s="120"/>
      <c r="P216" s="82"/>
      <c r="Q216" s="194"/>
      <c r="R216" s="194"/>
      <c r="S216" s="194"/>
      <c r="T216" s="194"/>
      <c r="U216" s="194"/>
      <c r="V216" s="288"/>
      <c r="W216" s="194"/>
      <c r="X216" s="194"/>
    </row>
    <row r="217" spans="1:24">
      <c r="D217" s="42"/>
      <c r="E217" s="77" t="s">
        <v>942</v>
      </c>
      <c r="F217" s="318"/>
      <c r="G217" s="318"/>
      <c r="H217" s="265"/>
      <c r="I217" s="265"/>
      <c r="J217" s="265"/>
      <c r="K217" s="265"/>
      <c r="L217" s="265"/>
      <c r="M217" s="265"/>
      <c r="N217" s="301"/>
      <c r="O217" s="120"/>
      <c r="P217" s="120"/>
      <c r="Q217" s="120"/>
      <c r="R217" s="120"/>
      <c r="S217" s="120"/>
      <c r="T217" s="120"/>
      <c r="U217" s="120"/>
      <c r="V217" s="265"/>
      <c r="W217" s="265"/>
      <c r="X217" s="265"/>
    </row>
    <row r="218" spans="1:24">
      <c r="D218" s="42"/>
      <c r="E218" s="120" t="s">
        <v>1189</v>
      </c>
      <c r="F218" s="318"/>
      <c r="G218" s="318"/>
      <c r="H218" s="265"/>
      <c r="I218" s="265"/>
      <c r="J218" s="265"/>
      <c r="K218" s="265"/>
      <c r="L218" s="265"/>
      <c r="M218" s="326"/>
      <c r="N218" s="301"/>
      <c r="O218" s="120"/>
      <c r="P218" s="120"/>
      <c r="Q218" s="190">
        <f>Q142</f>
        <v>0</v>
      </c>
      <c r="R218" s="190">
        <f t="shared" ref="R218:U218" si="51">R142</f>
        <v>0</v>
      </c>
      <c r="S218" s="190">
        <f t="shared" si="51"/>
        <v>0</v>
      </c>
      <c r="T218" s="190">
        <f t="shared" si="51"/>
        <v>0</v>
      </c>
      <c r="U218" s="190">
        <f t="shared" si="51"/>
        <v>0</v>
      </c>
      <c r="V218" s="288"/>
      <c r="W218" s="302">
        <f t="shared" ref="W218:W219" si="52">SUM(Q218:U218)</f>
        <v>0</v>
      </c>
      <c r="X218" s="302">
        <f>W218/$N$13</f>
        <v>0</v>
      </c>
    </row>
    <row r="219" spans="1:24">
      <c r="D219" s="42"/>
      <c r="E219" s="120" t="s">
        <v>1190</v>
      </c>
      <c r="F219" s="318"/>
      <c r="G219" s="318"/>
      <c r="H219" s="265"/>
      <c r="I219" s="265"/>
      <c r="J219" s="265"/>
      <c r="K219" s="265"/>
      <c r="L219" s="265"/>
      <c r="M219" s="190">
        <f>DSDC_BRL!M258</f>
        <v>0</v>
      </c>
      <c r="N219" s="301"/>
      <c r="O219" s="120"/>
      <c r="P219" s="120"/>
      <c r="Q219" s="190">
        <f>Q143</f>
        <v>0</v>
      </c>
      <c r="R219" s="190">
        <f t="shared" ref="R219:U219" si="53">R143</f>
        <v>0</v>
      </c>
      <c r="S219" s="190">
        <f t="shared" si="53"/>
        <v>0</v>
      </c>
      <c r="T219" s="190">
        <f t="shared" si="53"/>
        <v>0</v>
      </c>
      <c r="U219" s="190">
        <f t="shared" si="53"/>
        <v>0</v>
      </c>
      <c r="V219" s="288"/>
      <c r="W219" s="302">
        <f t="shared" si="52"/>
        <v>0</v>
      </c>
      <c r="X219" s="302">
        <f>W219/$N$13</f>
        <v>0</v>
      </c>
    </row>
    <row r="220" spans="1:24">
      <c r="D220" s="42"/>
      <c r="E220" s="76"/>
      <c r="F220" s="318"/>
      <c r="G220" s="318"/>
      <c r="H220" s="265"/>
      <c r="I220" s="265"/>
      <c r="J220" s="265"/>
      <c r="K220" s="265"/>
      <c r="L220" s="265"/>
      <c r="M220" s="449"/>
      <c r="O220" s="120"/>
      <c r="P220" s="120"/>
      <c r="Q220" s="311"/>
      <c r="R220" s="311"/>
      <c r="S220" s="311"/>
      <c r="T220" s="311"/>
      <c r="U220" s="311"/>
      <c r="V220" s="310"/>
      <c r="W220" s="311"/>
      <c r="X220" s="307"/>
    </row>
    <row r="221" spans="1:24">
      <c r="D221" s="42"/>
      <c r="N221" s="301"/>
      <c r="O221" s="120"/>
      <c r="P221" s="120"/>
      <c r="Q221" s="190"/>
      <c r="R221" s="190"/>
      <c r="S221" s="190"/>
      <c r="T221" s="190"/>
      <c r="U221" s="190"/>
      <c r="V221" s="288"/>
      <c r="W221" s="302"/>
      <c r="X221" s="302"/>
    </row>
    <row r="222" spans="1:24">
      <c r="D222" s="42"/>
      <c r="E222" s="120" t="s">
        <v>1191</v>
      </c>
      <c r="F222" s="318"/>
      <c r="G222" s="318"/>
      <c r="H222" s="265"/>
      <c r="I222" s="265"/>
      <c r="J222" s="265"/>
      <c r="K222" s="265"/>
      <c r="L222" s="265"/>
      <c r="M222" s="326"/>
      <c r="N222" s="301"/>
      <c r="O222" s="120"/>
      <c r="P222" s="120"/>
      <c r="Q222" s="190">
        <f>Q146</f>
        <v>0</v>
      </c>
      <c r="R222" s="190">
        <f t="shared" ref="R222:U222" si="54">R146</f>
        <v>0</v>
      </c>
      <c r="S222" s="190">
        <f t="shared" si="54"/>
        <v>0</v>
      </c>
      <c r="T222" s="190">
        <f t="shared" si="54"/>
        <v>0</v>
      </c>
      <c r="U222" s="190">
        <f t="shared" si="54"/>
        <v>0</v>
      </c>
      <c r="V222" s="288"/>
      <c r="W222" s="302">
        <f t="shared" ref="W222:W223" si="55">SUM(Q222:U222)</f>
        <v>0</v>
      </c>
      <c r="X222" s="302">
        <f>W222/$N$13</f>
        <v>0</v>
      </c>
    </row>
    <row r="223" spans="1:24">
      <c r="D223" s="42"/>
      <c r="E223" s="120" t="s">
        <v>1192</v>
      </c>
      <c r="F223" s="318"/>
      <c r="G223" s="318"/>
      <c r="H223" s="265"/>
      <c r="I223" s="265"/>
      <c r="J223" s="265"/>
      <c r="K223" s="265"/>
      <c r="L223" s="265"/>
      <c r="M223" s="190">
        <f>DSDC_BRL!M259</f>
        <v>0</v>
      </c>
      <c r="N223" s="301"/>
      <c r="O223" s="120"/>
      <c r="P223" s="120"/>
      <c r="Q223" s="190">
        <f>Q147</f>
        <v>1.1827622045253272</v>
      </c>
      <c r="R223" s="190">
        <f t="shared" ref="R223:U223" si="56">R147</f>
        <v>1.1829552911770318</v>
      </c>
      <c r="S223" s="190">
        <f t="shared" si="56"/>
        <v>1.1829552911770318</v>
      </c>
      <c r="T223" s="190">
        <f t="shared" si="56"/>
        <v>1.1829552911770318</v>
      </c>
      <c r="U223" s="190">
        <f t="shared" si="56"/>
        <v>1.1829552911770318</v>
      </c>
      <c r="V223" s="288"/>
      <c r="W223" s="302">
        <f t="shared" si="55"/>
        <v>5.914583369233454</v>
      </c>
      <c r="X223" s="302">
        <f>W223/$N$13</f>
        <v>1.1829166738466907</v>
      </c>
    </row>
    <row r="224" spans="1:24">
      <c r="D224" s="42"/>
      <c r="E224" s="76"/>
      <c r="F224" s="318"/>
      <c r="G224" s="318"/>
      <c r="H224" s="265"/>
      <c r="I224" s="265"/>
      <c r="J224" s="265"/>
      <c r="K224" s="265"/>
      <c r="L224" s="265"/>
      <c r="M224" s="449"/>
      <c r="N224" s="301"/>
      <c r="O224" s="120"/>
      <c r="P224" s="120"/>
      <c r="Q224" s="311"/>
      <c r="R224" s="311"/>
      <c r="S224" s="311"/>
      <c r="T224" s="311"/>
      <c r="U224" s="311"/>
      <c r="V224" s="310"/>
      <c r="W224" s="311"/>
      <c r="X224" s="307"/>
    </row>
    <row r="225" spans="4:24">
      <c r="D225" s="42"/>
      <c r="E225" s="120"/>
      <c r="F225" s="318"/>
      <c r="G225" s="318"/>
      <c r="H225" s="265"/>
      <c r="I225" s="265"/>
      <c r="J225" s="265"/>
      <c r="K225" s="265"/>
      <c r="L225" s="265"/>
      <c r="M225" s="326"/>
      <c r="N225" s="301"/>
      <c r="O225" s="120"/>
      <c r="P225" s="120"/>
      <c r="Q225" s="190"/>
      <c r="R225" s="190"/>
      <c r="S225" s="190"/>
      <c r="T225" s="190"/>
      <c r="U225" s="190"/>
      <c r="V225" s="288"/>
      <c r="W225" s="302"/>
      <c r="X225" s="302"/>
    </row>
    <row r="226" spans="4:24">
      <c r="D226" s="42"/>
      <c r="E226" s="120" t="s">
        <v>1193</v>
      </c>
      <c r="F226" s="318"/>
      <c r="G226" s="318"/>
      <c r="H226" s="265"/>
      <c r="I226" s="265"/>
      <c r="J226" s="265"/>
      <c r="K226" s="265"/>
      <c r="L226" s="265"/>
      <c r="M226" s="326"/>
      <c r="N226" s="301"/>
      <c r="O226" s="120"/>
      <c r="P226" s="120"/>
      <c r="Q226" s="190">
        <f>Q150</f>
        <v>0</v>
      </c>
      <c r="R226" s="190">
        <f t="shared" ref="R226:U227" si="57">R150</f>
        <v>0</v>
      </c>
      <c r="S226" s="190">
        <f t="shared" si="57"/>
        <v>0</v>
      </c>
      <c r="T226" s="190">
        <f t="shared" si="57"/>
        <v>0</v>
      </c>
      <c r="U226" s="190">
        <f t="shared" si="57"/>
        <v>0</v>
      </c>
      <c r="V226" s="288"/>
      <c r="W226" s="302">
        <f t="shared" ref="W226:W227" si="58">SUM(Q226:U226)</f>
        <v>0</v>
      </c>
      <c r="X226" s="302">
        <f>W226/$N$13</f>
        <v>0</v>
      </c>
    </row>
    <row r="227" spans="4:24">
      <c r="D227" s="42"/>
      <c r="E227" s="120" t="s">
        <v>1194</v>
      </c>
      <c r="F227" s="318"/>
      <c r="G227" s="318"/>
      <c r="H227" s="265"/>
      <c r="I227" s="265"/>
      <c r="J227" s="265"/>
      <c r="K227" s="265"/>
      <c r="L227" s="265"/>
      <c r="M227" s="190">
        <f>DSDC_BRL!M274</f>
        <v>0</v>
      </c>
      <c r="N227" s="301"/>
      <c r="O227" s="120"/>
      <c r="P227" s="120"/>
      <c r="Q227" s="190">
        <f>Q151</f>
        <v>0</v>
      </c>
      <c r="R227" s="190">
        <f t="shared" si="57"/>
        <v>0</v>
      </c>
      <c r="S227" s="190">
        <f t="shared" si="57"/>
        <v>0</v>
      </c>
      <c r="T227" s="190">
        <f t="shared" si="57"/>
        <v>0</v>
      </c>
      <c r="U227" s="190">
        <f t="shared" si="57"/>
        <v>0</v>
      </c>
      <c r="V227" s="288"/>
      <c r="W227" s="302">
        <f t="shared" si="58"/>
        <v>0</v>
      </c>
      <c r="X227" s="302">
        <f>W227/$N$13</f>
        <v>0</v>
      </c>
    </row>
    <row r="228" spans="4:24">
      <c r="D228" s="42"/>
      <c r="E228" s="76"/>
      <c r="F228" s="318"/>
      <c r="G228" s="318"/>
      <c r="H228" s="265"/>
      <c r="I228" s="265"/>
      <c r="J228" s="265"/>
      <c r="K228" s="265"/>
      <c r="L228" s="265"/>
      <c r="M228" s="449"/>
      <c r="N228" s="301"/>
      <c r="O228" s="120"/>
      <c r="P228" s="120"/>
      <c r="Q228" s="311"/>
      <c r="R228" s="311"/>
      <c r="S228" s="311"/>
      <c r="T228" s="311"/>
      <c r="U228" s="311"/>
      <c r="V228" s="310"/>
      <c r="W228" s="311"/>
      <c r="X228" s="307"/>
    </row>
    <row r="229" spans="4:24">
      <c r="D229" s="42"/>
      <c r="N229" s="301"/>
      <c r="O229" s="120"/>
      <c r="P229" s="120"/>
      <c r="Q229" s="190"/>
      <c r="R229" s="190"/>
      <c r="S229" s="190"/>
      <c r="T229" s="190"/>
      <c r="U229" s="190"/>
      <c r="V229" s="288"/>
      <c r="W229" s="302"/>
      <c r="X229" s="302"/>
    </row>
    <row r="230" spans="4:24">
      <c r="D230" s="42"/>
      <c r="E230" s="120" t="s">
        <v>1195</v>
      </c>
      <c r="F230" s="318"/>
      <c r="G230" s="318"/>
      <c r="H230" s="265"/>
      <c r="I230" s="265"/>
      <c r="J230" s="265"/>
      <c r="K230" s="265"/>
      <c r="L230" s="265"/>
      <c r="M230" s="326"/>
      <c r="N230" s="301"/>
      <c r="O230" s="120"/>
      <c r="P230" s="120"/>
      <c r="Q230" s="190">
        <f>Q154</f>
        <v>0</v>
      </c>
      <c r="R230" s="190">
        <f t="shared" ref="R230:U231" si="59">R154</f>
        <v>0</v>
      </c>
      <c r="S230" s="190">
        <f t="shared" si="59"/>
        <v>0</v>
      </c>
      <c r="T230" s="190">
        <f t="shared" si="59"/>
        <v>0</v>
      </c>
      <c r="U230" s="190">
        <f t="shared" si="59"/>
        <v>0</v>
      </c>
      <c r="V230" s="288"/>
      <c r="W230" s="302">
        <f t="shared" ref="W230:W231" si="60">SUM(Q230:U230)</f>
        <v>0</v>
      </c>
      <c r="X230" s="302">
        <f>W230/$N$13</f>
        <v>0</v>
      </c>
    </row>
    <row r="231" spans="4:24">
      <c r="D231" s="42"/>
      <c r="E231" s="120" t="s">
        <v>1196</v>
      </c>
      <c r="F231" s="318"/>
      <c r="G231" s="318"/>
      <c r="H231" s="265"/>
      <c r="I231" s="265"/>
      <c r="J231" s="265"/>
      <c r="K231" s="265"/>
      <c r="L231" s="265"/>
      <c r="M231" s="190">
        <f>DSDC_BRL!M278</f>
        <v>0</v>
      </c>
      <c r="N231" s="301"/>
      <c r="O231" s="120"/>
      <c r="P231" s="120"/>
      <c r="Q231" s="190">
        <f>Q155</f>
        <v>0.13300000000000001</v>
      </c>
      <c r="R231" s="190">
        <f t="shared" si="59"/>
        <v>0.13300000000000001</v>
      </c>
      <c r="S231" s="190">
        <f t="shared" si="59"/>
        <v>0.13300000000000001</v>
      </c>
      <c r="T231" s="190">
        <f t="shared" si="59"/>
        <v>0.13300000000000001</v>
      </c>
      <c r="U231" s="190">
        <f t="shared" si="59"/>
        <v>0.13300000000000001</v>
      </c>
      <c r="V231" s="288"/>
      <c r="W231" s="302">
        <f t="shared" si="60"/>
        <v>0.66500000000000004</v>
      </c>
      <c r="X231" s="302">
        <f>W231/$N$13</f>
        <v>0.13300000000000001</v>
      </c>
    </row>
    <row r="232" spans="4:24">
      <c r="D232" s="42"/>
      <c r="E232" s="76"/>
      <c r="F232" s="318"/>
      <c r="G232" s="318"/>
      <c r="H232" s="265"/>
      <c r="I232" s="265"/>
      <c r="J232" s="265"/>
      <c r="K232" s="265"/>
      <c r="L232" s="265"/>
      <c r="M232" s="326"/>
      <c r="N232" s="301"/>
      <c r="O232" s="120"/>
      <c r="P232" s="120"/>
      <c r="Q232" s="311"/>
      <c r="R232" s="311"/>
      <c r="S232" s="311"/>
      <c r="T232" s="311"/>
      <c r="U232" s="311"/>
      <c r="V232" s="310"/>
      <c r="W232" s="311"/>
      <c r="X232" s="307"/>
    </row>
    <row r="233" spans="4:24">
      <c r="D233" s="42"/>
      <c r="E233" s="76"/>
      <c r="F233" s="318"/>
      <c r="G233" s="318"/>
      <c r="H233" s="265"/>
      <c r="I233" s="265"/>
      <c r="J233" s="265"/>
      <c r="K233" s="265"/>
      <c r="L233" s="265"/>
      <c r="M233" s="326"/>
      <c r="N233" s="301"/>
      <c r="O233" s="120"/>
      <c r="P233" s="120"/>
      <c r="Q233" s="310"/>
      <c r="R233" s="310"/>
      <c r="S233" s="310"/>
      <c r="T233" s="310"/>
      <c r="U233" s="310"/>
      <c r="V233" s="310"/>
      <c r="W233" s="310"/>
      <c r="X233" s="302"/>
    </row>
    <row r="234" spans="4:24">
      <c r="D234" s="42"/>
      <c r="E234" s="120" t="s">
        <v>1202</v>
      </c>
      <c r="F234" s="318"/>
      <c r="G234" s="318"/>
      <c r="H234" s="265"/>
      <c r="I234" s="265"/>
      <c r="J234" s="265"/>
      <c r="K234" s="265"/>
      <c r="L234" s="265"/>
      <c r="M234" s="326"/>
      <c r="N234" s="301"/>
      <c r="O234" s="120"/>
      <c r="P234" s="120"/>
      <c r="Q234" s="190">
        <f>Q187</f>
        <v>0</v>
      </c>
      <c r="R234" s="190">
        <f t="shared" ref="R234:U234" si="61">R187</f>
        <v>0</v>
      </c>
      <c r="S234" s="190">
        <f t="shared" si="61"/>
        <v>0</v>
      </c>
      <c r="T234" s="190">
        <f t="shared" si="61"/>
        <v>0</v>
      </c>
      <c r="U234" s="190">
        <f t="shared" si="61"/>
        <v>0</v>
      </c>
      <c r="V234" s="288"/>
      <c r="W234" s="302">
        <f t="shared" ref="W234:W235" si="62">SUM(Q234:U234)</f>
        <v>0</v>
      </c>
      <c r="X234" s="302">
        <f>W234/$N$13</f>
        <v>0</v>
      </c>
    </row>
    <row r="235" spans="4:24">
      <c r="D235" s="42"/>
      <c r="E235" s="120" t="s">
        <v>1203</v>
      </c>
      <c r="F235" s="318"/>
      <c r="G235" s="318"/>
      <c r="H235" s="265"/>
      <c r="I235" s="265"/>
      <c r="J235" s="265"/>
      <c r="K235" s="265"/>
      <c r="L235" s="265"/>
      <c r="M235" s="190">
        <f>DSDC_BRL!M283</f>
        <v>0</v>
      </c>
      <c r="N235" s="301"/>
      <c r="O235" s="120"/>
      <c r="P235" s="120"/>
      <c r="Q235" s="190">
        <f>Q188</f>
        <v>0</v>
      </c>
      <c r="R235" s="190">
        <f t="shared" ref="R235:U235" si="63">R188</f>
        <v>0</v>
      </c>
      <c r="S235" s="190">
        <f t="shared" si="63"/>
        <v>0</v>
      </c>
      <c r="T235" s="190">
        <f t="shared" si="63"/>
        <v>0</v>
      </c>
      <c r="U235" s="190">
        <f t="shared" si="63"/>
        <v>0</v>
      </c>
      <c r="V235" s="288"/>
      <c r="W235" s="302">
        <f t="shared" si="62"/>
        <v>0</v>
      </c>
      <c r="X235" s="302">
        <f>W235/$N$13</f>
        <v>0</v>
      </c>
    </row>
    <row r="236" spans="4:24">
      <c r="D236" s="42"/>
      <c r="E236" s="76"/>
      <c r="F236" s="318"/>
      <c r="G236" s="318"/>
      <c r="H236" s="265"/>
      <c r="I236" s="265"/>
      <c r="J236" s="265"/>
      <c r="K236" s="265"/>
      <c r="L236" s="265"/>
      <c r="M236" s="449"/>
      <c r="N236" s="301"/>
      <c r="O236" s="120"/>
      <c r="P236" s="120"/>
      <c r="Q236" s="311"/>
      <c r="R236" s="311"/>
      <c r="S236" s="311"/>
      <c r="T236" s="311"/>
      <c r="U236" s="311"/>
      <c r="V236" s="310"/>
      <c r="W236" s="311"/>
      <c r="X236" s="307"/>
    </row>
    <row r="237" spans="4:24">
      <c r="D237" s="42"/>
      <c r="N237" s="301"/>
      <c r="O237" s="120"/>
      <c r="P237" s="120"/>
      <c r="Q237" s="190"/>
      <c r="R237" s="190"/>
      <c r="S237" s="190"/>
      <c r="T237" s="190"/>
      <c r="U237" s="190"/>
      <c r="V237" s="288"/>
      <c r="W237" s="302"/>
      <c r="X237" s="302"/>
    </row>
    <row r="238" spans="4:24">
      <c r="D238" s="42"/>
      <c r="E238" s="120" t="s">
        <v>1204</v>
      </c>
      <c r="F238" s="318"/>
      <c r="G238" s="318"/>
      <c r="H238" s="265"/>
      <c r="I238" s="265"/>
      <c r="J238" s="265"/>
      <c r="K238" s="265"/>
      <c r="L238" s="265"/>
      <c r="M238" s="326"/>
      <c r="N238" s="301"/>
      <c r="O238" s="120"/>
      <c r="P238" s="120"/>
      <c r="Q238" s="190">
        <f>Q191</f>
        <v>0</v>
      </c>
      <c r="R238" s="190">
        <f t="shared" ref="R238:U238" si="64">R191</f>
        <v>0</v>
      </c>
      <c r="S238" s="190">
        <f t="shared" si="64"/>
        <v>0</v>
      </c>
      <c r="T238" s="190">
        <f t="shared" si="64"/>
        <v>0</v>
      </c>
      <c r="U238" s="190">
        <f t="shared" si="64"/>
        <v>0</v>
      </c>
      <c r="V238" s="288"/>
      <c r="W238" s="302">
        <f t="shared" ref="W238:W239" si="65">SUM(Q238:U238)</f>
        <v>0</v>
      </c>
      <c r="X238" s="302">
        <f>W238/$N$13</f>
        <v>0</v>
      </c>
    </row>
    <row r="239" spans="4:24">
      <c r="D239" s="42"/>
      <c r="E239" s="120" t="s">
        <v>1205</v>
      </c>
      <c r="F239" s="318"/>
      <c r="G239" s="318"/>
      <c r="H239" s="265"/>
      <c r="I239" s="265"/>
      <c r="J239" s="265"/>
      <c r="K239" s="265"/>
      <c r="L239" s="265"/>
      <c r="M239" s="190">
        <f>DSDC_BRL!M287</f>
        <v>0</v>
      </c>
      <c r="N239" s="301"/>
      <c r="O239" s="120"/>
      <c r="P239" s="120"/>
      <c r="Q239" s="190">
        <f>Q192</f>
        <v>0.22600000000000001</v>
      </c>
      <c r="R239" s="190">
        <f t="shared" ref="R239:U239" si="66">R192</f>
        <v>0.216</v>
      </c>
      <c r="S239" s="190">
        <f t="shared" si="66"/>
        <v>0.216</v>
      </c>
      <c r="T239" s="190">
        <f t="shared" si="66"/>
        <v>0.21299999999999999</v>
      </c>
      <c r="U239" s="190">
        <f t="shared" si="66"/>
        <v>0.216</v>
      </c>
      <c r="V239" s="288"/>
      <c r="W239" s="302">
        <f t="shared" si="65"/>
        <v>1.087</v>
      </c>
      <c r="X239" s="302">
        <f>W239/$N$13</f>
        <v>0.21739999999999998</v>
      </c>
    </row>
    <row r="240" spans="4:24">
      <c r="D240" s="42"/>
      <c r="E240" s="76"/>
      <c r="F240" s="318"/>
      <c r="G240" s="318"/>
      <c r="H240" s="265"/>
      <c r="I240" s="265"/>
      <c r="J240" s="265"/>
      <c r="K240" s="265"/>
      <c r="L240" s="265"/>
      <c r="M240" s="326"/>
      <c r="N240" s="301"/>
      <c r="O240" s="120"/>
      <c r="P240" s="120"/>
      <c r="Q240" s="311"/>
      <c r="R240" s="311"/>
      <c r="S240" s="311"/>
      <c r="T240" s="311"/>
      <c r="U240" s="311"/>
      <c r="V240" s="310"/>
      <c r="W240" s="311"/>
      <c r="X240" s="307"/>
    </row>
    <row r="241" spans="4:24">
      <c r="D241" s="42"/>
      <c r="E241" s="76"/>
      <c r="F241" s="318"/>
      <c r="G241" s="318"/>
      <c r="H241" s="265"/>
      <c r="I241" s="265"/>
      <c r="J241" s="265"/>
      <c r="K241" s="265"/>
      <c r="L241" s="265"/>
      <c r="M241" s="326"/>
      <c r="N241" s="301"/>
      <c r="O241" s="120"/>
      <c r="P241" s="120"/>
      <c r="Q241" s="310"/>
      <c r="R241" s="310"/>
      <c r="S241" s="310"/>
      <c r="T241" s="310"/>
      <c r="U241" s="310"/>
      <c r="V241" s="310"/>
      <c r="W241" s="310"/>
      <c r="X241" s="302"/>
    </row>
    <row r="242" spans="4:24">
      <c r="D242" s="42"/>
      <c r="E242" s="77" t="s">
        <v>1197</v>
      </c>
      <c r="F242" s="318"/>
      <c r="G242" s="318"/>
      <c r="H242" s="265"/>
      <c r="I242" s="265"/>
      <c r="J242" s="265"/>
      <c r="K242" s="265"/>
      <c r="L242" s="265"/>
      <c r="M242" s="326"/>
      <c r="N242" s="301"/>
      <c r="O242" s="120"/>
      <c r="P242" s="120"/>
      <c r="Q242" s="190"/>
      <c r="R242" s="190"/>
      <c r="S242" s="190"/>
      <c r="T242" s="190"/>
      <c r="U242" s="190"/>
      <c r="V242" s="288"/>
      <c r="W242" s="302"/>
      <c r="X242" s="302"/>
    </row>
    <row r="243" spans="4:24">
      <c r="D243" s="42"/>
      <c r="E243" s="77"/>
      <c r="F243" s="318"/>
      <c r="G243" s="318"/>
      <c r="H243" s="265"/>
      <c r="I243" s="265"/>
      <c r="J243" s="265"/>
      <c r="K243" s="265"/>
      <c r="L243" s="265"/>
      <c r="M243" s="326"/>
      <c r="N243" s="301"/>
      <c r="O243" s="120"/>
      <c r="P243" s="120"/>
      <c r="Q243" s="190"/>
      <c r="R243" s="190"/>
      <c r="S243" s="190"/>
      <c r="T243" s="190"/>
      <c r="U243" s="190"/>
      <c r="V243" s="288"/>
      <c r="W243" s="302"/>
      <c r="X243" s="302"/>
    </row>
    <row r="244" spans="4:24">
      <c r="D244" s="42"/>
      <c r="E244" s="120" t="s">
        <v>1189</v>
      </c>
      <c r="F244" s="318"/>
      <c r="G244" s="318"/>
      <c r="H244" s="265"/>
      <c r="I244" s="265"/>
      <c r="J244" s="265"/>
      <c r="K244" s="265"/>
      <c r="L244" s="265"/>
      <c r="M244" s="326" t="s">
        <v>31</v>
      </c>
      <c r="N244" s="301"/>
      <c r="O244" s="120"/>
      <c r="P244" s="120"/>
      <c r="Q244" s="190">
        <f>Q160</f>
        <v>8.0650000000000013</v>
      </c>
      <c r="R244" s="190">
        <f t="shared" ref="R244:U244" si="67">R160</f>
        <v>8.0619999999999994</v>
      </c>
      <c r="S244" s="190">
        <f t="shared" si="67"/>
        <v>8.1850000000000005</v>
      </c>
      <c r="T244" s="190">
        <f t="shared" si="67"/>
        <v>7.9860000000000007</v>
      </c>
      <c r="U244" s="190">
        <f t="shared" si="67"/>
        <v>7.7490000000000006</v>
      </c>
      <c r="V244" s="288"/>
      <c r="W244" s="302">
        <f t="shared" ref="W244" si="68">SUM(Q244:U244)</f>
        <v>40.047000000000004</v>
      </c>
      <c r="X244" s="302">
        <f>W244/$N$13</f>
        <v>8.0094000000000012</v>
      </c>
    </row>
    <row r="245" spans="4:24">
      <c r="D245" s="42"/>
      <c r="E245" s="76"/>
      <c r="F245" s="318"/>
      <c r="G245" s="318"/>
      <c r="H245" s="265"/>
      <c r="I245" s="265"/>
      <c r="J245" s="265"/>
      <c r="K245" s="265"/>
      <c r="L245" s="265"/>
      <c r="M245" s="326"/>
      <c r="N245" s="301"/>
      <c r="O245" s="120"/>
      <c r="P245" s="120"/>
      <c r="Q245" s="311"/>
      <c r="R245" s="311"/>
      <c r="S245" s="311"/>
      <c r="T245" s="311"/>
      <c r="U245" s="311"/>
      <c r="V245" s="310"/>
      <c r="W245" s="311"/>
      <c r="X245" s="307"/>
    </row>
    <row r="246" spans="4:24">
      <c r="D246" s="42"/>
      <c r="F246" s="318"/>
      <c r="G246" s="318"/>
      <c r="H246" s="265"/>
      <c r="I246" s="265"/>
      <c r="J246" s="265"/>
      <c r="K246" s="265"/>
      <c r="L246" s="265"/>
      <c r="M246" s="326"/>
      <c r="N246" s="301"/>
      <c r="O246" s="120"/>
      <c r="P246" s="120"/>
      <c r="Q246" s="190"/>
      <c r="R246" s="190"/>
      <c r="S246" s="190"/>
      <c r="T246" s="190"/>
      <c r="U246" s="190"/>
      <c r="V246" s="288"/>
      <c r="W246" s="302"/>
      <c r="X246" s="302"/>
    </row>
    <row r="247" spans="4:24">
      <c r="D247" s="42"/>
      <c r="E247" s="120" t="s">
        <v>1191</v>
      </c>
      <c r="F247" s="318"/>
      <c r="G247" s="318"/>
      <c r="H247" s="265"/>
      <c r="I247" s="265"/>
      <c r="J247" s="265"/>
      <c r="K247" s="265"/>
      <c r="L247" s="265"/>
      <c r="M247" s="326" t="s">
        <v>31</v>
      </c>
      <c r="N247" s="301"/>
      <c r="O247" s="120"/>
      <c r="P247" s="120"/>
      <c r="Q247" s="190">
        <f>Q163</f>
        <v>0.51</v>
      </c>
      <c r="R247" s="190">
        <f t="shared" ref="R247:U247" si="69">R163</f>
        <v>0.51</v>
      </c>
      <c r="S247" s="190">
        <f t="shared" si="69"/>
        <v>0.51</v>
      </c>
      <c r="T247" s="190">
        <f t="shared" si="69"/>
        <v>0.51</v>
      </c>
      <c r="U247" s="190">
        <f t="shared" si="69"/>
        <v>0.51</v>
      </c>
      <c r="V247" s="288"/>
      <c r="W247" s="302">
        <f t="shared" ref="W247" si="70">SUM(Q247:U247)</f>
        <v>2.5499999999999998</v>
      </c>
      <c r="X247" s="302">
        <f>W247/$N$13</f>
        <v>0.51</v>
      </c>
    </row>
    <row r="248" spans="4:24">
      <c r="D248" s="42"/>
      <c r="E248" s="76"/>
      <c r="F248" s="318"/>
      <c r="G248" s="318"/>
      <c r="H248" s="265"/>
      <c r="I248" s="265"/>
      <c r="J248" s="265"/>
      <c r="K248" s="265"/>
      <c r="L248" s="265"/>
      <c r="M248" s="449"/>
      <c r="N248" s="301"/>
      <c r="O248" s="120"/>
      <c r="P248" s="120"/>
      <c r="Q248" s="311"/>
      <c r="R248" s="311"/>
      <c r="S248" s="311"/>
      <c r="T248" s="311"/>
      <c r="U248" s="311"/>
      <c r="V248" s="310"/>
      <c r="W248" s="311"/>
      <c r="X248" s="307"/>
    </row>
    <row r="249" spans="4:24">
      <c r="D249" s="42"/>
      <c r="E249" s="120"/>
      <c r="F249" s="318"/>
      <c r="G249" s="318"/>
      <c r="H249" s="265"/>
      <c r="I249" s="265"/>
      <c r="J249" s="265"/>
      <c r="K249" s="265"/>
      <c r="L249" s="265"/>
      <c r="M249" s="326"/>
      <c r="N249" s="301"/>
      <c r="O249" s="120"/>
      <c r="P249" s="120"/>
      <c r="Q249" s="190"/>
      <c r="R249" s="190"/>
      <c r="S249" s="190"/>
      <c r="T249" s="190"/>
      <c r="U249" s="190"/>
      <c r="V249" s="288"/>
      <c r="W249" s="302"/>
      <c r="X249" s="302"/>
    </row>
    <row r="250" spans="4:24">
      <c r="D250" s="42"/>
      <c r="E250" s="120" t="s">
        <v>1193</v>
      </c>
      <c r="F250" s="318"/>
      <c r="G250" s="318"/>
      <c r="H250" s="265"/>
      <c r="I250" s="265"/>
      <c r="J250" s="265"/>
      <c r="K250" s="265"/>
      <c r="L250" s="265"/>
      <c r="M250" s="326"/>
      <c r="N250" s="301"/>
      <c r="O250" s="120"/>
      <c r="P250" s="120"/>
      <c r="Q250" s="190">
        <f t="shared" ref="Q250:U251" si="71">Q166</f>
        <v>4.2320000000000002</v>
      </c>
      <c r="R250" s="190">
        <f t="shared" si="71"/>
        <v>4.2320000000000002</v>
      </c>
      <c r="S250" s="190">
        <f t="shared" si="71"/>
        <v>4.2320000000000002</v>
      </c>
      <c r="T250" s="190">
        <f t="shared" si="71"/>
        <v>4.2320000000000002</v>
      </c>
      <c r="U250" s="190">
        <f t="shared" si="71"/>
        <v>4.2320000000000002</v>
      </c>
      <c r="V250" s="288"/>
      <c r="W250" s="302">
        <f t="shared" ref="W250:W251" si="72">SUM(Q250:U250)</f>
        <v>21.16</v>
      </c>
      <c r="X250" s="302">
        <f>W250/$N$13</f>
        <v>4.2320000000000002</v>
      </c>
    </row>
    <row r="251" spans="4:24">
      <c r="D251" s="42"/>
      <c r="E251" s="120" t="s">
        <v>1194</v>
      </c>
      <c r="F251" s="318"/>
      <c r="G251" s="318"/>
      <c r="H251" s="265"/>
      <c r="I251" s="265"/>
      <c r="J251" s="265"/>
      <c r="K251" s="265"/>
      <c r="L251" s="265"/>
      <c r="M251" s="190">
        <f>DSDC_BRL!M271</f>
        <v>0</v>
      </c>
      <c r="N251" s="301"/>
      <c r="O251" s="120"/>
      <c r="P251" s="120"/>
      <c r="Q251" s="190">
        <f t="shared" si="71"/>
        <v>0</v>
      </c>
      <c r="R251" s="190">
        <f t="shared" si="71"/>
        <v>0</v>
      </c>
      <c r="S251" s="190">
        <f t="shared" si="71"/>
        <v>0</v>
      </c>
      <c r="T251" s="190">
        <f t="shared" si="71"/>
        <v>0</v>
      </c>
      <c r="U251" s="190">
        <f t="shared" si="71"/>
        <v>0</v>
      </c>
      <c r="V251" s="288"/>
      <c r="W251" s="302">
        <f t="shared" si="72"/>
        <v>0</v>
      </c>
      <c r="X251" s="302">
        <f>W251/$N$13</f>
        <v>0</v>
      </c>
    </row>
    <row r="252" spans="4:24" ht="14.25" customHeight="1">
      <c r="D252" s="42"/>
      <c r="E252" s="76"/>
      <c r="F252" s="318"/>
      <c r="G252" s="318"/>
      <c r="H252" s="265"/>
      <c r="I252" s="265"/>
      <c r="J252" s="265"/>
      <c r="K252" s="265"/>
      <c r="L252" s="265"/>
      <c r="M252" s="326"/>
      <c r="N252" s="301"/>
      <c r="O252" s="120"/>
      <c r="P252" s="120"/>
      <c r="Q252" s="311"/>
      <c r="R252" s="311"/>
      <c r="S252" s="311"/>
      <c r="T252" s="311"/>
      <c r="U252" s="311"/>
      <c r="V252" s="310"/>
      <c r="W252" s="311"/>
      <c r="X252" s="307"/>
    </row>
    <row r="253" spans="4:24">
      <c r="D253" s="42"/>
      <c r="F253" s="318"/>
      <c r="G253" s="318"/>
      <c r="H253" s="265"/>
      <c r="I253" s="265"/>
      <c r="J253" s="265"/>
      <c r="K253" s="265"/>
      <c r="L253" s="265"/>
      <c r="M253" s="326"/>
      <c r="N253" s="301"/>
      <c r="O253" s="120"/>
      <c r="P253" s="120"/>
      <c r="Q253" s="190"/>
      <c r="R253" s="190"/>
      <c r="S253" s="190"/>
      <c r="T253" s="190"/>
      <c r="U253" s="190"/>
      <c r="V253" s="288"/>
      <c r="W253" s="302"/>
      <c r="X253" s="302"/>
    </row>
    <row r="254" spans="4:24">
      <c r="D254" s="42"/>
      <c r="E254" s="120" t="s">
        <v>1195</v>
      </c>
      <c r="F254" s="318"/>
      <c r="G254" s="318"/>
      <c r="H254" s="265"/>
      <c r="I254" s="265"/>
      <c r="J254" s="265"/>
      <c r="K254" s="265"/>
      <c r="L254" s="265"/>
      <c r="M254" s="326"/>
      <c r="N254" s="301"/>
      <c r="O254" s="120"/>
      <c r="P254" s="120"/>
      <c r="Q254" s="190">
        <f t="shared" ref="Q254:U255" si="73">Q170</f>
        <v>2.9000000000000001E-2</v>
      </c>
      <c r="R254" s="190">
        <f t="shared" si="73"/>
        <v>2.9000000000000001E-2</v>
      </c>
      <c r="S254" s="190">
        <f t="shared" si="73"/>
        <v>2.9000000000000001E-2</v>
      </c>
      <c r="T254" s="190">
        <f t="shared" si="73"/>
        <v>2.9000000000000001E-2</v>
      </c>
      <c r="U254" s="190">
        <f t="shared" si="73"/>
        <v>2.9000000000000001E-2</v>
      </c>
      <c r="V254" s="288"/>
      <c r="W254" s="302">
        <f t="shared" ref="W254:W255" si="74">SUM(Q254:U254)</f>
        <v>0.14500000000000002</v>
      </c>
      <c r="X254" s="302">
        <f>W254/$N$13</f>
        <v>2.9000000000000005E-2</v>
      </c>
    </row>
    <row r="255" spans="4:24">
      <c r="D255" s="42"/>
      <c r="E255" s="120" t="s">
        <v>1196</v>
      </c>
      <c r="F255" s="318"/>
      <c r="G255" s="318"/>
      <c r="H255" s="265"/>
      <c r="I255" s="265"/>
      <c r="J255" s="265"/>
      <c r="K255" s="265"/>
      <c r="L255" s="265"/>
      <c r="M255" s="190">
        <f>DSDC_BRL!M272</f>
        <v>0</v>
      </c>
      <c r="N255" s="301"/>
      <c r="O255" s="120"/>
      <c r="P255" s="120"/>
      <c r="Q255" s="190">
        <f t="shared" si="73"/>
        <v>0.106</v>
      </c>
      <c r="R255" s="190">
        <f t="shared" si="73"/>
        <v>0.106</v>
      </c>
      <c r="S255" s="190">
        <f t="shared" si="73"/>
        <v>0.106</v>
      </c>
      <c r="T255" s="190">
        <f t="shared" si="73"/>
        <v>0.106</v>
      </c>
      <c r="U255" s="190">
        <f t="shared" si="73"/>
        <v>0.106</v>
      </c>
      <c r="V255" s="288"/>
      <c r="W255" s="302">
        <f t="shared" si="74"/>
        <v>0.53</v>
      </c>
      <c r="X255" s="302">
        <f>W255/$N$13</f>
        <v>0.10600000000000001</v>
      </c>
    </row>
    <row r="256" spans="4:24">
      <c r="D256" s="42"/>
      <c r="E256" s="76"/>
      <c r="F256" s="318"/>
      <c r="G256" s="318"/>
      <c r="H256" s="265"/>
      <c r="I256" s="265"/>
      <c r="J256" s="265"/>
      <c r="K256" s="265"/>
      <c r="L256" s="265"/>
      <c r="M256" s="449"/>
      <c r="N256" s="301"/>
      <c r="O256" s="120"/>
      <c r="P256" s="120"/>
      <c r="Q256" s="311"/>
      <c r="R256" s="311"/>
      <c r="S256" s="311"/>
      <c r="T256" s="311"/>
      <c r="U256" s="311"/>
      <c r="V256" s="310"/>
      <c r="W256" s="311"/>
      <c r="X256" s="307"/>
    </row>
    <row r="257" spans="1:24">
      <c r="D257" s="42"/>
      <c r="E257" s="120"/>
      <c r="F257" s="318"/>
      <c r="G257" s="318"/>
      <c r="H257" s="265"/>
      <c r="I257" s="265"/>
      <c r="J257" s="265"/>
      <c r="K257" s="265"/>
      <c r="L257" s="265"/>
      <c r="M257" s="326"/>
      <c r="N257" s="301"/>
      <c r="O257" s="120"/>
      <c r="P257" s="120"/>
      <c r="Q257" s="190"/>
      <c r="R257" s="190"/>
      <c r="S257" s="190"/>
      <c r="T257" s="190"/>
      <c r="U257" s="190"/>
      <c r="V257" s="288"/>
      <c r="W257" s="302"/>
      <c r="X257" s="302"/>
    </row>
    <row r="258" spans="1:24">
      <c r="D258" s="42"/>
      <c r="E258" s="120" t="s">
        <v>1202</v>
      </c>
      <c r="F258" s="318"/>
      <c r="G258" s="318"/>
      <c r="H258" s="265"/>
      <c r="I258" s="265"/>
      <c r="J258" s="265"/>
      <c r="K258" s="265"/>
      <c r="L258" s="265"/>
      <c r="M258" s="326"/>
      <c r="N258" s="301"/>
      <c r="O258" s="120"/>
      <c r="P258" s="120"/>
      <c r="Q258" s="190">
        <f>Q198</f>
        <v>3.7359999999999998</v>
      </c>
      <c r="R258" s="190">
        <f t="shared" ref="R258:U258" si="75">R198</f>
        <v>3.3120000000000003</v>
      </c>
      <c r="S258" s="190">
        <f t="shared" si="75"/>
        <v>3.3120000000000003</v>
      </c>
      <c r="T258" s="190">
        <f t="shared" si="75"/>
        <v>3.1960000000000002</v>
      </c>
      <c r="U258" s="190">
        <f t="shared" si="75"/>
        <v>3.3680000000000003</v>
      </c>
      <c r="V258" s="288"/>
      <c r="W258" s="302">
        <f t="shared" ref="W258" si="76">SUM(Q258:U258)</f>
        <v>16.923999999999999</v>
      </c>
      <c r="X258" s="302">
        <f>W258/$N$13</f>
        <v>3.3847999999999998</v>
      </c>
    </row>
    <row r="259" spans="1:24">
      <c r="D259" s="42"/>
      <c r="E259" s="76"/>
      <c r="F259" s="318"/>
      <c r="G259" s="318"/>
      <c r="H259" s="265"/>
      <c r="I259" s="265"/>
      <c r="J259" s="265"/>
      <c r="K259" s="265"/>
      <c r="L259" s="265"/>
      <c r="M259" s="326"/>
      <c r="N259" s="301"/>
      <c r="O259" s="120"/>
      <c r="P259" s="120"/>
      <c r="Q259" s="311"/>
      <c r="R259" s="311"/>
      <c r="S259" s="311"/>
      <c r="T259" s="311"/>
      <c r="U259" s="311"/>
      <c r="V259" s="310"/>
      <c r="W259" s="311"/>
      <c r="X259" s="307"/>
    </row>
    <row r="260" spans="1:24">
      <c r="D260" s="42"/>
      <c r="F260" s="318"/>
      <c r="G260" s="318"/>
      <c r="H260" s="265"/>
      <c r="I260" s="265"/>
      <c r="J260" s="265"/>
      <c r="K260" s="265"/>
      <c r="L260" s="265"/>
      <c r="M260" s="326"/>
      <c r="N260" s="301"/>
      <c r="O260" s="120"/>
      <c r="P260" s="120"/>
      <c r="Q260" s="190"/>
      <c r="R260" s="190"/>
      <c r="S260" s="190"/>
      <c r="T260" s="190"/>
      <c r="U260" s="190"/>
      <c r="V260" s="288"/>
      <c r="W260" s="302"/>
      <c r="X260" s="302"/>
    </row>
    <row r="261" spans="1:24">
      <c r="D261" s="42"/>
      <c r="E261" s="120" t="s">
        <v>1204</v>
      </c>
      <c r="F261" s="318"/>
      <c r="G261" s="318"/>
      <c r="H261" s="265"/>
      <c r="I261" s="265"/>
      <c r="J261" s="265"/>
      <c r="K261" s="265"/>
      <c r="L261" s="265"/>
      <c r="M261" s="326"/>
      <c r="N261" s="301"/>
      <c r="O261" s="120"/>
      <c r="P261" s="120"/>
      <c r="Q261" s="190">
        <f>Q201</f>
        <v>0</v>
      </c>
      <c r="R261" s="190">
        <f t="shared" ref="R261:U261" si="77">R201</f>
        <v>0</v>
      </c>
      <c r="S261" s="190">
        <f t="shared" si="77"/>
        <v>0</v>
      </c>
      <c r="T261" s="190">
        <f t="shared" si="77"/>
        <v>0</v>
      </c>
      <c r="U261" s="190">
        <f t="shared" si="77"/>
        <v>0</v>
      </c>
      <c r="V261" s="288"/>
      <c r="W261" s="302">
        <f t="shared" ref="W261" si="78">SUM(Q261:U261)</f>
        <v>0</v>
      </c>
      <c r="X261" s="302">
        <f>W261/$N$13</f>
        <v>0</v>
      </c>
    </row>
    <row r="262" spans="1:24">
      <c r="D262" s="42"/>
      <c r="E262" s="76"/>
      <c r="F262" s="318"/>
      <c r="G262" s="318"/>
      <c r="H262" s="265"/>
      <c r="I262" s="265"/>
      <c r="J262" s="265"/>
      <c r="K262" s="265"/>
      <c r="L262" s="265"/>
      <c r="M262" s="449"/>
      <c r="N262" s="301"/>
      <c r="O262" s="120"/>
      <c r="P262" s="120"/>
      <c r="Q262" s="311"/>
      <c r="R262" s="311"/>
      <c r="S262" s="311"/>
      <c r="T262" s="311"/>
      <c r="U262" s="311"/>
      <c r="V262" s="310"/>
      <c r="W262" s="311"/>
      <c r="X262" s="307"/>
    </row>
    <row r="263" spans="1:24">
      <c r="D263" s="42"/>
      <c r="E263" s="76"/>
      <c r="F263" s="318"/>
      <c r="G263" s="318"/>
      <c r="H263" s="265"/>
      <c r="I263" s="265"/>
      <c r="J263" s="265"/>
      <c r="K263" s="265"/>
      <c r="L263" s="265"/>
      <c r="M263" s="449"/>
      <c r="N263" s="301"/>
      <c r="O263" s="120"/>
      <c r="P263" s="120"/>
      <c r="Q263" s="310"/>
      <c r="R263" s="310"/>
      <c r="S263" s="310"/>
      <c r="T263" s="310"/>
      <c r="U263" s="310"/>
      <c r="V263" s="310"/>
      <c r="W263" s="310"/>
      <c r="X263" s="302"/>
    </row>
    <row r="264" spans="1:24">
      <c r="D264" s="42"/>
      <c r="E264" s="76" t="s">
        <v>1198</v>
      </c>
      <c r="F264" s="318"/>
      <c r="G264" s="318"/>
      <c r="H264" s="265"/>
      <c r="I264" s="265"/>
      <c r="J264" s="265"/>
      <c r="K264" s="265"/>
      <c r="L264" s="265"/>
      <c r="M264" s="449"/>
      <c r="N264" s="301"/>
      <c r="O264" s="120"/>
      <c r="P264" s="120"/>
      <c r="Q264" s="458">
        <f>Q218+Q222+Q226+Q230+Q234+Q238+Q244+Q247+Q250+Q254+Q258+Q261</f>
        <v>16.572000000000003</v>
      </c>
      <c r="R264" s="458">
        <f t="shared" ref="R264:U264" si="79">R218+R222+R226+R230+R234+R238+R244+R247+R250+R254+R258+R261</f>
        <v>16.145</v>
      </c>
      <c r="S264" s="458">
        <f t="shared" si="79"/>
        <v>16.268000000000001</v>
      </c>
      <c r="T264" s="458">
        <f t="shared" si="79"/>
        <v>15.953000000000001</v>
      </c>
      <c r="U264" s="458">
        <f t="shared" si="79"/>
        <v>15.888</v>
      </c>
      <c r="V264" s="458"/>
      <c r="W264" s="459">
        <f t="shared" ref="W264" si="80">SUM(Q264:U264)</f>
        <v>80.826000000000008</v>
      </c>
      <c r="X264" s="459">
        <f>W264/$N$13</f>
        <v>16.165200000000002</v>
      </c>
    </row>
    <row r="265" spans="1:24">
      <c r="D265" s="42"/>
      <c r="E265" s="120" t="s">
        <v>1198</v>
      </c>
      <c r="F265" s="318"/>
      <c r="G265" s="318"/>
      <c r="H265" s="265"/>
      <c r="I265" s="265"/>
      <c r="J265" s="265"/>
      <c r="K265" s="265"/>
      <c r="L265" s="265"/>
      <c r="M265" s="449"/>
      <c r="N265" s="301"/>
      <c r="O265" s="120"/>
      <c r="P265" s="120"/>
      <c r="Q265" s="310">
        <f>Q175+Q206</f>
        <v>16.571999999999999</v>
      </c>
      <c r="R265" s="310">
        <f>R175+R206</f>
        <v>16.145</v>
      </c>
      <c r="S265" s="310">
        <f>S175+S206</f>
        <v>16.268000000000001</v>
      </c>
      <c r="T265" s="310">
        <f>T175+T206</f>
        <v>15.953000000000001</v>
      </c>
      <c r="U265" s="310">
        <f>U175+U206</f>
        <v>15.888</v>
      </c>
      <c r="V265" s="310"/>
      <c r="W265" s="302">
        <f t="shared" ref="W265" si="81">SUM(Q265:U265)</f>
        <v>80.826000000000008</v>
      </c>
      <c r="X265" s="302">
        <f>W265/$N$13</f>
        <v>16.165200000000002</v>
      </c>
    </row>
    <row r="266" spans="1:24">
      <c r="D266" s="42"/>
      <c r="E266" s="120" t="s">
        <v>923</v>
      </c>
      <c r="F266" s="318"/>
      <c r="G266" s="318"/>
      <c r="H266" s="265"/>
      <c r="I266" s="265"/>
      <c r="J266" s="265"/>
      <c r="K266" s="265"/>
      <c r="L266" s="265"/>
      <c r="M266" s="326"/>
      <c r="N266" s="301"/>
      <c r="O266" s="120"/>
      <c r="P266" s="120"/>
      <c r="Q266" s="457">
        <f>IF(ABS(Q264-Q265)&gt;CHK_TOL,1,0)</f>
        <v>0</v>
      </c>
      <c r="R266" s="457">
        <f>IF(ABS(R264-R265)&gt;CHK_TOL,1,0)</f>
        <v>0</v>
      </c>
      <c r="S266" s="457">
        <f>IF(ABS(S264-S265)&gt;CHK_TOL,1,0)</f>
        <v>0</v>
      </c>
      <c r="T266" s="457">
        <f>IF(ABS(T264-T265)&gt;CHK_TOL,1,0)</f>
        <v>0</v>
      </c>
      <c r="U266" s="457">
        <f>IF(ABS(U264-U265)&gt;CHK_TOL,1,0)</f>
        <v>0</v>
      </c>
      <c r="V266" s="310"/>
      <c r="W266" s="302"/>
      <c r="X266" s="302"/>
    </row>
    <row r="267" spans="1:24">
      <c r="D267" s="42"/>
      <c r="E267" s="76" t="s">
        <v>1199</v>
      </c>
      <c r="F267" s="318"/>
      <c r="G267" s="318"/>
      <c r="H267" s="265"/>
      <c r="I267" s="265"/>
      <c r="J267" s="265"/>
      <c r="K267" s="265"/>
      <c r="L267" s="265"/>
      <c r="M267" s="326"/>
      <c r="N267" s="301"/>
      <c r="O267" s="120"/>
      <c r="P267" s="120"/>
      <c r="Q267" s="462">
        <f>Q219+Q223+Q227+Q231+Q235+Q239+Q251+Q255</f>
        <v>1.6477622045253273</v>
      </c>
      <c r="R267" s="462">
        <f t="shared" ref="R267:U267" si="82">R219+R223+R227+R231+R235+R239+R251+R255</f>
        <v>1.6379552911770319</v>
      </c>
      <c r="S267" s="462">
        <f t="shared" si="82"/>
        <v>1.6379552911770319</v>
      </c>
      <c r="T267" s="462">
        <f t="shared" si="82"/>
        <v>1.634955291177032</v>
      </c>
      <c r="U267" s="462">
        <f t="shared" si="82"/>
        <v>1.6379552911770319</v>
      </c>
      <c r="V267" s="458"/>
      <c r="W267" s="459">
        <f t="shared" ref="W267" si="83">SUM(Q267:U267)</f>
        <v>8.1965833692334549</v>
      </c>
      <c r="X267" s="459">
        <f>W267/$N$13</f>
        <v>1.6393166738466909</v>
      </c>
    </row>
    <row r="268" spans="1:24">
      <c r="D268" s="42"/>
      <c r="E268" s="120" t="s">
        <v>1131</v>
      </c>
      <c r="F268" s="318"/>
      <c r="G268" s="318"/>
      <c r="H268" s="265"/>
      <c r="I268" s="265"/>
      <c r="J268" s="265"/>
      <c r="K268" s="265"/>
      <c r="L268" s="265"/>
      <c r="M268" s="326"/>
      <c r="N268" s="301"/>
      <c r="O268" s="120"/>
      <c r="P268" s="120"/>
      <c r="Q268" s="190">
        <f>Q178+Q209</f>
        <v>1.6477622045253271</v>
      </c>
      <c r="R268" s="190">
        <f>R178+R209</f>
        <v>1.6379552911770319</v>
      </c>
      <c r="S268" s="190">
        <f>S178+S209</f>
        <v>1.6379552911770319</v>
      </c>
      <c r="T268" s="190">
        <f>T178+T209</f>
        <v>1.634955291177032</v>
      </c>
      <c r="U268" s="190">
        <f>U178+U209</f>
        <v>1.6379552911770319</v>
      </c>
      <c r="V268" s="288"/>
      <c r="W268" s="302">
        <f t="shared" ref="W268" si="84">SUM(Q268:U268)</f>
        <v>8.1965833692334549</v>
      </c>
      <c r="X268" s="302">
        <f>W268/$N$13</f>
        <v>1.6393166738466909</v>
      </c>
    </row>
    <row r="269" spans="1:24">
      <c r="D269" s="42"/>
      <c r="E269" s="120" t="s">
        <v>923</v>
      </c>
      <c r="F269" s="318"/>
      <c r="G269" s="318"/>
      <c r="H269" s="265"/>
      <c r="I269" s="265"/>
      <c r="J269" s="265"/>
      <c r="K269" s="265"/>
      <c r="L269" s="265"/>
      <c r="M269" s="326"/>
      <c r="N269" s="301"/>
      <c r="O269" s="120"/>
      <c r="P269" s="120"/>
      <c r="Q269" s="457">
        <f>IF(ABS(Q267-Q268)&gt;CHK_TOL,1,0)</f>
        <v>0</v>
      </c>
      <c r="R269" s="457">
        <f>IF(ABS(R267-R268)&gt;CHK_TOL,1,0)</f>
        <v>0</v>
      </c>
      <c r="S269" s="457">
        <f>IF(ABS(S267-S268)&gt;CHK_TOL,1,0)</f>
        <v>0</v>
      </c>
      <c r="T269" s="457">
        <f>IF(ABS(T267-T268)&gt;CHK_TOL,1,0)</f>
        <v>0</v>
      </c>
      <c r="U269" s="457">
        <f>IF(ABS(U267-U268)&gt;CHK_TOL,1,0)</f>
        <v>0</v>
      </c>
      <c r="V269" s="288"/>
      <c r="W269" s="302"/>
      <c r="X269" s="302"/>
    </row>
    <row r="271" spans="1:24" s="500" customFormat="1">
      <c r="A271" s="493"/>
      <c r="B271" s="493"/>
      <c r="C271" s="493"/>
      <c r="D271" s="494"/>
      <c r="E271" s="495"/>
      <c r="F271" s="496"/>
      <c r="G271" s="496"/>
      <c r="H271" s="496"/>
      <c r="I271" s="496"/>
      <c r="J271" s="496"/>
      <c r="K271" s="496"/>
      <c r="L271" s="496"/>
      <c r="M271" s="497"/>
      <c r="N271" s="497"/>
      <c r="O271" s="496"/>
      <c r="P271" s="498"/>
      <c r="Q271" s="499">
        <f t="shared" ref="Q271:U271" si="85">Q$2</f>
        <v>46112</v>
      </c>
      <c r="R271" s="499">
        <f t="shared" si="85"/>
        <v>46477</v>
      </c>
      <c r="S271" s="499">
        <f t="shared" si="85"/>
        <v>46843</v>
      </c>
      <c r="T271" s="499">
        <f t="shared" si="85"/>
        <v>47208</v>
      </c>
      <c r="U271" s="499">
        <f t="shared" si="85"/>
        <v>47573</v>
      </c>
      <c r="W271" s="499" t="s">
        <v>913</v>
      </c>
      <c r="X271" s="499" t="s">
        <v>914</v>
      </c>
    </row>
    <row r="272" spans="1:24" s="265" customFormat="1">
      <c r="A272"/>
      <c r="B272"/>
      <c r="C272" s="76" t="s">
        <v>1206</v>
      </c>
      <c r="D272" s="76"/>
      <c r="F272" s="120"/>
      <c r="G272" s="120"/>
      <c r="H272" s="120"/>
      <c r="I272" s="120"/>
      <c r="J272" s="120"/>
      <c r="K272" s="79"/>
      <c r="L272" s="120"/>
      <c r="M272" s="157"/>
      <c r="N272" s="157"/>
      <c r="O272" s="120"/>
      <c r="P272" s="82"/>
      <c r="Q272" s="194"/>
      <c r="R272" s="194"/>
      <c r="S272" s="194"/>
      <c r="T272" s="194"/>
      <c r="U272" s="194"/>
      <c r="W272" s="194"/>
      <c r="X272" s="194"/>
    </row>
    <row r="273" spans="1:24" s="265" customFormat="1">
      <c r="A273"/>
      <c r="B273"/>
      <c r="C273" s="42"/>
      <c r="E273" s="76" t="s">
        <v>1207</v>
      </c>
      <c r="F273" s="120"/>
      <c r="G273" s="120"/>
      <c r="H273" s="120"/>
      <c r="I273" s="120"/>
      <c r="J273" s="120"/>
      <c r="K273" s="79"/>
      <c r="L273" s="120"/>
      <c r="M273" s="157"/>
      <c r="N273" s="157"/>
      <c r="O273" s="120"/>
      <c r="P273" s="82"/>
      <c r="Q273" s="194"/>
      <c r="R273" s="194"/>
      <c r="S273" s="194"/>
      <c r="T273" s="194"/>
      <c r="U273" s="194"/>
      <c r="W273" s="194"/>
      <c r="X273" s="194"/>
    </row>
    <row r="274" spans="1:24" s="265" customFormat="1" outlineLevel="1">
      <c r="A274"/>
      <c r="B274"/>
      <c r="C274"/>
      <c r="D274" s="42"/>
      <c r="E274" s="76"/>
      <c r="F274" s="120"/>
      <c r="G274" s="120"/>
      <c r="H274" s="120"/>
      <c r="I274" s="120"/>
      <c r="J274" s="120"/>
      <c r="K274" s="79"/>
      <c r="L274" s="120"/>
      <c r="M274" s="157"/>
      <c r="N274" s="157"/>
      <c r="O274" s="120"/>
      <c r="P274" s="82"/>
      <c r="Q274" s="194"/>
      <c r="R274" s="194"/>
      <c r="S274" s="194"/>
      <c r="T274" s="194"/>
      <c r="U274" s="194"/>
      <c r="W274" s="194"/>
      <c r="X274" s="194"/>
    </row>
    <row r="275" spans="1:24" s="265" customFormat="1" outlineLevel="1">
      <c r="A275"/>
      <c r="B275"/>
      <c r="C275"/>
      <c r="D275" s="42"/>
      <c r="E275" s="79" t="s">
        <v>916</v>
      </c>
      <c r="F275" s="79"/>
      <c r="G275" s="79"/>
      <c r="H275" s="79"/>
      <c r="I275" s="79"/>
      <c r="J275" s="79"/>
      <c r="K275" s="79"/>
      <c r="L275" s="79"/>
      <c r="M275" s="157"/>
      <c r="N275" s="79"/>
      <c r="O275" s="120"/>
      <c r="P275" s="120"/>
      <c r="Q275" s="120"/>
      <c r="R275" s="120"/>
      <c r="S275" s="120"/>
      <c r="T275" s="120"/>
      <c r="U275" s="120"/>
    </row>
    <row r="276" spans="1:24" s="265" customFormat="1" outlineLevel="1">
      <c r="A276"/>
      <c r="B276"/>
      <c r="C276"/>
      <c r="D276" s="42"/>
      <c r="E276" s="291">
        <f>InpC!$H$21</f>
        <v>45016</v>
      </c>
      <c r="F276" s="79"/>
      <c r="G276" s="79"/>
      <c r="H276" s="79"/>
      <c r="I276" s="79"/>
      <c r="J276" s="79"/>
      <c r="K276" s="79"/>
      <c r="L276" s="79"/>
      <c r="M276" s="157"/>
      <c r="N276" s="120"/>
      <c r="O276" s="120"/>
      <c r="P276" s="120"/>
      <c r="Q276" s="120"/>
      <c r="R276" s="120"/>
      <c r="S276" s="120"/>
      <c r="T276" s="120"/>
      <c r="U276" s="120"/>
    </row>
    <row r="277" spans="1:24" s="265" customFormat="1" outlineLevel="1">
      <c r="A277"/>
      <c r="B277"/>
      <c r="C277"/>
      <c r="D277" s="42"/>
      <c r="E277" s="323"/>
      <c r="F277" s="318"/>
      <c r="G277" s="318"/>
      <c r="N277" s="301"/>
      <c r="O277" s="120"/>
      <c r="P277" s="120"/>
      <c r="Q277" s="120"/>
      <c r="R277" s="120"/>
      <c r="S277" s="120"/>
      <c r="T277" s="120"/>
      <c r="U277" s="120"/>
    </row>
    <row r="278" spans="1:24" s="265" customFormat="1" outlineLevel="1">
      <c r="A278"/>
      <c r="B278"/>
      <c r="C278"/>
      <c r="D278" s="42"/>
      <c r="E278" s="77" t="s">
        <v>942</v>
      </c>
      <c r="F278" s="318"/>
      <c r="G278" s="318"/>
      <c r="N278" s="301"/>
      <c r="O278" s="120"/>
      <c r="P278" s="120"/>
      <c r="Q278" s="120"/>
      <c r="R278" s="120"/>
      <c r="S278" s="120"/>
      <c r="T278" s="120"/>
      <c r="U278" s="120"/>
    </row>
    <row r="279" spans="1:24" s="265" customFormat="1" outlineLevel="1">
      <c r="A279"/>
      <c r="B279"/>
      <c r="C279"/>
      <c r="D279" s="42"/>
      <c r="E279" s="76" t="s">
        <v>1208</v>
      </c>
      <c r="F279" s="318"/>
      <c r="G279" s="318"/>
      <c r="M279" s="190" t="str">
        <f>TP_TOTEX!M38</f>
        <v>£m</v>
      </c>
      <c r="N279" s="301"/>
      <c r="O279" s="120"/>
      <c r="P279" s="120"/>
      <c r="Q279" s="190">
        <f>TP_TOTEX!Q38</f>
        <v>0</v>
      </c>
      <c r="R279" s="190">
        <f>TP_TOTEX!R38</f>
        <v>0</v>
      </c>
      <c r="S279" s="190">
        <f>TP_TOTEX!S38</f>
        <v>0</v>
      </c>
      <c r="T279" s="190">
        <f>TP_TOTEX!T38</f>
        <v>0</v>
      </c>
      <c r="U279" s="190">
        <f>TP_TOTEX!U38</f>
        <v>0</v>
      </c>
      <c r="W279" s="302">
        <f t="shared" ref="W279:W284" si="86">SUM(Q279:U279)</f>
        <v>0</v>
      </c>
      <c r="X279" s="302">
        <f t="shared" ref="X279:X291" si="87">W279/$N$13</f>
        <v>0</v>
      </c>
    </row>
    <row r="280" spans="1:24" s="265" customFormat="1" outlineLevel="1">
      <c r="A280"/>
      <c r="B280"/>
      <c r="C280"/>
      <c r="D280" s="42"/>
      <c r="E280" s="76" t="s">
        <v>1209</v>
      </c>
      <c r="F280" s="318"/>
      <c r="G280" s="318"/>
      <c r="M280" s="190" t="str">
        <f>TP_TOTEX!M39</f>
        <v>£m</v>
      </c>
      <c r="N280" s="301"/>
      <c r="O280" s="120"/>
      <c r="P280" s="120"/>
      <c r="Q280" s="190">
        <f>TP_TOTEX!Q39</f>
        <v>6.1715326786319018</v>
      </c>
      <c r="R280" s="190">
        <f>TP_TOTEX!R39</f>
        <v>6.5345311767746947</v>
      </c>
      <c r="S280" s="190">
        <f>TP_TOTEX!S39</f>
        <v>6.6653166296415716</v>
      </c>
      <c r="T280" s="190">
        <f>TP_TOTEX!T39</f>
        <v>6.7980776935789429</v>
      </c>
      <c r="U280" s="190">
        <f>TP_TOTEX!U39</f>
        <v>6.9339997352291149</v>
      </c>
      <c r="W280" s="302">
        <f t="shared" si="86"/>
        <v>33.103457913856232</v>
      </c>
      <c r="X280" s="302">
        <f t="shared" si="87"/>
        <v>6.6206915827712463</v>
      </c>
    </row>
    <row r="281" spans="1:24" s="265" customFormat="1" outlineLevel="1">
      <c r="A281"/>
      <c r="B281"/>
      <c r="C281"/>
      <c r="D281" s="42"/>
      <c r="E281" s="76" t="s">
        <v>1210</v>
      </c>
      <c r="F281" s="318"/>
      <c r="G281" s="318"/>
      <c r="M281" s="190" t="s">
        <v>31</v>
      </c>
      <c r="N281" s="301"/>
      <c r="O281" s="120"/>
      <c r="P281" s="120"/>
      <c r="Q281" s="474">
        <v>0</v>
      </c>
      <c r="R281" s="474">
        <v>0</v>
      </c>
      <c r="S281" s="474">
        <v>0</v>
      </c>
      <c r="T281" s="474">
        <v>0</v>
      </c>
      <c r="U281" s="474">
        <v>0</v>
      </c>
      <c r="W281" s="302">
        <f t="shared" si="86"/>
        <v>0</v>
      </c>
      <c r="X281" s="302">
        <f t="shared" si="87"/>
        <v>0</v>
      </c>
    </row>
    <row r="282" spans="1:24" s="265" customFormat="1" outlineLevel="1">
      <c r="A282"/>
      <c r="B282"/>
      <c r="C282"/>
      <c r="D282" s="42"/>
      <c r="E282" s="76" t="s">
        <v>1211</v>
      </c>
      <c r="F282" s="318"/>
      <c r="G282" s="318"/>
      <c r="M282" s="190" t="s">
        <v>31</v>
      </c>
      <c r="N282" s="301"/>
      <c r="O282" s="120"/>
      <c r="P282" s="120"/>
      <c r="Q282" s="474">
        <v>0</v>
      </c>
      <c r="R282" s="474">
        <v>0</v>
      </c>
      <c r="S282" s="474">
        <v>0</v>
      </c>
      <c r="T282" s="474">
        <v>0</v>
      </c>
      <c r="U282" s="474">
        <v>0</v>
      </c>
      <c r="W282" s="302">
        <f t="shared" si="86"/>
        <v>0</v>
      </c>
      <c r="X282" s="302">
        <f t="shared" si="87"/>
        <v>0</v>
      </c>
    </row>
    <row r="283" spans="1:24" s="265" customFormat="1" outlineLevel="1">
      <c r="A283"/>
      <c r="B283"/>
      <c r="C283"/>
      <c r="D283" s="42"/>
      <c r="E283" s="76" t="s">
        <v>1212</v>
      </c>
      <c r="F283" s="318"/>
      <c r="G283" s="318"/>
      <c r="M283" s="190" t="str">
        <f>TP_TOTEX!M40</f>
        <v>£m</v>
      </c>
      <c r="N283" s="301"/>
      <c r="O283" s="120"/>
      <c r="P283" s="120"/>
      <c r="Q283" s="190">
        <f>TP_TOTEX!Q40</f>
        <v>0</v>
      </c>
      <c r="R283" s="190">
        <f>TP_TOTEX!R40</f>
        <v>0</v>
      </c>
      <c r="S283" s="190">
        <f>TP_TOTEX!S40</f>
        <v>0</v>
      </c>
      <c r="T283" s="190">
        <f>TP_TOTEX!T40</f>
        <v>0</v>
      </c>
      <c r="U283" s="190">
        <f>TP_TOTEX!U40</f>
        <v>0</v>
      </c>
      <c r="W283" s="302">
        <f t="shared" si="86"/>
        <v>0</v>
      </c>
      <c r="X283" s="302">
        <f t="shared" si="87"/>
        <v>0</v>
      </c>
    </row>
    <row r="284" spans="1:24" s="265" customFormat="1" outlineLevel="1">
      <c r="A284"/>
      <c r="B284"/>
      <c r="C284"/>
      <c r="D284" s="42"/>
      <c r="E284" s="76" t="s">
        <v>1213</v>
      </c>
      <c r="F284" s="318"/>
      <c r="G284" s="318"/>
      <c r="M284" s="190" t="str">
        <f>TP_TOTEX!M41</f>
        <v>£m</v>
      </c>
      <c r="N284" s="301"/>
      <c r="O284" s="120"/>
      <c r="P284" s="120"/>
      <c r="Q284" s="190">
        <f>TP_TOTEX!Q41</f>
        <v>0</v>
      </c>
      <c r="R284" s="190">
        <f>TP_TOTEX!R41</f>
        <v>0</v>
      </c>
      <c r="S284" s="190">
        <f>TP_TOTEX!S41</f>
        <v>0</v>
      </c>
      <c r="T284" s="190">
        <f>TP_TOTEX!T41</f>
        <v>0</v>
      </c>
      <c r="U284" s="190">
        <f>TP_TOTEX!U41</f>
        <v>0</v>
      </c>
      <c r="W284" s="302">
        <f t="shared" si="86"/>
        <v>0</v>
      </c>
      <c r="X284" s="302">
        <f t="shared" si="87"/>
        <v>0</v>
      </c>
    </row>
    <row r="285" spans="1:24" s="265" customFormat="1" outlineLevel="1">
      <c r="A285"/>
      <c r="B285"/>
      <c r="C285"/>
      <c r="D285" s="42"/>
      <c r="E285" s="76" t="s">
        <v>1214</v>
      </c>
      <c r="F285" s="318"/>
      <c r="G285" s="318"/>
      <c r="M285" s="190" t="str">
        <f>TP_TOTEX!M78</f>
        <v>£m</v>
      </c>
      <c r="N285" s="301"/>
      <c r="O285" s="120"/>
      <c r="P285" s="120"/>
      <c r="Q285" s="190">
        <f>TP_TOTEX!Q78</f>
        <v>1.2290000000000001</v>
      </c>
      <c r="R285" s="190">
        <f>TP_TOTEX!R78</f>
        <v>1.2290000000000001</v>
      </c>
      <c r="S285" s="190">
        <f>TP_TOTEX!S78</f>
        <v>1.2290000000000001</v>
      </c>
      <c r="T285" s="190">
        <f>TP_TOTEX!T78</f>
        <v>1.2290000000000001</v>
      </c>
      <c r="U285" s="190">
        <f>TP_TOTEX!U78</f>
        <v>1.2290000000000001</v>
      </c>
      <c r="V285" s="288"/>
      <c r="W285" s="302">
        <f t="shared" ref="W285" si="88">SUM(Q285:U285)</f>
        <v>6.1450000000000005</v>
      </c>
      <c r="X285" s="302">
        <f t="shared" si="87"/>
        <v>1.2290000000000001</v>
      </c>
    </row>
    <row r="286" spans="1:24" s="265" customFormat="1" outlineLevel="1">
      <c r="A286"/>
      <c r="B286"/>
      <c r="C286"/>
      <c r="D286" s="42"/>
      <c r="E286" s="76" t="s">
        <v>1215</v>
      </c>
      <c r="F286" s="318"/>
      <c r="G286" s="318"/>
      <c r="M286" s="190" t="str">
        <f>TP_TOTEX!M79</f>
        <v>£m</v>
      </c>
      <c r="N286" s="301"/>
      <c r="O286" s="120"/>
      <c r="P286" s="120"/>
      <c r="Q286" s="190">
        <f>TP_TOTEX!Q79</f>
        <v>0</v>
      </c>
      <c r="R286" s="190">
        <f>TP_TOTEX!R79</f>
        <v>0</v>
      </c>
      <c r="S286" s="190">
        <f>TP_TOTEX!S79</f>
        <v>0</v>
      </c>
      <c r="T286" s="190">
        <f>TP_TOTEX!T79</f>
        <v>0</v>
      </c>
      <c r="U286" s="190">
        <f>TP_TOTEX!U79</f>
        <v>0</v>
      </c>
      <c r="V286" s="288"/>
      <c r="W286" s="302">
        <f t="shared" ref="W286:W290" si="89">SUM(Q286:U286)</f>
        <v>0</v>
      </c>
      <c r="X286" s="302">
        <f t="shared" si="87"/>
        <v>0</v>
      </c>
    </row>
    <row r="287" spans="1:24" s="265" customFormat="1" outlineLevel="1">
      <c r="A287"/>
      <c r="B287"/>
      <c r="C287"/>
      <c r="D287" s="42"/>
      <c r="E287" s="76" t="s">
        <v>1216</v>
      </c>
      <c r="F287" s="318"/>
      <c r="G287" s="318"/>
      <c r="M287" s="190" t="str">
        <f>TP_TOTEX!M80</f>
        <v>£m</v>
      </c>
      <c r="N287" s="301"/>
      <c r="O287" s="120"/>
      <c r="P287" s="120"/>
      <c r="Q287" s="190">
        <f>TP_TOTEX!Q80</f>
        <v>0</v>
      </c>
      <c r="R287" s="190">
        <f>TP_TOTEX!R80</f>
        <v>0</v>
      </c>
      <c r="S287" s="190">
        <f>TP_TOTEX!S80</f>
        <v>0</v>
      </c>
      <c r="T287" s="190">
        <f>TP_TOTEX!T80</f>
        <v>0</v>
      </c>
      <c r="U287" s="190">
        <f>TP_TOTEX!U80</f>
        <v>0</v>
      </c>
      <c r="V287" s="320"/>
      <c r="W287" s="302">
        <f t="shared" si="89"/>
        <v>0</v>
      </c>
      <c r="X287" s="302">
        <f t="shared" si="87"/>
        <v>0</v>
      </c>
    </row>
    <row r="288" spans="1:24" s="265" customFormat="1" outlineLevel="1">
      <c r="A288"/>
      <c r="B288"/>
      <c r="C288"/>
      <c r="D288" s="42"/>
      <c r="E288" s="76" t="s">
        <v>1217</v>
      </c>
      <c r="F288" s="450"/>
      <c r="G288" s="450"/>
      <c r="M288" s="190" t="str">
        <f>TP_TOTEX!M81</f>
        <v>£m</v>
      </c>
      <c r="N288" s="301"/>
      <c r="O288" s="120"/>
      <c r="P288" s="120"/>
      <c r="Q288" s="190">
        <f>TP_TOTEX!Q81</f>
        <v>0</v>
      </c>
      <c r="R288" s="190">
        <f>TP_TOTEX!R81</f>
        <v>0</v>
      </c>
      <c r="S288" s="190">
        <f>TP_TOTEX!S81</f>
        <v>0</v>
      </c>
      <c r="T288" s="190">
        <f>TP_TOTEX!T81</f>
        <v>0</v>
      </c>
      <c r="U288" s="190">
        <f>TP_TOTEX!U81</f>
        <v>0</v>
      </c>
      <c r="V288" s="288"/>
      <c r="W288" s="302">
        <f t="shared" si="89"/>
        <v>0</v>
      </c>
      <c r="X288" s="302">
        <f t="shared" si="87"/>
        <v>0</v>
      </c>
    </row>
    <row r="289" spans="1:24" s="265" customFormat="1" outlineLevel="1">
      <c r="A289"/>
      <c r="B289"/>
      <c r="C289"/>
      <c r="D289" s="42"/>
      <c r="E289" s="76" t="s">
        <v>1218</v>
      </c>
      <c r="F289" s="450"/>
      <c r="G289" s="450"/>
      <c r="M289" s="190" t="s">
        <v>31</v>
      </c>
      <c r="N289" s="301"/>
      <c r="O289" s="120"/>
      <c r="P289" s="120"/>
      <c r="Q289" s="474">
        <v>0</v>
      </c>
      <c r="R289" s="474">
        <v>0</v>
      </c>
      <c r="S289" s="474">
        <v>0</v>
      </c>
      <c r="T289" s="474">
        <v>0</v>
      </c>
      <c r="U289" s="474">
        <v>0</v>
      </c>
      <c r="V289" s="288"/>
      <c r="W289" s="302">
        <f t="shared" si="89"/>
        <v>0</v>
      </c>
      <c r="X289" s="302">
        <f t="shared" si="87"/>
        <v>0</v>
      </c>
    </row>
    <row r="290" spans="1:24" s="265" customFormat="1" outlineLevel="1">
      <c r="A290"/>
      <c r="B290"/>
      <c r="C290"/>
      <c r="D290" s="42"/>
      <c r="E290" s="76" t="s">
        <v>1219</v>
      </c>
      <c r="F290" s="450"/>
      <c r="G290" s="450"/>
      <c r="M290" s="190" t="s">
        <v>31</v>
      </c>
      <c r="N290" s="301"/>
      <c r="O290" s="120"/>
      <c r="P290" s="120"/>
      <c r="Q290" s="474">
        <v>0</v>
      </c>
      <c r="R290" s="474">
        <v>0</v>
      </c>
      <c r="S290" s="474">
        <v>0</v>
      </c>
      <c r="T290" s="474">
        <v>0</v>
      </c>
      <c r="U290" s="474">
        <v>0</v>
      </c>
      <c r="V290" s="288"/>
      <c r="W290" s="302">
        <f t="shared" si="89"/>
        <v>0</v>
      </c>
      <c r="X290" s="308">
        <f t="shared" si="87"/>
        <v>0</v>
      </c>
    </row>
    <row r="291" spans="1:24" s="265" customFormat="1" outlineLevel="1">
      <c r="A291"/>
      <c r="B291"/>
      <c r="C291"/>
      <c r="D291" s="42"/>
      <c r="E291" s="76" t="s">
        <v>767</v>
      </c>
      <c r="F291" s="450"/>
      <c r="G291" s="450"/>
      <c r="M291" s="449" t="str">
        <f>M290</f>
        <v>£m</v>
      </c>
      <c r="N291" s="301"/>
      <c r="O291" s="120"/>
      <c r="P291" s="120"/>
      <c r="Q291" s="311">
        <f>SUM(Q279:Q290)</f>
        <v>7.4005326786319019</v>
      </c>
      <c r="R291" s="311">
        <f t="shared" ref="R291:U291" si="90">SUM(R279:R290)</f>
        <v>7.7635311767746948</v>
      </c>
      <c r="S291" s="311">
        <f t="shared" si="90"/>
        <v>7.8943166296415717</v>
      </c>
      <c r="T291" s="311">
        <f t="shared" si="90"/>
        <v>8.0270776935789421</v>
      </c>
      <c r="U291" s="311">
        <f t="shared" si="90"/>
        <v>8.1629997352291142</v>
      </c>
      <c r="V291" s="320"/>
      <c r="W291" s="311">
        <f t="shared" ref="W291" si="91">SUM(W285:W290)</f>
        <v>6.1450000000000005</v>
      </c>
      <c r="X291" s="307">
        <f t="shared" si="87"/>
        <v>1.2290000000000001</v>
      </c>
    </row>
    <row r="292" spans="1:24" s="265" customFormat="1" outlineLevel="1">
      <c r="A292"/>
      <c r="B292"/>
      <c r="C292"/>
      <c r="D292" s="42"/>
      <c r="E292" s="120"/>
      <c r="F292" s="450"/>
      <c r="G292" s="450"/>
      <c r="M292" s="326"/>
      <c r="N292" s="301"/>
      <c r="O292" s="120"/>
      <c r="P292" s="120"/>
      <c r="Q292" s="190"/>
      <c r="R292" s="190"/>
      <c r="S292" s="190"/>
      <c r="T292" s="190"/>
      <c r="U292" s="190"/>
      <c r="V292" s="288"/>
      <c r="W292" s="302"/>
      <c r="X292" s="302"/>
    </row>
    <row r="293" spans="1:24" s="265" customFormat="1" outlineLevel="1">
      <c r="A293"/>
      <c r="B293"/>
      <c r="C293"/>
      <c r="D293" s="42"/>
      <c r="E293" s="77" t="s">
        <v>1197</v>
      </c>
      <c r="F293" s="450"/>
      <c r="G293" s="450"/>
      <c r="M293" s="326"/>
      <c r="N293" s="301"/>
      <c r="O293" s="120"/>
      <c r="P293" s="120"/>
      <c r="Q293" s="310"/>
      <c r="R293" s="310"/>
      <c r="S293" s="310"/>
      <c r="T293" s="310"/>
      <c r="U293" s="310"/>
      <c r="V293" s="320"/>
      <c r="W293" s="310"/>
      <c r="X293" s="310"/>
    </row>
    <row r="294" spans="1:24" s="265" customFormat="1" outlineLevel="1">
      <c r="A294"/>
      <c r="B294"/>
      <c r="C294"/>
      <c r="D294" s="42"/>
      <c r="E294" s="76" t="s">
        <v>1220</v>
      </c>
      <c r="F294" s="318"/>
      <c r="G294" s="318"/>
      <c r="M294" s="190" t="str">
        <f>TP_TOTEX!M139</f>
        <v>£m</v>
      </c>
      <c r="N294" s="301"/>
      <c r="O294" s="120"/>
      <c r="P294" s="120"/>
      <c r="Q294" s="190">
        <f>TP_TOTEX!Q139</f>
        <v>0</v>
      </c>
      <c r="R294" s="190">
        <f>TP_TOTEX!R139</f>
        <v>0</v>
      </c>
      <c r="S294" s="190">
        <f>TP_TOTEX!S139</f>
        <v>0</v>
      </c>
      <c r="T294" s="190">
        <f>TP_TOTEX!T139</f>
        <v>0</v>
      </c>
      <c r="U294" s="190">
        <f>TP_TOTEX!U139</f>
        <v>0</v>
      </c>
      <c r="V294" s="288"/>
      <c r="W294" s="302">
        <f t="shared" ref="W294:W299" si="92">SUM(Q294:U294)</f>
        <v>0</v>
      </c>
      <c r="X294" s="302">
        <f t="shared" ref="X294:X306" si="93">W294/$N$13</f>
        <v>0</v>
      </c>
    </row>
    <row r="295" spans="1:24" s="265" customFormat="1" outlineLevel="1">
      <c r="A295"/>
      <c r="B295"/>
      <c r="C295"/>
      <c r="D295" s="42"/>
      <c r="E295" s="76" t="s">
        <v>1221</v>
      </c>
      <c r="F295" s="318"/>
      <c r="G295" s="318"/>
      <c r="M295" s="190" t="str">
        <f>TP_TOTEX!M140</f>
        <v>£m</v>
      </c>
      <c r="N295" s="301"/>
      <c r="O295" s="120"/>
      <c r="P295" s="120"/>
      <c r="Q295" s="190">
        <f>TP_TOTEX!Q140</f>
        <v>0.06</v>
      </c>
      <c r="R295" s="190">
        <f>TP_TOTEX!R140</f>
        <v>0.06</v>
      </c>
      <c r="S295" s="190">
        <f>TP_TOTEX!S140</f>
        <v>0.06</v>
      </c>
      <c r="T295" s="190">
        <f>TP_TOTEX!T140</f>
        <v>0.06</v>
      </c>
      <c r="U295" s="190">
        <f>TP_TOTEX!U140</f>
        <v>0.06</v>
      </c>
      <c r="V295" s="288"/>
      <c r="W295" s="302">
        <f t="shared" si="92"/>
        <v>0.3</v>
      </c>
      <c r="X295" s="302">
        <f t="shared" si="93"/>
        <v>0.06</v>
      </c>
    </row>
    <row r="296" spans="1:24" s="265" customFormat="1" outlineLevel="1">
      <c r="A296"/>
      <c r="B296"/>
      <c r="C296"/>
      <c r="D296" s="42"/>
      <c r="E296" s="76" t="s">
        <v>1222</v>
      </c>
      <c r="F296" s="318"/>
      <c r="G296" s="318"/>
      <c r="M296" s="190" t="str">
        <f>TP_TOTEX!M141</f>
        <v>£m</v>
      </c>
      <c r="N296" s="301"/>
      <c r="O296" s="120"/>
      <c r="P296" s="120"/>
      <c r="Q296" s="190">
        <f>TP_TOTEX!Q141</f>
        <v>7.1999999999999995E-2</v>
      </c>
      <c r="R296" s="190">
        <f>TP_TOTEX!R141</f>
        <v>7.1999999999999995E-2</v>
      </c>
      <c r="S296" s="190">
        <f>TP_TOTEX!S141</f>
        <v>7.1999999999999995E-2</v>
      </c>
      <c r="T296" s="190">
        <f>TP_TOTEX!T141</f>
        <v>7.1999999999999995E-2</v>
      </c>
      <c r="U296" s="190">
        <f>TP_TOTEX!U141</f>
        <v>7.1999999999999995E-2</v>
      </c>
      <c r="V296" s="320"/>
      <c r="W296" s="302">
        <f t="shared" si="92"/>
        <v>0.36</v>
      </c>
      <c r="X296" s="302">
        <f t="shared" si="93"/>
        <v>7.1999999999999995E-2</v>
      </c>
    </row>
    <row r="297" spans="1:24" s="265" customFormat="1" outlineLevel="1">
      <c r="A297"/>
      <c r="B297"/>
      <c r="C297"/>
      <c r="D297" s="42"/>
      <c r="E297" s="76" t="s">
        <v>1223</v>
      </c>
      <c r="F297" s="450"/>
      <c r="G297" s="450"/>
      <c r="M297" s="190" t="str">
        <f>TP_TOTEX!M142</f>
        <v>£m</v>
      </c>
      <c r="N297" s="301"/>
      <c r="O297" s="120"/>
      <c r="P297" s="120"/>
      <c r="Q297" s="190">
        <f>TP_TOTEX!Q142</f>
        <v>0</v>
      </c>
      <c r="R297" s="190">
        <f>TP_TOTEX!R142</f>
        <v>0</v>
      </c>
      <c r="S297" s="190">
        <f>TP_TOTEX!S142</f>
        <v>0</v>
      </c>
      <c r="T297" s="190">
        <f>TP_TOTEX!T142</f>
        <v>0</v>
      </c>
      <c r="U297" s="190">
        <f>TP_TOTEX!U142</f>
        <v>0</v>
      </c>
      <c r="V297" s="288"/>
      <c r="W297" s="302">
        <f t="shared" si="92"/>
        <v>0</v>
      </c>
      <c r="X297" s="302">
        <f t="shared" si="93"/>
        <v>0</v>
      </c>
    </row>
    <row r="298" spans="1:24" s="265" customFormat="1" outlineLevel="1">
      <c r="A298"/>
      <c r="B298"/>
      <c r="C298"/>
      <c r="D298" s="42"/>
      <c r="E298" s="76" t="s">
        <v>1224</v>
      </c>
      <c r="F298" s="450"/>
      <c r="G298" s="450"/>
      <c r="M298" s="190" t="str">
        <f>TP_TOTEX!M143</f>
        <v>£m</v>
      </c>
      <c r="N298" s="301"/>
      <c r="O298" s="120"/>
      <c r="P298" s="120"/>
      <c r="Q298" s="190">
        <f>TP_TOTEX!Q143</f>
        <v>1.589</v>
      </c>
      <c r="R298" s="190">
        <f>TP_TOTEX!R143</f>
        <v>1.589</v>
      </c>
      <c r="S298" s="190">
        <f>TP_TOTEX!S143</f>
        <v>1.589</v>
      </c>
      <c r="T298" s="190">
        <f>TP_TOTEX!T143</f>
        <v>1.589</v>
      </c>
      <c r="U298" s="190">
        <f>TP_TOTEX!U143</f>
        <v>1.589</v>
      </c>
      <c r="V298" s="288"/>
      <c r="W298" s="302">
        <f t="shared" si="92"/>
        <v>7.9450000000000003</v>
      </c>
      <c r="X298" s="302">
        <f t="shared" si="93"/>
        <v>1.589</v>
      </c>
    </row>
    <row r="299" spans="1:24" s="265" customFormat="1" outlineLevel="1">
      <c r="A299"/>
      <c r="B299"/>
      <c r="C299"/>
      <c r="D299" s="42"/>
      <c r="E299" s="76" t="s">
        <v>1225</v>
      </c>
      <c r="F299" s="450"/>
      <c r="G299" s="450"/>
      <c r="M299" s="190" t="str">
        <f>TP_TOTEX!M144</f>
        <v>£m</v>
      </c>
      <c r="N299" s="301"/>
      <c r="O299" s="120"/>
      <c r="P299" s="120"/>
      <c r="Q299" s="190">
        <f>TP_TOTEX!Q144</f>
        <v>0</v>
      </c>
      <c r="R299" s="190">
        <f>TP_TOTEX!R144</f>
        <v>0</v>
      </c>
      <c r="S299" s="190">
        <f>TP_TOTEX!S144</f>
        <v>0</v>
      </c>
      <c r="T299" s="190">
        <f>TP_TOTEX!T144</f>
        <v>0</v>
      </c>
      <c r="U299" s="190">
        <f>TP_TOTEX!U144</f>
        <v>0</v>
      </c>
      <c r="V299" s="288"/>
      <c r="W299" s="302">
        <f t="shared" si="92"/>
        <v>0</v>
      </c>
      <c r="X299" s="302">
        <f t="shared" si="93"/>
        <v>0</v>
      </c>
    </row>
    <row r="300" spans="1:24" s="265" customFormat="1" outlineLevel="1">
      <c r="A300"/>
      <c r="B300"/>
      <c r="C300"/>
      <c r="D300" s="42"/>
      <c r="E300" s="76" t="s">
        <v>1226</v>
      </c>
      <c r="F300" s="318"/>
      <c r="G300" s="318"/>
      <c r="M300" s="190" t="str">
        <f>TP_TOTEX!M187</f>
        <v>£m</v>
      </c>
      <c r="N300" s="301"/>
      <c r="O300" s="120"/>
      <c r="P300" s="120"/>
      <c r="Q300" s="190">
        <f>TP_TOTEX!Q187</f>
        <v>0</v>
      </c>
      <c r="R300" s="190">
        <f>TP_TOTEX!R187</f>
        <v>0</v>
      </c>
      <c r="S300" s="190">
        <f>TP_TOTEX!S187</f>
        <v>0</v>
      </c>
      <c r="T300" s="190">
        <f>TP_TOTEX!T187</f>
        <v>0</v>
      </c>
      <c r="U300" s="190">
        <f>TP_TOTEX!U187</f>
        <v>0</v>
      </c>
      <c r="V300" s="288"/>
      <c r="W300" s="302">
        <f t="shared" ref="W300:W305" si="94">SUM(Q300:U300)</f>
        <v>0</v>
      </c>
      <c r="X300" s="302">
        <f t="shared" si="93"/>
        <v>0</v>
      </c>
    </row>
    <row r="301" spans="1:24" s="265" customFormat="1" outlineLevel="1">
      <c r="A301"/>
      <c r="B301"/>
      <c r="C301"/>
      <c r="D301" s="42"/>
      <c r="E301" s="76" t="s">
        <v>1227</v>
      </c>
      <c r="F301" s="318"/>
      <c r="G301" s="318"/>
      <c r="M301" s="190" t="str">
        <f>TP_TOTEX!M188</f>
        <v>£m</v>
      </c>
      <c r="N301" s="301"/>
      <c r="O301" s="120"/>
      <c r="P301" s="120"/>
      <c r="Q301" s="190">
        <f>TP_TOTEX!Q188</f>
        <v>1.284</v>
      </c>
      <c r="R301" s="190">
        <f>TP_TOTEX!R188</f>
        <v>1.284</v>
      </c>
      <c r="S301" s="190">
        <f>TP_TOTEX!S188</f>
        <v>1.284</v>
      </c>
      <c r="T301" s="190">
        <f>TP_TOTEX!T188</f>
        <v>1.284</v>
      </c>
      <c r="U301" s="190">
        <f>TP_TOTEX!U188</f>
        <v>1.284</v>
      </c>
      <c r="V301" s="288"/>
      <c r="W301" s="302">
        <f t="shared" si="94"/>
        <v>6.42</v>
      </c>
      <c r="X301" s="302">
        <f t="shared" si="93"/>
        <v>1.284</v>
      </c>
    </row>
    <row r="302" spans="1:24" s="265" customFormat="1" outlineLevel="1">
      <c r="A302"/>
      <c r="B302"/>
      <c r="C302"/>
      <c r="D302" s="42"/>
      <c r="E302" s="76" t="s">
        <v>1228</v>
      </c>
      <c r="F302" s="318"/>
      <c r="G302" s="318"/>
      <c r="M302" s="190" t="str">
        <f>TP_TOTEX!M189</f>
        <v>£m</v>
      </c>
      <c r="N302" s="301"/>
      <c r="O302" s="120"/>
      <c r="P302" s="120"/>
      <c r="Q302" s="190">
        <f>TP_TOTEX!Q189</f>
        <v>0</v>
      </c>
      <c r="R302" s="190">
        <f>TP_TOTEX!R189</f>
        <v>0</v>
      </c>
      <c r="S302" s="190">
        <f>TP_TOTEX!S189</f>
        <v>0</v>
      </c>
      <c r="T302" s="190">
        <f>TP_TOTEX!T189</f>
        <v>0</v>
      </c>
      <c r="U302" s="190">
        <f>TP_TOTEX!U189</f>
        <v>0</v>
      </c>
      <c r="V302" s="320"/>
      <c r="W302" s="302">
        <f t="shared" si="94"/>
        <v>0</v>
      </c>
      <c r="X302" s="302">
        <f t="shared" si="93"/>
        <v>0</v>
      </c>
    </row>
    <row r="303" spans="1:24" s="265" customFormat="1" outlineLevel="1">
      <c r="A303"/>
      <c r="B303"/>
      <c r="C303"/>
      <c r="D303" s="42"/>
      <c r="E303" s="76" t="s">
        <v>1229</v>
      </c>
      <c r="F303" s="450"/>
      <c r="G303" s="450"/>
      <c r="M303" s="190" t="str">
        <f>TP_TOTEX!M190</f>
        <v>£m</v>
      </c>
      <c r="N303" s="301"/>
      <c r="O303" s="120"/>
      <c r="P303" s="120"/>
      <c r="Q303" s="190">
        <f>TP_TOTEX!Q190</f>
        <v>0</v>
      </c>
      <c r="R303" s="190">
        <f>TP_TOTEX!R190</f>
        <v>0</v>
      </c>
      <c r="S303" s="190">
        <f>TP_TOTEX!S190</f>
        <v>0</v>
      </c>
      <c r="T303" s="190">
        <f>TP_TOTEX!T190</f>
        <v>0</v>
      </c>
      <c r="U303" s="190">
        <f>TP_TOTEX!U190</f>
        <v>0</v>
      </c>
      <c r="V303" s="288"/>
      <c r="W303" s="302">
        <f t="shared" si="94"/>
        <v>0</v>
      </c>
      <c r="X303" s="302">
        <f t="shared" si="93"/>
        <v>0</v>
      </c>
    </row>
    <row r="304" spans="1:24" s="265" customFormat="1" outlineLevel="1">
      <c r="A304"/>
      <c r="B304"/>
      <c r="C304"/>
      <c r="D304" s="42"/>
      <c r="E304" s="76" t="s">
        <v>1230</v>
      </c>
      <c r="F304" s="450"/>
      <c r="G304" s="450"/>
      <c r="M304" s="190" t="str">
        <f>TP_TOTEX!M191</f>
        <v>£m</v>
      </c>
      <c r="N304" s="301"/>
      <c r="O304" s="120"/>
      <c r="P304" s="120"/>
      <c r="Q304" s="190">
        <f>TP_TOTEX!Q191</f>
        <v>0</v>
      </c>
      <c r="R304" s="190">
        <f>TP_TOTEX!R191</f>
        <v>0</v>
      </c>
      <c r="S304" s="190">
        <f>TP_TOTEX!S191</f>
        <v>0</v>
      </c>
      <c r="T304" s="190">
        <f>TP_TOTEX!T191</f>
        <v>0</v>
      </c>
      <c r="U304" s="190">
        <f>TP_TOTEX!U191</f>
        <v>0</v>
      </c>
      <c r="V304" s="288"/>
      <c r="W304" s="302">
        <f t="shared" si="94"/>
        <v>0</v>
      </c>
      <c r="X304" s="302">
        <f t="shared" si="93"/>
        <v>0</v>
      </c>
    </row>
    <row r="305" spans="1:24" s="265" customFormat="1" outlineLevel="1">
      <c r="A305"/>
      <c r="B305"/>
      <c r="C305"/>
      <c r="D305" s="42"/>
      <c r="E305" s="76" t="s">
        <v>1231</v>
      </c>
      <c r="F305" s="450"/>
      <c r="G305" s="450"/>
      <c r="M305" s="190" t="str">
        <f>TP_TOTEX!M192</f>
        <v>£m</v>
      </c>
      <c r="N305" s="301"/>
      <c r="O305" s="120"/>
      <c r="P305" s="120"/>
      <c r="Q305" s="190">
        <f>TP_TOTEX!Q192</f>
        <v>0</v>
      </c>
      <c r="R305" s="190">
        <f>TP_TOTEX!R192</f>
        <v>0</v>
      </c>
      <c r="S305" s="190">
        <f>TP_TOTEX!S192</f>
        <v>0</v>
      </c>
      <c r="T305" s="190">
        <f>TP_TOTEX!T192</f>
        <v>0</v>
      </c>
      <c r="U305" s="190">
        <f>TP_TOTEX!U192</f>
        <v>0</v>
      </c>
      <c r="V305" s="288"/>
      <c r="W305" s="302">
        <f t="shared" si="94"/>
        <v>0</v>
      </c>
      <c r="X305" s="308">
        <f t="shared" si="93"/>
        <v>0</v>
      </c>
    </row>
    <row r="306" spans="1:24" s="265" customFormat="1" outlineLevel="1">
      <c r="A306"/>
      <c r="B306"/>
      <c r="C306"/>
      <c r="D306" s="42"/>
      <c r="E306" s="76" t="s">
        <v>788</v>
      </c>
      <c r="F306" s="450"/>
      <c r="G306" s="450"/>
      <c r="M306" s="449" t="str">
        <f>M305</f>
        <v>£m</v>
      </c>
      <c r="N306" s="301"/>
      <c r="O306" s="120"/>
      <c r="P306" s="120"/>
      <c r="Q306" s="311">
        <f>SUM(Q294:Q305)</f>
        <v>3.0049999999999999</v>
      </c>
      <c r="R306" s="311">
        <f t="shared" ref="R306:U306" si="95">SUM(R294:R305)</f>
        <v>3.0049999999999999</v>
      </c>
      <c r="S306" s="311">
        <f t="shared" si="95"/>
        <v>3.0049999999999999</v>
      </c>
      <c r="T306" s="311">
        <f t="shared" si="95"/>
        <v>3.0049999999999999</v>
      </c>
      <c r="U306" s="311">
        <f t="shared" si="95"/>
        <v>3.0049999999999999</v>
      </c>
      <c r="V306" s="320"/>
      <c r="W306" s="311">
        <f t="shared" ref="W306" si="96">SUM(W300:W305)</f>
        <v>6.42</v>
      </c>
      <c r="X306" s="307">
        <f t="shared" si="93"/>
        <v>1.284</v>
      </c>
    </row>
    <row r="307" spans="1:24" s="265" customFormat="1" outlineLevel="1">
      <c r="A307"/>
      <c r="B307"/>
      <c r="C307"/>
      <c r="D307" s="42"/>
      <c r="E307" s="76"/>
      <c r="F307" s="450"/>
      <c r="G307" s="450"/>
      <c r="M307" s="449"/>
      <c r="N307" s="301"/>
      <c r="O307" s="120"/>
      <c r="P307" s="120"/>
      <c r="Q307" s="310"/>
      <c r="R307" s="310"/>
      <c r="S307" s="310"/>
      <c r="T307" s="310"/>
      <c r="U307" s="310"/>
      <c r="V307" s="320"/>
      <c r="W307" s="310"/>
      <c r="X307" s="302"/>
    </row>
    <row r="308" spans="1:24" s="265" customFormat="1" outlineLevel="1">
      <c r="A308"/>
      <c r="B308"/>
      <c r="C308"/>
      <c r="D308" s="42"/>
      <c r="E308" s="76" t="s">
        <v>795</v>
      </c>
      <c r="F308" s="450"/>
      <c r="G308" s="450"/>
      <c r="M308" s="449"/>
      <c r="N308" s="301"/>
      <c r="O308" s="120"/>
      <c r="P308" s="120"/>
      <c r="Q308" s="458">
        <f>Q291+Q306</f>
        <v>10.405532678631902</v>
      </c>
      <c r="R308" s="458">
        <f t="shared" ref="R308:U308" si="97">R291+R306</f>
        <v>10.768531176774694</v>
      </c>
      <c r="S308" s="458">
        <f t="shared" si="97"/>
        <v>10.899316629641572</v>
      </c>
      <c r="T308" s="458">
        <f t="shared" si="97"/>
        <v>11.032077693578941</v>
      </c>
      <c r="U308" s="458">
        <f t="shared" si="97"/>
        <v>11.167999735229113</v>
      </c>
      <c r="V308" s="320"/>
      <c r="W308" s="310"/>
      <c r="X308" s="302"/>
    </row>
    <row r="309" spans="1:24" s="265" customFormat="1" outlineLevel="1">
      <c r="A309"/>
      <c r="B309"/>
      <c r="C309"/>
      <c r="D309" s="42"/>
      <c r="E309" s="76"/>
      <c r="F309" s="450"/>
      <c r="G309" s="450"/>
      <c r="M309" s="449"/>
      <c r="N309" s="301"/>
      <c r="O309" s="120"/>
      <c r="P309" s="120"/>
      <c r="Q309" s="310">
        <f>TP_TOTEX!Q228</f>
        <v>10.405532678631902</v>
      </c>
      <c r="R309" s="310">
        <f>TP_TOTEX!R228</f>
        <v>10.768531176774694</v>
      </c>
      <c r="S309" s="310">
        <f>TP_TOTEX!S228</f>
        <v>10.899316629641572</v>
      </c>
      <c r="T309" s="310">
        <f>TP_TOTEX!T228</f>
        <v>11.032077693578941</v>
      </c>
      <c r="U309" s="310">
        <f>TP_TOTEX!U228</f>
        <v>11.167999735229113</v>
      </c>
      <c r="V309" s="320"/>
      <c r="W309" s="310"/>
      <c r="X309" s="302"/>
    </row>
    <row r="310" spans="1:24" s="265" customFormat="1" outlineLevel="1">
      <c r="A310"/>
      <c r="B310"/>
      <c r="C310"/>
      <c r="D310" s="42"/>
      <c r="E310" s="120" t="s">
        <v>923</v>
      </c>
      <c r="F310" s="450"/>
      <c r="G310" s="450"/>
      <c r="M310" s="449"/>
      <c r="N310" s="301"/>
      <c r="O310" s="120"/>
      <c r="P310" s="120"/>
      <c r="Q310" s="457">
        <f>IF(ABS(Q308-Q309)&gt;CHK_TOL,1,0)</f>
        <v>0</v>
      </c>
      <c r="R310" s="457">
        <f>IF(ABS(R308-R309)&gt;CHK_TOL,1,0)</f>
        <v>0</v>
      </c>
      <c r="S310" s="457">
        <f>IF(ABS(S308-S309)&gt;CHK_TOL,1,0)</f>
        <v>0</v>
      </c>
      <c r="T310" s="457">
        <f>IF(ABS(T308-T309)&gt;CHK_TOL,1,0)</f>
        <v>0</v>
      </c>
      <c r="U310" s="457">
        <f>IF(ABS(U308-U309)&gt;CHK_TOL,1,0)</f>
        <v>0</v>
      </c>
      <c r="V310" s="320"/>
      <c r="W310" s="310"/>
      <c r="X310" s="302"/>
    </row>
    <row r="312" spans="1:24">
      <c r="E312" s="451" t="s">
        <v>1188</v>
      </c>
    </row>
    <row r="314" spans="1:24">
      <c r="E314" s="79" t="s">
        <v>916</v>
      </c>
      <c r="F314" s="79"/>
      <c r="G314" s="79"/>
      <c r="H314" s="79"/>
      <c r="I314" s="79"/>
      <c r="J314" s="79"/>
      <c r="K314" s="79"/>
      <c r="L314" s="79"/>
      <c r="M314" s="157"/>
      <c r="N314" s="79"/>
      <c r="O314" s="120"/>
      <c r="P314" s="120"/>
    </row>
    <row r="315" spans="1:24">
      <c r="E315" s="291">
        <f>InpC!$H$21</f>
        <v>45016</v>
      </c>
      <c r="F315" s="79"/>
      <c r="G315" s="79"/>
      <c r="H315" s="79"/>
      <c r="I315" s="79"/>
      <c r="J315" s="79"/>
      <c r="K315" s="79"/>
      <c r="L315" s="79"/>
      <c r="M315" s="157"/>
      <c r="N315" s="120"/>
      <c r="O315" s="120"/>
      <c r="P315" s="120"/>
    </row>
    <row r="317" spans="1:24">
      <c r="E317" s="77" t="s">
        <v>942</v>
      </c>
    </row>
    <row r="318" spans="1:24">
      <c r="E318" s="300" t="s">
        <v>858</v>
      </c>
      <c r="M318" s="190" t="str">
        <f>TPC_BRL!M121</f>
        <v>£m</v>
      </c>
      <c r="Q318" s="190">
        <f>TPC_SWB!Q121</f>
        <v>0</v>
      </c>
      <c r="R318" s="190">
        <f>TPC_SWB!R121</f>
        <v>0</v>
      </c>
      <c r="S318" s="190">
        <f>TPC_SWB!S121</f>
        <v>0</v>
      </c>
      <c r="T318" s="190">
        <f>TPC_SWB!T121</f>
        <v>0</v>
      </c>
      <c r="U318" s="190">
        <f>TPC_SWB!U121</f>
        <v>0</v>
      </c>
      <c r="V318" s="288"/>
      <c r="W318" s="302">
        <f t="shared" ref="W318" si="98">SUM(Q318:U318)</f>
        <v>0</v>
      </c>
      <c r="X318" s="302">
        <f>W318/$N$13</f>
        <v>0</v>
      </c>
    </row>
    <row r="319" spans="1:24">
      <c r="E319" s="76" t="s">
        <v>1232</v>
      </c>
      <c r="M319" s="320" t="str">
        <f>M318</f>
        <v>£m</v>
      </c>
      <c r="Q319" s="311">
        <f>SUM(Q318)</f>
        <v>0</v>
      </c>
      <c r="R319" s="311">
        <f t="shared" ref="R319:U319" si="99">SUM(R318)</f>
        <v>0</v>
      </c>
      <c r="S319" s="311">
        <f t="shared" si="99"/>
        <v>0</v>
      </c>
      <c r="T319" s="311">
        <f t="shared" si="99"/>
        <v>0</v>
      </c>
      <c r="U319" s="311">
        <f t="shared" si="99"/>
        <v>0</v>
      </c>
      <c r="V319" s="320"/>
      <c r="W319" s="311">
        <f t="shared" ref="W319:X319" si="100">SUM(W318)</f>
        <v>0</v>
      </c>
      <c r="X319" s="311">
        <f t="shared" si="100"/>
        <v>0</v>
      </c>
    </row>
    <row r="321" spans="5:24">
      <c r="E321" s="300" t="s">
        <v>860</v>
      </c>
      <c r="M321" s="190" t="str">
        <f>TPC_BRL!M122</f>
        <v>£m</v>
      </c>
      <c r="Q321" s="190">
        <f>TPC_SWB!Q122</f>
        <v>0</v>
      </c>
      <c r="R321" s="190">
        <f>TPC_SWB!R122</f>
        <v>0</v>
      </c>
      <c r="S321" s="190">
        <f>TPC_SWB!S122</f>
        <v>0</v>
      </c>
      <c r="T321" s="190">
        <f>TPC_SWB!T122</f>
        <v>0</v>
      </c>
      <c r="U321" s="190">
        <f>TPC_SWB!U122</f>
        <v>0</v>
      </c>
      <c r="V321" s="288"/>
      <c r="W321" s="302">
        <f t="shared" ref="W321" si="101">SUM(Q321:U321)</f>
        <v>0</v>
      </c>
      <c r="X321" s="302">
        <f>W321/$N$13</f>
        <v>0</v>
      </c>
    </row>
    <row r="322" spans="5:24">
      <c r="E322" s="76" t="s">
        <v>1233</v>
      </c>
      <c r="M322" s="320" t="str">
        <f>M321</f>
        <v>£m</v>
      </c>
      <c r="Q322" s="311">
        <f>SUM(Q321)</f>
        <v>0</v>
      </c>
      <c r="R322" s="311">
        <f t="shared" ref="R322:U322" si="102">SUM(R321)</f>
        <v>0</v>
      </c>
      <c r="S322" s="311">
        <f t="shared" si="102"/>
        <v>0</v>
      </c>
      <c r="T322" s="311">
        <f t="shared" si="102"/>
        <v>0</v>
      </c>
      <c r="U322" s="311">
        <f t="shared" si="102"/>
        <v>0</v>
      </c>
      <c r="V322" s="320"/>
      <c r="W322" s="311">
        <f t="shared" ref="W322:X322" si="103">SUM(W321)</f>
        <v>0</v>
      </c>
      <c r="X322" s="311">
        <f t="shared" si="103"/>
        <v>0</v>
      </c>
    </row>
    <row r="323" spans="5:24">
      <c r="Q323" s="310"/>
      <c r="R323" s="310"/>
      <c r="S323" s="310"/>
      <c r="T323" s="310"/>
      <c r="U323" s="310"/>
      <c r="V323" s="320"/>
      <c r="W323" s="310"/>
      <c r="X323" s="310"/>
    </row>
    <row r="324" spans="5:24">
      <c r="E324" s="300" t="s">
        <v>872</v>
      </c>
      <c r="M324" s="190" t="str">
        <f>TPC_BRL!M134</f>
        <v>£m</v>
      </c>
      <c r="Q324" s="190">
        <f>TPC_SWB!Q134</f>
        <v>0</v>
      </c>
      <c r="R324" s="190">
        <f>TPC_SWB!R134</f>
        <v>0</v>
      </c>
      <c r="S324" s="190">
        <f>TPC_SWB!S134</f>
        <v>0</v>
      </c>
      <c r="T324" s="190">
        <f>TPC_SWB!T134</f>
        <v>0</v>
      </c>
      <c r="U324" s="190">
        <f>TPC_SWB!U134</f>
        <v>0</v>
      </c>
      <c r="V324" s="288"/>
      <c r="W324" s="302">
        <f t="shared" ref="W324" si="104">SUM(Q324:U324)</f>
        <v>0</v>
      </c>
      <c r="X324" s="302">
        <f>W324/$N$13</f>
        <v>0</v>
      </c>
    </row>
    <row r="325" spans="5:24">
      <c r="E325" s="300" t="s">
        <v>875</v>
      </c>
      <c r="M325" s="190" t="str">
        <f>TPC_BRL!M137</f>
        <v>£m</v>
      </c>
      <c r="Q325" s="190">
        <f>TPC_SWB!Q137</f>
        <v>0</v>
      </c>
      <c r="R325" s="190">
        <f>TPC_SWB!R137</f>
        <v>0</v>
      </c>
      <c r="S325" s="190">
        <f>TPC_SWB!S137</f>
        <v>0</v>
      </c>
      <c r="T325" s="190">
        <f>TPC_SWB!T137</f>
        <v>0</v>
      </c>
      <c r="U325" s="190">
        <f>TPC_SWB!U137</f>
        <v>0</v>
      </c>
      <c r="V325" s="288"/>
      <c r="W325" s="302">
        <f t="shared" ref="W325" si="105">SUM(Q325:U325)</f>
        <v>0</v>
      </c>
      <c r="X325" s="302">
        <f>W325/$N$13</f>
        <v>0</v>
      </c>
    </row>
    <row r="326" spans="5:24">
      <c r="E326" s="76" t="s">
        <v>1234</v>
      </c>
      <c r="M326" s="320" t="str">
        <f>M325</f>
        <v>£m</v>
      </c>
      <c r="Q326" s="311">
        <f>SUM(Q324:Q325)</f>
        <v>0</v>
      </c>
      <c r="R326" s="311">
        <f t="shared" ref="R326:X326" si="106">SUM(R324:R325)</f>
        <v>0</v>
      </c>
      <c r="S326" s="311">
        <f t="shared" si="106"/>
        <v>0</v>
      </c>
      <c r="T326" s="311">
        <f t="shared" si="106"/>
        <v>0</v>
      </c>
      <c r="U326" s="311">
        <f t="shared" si="106"/>
        <v>0</v>
      </c>
      <c r="V326" s="320"/>
      <c r="W326" s="311">
        <f t="shared" si="106"/>
        <v>0</v>
      </c>
      <c r="X326" s="311">
        <f t="shared" si="106"/>
        <v>0</v>
      </c>
    </row>
    <row r="327" spans="5:24">
      <c r="Q327" s="310"/>
      <c r="R327" s="310"/>
      <c r="S327" s="310"/>
      <c r="T327" s="310"/>
      <c r="U327" s="310"/>
      <c r="V327" s="320"/>
      <c r="W327" s="310"/>
      <c r="X327" s="310"/>
    </row>
    <row r="328" spans="5:24">
      <c r="E328" s="300" t="s">
        <v>873</v>
      </c>
      <c r="M328" s="190" t="str">
        <f>TPC_BRL!M135</f>
        <v>£m</v>
      </c>
      <c r="Q328" s="190">
        <f>TPC_SWB!Q135</f>
        <v>0</v>
      </c>
      <c r="R328" s="190">
        <f>TPC_SWB!R135</f>
        <v>0</v>
      </c>
      <c r="S328" s="190">
        <f>TPC_SWB!S135</f>
        <v>0</v>
      </c>
      <c r="T328" s="190">
        <f>TPC_SWB!T135</f>
        <v>0</v>
      </c>
      <c r="U328" s="190">
        <f>TPC_SWB!U135</f>
        <v>0</v>
      </c>
      <c r="V328" s="288"/>
      <c r="W328" s="302">
        <f t="shared" ref="W328" si="107">SUM(Q328:U328)</f>
        <v>0</v>
      </c>
      <c r="X328" s="302">
        <f>W328/$N$13</f>
        <v>0</v>
      </c>
    </row>
    <row r="329" spans="5:24">
      <c r="E329" s="300" t="s">
        <v>876</v>
      </c>
      <c r="M329" s="190" t="str">
        <f>TPC_BRL!M138</f>
        <v>£m</v>
      </c>
      <c r="Q329" s="190">
        <f>TPC_SWB!Q138</f>
        <v>1.1790000000000003</v>
      </c>
      <c r="R329" s="190">
        <f>TPC_SWB!R138</f>
        <v>1.1790000000000003</v>
      </c>
      <c r="S329" s="190">
        <f>TPC_SWB!S138</f>
        <v>1.1790000000000003</v>
      </c>
      <c r="T329" s="190">
        <f>TPC_SWB!T138</f>
        <v>1.1790000000000005</v>
      </c>
      <c r="U329" s="190">
        <f>TPC_SWB!U138</f>
        <v>1.1790000000000005</v>
      </c>
      <c r="V329" s="288"/>
      <c r="W329" s="302">
        <f t="shared" ref="W329" si="108">SUM(Q329:U329)</f>
        <v>5.8950000000000014</v>
      </c>
      <c r="X329" s="302">
        <f>W329/$N$13</f>
        <v>1.1790000000000003</v>
      </c>
    </row>
    <row r="330" spans="5:24">
      <c r="E330" s="76" t="s">
        <v>1235</v>
      </c>
      <c r="M330" s="320" t="str">
        <f>M329</f>
        <v>£m</v>
      </c>
      <c r="Q330" s="311">
        <f>SUM(Q328:Q329)</f>
        <v>1.1790000000000003</v>
      </c>
      <c r="R330" s="311">
        <f t="shared" ref="R330:U330" si="109">SUM(R328:R329)</f>
        <v>1.1790000000000003</v>
      </c>
      <c r="S330" s="311">
        <f t="shared" si="109"/>
        <v>1.1790000000000003</v>
      </c>
      <c r="T330" s="311">
        <f t="shared" si="109"/>
        <v>1.1790000000000005</v>
      </c>
      <c r="U330" s="311">
        <f t="shared" si="109"/>
        <v>1.1790000000000005</v>
      </c>
      <c r="V330" s="320"/>
      <c r="W330" s="311">
        <f t="shared" ref="W330:X330" si="110">SUM(W328:W329)</f>
        <v>5.8950000000000014</v>
      </c>
      <c r="X330" s="311">
        <f t="shared" si="110"/>
        <v>1.1790000000000003</v>
      </c>
    </row>
    <row r="332" spans="5:24">
      <c r="E332" s="300" t="s">
        <v>887</v>
      </c>
      <c r="M332" s="190" t="str">
        <f>TPC_BRL!M150</f>
        <v>£m</v>
      </c>
      <c r="Q332" s="190">
        <f>TPC_SWB!Q150</f>
        <v>0</v>
      </c>
      <c r="R332" s="190">
        <f>TPC_SWB!R150</f>
        <v>0</v>
      </c>
      <c r="S332" s="190">
        <f>TPC_SWB!S150</f>
        <v>0</v>
      </c>
      <c r="T332" s="190">
        <f>TPC_SWB!T150</f>
        <v>0</v>
      </c>
      <c r="U332" s="190">
        <f>TPC_SWB!U150</f>
        <v>0</v>
      </c>
      <c r="V332" s="288"/>
      <c r="W332" s="302">
        <f t="shared" ref="W332" si="111">SUM(Q332:U332)</f>
        <v>0</v>
      </c>
      <c r="X332" s="302">
        <f>W332/$N$13</f>
        <v>0</v>
      </c>
    </row>
    <row r="333" spans="5:24">
      <c r="E333" s="76" t="s">
        <v>1236</v>
      </c>
      <c r="M333" s="320" t="str">
        <f>M332</f>
        <v>£m</v>
      </c>
      <c r="Q333" s="311">
        <f>SUM(Q332)</f>
        <v>0</v>
      </c>
      <c r="R333" s="311">
        <f t="shared" ref="R333" si="112">SUM(R332)</f>
        <v>0</v>
      </c>
      <c r="S333" s="311">
        <f t="shared" ref="S333" si="113">SUM(S332)</f>
        <v>0</v>
      </c>
      <c r="T333" s="311">
        <f t="shared" ref="T333" si="114">SUM(T332)</f>
        <v>0</v>
      </c>
      <c r="U333" s="311">
        <f t="shared" ref="U333" si="115">SUM(U332)</f>
        <v>0</v>
      </c>
      <c r="V333" s="320"/>
      <c r="W333" s="311">
        <f t="shared" ref="W333" si="116">SUM(W332)</f>
        <v>0</v>
      </c>
      <c r="X333" s="311">
        <f t="shared" ref="X333" si="117">SUM(X332)</f>
        <v>0</v>
      </c>
    </row>
    <row r="334" spans="5:24">
      <c r="Q334" s="310"/>
      <c r="R334" s="310"/>
      <c r="S334" s="310"/>
      <c r="T334" s="310"/>
      <c r="U334" s="310"/>
      <c r="V334" s="320"/>
      <c r="W334" s="310"/>
      <c r="X334" s="310"/>
    </row>
    <row r="335" spans="5:24">
      <c r="E335" s="300" t="s">
        <v>888</v>
      </c>
      <c r="M335" s="190" t="str">
        <f>TPC_BRL!M151</f>
        <v>£m</v>
      </c>
      <c r="Q335" s="190">
        <f>TPC_SWB!Q151</f>
        <v>0</v>
      </c>
      <c r="R335" s="190">
        <f>TPC_SWB!R151</f>
        <v>0</v>
      </c>
      <c r="S335" s="190">
        <f>TPC_SWB!S151</f>
        <v>0</v>
      </c>
      <c r="T335" s="190">
        <f>TPC_SWB!T151</f>
        <v>0</v>
      </c>
      <c r="U335" s="190">
        <f>TPC_SWB!U151</f>
        <v>0</v>
      </c>
      <c r="V335" s="288"/>
      <c r="W335" s="302">
        <f t="shared" ref="W335" si="118">SUM(Q335:U335)</f>
        <v>0</v>
      </c>
      <c r="X335" s="302">
        <f>W335/$N$13</f>
        <v>0</v>
      </c>
    </row>
    <row r="336" spans="5:24">
      <c r="E336" s="76" t="s">
        <v>1237</v>
      </c>
      <c r="M336" s="320" t="str">
        <f>M335</f>
        <v>£m</v>
      </c>
      <c r="Q336" s="311">
        <f>SUM(Q335)</f>
        <v>0</v>
      </c>
      <c r="R336" s="311">
        <f t="shared" ref="R336" si="119">SUM(R335)</f>
        <v>0</v>
      </c>
      <c r="S336" s="311">
        <f t="shared" ref="S336" si="120">SUM(S335)</f>
        <v>0</v>
      </c>
      <c r="T336" s="311">
        <f t="shared" ref="T336" si="121">SUM(T335)</f>
        <v>0</v>
      </c>
      <c r="U336" s="311">
        <f t="shared" ref="U336" si="122">SUM(U335)</f>
        <v>0</v>
      </c>
      <c r="V336" s="320"/>
      <c r="W336" s="311">
        <f t="shared" ref="W336" si="123">SUM(W335)</f>
        <v>0</v>
      </c>
      <c r="X336" s="311">
        <f t="shared" ref="X336" si="124">SUM(X335)</f>
        <v>0</v>
      </c>
    </row>
    <row r="339" spans="5:24">
      <c r="E339" s="77" t="s">
        <v>943</v>
      </c>
    </row>
    <row r="340" spans="5:24">
      <c r="E340" s="300" t="s">
        <v>863</v>
      </c>
      <c r="M340" s="190" t="str">
        <f>TPC_BRL!M124</f>
        <v>£m</v>
      </c>
      <c r="Q340" s="190">
        <f>TPC_SWB!Q124</f>
        <v>0</v>
      </c>
      <c r="R340" s="190">
        <f>TPC_SWB!R124</f>
        <v>0</v>
      </c>
      <c r="S340" s="190">
        <f>TPC_SWB!S124</f>
        <v>0</v>
      </c>
      <c r="T340" s="190">
        <f>TPC_SWB!T124</f>
        <v>0</v>
      </c>
      <c r="U340" s="190">
        <f>TPC_SWB!U124</f>
        <v>0</v>
      </c>
      <c r="V340" s="288"/>
      <c r="W340" s="302">
        <f t="shared" ref="W340:W341" si="125">SUM(Q340:U340)</f>
        <v>0</v>
      </c>
      <c r="X340" s="302">
        <f>W340/$N$13</f>
        <v>0</v>
      </c>
    </row>
    <row r="341" spans="5:24">
      <c r="E341" s="300" t="s">
        <v>866</v>
      </c>
      <c r="M341" s="190" t="str">
        <f>TPC_BRL!M127</f>
        <v>£m</v>
      </c>
      <c r="Q341" s="190">
        <f>TPC_SWB!Q127</f>
        <v>0</v>
      </c>
      <c r="R341" s="190">
        <f>TPC_SWB!R127</f>
        <v>0</v>
      </c>
      <c r="S341" s="190">
        <f>TPC_SWB!S127</f>
        <v>0</v>
      </c>
      <c r="T341" s="190">
        <f>TPC_SWB!T127</f>
        <v>0</v>
      </c>
      <c r="U341" s="190">
        <f>TPC_SWB!U127</f>
        <v>0</v>
      </c>
      <c r="V341" s="288"/>
      <c r="W341" s="302">
        <f t="shared" si="125"/>
        <v>0</v>
      </c>
      <c r="X341" s="302">
        <f>W341/$N$13</f>
        <v>0</v>
      </c>
    </row>
    <row r="342" spans="5:24">
      <c r="E342" s="76" t="s">
        <v>1238</v>
      </c>
      <c r="M342" s="320" t="str">
        <f>M341</f>
        <v>£m</v>
      </c>
      <c r="Q342" s="311">
        <f>SUM(Q340:Q341)</f>
        <v>0</v>
      </c>
      <c r="R342" s="311">
        <f t="shared" ref="R342:U342" si="126">SUM(R340:R341)</f>
        <v>0</v>
      </c>
      <c r="S342" s="311">
        <f t="shared" si="126"/>
        <v>0</v>
      </c>
      <c r="T342" s="311">
        <f t="shared" si="126"/>
        <v>0</v>
      </c>
      <c r="U342" s="311">
        <f t="shared" si="126"/>
        <v>0</v>
      </c>
      <c r="V342" s="320"/>
      <c r="W342" s="311">
        <f t="shared" ref="W342" si="127">SUM(W340:W341)</f>
        <v>0</v>
      </c>
      <c r="X342" s="311">
        <f t="shared" ref="X342" si="128">SUM(X340:X341)</f>
        <v>0</v>
      </c>
    </row>
    <row r="343" spans="5:24">
      <c r="E343" s="76"/>
    </row>
    <row r="344" spans="5:24">
      <c r="E344" s="300" t="s">
        <v>864</v>
      </c>
      <c r="M344" s="190" t="str">
        <f>TPC_BRL!M125</f>
        <v>£m</v>
      </c>
      <c r="Q344" s="190">
        <f>TPC_SWB!Q125</f>
        <v>0</v>
      </c>
      <c r="R344" s="190">
        <f>TPC_SWB!R125</f>
        <v>0</v>
      </c>
      <c r="S344" s="190">
        <f>TPC_SWB!S125</f>
        <v>0</v>
      </c>
      <c r="T344" s="190">
        <f>TPC_SWB!T125</f>
        <v>0</v>
      </c>
      <c r="U344" s="190">
        <f>TPC_SWB!U125</f>
        <v>0</v>
      </c>
      <c r="V344" s="288"/>
      <c r="W344" s="302">
        <f t="shared" ref="W344:W345" si="129">SUM(Q344:U344)</f>
        <v>0</v>
      </c>
      <c r="X344" s="302">
        <f>W344/$N$13</f>
        <v>0</v>
      </c>
    </row>
    <row r="345" spans="5:24">
      <c r="E345" s="300" t="s">
        <v>867</v>
      </c>
      <c r="M345" s="190" t="str">
        <f>TPC_BRL!M128</f>
        <v>£m</v>
      </c>
      <c r="Q345" s="190">
        <f>TPC_SWB!Q128</f>
        <v>0</v>
      </c>
      <c r="R345" s="190">
        <f>TPC_SWB!R128</f>
        <v>0</v>
      </c>
      <c r="S345" s="190">
        <f>TPC_SWB!S128</f>
        <v>0</v>
      </c>
      <c r="T345" s="190">
        <f>TPC_SWB!T128</f>
        <v>0</v>
      </c>
      <c r="U345" s="190">
        <f>TPC_SWB!U128</f>
        <v>0</v>
      </c>
      <c r="V345" s="288"/>
      <c r="W345" s="302">
        <f t="shared" si="129"/>
        <v>0</v>
      </c>
      <c r="X345" s="302">
        <f>W345/$N$13</f>
        <v>0</v>
      </c>
    </row>
    <row r="346" spans="5:24">
      <c r="E346" s="76" t="s">
        <v>1239</v>
      </c>
      <c r="M346" s="320" t="str">
        <f>M345</f>
        <v>£m</v>
      </c>
      <c r="Q346" s="311">
        <f>SUM(Q344:Q345)</f>
        <v>0</v>
      </c>
      <c r="R346" s="311">
        <f t="shared" ref="R346" si="130">SUM(R344:R345)</f>
        <v>0</v>
      </c>
      <c r="S346" s="311">
        <f t="shared" ref="S346" si="131">SUM(S344:S345)</f>
        <v>0</v>
      </c>
      <c r="T346" s="311">
        <f t="shared" ref="T346" si="132">SUM(T344:T345)</f>
        <v>0</v>
      </c>
      <c r="U346" s="311">
        <f t="shared" ref="U346" si="133">SUM(U344:U345)</f>
        <v>0</v>
      </c>
      <c r="V346" s="320"/>
      <c r="W346" s="311">
        <f t="shared" ref="W346" si="134">SUM(W344:W345)</f>
        <v>0</v>
      </c>
      <c r="X346" s="311">
        <f t="shared" ref="X346" si="135">SUM(X344:X345)</f>
        <v>0</v>
      </c>
    </row>
    <row r="348" spans="5:24">
      <c r="E348" s="300" t="s">
        <v>878</v>
      </c>
      <c r="M348" s="190" t="str">
        <f>TPC_BRL!M140</f>
        <v>£m</v>
      </c>
      <c r="Q348" s="190">
        <f>TPC_SWB!Q140</f>
        <v>0</v>
      </c>
      <c r="R348" s="190">
        <f>TPC_SWB!R140</f>
        <v>0</v>
      </c>
      <c r="S348" s="190">
        <f>TPC_SWB!S140</f>
        <v>0</v>
      </c>
      <c r="T348" s="190">
        <f>TPC_SWB!T140</f>
        <v>0</v>
      </c>
      <c r="U348" s="190">
        <f>TPC_SWB!U140</f>
        <v>0</v>
      </c>
      <c r="V348" s="288"/>
      <c r="W348" s="302">
        <f t="shared" ref="W348:W349" si="136">SUM(Q348:U348)</f>
        <v>0</v>
      </c>
      <c r="X348" s="302">
        <f>W348/$N$13</f>
        <v>0</v>
      </c>
    </row>
    <row r="349" spans="5:24">
      <c r="E349" s="300" t="s">
        <v>881</v>
      </c>
      <c r="M349" s="190" t="str">
        <f>TPC_BRL!M143</f>
        <v>£m</v>
      </c>
      <c r="Q349" s="190">
        <f>TPC_SWB!Q143</f>
        <v>0</v>
      </c>
      <c r="R349" s="190">
        <f>TPC_SWB!R143</f>
        <v>0</v>
      </c>
      <c r="S349" s="190">
        <f>TPC_SWB!S143</f>
        <v>0</v>
      </c>
      <c r="T349" s="190">
        <f>TPC_SWB!T143</f>
        <v>0</v>
      </c>
      <c r="U349" s="190">
        <f>TPC_SWB!U143</f>
        <v>0</v>
      </c>
      <c r="V349" s="288"/>
      <c r="W349" s="302">
        <f t="shared" si="136"/>
        <v>0</v>
      </c>
      <c r="X349" s="302">
        <f>W349/$N$13</f>
        <v>0</v>
      </c>
    </row>
    <row r="350" spans="5:24">
      <c r="E350" s="76" t="s">
        <v>1240</v>
      </c>
      <c r="M350" s="320" t="str">
        <f>M349</f>
        <v>£m</v>
      </c>
      <c r="Q350" s="311">
        <f>SUM(Q348:Q349)</f>
        <v>0</v>
      </c>
      <c r="R350" s="311">
        <f t="shared" ref="R350" si="137">SUM(R348:R349)</f>
        <v>0</v>
      </c>
      <c r="S350" s="311">
        <f t="shared" ref="S350" si="138">SUM(S348:S349)</f>
        <v>0</v>
      </c>
      <c r="T350" s="311">
        <f t="shared" ref="T350" si="139">SUM(T348:T349)</f>
        <v>0</v>
      </c>
      <c r="U350" s="311">
        <f t="shared" ref="U350" si="140">SUM(U348:U349)</f>
        <v>0</v>
      </c>
      <c r="V350" s="320"/>
      <c r="W350" s="311">
        <f t="shared" ref="W350" si="141">SUM(W348:W349)</f>
        <v>0</v>
      </c>
      <c r="X350" s="311">
        <f t="shared" ref="X350" si="142">SUM(X348:X349)</f>
        <v>0</v>
      </c>
    </row>
    <row r="352" spans="5:24">
      <c r="E352" s="300" t="s">
        <v>879</v>
      </c>
      <c r="M352" s="190" t="str">
        <f>TPC_BRL!M141</f>
        <v>£m</v>
      </c>
      <c r="Q352" s="190">
        <f>TPC_SWB!Q141</f>
        <v>0</v>
      </c>
      <c r="R352" s="190">
        <f>TPC_SWB!R141</f>
        <v>0</v>
      </c>
      <c r="S352" s="190">
        <f>TPC_SWB!S141</f>
        <v>0</v>
      </c>
      <c r="T352" s="190">
        <f>TPC_SWB!T141</f>
        <v>0</v>
      </c>
      <c r="U352" s="190">
        <f>TPC_SWB!U141</f>
        <v>0</v>
      </c>
      <c r="V352" s="288"/>
      <c r="W352" s="302">
        <f t="shared" ref="W352:W353" si="143">SUM(Q352:U352)</f>
        <v>0</v>
      </c>
      <c r="X352" s="302">
        <f>W352/$N$13</f>
        <v>0</v>
      </c>
    </row>
    <row r="353" spans="5:24">
      <c r="E353" s="300" t="s">
        <v>882</v>
      </c>
      <c r="M353" s="190" t="str">
        <f>TPC_BRL!M144</f>
        <v>£m</v>
      </c>
      <c r="Q353" s="190">
        <f>TPC_SWB!Q144</f>
        <v>0</v>
      </c>
      <c r="R353" s="190">
        <f>TPC_SWB!R144</f>
        <v>0</v>
      </c>
      <c r="S353" s="190">
        <f>TPC_SWB!S144</f>
        <v>0</v>
      </c>
      <c r="T353" s="190">
        <f>TPC_SWB!T144</f>
        <v>0</v>
      </c>
      <c r="U353" s="190">
        <f>TPC_SWB!U144</f>
        <v>0</v>
      </c>
      <c r="V353" s="288"/>
      <c r="W353" s="302">
        <f t="shared" si="143"/>
        <v>0</v>
      </c>
      <c r="X353" s="302">
        <f>W353/$N$13</f>
        <v>0</v>
      </c>
    </row>
    <row r="354" spans="5:24">
      <c r="E354" s="76" t="s">
        <v>1241</v>
      </c>
      <c r="M354" s="320" t="str">
        <f>M353</f>
        <v>£m</v>
      </c>
      <c r="Q354" s="311">
        <f>SUM(Q352:Q353)</f>
        <v>0</v>
      </c>
      <c r="R354" s="311">
        <f t="shared" ref="R354" si="144">SUM(R352:R353)</f>
        <v>0</v>
      </c>
      <c r="S354" s="311">
        <f t="shared" ref="S354" si="145">SUM(S352:S353)</f>
        <v>0</v>
      </c>
      <c r="T354" s="311">
        <f t="shared" ref="T354" si="146">SUM(T352:T353)</f>
        <v>0</v>
      </c>
      <c r="U354" s="311">
        <f t="shared" ref="U354" si="147">SUM(U352:U353)</f>
        <v>0</v>
      </c>
      <c r="V354" s="320"/>
      <c r="W354" s="311">
        <f t="shared" ref="W354" si="148">SUM(W352:W353)</f>
        <v>0</v>
      </c>
      <c r="X354" s="311">
        <f t="shared" ref="X354" si="149">SUM(X352:X353)</f>
        <v>0</v>
      </c>
    </row>
    <row r="356" spans="5:24">
      <c r="E356" s="300" t="s">
        <v>890</v>
      </c>
      <c r="M356" s="190" t="str">
        <f>TPC_BRL!M153</f>
        <v>£m</v>
      </c>
      <c r="Q356" s="190">
        <f>TPC_SWB!Q153</f>
        <v>0</v>
      </c>
      <c r="R356" s="190">
        <f>TPC_SWB!R153</f>
        <v>0</v>
      </c>
      <c r="S356" s="190">
        <f>TPC_SWB!S153</f>
        <v>0</v>
      </c>
      <c r="T356" s="190">
        <f>TPC_SWB!T153</f>
        <v>0</v>
      </c>
      <c r="U356" s="190">
        <f>TPC_SWB!U153</f>
        <v>0</v>
      </c>
      <c r="V356" s="288"/>
      <c r="W356" s="302">
        <f t="shared" ref="W356:W357" si="150">SUM(Q356:U356)</f>
        <v>0</v>
      </c>
      <c r="X356" s="302">
        <f>W356/$N$13</f>
        <v>0</v>
      </c>
    </row>
    <row r="357" spans="5:24">
      <c r="E357" s="300" t="s">
        <v>893</v>
      </c>
      <c r="M357" s="190" t="str">
        <f>TPC_BRL!M156</f>
        <v>£m</v>
      </c>
      <c r="Q357" s="190">
        <f>TPC_SWB!Q156</f>
        <v>0</v>
      </c>
      <c r="R357" s="190">
        <f>TPC_SWB!R156</f>
        <v>0</v>
      </c>
      <c r="S357" s="190">
        <f>TPC_SWB!S156</f>
        <v>0</v>
      </c>
      <c r="T357" s="190">
        <f>TPC_SWB!T156</f>
        <v>0</v>
      </c>
      <c r="U357" s="190">
        <f>TPC_SWB!U156</f>
        <v>0</v>
      </c>
      <c r="V357" s="288"/>
      <c r="W357" s="302">
        <f t="shared" si="150"/>
        <v>0</v>
      </c>
      <c r="X357" s="302">
        <f>W357/$N$13</f>
        <v>0</v>
      </c>
    </row>
    <row r="358" spans="5:24">
      <c r="E358" s="76" t="s">
        <v>1242</v>
      </c>
      <c r="M358" s="320" t="str">
        <f>M357</f>
        <v>£m</v>
      </c>
      <c r="Q358" s="311">
        <f>SUM(Q356:Q357)</f>
        <v>0</v>
      </c>
      <c r="R358" s="311">
        <f t="shared" ref="R358" si="151">SUM(R356:R357)</f>
        <v>0</v>
      </c>
      <c r="S358" s="311">
        <f t="shared" ref="S358" si="152">SUM(S356:S357)</f>
        <v>0</v>
      </c>
      <c r="T358" s="311">
        <f t="shared" ref="T358" si="153">SUM(T356:T357)</f>
        <v>0</v>
      </c>
      <c r="U358" s="311">
        <f t="shared" ref="U358" si="154">SUM(U356:U357)</f>
        <v>0</v>
      </c>
      <c r="V358" s="320"/>
      <c r="W358" s="311">
        <f t="shared" ref="W358" si="155">SUM(W356:W357)</f>
        <v>0</v>
      </c>
      <c r="X358" s="311">
        <f t="shared" ref="X358" si="156">SUM(X356:X357)</f>
        <v>0</v>
      </c>
    </row>
    <row r="360" spans="5:24">
      <c r="E360" s="300" t="s">
        <v>891</v>
      </c>
      <c r="M360" s="190" t="str">
        <f>TPC_BRL!M154</f>
        <v>£m</v>
      </c>
      <c r="Q360" s="190">
        <f>TPC_SWB!Q154</f>
        <v>0</v>
      </c>
      <c r="R360" s="190">
        <f>TPC_SWB!R154</f>
        <v>0</v>
      </c>
      <c r="S360" s="190">
        <f>TPC_SWB!S154</f>
        <v>0</v>
      </c>
      <c r="T360" s="190">
        <f>TPC_SWB!T154</f>
        <v>0</v>
      </c>
      <c r="U360" s="190">
        <f>TPC_SWB!U154</f>
        <v>0</v>
      </c>
      <c r="V360" s="288"/>
      <c r="W360" s="302">
        <f t="shared" ref="W360:W361" si="157">SUM(Q360:U360)</f>
        <v>0</v>
      </c>
      <c r="X360" s="302">
        <f>W360/$N$13</f>
        <v>0</v>
      </c>
    </row>
    <row r="361" spans="5:24">
      <c r="E361" s="300" t="s">
        <v>894</v>
      </c>
      <c r="M361" s="190" t="str">
        <f>TPC_BRL!M157</f>
        <v>£m</v>
      </c>
      <c r="Q361" s="190">
        <f>TPC_SWB!Q157</f>
        <v>0</v>
      </c>
      <c r="R361" s="190">
        <f>TPC_SWB!R157</f>
        <v>0</v>
      </c>
      <c r="S361" s="190">
        <f>TPC_SWB!S157</f>
        <v>0</v>
      </c>
      <c r="T361" s="190">
        <f>TPC_SWB!T157</f>
        <v>0</v>
      </c>
      <c r="U361" s="190">
        <f>TPC_SWB!U157</f>
        <v>0</v>
      </c>
      <c r="V361" s="288"/>
      <c r="W361" s="302">
        <f t="shared" si="157"/>
        <v>0</v>
      </c>
      <c r="X361" s="302">
        <f>W361/$N$13</f>
        <v>0</v>
      </c>
    </row>
    <row r="362" spans="5:24">
      <c r="E362" s="76" t="s">
        <v>1243</v>
      </c>
      <c r="M362" s="320" t="str">
        <f>M361</f>
        <v>£m</v>
      </c>
      <c r="Q362" s="311">
        <f>SUM(Q360:Q361)</f>
        <v>0</v>
      </c>
      <c r="R362" s="311">
        <f t="shared" ref="R362" si="158">SUM(R360:R361)</f>
        <v>0</v>
      </c>
      <c r="S362" s="311">
        <f t="shared" ref="S362" si="159">SUM(S360:S361)</f>
        <v>0</v>
      </c>
      <c r="T362" s="311">
        <f t="shared" ref="T362" si="160">SUM(T360:T361)</f>
        <v>0</v>
      </c>
      <c r="U362" s="311">
        <f t="shared" ref="U362" si="161">SUM(U360:U361)</f>
        <v>0</v>
      </c>
      <c r="V362" s="320"/>
      <c r="W362" s="311">
        <f t="shared" ref="W362" si="162">SUM(W360:W361)</f>
        <v>0</v>
      </c>
      <c r="X362" s="311">
        <f t="shared" ref="X362" si="163">SUM(X360:X361)</f>
        <v>0</v>
      </c>
    </row>
    <row r="364" spans="5:24">
      <c r="E364" s="76" t="s">
        <v>1244</v>
      </c>
      <c r="Q364" s="463">
        <f>Q319+Q322+Q326+Q330+Q333+Q336+Q342+Q346+Q350+Q354+Q358+Q362</f>
        <v>1.1790000000000003</v>
      </c>
      <c r="R364" s="463">
        <f t="shared" ref="R364:U364" si="164">R319+R322+R326+R330+R333+R336+R342+R346+R350+R354+R358+R362</f>
        <v>1.1790000000000003</v>
      </c>
      <c r="S364" s="463">
        <f t="shared" si="164"/>
        <v>1.1790000000000003</v>
      </c>
      <c r="T364" s="463">
        <f t="shared" si="164"/>
        <v>1.1790000000000005</v>
      </c>
      <c r="U364" s="463">
        <f t="shared" si="164"/>
        <v>1.1790000000000005</v>
      </c>
      <c r="V364" s="45"/>
      <c r="W364" s="459">
        <f t="shared" ref="W364" si="165">SUM(Q364:U364)</f>
        <v>5.8950000000000014</v>
      </c>
      <c r="X364" s="459">
        <f>W364/$N$13</f>
        <v>1.1790000000000003</v>
      </c>
    </row>
    <row r="365" spans="5:24">
      <c r="Q365" s="464">
        <f>TPC_SWB!Q163</f>
        <v>1.1790000000000003</v>
      </c>
      <c r="R365" s="464">
        <f>TPC_SWB!R163</f>
        <v>1.1790000000000003</v>
      </c>
      <c r="S365" s="464">
        <f>TPC_SWB!S163</f>
        <v>1.1790000000000003</v>
      </c>
      <c r="T365" s="464">
        <f>TPC_SWB!T163</f>
        <v>1.1790000000000005</v>
      </c>
      <c r="U365" s="464">
        <f>TPC_SWB!U163</f>
        <v>1.1790000000000005</v>
      </c>
    </row>
    <row r="366" spans="5:24">
      <c r="Q366" s="457">
        <f>IF(ABS(Q364-Q365)&gt;CHK_TOL,1,0)</f>
        <v>0</v>
      </c>
      <c r="R366" s="457">
        <f>IF(ABS(R364-R365)&gt;CHK_TOL,1,0)</f>
        <v>0</v>
      </c>
      <c r="S366" s="457">
        <f>IF(ABS(S364-S365)&gt;CHK_TOL,1,0)</f>
        <v>0</v>
      </c>
      <c r="T366" s="457">
        <f>IF(ABS(T364-T365)&gt;CHK_TOL,1,0)</f>
        <v>0</v>
      </c>
      <c r="U366" s="457">
        <f>IF(ABS(U364-U365)&gt;CHK_TOL,1,0)</f>
        <v>0</v>
      </c>
    </row>
    <row r="367" spans="5:24">
      <c r="E367" s="451" t="s">
        <v>1200</v>
      </c>
    </row>
    <row r="369" spans="5:24">
      <c r="E369" s="79" t="s">
        <v>916</v>
      </c>
      <c r="F369" s="79"/>
      <c r="G369" s="79"/>
      <c r="H369" s="79"/>
      <c r="I369" s="79"/>
      <c r="J369" s="79"/>
      <c r="K369" s="79"/>
      <c r="L369" s="79"/>
      <c r="M369" s="157"/>
      <c r="N369" s="79"/>
      <c r="O369" s="120"/>
      <c r="P369" s="120"/>
    </row>
    <row r="370" spans="5:24">
      <c r="E370" s="291">
        <f>InpC!$H$21</f>
        <v>45016</v>
      </c>
      <c r="F370" s="79"/>
      <c r="G370" s="79"/>
      <c r="H370" s="79"/>
      <c r="I370" s="79"/>
      <c r="J370" s="79"/>
      <c r="K370" s="79"/>
      <c r="L370" s="79"/>
      <c r="M370" s="157"/>
      <c r="N370" s="120"/>
      <c r="O370" s="120"/>
      <c r="P370" s="120"/>
    </row>
    <row r="372" spans="5:24">
      <c r="E372" s="77" t="s">
        <v>942</v>
      </c>
    </row>
    <row r="373" spans="5:24">
      <c r="E373" s="300" t="s">
        <v>858</v>
      </c>
      <c r="M373" s="190">
        <f>TPC_BRL!M176</f>
        <v>0</v>
      </c>
      <c r="Q373" s="190">
        <f>TPC_BRL!Q121</f>
        <v>0</v>
      </c>
      <c r="R373" s="190">
        <f>TPC_BRL!R121</f>
        <v>0</v>
      </c>
      <c r="S373" s="190">
        <f>TPC_BRL!S121</f>
        <v>0</v>
      </c>
      <c r="T373" s="190">
        <f>TPC_BRL!T121</f>
        <v>0</v>
      </c>
      <c r="U373" s="190">
        <f>TPC_BRL!U121</f>
        <v>0</v>
      </c>
      <c r="V373" s="288"/>
      <c r="W373" s="302">
        <f t="shared" ref="W373" si="166">SUM(Q373:U373)</f>
        <v>0</v>
      </c>
      <c r="X373" s="302">
        <f>W373/$N$13</f>
        <v>0</v>
      </c>
    </row>
    <row r="374" spans="5:24">
      <c r="E374" s="76" t="s">
        <v>1232</v>
      </c>
      <c r="M374" s="320">
        <f>M373</f>
        <v>0</v>
      </c>
      <c r="Q374" s="311">
        <f>SUM(Q373)</f>
        <v>0</v>
      </c>
      <c r="R374" s="311">
        <f t="shared" ref="R374:U374" si="167">SUM(R373)</f>
        <v>0</v>
      </c>
      <c r="S374" s="311">
        <f t="shared" si="167"/>
        <v>0</v>
      </c>
      <c r="T374" s="311">
        <f t="shared" si="167"/>
        <v>0</v>
      </c>
      <c r="U374" s="311">
        <f t="shared" si="167"/>
        <v>0</v>
      </c>
      <c r="V374" s="320"/>
      <c r="W374" s="311">
        <f t="shared" ref="W374:X374" si="168">SUM(W373)</f>
        <v>0</v>
      </c>
      <c r="X374" s="311">
        <f t="shared" si="168"/>
        <v>0</v>
      </c>
    </row>
    <row r="376" spans="5:24">
      <c r="E376" s="300" t="s">
        <v>860</v>
      </c>
      <c r="M376" s="190">
        <f>TPC_BRL!M177</f>
        <v>0</v>
      </c>
      <c r="Q376" s="190">
        <f>TPC_BRL!Q122</f>
        <v>0</v>
      </c>
      <c r="R376" s="190">
        <f>TPC_BRL!R122</f>
        <v>0</v>
      </c>
      <c r="S376" s="190">
        <f>TPC_BRL!S122</f>
        <v>0</v>
      </c>
      <c r="T376" s="190">
        <f>TPC_BRL!T122</f>
        <v>0</v>
      </c>
      <c r="U376" s="190">
        <f>TPC_BRL!U122</f>
        <v>0</v>
      </c>
      <c r="V376" s="288"/>
      <c r="W376" s="302">
        <f t="shared" ref="W376" si="169">SUM(Q376:U376)</f>
        <v>0</v>
      </c>
      <c r="X376" s="302">
        <f>W376/$N$13</f>
        <v>0</v>
      </c>
    </row>
    <row r="377" spans="5:24">
      <c r="E377" s="76" t="s">
        <v>1233</v>
      </c>
      <c r="M377" s="320">
        <f>M376</f>
        <v>0</v>
      </c>
      <c r="Q377" s="311">
        <f>SUM(Q376)</f>
        <v>0</v>
      </c>
      <c r="R377" s="311">
        <f t="shared" ref="R377:U377" si="170">SUM(R376)</f>
        <v>0</v>
      </c>
      <c r="S377" s="311">
        <f t="shared" si="170"/>
        <v>0</v>
      </c>
      <c r="T377" s="311">
        <f t="shared" si="170"/>
        <v>0</v>
      </c>
      <c r="U377" s="311">
        <f t="shared" si="170"/>
        <v>0</v>
      </c>
      <c r="V377" s="320"/>
      <c r="W377" s="311">
        <f t="shared" ref="W377:X377" si="171">SUM(W376)</f>
        <v>0</v>
      </c>
      <c r="X377" s="311">
        <f t="shared" si="171"/>
        <v>0</v>
      </c>
    </row>
    <row r="378" spans="5:24">
      <c r="Q378" s="310"/>
      <c r="R378" s="310"/>
      <c r="S378" s="310"/>
      <c r="T378" s="310"/>
      <c r="U378" s="310"/>
      <c r="V378" s="320"/>
      <c r="W378" s="310"/>
      <c r="X378" s="310"/>
    </row>
    <row r="379" spans="5:24">
      <c r="E379" s="300" t="s">
        <v>872</v>
      </c>
      <c r="M379" s="190">
        <f>TPC_BRL!M189</f>
        <v>0</v>
      </c>
      <c r="Q379" s="190">
        <f>TPC_BRL!Q134</f>
        <v>0</v>
      </c>
      <c r="R379" s="190">
        <f>TPC_BRL!R134</f>
        <v>0</v>
      </c>
      <c r="S379" s="190">
        <f>TPC_BRL!S134</f>
        <v>0</v>
      </c>
      <c r="T379" s="190">
        <f>TPC_BRL!T134</f>
        <v>0</v>
      </c>
      <c r="U379" s="190">
        <f>TPC_BRL!U134</f>
        <v>0</v>
      </c>
      <c r="V379" s="288"/>
      <c r="W379" s="302">
        <f t="shared" ref="W379:W380" si="172">SUM(Q379:U379)</f>
        <v>0</v>
      </c>
      <c r="X379" s="302">
        <f>W379/$N$13</f>
        <v>0</v>
      </c>
    </row>
    <row r="380" spans="5:24">
      <c r="E380" s="300" t="s">
        <v>875</v>
      </c>
      <c r="M380" s="190">
        <f>TPC_BRL!M192</f>
        <v>0</v>
      </c>
      <c r="Q380" s="190">
        <f>TPC_BRL!Q137</f>
        <v>0</v>
      </c>
      <c r="R380" s="190">
        <f>TPC_BRL!R137</f>
        <v>0</v>
      </c>
      <c r="S380" s="190">
        <f>TPC_BRL!S137</f>
        <v>0</v>
      </c>
      <c r="T380" s="190">
        <f>TPC_BRL!T137</f>
        <v>0</v>
      </c>
      <c r="U380" s="190">
        <f>TPC_BRL!U137</f>
        <v>0</v>
      </c>
      <c r="V380" s="288"/>
      <c r="W380" s="302">
        <f t="shared" si="172"/>
        <v>0</v>
      </c>
      <c r="X380" s="302">
        <f>W380/$N$13</f>
        <v>0</v>
      </c>
    </row>
    <row r="381" spans="5:24">
      <c r="E381" s="76" t="s">
        <v>1234</v>
      </c>
      <c r="M381" s="320">
        <f>M380</f>
        <v>0</v>
      </c>
      <c r="Q381" s="311">
        <f>SUM(Q379:Q380)</f>
        <v>0</v>
      </c>
      <c r="R381" s="311">
        <f t="shared" ref="R381:U381" si="173">SUM(R379:R380)</f>
        <v>0</v>
      </c>
      <c r="S381" s="311">
        <f t="shared" si="173"/>
        <v>0</v>
      </c>
      <c r="T381" s="311">
        <f t="shared" si="173"/>
        <v>0</v>
      </c>
      <c r="U381" s="311">
        <f t="shared" si="173"/>
        <v>0</v>
      </c>
      <c r="V381" s="320"/>
      <c r="W381" s="311">
        <f t="shared" ref="W381:X381" si="174">SUM(W379:W380)</f>
        <v>0</v>
      </c>
      <c r="X381" s="311">
        <f t="shared" si="174"/>
        <v>0</v>
      </c>
    </row>
    <row r="382" spans="5:24">
      <c r="Q382" s="310"/>
      <c r="R382" s="310"/>
      <c r="S382" s="310"/>
      <c r="T382" s="310"/>
      <c r="U382" s="310"/>
      <c r="V382" s="320"/>
      <c r="W382" s="310"/>
      <c r="X382" s="310"/>
    </row>
    <row r="383" spans="5:24">
      <c r="E383" s="300" t="s">
        <v>873</v>
      </c>
      <c r="M383" s="190">
        <f>TPC_BRL!M190</f>
        <v>0</v>
      </c>
      <c r="Q383" s="190">
        <f>TPC_BRL!Q135</f>
        <v>0</v>
      </c>
      <c r="R383" s="190">
        <f>TPC_BRL!R135</f>
        <v>0</v>
      </c>
      <c r="S383" s="190">
        <f>TPC_BRL!S135</f>
        <v>0</v>
      </c>
      <c r="T383" s="190">
        <f>TPC_BRL!T135</f>
        <v>0</v>
      </c>
      <c r="U383" s="190">
        <f>TPC_BRL!U135</f>
        <v>0</v>
      </c>
      <c r="V383" s="288"/>
      <c r="W383" s="302">
        <f t="shared" ref="W383:W384" si="175">SUM(Q383:U383)</f>
        <v>0</v>
      </c>
      <c r="X383" s="302">
        <f>W383/$N$13</f>
        <v>0</v>
      </c>
    </row>
    <row r="384" spans="5:24">
      <c r="E384" s="300" t="s">
        <v>876</v>
      </c>
      <c r="M384" s="190">
        <f>TPC_BRL!M193</f>
        <v>0</v>
      </c>
      <c r="Q384" s="190">
        <f>TPC_BRL!Q138</f>
        <v>0.05</v>
      </c>
      <c r="R384" s="190">
        <f>TPC_BRL!R138</f>
        <v>0.05</v>
      </c>
      <c r="S384" s="190">
        <f>TPC_BRL!S138</f>
        <v>0.05</v>
      </c>
      <c r="T384" s="190">
        <f>TPC_BRL!T138</f>
        <v>0.05</v>
      </c>
      <c r="U384" s="190">
        <f>TPC_BRL!U138</f>
        <v>0.05</v>
      </c>
      <c r="V384" s="288"/>
      <c r="W384" s="302">
        <f t="shared" si="175"/>
        <v>0.25</v>
      </c>
      <c r="X384" s="302">
        <f>W384/$N$13</f>
        <v>0.05</v>
      </c>
    </row>
    <row r="385" spans="5:24">
      <c r="E385" s="76" t="s">
        <v>1235</v>
      </c>
      <c r="M385" s="320">
        <f>M384</f>
        <v>0</v>
      </c>
      <c r="Q385" s="311">
        <f>SUM(Q383:Q384)</f>
        <v>0.05</v>
      </c>
      <c r="R385" s="311">
        <f t="shared" ref="R385:U385" si="176">SUM(R383:R384)</f>
        <v>0.05</v>
      </c>
      <c r="S385" s="311">
        <f t="shared" si="176"/>
        <v>0.05</v>
      </c>
      <c r="T385" s="311">
        <f t="shared" si="176"/>
        <v>0.05</v>
      </c>
      <c r="U385" s="311">
        <f t="shared" si="176"/>
        <v>0.05</v>
      </c>
      <c r="V385" s="320"/>
      <c r="W385" s="311">
        <f t="shared" ref="W385:X385" si="177">SUM(W383:W384)</f>
        <v>0.25</v>
      </c>
      <c r="X385" s="311">
        <f t="shared" si="177"/>
        <v>0.05</v>
      </c>
    </row>
    <row r="387" spans="5:24">
      <c r="E387" s="77" t="s">
        <v>943</v>
      </c>
    </row>
    <row r="388" spans="5:24">
      <c r="E388" s="300" t="s">
        <v>863</v>
      </c>
      <c r="M388" s="190">
        <f>TPC_BRL!M179</f>
        <v>0</v>
      </c>
      <c r="Q388" s="190">
        <f>TPC_BRL!Q124</f>
        <v>0</v>
      </c>
      <c r="R388" s="190">
        <f>TPC_BRL!R124</f>
        <v>0</v>
      </c>
      <c r="S388" s="190">
        <f>TPC_BRL!S124</f>
        <v>0</v>
      </c>
      <c r="T388" s="190">
        <f>TPC_BRL!T124</f>
        <v>0</v>
      </c>
      <c r="U388" s="190">
        <f>TPC_BRL!U124</f>
        <v>0</v>
      </c>
      <c r="V388" s="288"/>
      <c r="W388" s="302">
        <f t="shared" ref="W388:W389" si="178">SUM(Q388:U388)</f>
        <v>0</v>
      </c>
      <c r="X388" s="302">
        <f>W388/$N$13</f>
        <v>0</v>
      </c>
    </row>
    <row r="389" spans="5:24">
      <c r="E389" s="300" t="s">
        <v>866</v>
      </c>
      <c r="M389" s="190">
        <f>TPC_BRL!M182</f>
        <v>0</v>
      </c>
      <c r="Q389" s="190">
        <f>TPC_BRL!Q127</f>
        <v>0</v>
      </c>
      <c r="R389" s="190">
        <f>TPC_BRL!R127</f>
        <v>0</v>
      </c>
      <c r="S389" s="190">
        <f>TPC_BRL!S127</f>
        <v>0</v>
      </c>
      <c r="T389" s="190">
        <f>TPC_BRL!T127</f>
        <v>0</v>
      </c>
      <c r="U389" s="190">
        <f>TPC_BRL!U127</f>
        <v>0</v>
      </c>
      <c r="V389" s="288"/>
      <c r="W389" s="302">
        <f t="shared" si="178"/>
        <v>0</v>
      </c>
      <c r="X389" s="302">
        <f>W389/$N$13</f>
        <v>0</v>
      </c>
    </row>
    <row r="390" spans="5:24">
      <c r="E390" s="76" t="s">
        <v>1238</v>
      </c>
      <c r="M390" s="320">
        <f>M389</f>
        <v>0</v>
      </c>
      <c r="Q390" s="311">
        <f>SUM(Q388:Q389)</f>
        <v>0</v>
      </c>
      <c r="R390" s="311">
        <f t="shared" ref="R390:U390" si="179">SUM(R388:R389)</f>
        <v>0</v>
      </c>
      <c r="S390" s="311">
        <f t="shared" si="179"/>
        <v>0</v>
      </c>
      <c r="T390" s="311">
        <f t="shared" si="179"/>
        <v>0</v>
      </c>
      <c r="U390" s="311">
        <f t="shared" si="179"/>
        <v>0</v>
      </c>
      <c r="V390" s="320"/>
      <c r="W390" s="311">
        <f t="shared" ref="W390:X390" si="180">SUM(W388:W389)</f>
        <v>0</v>
      </c>
      <c r="X390" s="311">
        <f t="shared" si="180"/>
        <v>0</v>
      </c>
    </row>
    <row r="391" spans="5:24">
      <c r="E391" s="76"/>
    </row>
    <row r="392" spans="5:24">
      <c r="E392" s="300" t="s">
        <v>864</v>
      </c>
      <c r="M392" s="190">
        <f>TPC_BRL!M180</f>
        <v>0</v>
      </c>
      <c r="Q392" s="190">
        <f>TPC_BRL!Q125</f>
        <v>0.38</v>
      </c>
      <c r="R392" s="190">
        <f>TPC_BRL!R125</f>
        <v>0.38</v>
      </c>
      <c r="S392" s="190">
        <f>TPC_BRL!S125</f>
        <v>0.38</v>
      </c>
      <c r="T392" s="190">
        <f>TPC_BRL!T125</f>
        <v>0.38</v>
      </c>
      <c r="U392" s="190">
        <f>TPC_BRL!U125</f>
        <v>0.38</v>
      </c>
      <c r="V392" s="288"/>
      <c r="W392" s="302">
        <f t="shared" ref="W392:W393" si="181">SUM(Q392:U392)</f>
        <v>1.9</v>
      </c>
      <c r="X392" s="302">
        <f>W392/$N$13</f>
        <v>0.38</v>
      </c>
    </row>
    <row r="393" spans="5:24">
      <c r="E393" s="300" t="s">
        <v>867</v>
      </c>
      <c r="M393" s="190">
        <f>TPC_BRL!M183</f>
        <v>0</v>
      </c>
      <c r="Q393" s="190">
        <f>TPC_BRL!Q128</f>
        <v>0</v>
      </c>
      <c r="R393" s="190">
        <f>TPC_BRL!R128</f>
        <v>0</v>
      </c>
      <c r="S393" s="190">
        <f>TPC_BRL!S128</f>
        <v>0</v>
      </c>
      <c r="T393" s="190">
        <f>TPC_BRL!T128</f>
        <v>0</v>
      </c>
      <c r="U393" s="190">
        <f>TPC_BRL!U128</f>
        <v>0</v>
      </c>
      <c r="V393" s="288"/>
      <c r="W393" s="302">
        <f t="shared" si="181"/>
        <v>0</v>
      </c>
      <c r="X393" s="302">
        <f>W393/$N$13</f>
        <v>0</v>
      </c>
    </row>
    <row r="394" spans="5:24">
      <c r="E394" s="76" t="s">
        <v>1239</v>
      </c>
      <c r="M394" s="320">
        <f>M393</f>
        <v>0</v>
      </c>
      <c r="Q394" s="311">
        <f>SUM(Q392:Q393)</f>
        <v>0.38</v>
      </c>
      <c r="R394" s="311">
        <f t="shared" ref="R394:U394" si="182">SUM(R392:R393)</f>
        <v>0.38</v>
      </c>
      <c r="S394" s="311">
        <f t="shared" si="182"/>
        <v>0.38</v>
      </c>
      <c r="T394" s="311">
        <f t="shared" si="182"/>
        <v>0.38</v>
      </c>
      <c r="U394" s="311">
        <f t="shared" si="182"/>
        <v>0.38</v>
      </c>
      <c r="V394" s="320"/>
      <c r="W394" s="311">
        <f t="shared" ref="W394:X394" si="183">SUM(W392:W393)</f>
        <v>1.9</v>
      </c>
      <c r="X394" s="311">
        <f t="shared" si="183"/>
        <v>0.38</v>
      </c>
    </row>
    <row r="396" spans="5:24">
      <c r="E396" s="300" t="s">
        <v>878</v>
      </c>
      <c r="M396" s="190">
        <f>TPC_BRL!M195</f>
        <v>0</v>
      </c>
      <c r="Q396" s="190">
        <f>TPC_BRL!Q140</f>
        <v>0</v>
      </c>
      <c r="R396" s="190">
        <f>TPC_BRL!R140</f>
        <v>0</v>
      </c>
      <c r="S396" s="190">
        <f>TPC_BRL!S140</f>
        <v>0</v>
      </c>
      <c r="T396" s="190">
        <f>TPC_BRL!T140</f>
        <v>0</v>
      </c>
      <c r="U396" s="190">
        <f>TPC_BRL!U140</f>
        <v>0</v>
      </c>
      <c r="V396" s="288"/>
      <c r="W396" s="302">
        <f t="shared" ref="W396:W397" si="184">SUM(Q396:U396)</f>
        <v>0</v>
      </c>
      <c r="X396" s="302">
        <f>W396/$N$13</f>
        <v>0</v>
      </c>
    </row>
    <row r="397" spans="5:24">
      <c r="E397" s="300" t="s">
        <v>881</v>
      </c>
      <c r="M397" s="190">
        <f>TPC_BRL!M198</f>
        <v>0</v>
      </c>
      <c r="Q397" s="190">
        <f>TPC_BRL!Q143</f>
        <v>0</v>
      </c>
      <c r="R397" s="190">
        <f>TPC_BRL!R143</f>
        <v>0</v>
      </c>
      <c r="S397" s="190">
        <f>TPC_BRL!S143</f>
        <v>0</v>
      </c>
      <c r="T397" s="190">
        <f>TPC_BRL!T143</f>
        <v>0</v>
      </c>
      <c r="U397" s="190">
        <f>TPC_BRL!U143</f>
        <v>0</v>
      </c>
      <c r="V397" s="288"/>
      <c r="W397" s="302">
        <f t="shared" si="184"/>
        <v>0</v>
      </c>
      <c r="X397" s="302">
        <f>W397/$N$13</f>
        <v>0</v>
      </c>
    </row>
    <row r="398" spans="5:24">
      <c r="E398" s="76" t="s">
        <v>1240</v>
      </c>
      <c r="M398" s="320">
        <f>M397</f>
        <v>0</v>
      </c>
      <c r="Q398" s="311">
        <f>SUM(Q396:Q397)</f>
        <v>0</v>
      </c>
      <c r="R398" s="311">
        <f t="shared" ref="R398:U398" si="185">SUM(R396:R397)</f>
        <v>0</v>
      </c>
      <c r="S398" s="311">
        <f t="shared" si="185"/>
        <v>0</v>
      </c>
      <c r="T398" s="311">
        <f t="shared" si="185"/>
        <v>0</v>
      </c>
      <c r="U398" s="311">
        <f t="shared" si="185"/>
        <v>0</v>
      </c>
      <c r="V398" s="320"/>
      <c r="W398" s="311">
        <f t="shared" ref="W398:X398" si="186">SUM(W396:W397)</f>
        <v>0</v>
      </c>
      <c r="X398" s="311">
        <f t="shared" si="186"/>
        <v>0</v>
      </c>
    </row>
    <row r="400" spans="5:24">
      <c r="E400" s="300" t="s">
        <v>879</v>
      </c>
      <c r="M400" s="190">
        <f>TPC_BRL!M196</f>
        <v>0</v>
      </c>
      <c r="Q400" s="190">
        <f>TPC_BRL!Q141</f>
        <v>1.1309999999999998</v>
      </c>
      <c r="R400" s="190">
        <f>TPC_BRL!R141</f>
        <v>1.1409999999999998</v>
      </c>
      <c r="S400" s="190">
        <f>TPC_BRL!S141</f>
        <v>1.1409999999999998</v>
      </c>
      <c r="T400" s="190">
        <f>TPC_BRL!T141</f>
        <v>1.1439999999999999</v>
      </c>
      <c r="U400" s="190">
        <f>TPC_BRL!U141</f>
        <v>1.1409999999999998</v>
      </c>
      <c r="V400" s="288"/>
      <c r="W400" s="302">
        <f t="shared" ref="W400:W401" si="187">SUM(Q400:U400)</f>
        <v>5.6979999999999995</v>
      </c>
      <c r="X400" s="302">
        <f>W400/$N$13</f>
        <v>1.1395999999999999</v>
      </c>
    </row>
    <row r="401" spans="5:24">
      <c r="E401" s="300" t="s">
        <v>882</v>
      </c>
      <c r="M401" s="190">
        <f>TPC_BRL!M199</f>
        <v>0</v>
      </c>
      <c r="Q401" s="190">
        <f>TPC_BRL!Q144</f>
        <v>0</v>
      </c>
      <c r="R401" s="190">
        <f>TPC_BRL!R144</f>
        <v>0</v>
      </c>
      <c r="S401" s="190">
        <f>TPC_BRL!S144</f>
        <v>0</v>
      </c>
      <c r="T401" s="190">
        <f>TPC_BRL!T144</f>
        <v>0</v>
      </c>
      <c r="U401" s="190">
        <f>TPC_BRL!U144</f>
        <v>0</v>
      </c>
      <c r="V401" s="288"/>
      <c r="W401" s="302">
        <f t="shared" si="187"/>
        <v>0</v>
      </c>
      <c r="X401" s="302">
        <f>W401/$N$13</f>
        <v>0</v>
      </c>
    </row>
    <row r="402" spans="5:24">
      <c r="E402" s="76" t="s">
        <v>1241</v>
      </c>
      <c r="M402" s="320">
        <f>M401</f>
        <v>0</v>
      </c>
      <c r="Q402" s="311">
        <f>SUM(Q400:Q401)</f>
        <v>1.1309999999999998</v>
      </c>
      <c r="R402" s="311">
        <f t="shared" ref="R402:U402" si="188">SUM(R400:R401)</f>
        <v>1.1409999999999998</v>
      </c>
      <c r="S402" s="311">
        <f t="shared" si="188"/>
        <v>1.1409999999999998</v>
      </c>
      <c r="T402" s="311">
        <f t="shared" si="188"/>
        <v>1.1439999999999999</v>
      </c>
      <c r="U402" s="311">
        <f t="shared" si="188"/>
        <v>1.1409999999999998</v>
      </c>
      <c r="V402" s="320"/>
      <c r="W402" s="311">
        <f t="shared" ref="W402:X402" si="189">SUM(W400:W401)</f>
        <v>5.6979999999999995</v>
      </c>
      <c r="X402" s="311">
        <f t="shared" si="189"/>
        <v>1.1395999999999999</v>
      </c>
    </row>
    <row r="405" spans="5:24">
      <c r="E405" s="76" t="s">
        <v>1244</v>
      </c>
      <c r="Q405" s="463">
        <f>Q374+Q377+Q381+Q385+Q390+Q394+Q398+Q402</f>
        <v>1.5609999999999997</v>
      </c>
      <c r="R405" s="463">
        <f t="shared" ref="R405:U405" si="190">R374+R377+R381+R385+R390+R394+R398+R402</f>
        <v>1.5709999999999997</v>
      </c>
      <c r="S405" s="463">
        <f t="shared" si="190"/>
        <v>1.5709999999999997</v>
      </c>
      <c r="T405" s="463">
        <f t="shared" si="190"/>
        <v>1.5739999999999998</v>
      </c>
      <c r="U405" s="463">
        <f t="shared" si="190"/>
        <v>1.5709999999999997</v>
      </c>
      <c r="V405" s="45"/>
      <c r="W405" s="459">
        <f t="shared" ref="W405" si="191">SUM(Q405:U405)</f>
        <v>7.847999999999999</v>
      </c>
      <c r="X405" s="459">
        <f>W405/$N$13</f>
        <v>1.5695999999999999</v>
      </c>
    </row>
    <row r="406" spans="5:24">
      <c r="Q406" s="464">
        <f>TPC_BRL!Q163</f>
        <v>1.5609999999999999</v>
      </c>
      <c r="R406" s="464">
        <f>TPC_BRL!R163</f>
        <v>1.5709999999999997</v>
      </c>
      <c r="S406" s="464">
        <f>TPC_BRL!S163</f>
        <v>1.5709999999999997</v>
      </c>
      <c r="T406" s="464">
        <f>TPC_BRL!T163</f>
        <v>1.5739999999999998</v>
      </c>
      <c r="U406" s="464">
        <f>TPC_BRL!U163</f>
        <v>1.5709999999999997</v>
      </c>
    </row>
    <row r="407" spans="5:24">
      <c r="Q407" s="457">
        <f>IF(ABS(Q405-Q406)&gt;CHK_TOL,1,0)</f>
        <v>0</v>
      </c>
      <c r="R407" s="457">
        <f>IF(ABS(R405-R406)&gt;CHK_TOL,1,0)</f>
        <v>0</v>
      </c>
      <c r="S407" s="457">
        <f>IF(ABS(S405-S406)&gt;CHK_TOL,1,0)</f>
        <v>0</v>
      </c>
      <c r="T407" s="457">
        <f>IF(ABS(T405-T406)&gt;CHK_TOL,1,0)</f>
        <v>0</v>
      </c>
      <c r="U407" s="457">
        <f>IF(ABS(U405-U406)&gt;CHK_TOL,1,0)</f>
        <v>0</v>
      </c>
    </row>
    <row r="408" spans="5:24">
      <c r="E408" s="451" t="s">
        <v>1201</v>
      </c>
    </row>
    <row r="410" spans="5:24">
      <c r="E410" s="79" t="s">
        <v>916</v>
      </c>
      <c r="F410" s="79"/>
      <c r="G410" s="79"/>
      <c r="H410" s="79"/>
      <c r="I410" s="79"/>
      <c r="J410" s="79"/>
      <c r="K410" s="79"/>
      <c r="L410" s="79"/>
      <c r="M410" s="157"/>
      <c r="N410" s="79"/>
      <c r="O410" s="120"/>
      <c r="P410" s="120"/>
    </row>
    <row r="411" spans="5:24">
      <c r="E411" s="291">
        <f>InpC!$H$21</f>
        <v>45016</v>
      </c>
      <c r="F411" s="79"/>
      <c r="G411" s="79"/>
      <c r="H411" s="79"/>
      <c r="I411" s="79"/>
      <c r="J411" s="79"/>
      <c r="K411" s="79"/>
      <c r="L411" s="79"/>
      <c r="M411" s="157"/>
      <c r="N411" s="120"/>
      <c r="O411" s="120"/>
      <c r="P411" s="120"/>
    </row>
    <row r="413" spans="5:24">
      <c r="E413" s="77" t="s">
        <v>942</v>
      </c>
    </row>
    <row r="414" spans="5:24">
      <c r="E414" s="300" t="s">
        <v>858</v>
      </c>
      <c r="M414" s="190">
        <f>TPC_BRL!M231</f>
        <v>0</v>
      </c>
      <c r="Q414" s="539">
        <f>Q318</f>
        <v>0</v>
      </c>
      <c r="R414" s="539">
        <f t="shared" ref="R414:U414" si="192">R318</f>
        <v>0</v>
      </c>
      <c r="S414" s="539">
        <f t="shared" si="192"/>
        <v>0</v>
      </c>
      <c r="T414" s="539">
        <f t="shared" si="192"/>
        <v>0</v>
      </c>
      <c r="U414" s="539">
        <f t="shared" si="192"/>
        <v>0</v>
      </c>
      <c r="V414" s="288"/>
      <c r="W414" s="302">
        <f t="shared" ref="W414" si="193">SUM(Q414:U414)</f>
        <v>0</v>
      </c>
      <c r="X414" s="302">
        <f>W414/$N$13</f>
        <v>0</v>
      </c>
    </row>
    <row r="415" spans="5:24">
      <c r="E415" s="76" t="s">
        <v>1232</v>
      </c>
      <c r="M415" s="320">
        <f>M414</f>
        <v>0</v>
      </c>
      <c r="Q415" s="556">
        <f>SUM(Q414)</f>
        <v>0</v>
      </c>
      <c r="R415" s="556">
        <f t="shared" ref="R415:U415" si="194">SUM(R414)</f>
        <v>0</v>
      </c>
      <c r="S415" s="556">
        <f t="shared" si="194"/>
        <v>0</v>
      </c>
      <c r="T415" s="556">
        <f t="shared" si="194"/>
        <v>0</v>
      </c>
      <c r="U415" s="556">
        <f t="shared" si="194"/>
        <v>0</v>
      </c>
      <c r="V415" s="320"/>
      <c r="W415" s="311">
        <f t="shared" ref="W415:X415" si="195">SUM(W414)</f>
        <v>0</v>
      </c>
      <c r="X415" s="311">
        <f t="shared" si="195"/>
        <v>0</v>
      </c>
    </row>
    <row r="416" spans="5:24">
      <c r="Q416" s="513"/>
      <c r="R416" s="513"/>
      <c r="S416" s="513"/>
      <c r="T416" s="513"/>
      <c r="U416" s="513"/>
    </row>
    <row r="417" spans="5:24">
      <c r="E417" s="300" t="s">
        <v>860</v>
      </c>
      <c r="M417" s="190">
        <f>TPC_BRL!M232</f>
        <v>0</v>
      </c>
      <c r="Q417" s="539">
        <f>Q321</f>
        <v>0</v>
      </c>
      <c r="R417" s="539">
        <f t="shared" ref="R417:U417" si="196">R321</f>
        <v>0</v>
      </c>
      <c r="S417" s="539">
        <f t="shared" si="196"/>
        <v>0</v>
      </c>
      <c r="T417" s="539">
        <f t="shared" si="196"/>
        <v>0</v>
      </c>
      <c r="U417" s="539">
        <f t="shared" si="196"/>
        <v>0</v>
      </c>
      <c r="V417" s="288"/>
      <c r="W417" s="302">
        <f t="shared" ref="W417" si="197">SUM(Q417:U417)</f>
        <v>0</v>
      </c>
      <c r="X417" s="302">
        <f>W417/$N$13</f>
        <v>0</v>
      </c>
    </row>
    <row r="418" spans="5:24">
      <c r="E418" s="76" t="s">
        <v>1233</v>
      </c>
      <c r="M418" s="320">
        <f>M417</f>
        <v>0</v>
      </c>
      <c r="Q418" s="556">
        <f>SUM(Q417)</f>
        <v>0</v>
      </c>
      <c r="R418" s="556">
        <f t="shared" ref="R418:U418" si="198">SUM(R417)</f>
        <v>0</v>
      </c>
      <c r="S418" s="556">
        <f t="shared" si="198"/>
        <v>0</v>
      </c>
      <c r="T418" s="556">
        <f t="shared" si="198"/>
        <v>0</v>
      </c>
      <c r="U418" s="556">
        <f t="shared" si="198"/>
        <v>0</v>
      </c>
      <c r="V418" s="320"/>
      <c r="W418" s="311">
        <f t="shared" ref="W418:X418" si="199">SUM(W417)</f>
        <v>0</v>
      </c>
      <c r="X418" s="311">
        <f t="shared" si="199"/>
        <v>0</v>
      </c>
    </row>
    <row r="419" spans="5:24">
      <c r="Q419" s="557"/>
      <c r="R419" s="557"/>
      <c r="S419" s="557"/>
      <c r="T419" s="557"/>
      <c r="U419" s="557"/>
      <c r="V419" s="320"/>
      <c r="W419" s="310"/>
      <c r="X419" s="310"/>
    </row>
    <row r="420" spans="5:24">
      <c r="E420" s="300" t="s">
        <v>872</v>
      </c>
      <c r="M420" s="190">
        <f>TPC_BRL!M244</f>
        <v>0</v>
      </c>
      <c r="Q420" s="539">
        <f>Q324</f>
        <v>0</v>
      </c>
      <c r="R420" s="539">
        <f t="shared" ref="R420:U420" si="200">R324</f>
        <v>0</v>
      </c>
      <c r="S420" s="539">
        <f t="shared" si="200"/>
        <v>0</v>
      </c>
      <c r="T420" s="539">
        <f t="shared" si="200"/>
        <v>0</v>
      </c>
      <c r="U420" s="539">
        <f t="shared" si="200"/>
        <v>0</v>
      </c>
      <c r="V420" s="288"/>
      <c r="W420" s="302">
        <f t="shared" ref="W420:W421" si="201">SUM(Q420:U420)</f>
        <v>0</v>
      </c>
      <c r="X420" s="302">
        <f>W420/$N$13</f>
        <v>0</v>
      </c>
    </row>
    <row r="421" spans="5:24">
      <c r="E421" s="300" t="s">
        <v>875</v>
      </c>
      <c r="M421" s="190">
        <f>TPC_BRL!M247</f>
        <v>0</v>
      </c>
      <c r="Q421" s="539">
        <f>Q325</f>
        <v>0</v>
      </c>
      <c r="R421" s="539">
        <f t="shared" ref="R421:U421" si="202">R325</f>
        <v>0</v>
      </c>
      <c r="S421" s="539">
        <f t="shared" si="202"/>
        <v>0</v>
      </c>
      <c r="T421" s="539">
        <f t="shared" si="202"/>
        <v>0</v>
      </c>
      <c r="U421" s="539">
        <f t="shared" si="202"/>
        <v>0</v>
      </c>
      <c r="V421" s="288"/>
      <c r="W421" s="302">
        <f t="shared" si="201"/>
        <v>0</v>
      </c>
      <c r="X421" s="302">
        <f>W421/$N$13</f>
        <v>0</v>
      </c>
    </row>
    <row r="422" spans="5:24">
      <c r="E422" s="76" t="s">
        <v>1234</v>
      </c>
      <c r="M422" s="320">
        <f>M421</f>
        <v>0</v>
      </c>
      <c r="Q422" s="556">
        <f>SUM(Q420:Q421)</f>
        <v>0</v>
      </c>
      <c r="R422" s="556">
        <f t="shared" ref="R422:U422" si="203">SUM(R420:R421)</f>
        <v>0</v>
      </c>
      <c r="S422" s="556">
        <f t="shared" si="203"/>
        <v>0</v>
      </c>
      <c r="T422" s="556">
        <f t="shared" si="203"/>
        <v>0</v>
      </c>
      <c r="U422" s="556">
        <f t="shared" si="203"/>
        <v>0</v>
      </c>
      <c r="V422" s="320"/>
      <c r="W422" s="311">
        <f t="shared" ref="W422:X422" si="204">SUM(W420:W421)</f>
        <v>0</v>
      </c>
      <c r="X422" s="311">
        <f t="shared" si="204"/>
        <v>0</v>
      </c>
    </row>
    <row r="423" spans="5:24">
      <c r="Q423" s="557"/>
      <c r="R423" s="557"/>
      <c r="S423" s="557"/>
      <c r="T423" s="557"/>
      <c r="U423" s="557"/>
      <c r="V423" s="320"/>
      <c r="W423" s="310"/>
      <c r="X423" s="310"/>
    </row>
    <row r="424" spans="5:24">
      <c r="E424" s="300" t="s">
        <v>873</v>
      </c>
      <c r="M424" s="190">
        <f>TPC_BRL!M245</f>
        <v>0</v>
      </c>
      <c r="Q424" s="539">
        <f>Q328</f>
        <v>0</v>
      </c>
      <c r="R424" s="539">
        <f t="shared" ref="R424:U424" si="205">R328</f>
        <v>0</v>
      </c>
      <c r="S424" s="539">
        <f t="shared" si="205"/>
        <v>0</v>
      </c>
      <c r="T424" s="539">
        <f t="shared" si="205"/>
        <v>0</v>
      </c>
      <c r="U424" s="539">
        <f t="shared" si="205"/>
        <v>0</v>
      </c>
      <c r="V424" s="288"/>
      <c r="W424" s="302">
        <f t="shared" ref="W424:W425" si="206">SUM(Q424:U424)</f>
        <v>0</v>
      </c>
      <c r="X424" s="302">
        <f>W424/$N$13</f>
        <v>0</v>
      </c>
    </row>
    <row r="425" spans="5:24">
      <c r="E425" s="300" t="s">
        <v>876</v>
      </c>
      <c r="M425" s="190">
        <f>TPC_BRL!M248</f>
        <v>0</v>
      </c>
      <c r="Q425" s="539">
        <f>Q329</f>
        <v>1.1790000000000003</v>
      </c>
      <c r="R425" s="539">
        <f t="shared" ref="R425:U425" si="207">R329</f>
        <v>1.1790000000000003</v>
      </c>
      <c r="S425" s="539">
        <f t="shared" si="207"/>
        <v>1.1790000000000003</v>
      </c>
      <c r="T425" s="539">
        <f t="shared" si="207"/>
        <v>1.1790000000000005</v>
      </c>
      <c r="U425" s="539">
        <f t="shared" si="207"/>
        <v>1.1790000000000005</v>
      </c>
      <c r="V425" s="288"/>
      <c r="W425" s="302">
        <f t="shared" si="206"/>
        <v>5.8950000000000014</v>
      </c>
      <c r="X425" s="302">
        <f>W425/$N$13</f>
        <v>1.1790000000000003</v>
      </c>
    </row>
    <row r="426" spans="5:24">
      <c r="E426" s="76" t="s">
        <v>1235</v>
      </c>
      <c r="M426" s="320">
        <f>M425</f>
        <v>0</v>
      </c>
      <c r="Q426" s="556">
        <f>SUM(Q424:Q425)</f>
        <v>1.1790000000000003</v>
      </c>
      <c r="R426" s="556">
        <f t="shared" ref="R426:U426" si="208">SUM(R424:R425)</f>
        <v>1.1790000000000003</v>
      </c>
      <c r="S426" s="556">
        <f t="shared" si="208"/>
        <v>1.1790000000000003</v>
      </c>
      <c r="T426" s="556">
        <f t="shared" si="208"/>
        <v>1.1790000000000005</v>
      </c>
      <c r="U426" s="556">
        <f t="shared" si="208"/>
        <v>1.1790000000000005</v>
      </c>
      <c r="V426" s="320"/>
      <c r="W426" s="311">
        <f t="shared" ref="W426:X426" si="209">SUM(W424:W425)</f>
        <v>5.8950000000000014</v>
      </c>
      <c r="X426" s="311">
        <f t="shared" si="209"/>
        <v>1.1790000000000003</v>
      </c>
    </row>
    <row r="427" spans="5:24">
      <c r="Q427" s="513"/>
      <c r="R427" s="513"/>
      <c r="S427" s="513"/>
      <c r="T427" s="513"/>
      <c r="U427" s="513"/>
    </row>
    <row r="428" spans="5:24">
      <c r="E428" s="300" t="s">
        <v>887</v>
      </c>
      <c r="M428" s="190">
        <f>TPC_BRL!M260</f>
        <v>0</v>
      </c>
      <c r="Q428" s="539">
        <f>Q332</f>
        <v>0</v>
      </c>
      <c r="R428" s="539">
        <f t="shared" ref="R428:U428" si="210">R332</f>
        <v>0</v>
      </c>
      <c r="S428" s="539">
        <f t="shared" si="210"/>
        <v>0</v>
      </c>
      <c r="T428" s="539">
        <f t="shared" si="210"/>
        <v>0</v>
      </c>
      <c r="U428" s="539">
        <f t="shared" si="210"/>
        <v>0</v>
      </c>
      <c r="V428" s="288"/>
      <c r="W428" s="302">
        <f t="shared" ref="W428" si="211">SUM(Q428:U428)</f>
        <v>0</v>
      </c>
      <c r="X428" s="302">
        <f>W428/$N$13</f>
        <v>0</v>
      </c>
    </row>
    <row r="429" spans="5:24">
      <c r="E429" s="76" t="s">
        <v>1236</v>
      </c>
      <c r="M429" s="320">
        <f>M428</f>
        <v>0</v>
      </c>
      <c r="Q429" s="556">
        <f>SUM(Q428)</f>
        <v>0</v>
      </c>
      <c r="R429" s="556">
        <f t="shared" ref="R429:U429" si="212">SUM(R428)</f>
        <v>0</v>
      </c>
      <c r="S429" s="556">
        <f t="shared" si="212"/>
        <v>0</v>
      </c>
      <c r="T429" s="556">
        <f t="shared" si="212"/>
        <v>0</v>
      </c>
      <c r="U429" s="556">
        <f t="shared" si="212"/>
        <v>0</v>
      </c>
      <c r="V429" s="320"/>
      <c r="W429" s="311">
        <f t="shared" ref="W429:X429" si="213">SUM(W428)</f>
        <v>0</v>
      </c>
      <c r="X429" s="311">
        <f t="shared" si="213"/>
        <v>0</v>
      </c>
    </row>
    <row r="430" spans="5:24">
      <c r="Q430" s="557"/>
      <c r="R430" s="557"/>
      <c r="S430" s="557"/>
      <c r="T430" s="557"/>
      <c r="U430" s="557"/>
      <c r="V430" s="320"/>
      <c r="W430" s="310"/>
      <c r="X430" s="310"/>
    </row>
    <row r="431" spans="5:24">
      <c r="E431" s="300" t="s">
        <v>888</v>
      </c>
      <c r="M431" s="190">
        <f>TPC_BRL!M261</f>
        <v>0</v>
      </c>
      <c r="Q431" s="539">
        <f>Q333</f>
        <v>0</v>
      </c>
      <c r="R431" s="539">
        <f t="shared" ref="R431:U431" si="214">R333</f>
        <v>0</v>
      </c>
      <c r="S431" s="539">
        <f t="shared" si="214"/>
        <v>0</v>
      </c>
      <c r="T431" s="539">
        <f t="shared" si="214"/>
        <v>0</v>
      </c>
      <c r="U431" s="539">
        <f t="shared" si="214"/>
        <v>0</v>
      </c>
      <c r="V431" s="288"/>
      <c r="W431" s="302">
        <f t="shared" ref="W431" si="215">SUM(Q431:U431)</f>
        <v>0</v>
      </c>
      <c r="X431" s="302">
        <f>W431/$N$13</f>
        <v>0</v>
      </c>
    </row>
    <row r="432" spans="5:24">
      <c r="E432" s="76" t="s">
        <v>1237</v>
      </c>
      <c r="M432" s="320">
        <f>M431</f>
        <v>0</v>
      </c>
      <c r="Q432" s="556">
        <f>SUM(Q431)</f>
        <v>0</v>
      </c>
      <c r="R432" s="556">
        <f t="shared" ref="R432:U432" si="216">SUM(R431)</f>
        <v>0</v>
      </c>
      <c r="S432" s="556">
        <f t="shared" si="216"/>
        <v>0</v>
      </c>
      <c r="T432" s="556">
        <f t="shared" si="216"/>
        <v>0</v>
      </c>
      <c r="U432" s="556">
        <f t="shared" si="216"/>
        <v>0</v>
      </c>
      <c r="V432" s="320"/>
      <c r="W432" s="311">
        <f t="shared" ref="W432:X432" si="217">SUM(W431)</f>
        <v>0</v>
      </c>
      <c r="X432" s="311">
        <f t="shared" si="217"/>
        <v>0</v>
      </c>
    </row>
    <row r="433" spans="5:24">
      <c r="E433" s="76"/>
      <c r="M433" s="320"/>
      <c r="Q433" s="557"/>
      <c r="R433" s="557"/>
      <c r="S433" s="557"/>
      <c r="T433" s="557"/>
      <c r="U433" s="557"/>
      <c r="V433" s="320"/>
      <c r="W433" s="310"/>
      <c r="X433" s="310"/>
    </row>
    <row r="434" spans="5:24">
      <c r="E434" s="300" t="s">
        <v>1245</v>
      </c>
      <c r="M434" s="190">
        <f>TPC_BRL!M264</f>
        <v>0</v>
      </c>
      <c r="Q434" s="539">
        <f>Q384</f>
        <v>0.05</v>
      </c>
      <c r="R434" s="539">
        <f t="shared" ref="R434:U434" si="218">R384</f>
        <v>0.05</v>
      </c>
      <c r="S434" s="539">
        <f t="shared" si="218"/>
        <v>0.05</v>
      </c>
      <c r="T434" s="539">
        <f t="shared" si="218"/>
        <v>0.05</v>
      </c>
      <c r="U434" s="539">
        <f t="shared" si="218"/>
        <v>0.05</v>
      </c>
      <c r="V434" s="288"/>
      <c r="W434" s="302">
        <f t="shared" ref="W434" si="219">SUM(Q434:U434)</f>
        <v>0.25</v>
      </c>
      <c r="X434" s="302">
        <f>W434/$N$13</f>
        <v>0.05</v>
      </c>
    </row>
    <row r="435" spans="5:24">
      <c r="E435" s="76" t="s">
        <v>1237</v>
      </c>
      <c r="M435" s="320">
        <f>M434</f>
        <v>0</v>
      </c>
      <c r="Q435" s="556">
        <f>SUM(Q434)</f>
        <v>0.05</v>
      </c>
      <c r="R435" s="556">
        <f t="shared" ref="R435:U435" si="220">SUM(R434)</f>
        <v>0.05</v>
      </c>
      <c r="S435" s="556">
        <f t="shared" si="220"/>
        <v>0.05</v>
      </c>
      <c r="T435" s="556">
        <f t="shared" si="220"/>
        <v>0.05</v>
      </c>
      <c r="U435" s="556">
        <f t="shared" si="220"/>
        <v>0.05</v>
      </c>
      <c r="V435" s="320"/>
      <c r="W435" s="311">
        <f t="shared" ref="W435:X435" si="221">SUM(W434)</f>
        <v>0.25</v>
      </c>
      <c r="X435" s="311">
        <f t="shared" si="221"/>
        <v>0.05</v>
      </c>
    </row>
    <row r="436" spans="5:24">
      <c r="Q436" s="513"/>
      <c r="R436" s="513"/>
      <c r="S436" s="513"/>
      <c r="T436" s="513"/>
      <c r="U436" s="513"/>
    </row>
    <row r="437" spans="5:24">
      <c r="E437" s="77" t="s">
        <v>943</v>
      </c>
      <c r="Q437" s="513"/>
      <c r="R437" s="513"/>
      <c r="S437" s="513"/>
      <c r="T437" s="513"/>
      <c r="U437" s="513"/>
    </row>
    <row r="438" spans="5:24">
      <c r="E438" s="300" t="s">
        <v>863</v>
      </c>
      <c r="M438" s="190">
        <f>TPC_BRL!M234</f>
        <v>0</v>
      </c>
      <c r="Q438" s="539">
        <f>Q340</f>
        <v>0</v>
      </c>
      <c r="R438" s="539">
        <f t="shared" ref="R438:U438" si="222">R340</f>
        <v>0</v>
      </c>
      <c r="S438" s="539">
        <f t="shared" si="222"/>
        <v>0</v>
      </c>
      <c r="T438" s="539">
        <f t="shared" si="222"/>
        <v>0</v>
      </c>
      <c r="U438" s="539">
        <f t="shared" si="222"/>
        <v>0</v>
      </c>
      <c r="V438" s="288"/>
      <c r="W438" s="302">
        <f t="shared" ref="W438:W439" si="223">SUM(Q438:U438)</f>
        <v>0</v>
      </c>
      <c r="X438" s="302">
        <f>W438/$N$13</f>
        <v>0</v>
      </c>
    </row>
    <row r="439" spans="5:24">
      <c r="E439" s="300" t="s">
        <v>866</v>
      </c>
      <c r="M439" s="190">
        <f>TPC_BRL!M237</f>
        <v>0</v>
      </c>
      <c r="Q439" s="539">
        <f>Q341</f>
        <v>0</v>
      </c>
      <c r="R439" s="539">
        <f t="shared" ref="R439:U439" si="224">R341</f>
        <v>0</v>
      </c>
      <c r="S439" s="539">
        <f t="shared" si="224"/>
        <v>0</v>
      </c>
      <c r="T439" s="539">
        <f t="shared" si="224"/>
        <v>0</v>
      </c>
      <c r="U439" s="539">
        <f t="shared" si="224"/>
        <v>0</v>
      </c>
      <c r="V439" s="288"/>
      <c r="W439" s="302">
        <f t="shared" si="223"/>
        <v>0</v>
      </c>
      <c r="X439" s="302">
        <f>W439/$N$13</f>
        <v>0</v>
      </c>
    </row>
    <row r="440" spans="5:24">
      <c r="E440" s="76" t="s">
        <v>1238</v>
      </c>
      <c r="M440" s="320">
        <f>M439</f>
        <v>0</v>
      </c>
      <c r="Q440" s="556">
        <f>SUM(Q438:Q439)</f>
        <v>0</v>
      </c>
      <c r="R440" s="556">
        <f t="shared" ref="R440:U440" si="225">SUM(R438:R439)</f>
        <v>0</v>
      </c>
      <c r="S440" s="556">
        <f t="shared" si="225"/>
        <v>0</v>
      </c>
      <c r="T440" s="556">
        <f t="shared" si="225"/>
        <v>0</v>
      </c>
      <c r="U440" s="556">
        <f t="shared" si="225"/>
        <v>0</v>
      </c>
      <c r="V440" s="320"/>
      <c r="W440" s="311">
        <f t="shared" ref="W440:X440" si="226">SUM(W438:W439)</f>
        <v>0</v>
      </c>
      <c r="X440" s="311">
        <f t="shared" si="226"/>
        <v>0</v>
      </c>
    </row>
    <row r="441" spans="5:24">
      <c r="E441" s="76"/>
      <c r="Q441" s="513"/>
      <c r="R441" s="513"/>
      <c r="S441" s="513"/>
      <c r="T441" s="513"/>
      <c r="U441" s="513"/>
    </row>
    <row r="442" spans="5:24">
      <c r="E442" s="300" t="s">
        <v>864</v>
      </c>
      <c r="M442" s="190">
        <f>TPC_BRL!M235</f>
        <v>0</v>
      </c>
      <c r="Q442" s="539">
        <f>Q344</f>
        <v>0</v>
      </c>
      <c r="R442" s="539">
        <f t="shared" ref="R442:U442" si="227">R344</f>
        <v>0</v>
      </c>
      <c r="S442" s="539">
        <f t="shared" si="227"/>
        <v>0</v>
      </c>
      <c r="T442" s="539">
        <f t="shared" si="227"/>
        <v>0</v>
      </c>
      <c r="U442" s="539">
        <f t="shared" si="227"/>
        <v>0</v>
      </c>
      <c r="V442" s="288"/>
      <c r="W442" s="302">
        <f t="shared" ref="W442:W443" si="228">SUM(Q442:U442)</f>
        <v>0</v>
      </c>
      <c r="X442" s="302">
        <f>W442/$N$13</f>
        <v>0</v>
      </c>
    </row>
    <row r="443" spans="5:24">
      <c r="E443" s="300" t="s">
        <v>867</v>
      </c>
      <c r="M443" s="190">
        <f>TPC_BRL!M238</f>
        <v>0</v>
      </c>
      <c r="Q443" s="539">
        <f>Q345</f>
        <v>0</v>
      </c>
      <c r="R443" s="539">
        <f t="shared" ref="R443:U443" si="229">R345</f>
        <v>0</v>
      </c>
      <c r="S443" s="539">
        <f t="shared" si="229"/>
        <v>0</v>
      </c>
      <c r="T443" s="539">
        <f t="shared" si="229"/>
        <v>0</v>
      </c>
      <c r="U443" s="539">
        <f t="shared" si="229"/>
        <v>0</v>
      </c>
      <c r="V443" s="288"/>
      <c r="W443" s="302">
        <f t="shared" si="228"/>
        <v>0</v>
      </c>
      <c r="X443" s="302">
        <f>W443/$N$13</f>
        <v>0</v>
      </c>
    </row>
    <row r="444" spans="5:24">
      <c r="E444" s="76" t="s">
        <v>1239</v>
      </c>
      <c r="M444" s="320">
        <f>M443</f>
        <v>0</v>
      </c>
      <c r="Q444" s="556">
        <f>SUM(Q442:Q443)</f>
        <v>0</v>
      </c>
      <c r="R444" s="556">
        <f t="shared" ref="R444:U444" si="230">SUM(R442:R443)</f>
        <v>0</v>
      </c>
      <c r="S444" s="556">
        <f t="shared" si="230"/>
        <v>0</v>
      </c>
      <c r="T444" s="556">
        <f t="shared" si="230"/>
        <v>0</v>
      </c>
      <c r="U444" s="556">
        <f t="shared" si="230"/>
        <v>0</v>
      </c>
      <c r="V444" s="320"/>
      <c r="W444" s="311">
        <f t="shared" ref="W444:X444" si="231">SUM(W442:W443)</f>
        <v>0</v>
      </c>
      <c r="X444" s="311">
        <f t="shared" si="231"/>
        <v>0</v>
      </c>
    </row>
    <row r="445" spans="5:24">
      <c r="Q445" s="513"/>
      <c r="R445" s="513"/>
      <c r="S445" s="513"/>
      <c r="T445" s="513"/>
      <c r="U445" s="513"/>
    </row>
    <row r="446" spans="5:24">
      <c r="E446" s="300" t="s">
        <v>878</v>
      </c>
      <c r="M446" s="190">
        <f>TPC_BRL!M250</f>
        <v>0</v>
      </c>
      <c r="Q446" s="539">
        <f>Q348</f>
        <v>0</v>
      </c>
      <c r="R446" s="539">
        <f t="shared" ref="R446:U446" si="232">R348</f>
        <v>0</v>
      </c>
      <c r="S446" s="539">
        <f t="shared" si="232"/>
        <v>0</v>
      </c>
      <c r="T446" s="539">
        <f t="shared" si="232"/>
        <v>0</v>
      </c>
      <c r="U446" s="539">
        <f t="shared" si="232"/>
        <v>0</v>
      </c>
      <c r="V446" s="288"/>
      <c r="W446" s="302">
        <f t="shared" ref="W446:W447" si="233">SUM(Q446:U446)</f>
        <v>0</v>
      </c>
      <c r="X446" s="302">
        <f>W446/$N$13</f>
        <v>0</v>
      </c>
    </row>
    <row r="447" spans="5:24">
      <c r="E447" s="300" t="s">
        <v>881</v>
      </c>
      <c r="M447" s="190">
        <f>TPC_BRL!M253</f>
        <v>0</v>
      </c>
      <c r="Q447" s="539">
        <f>Q349</f>
        <v>0</v>
      </c>
      <c r="R447" s="539">
        <f t="shared" ref="R447:U447" si="234">R349</f>
        <v>0</v>
      </c>
      <c r="S447" s="539">
        <f t="shared" si="234"/>
        <v>0</v>
      </c>
      <c r="T447" s="539">
        <f t="shared" si="234"/>
        <v>0</v>
      </c>
      <c r="U447" s="539">
        <f t="shared" si="234"/>
        <v>0</v>
      </c>
      <c r="V447" s="288"/>
      <c r="W447" s="302">
        <f t="shared" si="233"/>
        <v>0</v>
      </c>
      <c r="X447" s="302">
        <f>W447/$N$13</f>
        <v>0</v>
      </c>
    </row>
    <row r="448" spans="5:24">
      <c r="E448" s="76" t="s">
        <v>1240</v>
      </c>
      <c r="M448" s="320">
        <f>M447</f>
        <v>0</v>
      </c>
      <c r="Q448" s="556">
        <f>SUM(Q446:Q447)</f>
        <v>0</v>
      </c>
      <c r="R448" s="556">
        <f t="shared" ref="R448:U448" si="235">SUM(R446:R447)</f>
        <v>0</v>
      </c>
      <c r="S448" s="556">
        <f t="shared" si="235"/>
        <v>0</v>
      </c>
      <c r="T448" s="556">
        <f t="shared" si="235"/>
        <v>0</v>
      </c>
      <c r="U448" s="556">
        <f t="shared" si="235"/>
        <v>0</v>
      </c>
      <c r="V448" s="320"/>
      <c r="W448" s="311">
        <f t="shared" ref="W448:X448" si="236">SUM(W446:W447)</f>
        <v>0</v>
      </c>
      <c r="X448" s="311">
        <f t="shared" si="236"/>
        <v>0</v>
      </c>
    </row>
    <row r="449" spans="5:24">
      <c r="Q449" s="513"/>
      <c r="R449" s="513"/>
      <c r="S449" s="513"/>
      <c r="T449" s="513"/>
      <c r="U449" s="513"/>
    </row>
    <row r="450" spans="5:24">
      <c r="E450" s="300" t="s">
        <v>879</v>
      </c>
      <c r="M450" s="190">
        <f>TPC_BRL!M251</f>
        <v>0</v>
      </c>
      <c r="Q450" s="539">
        <f>Q352</f>
        <v>0</v>
      </c>
      <c r="R450" s="539">
        <f t="shared" ref="R450:U450" si="237">R352</f>
        <v>0</v>
      </c>
      <c r="S450" s="539">
        <f t="shared" si="237"/>
        <v>0</v>
      </c>
      <c r="T450" s="539">
        <f t="shared" si="237"/>
        <v>0</v>
      </c>
      <c r="U450" s="539">
        <f t="shared" si="237"/>
        <v>0</v>
      </c>
      <c r="V450" s="288"/>
      <c r="W450" s="302">
        <f t="shared" ref="W450:W451" si="238">SUM(Q450:U450)</f>
        <v>0</v>
      </c>
      <c r="X450" s="302">
        <f>W450/$N$13</f>
        <v>0</v>
      </c>
    </row>
    <row r="451" spans="5:24">
      <c r="E451" s="300" t="s">
        <v>882</v>
      </c>
      <c r="M451" s="190">
        <f>TPC_BRL!M254</f>
        <v>0</v>
      </c>
      <c r="Q451" s="539">
        <f>Q353</f>
        <v>0</v>
      </c>
      <c r="R451" s="539">
        <f t="shared" ref="R451:U451" si="239">R353</f>
        <v>0</v>
      </c>
      <c r="S451" s="539">
        <f t="shared" si="239"/>
        <v>0</v>
      </c>
      <c r="T451" s="539">
        <f t="shared" si="239"/>
        <v>0</v>
      </c>
      <c r="U451" s="539">
        <f t="shared" si="239"/>
        <v>0</v>
      </c>
      <c r="V451" s="288"/>
      <c r="W451" s="302">
        <f t="shared" si="238"/>
        <v>0</v>
      </c>
      <c r="X451" s="302">
        <f>W451/$N$13</f>
        <v>0</v>
      </c>
    </row>
    <row r="452" spans="5:24">
      <c r="E452" s="76" t="s">
        <v>1241</v>
      </c>
      <c r="M452" s="320">
        <f>M451</f>
        <v>0</v>
      </c>
      <c r="Q452" s="556">
        <f>SUM(Q450:Q451)</f>
        <v>0</v>
      </c>
      <c r="R452" s="556">
        <f t="shared" ref="R452:U452" si="240">SUM(R450:R451)</f>
        <v>0</v>
      </c>
      <c r="S452" s="556">
        <f t="shared" si="240"/>
        <v>0</v>
      </c>
      <c r="T452" s="556">
        <f t="shared" si="240"/>
        <v>0</v>
      </c>
      <c r="U452" s="556">
        <f t="shared" si="240"/>
        <v>0</v>
      </c>
      <c r="V452" s="320"/>
      <c r="W452" s="311">
        <f t="shared" ref="W452:X452" si="241">SUM(W450:W451)</f>
        <v>0</v>
      </c>
      <c r="X452" s="311">
        <f t="shared" si="241"/>
        <v>0</v>
      </c>
    </row>
    <row r="453" spans="5:24">
      <c r="Q453" s="513"/>
      <c r="R453" s="513"/>
      <c r="S453" s="513"/>
      <c r="T453" s="513"/>
      <c r="U453" s="513"/>
    </row>
    <row r="454" spans="5:24">
      <c r="E454" s="300" t="s">
        <v>890</v>
      </c>
      <c r="M454" s="190">
        <f>TPC_BRL!M263</f>
        <v>0</v>
      </c>
      <c r="Q454" s="539">
        <f t="shared" ref="Q454:U454" si="242">Q354</f>
        <v>0</v>
      </c>
      <c r="R454" s="539">
        <f t="shared" si="242"/>
        <v>0</v>
      </c>
      <c r="S454" s="539">
        <f t="shared" si="242"/>
        <v>0</v>
      </c>
      <c r="T454" s="539">
        <f t="shared" si="242"/>
        <v>0</v>
      </c>
      <c r="U454" s="539">
        <f t="shared" si="242"/>
        <v>0</v>
      </c>
      <c r="V454" s="288"/>
      <c r="W454" s="302">
        <f t="shared" ref="W454:W455" si="243">SUM(Q454:U454)</f>
        <v>0</v>
      </c>
      <c r="X454" s="302">
        <f>W454/$N$13</f>
        <v>0</v>
      </c>
    </row>
    <row r="455" spans="5:24">
      <c r="E455" s="300" t="s">
        <v>893</v>
      </c>
      <c r="M455" s="190">
        <f>TPC_BRL!M266</f>
        <v>0</v>
      </c>
      <c r="Q455" s="539">
        <f t="shared" ref="Q455:U455" si="244">Q355</f>
        <v>0</v>
      </c>
      <c r="R455" s="539">
        <f t="shared" si="244"/>
        <v>0</v>
      </c>
      <c r="S455" s="539">
        <f t="shared" si="244"/>
        <v>0</v>
      </c>
      <c r="T455" s="539">
        <f t="shared" si="244"/>
        <v>0</v>
      </c>
      <c r="U455" s="539">
        <f t="shared" si="244"/>
        <v>0</v>
      </c>
      <c r="V455" s="288"/>
      <c r="W455" s="302">
        <f t="shared" si="243"/>
        <v>0</v>
      </c>
      <c r="X455" s="302">
        <f>W455/$N$13</f>
        <v>0</v>
      </c>
    </row>
    <row r="456" spans="5:24">
      <c r="E456" s="76" t="s">
        <v>1242</v>
      </c>
      <c r="M456" s="320">
        <f>M455</f>
        <v>0</v>
      </c>
      <c r="Q456" s="556">
        <f>SUM(Q454:Q455)</f>
        <v>0</v>
      </c>
      <c r="R456" s="556">
        <f t="shared" ref="R456:U456" si="245">SUM(R454:R455)</f>
        <v>0</v>
      </c>
      <c r="S456" s="556">
        <f t="shared" si="245"/>
        <v>0</v>
      </c>
      <c r="T456" s="556">
        <f t="shared" si="245"/>
        <v>0</v>
      </c>
      <c r="U456" s="556">
        <f t="shared" si="245"/>
        <v>0</v>
      </c>
      <c r="V456" s="320"/>
      <c r="W456" s="311">
        <f t="shared" ref="W456:X456" si="246">SUM(W454:W455)</f>
        <v>0</v>
      </c>
      <c r="X456" s="311">
        <f t="shared" si="246"/>
        <v>0</v>
      </c>
    </row>
    <row r="457" spans="5:24">
      <c r="Q457" s="513"/>
      <c r="R457" s="513"/>
      <c r="S457" s="513"/>
      <c r="T457" s="513"/>
      <c r="U457" s="513"/>
    </row>
    <row r="458" spans="5:24">
      <c r="E458" s="300" t="s">
        <v>891</v>
      </c>
      <c r="M458" s="190">
        <f>TPC_BRL!M264</f>
        <v>0</v>
      </c>
      <c r="Q458" s="539">
        <f t="shared" ref="Q458:U458" si="247">Q358</f>
        <v>0</v>
      </c>
      <c r="R458" s="539">
        <f t="shared" si="247"/>
        <v>0</v>
      </c>
      <c r="S458" s="539">
        <f t="shared" si="247"/>
        <v>0</v>
      </c>
      <c r="T458" s="539">
        <f t="shared" si="247"/>
        <v>0</v>
      </c>
      <c r="U458" s="539">
        <f t="shared" si="247"/>
        <v>0</v>
      </c>
      <c r="V458" s="288"/>
      <c r="W458" s="302">
        <f t="shared" ref="W458:W459" si="248">SUM(Q458:U458)</f>
        <v>0</v>
      </c>
      <c r="X458" s="302">
        <f>W458/$N$13</f>
        <v>0</v>
      </c>
    </row>
    <row r="459" spans="5:24">
      <c r="E459" s="300" t="s">
        <v>894</v>
      </c>
      <c r="M459" s="190">
        <f>TPC_BRL!M267</f>
        <v>0</v>
      </c>
      <c r="Q459" s="539">
        <f t="shared" ref="Q459:U459" si="249">Q359</f>
        <v>0</v>
      </c>
      <c r="R459" s="539">
        <f t="shared" si="249"/>
        <v>0</v>
      </c>
      <c r="S459" s="539">
        <f t="shared" si="249"/>
        <v>0</v>
      </c>
      <c r="T459" s="539">
        <f t="shared" si="249"/>
        <v>0</v>
      </c>
      <c r="U459" s="539">
        <f t="shared" si="249"/>
        <v>0</v>
      </c>
      <c r="V459" s="288"/>
      <c r="W459" s="302">
        <f t="shared" si="248"/>
        <v>0</v>
      </c>
      <c r="X459" s="302">
        <f>W459/$N$13</f>
        <v>0</v>
      </c>
    </row>
    <row r="460" spans="5:24">
      <c r="E460" s="76" t="s">
        <v>1243</v>
      </c>
      <c r="M460" s="320">
        <f>M459</f>
        <v>0</v>
      </c>
      <c r="Q460" s="556">
        <f>SUM(Q458:Q459)</f>
        <v>0</v>
      </c>
      <c r="R460" s="556">
        <f t="shared" ref="R460:U460" si="250">SUM(R458:R459)</f>
        <v>0</v>
      </c>
      <c r="S460" s="556">
        <f t="shared" si="250"/>
        <v>0</v>
      </c>
      <c r="T460" s="556">
        <f t="shared" si="250"/>
        <v>0</v>
      </c>
      <c r="U460" s="556">
        <f t="shared" si="250"/>
        <v>0</v>
      </c>
      <c r="V460" s="320"/>
      <c r="W460" s="311">
        <f t="shared" ref="W460:X460" si="251">SUM(W458:W459)</f>
        <v>0</v>
      </c>
      <c r="X460" s="311">
        <f t="shared" si="251"/>
        <v>0</v>
      </c>
    </row>
    <row r="461" spans="5:24">
      <c r="E461" s="76"/>
      <c r="F461" s="551"/>
      <c r="G461" s="551"/>
      <c r="H461" s="551"/>
      <c r="I461" s="551"/>
      <c r="J461" s="551"/>
      <c r="K461" s="551"/>
      <c r="L461" s="551"/>
      <c r="M461" s="552"/>
      <c r="N461" s="551"/>
      <c r="O461" s="551"/>
      <c r="P461" s="551"/>
      <c r="Q461" s="558"/>
      <c r="R461" s="558"/>
      <c r="S461" s="558"/>
      <c r="T461" s="558"/>
      <c r="U461" s="558"/>
      <c r="V461" s="552"/>
      <c r="W461" s="316"/>
      <c r="X461" s="316"/>
    </row>
    <row r="462" spans="5:24">
      <c r="E462" s="553" t="s">
        <v>1246</v>
      </c>
      <c r="F462" s="551"/>
      <c r="G462" s="551"/>
      <c r="H462" s="551"/>
      <c r="I462" s="551"/>
      <c r="J462" s="551"/>
      <c r="K462" s="551"/>
      <c r="L462" s="551"/>
      <c r="M462" s="190">
        <f>TPC_BRL!M292</f>
        <v>0</v>
      </c>
      <c r="N462" s="551"/>
      <c r="O462" s="551"/>
      <c r="P462" s="551"/>
      <c r="Q462" s="539">
        <f>Q392</f>
        <v>0.38</v>
      </c>
      <c r="R462" s="539">
        <f t="shared" ref="R462:U462" si="252">R392</f>
        <v>0.38</v>
      </c>
      <c r="S462" s="539">
        <f t="shared" si="252"/>
        <v>0.38</v>
      </c>
      <c r="T462" s="539">
        <f t="shared" si="252"/>
        <v>0.38</v>
      </c>
      <c r="U462" s="539">
        <f t="shared" si="252"/>
        <v>0.38</v>
      </c>
      <c r="V462" s="312"/>
      <c r="W462" s="302">
        <f t="shared" ref="W462" si="253">SUM(Q462:U462)</f>
        <v>1.9</v>
      </c>
      <c r="X462" s="302">
        <f>W462/$N$13</f>
        <v>0.38</v>
      </c>
    </row>
    <row r="463" spans="5:24">
      <c r="E463" s="76" t="s">
        <v>1247</v>
      </c>
      <c r="F463" s="551"/>
      <c r="G463" s="551"/>
      <c r="H463" s="551"/>
      <c r="I463" s="551"/>
      <c r="J463" s="551"/>
      <c r="K463" s="551"/>
      <c r="L463" s="551"/>
      <c r="M463" s="552">
        <f>M462</f>
        <v>0</v>
      </c>
      <c r="N463" s="551"/>
      <c r="O463" s="551"/>
      <c r="P463" s="551"/>
      <c r="Q463" s="559">
        <f>SUM(Q462)</f>
        <v>0.38</v>
      </c>
      <c r="R463" s="559">
        <f t="shared" ref="R463:U463" si="254">SUM(R462)</f>
        <v>0.38</v>
      </c>
      <c r="S463" s="559">
        <f t="shared" si="254"/>
        <v>0.38</v>
      </c>
      <c r="T463" s="559">
        <f t="shared" si="254"/>
        <v>0.38</v>
      </c>
      <c r="U463" s="559">
        <f t="shared" si="254"/>
        <v>0.38</v>
      </c>
      <c r="V463" s="552"/>
      <c r="W463" s="554">
        <f t="shared" ref="W463:X463" si="255">SUM(W462)</f>
        <v>1.9</v>
      </c>
      <c r="X463" s="554">
        <f t="shared" si="255"/>
        <v>0.38</v>
      </c>
    </row>
    <row r="464" spans="5:24">
      <c r="E464" s="76"/>
      <c r="F464" s="551"/>
      <c r="G464" s="551"/>
      <c r="H464" s="551"/>
      <c r="I464" s="551"/>
      <c r="J464" s="551"/>
      <c r="K464" s="551"/>
      <c r="L464" s="551"/>
      <c r="M464" s="552"/>
      <c r="N464" s="551"/>
      <c r="O464" s="551"/>
      <c r="P464" s="551"/>
      <c r="Q464" s="558"/>
      <c r="R464" s="558"/>
      <c r="S464" s="558"/>
      <c r="T464" s="558"/>
      <c r="U464" s="558"/>
      <c r="V464" s="552"/>
      <c r="W464" s="316"/>
      <c r="X464" s="316"/>
    </row>
    <row r="465" spans="5:24">
      <c r="E465" s="553" t="s">
        <v>1248</v>
      </c>
      <c r="F465" s="551"/>
      <c r="G465" s="551"/>
      <c r="H465" s="551"/>
      <c r="I465" s="551"/>
      <c r="J465" s="551"/>
      <c r="K465" s="551"/>
      <c r="L465" s="551"/>
      <c r="M465" s="190">
        <f>TPC_BRL!M295</f>
        <v>0</v>
      </c>
      <c r="N465" s="551"/>
      <c r="O465" s="551"/>
      <c r="P465" s="551"/>
      <c r="Q465" s="539">
        <f>Q400</f>
        <v>1.1309999999999998</v>
      </c>
      <c r="R465" s="539">
        <f t="shared" ref="R465:U465" si="256">R400</f>
        <v>1.1409999999999998</v>
      </c>
      <c r="S465" s="539">
        <f t="shared" si="256"/>
        <v>1.1409999999999998</v>
      </c>
      <c r="T465" s="539">
        <f t="shared" si="256"/>
        <v>1.1439999999999999</v>
      </c>
      <c r="U465" s="539">
        <f t="shared" si="256"/>
        <v>1.1409999999999998</v>
      </c>
      <c r="V465" s="312"/>
      <c r="W465" s="302">
        <f t="shared" ref="W465" si="257">SUM(Q465:U465)</f>
        <v>5.6979999999999995</v>
      </c>
      <c r="X465" s="302">
        <f>W465/$N$13</f>
        <v>1.1395999999999999</v>
      </c>
    </row>
    <row r="466" spans="5:24">
      <c r="E466" s="76" t="s">
        <v>1249</v>
      </c>
      <c r="F466" s="551"/>
      <c r="G466" s="551"/>
      <c r="H466" s="551"/>
      <c r="I466" s="551"/>
      <c r="J466" s="551"/>
      <c r="K466" s="551"/>
      <c r="L466" s="551"/>
      <c r="M466" s="552">
        <f>M465</f>
        <v>0</v>
      </c>
      <c r="N466" s="551"/>
      <c r="O466" s="551"/>
      <c r="P466" s="551"/>
      <c r="Q466" s="559">
        <f>SUM(Q465)</f>
        <v>1.1309999999999998</v>
      </c>
      <c r="R466" s="559">
        <f t="shared" ref="R466:U466" si="258">SUM(R465)</f>
        <v>1.1409999999999998</v>
      </c>
      <c r="S466" s="559">
        <f t="shared" si="258"/>
        <v>1.1409999999999998</v>
      </c>
      <c r="T466" s="559">
        <f t="shared" si="258"/>
        <v>1.1439999999999999</v>
      </c>
      <c r="U466" s="559">
        <f t="shared" si="258"/>
        <v>1.1409999999999998</v>
      </c>
      <c r="V466" s="552"/>
      <c r="W466" s="554">
        <f t="shared" ref="W466:X466" si="259">SUM(W465)</f>
        <v>5.6979999999999995</v>
      </c>
      <c r="X466" s="554">
        <f t="shared" si="259"/>
        <v>1.1395999999999999</v>
      </c>
    </row>
    <row r="467" spans="5:24">
      <c r="E467" s="76"/>
      <c r="F467" s="551"/>
      <c r="G467" s="551"/>
      <c r="H467" s="551"/>
      <c r="I467" s="551"/>
      <c r="J467" s="551"/>
      <c r="K467" s="551"/>
      <c r="L467" s="551"/>
      <c r="M467" s="552"/>
      <c r="N467" s="551"/>
      <c r="O467" s="551"/>
      <c r="P467" s="551"/>
      <c r="Q467" s="316"/>
      <c r="R467" s="316"/>
      <c r="S467" s="316"/>
      <c r="T467" s="316"/>
      <c r="U467" s="316"/>
      <c r="V467" s="552"/>
      <c r="W467" s="316"/>
      <c r="X467" s="316"/>
    </row>
    <row r="468" spans="5:24">
      <c r="E468" s="553"/>
      <c r="F468" s="551"/>
      <c r="G468" s="551"/>
      <c r="H468" s="551"/>
      <c r="I468" s="551"/>
      <c r="J468" s="551"/>
      <c r="K468" s="551"/>
      <c r="L468" s="551"/>
      <c r="M468" s="551"/>
      <c r="N468" s="551"/>
      <c r="O468" s="551"/>
      <c r="P468" s="551"/>
      <c r="Q468" s="555"/>
      <c r="R468" s="555"/>
      <c r="S468" s="555"/>
      <c r="T468" s="555"/>
      <c r="U468" s="555"/>
      <c r="V468" s="551"/>
      <c r="W468" s="551"/>
      <c r="X468" s="551"/>
    </row>
    <row r="469" spans="5:24">
      <c r="E469" s="76" t="s">
        <v>1244</v>
      </c>
      <c r="Q469" s="560">
        <f>Q415+Q418+Q422+Q426+Q429+Q432+Q435+Q440+Q444+Q448+Q452+Q456+Q460+Q463+Q466</f>
        <v>2.74</v>
      </c>
      <c r="R469" s="560">
        <f t="shared" ref="R469:U469" si="260">R415+R418+R422+R426+R429+R432+R435+R440+R444+R448+R452+R456+R460+R463+R466</f>
        <v>2.75</v>
      </c>
      <c r="S469" s="560">
        <f t="shared" si="260"/>
        <v>2.75</v>
      </c>
      <c r="T469" s="560">
        <f t="shared" si="260"/>
        <v>2.7530000000000001</v>
      </c>
      <c r="U469" s="560">
        <f t="shared" si="260"/>
        <v>2.75</v>
      </c>
      <c r="V469" s="45"/>
      <c r="W469" s="459">
        <f t="shared" ref="W469" si="261">SUM(Q469:U469)</f>
        <v>13.743</v>
      </c>
      <c r="X469" s="459">
        <f>W469/$N$13</f>
        <v>2.7486000000000002</v>
      </c>
    </row>
    <row r="470" spans="5:24">
      <c r="Q470" s="561">
        <f>TPC_BRL!Q163+TPC_SWB!Q163</f>
        <v>2.74</v>
      </c>
      <c r="R470" s="561">
        <f>TPC_BRL!R163+TPC_SWB!R163</f>
        <v>2.75</v>
      </c>
      <c r="S470" s="561">
        <f>TPC_BRL!S163+TPC_SWB!S163</f>
        <v>2.75</v>
      </c>
      <c r="T470" s="561">
        <f>TPC_BRL!T163+TPC_SWB!T163</f>
        <v>2.7530000000000001</v>
      </c>
      <c r="U470" s="561">
        <f>TPC_BRL!U163+TPC_SWB!U163</f>
        <v>2.75</v>
      </c>
    </row>
    <row r="471" spans="5:24">
      <c r="Q471" s="550">
        <f>IF(ABS(Q469-Q470)&gt;CHK_TOL,1,0)</f>
        <v>0</v>
      </c>
      <c r="R471" s="550">
        <f>IF(ABS(R469-R470)&gt;CHK_TOL,1,0)</f>
        <v>0</v>
      </c>
      <c r="S471" s="550">
        <f>IF(ABS(S469-S470)&gt;CHK_TOL,1,0)</f>
        <v>0</v>
      </c>
      <c r="T471" s="550">
        <f>IF(ABS(T469-T470)&gt;CHK_TOL,1,0)</f>
        <v>0</v>
      </c>
      <c r="U471" s="550">
        <f>IF(ABS(U469-U470)&gt;CHK_TOL,1,0)</f>
        <v>0</v>
      </c>
    </row>
    <row r="472" spans="5:24">
      <c r="F472" s="465"/>
      <c r="G472" s="465"/>
      <c r="H472" s="465"/>
      <c r="I472" s="465"/>
      <c r="J472" s="465"/>
      <c r="K472" s="465"/>
      <c r="L472" s="465"/>
      <c r="M472" s="465"/>
      <c r="N472" s="465"/>
      <c r="O472" s="465"/>
      <c r="P472" s="465"/>
      <c r="Q472" s="466"/>
      <c r="R472" s="466"/>
      <c r="S472" s="466"/>
      <c r="T472" s="466"/>
      <c r="U472" s="466"/>
    </row>
    <row r="473" spans="5:24">
      <c r="E473" s="529" t="s">
        <v>1250</v>
      </c>
      <c r="F473" s="465"/>
      <c r="G473" s="465"/>
      <c r="H473" s="465"/>
      <c r="I473" s="465"/>
      <c r="J473" s="465"/>
      <c r="K473" s="465"/>
      <c r="L473" s="465"/>
      <c r="M473" s="465"/>
      <c r="N473" s="465"/>
      <c r="O473" s="465"/>
      <c r="P473" s="465"/>
      <c r="Q473" s="515"/>
      <c r="R473" s="515"/>
      <c r="S473" s="515"/>
      <c r="T473" s="515"/>
      <c r="U473" s="515"/>
      <c r="V473" s="516"/>
      <c r="W473" s="517"/>
    </row>
    <row r="474" spans="5:24">
      <c r="E474" s="465" t="s">
        <v>1251</v>
      </c>
      <c r="F474" s="465"/>
      <c r="G474" s="465"/>
      <c r="H474" s="465"/>
      <c r="I474" s="465"/>
      <c r="J474" s="465"/>
      <c r="K474" s="465"/>
      <c r="L474" s="465"/>
      <c r="M474" s="465"/>
      <c r="N474" s="465"/>
      <c r="O474" s="465"/>
      <c r="P474" s="465"/>
      <c r="Q474" s="515">
        <f>Q44+Q82</f>
        <v>17.653662034852015</v>
      </c>
      <c r="R474" s="515">
        <f>R44+R82</f>
        <v>17.681606577923528</v>
      </c>
      <c r="S474" s="515">
        <f>S44+S82</f>
        <v>18.44460657792353</v>
      </c>
      <c r="T474" s="515">
        <f>T44+T82</f>
        <v>18.690606577923528</v>
      </c>
      <c r="U474" s="515">
        <f>U44+U82</f>
        <v>18.861606577923528</v>
      </c>
      <c r="V474" s="516"/>
      <c r="W474" s="517">
        <f t="shared" ref="W474:W481" si="262">SUM(Q474:U474)</f>
        <v>91.332088346546129</v>
      </c>
    </row>
    <row r="475" spans="5:24">
      <c r="E475" s="465" t="s">
        <v>1252</v>
      </c>
      <c r="F475" s="465"/>
      <c r="G475" s="465"/>
      <c r="H475" s="465"/>
      <c r="I475" s="465"/>
      <c r="J475" s="465"/>
      <c r="K475" s="465"/>
      <c r="L475" s="465"/>
      <c r="M475" s="465"/>
      <c r="N475" s="465"/>
      <c r="O475" s="465"/>
      <c r="P475" s="465"/>
      <c r="Q475" s="515">
        <f>Q174</f>
        <v>12.836000000000002</v>
      </c>
      <c r="R475" s="515">
        <f>R174</f>
        <v>12.832999999999998</v>
      </c>
      <c r="S475" s="515">
        <f>S174</f>
        <v>12.956</v>
      </c>
      <c r="T475" s="515">
        <f>T174</f>
        <v>12.757000000000001</v>
      </c>
      <c r="U475" s="515">
        <f>U174</f>
        <v>12.52</v>
      </c>
      <c r="V475" s="516"/>
      <c r="W475" s="517">
        <f t="shared" si="262"/>
        <v>63.902000000000001</v>
      </c>
    </row>
    <row r="476" spans="5:24">
      <c r="E476" s="465" t="s">
        <v>1253</v>
      </c>
      <c r="F476" s="465"/>
      <c r="G476" s="465"/>
      <c r="H476" s="465"/>
      <c r="I476" s="465"/>
      <c r="J476" s="465"/>
      <c r="K476" s="465"/>
      <c r="L476" s="465"/>
      <c r="M476" s="465"/>
      <c r="N476" s="465"/>
      <c r="O476" s="465"/>
      <c r="P476" s="465"/>
      <c r="Q476" s="515">
        <f>Q177</f>
        <v>1.4217622045253273</v>
      </c>
      <c r="R476" s="515">
        <f>R177</f>
        <v>1.4219552911770319</v>
      </c>
      <c r="S476" s="515">
        <f>S177</f>
        <v>1.4219552911770319</v>
      </c>
      <c r="T476" s="515">
        <f>T177</f>
        <v>1.4219552911770319</v>
      </c>
      <c r="U476" s="515">
        <f>U177</f>
        <v>1.4219552911770319</v>
      </c>
      <c r="V476" s="516"/>
      <c r="W476" s="517">
        <f t="shared" si="262"/>
        <v>7.1095833692334534</v>
      </c>
    </row>
    <row r="477" spans="5:24">
      <c r="E477" s="465" t="s">
        <v>1254</v>
      </c>
      <c r="F477" s="465"/>
      <c r="G477" s="465"/>
      <c r="H477" s="465"/>
      <c r="I477" s="465"/>
      <c r="J477" s="465"/>
      <c r="K477" s="465"/>
      <c r="L477" s="465"/>
      <c r="M477" s="465"/>
      <c r="N477" s="465"/>
      <c r="O477" s="465"/>
      <c r="P477" s="465"/>
      <c r="Q477" s="515"/>
      <c r="R477" s="515"/>
      <c r="S477" s="515"/>
      <c r="T477" s="515"/>
      <c r="U477" s="515"/>
      <c r="V477" s="516"/>
      <c r="W477" s="517"/>
    </row>
    <row r="478" spans="5:24">
      <c r="E478" s="465" t="s">
        <v>1255</v>
      </c>
      <c r="F478" s="465"/>
      <c r="G478" s="465"/>
      <c r="H478" s="465"/>
      <c r="I478" s="465"/>
      <c r="J478" s="465"/>
      <c r="K478" s="465"/>
      <c r="L478" s="465"/>
      <c r="M478" s="465"/>
      <c r="N478" s="465"/>
      <c r="O478" s="465"/>
      <c r="P478" s="465"/>
      <c r="Q478" s="515">
        <f>Q364</f>
        <v>1.1790000000000003</v>
      </c>
      <c r="R478" s="515">
        <f>R364</f>
        <v>1.1790000000000003</v>
      </c>
      <c r="S478" s="515">
        <f>S364</f>
        <v>1.1790000000000003</v>
      </c>
      <c r="T478" s="515">
        <f>T364</f>
        <v>1.1790000000000005</v>
      </c>
      <c r="U478" s="515">
        <f>U364</f>
        <v>1.1790000000000005</v>
      </c>
      <c r="V478" s="516"/>
      <c r="W478" s="517">
        <f t="shared" si="262"/>
        <v>5.8950000000000014</v>
      </c>
    </row>
    <row r="479" spans="5:24">
      <c r="E479" s="465" t="s">
        <v>1256</v>
      </c>
      <c r="F479" s="465"/>
      <c r="G479" s="465"/>
      <c r="H479" s="465"/>
      <c r="I479" s="465"/>
      <c r="J479" s="465"/>
      <c r="K479" s="465"/>
      <c r="L479" s="465"/>
      <c r="M479" s="465"/>
      <c r="N479" s="465"/>
      <c r="O479" s="465"/>
      <c r="P479" s="465"/>
      <c r="Q479" s="522">
        <f>SUM(Q474:Q478)</f>
        <v>33.090424239377342</v>
      </c>
      <c r="R479" s="522">
        <f t="shared" ref="R479" si="263">SUM(R474:R478)</f>
        <v>33.11556186910056</v>
      </c>
      <c r="S479" s="522">
        <f t="shared" ref="S479" si="264">SUM(S474:S478)</f>
        <v>34.001561869100563</v>
      </c>
      <c r="T479" s="522">
        <f t="shared" ref="T479" si="265">SUM(T474:T478)</f>
        <v>34.048561869100567</v>
      </c>
      <c r="U479" s="522">
        <f t="shared" ref="U479" si="266">SUM(U474:U478)</f>
        <v>33.982561869100564</v>
      </c>
      <c r="V479" s="516"/>
      <c r="W479" s="517">
        <f t="shared" si="262"/>
        <v>168.23867171577956</v>
      </c>
    </row>
    <row r="480" spans="5:24">
      <c r="E480" s="468"/>
      <c r="F480" s="465"/>
      <c r="G480" s="465"/>
      <c r="H480" s="465"/>
      <c r="I480" s="465"/>
      <c r="J480" s="465"/>
      <c r="K480" s="465"/>
      <c r="L480" s="465"/>
      <c r="M480" s="465"/>
      <c r="N480" s="465"/>
      <c r="O480" s="465"/>
      <c r="P480" s="465"/>
      <c r="Q480" s="515"/>
      <c r="R480" s="515"/>
      <c r="S480" s="515"/>
      <c r="T480" s="515"/>
      <c r="U480" s="515"/>
      <c r="V480" s="516"/>
      <c r="W480" s="517"/>
    </row>
    <row r="481" spans="5:23">
      <c r="E481" s="467" t="s">
        <v>1257</v>
      </c>
      <c r="F481" s="465"/>
      <c r="G481" s="465"/>
      <c r="H481" s="465"/>
      <c r="I481" s="465"/>
      <c r="J481" s="465"/>
      <c r="K481" s="465"/>
      <c r="L481" s="465"/>
      <c r="M481" s="465"/>
      <c r="N481" s="465"/>
      <c r="O481" s="465"/>
      <c r="P481" s="465"/>
      <c r="Q481" s="515">
        <f>SUM(F_Outputs!F4:F93)</f>
        <v>33.090424239377349</v>
      </c>
      <c r="R481" s="515">
        <f>SUM(F_Outputs!G4:G93)</f>
        <v>33.11556186910056</v>
      </c>
      <c r="S481" s="515">
        <f>SUM(F_Outputs!H4:H93)</f>
        <v>34.00156186910057</v>
      </c>
      <c r="T481" s="515">
        <f>SUM(F_Outputs!I4:I93)</f>
        <v>34.048561869100567</v>
      </c>
      <c r="U481" s="515">
        <f>SUM(F_Outputs!J4:J93)</f>
        <v>33.982561869100564</v>
      </c>
      <c r="V481" s="516"/>
      <c r="W481" s="517">
        <f t="shared" si="262"/>
        <v>168.23867171577962</v>
      </c>
    </row>
    <row r="482" spans="5:23">
      <c r="E482" s="468"/>
      <c r="F482" s="465"/>
      <c r="G482" s="465"/>
      <c r="H482" s="465"/>
      <c r="I482" s="465"/>
      <c r="J482" s="465"/>
      <c r="K482" s="465"/>
      <c r="L482" s="465"/>
      <c r="M482" s="465"/>
      <c r="N482" s="465"/>
      <c r="O482" s="465"/>
      <c r="P482" s="465"/>
      <c r="Q482" s="519">
        <f>IF(ABS(Q479-Q481)&gt;CHK_TOL,1,0)</f>
        <v>0</v>
      </c>
      <c r="R482" s="519">
        <f>IF(ABS(R479-R481)&gt;CHK_TOL,1,0)</f>
        <v>0</v>
      </c>
      <c r="S482" s="519">
        <f>IF(ABS(S479-S481)&gt;CHK_TOL,1,0)</f>
        <v>0</v>
      </c>
      <c r="T482" s="519">
        <f>IF(ABS(T479-T481)&gt;CHK_TOL,1,0)</f>
        <v>0</v>
      </c>
      <c r="U482" s="519">
        <f>IF(ABS(U479-U481)&gt;CHK_TOL,1,0)</f>
        <v>0</v>
      </c>
      <c r="V482" s="516"/>
      <c r="W482" s="517"/>
    </row>
    <row r="483" spans="5:23">
      <c r="E483" s="468"/>
      <c r="F483" s="465"/>
      <c r="G483" s="465"/>
      <c r="H483" s="465"/>
      <c r="I483" s="465"/>
      <c r="J483" s="465"/>
      <c r="K483" s="465"/>
      <c r="L483" s="465"/>
      <c r="M483" s="465"/>
      <c r="N483" s="465"/>
      <c r="O483" s="465"/>
      <c r="P483" s="465"/>
      <c r="Q483" s="516"/>
      <c r="R483" s="516"/>
      <c r="S483" s="516"/>
      <c r="T483" s="516"/>
      <c r="U483" s="516"/>
      <c r="V483" s="516"/>
      <c r="W483" s="517"/>
    </row>
    <row r="484" spans="5:23">
      <c r="E484" s="467" t="s">
        <v>1258</v>
      </c>
      <c r="F484" s="465"/>
      <c r="G484" s="465"/>
      <c r="H484" s="465"/>
      <c r="I484" s="465"/>
      <c r="J484" s="465"/>
      <c r="K484" s="465"/>
      <c r="L484" s="465"/>
      <c r="M484" s="465"/>
      <c r="N484" s="465"/>
      <c r="O484" s="465"/>
      <c r="P484" s="465"/>
      <c r="Q484" s="515">
        <f>SUM(F_Outputs!F94:F109)</f>
        <v>14.25776220452533</v>
      </c>
      <c r="R484" s="515">
        <f>SUM(F_Outputs!G94:G109)</f>
        <v>14.254955291177032</v>
      </c>
      <c r="S484" s="515">
        <f>SUM(F_Outputs!H94:H109)</f>
        <v>14.377955291177033</v>
      </c>
      <c r="T484" s="515">
        <f>SUM(F_Outputs!I94:I109)</f>
        <v>14.178955291177031</v>
      </c>
      <c r="U484" s="515">
        <f>SUM(F_Outputs!J94:J109)</f>
        <v>13.941955291177033</v>
      </c>
      <c r="V484" s="516"/>
      <c r="W484" s="517">
        <f t="shared" ref="W484" si="267">SUM(Q484:U484)</f>
        <v>71.011583369233463</v>
      </c>
    </row>
    <row r="485" spans="5:23">
      <c r="E485" s="468"/>
      <c r="F485" s="465"/>
      <c r="G485" s="465"/>
      <c r="H485" s="465"/>
      <c r="I485" s="465"/>
      <c r="J485" s="465"/>
      <c r="K485" s="465"/>
      <c r="L485" s="465"/>
      <c r="M485" s="465"/>
      <c r="N485" s="465"/>
      <c r="O485" s="465"/>
      <c r="P485" s="465"/>
      <c r="Q485" s="519">
        <f>IF(ABS(Q475+Q476-Q484)&gt;CHK_TOL,1,0)</f>
        <v>0</v>
      </c>
      <c r="R485" s="519">
        <f>IF(ABS(R475+R476-R484)&gt;CHK_TOL,1,0)</f>
        <v>0</v>
      </c>
      <c r="S485" s="519">
        <f>IF(ABS(S475+S476-S484)&gt;CHK_TOL,1,0)</f>
        <v>0</v>
      </c>
      <c r="T485" s="519">
        <f>IF(ABS(T475+T476-T484)&gt;CHK_TOL,1,0)</f>
        <v>0</v>
      </c>
      <c r="U485" s="519">
        <f>IF(ABS(U475+U476-U484)&gt;CHK_TOL,1,0)</f>
        <v>0</v>
      </c>
      <c r="V485" s="516"/>
      <c r="W485" s="517"/>
    </row>
    <row r="486" spans="5:23">
      <c r="E486" s="468"/>
      <c r="F486" s="465"/>
      <c r="G486" s="465"/>
      <c r="H486" s="465"/>
      <c r="I486" s="465"/>
      <c r="J486" s="465"/>
      <c r="K486" s="465"/>
      <c r="L486" s="465"/>
      <c r="M486" s="465"/>
      <c r="N486" s="465"/>
      <c r="O486" s="465"/>
      <c r="P486" s="465"/>
      <c r="Q486" s="516"/>
      <c r="R486" s="516"/>
      <c r="S486" s="516"/>
      <c r="T486" s="516"/>
      <c r="U486" s="516"/>
      <c r="V486" s="516"/>
      <c r="W486" s="517"/>
    </row>
    <row r="487" spans="5:23" s="493" customFormat="1">
      <c r="E487" s="523"/>
      <c r="F487" s="524"/>
      <c r="G487" s="524"/>
      <c r="H487" s="524"/>
      <c r="I487" s="524"/>
      <c r="J487" s="524"/>
      <c r="K487" s="524"/>
      <c r="L487" s="524"/>
      <c r="M487" s="524"/>
      <c r="N487" s="524"/>
      <c r="O487" s="524"/>
      <c r="P487" s="524"/>
      <c r="Q487" s="525"/>
      <c r="R487" s="525"/>
      <c r="S487" s="525"/>
      <c r="T487" s="525"/>
      <c r="U487" s="525"/>
      <c r="V487" s="526"/>
      <c r="W487" s="527"/>
    </row>
    <row r="488" spans="5:23">
      <c r="E488" s="529" t="s">
        <v>1259</v>
      </c>
      <c r="F488" s="465"/>
      <c r="G488" s="465"/>
      <c r="H488" s="465"/>
      <c r="I488" s="465"/>
      <c r="J488" s="465"/>
      <c r="K488" s="465"/>
      <c r="L488" s="465"/>
      <c r="M488" s="465"/>
      <c r="N488" s="465"/>
      <c r="O488" s="465"/>
      <c r="P488" s="465"/>
      <c r="Q488" s="515"/>
      <c r="R488" s="515"/>
      <c r="S488" s="515"/>
      <c r="T488" s="515"/>
      <c r="U488" s="515"/>
      <c r="V488" s="516"/>
      <c r="W488" s="517"/>
    </row>
    <row r="489" spans="5:23">
      <c r="E489" s="465" t="s">
        <v>1260</v>
      </c>
      <c r="F489" s="465"/>
      <c r="G489" s="465"/>
      <c r="H489" s="465"/>
      <c r="I489" s="465"/>
      <c r="J489" s="465"/>
      <c r="K489" s="465"/>
      <c r="L489" s="465"/>
      <c r="M489" s="465"/>
      <c r="N489" s="465"/>
      <c r="O489" s="465"/>
      <c r="P489" s="465"/>
      <c r="Q489" s="515">
        <f>Q128</f>
        <v>2.9968999999999997</v>
      </c>
      <c r="R489" s="515">
        <f>R128</f>
        <v>2.7446200000000003</v>
      </c>
      <c r="S489" s="515">
        <f>S128</f>
        <v>3.2716200000000004</v>
      </c>
      <c r="T489" s="515">
        <f>T128</f>
        <v>3.4148000000000005</v>
      </c>
      <c r="U489" s="515">
        <f>U128</f>
        <v>3.5116200000000006</v>
      </c>
      <c r="V489" s="516"/>
      <c r="W489" s="514">
        <f t="shared" ref="W489:W494" si="268">SUM(Q489:U489)</f>
        <v>15.93956</v>
      </c>
    </row>
    <row r="490" spans="5:23">
      <c r="E490" s="465" t="s">
        <v>1261</v>
      </c>
      <c r="F490" s="465"/>
      <c r="G490" s="465"/>
      <c r="H490" s="465"/>
      <c r="I490" s="465"/>
      <c r="J490" s="465"/>
      <c r="K490" s="465"/>
      <c r="L490" s="465"/>
      <c r="M490" s="465"/>
      <c r="N490" s="465"/>
      <c r="O490" s="465"/>
      <c r="P490" s="465"/>
      <c r="Q490" s="515">
        <f>Q205</f>
        <v>3.7359999999999998</v>
      </c>
      <c r="R490" s="515">
        <f>R205</f>
        <v>3.3120000000000003</v>
      </c>
      <c r="S490" s="515">
        <f>S205</f>
        <v>3.3120000000000003</v>
      </c>
      <c r="T490" s="515">
        <f>T205</f>
        <v>3.1960000000000002</v>
      </c>
      <c r="U490" s="515">
        <f>U205</f>
        <v>3.3680000000000003</v>
      </c>
      <c r="V490" s="516"/>
      <c r="W490" s="514">
        <f t="shared" si="268"/>
        <v>16.923999999999999</v>
      </c>
    </row>
    <row r="491" spans="5:23">
      <c r="E491" s="465" t="s">
        <v>1262</v>
      </c>
      <c r="F491" s="465"/>
      <c r="G491" s="465"/>
      <c r="H491" s="465"/>
      <c r="I491" s="465"/>
      <c r="J491" s="465"/>
      <c r="K491" s="465"/>
      <c r="L491" s="465"/>
      <c r="M491" s="465"/>
      <c r="N491" s="465"/>
      <c r="O491" s="465"/>
      <c r="P491" s="465"/>
      <c r="Q491" s="515">
        <f>Q208</f>
        <v>0.22600000000000001</v>
      </c>
      <c r="R491" s="515">
        <f>R208</f>
        <v>0.216</v>
      </c>
      <c r="S491" s="515">
        <f>S208</f>
        <v>0.216</v>
      </c>
      <c r="T491" s="515">
        <f>T208</f>
        <v>0.21299999999999999</v>
      </c>
      <c r="U491" s="515">
        <f>U208</f>
        <v>0.216</v>
      </c>
      <c r="V491" s="516"/>
      <c r="W491" s="514">
        <f t="shared" si="268"/>
        <v>1.087</v>
      </c>
    </row>
    <row r="492" spans="5:23">
      <c r="E492" s="465" t="s">
        <v>1263</v>
      </c>
      <c r="F492" s="465"/>
      <c r="G492" s="465"/>
      <c r="H492" s="465"/>
      <c r="I492" s="465"/>
      <c r="J492" s="465"/>
      <c r="K492" s="465"/>
      <c r="L492" s="465"/>
      <c r="M492" s="465"/>
      <c r="N492" s="465"/>
      <c r="O492" s="465"/>
      <c r="P492" s="465"/>
      <c r="Q492" s="515"/>
      <c r="R492" s="515"/>
      <c r="S492" s="515"/>
      <c r="T492" s="515"/>
      <c r="U492" s="515"/>
      <c r="V492" s="516"/>
      <c r="W492" s="514">
        <f t="shared" si="268"/>
        <v>0</v>
      </c>
    </row>
    <row r="493" spans="5:23">
      <c r="E493" s="465" t="s">
        <v>1264</v>
      </c>
      <c r="F493" s="465"/>
      <c r="G493" s="465"/>
      <c r="H493" s="465"/>
      <c r="I493" s="465"/>
      <c r="J493" s="465"/>
      <c r="K493" s="465"/>
      <c r="L493" s="465"/>
      <c r="M493" s="465"/>
      <c r="N493" s="465"/>
      <c r="O493" s="465"/>
      <c r="P493" s="465"/>
      <c r="Q493" s="515">
        <f>Q405</f>
        <v>1.5609999999999997</v>
      </c>
      <c r="R493" s="515">
        <f>R405</f>
        <v>1.5709999999999997</v>
      </c>
      <c r="S493" s="515">
        <f>S405</f>
        <v>1.5709999999999997</v>
      </c>
      <c r="T493" s="515">
        <f>T405</f>
        <v>1.5739999999999998</v>
      </c>
      <c r="U493" s="515">
        <f>U405</f>
        <v>1.5709999999999997</v>
      </c>
      <c r="V493" s="516"/>
      <c r="W493" s="514">
        <f t="shared" si="268"/>
        <v>7.847999999999999</v>
      </c>
    </row>
    <row r="494" spans="5:23">
      <c r="E494" s="467"/>
      <c r="F494" s="465"/>
      <c r="G494" s="465"/>
      <c r="H494" s="465"/>
      <c r="I494" s="465"/>
      <c r="J494" s="465"/>
      <c r="K494" s="465"/>
      <c r="L494" s="465"/>
      <c r="M494" s="465"/>
      <c r="N494" s="465"/>
      <c r="O494" s="465"/>
      <c r="P494" s="465"/>
      <c r="Q494" s="522">
        <f>SUM(Q489:Q493)</f>
        <v>8.519899999999998</v>
      </c>
      <c r="R494" s="522">
        <f t="shared" ref="R494" si="269">SUM(R489:R493)</f>
        <v>7.8436200000000005</v>
      </c>
      <c r="S494" s="522">
        <f t="shared" ref="S494" si="270">SUM(S489:S493)</f>
        <v>8.3706200000000006</v>
      </c>
      <c r="T494" s="522">
        <f t="shared" ref="T494" si="271">SUM(T489:T493)</f>
        <v>8.3978000000000002</v>
      </c>
      <c r="U494" s="522">
        <f t="shared" ref="U494" si="272">SUM(U489:U493)</f>
        <v>8.6666200000000018</v>
      </c>
      <c r="V494" s="516"/>
      <c r="W494" s="514">
        <f t="shared" si="268"/>
        <v>41.798560000000002</v>
      </c>
    </row>
    <row r="495" spans="5:23">
      <c r="E495" s="468"/>
      <c r="Q495" s="513"/>
      <c r="R495" s="513"/>
      <c r="S495" s="513"/>
      <c r="T495" s="513"/>
      <c r="U495" s="513"/>
    </row>
    <row r="496" spans="5:23">
      <c r="E496" s="468" t="s">
        <v>1265</v>
      </c>
      <c r="Q496" s="513">
        <f>SUM(F_Outputs!F114:F203)</f>
        <v>8.519899999999998</v>
      </c>
      <c r="R496" s="513">
        <f>SUM(F_Outputs!G114:G203)</f>
        <v>7.8436200000000005</v>
      </c>
      <c r="S496" s="513">
        <f>SUM(F_Outputs!H114:H203)</f>
        <v>8.3706200000000006</v>
      </c>
      <c r="T496" s="513">
        <f>SUM(F_Outputs!I114:I203)</f>
        <v>8.3978000000000002</v>
      </c>
      <c r="U496" s="513">
        <f>SUM(F_Outputs!J114:J203)</f>
        <v>8.66662</v>
      </c>
      <c r="W496" s="514">
        <f>SUM(Q496:U496)</f>
        <v>41.798560000000002</v>
      </c>
    </row>
    <row r="497" spans="1:24">
      <c r="Q497" s="519">
        <f>IF(ABS(Q494-Q496)&gt;CHK_TOL,1,0)</f>
        <v>0</v>
      </c>
      <c r="R497" s="519">
        <f>IF(ABS(R494-R496)&gt;CHK_TOL,1,0)</f>
        <v>0</v>
      </c>
      <c r="S497" s="519">
        <f>IF(ABS(S494-S496)&gt;CHK_TOL,1,0)</f>
        <v>0</v>
      </c>
      <c r="T497" s="519">
        <f>IF(ABS(T494-T496)&gt;CHK_TOL,1,0)</f>
        <v>0</v>
      </c>
      <c r="U497" s="519">
        <f>IF(ABS(U494-U496)&gt;CHK_TOL,1,0)</f>
        <v>0</v>
      </c>
    </row>
    <row r="499" spans="1:24">
      <c r="E499" s="467" t="s">
        <v>1266</v>
      </c>
      <c r="F499" s="465"/>
      <c r="G499" s="465"/>
      <c r="H499" s="465"/>
      <c r="I499" s="465"/>
      <c r="J499" s="465"/>
      <c r="K499" s="465"/>
      <c r="L499" s="465"/>
      <c r="M499" s="465"/>
      <c r="N499" s="465"/>
      <c r="O499" s="465"/>
      <c r="P499" s="465"/>
      <c r="Q499" s="515">
        <f>SUM(F_Outputs!F204:F219)</f>
        <v>3.9619999999999997</v>
      </c>
      <c r="R499" s="515">
        <f>SUM(F_Outputs!G204:G219)</f>
        <v>3.5280000000000005</v>
      </c>
      <c r="S499" s="515">
        <f>SUM(F_Outputs!H204:H219)</f>
        <v>3.5280000000000005</v>
      </c>
      <c r="T499" s="515">
        <f>SUM(F_Outputs!I204:I219)</f>
        <v>3.4090000000000003</v>
      </c>
      <c r="U499" s="515">
        <f>SUM(F_Outputs!J204:J219)</f>
        <v>3.5840000000000005</v>
      </c>
      <c r="V499" s="516"/>
      <c r="W499" s="517">
        <f t="shared" ref="W499" si="273">SUM(Q499:U499)</f>
        <v>18.011000000000003</v>
      </c>
    </row>
    <row r="500" spans="1:24">
      <c r="E500" s="468"/>
      <c r="F500" s="465"/>
      <c r="G500" s="465"/>
      <c r="H500" s="465"/>
      <c r="I500" s="465"/>
      <c r="J500" s="465"/>
      <c r="K500" s="465"/>
      <c r="L500" s="465"/>
      <c r="M500" s="465"/>
      <c r="N500" s="465"/>
      <c r="O500" s="465"/>
      <c r="P500" s="465"/>
      <c r="Q500" s="519">
        <f>IF(ABS(Q490+Q491-Q499)&gt;CHK_TOL,1,0)</f>
        <v>0</v>
      </c>
      <c r="R500" s="519">
        <f>IF(ABS(R490+R491-R499)&gt;CHK_TOL,1,0)</f>
        <v>0</v>
      </c>
      <c r="S500" s="519">
        <f>IF(ABS(S490+S491-S499)&gt;CHK_TOL,1,0)</f>
        <v>0</v>
      </c>
      <c r="T500" s="519">
        <f>IF(ABS(T490+T491-T499)&gt;CHK_TOL,1,0)</f>
        <v>0</v>
      </c>
      <c r="U500" s="519">
        <f>IF(ABS(U490+U491-U499)&gt;CHK_TOL,1,0)</f>
        <v>0</v>
      </c>
      <c r="V500" s="516"/>
      <c r="W500" s="517"/>
    </row>
    <row r="501" spans="1:24">
      <c r="E501" s="467"/>
      <c r="F501" s="465"/>
      <c r="G501" s="465"/>
      <c r="H501" s="465"/>
      <c r="I501" s="465"/>
      <c r="J501" s="465"/>
      <c r="K501" s="465"/>
      <c r="L501" s="465"/>
      <c r="M501" s="465"/>
      <c r="N501" s="465"/>
      <c r="O501" s="465"/>
      <c r="P501" s="465"/>
      <c r="Q501" s="515"/>
      <c r="R501" s="515"/>
      <c r="S501" s="515"/>
      <c r="T501" s="515"/>
      <c r="U501" s="515"/>
      <c r="V501" s="516"/>
      <c r="W501" s="517"/>
    </row>
    <row r="502" spans="1:24">
      <c r="A502" s="493"/>
      <c r="B502" s="493"/>
      <c r="C502" s="493"/>
      <c r="D502" s="493"/>
      <c r="E502" s="523"/>
      <c r="F502" s="524"/>
      <c r="G502" s="524"/>
      <c r="H502" s="524"/>
      <c r="I502" s="524"/>
      <c r="J502" s="524"/>
      <c r="K502" s="524"/>
      <c r="L502" s="524"/>
      <c r="M502" s="524"/>
      <c r="N502" s="524"/>
      <c r="O502" s="524"/>
      <c r="P502" s="524"/>
      <c r="Q502" s="525"/>
      <c r="R502" s="525"/>
      <c r="S502" s="525"/>
      <c r="T502" s="525"/>
      <c r="U502" s="525"/>
      <c r="V502" s="526"/>
      <c r="W502" s="527"/>
      <c r="X502" s="493"/>
    </row>
    <row r="503" spans="1:24">
      <c r="E503" s="529" t="s">
        <v>1267</v>
      </c>
      <c r="F503" s="465"/>
      <c r="G503" s="465"/>
      <c r="H503" s="465"/>
      <c r="I503" s="465"/>
      <c r="J503" s="465"/>
      <c r="K503" s="465"/>
      <c r="L503" s="465"/>
      <c r="M503" s="465"/>
      <c r="N503" s="465"/>
      <c r="O503" s="465"/>
      <c r="P503" s="465"/>
      <c r="Q503" s="515"/>
      <c r="R503" s="515"/>
      <c r="S503" s="515"/>
      <c r="T503" s="515"/>
      <c r="U503" s="515"/>
      <c r="V503" s="516"/>
      <c r="W503" s="517"/>
    </row>
    <row r="504" spans="1:24">
      <c r="E504" s="465" t="s">
        <v>1268</v>
      </c>
      <c r="F504" s="465"/>
      <c r="G504" s="465"/>
      <c r="H504" s="465"/>
      <c r="I504" s="465"/>
      <c r="J504" s="465"/>
      <c r="K504" s="465"/>
      <c r="L504" s="465"/>
      <c r="M504" s="465"/>
      <c r="N504" s="465"/>
      <c r="O504" s="465" t="s">
        <v>1269</v>
      </c>
      <c r="P504" s="465"/>
      <c r="Q504" s="515">
        <f>Q130</f>
        <v>20.650562034852015</v>
      </c>
      <c r="R504" s="515">
        <f>R130</f>
        <v>20.426226577923529</v>
      </c>
      <c r="S504" s="515">
        <f>S130</f>
        <v>21.716226577923528</v>
      </c>
      <c r="T504" s="515">
        <f>T130</f>
        <v>22.105406577923528</v>
      </c>
      <c r="U504" s="515">
        <f>U130</f>
        <v>22.373226577923528</v>
      </c>
      <c r="V504" s="516"/>
      <c r="W504" s="517">
        <f t="shared" ref="W504:W524" si="274">SUM(Q504:U504)</f>
        <v>107.27164834654613</v>
      </c>
    </row>
    <row r="505" spans="1:24">
      <c r="E505" s="465" t="s">
        <v>1270</v>
      </c>
      <c r="F505" s="465"/>
      <c r="G505" s="465"/>
      <c r="H505" s="465"/>
      <c r="I505" s="465"/>
      <c r="J505" s="465"/>
      <c r="K505" s="465"/>
      <c r="L505" s="465"/>
      <c r="M505" s="465"/>
      <c r="N505" s="465"/>
      <c r="O505" s="465" t="s">
        <v>1271</v>
      </c>
      <c r="P505" s="465"/>
      <c r="Q505" s="515">
        <f>Q264</f>
        <v>16.572000000000003</v>
      </c>
      <c r="R505" s="515">
        <f>R264</f>
        <v>16.145</v>
      </c>
      <c r="S505" s="515">
        <f>S264</f>
        <v>16.268000000000001</v>
      </c>
      <c r="T505" s="515">
        <f>T264</f>
        <v>15.953000000000001</v>
      </c>
      <c r="U505" s="515">
        <f>U264</f>
        <v>15.888</v>
      </c>
      <c r="V505" s="516"/>
      <c r="W505" s="517">
        <f t="shared" si="274"/>
        <v>80.826000000000008</v>
      </c>
    </row>
    <row r="506" spans="1:24">
      <c r="E506" s="465" t="s">
        <v>1272</v>
      </c>
      <c r="F506" s="465"/>
      <c r="G506" s="465"/>
      <c r="H506" s="465"/>
      <c r="I506" s="465"/>
      <c r="J506" s="465"/>
      <c r="K506" s="465"/>
      <c r="L506" s="465"/>
      <c r="M506" s="465"/>
      <c r="N506" s="465"/>
      <c r="O506" s="465" t="s">
        <v>1273</v>
      </c>
      <c r="P506" s="465"/>
      <c r="Q506" s="515">
        <f>Q267</f>
        <v>1.6477622045253273</v>
      </c>
      <c r="R506" s="515">
        <f>R267</f>
        <v>1.6379552911770319</v>
      </c>
      <c r="S506" s="515">
        <f>S267</f>
        <v>1.6379552911770319</v>
      </c>
      <c r="T506" s="515">
        <f>T267</f>
        <v>1.634955291177032</v>
      </c>
      <c r="U506" s="515">
        <f>U267</f>
        <v>1.6379552911770319</v>
      </c>
      <c r="V506" s="516"/>
      <c r="W506" s="517">
        <f t="shared" si="274"/>
        <v>8.1965833692334549</v>
      </c>
    </row>
    <row r="507" spans="1:24">
      <c r="E507" s="465" t="s">
        <v>1274</v>
      </c>
      <c r="F507" s="465"/>
      <c r="G507" s="465"/>
      <c r="H507" s="465"/>
      <c r="I507" s="465"/>
      <c r="J507" s="465"/>
      <c r="K507" s="465"/>
      <c r="L507" s="465"/>
      <c r="M507" s="465"/>
      <c r="N507" s="465"/>
      <c r="O507" s="465" t="s">
        <v>1275</v>
      </c>
      <c r="P507" s="465"/>
      <c r="Q507" s="515">
        <f>Q308</f>
        <v>10.405532678631902</v>
      </c>
      <c r="R507" s="515">
        <f>R308</f>
        <v>10.768531176774694</v>
      </c>
      <c r="S507" s="515">
        <f>S308</f>
        <v>10.899316629641572</v>
      </c>
      <c r="T507" s="515">
        <f>T308</f>
        <v>11.032077693578941</v>
      </c>
      <c r="U507" s="515">
        <f>U308</f>
        <v>11.167999735229113</v>
      </c>
      <c r="V507" s="516"/>
      <c r="W507" s="517">
        <f t="shared" si="274"/>
        <v>54.27345791385622</v>
      </c>
    </row>
    <row r="508" spans="1:24">
      <c r="E508" s="465" t="s">
        <v>1276</v>
      </c>
      <c r="F508" s="465"/>
      <c r="G508" s="465"/>
      <c r="H508" s="465"/>
      <c r="I508" s="465"/>
      <c r="J508" s="465"/>
      <c r="K508" s="465"/>
      <c r="L508" s="465"/>
      <c r="M508" s="465"/>
      <c r="N508" s="465"/>
      <c r="O508" s="465" t="s">
        <v>1277</v>
      </c>
      <c r="P508" s="465"/>
      <c r="Q508" s="515">
        <f>Q469</f>
        <v>2.74</v>
      </c>
      <c r="R508" s="515">
        <f>R469</f>
        <v>2.75</v>
      </c>
      <c r="S508" s="515">
        <f>S469</f>
        <v>2.75</v>
      </c>
      <c r="T508" s="515">
        <f>T469</f>
        <v>2.7530000000000001</v>
      </c>
      <c r="U508" s="515">
        <f>U469</f>
        <v>2.75</v>
      </c>
      <c r="V508" s="516"/>
      <c r="W508" s="517">
        <f t="shared" si="274"/>
        <v>13.743</v>
      </c>
    </row>
    <row r="509" spans="1:24">
      <c r="E509" s="465" t="s">
        <v>1278</v>
      </c>
      <c r="F509" s="465"/>
      <c r="G509" s="465"/>
      <c r="H509" s="465"/>
      <c r="I509" s="465"/>
      <c r="J509" s="465"/>
      <c r="K509" s="465"/>
      <c r="L509" s="465"/>
      <c r="M509" s="465"/>
      <c r="N509" s="465"/>
      <c r="O509" s="465"/>
      <c r="P509" s="465"/>
      <c r="Q509" s="522">
        <f>SUM(Q504:Q508)</f>
        <v>52.015856918009248</v>
      </c>
      <c r="R509" s="522">
        <f t="shared" ref="R509:U509" si="275">SUM(R504:R508)</f>
        <v>51.727713045875248</v>
      </c>
      <c r="S509" s="522">
        <f t="shared" si="275"/>
        <v>53.271498498742133</v>
      </c>
      <c r="T509" s="522">
        <f t="shared" si="275"/>
        <v>53.478439562679497</v>
      </c>
      <c r="U509" s="522">
        <f t="shared" si="275"/>
        <v>53.817181604329676</v>
      </c>
      <c r="V509" s="516"/>
      <c r="W509" s="517">
        <f t="shared" si="274"/>
        <v>264.31068962963582</v>
      </c>
    </row>
    <row r="510" spans="1:24">
      <c r="E510" s="465"/>
      <c r="F510" s="465"/>
      <c r="G510" s="465"/>
      <c r="H510" s="465"/>
      <c r="I510" s="465"/>
      <c r="J510" s="465"/>
      <c r="K510" s="465"/>
      <c r="L510" s="465"/>
      <c r="M510" s="465"/>
      <c r="N510" s="465"/>
      <c r="O510" s="465"/>
      <c r="P510" s="465"/>
      <c r="Q510" s="515"/>
      <c r="R510" s="515"/>
      <c r="S510" s="515"/>
      <c r="T510" s="515"/>
      <c r="U510" s="515"/>
      <c r="V510" s="516"/>
      <c r="W510" s="517"/>
    </row>
    <row r="511" spans="1:24">
      <c r="E511" s="465" t="s">
        <v>1279</v>
      </c>
      <c r="F511" s="465"/>
      <c r="G511" s="465"/>
      <c r="H511" s="465"/>
      <c r="I511" s="465"/>
      <c r="J511" s="465"/>
      <c r="K511" s="465"/>
      <c r="L511" s="465"/>
      <c r="M511" s="465"/>
      <c r="N511" s="465"/>
      <c r="O511" s="465"/>
      <c r="P511" s="465"/>
      <c r="Q511" s="515">
        <f>-Q507</f>
        <v>-10.405532678631902</v>
      </c>
      <c r="R511" s="515">
        <f t="shared" ref="R511:U511" si="276">-R507</f>
        <v>-10.768531176774694</v>
      </c>
      <c r="S511" s="515">
        <f t="shared" si="276"/>
        <v>-10.899316629641572</v>
      </c>
      <c r="T511" s="515">
        <f t="shared" si="276"/>
        <v>-11.032077693578941</v>
      </c>
      <c r="U511" s="515">
        <f t="shared" si="276"/>
        <v>-11.167999735229113</v>
      </c>
      <c r="V511" s="516"/>
      <c r="W511" s="517">
        <f t="shared" si="274"/>
        <v>-54.27345791385622</v>
      </c>
    </row>
    <row r="512" spans="1:24">
      <c r="E512" s="465"/>
      <c r="F512" s="465"/>
      <c r="G512" s="465"/>
      <c r="H512" s="465"/>
      <c r="I512" s="465"/>
      <c r="J512" s="465"/>
      <c r="K512" s="465"/>
      <c r="L512" s="465"/>
      <c r="M512" s="465"/>
      <c r="N512" s="465"/>
      <c r="O512" s="465"/>
      <c r="P512" s="465"/>
      <c r="Q512" s="515"/>
      <c r="R512" s="515"/>
      <c r="S512" s="515"/>
      <c r="T512" s="515"/>
      <c r="U512" s="515"/>
      <c r="V512" s="516"/>
      <c r="W512" s="517"/>
    </row>
    <row r="513" spans="5:23">
      <c r="E513" s="465" t="s">
        <v>1280</v>
      </c>
      <c r="F513" s="465"/>
      <c r="G513" s="465"/>
      <c r="H513" s="465"/>
      <c r="I513" s="465"/>
      <c r="J513" s="465"/>
      <c r="K513" s="465"/>
      <c r="L513" s="465"/>
      <c r="M513" s="465"/>
      <c r="N513" s="465"/>
      <c r="O513" s="465"/>
      <c r="P513" s="465"/>
      <c r="Q513" s="522">
        <f>SUM(Q509,Q511)</f>
        <v>41.610324239377348</v>
      </c>
      <c r="R513" s="522">
        <f t="shared" ref="R513:U513" si="277">SUM(R509,R511)</f>
        <v>40.959181869100554</v>
      </c>
      <c r="S513" s="522">
        <f t="shared" si="277"/>
        <v>42.372181869100558</v>
      </c>
      <c r="T513" s="522">
        <f t="shared" si="277"/>
        <v>42.446361869100556</v>
      </c>
      <c r="U513" s="522">
        <f t="shared" si="277"/>
        <v>42.649181869100559</v>
      </c>
      <c r="V513" s="516"/>
      <c r="W513" s="517">
        <f t="shared" ref="W513" si="278">SUM(Q513:U513)</f>
        <v>210.03723171577957</v>
      </c>
    </row>
    <row r="514" spans="5:23">
      <c r="E514" s="465"/>
      <c r="F514" s="465"/>
      <c r="G514" s="465"/>
      <c r="H514" s="465"/>
      <c r="I514" s="465"/>
      <c r="J514" s="465"/>
      <c r="K514" s="465"/>
      <c r="L514" s="465"/>
      <c r="M514" s="465"/>
      <c r="N514" s="465"/>
      <c r="O514" s="465"/>
      <c r="P514" s="465"/>
      <c r="Q514" s="515"/>
      <c r="R514" s="515"/>
      <c r="S514" s="515"/>
      <c r="T514" s="515"/>
      <c r="U514" s="515"/>
      <c r="V514" s="516"/>
      <c r="W514" s="517"/>
    </row>
    <row r="515" spans="5:23">
      <c r="E515" s="465" t="s">
        <v>363</v>
      </c>
      <c r="F515" s="465"/>
      <c r="G515" s="465"/>
      <c r="H515" s="465"/>
      <c r="I515" s="465"/>
      <c r="J515" s="465"/>
      <c r="K515" s="465"/>
      <c r="L515" s="465"/>
      <c r="M515" s="465"/>
      <c r="N515" s="465"/>
      <c r="O515" s="465"/>
      <c r="P515" s="465"/>
      <c r="Q515" s="515">
        <f>Q479</f>
        <v>33.090424239377342</v>
      </c>
      <c r="R515" s="515">
        <f>R479</f>
        <v>33.11556186910056</v>
      </c>
      <c r="S515" s="515">
        <f>S479</f>
        <v>34.001561869100563</v>
      </c>
      <c r="T515" s="515">
        <f>T479</f>
        <v>34.048561869100567</v>
      </c>
      <c r="U515" s="515">
        <f>U479</f>
        <v>33.982561869100564</v>
      </c>
      <c r="V515" s="516"/>
      <c r="W515" s="517">
        <f t="shared" ref="W515:W517" si="279">SUM(Q515:U515)</f>
        <v>168.23867171577956</v>
      </c>
    </row>
    <row r="516" spans="5:23">
      <c r="E516" s="465" t="s">
        <v>370</v>
      </c>
      <c r="F516" s="465"/>
      <c r="G516" s="465"/>
      <c r="H516" s="465"/>
      <c r="I516" s="465"/>
      <c r="J516" s="465"/>
      <c r="K516" s="465"/>
      <c r="L516" s="465"/>
      <c r="M516" s="465"/>
      <c r="N516" s="465"/>
      <c r="O516" s="465"/>
      <c r="P516" s="465"/>
      <c r="Q516" s="515">
        <f>Q494</f>
        <v>8.519899999999998</v>
      </c>
      <c r="R516" s="515">
        <f t="shared" ref="R516:U516" si="280">R494</f>
        <v>7.8436200000000005</v>
      </c>
      <c r="S516" s="515">
        <f t="shared" si="280"/>
        <v>8.3706200000000006</v>
      </c>
      <c r="T516" s="515">
        <f t="shared" si="280"/>
        <v>8.3978000000000002</v>
      </c>
      <c r="U516" s="515">
        <f t="shared" si="280"/>
        <v>8.6666200000000018</v>
      </c>
      <c r="V516" s="516"/>
      <c r="W516" s="517">
        <f t="shared" si="279"/>
        <v>41.798560000000002</v>
      </c>
    </row>
    <row r="517" spans="5:23">
      <c r="E517" s="465"/>
      <c r="F517" s="465"/>
      <c r="G517" s="465"/>
      <c r="H517" s="465"/>
      <c r="I517" s="465"/>
      <c r="J517" s="465"/>
      <c r="K517" s="465"/>
      <c r="L517" s="465"/>
      <c r="M517" s="465"/>
      <c r="N517" s="465"/>
      <c r="O517" s="465"/>
      <c r="P517" s="465"/>
      <c r="Q517" s="522">
        <f>SUM(Q515:Q516)</f>
        <v>41.610324239377341</v>
      </c>
      <c r="R517" s="522">
        <f t="shared" ref="R517:U517" si="281">SUM(R515:R516)</f>
        <v>40.959181869100561</v>
      </c>
      <c r="S517" s="522">
        <f t="shared" si="281"/>
        <v>42.372181869100565</v>
      </c>
      <c r="T517" s="522">
        <f t="shared" si="281"/>
        <v>42.446361869100571</v>
      </c>
      <c r="U517" s="522">
        <f t="shared" si="281"/>
        <v>42.649181869100566</v>
      </c>
      <c r="V517" s="516"/>
      <c r="W517" s="517">
        <f t="shared" si="279"/>
        <v>210.0372317157796</v>
      </c>
    </row>
    <row r="518" spans="5:23">
      <c r="E518" s="465"/>
      <c r="F518" s="465"/>
      <c r="G518" s="465"/>
      <c r="H518" s="465"/>
      <c r="I518" s="465"/>
      <c r="J518" s="465"/>
      <c r="K518" s="465"/>
      <c r="L518" s="465"/>
      <c r="M518" s="465"/>
      <c r="N518" s="465"/>
      <c r="O518" s="465"/>
      <c r="P518" s="465"/>
      <c r="Q518" s="515"/>
      <c r="R518" s="515"/>
      <c r="S518" s="515"/>
      <c r="T518" s="515"/>
      <c r="U518" s="515"/>
      <c r="V518" s="516"/>
      <c r="W518" s="517"/>
    </row>
    <row r="519" spans="5:23">
      <c r="E519" s="465"/>
      <c r="F519" s="465"/>
      <c r="G519" s="465"/>
      <c r="H519" s="465"/>
      <c r="I519" s="465"/>
      <c r="J519" s="465"/>
      <c r="K519" s="465"/>
      <c r="L519" s="465"/>
      <c r="M519" s="465"/>
      <c r="N519" s="465"/>
      <c r="O519" s="465"/>
      <c r="P519" s="465"/>
      <c r="Q519" s="518">
        <f>IF(ABS(Q513-Q517)&gt;CHK_TOL,1,0)</f>
        <v>0</v>
      </c>
      <c r="R519" s="518">
        <f>IF(ABS(R513-R517)&gt;CHK_TOL,1,0)</f>
        <v>0</v>
      </c>
      <c r="S519" s="518">
        <f>IF(ABS(S513-S517)&gt;CHK_TOL,1,0)</f>
        <v>0</v>
      </c>
      <c r="T519" s="518">
        <f>IF(ABS(T513-T517)&gt;CHK_TOL,1,0)</f>
        <v>0</v>
      </c>
      <c r="U519" s="518">
        <f>IF(ABS(U513-U517)&gt;CHK_TOL,1,0)</f>
        <v>0</v>
      </c>
      <c r="V519" s="516"/>
      <c r="W519" s="517"/>
    </row>
    <row r="520" spans="5:23">
      <c r="E520" s="529" t="s">
        <v>1281</v>
      </c>
      <c r="F520" s="465"/>
      <c r="G520" s="465"/>
      <c r="H520" s="465"/>
      <c r="I520" s="465"/>
      <c r="J520" s="465"/>
      <c r="K520" s="465"/>
      <c r="L520" s="465"/>
      <c r="M520" s="465"/>
      <c r="N520" s="465"/>
      <c r="O520" s="465"/>
      <c r="P520" s="465"/>
      <c r="Q520" s="530"/>
      <c r="R520" s="530"/>
      <c r="S520" s="530"/>
      <c r="T520" s="530"/>
      <c r="U520" s="530"/>
      <c r="V520" s="516"/>
      <c r="W520" s="517"/>
    </row>
    <row r="521" spans="5:23">
      <c r="E521" s="465"/>
      <c r="F521" s="465"/>
      <c r="G521" s="465"/>
      <c r="H521" s="465"/>
      <c r="I521" s="465"/>
      <c r="J521" s="465"/>
      <c r="K521" s="465"/>
      <c r="L521" s="465"/>
      <c r="M521" s="465"/>
      <c r="N521" s="465"/>
      <c r="O521" s="465"/>
      <c r="P521" s="465"/>
      <c r="Q521" s="530"/>
      <c r="R521" s="530"/>
      <c r="S521" s="530"/>
      <c r="T521" s="530"/>
      <c r="U521" s="530"/>
      <c r="V521" s="516"/>
      <c r="W521" s="517"/>
    </row>
    <row r="522" spans="5:23">
      <c r="E522" s="465" t="s">
        <v>1278</v>
      </c>
      <c r="F522" s="465"/>
      <c r="G522" s="465"/>
      <c r="H522" s="465"/>
      <c r="I522" s="465"/>
      <c r="J522" s="465"/>
      <c r="K522" s="465"/>
      <c r="L522" s="465"/>
      <c r="M522" s="465"/>
      <c r="N522" s="465"/>
      <c r="O522" s="465"/>
      <c r="P522" s="465"/>
      <c r="Q522" s="530">
        <f>Q509</f>
        <v>52.015856918009248</v>
      </c>
      <c r="R522" s="530">
        <f t="shared" ref="R522:U522" si="282">R509</f>
        <v>51.727713045875248</v>
      </c>
      <c r="S522" s="530">
        <f t="shared" si="282"/>
        <v>53.271498498742133</v>
      </c>
      <c r="T522" s="530">
        <f t="shared" si="282"/>
        <v>53.478439562679497</v>
      </c>
      <c r="U522" s="530">
        <f t="shared" si="282"/>
        <v>53.817181604329676</v>
      </c>
      <c r="V522" s="516"/>
      <c r="W522" s="517">
        <f t="shared" ref="W522" si="283">SUM(Q522:U522)</f>
        <v>264.31068962963582</v>
      </c>
    </row>
    <row r="523" spans="5:23">
      <c r="F523" s="465"/>
      <c r="G523" s="465"/>
      <c r="H523" s="465"/>
      <c r="I523" s="465"/>
      <c r="J523" s="465"/>
      <c r="K523" s="465"/>
      <c r="L523" s="465"/>
      <c r="M523" s="465"/>
      <c r="N523" s="465"/>
      <c r="O523" s="465"/>
      <c r="P523" s="465"/>
      <c r="Q523" s="515"/>
      <c r="R523" s="515"/>
      <c r="S523" s="515"/>
      <c r="T523" s="515"/>
      <c r="U523" s="515"/>
      <c r="V523" s="516"/>
      <c r="W523" s="517"/>
    </row>
    <row r="524" spans="5:23">
      <c r="E524" s="467" t="s">
        <v>1282</v>
      </c>
      <c r="F524" s="465"/>
      <c r="G524" s="465"/>
      <c r="H524" s="465"/>
      <c r="I524" s="465"/>
      <c r="J524" s="465"/>
      <c r="K524" s="465"/>
      <c r="L524" s="465"/>
      <c r="M524" s="465"/>
      <c r="N524" s="465"/>
      <c r="O524" s="465"/>
      <c r="P524" s="465"/>
      <c r="Q524" s="515">
        <f>SUM(F_Outputs!F224:F313)</f>
        <v>52.015856918009241</v>
      </c>
      <c r="R524" s="515">
        <f>SUM(F_Outputs!G224:G313)</f>
        <v>51.727713045875248</v>
      </c>
      <c r="S524" s="515">
        <f>SUM(F_Outputs!H224:H313)</f>
        <v>53.27149849874214</v>
      </c>
      <c r="T524" s="515">
        <f>SUM(F_Outputs!I224:I313)</f>
        <v>53.478439562679512</v>
      </c>
      <c r="U524" s="515">
        <f>SUM(F_Outputs!J224:J313)</f>
        <v>53.817181604329676</v>
      </c>
      <c r="V524" s="516"/>
      <c r="W524" s="517">
        <f t="shared" si="274"/>
        <v>264.31068962963582</v>
      </c>
    </row>
    <row r="525" spans="5:23">
      <c r="E525" s="467"/>
      <c r="F525" s="465"/>
      <c r="G525" s="465"/>
      <c r="H525" s="465"/>
      <c r="I525" s="465"/>
      <c r="J525" s="465"/>
      <c r="K525" s="465"/>
      <c r="L525" s="465"/>
      <c r="M525" s="465"/>
      <c r="N525" s="465"/>
      <c r="O525" s="465"/>
      <c r="P525" s="465"/>
      <c r="Q525" s="518">
        <f>IF(ABS(Q522-Q524)&gt;CHK_TOL,1,0)</f>
        <v>0</v>
      </c>
      <c r="R525" s="518">
        <f>IF(ABS(R522-R524)&gt;CHK_TOL,1,0)</f>
        <v>0</v>
      </c>
      <c r="S525" s="518">
        <f>IF(ABS(S522-S524)&gt;CHK_TOL,1,0)</f>
        <v>0</v>
      </c>
      <c r="T525" s="518">
        <f>IF(ABS(T522-T524)&gt;CHK_TOL,1,0)</f>
        <v>0</v>
      </c>
      <c r="U525" s="518">
        <f>IF(ABS(U522-U524)&gt;CHK_TOL,1,0)</f>
        <v>0</v>
      </c>
      <c r="V525" s="516"/>
      <c r="W525" s="516"/>
    </row>
    <row r="526" spans="5:23">
      <c r="E526" s="467"/>
      <c r="F526" s="465"/>
      <c r="G526" s="465"/>
      <c r="H526" s="465"/>
      <c r="I526" s="465"/>
      <c r="J526" s="465"/>
      <c r="K526" s="465"/>
      <c r="L526" s="465"/>
      <c r="M526" s="465"/>
      <c r="N526" s="465"/>
      <c r="O526" s="465"/>
      <c r="P526" s="465"/>
      <c r="Q526" s="530"/>
      <c r="R526" s="530"/>
      <c r="S526" s="530"/>
      <c r="T526" s="530"/>
      <c r="U526" s="530"/>
      <c r="V526" s="516"/>
      <c r="W526" s="516"/>
    </row>
    <row r="527" spans="5:23">
      <c r="E527" s="467" t="s">
        <v>1283</v>
      </c>
      <c r="F527" s="465"/>
      <c r="G527" s="465"/>
      <c r="H527" s="465"/>
      <c r="I527" s="465"/>
      <c r="J527" s="465"/>
      <c r="K527" s="465"/>
      <c r="L527" s="465"/>
      <c r="M527" s="465"/>
      <c r="N527" s="465"/>
      <c r="O527" s="465"/>
      <c r="P527" s="465"/>
      <c r="Q527" s="515">
        <f>Q484+Q499</f>
        <v>18.219762204525331</v>
      </c>
      <c r="R527" s="515">
        <f t="shared" ref="R527:U527" si="284">R484+R499</f>
        <v>17.782955291177032</v>
      </c>
      <c r="S527" s="515">
        <f t="shared" si="284"/>
        <v>17.905955291177033</v>
      </c>
      <c r="T527" s="515">
        <f t="shared" si="284"/>
        <v>17.587955291177032</v>
      </c>
      <c r="U527" s="515">
        <f t="shared" si="284"/>
        <v>17.525955291177034</v>
      </c>
      <c r="V527" s="516"/>
      <c r="W527" s="517">
        <f t="shared" ref="W527" si="285">SUM(Q527:U527)</f>
        <v>89.022583369233473</v>
      </c>
    </row>
    <row r="528" spans="5:23">
      <c r="E528" s="468"/>
      <c r="F528" s="465"/>
      <c r="G528" s="465"/>
      <c r="H528" s="465"/>
      <c r="I528" s="465"/>
      <c r="J528" s="465"/>
      <c r="K528" s="465"/>
      <c r="L528" s="465"/>
      <c r="M528" s="465"/>
      <c r="N528" s="465"/>
      <c r="O528" s="465"/>
      <c r="P528" s="465"/>
      <c r="Q528" s="519">
        <f>IF(ABS(Q505+Q506-Q527)&gt;CHK_TOL,1,0)</f>
        <v>0</v>
      </c>
      <c r="R528" s="519">
        <f>IF(ABS(R505+R506-R527)&gt;CHK_TOL,1,0)</f>
        <v>0</v>
      </c>
      <c r="S528" s="519">
        <f>IF(ABS(S505+S506-S527)&gt;CHK_TOL,1,0)</f>
        <v>0</v>
      </c>
      <c r="T528" s="519">
        <f>IF(ABS(T505+T506-T527)&gt;CHK_TOL,1,0)</f>
        <v>0</v>
      </c>
      <c r="U528" s="519">
        <f>IF(ABS(U505+U506-U527)&gt;CHK_TOL,1,0)</f>
        <v>0</v>
      </c>
      <c r="V528" s="516"/>
      <c r="W528" s="517"/>
    </row>
    <row r="530" spans="1:24">
      <c r="A530" s="493"/>
      <c r="B530" s="493"/>
      <c r="C530" s="493"/>
      <c r="D530" s="493"/>
      <c r="E530" s="520"/>
      <c r="F530" s="493"/>
      <c r="G530" s="493"/>
      <c r="H530" s="493"/>
      <c r="I530" s="493"/>
      <c r="J530" s="493"/>
      <c r="K530" s="493"/>
      <c r="L530" s="493"/>
      <c r="M530" s="493"/>
      <c r="N530" s="493"/>
      <c r="O530" s="493"/>
      <c r="P530" s="493"/>
      <c r="Q530" s="521"/>
      <c r="R530" s="521"/>
      <c r="S530" s="521"/>
      <c r="T530" s="521"/>
      <c r="U530" s="521"/>
      <c r="V530" s="493"/>
      <c r="W530" s="493"/>
      <c r="X530" s="493"/>
    </row>
    <row r="531" spans="1:24">
      <c r="E531" s="468"/>
      <c r="Q531" s="513"/>
      <c r="R531" s="513"/>
      <c r="S531" s="513"/>
      <c r="T531" s="513"/>
      <c r="U531" s="513"/>
    </row>
    <row r="532" spans="1:24">
      <c r="E532" s="468"/>
      <c r="Q532" s="513"/>
      <c r="R532" s="513"/>
      <c r="S532" s="513"/>
      <c r="T532" s="513"/>
      <c r="U532" s="513"/>
    </row>
    <row r="533" spans="1:24">
      <c r="Q533" s="528"/>
      <c r="R533" s="528"/>
      <c r="S533" s="528"/>
      <c r="T533" s="528"/>
      <c r="U533" s="528"/>
    </row>
  </sheetData>
  <conditionalFormatting sqref="C7 M35:M36 W36 E37 C49 C272">
    <cfRule type="expression" dxfId="134" priority="263">
      <formula>ISNUMBER(SEARCH("sum", $F6))</formula>
    </cfRule>
  </conditionalFormatting>
  <conditionalFormatting sqref="C88 M120 W120 E121">
    <cfRule type="expression" dxfId="133" priority="26">
      <formula>ISNUMBER(SEARCH("sum", $F87))</formula>
    </cfRule>
  </conditionalFormatting>
  <conditionalFormatting sqref="C135">
    <cfRule type="expression" dxfId="132" priority="240">
      <formula>ISNUMBER(SEARCH("sum", $F134))</formula>
    </cfRule>
  </conditionalFormatting>
  <conditionalFormatting sqref="D7:D8 F7:XFD8 E9:XFD12 E15 E16:XFD27 E28 E29:XFD34 N35:U35 X35:XFD36 F35:L37 N36:V36 M37:XFD37 E38:XFD47 E48:P48 Y48:XFD48 D49:D50 F49:XFD50 E51:XFD53 E55 E56:XFD64 E65 E66:XFD83 D88:D89 F88:X89 Y88:XFD92 E90:X93 E96 E97:XFD108 E109 E110:XFD113 E114:X118 Y114:XFD128 N119:U119 X119:X120 F119:L121 N120:V120 M121:X121 E122:X128 E129:XFD131 X132:XFD132 E133:XFD133 E134:M134 F135:X136 X170:X176 M172:M180 W174:W176 F181:X181 E191:E198 M193:M211 Q204:W204 X204:X207 W205:W207 F212:X212 E230:E236 Q232:W233 M232:M234 X254:X256 W258 X258:X259 X262:X266 E262:E269 W264:W266 E274:XFD276 E314:P315 E317 W318:X318 E319 Q319:X319 W321:X321 E322 Q322:X323 W324:X325 E326 Q326:X327 W328:X330 E330 Q330:V330 W332:X332 E333 Q333:X334 W335:X335 E336 Q336:X336 E339 W340:X341 Q342:X342 E342:E343 W344:X345 E346 Q346:X346 W348:X349 E350 Q350:X350 W352:X353 E354 Q354:X354 W356:X357 E358 Q358:X358 W360:X361 E362 Q362:X362 E364 W364:X364 Q466:X467 W473:W488 E485:E486 E495:E496 W499:W524 E500">
    <cfRule type="expression" dxfId="131" priority="252">
      <formula>ISNUMBER(SEARCH("sum", $F7))</formula>
    </cfRule>
  </conditionalFormatting>
  <conditionalFormatting sqref="D135 E136 E137:X140">
    <cfRule type="expression" dxfId="130" priority="241">
      <formula>ISNUMBER(SEARCH("sum", $F135))</formula>
    </cfRule>
  </conditionalFormatting>
  <conditionalFormatting sqref="E136">
    <cfRule type="expression" dxfId="129" priority="242">
      <formula>ISNUMBER(SEARCH("sum", #REF!))</formula>
    </cfRule>
  </conditionalFormatting>
  <conditionalFormatting sqref="E141:E144 M142 M144 M146 E146:E152 M148:M150 W149:X149 M152 M154 E154:E160 M156:M166 W157:X159 W162:X162 E164:E166 W165:X165 M168:M170 W169:X169 W177:X180 E186:E189 M187 M189 M191 W194:X197 W200:X200 W203:X203 W208:X211 E217:E220 M218 M220 M222 E222:E228 M224:M226 W225:X225 M228 M230 M236 M238 E238:E244 M240:M250 W242:X243 W246:X246 E248:E250 W249:X249 M252:M254 W253:X253 W267:X269 E271:P271 Y271:XFD271 D272 F272:XFD273 E273 W279:W290 V287 Q291:W291 M291:M293 W292:X292 Q293:X293 W294:W305 V296 V302 Q306:W309 M306:M310 V310:W310">
    <cfRule type="expression" dxfId="128" priority="239">
      <formula>ISNUMBER(SEARCH("sum", $F141))</formula>
    </cfRule>
  </conditionalFormatting>
  <conditionalFormatting sqref="E161">
    <cfRule type="expression" dxfId="127" priority="489">
      <formula>ISNUMBER(SEARCH("sum", #REF!))</formula>
    </cfRule>
  </conditionalFormatting>
  <conditionalFormatting sqref="E163">
    <cfRule type="expression" dxfId="126" priority="484">
      <formula>ISNUMBER(SEARCH("sum", #REF!))</formula>
    </cfRule>
  </conditionalFormatting>
  <conditionalFormatting sqref="E168">
    <cfRule type="expression" dxfId="125" priority="478">
      <formula>ISNUMBER(SEARCH("sum", $F171))</formula>
    </cfRule>
  </conditionalFormatting>
  <conditionalFormatting sqref="E170">
    <cfRule type="expression" dxfId="124" priority="266">
      <formula>ISNUMBER(SEARCH("sum", $F167))</formula>
    </cfRule>
  </conditionalFormatting>
  <conditionalFormatting sqref="E171">
    <cfRule type="expression" dxfId="123" priority="479">
      <formula>ISNUMBER(SEARCH("sum", $F169))</formula>
    </cfRule>
  </conditionalFormatting>
  <conditionalFormatting sqref="E172:E181 E182:X185">
    <cfRule type="expression" dxfId="122" priority="82">
      <formula>ISNUMBER(SEARCH("sum", $F172))</formula>
    </cfRule>
  </conditionalFormatting>
  <conditionalFormatting sqref="E181">
    <cfRule type="expression" dxfId="121" priority="83">
      <formula>ISNUMBER(SEARCH("sum", #REF!))</formula>
    </cfRule>
  </conditionalFormatting>
  <conditionalFormatting sqref="E199">
    <cfRule type="expression" dxfId="120" priority="90">
      <formula>ISNUMBER(SEARCH("sum", #REF!))</formula>
    </cfRule>
  </conditionalFormatting>
  <conditionalFormatting sqref="E201">
    <cfRule type="expression" dxfId="119" priority="89">
      <formula>ISNUMBER(SEARCH("sum", #REF!))</formula>
    </cfRule>
  </conditionalFormatting>
  <conditionalFormatting sqref="E202:E212 E213:X216">
    <cfRule type="expression" dxfId="118" priority="51">
      <formula>ISNUMBER(SEARCH("sum", $F202))</formula>
    </cfRule>
  </conditionalFormatting>
  <conditionalFormatting sqref="E212">
    <cfRule type="expression" dxfId="117" priority="52">
      <formula>ISNUMBER(SEARCH("sum", #REF!))</formula>
    </cfRule>
  </conditionalFormatting>
  <conditionalFormatting sqref="E245">
    <cfRule type="expression" dxfId="116" priority="59">
      <formula>ISNUMBER(SEARCH("sum", #REF!))</formula>
    </cfRule>
  </conditionalFormatting>
  <conditionalFormatting sqref="E247">
    <cfRule type="expression" dxfId="115" priority="58">
      <formula>ISNUMBER(SEARCH("sum", #REF!))</formula>
    </cfRule>
  </conditionalFormatting>
  <conditionalFormatting sqref="E251">
    <cfRule type="expression" dxfId="114" priority="53">
      <formula>ISNUMBER(SEARCH("sum", $F252))</formula>
    </cfRule>
  </conditionalFormatting>
  <conditionalFormatting sqref="E252">
    <cfRule type="expression" dxfId="113" priority="56">
      <formula>ISNUMBER(SEARCH("sum", $F255))</formula>
    </cfRule>
  </conditionalFormatting>
  <conditionalFormatting sqref="E254">
    <cfRule type="expression" dxfId="112" priority="54">
      <formula>ISNUMBER(SEARCH("sum", $F251))</formula>
    </cfRule>
  </conditionalFormatting>
  <conditionalFormatting sqref="E255">
    <cfRule type="expression" dxfId="111" priority="57">
      <formula>ISNUMBER(SEARCH("sum", $F253))</formula>
    </cfRule>
  </conditionalFormatting>
  <conditionalFormatting sqref="E256:E258 M256:M269 W257:X257 W260:X261">
    <cfRule type="expression" dxfId="110" priority="11">
      <formula>ISNUMBER(SEARCH("sum", $F256))</formula>
    </cfRule>
  </conditionalFormatting>
  <conditionalFormatting sqref="E259">
    <cfRule type="expression" dxfId="109" priority="495">
      <formula>ISNUMBER(SEARCH("sum", #REF!))</formula>
    </cfRule>
  </conditionalFormatting>
  <conditionalFormatting sqref="E261">
    <cfRule type="expression" dxfId="108" priority="8">
      <formula>ISNUMBER(SEARCH("sum", #REF!))</formula>
    </cfRule>
  </conditionalFormatting>
  <conditionalFormatting sqref="E273">
    <cfRule type="expression" dxfId="107" priority="265">
      <formula>ISNUMBER(SEARCH("sum", #REF!))</formula>
    </cfRule>
  </conditionalFormatting>
  <conditionalFormatting sqref="E278:E310">
    <cfRule type="expression" dxfId="106" priority="153">
      <formula>ISNUMBER(SEARCH("sum", $F278))</formula>
    </cfRule>
  </conditionalFormatting>
  <conditionalFormatting sqref="E466:E467">
    <cfRule type="expression" dxfId="105" priority="2">
      <formula>ISNUMBER(SEARCH("sum", $F466))</formula>
    </cfRule>
  </conditionalFormatting>
  <conditionalFormatting sqref="E480 E482:E483">
    <cfRule type="expression" dxfId="104" priority="97">
      <formula>ISNUMBER(SEARCH("sum", $F480))</formula>
    </cfRule>
  </conditionalFormatting>
  <conditionalFormatting sqref="E531:E532">
    <cfRule type="expression" dxfId="103" priority="20">
      <formula>ISNUMBER(SEARCH("sum", $F531))</formula>
    </cfRule>
  </conditionalFormatting>
  <conditionalFormatting sqref="E6:P6 Y6:XFD6">
    <cfRule type="expression" dxfId="102" priority="262">
      <formula>ISNUMBER(SEARCH("sum", $F6))</formula>
    </cfRule>
  </conditionalFormatting>
  <conditionalFormatting sqref="E369:P370 E372 W373:X373 E374 Q374:X374 W376:X376 E377 Q377:X378 W379:X380 E381 Q381:X382 W383:X385 E385 Q385:V385 E387 W388:X389 Q390:X390 E390:E391 W392:X393 E394 Q394:X394 W396:X397 E398 Q398:X398 W400:X401 E402 Q402:X402 E405 W405:X405">
    <cfRule type="expression" dxfId="101" priority="96">
      <formula>ISNUMBER(SEARCH("sum", $F369))</formula>
    </cfRule>
  </conditionalFormatting>
  <conditionalFormatting sqref="E410:P411 E413 W414:X414 E415 Q415:X415 W417:X417 E418 Q418:X419 W420:X421 E422 Q422:X423 W424:X426 E426 Q426:V426 W428:X428 E429 Q429:X430 W431:X431 E432:E433 Q432:X433 W434:X434 E435 Q435:X435 E437 W438:X439 Q440:X440 E440:E441 W442:X443 E444 Q444:X444 W446:X447 E448 Q448:X448 W450:X451 E452 Q452:X452 W454:X455 E456 Q456:X456 W458:X459 E460:E461 Q460:X461 W462:X462 E463:E464 Q463:X464 W465:X465 E469 W469:X469">
    <cfRule type="expression" dxfId="100" priority="95">
      <formula>ISNUMBER(SEARCH("sum", $F410))</formula>
    </cfRule>
  </conditionalFormatting>
  <conditionalFormatting sqref="E132:V132">
    <cfRule type="expression" dxfId="99" priority="24">
      <formula>ISNUMBER(SEARCH("sum", $F132))</formula>
    </cfRule>
  </conditionalFormatting>
  <conditionalFormatting sqref="E87:XFD87">
    <cfRule type="expression" dxfId="98" priority="28">
      <formula>ISNUMBER(SEARCH("sum", $F87))</formula>
    </cfRule>
  </conditionalFormatting>
  <conditionalFormatting sqref="M119">
    <cfRule type="expression" dxfId="97" priority="25">
      <formula>ISNUMBER(SEARCH("sum", $F120))</formula>
    </cfRule>
  </conditionalFormatting>
  <conditionalFormatting sqref="N1:N2">
    <cfRule type="cellIs" dxfId="96" priority="256" stopIfTrue="1" operator="equal">
      <formula>""</formula>
    </cfRule>
    <cfRule type="cellIs" dxfId="95" priority="255" stopIfTrue="1" operator="notEqual">
      <formula>0</formula>
    </cfRule>
    <cfRule type="cellIs" dxfId="94" priority="253" stopIfTrue="1" operator="notEqual">
      <formula>0</formula>
    </cfRule>
    <cfRule type="cellIs" dxfId="93" priority="254" stopIfTrue="1" operator="equal">
      <formula>""</formula>
    </cfRule>
  </conditionalFormatting>
  <conditionalFormatting sqref="Q3:U3">
    <cfRule type="cellIs" dxfId="92" priority="260" stopIfTrue="1" operator="equal">
      <formula>"Construction"</formula>
    </cfRule>
    <cfRule type="cellIs" dxfId="91" priority="261" stopIfTrue="1" operator="equal">
      <formula>"Operations"</formula>
    </cfRule>
    <cfRule type="cellIs" dxfId="90" priority="259" operator="equal">
      <formula>"Fin Close"</formula>
    </cfRule>
    <cfRule type="cellIs" dxfId="89" priority="257" operator="equal">
      <formula>"PPA ext."</formula>
    </cfRule>
    <cfRule type="cellIs" dxfId="88" priority="258" operator="equal">
      <formula>"Delay"</formula>
    </cfRule>
  </conditionalFormatting>
  <conditionalFormatting sqref="Q205:V206 V207:V208">
    <cfRule type="expression" dxfId="87" priority="67">
      <formula>ISNUMBER(SEARCH("sum", $F205))</formula>
    </cfRule>
  </conditionalFormatting>
  <conditionalFormatting sqref="Q148:W148">
    <cfRule type="expression" dxfId="86" priority="196">
      <formula>ISNUMBER(SEARCH("sum", $F148))</formula>
    </cfRule>
  </conditionalFormatting>
  <conditionalFormatting sqref="Q152:W152">
    <cfRule type="expression" dxfId="85" priority="193">
      <formula>ISNUMBER(SEARCH("sum", $F152))</formula>
    </cfRule>
  </conditionalFormatting>
  <conditionalFormatting sqref="Q156:W156">
    <cfRule type="expression" dxfId="84" priority="190">
      <formula>ISNUMBER(SEARCH("sum", $F156))</formula>
    </cfRule>
  </conditionalFormatting>
  <conditionalFormatting sqref="Q161:W161">
    <cfRule type="expression" dxfId="83" priority="167">
      <formula>ISNUMBER(SEARCH("sum", $F161))</formula>
    </cfRule>
  </conditionalFormatting>
  <conditionalFormatting sqref="Q164:W164">
    <cfRule type="expression" dxfId="82" priority="161">
      <formula>ISNUMBER(SEARCH("sum", $F164))</formula>
    </cfRule>
  </conditionalFormatting>
  <conditionalFormatting sqref="Q168:W168">
    <cfRule type="expression" dxfId="81" priority="187">
      <formula>ISNUMBER(SEARCH("sum", $F168))</formula>
    </cfRule>
  </conditionalFormatting>
  <conditionalFormatting sqref="Q172:W173 Q174:V175 V176:V177">
    <cfRule type="expression" dxfId="80" priority="171">
      <formula>ISNUMBER(SEARCH("sum", $F172))</formula>
    </cfRule>
  </conditionalFormatting>
  <conditionalFormatting sqref="Q193:W193">
    <cfRule type="expression" dxfId="79" priority="80">
      <formula>ISNUMBER(SEARCH("sum", $F193))</formula>
    </cfRule>
  </conditionalFormatting>
  <conditionalFormatting sqref="Q199:W199">
    <cfRule type="expression" dxfId="78" priority="65">
      <formula>ISNUMBER(SEARCH("sum", $F199))</formula>
    </cfRule>
  </conditionalFormatting>
  <conditionalFormatting sqref="Q202:W202">
    <cfRule type="expression" dxfId="77" priority="62">
      <formula>ISNUMBER(SEARCH("sum", $F202))</formula>
    </cfRule>
  </conditionalFormatting>
  <conditionalFormatting sqref="Q224:W224">
    <cfRule type="expression" dxfId="76" priority="49">
      <formula>ISNUMBER(SEARCH("sum", $F224))</formula>
    </cfRule>
  </conditionalFormatting>
  <conditionalFormatting sqref="Q228:W228">
    <cfRule type="expression" dxfId="75" priority="48">
      <formula>ISNUMBER(SEARCH("sum", $F228))</formula>
    </cfRule>
  </conditionalFormatting>
  <conditionalFormatting sqref="Q236:W236">
    <cfRule type="expression" dxfId="74" priority="15">
      <formula>ISNUMBER(SEARCH("sum", $F236))</formula>
    </cfRule>
  </conditionalFormatting>
  <conditionalFormatting sqref="Q240:W241">
    <cfRule type="expression" dxfId="73" priority="47">
      <formula>ISNUMBER(SEARCH("sum", $F240))</formula>
    </cfRule>
  </conditionalFormatting>
  <conditionalFormatting sqref="Q245:W245">
    <cfRule type="expression" dxfId="72" priority="34">
      <formula>ISNUMBER(SEARCH("sum", $F245))</formula>
    </cfRule>
  </conditionalFormatting>
  <conditionalFormatting sqref="Q248:W248">
    <cfRule type="expression" dxfId="71" priority="31">
      <formula>ISNUMBER(SEARCH("sum", $F248))</formula>
    </cfRule>
  </conditionalFormatting>
  <conditionalFormatting sqref="Q252:W252">
    <cfRule type="expression" dxfId="70" priority="46">
      <formula>ISNUMBER(SEARCH("sum", $F252))</formula>
    </cfRule>
  </conditionalFormatting>
  <conditionalFormatting sqref="Q256:W256 Q262:W263 Q264:V265 V266:V267">
    <cfRule type="expression" dxfId="69" priority="36">
      <formula>ISNUMBER(SEARCH("sum", $F256))</formula>
    </cfRule>
  </conditionalFormatting>
  <conditionalFormatting sqref="Q259:W259">
    <cfRule type="expression" dxfId="68" priority="6">
      <formula>ISNUMBER(SEARCH("sum", $F259))</formula>
    </cfRule>
  </conditionalFormatting>
  <conditionalFormatting sqref="Q144:X144">
    <cfRule type="expression" dxfId="67" priority="199">
      <formula>ISNUMBER(SEARCH("sum", $F144))</formula>
    </cfRule>
  </conditionalFormatting>
  <conditionalFormatting sqref="Q189:X189">
    <cfRule type="expression" dxfId="66" priority="81">
      <formula>ISNUMBER(SEARCH("sum", $F189))</formula>
    </cfRule>
  </conditionalFormatting>
  <conditionalFormatting sqref="Q220:X220">
    <cfRule type="expression" dxfId="65" priority="50">
      <formula>ISNUMBER(SEARCH("sum", $F220))</formula>
    </cfRule>
  </conditionalFormatting>
  <conditionalFormatting sqref="W35 E167">
    <cfRule type="expression" dxfId="64" priority="264">
      <formula>ISNUMBER(SEARCH("sum", $F36))</formula>
    </cfRule>
  </conditionalFormatting>
  <conditionalFormatting sqref="W119">
    <cfRule type="expression" dxfId="63" priority="27">
      <formula>ISNUMBER(SEARCH("sum", $F120))</formula>
    </cfRule>
  </conditionalFormatting>
  <conditionalFormatting sqref="W146:W147">
    <cfRule type="expression" dxfId="62" priority="184">
      <formula>ISNUMBER(SEARCH("sum", $F146))</formula>
    </cfRule>
  </conditionalFormatting>
  <conditionalFormatting sqref="W150:W151">
    <cfRule type="expression" dxfId="61" priority="183">
      <formula>ISNUMBER(SEARCH("sum", $F150))</formula>
    </cfRule>
  </conditionalFormatting>
  <conditionalFormatting sqref="W154:W155">
    <cfRule type="expression" dxfId="60" priority="182">
      <formula>ISNUMBER(SEARCH("sum", $F154))</formula>
    </cfRule>
  </conditionalFormatting>
  <conditionalFormatting sqref="W160">
    <cfRule type="expression" dxfId="59" priority="163">
      <formula>ISNUMBER(SEARCH("sum", $F160))</formula>
    </cfRule>
  </conditionalFormatting>
  <conditionalFormatting sqref="W163">
    <cfRule type="expression" dxfId="58" priority="159">
      <formula>ISNUMBER(SEARCH("sum", $F163))</formula>
    </cfRule>
  </conditionalFormatting>
  <conditionalFormatting sqref="W166:W167">
    <cfRule type="expression" dxfId="57" priority="181">
      <formula>ISNUMBER(SEARCH("sum", $F166))</formula>
    </cfRule>
  </conditionalFormatting>
  <conditionalFormatting sqref="W170:W171">
    <cfRule type="expression" dxfId="56" priority="170">
      <formula>ISNUMBER(SEARCH("sum", $F170))</formula>
    </cfRule>
  </conditionalFormatting>
  <conditionalFormatting sqref="W191:W192">
    <cfRule type="expression" dxfId="55" priority="76">
      <formula>ISNUMBER(SEARCH("sum", $F191))</formula>
    </cfRule>
  </conditionalFormatting>
  <conditionalFormatting sqref="W198">
    <cfRule type="expression" dxfId="54" priority="64">
      <formula>ISNUMBER(SEARCH("sum", $F198))</formula>
    </cfRule>
  </conditionalFormatting>
  <conditionalFormatting sqref="W201">
    <cfRule type="expression" dxfId="53" priority="61">
      <formula>ISNUMBER(SEARCH("sum", $F201))</formula>
    </cfRule>
  </conditionalFormatting>
  <conditionalFormatting sqref="W222:W223">
    <cfRule type="expression" dxfId="52" priority="45">
      <formula>ISNUMBER(SEARCH("sum", $F222))</formula>
    </cfRule>
  </conditionalFormatting>
  <conditionalFormatting sqref="W226:W227">
    <cfRule type="expression" dxfId="51" priority="44">
      <formula>ISNUMBER(SEARCH("sum", $F226))</formula>
    </cfRule>
  </conditionalFormatting>
  <conditionalFormatting sqref="W230:W231">
    <cfRule type="expression" dxfId="50" priority="43">
      <formula>ISNUMBER(SEARCH("sum", $F230))</formula>
    </cfRule>
  </conditionalFormatting>
  <conditionalFormatting sqref="W234:W235">
    <cfRule type="expression" dxfId="49" priority="14">
      <formula>ISNUMBER(SEARCH("sum", $F234))</formula>
    </cfRule>
  </conditionalFormatting>
  <conditionalFormatting sqref="W238:W239">
    <cfRule type="expression" dxfId="48" priority="13">
      <formula>ISNUMBER(SEARCH("sum", $F238))</formula>
    </cfRule>
  </conditionalFormatting>
  <conditionalFormatting sqref="W244">
    <cfRule type="expression" dxfId="47" priority="33">
      <formula>ISNUMBER(SEARCH("sum", $F244))</formula>
    </cfRule>
  </conditionalFormatting>
  <conditionalFormatting sqref="W247">
    <cfRule type="expression" dxfId="46" priority="30">
      <formula>ISNUMBER(SEARCH("sum", $F247))</formula>
    </cfRule>
  </conditionalFormatting>
  <conditionalFormatting sqref="W250:W251">
    <cfRule type="expression" dxfId="45" priority="42">
      <formula>ISNUMBER(SEARCH("sum", $F250))</formula>
    </cfRule>
  </conditionalFormatting>
  <conditionalFormatting sqref="W254:W255">
    <cfRule type="expression" dxfId="44" priority="35">
      <formula>ISNUMBER(SEARCH("sum", $F254))</formula>
    </cfRule>
  </conditionalFormatting>
  <conditionalFormatting sqref="W527:W528 E528">
    <cfRule type="expression" dxfId="43" priority="1">
      <formula>ISNUMBER(SEARCH("sum", $F527))</formula>
    </cfRule>
  </conditionalFormatting>
  <conditionalFormatting sqref="W142:X143">
    <cfRule type="expression" dxfId="42" priority="180">
      <formula>ISNUMBER(SEARCH("sum", $F142))</formula>
    </cfRule>
  </conditionalFormatting>
  <conditionalFormatting sqref="W145:X145 W153:X153">
    <cfRule type="expression" dxfId="41" priority="276">
      <formula>ISNUMBER(SEARCH("sum", $F147))</formula>
    </cfRule>
  </conditionalFormatting>
  <conditionalFormatting sqref="W187:X188">
    <cfRule type="expression" dxfId="40" priority="72">
      <formula>ISNUMBER(SEARCH("sum", $F187))</formula>
    </cfRule>
  </conditionalFormatting>
  <conditionalFormatting sqref="W190:X190">
    <cfRule type="expression" dxfId="39" priority="86">
      <formula>ISNUMBER(SEARCH("sum", $F192))</formula>
    </cfRule>
  </conditionalFormatting>
  <conditionalFormatting sqref="W218:X219">
    <cfRule type="expression" dxfId="38" priority="41">
      <formula>ISNUMBER(SEARCH("sum", $F218))</formula>
    </cfRule>
  </conditionalFormatting>
  <conditionalFormatting sqref="W221:X221 W229:X229">
    <cfRule type="expression" dxfId="37" priority="55">
      <formula>ISNUMBER(SEARCH("sum", $F223))</formula>
    </cfRule>
  </conditionalFormatting>
  <conditionalFormatting sqref="W237:X237">
    <cfRule type="expression" dxfId="36" priority="16">
      <formula>ISNUMBER(SEARCH("sum", $F239))</formula>
    </cfRule>
  </conditionalFormatting>
  <conditionalFormatting sqref="X146:X148">
    <cfRule type="expression" dxfId="35" priority="178">
      <formula>ISNUMBER(SEARCH("sum", $F146))</formula>
    </cfRule>
  </conditionalFormatting>
  <conditionalFormatting sqref="X150:X152">
    <cfRule type="expression" dxfId="34" priority="176">
      <formula>ISNUMBER(SEARCH("sum", $F150))</formula>
    </cfRule>
  </conditionalFormatting>
  <conditionalFormatting sqref="X154:X156">
    <cfRule type="expression" dxfId="33" priority="174">
      <formula>ISNUMBER(SEARCH("sum", $F154))</formula>
    </cfRule>
  </conditionalFormatting>
  <conditionalFormatting sqref="X160:X161">
    <cfRule type="expression" dxfId="32" priority="162">
      <formula>ISNUMBER(SEARCH("sum", $F160))</formula>
    </cfRule>
  </conditionalFormatting>
  <conditionalFormatting sqref="X163:X164">
    <cfRule type="expression" dxfId="31" priority="158">
      <formula>ISNUMBER(SEARCH("sum", $F163))</formula>
    </cfRule>
  </conditionalFormatting>
  <conditionalFormatting sqref="X166:X168">
    <cfRule type="expression" dxfId="30" priority="172">
      <formula>ISNUMBER(SEARCH("sum", $F166))</formula>
    </cfRule>
  </conditionalFormatting>
  <conditionalFormatting sqref="X191:X193">
    <cfRule type="expression" dxfId="29" priority="71">
      <formula>ISNUMBER(SEARCH("sum", $F191))</formula>
    </cfRule>
  </conditionalFormatting>
  <conditionalFormatting sqref="X198:X199">
    <cfRule type="expression" dxfId="28" priority="63">
      <formula>ISNUMBER(SEARCH("sum", $F198))</formula>
    </cfRule>
  </conditionalFormatting>
  <conditionalFormatting sqref="X201:X202">
    <cfRule type="expression" dxfId="27" priority="60">
      <formula>ISNUMBER(SEARCH("sum", $F201))</formula>
    </cfRule>
  </conditionalFormatting>
  <conditionalFormatting sqref="X222:X224">
    <cfRule type="expression" dxfId="26" priority="40">
      <formula>ISNUMBER(SEARCH("sum", $F222))</formula>
    </cfRule>
  </conditionalFormatting>
  <conditionalFormatting sqref="X226:X228">
    <cfRule type="expression" dxfId="25" priority="39">
      <formula>ISNUMBER(SEARCH("sum", $F226))</formula>
    </cfRule>
  </conditionalFormatting>
  <conditionalFormatting sqref="X230:X236">
    <cfRule type="expression" dxfId="24" priority="12">
      <formula>ISNUMBER(SEARCH("sum", $F230))</formula>
    </cfRule>
  </conditionalFormatting>
  <conditionalFormatting sqref="X238:X241">
    <cfRule type="expression" dxfId="23" priority="38">
      <formula>ISNUMBER(SEARCH("sum", $F238))</formula>
    </cfRule>
  </conditionalFormatting>
  <conditionalFormatting sqref="X244:X245">
    <cfRule type="expression" dxfId="22" priority="32">
      <formula>ISNUMBER(SEARCH("sum", $F244))</formula>
    </cfRule>
  </conditionalFormatting>
  <conditionalFormatting sqref="X247:X248">
    <cfRule type="expression" dxfId="21" priority="29">
      <formula>ISNUMBER(SEARCH("sum", $F247))</formula>
    </cfRule>
  </conditionalFormatting>
  <conditionalFormatting sqref="X250:X252">
    <cfRule type="expression" dxfId="20" priority="37">
      <formula>ISNUMBER(SEARCH("sum", $F250))</formula>
    </cfRule>
  </conditionalFormatting>
  <conditionalFormatting sqref="X279:X291">
    <cfRule type="expression" dxfId="19" priority="156">
      <formula>ISNUMBER(SEARCH("sum", $F279))</formula>
    </cfRule>
  </conditionalFormatting>
  <conditionalFormatting sqref="X294:X310">
    <cfRule type="expression" dxfId="18" priority="154">
      <formula>ISNUMBER(SEARCH("sum", $F294))</formula>
    </cfRule>
  </conditionalFormatting>
  <conditionalFormatting sqref="Y85:XFD86">
    <cfRule type="expression" dxfId="17" priority="492">
      <formula>ISNUMBER(SEARCH("sum", $F109))</formula>
    </cfRule>
  </conditionalFormatting>
  <pageMargins left="0.7" right="0.7" top="0.75" bottom="0.75" header="0.3" footer="0.3"/>
  <pageSetup paperSize="9" scale="1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ACF09-8109-4D0C-A054-822554546B88}">
  <sheetPr>
    <pageSetUpPr fitToPage="1"/>
  </sheetPr>
  <dimension ref="A1:J333"/>
  <sheetViews>
    <sheetView zoomScale="85" zoomScaleNormal="85" workbookViewId="0">
      <selection activeCell="F29" sqref="F29"/>
    </sheetView>
  </sheetViews>
  <sheetFormatPr defaultColWidth="9.140625" defaultRowHeight="14.25"/>
  <cols>
    <col min="1" max="1" width="9.140625" style="504"/>
    <col min="2" max="2" width="42.7109375" style="504" customWidth="1"/>
    <col min="3" max="3" width="93.28515625" style="504" customWidth="1"/>
    <col min="4" max="4" width="9.140625" style="504"/>
    <col min="5" max="5" width="21.42578125" style="504" customWidth="1"/>
    <col min="6" max="11" width="13" style="504" customWidth="1"/>
    <col min="12" max="16384" width="9.140625" style="504"/>
  </cols>
  <sheetData>
    <row r="1" spans="1:10" ht="15">
      <c r="B1"/>
      <c r="C1" s="453" t="s">
        <v>1284</v>
      </c>
      <c r="D1"/>
      <c r="E1" s="453"/>
      <c r="F1"/>
      <c r="G1"/>
      <c r="H1"/>
      <c r="I1"/>
      <c r="J1"/>
    </row>
    <row r="2" spans="1:10" ht="15">
      <c r="A2" s="454" t="s">
        <v>15</v>
      </c>
      <c r="B2" s="454" t="s">
        <v>16</v>
      </c>
      <c r="C2" s="454" t="s">
        <v>17</v>
      </c>
      <c r="D2" s="454" t="s">
        <v>18</v>
      </c>
      <c r="E2" s="454" t="s">
        <v>19</v>
      </c>
      <c r="F2" s="455" t="s">
        <v>20</v>
      </c>
      <c r="G2" s="455" t="s">
        <v>21</v>
      </c>
      <c r="H2" s="455" t="s">
        <v>22</v>
      </c>
      <c r="I2" s="455" t="s">
        <v>23</v>
      </c>
      <c r="J2" s="455" t="s">
        <v>24</v>
      </c>
    </row>
    <row r="4" spans="1:10">
      <c r="A4" s="504" t="s">
        <v>363</v>
      </c>
      <c r="B4" s="504" t="s">
        <v>1285</v>
      </c>
      <c r="C4" s="504" t="s">
        <v>1154</v>
      </c>
      <c r="D4" s="504" t="s">
        <v>31</v>
      </c>
      <c r="E4" s="504" t="s">
        <v>25</v>
      </c>
      <c r="F4" s="505">
        <f>Output_Agg!Q40</f>
        <v>0.4939245125854127</v>
      </c>
      <c r="G4" s="505">
        <f>Output_Agg!R40</f>
        <v>0.47703757193060259</v>
      </c>
      <c r="H4" s="505">
        <f>Output_Agg!S40</f>
        <v>0.57937339272005017</v>
      </c>
      <c r="I4" s="505">
        <f>Output_Agg!T40</f>
        <v>0.64523065538120183</v>
      </c>
      <c r="J4" s="505">
        <f>Output_Agg!U40</f>
        <v>0.70447770952246092</v>
      </c>
    </row>
    <row r="5" spans="1:10" s="538" customFormat="1" ht="15">
      <c r="A5" s="504" t="s">
        <v>363</v>
      </c>
      <c r="B5" s="504" t="s">
        <v>1286</v>
      </c>
      <c r="C5" s="504" t="s">
        <v>1155</v>
      </c>
      <c r="D5" s="504" t="s">
        <v>31</v>
      </c>
      <c r="E5" s="504" t="s">
        <v>25</v>
      </c>
      <c r="F5" s="505">
        <f>Output_Agg!Q41</f>
        <v>2.0986187937969953</v>
      </c>
      <c r="G5" s="505">
        <f>Output_Agg!R41</f>
        <v>2.0986187937969953</v>
      </c>
      <c r="H5" s="505">
        <f>Output_Agg!S41</f>
        <v>2.1324043040097798</v>
      </c>
      <c r="I5" s="505">
        <f>Output_Agg!T41</f>
        <v>2.0778088780862225</v>
      </c>
      <c r="J5" s="505">
        <f>Output_Agg!U41</f>
        <v>2.0134205506517135</v>
      </c>
    </row>
    <row r="6" spans="1:10" s="538" customFormat="1" ht="15">
      <c r="A6" s="504" t="s">
        <v>363</v>
      </c>
      <c r="B6" s="504" t="s">
        <v>1287</v>
      </c>
      <c r="C6" s="504" t="s">
        <v>1156</v>
      </c>
      <c r="D6" s="504" t="s">
        <v>31</v>
      </c>
      <c r="E6" s="504" t="s">
        <v>25</v>
      </c>
      <c r="F6" s="565">
        <f>Output_Agg!Q42</f>
        <v>1.5235552385712023</v>
      </c>
      <c r="G6" s="565">
        <f>Output_Agg!R42</f>
        <v>1.4714659288841723</v>
      </c>
      <c r="H6" s="565">
        <f>Output_Agg!S42</f>
        <v>1.7871301080947251</v>
      </c>
      <c r="I6" s="565">
        <f>Output_Agg!T42</f>
        <v>1.9902728454335736</v>
      </c>
      <c r="J6" s="565">
        <f>Output_Agg!U42</f>
        <v>2.1730257912923148</v>
      </c>
    </row>
    <row r="7" spans="1:10">
      <c r="A7" s="504" t="s">
        <v>363</v>
      </c>
      <c r="B7" s="504" t="s">
        <v>1288</v>
      </c>
      <c r="C7" s="504" t="s">
        <v>1157</v>
      </c>
      <c r="D7" s="504" t="s">
        <v>31</v>
      </c>
      <c r="E7" s="504" t="s">
        <v>25</v>
      </c>
      <c r="F7" s="505">
        <f>Output_Agg!Q43</f>
        <v>6.4733812062030056</v>
      </c>
      <c r="G7" s="505">
        <f>Output_Agg!R43</f>
        <v>6.4733812062030056</v>
      </c>
      <c r="H7" s="505">
        <f>Output_Agg!S43</f>
        <v>6.5775956959902215</v>
      </c>
      <c r="I7" s="505">
        <f>Output_Agg!T43</f>
        <v>6.4091911219137785</v>
      </c>
      <c r="J7" s="505">
        <f>Output_Agg!U43</f>
        <v>6.2105794493482867</v>
      </c>
    </row>
    <row r="8" spans="1:10" s="538" customFormat="1" ht="15">
      <c r="A8" s="504" t="s">
        <v>363</v>
      </c>
      <c r="B8" s="504" t="s">
        <v>1289</v>
      </c>
      <c r="C8" s="504" t="s">
        <v>1160</v>
      </c>
      <c r="D8" s="504" t="s">
        <v>31</v>
      </c>
      <c r="E8" s="504" t="s">
        <v>25</v>
      </c>
      <c r="F8" s="505">
        <f>Output_Agg!Q78</f>
        <v>1.3452747510872489</v>
      </c>
      <c r="G8" s="505">
        <f>Output_Agg!R78</f>
        <v>1.3926082776291073</v>
      </c>
      <c r="H8" s="505">
        <f>Output_Agg!S78</f>
        <v>1.4947554726793173</v>
      </c>
      <c r="I8" s="505">
        <f>Output_Agg!T78</f>
        <v>1.5934484147568146</v>
      </c>
      <c r="J8" s="505">
        <f>Output_Agg!U78</f>
        <v>1.6881936391512122</v>
      </c>
    </row>
    <row r="9" spans="1:10" s="538" customFormat="1" ht="15">
      <c r="A9" s="504" t="s">
        <v>363</v>
      </c>
      <c r="B9" s="504" t="s">
        <v>1290</v>
      </c>
      <c r="C9" s="504" t="s">
        <v>1161</v>
      </c>
      <c r="D9" s="504" t="s">
        <v>31</v>
      </c>
      <c r="E9" s="504" t="s">
        <v>25</v>
      </c>
      <c r="F9" s="565">
        <f>Output_Agg!Q79</f>
        <v>2.1406499136609201</v>
      </c>
      <c r="G9" s="565">
        <f>Output_Agg!R79</f>
        <v>2.1411433783713072</v>
      </c>
      <c r="H9" s="565">
        <f>Output_Agg!S79</f>
        <v>2.1411433783713072</v>
      </c>
      <c r="I9" s="565">
        <f>Output_Agg!T79</f>
        <v>2.1411433783713072</v>
      </c>
      <c r="J9" s="565">
        <f>Output_Agg!U79</f>
        <v>2.1411433783713072</v>
      </c>
    </row>
    <row r="10" spans="1:10">
      <c r="A10" s="504" t="s">
        <v>363</v>
      </c>
      <c r="B10" s="504" t="s">
        <v>1291</v>
      </c>
      <c r="C10" s="504" t="s">
        <v>1162</v>
      </c>
      <c r="D10" s="504" t="s">
        <v>31</v>
      </c>
      <c r="E10" s="504" t="s">
        <v>25</v>
      </c>
      <c r="F10" s="505">
        <f>Output_Agg!Q80</f>
        <v>1.3809075326081504</v>
      </c>
      <c r="G10" s="505">
        <f>Output_Agg!R80</f>
        <v>1.4294947994796452</v>
      </c>
      <c r="H10" s="505">
        <f>Output_Agg!S80</f>
        <v>1.5343476044294355</v>
      </c>
      <c r="I10" s="505">
        <f>Output_Agg!T80</f>
        <v>1.6356546623519379</v>
      </c>
      <c r="J10" s="505">
        <f>Output_Agg!U80</f>
        <v>1.7329094379575405</v>
      </c>
    </row>
    <row r="11" spans="1:10" s="538" customFormat="1" ht="15">
      <c r="A11" s="504" t="s">
        <v>363</v>
      </c>
      <c r="B11" s="504" t="s">
        <v>1292</v>
      </c>
      <c r="C11" s="504" t="s">
        <v>1163</v>
      </c>
      <c r="D11" s="504" t="s">
        <v>31</v>
      </c>
      <c r="E11" s="504" t="s">
        <v>25</v>
      </c>
      <c r="F11" s="505">
        <f>Output_Agg!Q81</f>
        <v>2.19735008633908</v>
      </c>
      <c r="G11" s="505">
        <f>Output_Agg!R81</f>
        <v>2.1978566216286923</v>
      </c>
      <c r="H11" s="505">
        <f>Output_Agg!S81</f>
        <v>2.1978566216286923</v>
      </c>
      <c r="I11" s="505">
        <f>Output_Agg!T81</f>
        <v>2.1978566216286923</v>
      </c>
      <c r="J11" s="505">
        <f>Output_Agg!U81</f>
        <v>2.1978566216286923</v>
      </c>
    </row>
    <row r="12" spans="1:10" s="538" customFormat="1" ht="15">
      <c r="A12" s="504" t="s">
        <v>363</v>
      </c>
      <c r="B12" s="504" t="s">
        <v>1293</v>
      </c>
      <c r="C12" s="504" t="s">
        <v>1294</v>
      </c>
      <c r="D12" s="504" t="s">
        <v>31</v>
      </c>
      <c r="E12" s="504" t="s">
        <v>25</v>
      </c>
      <c r="F12" s="505">
        <f>Output_Agg!Q142</f>
        <v>0</v>
      </c>
      <c r="G12" s="505">
        <f>Output_Agg!R142</f>
        <v>0</v>
      </c>
      <c r="H12" s="505">
        <f>Output_Agg!S142</f>
        <v>0</v>
      </c>
      <c r="I12" s="505">
        <f>Output_Agg!T142</f>
        <v>0</v>
      </c>
      <c r="J12" s="505">
        <f>Output_Agg!U142</f>
        <v>0</v>
      </c>
    </row>
    <row r="13" spans="1:10">
      <c r="A13" s="504" t="s">
        <v>363</v>
      </c>
      <c r="B13" s="504" t="s">
        <v>1295</v>
      </c>
      <c r="C13" s="504" t="s">
        <v>1296</v>
      </c>
      <c r="D13" s="504" t="s">
        <v>31</v>
      </c>
      <c r="E13" s="504" t="s">
        <v>25</v>
      </c>
      <c r="F13" s="505">
        <f>Output_Agg!Q146</f>
        <v>0</v>
      </c>
      <c r="G13" s="505">
        <f>Output_Agg!R146</f>
        <v>0</v>
      </c>
      <c r="H13" s="505">
        <f>Output_Agg!S146</f>
        <v>0</v>
      </c>
      <c r="I13" s="505">
        <f>Output_Agg!T146</f>
        <v>0</v>
      </c>
      <c r="J13" s="505">
        <f>Output_Agg!U146</f>
        <v>0</v>
      </c>
    </row>
    <row r="14" spans="1:10">
      <c r="A14" s="504" t="s">
        <v>363</v>
      </c>
      <c r="B14" s="504" t="s">
        <v>1297</v>
      </c>
      <c r="C14" s="504" t="s">
        <v>1298</v>
      </c>
      <c r="D14" s="504" t="s">
        <v>31</v>
      </c>
      <c r="E14" s="504" t="s">
        <v>25</v>
      </c>
      <c r="F14" s="505">
        <f>Output_Agg!Q150</f>
        <v>0</v>
      </c>
      <c r="G14" s="505">
        <f>Output_Agg!R150</f>
        <v>0</v>
      </c>
      <c r="H14" s="505">
        <f>Output_Agg!S150</f>
        <v>0</v>
      </c>
      <c r="I14" s="505">
        <f>Output_Agg!T150</f>
        <v>0</v>
      </c>
      <c r="J14" s="505">
        <f>Output_Agg!U150</f>
        <v>0</v>
      </c>
    </row>
    <row r="15" spans="1:10">
      <c r="A15" s="504" t="s">
        <v>363</v>
      </c>
      <c r="B15" s="504" t="s">
        <v>1299</v>
      </c>
      <c r="C15" s="504" t="s">
        <v>1300</v>
      </c>
      <c r="D15" s="504" t="s">
        <v>31</v>
      </c>
      <c r="E15" s="504" t="s">
        <v>25</v>
      </c>
      <c r="F15" s="505">
        <f>Output_Agg!Q154</f>
        <v>0</v>
      </c>
      <c r="G15" s="505">
        <f>Output_Agg!R154</f>
        <v>0</v>
      </c>
      <c r="H15" s="505">
        <f>Output_Agg!S154</f>
        <v>0</v>
      </c>
      <c r="I15" s="505">
        <f>Output_Agg!T154</f>
        <v>0</v>
      </c>
      <c r="J15" s="505">
        <f>Output_Agg!U154</f>
        <v>0</v>
      </c>
    </row>
    <row r="16" spans="1:10">
      <c r="A16" s="504" t="s">
        <v>363</v>
      </c>
      <c r="B16" s="504" t="s">
        <v>1301</v>
      </c>
      <c r="C16" s="504" t="s">
        <v>1302</v>
      </c>
      <c r="D16" s="504" t="s">
        <v>31</v>
      </c>
      <c r="E16" s="504" t="s">
        <v>25</v>
      </c>
      <c r="F16" s="505">
        <f>Output_Agg!Q160</f>
        <v>8.0650000000000013</v>
      </c>
      <c r="G16" s="505">
        <f>Output_Agg!R160</f>
        <v>8.0619999999999994</v>
      </c>
      <c r="H16" s="505">
        <f>Output_Agg!S160</f>
        <v>8.1850000000000005</v>
      </c>
      <c r="I16" s="505">
        <f>Output_Agg!T160</f>
        <v>7.9860000000000007</v>
      </c>
      <c r="J16" s="505">
        <f>Output_Agg!U160</f>
        <v>7.7490000000000006</v>
      </c>
    </row>
    <row r="17" spans="1:10">
      <c r="A17" s="504" t="s">
        <v>363</v>
      </c>
      <c r="B17" s="504" t="s">
        <v>1303</v>
      </c>
      <c r="C17" s="504" t="s">
        <v>1304</v>
      </c>
      <c r="D17" s="504" t="s">
        <v>31</v>
      </c>
      <c r="E17" s="504" t="s">
        <v>25</v>
      </c>
      <c r="F17" s="505">
        <f>Output_Agg!Q163</f>
        <v>0.51</v>
      </c>
      <c r="G17" s="505">
        <f>Output_Agg!R163</f>
        <v>0.51</v>
      </c>
      <c r="H17" s="505">
        <f>Output_Agg!S163</f>
        <v>0.51</v>
      </c>
      <c r="I17" s="505">
        <f>Output_Agg!T163</f>
        <v>0.51</v>
      </c>
      <c r="J17" s="505">
        <f>Output_Agg!U163</f>
        <v>0.51</v>
      </c>
    </row>
    <row r="18" spans="1:10">
      <c r="A18" s="504" t="s">
        <v>363</v>
      </c>
      <c r="B18" s="504" t="s">
        <v>1305</v>
      </c>
      <c r="C18" s="504" t="s">
        <v>1306</v>
      </c>
      <c r="D18" s="504" t="s">
        <v>31</v>
      </c>
      <c r="E18" s="504" t="s">
        <v>25</v>
      </c>
      <c r="F18" s="505">
        <f>Output_Agg!Q166</f>
        <v>4.2320000000000002</v>
      </c>
      <c r="G18" s="505">
        <f>Output_Agg!R166</f>
        <v>4.2320000000000002</v>
      </c>
      <c r="H18" s="505">
        <f>Output_Agg!S166</f>
        <v>4.2320000000000002</v>
      </c>
      <c r="I18" s="505">
        <f>Output_Agg!T166</f>
        <v>4.2320000000000002</v>
      </c>
      <c r="J18" s="505">
        <f>Output_Agg!U166</f>
        <v>4.2320000000000002</v>
      </c>
    </row>
    <row r="19" spans="1:10">
      <c r="A19" s="504" t="s">
        <v>363</v>
      </c>
      <c r="B19" s="504" t="s">
        <v>1307</v>
      </c>
      <c r="C19" s="504" t="s">
        <v>1308</v>
      </c>
      <c r="D19" s="504" t="s">
        <v>31</v>
      </c>
      <c r="E19" s="504" t="s">
        <v>25</v>
      </c>
      <c r="F19" s="505">
        <f>Output_Agg!Q170</f>
        <v>2.9000000000000001E-2</v>
      </c>
      <c r="G19" s="505">
        <f>Output_Agg!R170</f>
        <v>2.9000000000000001E-2</v>
      </c>
      <c r="H19" s="505">
        <f>Output_Agg!S170</f>
        <v>2.9000000000000001E-2</v>
      </c>
      <c r="I19" s="505">
        <f>Output_Agg!T170</f>
        <v>2.9000000000000001E-2</v>
      </c>
      <c r="J19" s="505">
        <f>Output_Agg!U170</f>
        <v>2.9000000000000001E-2</v>
      </c>
    </row>
    <row r="20" spans="1:10">
      <c r="A20" s="504" t="s">
        <v>363</v>
      </c>
      <c r="B20" s="504" t="s">
        <v>1309</v>
      </c>
      <c r="C20" s="504" t="s">
        <v>1310</v>
      </c>
      <c r="D20" s="504" t="s">
        <v>31</v>
      </c>
      <c r="E20" s="504" t="s">
        <v>25</v>
      </c>
      <c r="F20" s="505">
        <f>Output_Agg!Q143</f>
        <v>0</v>
      </c>
      <c r="G20" s="505">
        <f>Output_Agg!R143</f>
        <v>0</v>
      </c>
      <c r="H20" s="505">
        <f>Output_Agg!S143</f>
        <v>0</v>
      </c>
      <c r="I20" s="505">
        <f>Output_Agg!T143</f>
        <v>0</v>
      </c>
      <c r="J20" s="505">
        <f>Output_Agg!U143</f>
        <v>0</v>
      </c>
    </row>
    <row r="21" spans="1:10">
      <c r="A21" s="504" t="s">
        <v>363</v>
      </c>
      <c r="B21" s="504" t="s">
        <v>1311</v>
      </c>
      <c r="C21" s="504" t="s">
        <v>1312</v>
      </c>
      <c r="D21" s="504" t="s">
        <v>31</v>
      </c>
      <c r="E21" s="504" t="s">
        <v>25</v>
      </c>
      <c r="F21" s="505">
        <f>Output_Agg!Q147</f>
        <v>1.1827622045253272</v>
      </c>
      <c r="G21" s="505">
        <f>Output_Agg!R147</f>
        <v>1.1829552911770318</v>
      </c>
      <c r="H21" s="505">
        <f>Output_Agg!S147</f>
        <v>1.1829552911770318</v>
      </c>
      <c r="I21" s="505">
        <f>Output_Agg!T147</f>
        <v>1.1829552911770318</v>
      </c>
      <c r="J21" s="505">
        <f>Output_Agg!U147</f>
        <v>1.1829552911770318</v>
      </c>
    </row>
    <row r="22" spans="1:10">
      <c r="A22" s="504" t="s">
        <v>363</v>
      </c>
      <c r="B22" s="504" t="s">
        <v>1313</v>
      </c>
      <c r="C22" s="504" t="s">
        <v>1314</v>
      </c>
      <c r="D22" s="504" t="s">
        <v>31</v>
      </c>
      <c r="E22" s="504" t="s">
        <v>25</v>
      </c>
      <c r="F22" s="505">
        <f>Output_Agg!Q151</f>
        <v>0</v>
      </c>
      <c r="G22" s="505">
        <f>Output_Agg!R151</f>
        <v>0</v>
      </c>
      <c r="H22" s="505">
        <f>Output_Agg!S151</f>
        <v>0</v>
      </c>
      <c r="I22" s="505">
        <f>Output_Agg!T151</f>
        <v>0</v>
      </c>
      <c r="J22" s="505">
        <f>Output_Agg!U151</f>
        <v>0</v>
      </c>
    </row>
    <row r="23" spans="1:10">
      <c r="A23" s="504" t="s">
        <v>363</v>
      </c>
      <c r="B23" s="504" t="s">
        <v>1315</v>
      </c>
      <c r="C23" s="504" t="s">
        <v>1316</v>
      </c>
      <c r="D23" s="504" t="s">
        <v>31</v>
      </c>
      <c r="E23" s="504" t="s">
        <v>25</v>
      </c>
      <c r="F23" s="505">
        <f>Output_Agg!Q155</f>
        <v>0.13300000000000001</v>
      </c>
      <c r="G23" s="505">
        <f>Output_Agg!R155</f>
        <v>0.13300000000000001</v>
      </c>
      <c r="H23" s="505">
        <f>Output_Agg!S155</f>
        <v>0.13300000000000001</v>
      </c>
      <c r="I23" s="505">
        <f>Output_Agg!T155</f>
        <v>0.13300000000000001</v>
      </c>
      <c r="J23" s="505">
        <f>Output_Agg!U155</f>
        <v>0.13300000000000001</v>
      </c>
    </row>
    <row r="24" spans="1:10">
      <c r="A24" s="504" t="s">
        <v>363</v>
      </c>
      <c r="B24" s="504" t="s">
        <v>1317</v>
      </c>
      <c r="C24" s="504" t="s">
        <v>1318</v>
      </c>
      <c r="D24" s="504" t="s">
        <v>31</v>
      </c>
      <c r="E24" s="504" t="s">
        <v>25</v>
      </c>
      <c r="F24" s="505">
        <f>Output_Agg!Q167</f>
        <v>0</v>
      </c>
      <c r="G24" s="505">
        <f>Output_Agg!R167</f>
        <v>0</v>
      </c>
      <c r="H24" s="505">
        <f>Output_Agg!S167</f>
        <v>0</v>
      </c>
      <c r="I24" s="505">
        <f>Output_Agg!T167</f>
        <v>0</v>
      </c>
      <c r="J24" s="505">
        <f>Output_Agg!U167</f>
        <v>0</v>
      </c>
    </row>
    <row r="25" spans="1:10">
      <c r="A25" s="504" t="s">
        <v>363</v>
      </c>
      <c r="B25" s="504" t="s">
        <v>1319</v>
      </c>
      <c r="C25" s="504" t="s">
        <v>1320</v>
      </c>
      <c r="D25" s="504" t="s">
        <v>31</v>
      </c>
      <c r="E25" s="504" t="s">
        <v>25</v>
      </c>
      <c r="F25" s="505">
        <f>Output_Agg!Q171</f>
        <v>0.106</v>
      </c>
      <c r="G25" s="505">
        <f>Output_Agg!R171</f>
        <v>0.106</v>
      </c>
      <c r="H25" s="505">
        <f>Output_Agg!S171</f>
        <v>0.106</v>
      </c>
      <c r="I25" s="505">
        <f>Output_Agg!T171</f>
        <v>0.106</v>
      </c>
      <c r="J25" s="505">
        <f>Output_Agg!U171</f>
        <v>0.106</v>
      </c>
    </row>
    <row r="26" spans="1:10">
      <c r="A26" s="504" t="s">
        <v>363</v>
      </c>
      <c r="B26" s="504" t="s">
        <v>1321</v>
      </c>
      <c r="C26" s="504" t="s">
        <v>1232</v>
      </c>
      <c r="D26" s="504" t="s">
        <v>31</v>
      </c>
      <c r="E26" s="504" t="s">
        <v>25</v>
      </c>
      <c r="F26" s="505">
        <f>Output_Agg!Q319</f>
        <v>0</v>
      </c>
      <c r="G26" s="505">
        <f>Output_Agg!R319</f>
        <v>0</v>
      </c>
      <c r="H26" s="505">
        <f>Output_Agg!S319</f>
        <v>0</v>
      </c>
      <c r="I26" s="505">
        <f>Output_Agg!T319</f>
        <v>0</v>
      </c>
      <c r="J26" s="505">
        <f>Output_Agg!U319</f>
        <v>0</v>
      </c>
    </row>
    <row r="27" spans="1:10">
      <c r="A27" s="504" t="s">
        <v>363</v>
      </c>
      <c r="B27" s="504" t="s">
        <v>1322</v>
      </c>
      <c r="C27" s="504" t="s">
        <v>1233</v>
      </c>
      <c r="D27" s="504" t="s">
        <v>31</v>
      </c>
      <c r="E27" s="504" t="s">
        <v>25</v>
      </c>
      <c r="F27" s="505">
        <f>Output_Agg!Q322</f>
        <v>0</v>
      </c>
      <c r="G27" s="505">
        <f>Output_Agg!R322</f>
        <v>0</v>
      </c>
      <c r="H27" s="505">
        <f>Output_Agg!S322</f>
        <v>0</v>
      </c>
      <c r="I27" s="505">
        <f>Output_Agg!T322</f>
        <v>0</v>
      </c>
      <c r="J27" s="505">
        <f>Output_Agg!U322</f>
        <v>0</v>
      </c>
    </row>
    <row r="28" spans="1:10">
      <c r="A28" s="504" t="s">
        <v>363</v>
      </c>
      <c r="B28" s="504" t="s">
        <v>1323</v>
      </c>
      <c r="C28" s="504" t="s">
        <v>1234</v>
      </c>
      <c r="D28" s="504" t="s">
        <v>31</v>
      </c>
      <c r="E28" s="504" t="s">
        <v>25</v>
      </c>
      <c r="F28" s="505">
        <f>Output_Agg!Q326</f>
        <v>0</v>
      </c>
      <c r="G28" s="505">
        <f>Output_Agg!R326</f>
        <v>0</v>
      </c>
      <c r="H28" s="505">
        <f>Output_Agg!S326</f>
        <v>0</v>
      </c>
      <c r="I28" s="505">
        <f>Output_Agg!T326</f>
        <v>0</v>
      </c>
      <c r="J28" s="505">
        <f>Output_Agg!U326</f>
        <v>0</v>
      </c>
    </row>
    <row r="29" spans="1:10">
      <c r="A29" s="504" t="s">
        <v>363</v>
      </c>
      <c r="B29" s="504" t="s">
        <v>1324</v>
      </c>
      <c r="C29" s="504" t="s">
        <v>1235</v>
      </c>
      <c r="D29" s="504" t="s">
        <v>31</v>
      </c>
      <c r="E29" s="504" t="s">
        <v>25</v>
      </c>
      <c r="F29" s="505">
        <f>Output_Agg!Q330</f>
        <v>1.1790000000000003</v>
      </c>
      <c r="G29" s="505">
        <f>Output_Agg!R330</f>
        <v>1.1790000000000003</v>
      </c>
      <c r="H29" s="505">
        <f>Output_Agg!S330</f>
        <v>1.1790000000000003</v>
      </c>
      <c r="I29" s="505">
        <f>Output_Agg!T330</f>
        <v>1.1790000000000005</v>
      </c>
      <c r="J29" s="505">
        <f>Output_Agg!U330</f>
        <v>1.1790000000000005</v>
      </c>
    </row>
    <row r="30" spans="1:10">
      <c r="A30" s="504" t="s">
        <v>363</v>
      </c>
      <c r="B30" s="504" t="s">
        <v>1325</v>
      </c>
      <c r="C30" s="504" t="s">
        <v>1236</v>
      </c>
      <c r="D30" s="504" t="s">
        <v>31</v>
      </c>
      <c r="E30" s="504" t="s">
        <v>25</v>
      </c>
      <c r="F30" s="505">
        <f>Output_Agg!Q333</f>
        <v>0</v>
      </c>
      <c r="G30" s="505">
        <f>Output_Agg!R333</f>
        <v>0</v>
      </c>
      <c r="H30" s="505">
        <f>Output_Agg!S333</f>
        <v>0</v>
      </c>
      <c r="I30" s="505">
        <f>Output_Agg!T333</f>
        <v>0</v>
      </c>
      <c r="J30" s="505">
        <f>Output_Agg!U333</f>
        <v>0</v>
      </c>
    </row>
    <row r="31" spans="1:10">
      <c r="A31" s="504" t="s">
        <v>363</v>
      </c>
      <c r="B31" s="504" t="s">
        <v>1326</v>
      </c>
      <c r="C31" s="504" t="s">
        <v>1237</v>
      </c>
      <c r="D31" s="504" t="s">
        <v>31</v>
      </c>
      <c r="E31" s="504" t="s">
        <v>25</v>
      </c>
      <c r="F31" s="505">
        <f>Output_Agg!Q336</f>
        <v>0</v>
      </c>
      <c r="G31" s="505">
        <f>Output_Agg!R336</f>
        <v>0</v>
      </c>
      <c r="H31" s="505">
        <f>Output_Agg!S336</f>
        <v>0</v>
      </c>
      <c r="I31" s="505">
        <f>Output_Agg!T336</f>
        <v>0</v>
      </c>
      <c r="J31" s="505">
        <f>Output_Agg!U336</f>
        <v>0</v>
      </c>
    </row>
    <row r="32" spans="1:10">
      <c r="A32" s="504" t="s">
        <v>363</v>
      </c>
      <c r="B32" s="504" t="s">
        <v>1327</v>
      </c>
      <c r="C32" s="504" t="s">
        <v>1238</v>
      </c>
      <c r="D32" s="504" t="s">
        <v>31</v>
      </c>
      <c r="E32" s="504" t="s">
        <v>25</v>
      </c>
      <c r="F32" s="505">
        <f>Output_Agg!Q342</f>
        <v>0</v>
      </c>
      <c r="G32" s="505">
        <f>Output_Agg!R342</f>
        <v>0</v>
      </c>
      <c r="H32" s="505">
        <f>Output_Agg!S342</f>
        <v>0</v>
      </c>
      <c r="I32" s="505">
        <f>Output_Agg!T342</f>
        <v>0</v>
      </c>
      <c r="J32" s="505">
        <f>Output_Agg!U342</f>
        <v>0</v>
      </c>
    </row>
    <row r="33" spans="1:10">
      <c r="A33" s="504" t="s">
        <v>363</v>
      </c>
      <c r="B33" s="504" t="s">
        <v>1328</v>
      </c>
      <c r="C33" s="504" t="s">
        <v>1239</v>
      </c>
      <c r="D33" s="504" t="s">
        <v>31</v>
      </c>
      <c r="E33" s="504" t="s">
        <v>25</v>
      </c>
      <c r="F33" s="505">
        <f>Output_Agg!Q346</f>
        <v>0</v>
      </c>
      <c r="G33" s="505">
        <f>Output_Agg!R346</f>
        <v>0</v>
      </c>
      <c r="H33" s="505">
        <f>Output_Agg!S346</f>
        <v>0</v>
      </c>
      <c r="I33" s="505">
        <f>Output_Agg!T346</f>
        <v>0</v>
      </c>
      <c r="J33" s="505">
        <f>Output_Agg!U346</f>
        <v>0</v>
      </c>
    </row>
    <row r="34" spans="1:10">
      <c r="A34" s="504" t="s">
        <v>363</v>
      </c>
      <c r="B34" s="504" t="s">
        <v>1329</v>
      </c>
      <c r="C34" s="504" t="s">
        <v>1240</v>
      </c>
      <c r="D34" s="504" t="s">
        <v>31</v>
      </c>
      <c r="E34" s="504" t="s">
        <v>25</v>
      </c>
      <c r="F34" s="505">
        <f>Output_Agg!Q350</f>
        <v>0</v>
      </c>
      <c r="G34" s="505">
        <f>Output_Agg!R350</f>
        <v>0</v>
      </c>
      <c r="H34" s="505">
        <f>Output_Agg!S350</f>
        <v>0</v>
      </c>
      <c r="I34" s="505">
        <f>Output_Agg!T350</f>
        <v>0</v>
      </c>
      <c r="J34" s="505">
        <f>Output_Agg!U350</f>
        <v>0</v>
      </c>
    </row>
    <row r="35" spans="1:10">
      <c r="A35" s="504" t="s">
        <v>363</v>
      </c>
      <c r="B35" s="504" t="s">
        <v>1330</v>
      </c>
      <c r="C35" s="504" t="s">
        <v>1241</v>
      </c>
      <c r="D35" s="504" t="s">
        <v>31</v>
      </c>
      <c r="E35" s="504" t="s">
        <v>25</v>
      </c>
      <c r="F35" s="505">
        <f>Output_Agg!Q354</f>
        <v>0</v>
      </c>
      <c r="G35" s="505">
        <f>Output_Agg!R354</f>
        <v>0</v>
      </c>
      <c r="H35" s="505">
        <f>Output_Agg!S354</f>
        <v>0</v>
      </c>
      <c r="I35" s="505">
        <f>Output_Agg!T354</f>
        <v>0</v>
      </c>
      <c r="J35" s="505">
        <f>Output_Agg!U354</f>
        <v>0</v>
      </c>
    </row>
    <row r="36" spans="1:10">
      <c r="A36" s="504" t="s">
        <v>363</v>
      </c>
      <c r="B36" s="504" t="s">
        <v>1331</v>
      </c>
      <c r="C36" s="504" t="s">
        <v>1242</v>
      </c>
      <c r="D36" s="504" t="s">
        <v>31</v>
      </c>
      <c r="E36" s="504" t="s">
        <v>25</v>
      </c>
      <c r="F36" s="505">
        <f>Output_Agg!Q358</f>
        <v>0</v>
      </c>
      <c r="G36" s="505">
        <f>Output_Agg!R358</f>
        <v>0</v>
      </c>
      <c r="H36" s="505">
        <f>Output_Agg!S358</f>
        <v>0</v>
      </c>
      <c r="I36" s="505">
        <f>Output_Agg!T358</f>
        <v>0</v>
      </c>
      <c r="J36" s="505">
        <f>Output_Agg!U358</f>
        <v>0</v>
      </c>
    </row>
    <row r="37" spans="1:10">
      <c r="A37" s="504" t="s">
        <v>363</v>
      </c>
      <c r="B37" s="504" t="s">
        <v>1332</v>
      </c>
      <c r="C37" s="504" t="s">
        <v>1243</v>
      </c>
      <c r="D37" s="504" t="s">
        <v>31</v>
      </c>
      <c r="E37" s="504" t="s">
        <v>25</v>
      </c>
      <c r="F37" s="505">
        <f>Output_Agg!Q362</f>
        <v>0</v>
      </c>
      <c r="G37" s="505">
        <f>Output_Agg!R362</f>
        <v>0</v>
      </c>
      <c r="H37" s="505">
        <f>Output_Agg!S362</f>
        <v>0</v>
      </c>
      <c r="I37" s="505">
        <f>Output_Agg!T362</f>
        <v>0</v>
      </c>
      <c r="J37" s="505">
        <f>Output_Agg!U362</f>
        <v>0</v>
      </c>
    </row>
    <row r="38" spans="1:10">
      <c r="A38" s="504" t="s">
        <v>363</v>
      </c>
      <c r="B38" s="504" t="s">
        <v>1333</v>
      </c>
      <c r="C38" s="504" t="s">
        <v>1208</v>
      </c>
      <c r="D38" s="504" t="s">
        <v>31</v>
      </c>
      <c r="E38" s="504" t="s">
        <v>25</v>
      </c>
      <c r="F38" s="505">
        <v>0</v>
      </c>
      <c r="G38" s="505">
        <v>0</v>
      </c>
      <c r="H38" s="505">
        <v>0</v>
      </c>
      <c r="I38" s="505">
        <v>0</v>
      </c>
      <c r="J38" s="505">
        <v>0</v>
      </c>
    </row>
    <row r="39" spans="1:10">
      <c r="A39" s="504" t="s">
        <v>363</v>
      </c>
      <c r="B39" s="504" t="s">
        <v>1334</v>
      </c>
      <c r="C39" s="504" t="s">
        <v>1209</v>
      </c>
      <c r="D39" s="504" t="s">
        <v>31</v>
      </c>
      <c r="E39" s="504" t="s">
        <v>25</v>
      </c>
      <c r="F39" s="505">
        <v>0</v>
      </c>
      <c r="G39" s="505">
        <v>0</v>
      </c>
      <c r="H39" s="505">
        <v>0</v>
      </c>
      <c r="I39" s="505">
        <v>0</v>
      </c>
      <c r="J39" s="505">
        <v>0</v>
      </c>
    </row>
    <row r="40" spans="1:10">
      <c r="A40" s="504" t="s">
        <v>363</v>
      </c>
      <c r="B40" s="504" t="s">
        <v>1335</v>
      </c>
      <c r="C40" s="504" t="s">
        <v>1210</v>
      </c>
      <c r="D40" s="504" t="s">
        <v>31</v>
      </c>
      <c r="E40" s="504" t="s">
        <v>25</v>
      </c>
      <c r="F40" s="505">
        <v>0</v>
      </c>
      <c r="G40" s="505">
        <v>0</v>
      </c>
      <c r="H40" s="505">
        <v>0</v>
      </c>
      <c r="I40" s="505">
        <v>0</v>
      </c>
      <c r="J40" s="505">
        <v>0</v>
      </c>
    </row>
    <row r="41" spans="1:10">
      <c r="A41" s="504" t="s">
        <v>363</v>
      </c>
      <c r="B41" s="504" t="s">
        <v>1336</v>
      </c>
      <c r="C41" s="504" t="s">
        <v>1211</v>
      </c>
      <c r="D41" s="504" t="s">
        <v>31</v>
      </c>
      <c r="E41" s="504" t="s">
        <v>25</v>
      </c>
      <c r="F41" s="505">
        <v>0</v>
      </c>
      <c r="G41" s="505">
        <v>0</v>
      </c>
      <c r="H41" s="505">
        <v>0</v>
      </c>
      <c r="I41" s="505">
        <v>0</v>
      </c>
      <c r="J41" s="505">
        <v>0</v>
      </c>
    </row>
    <row r="42" spans="1:10">
      <c r="A42" s="504" t="s">
        <v>363</v>
      </c>
      <c r="B42" s="504" t="s">
        <v>1337</v>
      </c>
      <c r="C42" s="504" t="s">
        <v>1212</v>
      </c>
      <c r="D42" s="504" t="s">
        <v>31</v>
      </c>
      <c r="E42" s="504" t="s">
        <v>25</v>
      </c>
      <c r="F42" s="505">
        <v>0</v>
      </c>
      <c r="G42" s="505">
        <v>0</v>
      </c>
      <c r="H42" s="505">
        <v>0</v>
      </c>
      <c r="I42" s="505">
        <v>0</v>
      </c>
      <c r="J42" s="505">
        <v>0</v>
      </c>
    </row>
    <row r="43" spans="1:10">
      <c r="A43" s="504" t="s">
        <v>363</v>
      </c>
      <c r="B43" s="504" t="s">
        <v>1338</v>
      </c>
      <c r="C43" s="504" t="s">
        <v>1213</v>
      </c>
      <c r="D43" s="504" t="s">
        <v>31</v>
      </c>
      <c r="E43" s="504" t="s">
        <v>25</v>
      </c>
      <c r="F43" s="505">
        <v>0</v>
      </c>
      <c r="G43" s="505">
        <v>0</v>
      </c>
      <c r="H43" s="505">
        <v>0</v>
      </c>
      <c r="I43" s="505">
        <v>0</v>
      </c>
      <c r="J43" s="505">
        <v>0</v>
      </c>
    </row>
    <row r="44" spans="1:10">
      <c r="A44" s="504" t="s">
        <v>363</v>
      </c>
      <c r="B44" s="504" t="s">
        <v>1339</v>
      </c>
      <c r="C44" s="504" t="s">
        <v>1214</v>
      </c>
      <c r="D44" s="504" t="s">
        <v>31</v>
      </c>
      <c r="E44" s="504" t="s">
        <v>25</v>
      </c>
      <c r="F44" s="505">
        <v>0</v>
      </c>
      <c r="G44" s="505">
        <v>0</v>
      </c>
      <c r="H44" s="505">
        <v>0</v>
      </c>
      <c r="I44" s="505">
        <v>0</v>
      </c>
      <c r="J44" s="505">
        <v>0</v>
      </c>
    </row>
    <row r="45" spans="1:10">
      <c r="A45" s="504" t="s">
        <v>363</v>
      </c>
      <c r="B45" s="504" t="s">
        <v>1340</v>
      </c>
      <c r="C45" s="504" t="s">
        <v>1215</v>
      </c>
      <c r="D45" s="504" t="s">
        <v>31</v>
      </c>
      <c r="E45" s="504" t="s">
        <v>25</v>
      </c>
      <c r="F45" s="505">
        <v>0</v>
      </c>
      <c r="G45" s="505">
        <v>0</v>
      </c>
      <c r="H45" s="505">
        <v>0</v>
      </c>
      <c r="I45" s="505">
        <v>0</v>
      </c>
      <c r="J45" s="505">
        <v>0</v>
      </c>
    </row>
    <row r="46" spans="1:10">
      <c r="A46" s="504" t="s">
        <v>363</v>
      </c>
      <c r="B46" s="504" t="s">
        <v>1341</v>
      </c>
      <c r="C46" s="504" t="s">
        <v>1216</v>
      </c>
      <c r="D46" s="504" t="s">
        <v>31</v>
      </c>
      <c r="E46" s="504" t="s">
        <v>25</v>
      </c>
      <c r="F46" s="505">
        <v>0</v>
      </c>
      <c r="G46" s="505">
        <v>0</v>
      </c>
      <c r="H46" s="505">
        <v>0</v>
      </c>
      <c r="I46" s="505">
        <v>0</v>
      </c>
      <c r="J46" s="505">
        <v>0</v>
      </c>
    </row>
    <row r="47" spans="1:10">
      <c r="A47" s="504" t="s">
        <v>363</v>
      </c>
      <c r="B47" s="504" t="s">
        <v>1342</v>
      </c>
      <c r="C47" s="504" t="s">
        <v>1217</v>
      </c>
      <c r="D47" s="504" t="s">
        <v>31</v>
      </c>
      <c r="E47" s="504" t="s">
        <v>25</v>
      </c>
      <c r="F47" s="505">
        <v>0</v>
      </c>
      <c r="G47" s="505">
        <v>0</v>
      </c>
      <c r="H47" s="505">
        <v>0</v>
      </c>
      <c r="I47" s="505">
        <v>0</v>
      </c>
      <c r="J47" s="505">
        <v>0</v>
      </c>
    </row>
    <row r="48" spans="1:10">
      <c r="A48" s="504" t="s">
        <v>363</v>
      </c>
      <c r="B48" s="504" t="s">
        <v>1343</v>
      </c>
      <c r="C48" s="504" t="s">
        <v>1218</v>
      </c>
      <c r="D48" s="504" t="s">
        <v>31</v>
      </c>
      <c r="E48" s="504" t="s">
        <v>25</v>
      </c>
      <c r="F48" s="505">
        <v>0</v>
      </c>
      <c r="G48" s="505">
        <v>0</v>
      </c>
      <c r="H48" s="505">
        <v>0</v>
      </c>
      <c r="I48" s="505">
        <v>0</v>
      </c>
      <c r="J48" s="505">
        <v>0</v>
      </c>
    </row>
    <row r="49" spans="1:10">
      <c r="A49" s="504" t="s">
        <v>363</v>
      </c>
      <c r="B49" s="504" t="s">
        <v>1344</v>
      </c>
      <c r="C49" s="504" t="s">
        <v>1219</v>
      </c>
      <c r="D49" s="504" t="s">
        <v>31</v>
      </c>
      <c r="E49" s="504" t="s">
        <v>25</v>
      </c>
      <c r="F49" s="505">
        <v>0</v>
      </c>
      <c r="G49" s="505">
        <v>0</v>
      </c>
      <c r="H49" s="505">
        <v>0</v>
      </c>
      <c r="I49" s="505">
        <v>0</v>
      </c>
      <c r="J49" s="505">
        <v>0</v>
      </c>
    </row>
    <row r="50" spans="1:10">
      <c r="A50" s="504" t="s">
        <v>363</v>
      </c>
      <c r="B50" s="504" t="s">
        <v>1345</v>
      </c>
      <c r="C50" s="504" t="s">
        <v>1220</v>
      </c>
      <c r="D50" s="504" t="s">
        <v>31</v>
      </c>
      <c r="E50" s="504" t="s">
        <v>25</v>
      </c>
      <c r="F50" s="505">
        <v>0</v>
      </c>
      <c r="G50" s="505">
        <v>0</v>
      </c>
      <c r="H50" s="505">
        <v>0</v>
      </c>
      <c r="I50" s="505">
        <v>0</v>
      </c>
      <c r="J50" s="505">
        <v>0</v>
      </c>
    </row>
    <row r="51" spans="1:10">
      <c r="A51" s="504" t="s">
        <v>363</v>
      </c>
      <c r="B51" s="504" t="s">
        <v>1346</v>
      </c>
      <c r="C51" s="504" t="s">
        <v>1221</v>
      </c>
      <c r="D51" s="504" t="s">
        <v>31</v>
      </c>
      <c r="E51" s="504" t="s">
        <v>25</v>
      </c>
      <c r="F51" s="505">
        <v>0</v>
      </c>
      <c r="G51" s="505">
        <v>0</v>
      </c>
      <c r="H51" s="505">
        <v>0</v>
      </c>
      <c r="I51" s="505">
        <v>0</v>
      </c>
      <c r="J51" s="505">
        <v>0</v>
      </c>
    </row>
    <row r="52" spans="1:10">
      <c r="A52" s="504" t="s">
        <v>363</v>
      </c>
      <c r="B52" s="504" t="s">
        <v>1347</v>
      </c>
      <c r="C52" s="504" t="s">
        <v>1222</v>
      </c>
      <c r="D52" s="504" t="s">
        <v>31</v>
      </c>
      <c r="E52" s="504" t="s">
        <v>25</v>
      </c>
      <c r="F52" s="505">
        <v>0</v>
      </c>
      <c r="G52" s="505">
        <v>0</v>
      </c>
      <c r="H52" s="505">
        <v>0</v>
      </c>
      <c r="I52" s="505">
        <v>0</v>
      </c>
      <c r="J52" s="505">
        <v>0</v>
      </c>
    </row>
    <row r="53" spans="1:10">
      <c r="A53" s="504" t="s">
        <v>363</v>
      </c>
      <c r="B53" s="504" t="s">
        <v>1348</v>
      </c>
      <c r="C53" s="504" t="s">
        <v>1223</v>
      </c>
      <c r="D53" s="504" t="s">
        <v>31</v>
      </c>
      <c r="E53" s="504" t="s">
        <v>25</v>
      </c>
      <c r="F53" s="505">
        <v>0</v>
      </c>
      <c r="G53" s="505">
        <v>0</v>
      </c>
      <c r="H53" s="505">
        <v>0</v>
      </c>
      <c r="I53" s="505">
        <v>0</v>
      </c>
      <c r="J53" s="505">
        <v>0</v>
      </c>
    </row>
    <row r="54" spans="1:10">
      <c r="A54" s="504" t="s">
        <v>363</v>
      </c>
      <c r="B54" s="504" t="s">
        <v>1349</v>
      </c>
      <c r="C54" s="504" t="s">
        <v>1224</v>
      </c>
      <c r="D54" s="504" t="s">
        <v>31</v>
      </c>
      <c r="E54" s="504" t="s">
        <v>25</v>
      </c>
      <c r="F54" s="505">
        <v>0</v>
      </c>
      <c r="G54" s="505">
        <v>0</v>
      </c>
      <c r="H54" s="505">
        <v>0</v>
      </c>
      <c r="I54" s="505">
        <v>0</v>
      </c>
      <c r="J54" s="505">
        <v>0</v>
      </c>
    </row>
    <row r="55" spans="1:10">
      <c r="A55" s="504" t="s">
        <v>363</v>
      </c>
      <c r="B55" s="504" t="s">
        <v>1350</v>
      </c>
      <c r="C55" s="504" t="s">
        <v>1225</v>
      </c>
      <c r="D55" s="504" t="s">
        <v>31</v>
      </c>
      <c r="E55" s="504" t="s">
        <v>25</v>
      </c>
      <c r="F55" s="505">
        <v>0</v>
      </c>
      <c r="G55" s="505">
        <v>0</v>
      </c>
      <c r="H55" s="505">
        <v>0</v>
      </c>
      <c r="I55" s="505">
        <v>0</v>
      </c>
      <c r="J55" s="505">
        <v>0</v>
      </c>
    </row>
    <row r="56" spans="1:10">
      <c r="A56" s="504" t="s">
        <v>363</v>
      </c>
      <c r="B56" s="504" t="s">
        <v>1351</v>
      </c>
      <c r="C56" s="504" t="s">
        <v>1226</v>
      </c>
      <c r="D56" s="504" t="s">
        <v>31</v>
      </c>
      <c r="E56" s="504" t="s">
        <v>25</v>
      </c>
      <c r="F56" s="505">
        <v>0</v>
      </c>
      <c r="G56" s="505">
        <v>0</v>
      </c>
      <c r="H56" s="505">
        <v>0</v>
      </c>
      <c r="I56" s="505">
        <v>0</v>
      </c>
      <c r="J56" s="505">
        <v>0</v>
      </c>
    </row>
    <row r="57" spans="1:10">
      <c r="A57" s="504" t="s">
        <v>363</v>
      </c>
      <c r="B57" s="504" t="s">
        <v>1352</v>
      </c>
      <c r="C57" s="504" t="s">
        <v>1227</v>
      </c>
      <c r="D57" s="504" t="s">
        <v>31</v>
      </c>
      <c r="E57" s="504" t="s">
        <v>25</v>
      </c>
      <c r="F57" s="505">
        <v>0</v>
      </c>
      <c r="G57" s="505">
        <v>0</v>
      </c>
      <c r="H57" s="505">
        <v>0</v>
      </c>
      <c r="I57" s="505">
        <v>0</v>
      </c>
      <c r="J57" s="505">
        <v>0</v>
      </c>
    </row>
    <row r="58" spans="1:10">
      <c r="A58" s="504" t="s">
        <v>363</v>
      </c>
      <c r="B58" s="504" t="s">
        <v>1353</v>
      </c>
      <c r="C58" s="504" t="s">
        <v>1228</v>
      </c>
      <c r="D58" s="504" t="s">
        <v>31</v>
      </c>
      <c r="E58" s="504" t="s">
        <v>25</v>
      </c>
      <c r="F58" s="505">
        <v>0</v>
      </c>
      <c r="G58" s="505">
        <v>0</v>
      </c>
      <c r="H58" s="505">
        <v>0</v>
      </c>
      <c r="I58" s="505">
        <v>0</v>
      </c>
      <c r="J58" s="505">
        <v>0</v>
      </c>
    </row>
    <row r="59" spans="1:10">
      <c r="A59" s="504" t="s">
        <v>363</v>
      </c>
      <c r="B59" s="504" t="s">
        <v>1354</v>
      </c>
      <c r="C59" s="504" t="s">
        <v>1229</v>
      </c>
      <c r="D59" s="504" t="s">
        <v>31</v>
      </c>
      <c r="E59" s="504" t="s">
        <v>25</v>
      </c>
      <c r="F59" s="505">
        <v>0</v>
      </c>
      <c r="G59" s="505">
        <v>0</v>
      </c>
      <c r="H59" s="505">
        <v>0</v>
      </c>
      <c r="I59" s="505">
        <v>0</v>
      </c>
      <c r="J59" s="505">
        <v>0</v>
      </c>
    </row>
    <row r="60" spans="1:10">
      <c r="A60" s="504" t="s">
        <v>363</v>
      </c>
      <c r="B60" s="504" t="s">
        <v>1355</v>
      </c>
      <c r="C60" s="504" t="s">
        <v>1230</v>
      </c>
      <c r="D60" s="504" t="s">
        <v>31</v>
      </c>
      <c r="E60" s="504" t="s">
        <v>25</v>
      </c>
      <c r="F60" s="505">
        <v>0</v>
      </c>
      <c r="G60" s="505">
        <v>0</v>
      </c>
      <c r="H60" s="505">
        <v>0</v>
      </c>
      <c r="I60" s="505">
        <v>0</v>
      </c>
      <c r="J60" s="505">
        <v>0</v>
      </c>
    </row>
    <row r="61" spans="1:10">
      <c r="A61" s="504" t="s">
        <v>363</v>
      </c>
      <c r="B61" s="504" t="s">
        <v>1356</v>
      </c>
      <c r="C61" s="504" t="s">
        <v>1231</v>
      </c>
      <c r="D61" s="504" t="s">
        <v>31</v>
      </c>
      <c r="E61" s="504" t="s">
        <v>25</v>
      </c>
      <c r="F61" s="505">
        <v>0</v>
      </c>
      <c r="G61" s="505">
        <v>0</v>
      </c>
      <c r="H61" s="505">
        <v>0</v>
      </c>
      <c r="I61" s="505">
        <v>0</v>
      </c>
      <c r="J61" s="505">
        <v>0</v>
      </c>
    </row>
    <row r="62" spans="1:10">
      <c r="A62" s="504" t="s">
        <v>363</v>
      </c>
      <c r="B62" s="504" t="s">
        <v>1357</v>
      </c>
      <c r="C62" s="504" t="s">
        <v>1358</v>
      </c>
      <c r="D62" s="504" t="s">
        <v>31</v>
      </c>
      <c r="E62" s="504" t="s">
        <v>25</v>
      </c>
      <c r="F62" s="505">
        <v>0</v>
      </c>
      <c r="G62" s="505">
        <v>0</v>
      </c>
      <c r="H62" s="505">
        <v>0</v>
      </c>
      <c r="I62" s="505">
        <v>0</v>
      </c>
      <c r="J62" s="505">
        <v>0</v>
      </c>
    </row>
    <row r="63" spans="1:10">
      <c r="A63" s="504" t="s">
        <v>363</v>
      </c>
      <c r="B63" s="504" t="s">
        <v>1359</v>
      </c>
      <c r="C63" s="504" t="s">
        <v>1360</v>
      </c>
      <c r="D63" s="504" t="s">
        <v>31</v>
      </c>
      <c r="E63" s="504" t="s">
        <v>25</v>
      </c>
      <c r="F63" s="505">
        <v>0</v>
      </c>
      <c r="G63" s="505">
        <v>0</v>
      </c>
      <c r="H63" s="505">
        <v>0</v>
      </c>
      <c r="I63" s="505">
        <v>0</v>
      </c>
      <c r="J63" s="505">
        <v>0</v>
      </c>
    </row>
    <row r="64" spans="1:10">
      <c r="A64" s="504" t="s">
        <v>363</v>
      </c>
      <c r="B64" s="504" t="s">
        <v>1361</v>
      </c>
      <c r="C64" s="504" t="s">
        <v>1362</v>
      </c>
      <c r="D64" s="504" t="s">
        <v>31</v>
      </c>
      <c r="E64" s="504" t="s">
        <v>25</v>
      </c>
      <c r="F64" s="505">
        <v>0</v>
      </c>
      <c r="G64" s="505">
        <v>0</v>
      </c>
      <c r="H64" s="505">
        <v>0</v>
      </c>
      <c r="I64" s="505">
        <v>0</v>
      </c>
      <c r="J64" s="505">
        <v>0</v>
      </c>
    </row>
    <row r="65" spans="1:10">
      <c r="A65" s="504" t="s">
        <v>363</v>
      </c>
      <c r="B65" s="504" t="s">
        <v>1363</v>
      </c>
      <c r="C65" s="504" t="s">
        <v>1364</v>
      </c>
      <c r="D65" s="504" t="s">
        <v>31</v>
      </c>
      <c r="E65" s="504" t="s">
        <v>25</v>
      </c>
      <c r="F65" s="505">
        <v>0</v>
      </c>
      <c r="G65" s="505">
        <v>0</v>
      </c>
      <c r="H65" s="505">
        <v>0</v>
      </c>
      <c r="I65" s="505">
        <v>0</v>
      </c>
      <c r="J65" s="505">
        <v>0</v>
      </c>
    </row>
    <row r="66" spans="1:10">
      <c r="A66" s="504" t="s">
        <v>363</v>
      </c>
      <c r="B66" s="504" t="s">
        <v>1365</v>
      </c>
      <c r="C66" s="504" t="s">
        <v>1182</v>
      </c>
      <c r="D66" s="504" t="s">
        <v>31</v>
      </c>
      <c r="E66" s="504" t="s">
        <v>25</v>
      </c>
      <c r="F66" s="505">
        <v>0</v>
      </c>
      <c r="G66" s="505">
        <v>0</v>
      </c>
      <c r="H66" s="505">
        <v>0</v>
      </c>
      <c r="I66" s="505">
        <v>0</v>
      </c>
      <c r="J66" s="505">
        <v>0</v>
      </c>
    </row>
    <row r="67" spans="1:10">
      <c r="A67" s="504" t="s">
        <v>363</v>
      </c>
      <c r="B67" s="504" t="s">
        <v>1366</v>
      </c>
      <c r="C67" s="504" t="s">
        <v>1183</v>
      </c>
      <c r="D67" s="504" t="s">
        <v>31</v>
      </c>
      <c r="E67" s="504" t="s">
        <v>25</v>
      </c>
      <c r="F67" s="505">
        <v>0</v>
      </c>
      <c r="G67" s="505">
        <v>0</v>
      </c>
      <c r="H67" s="505">
        <v>0</v>
      </c>
      <c r="I67" s="505">
        <v>0</v>
      </c>
      <c r="J67" s="505">
        <v>0</v>
      </c>
    </row>
    <row r="68" spans="1:10">
      <c r="A68" s="504" t="s">
        <v>363</v>
      </c>
      <c r="B68" s="504" t="s">
        <v>1367</v>
      </c>
      <c r="C68" s="504" t="s">
        <v>1184</v>
      </c>
      <c r="D68" s="504" t="s">
        <v>31</v>
      </c>
      <c r="E68" s="504" t="s">
        <v>25</v>
      </c>
      <c r="F68" s="505">
        <v>0</v>
      </c>
      <c r="G68" s="505">
        <v>0</v>
      </c>
      <c r="H68" s="505">
        <v>0</v>
      </c>
      <c r="I68" s="505">
        <v>0</v>
      </c>
      <c r="J68" s="505">
        <v>0</v>
      </c>
    </row>
    <row r="69" spans="1:10">
      <c r="A69" s="504" t="s">
        <v>363</v>
      </c>
      <c r="B69" s="504" t="s">
        <v>1368</v>
      </c>
      <c r="C69" s="504" t="s">
        <v>1185</v>
      </c>
      <c r="D69" s="504" t="s">
        <v>31</v>
      </c>
      <c r="E69" s="504" t="s">
        <v>25</v>
      </c>
      <c r="F69" s="505">
        <v>0</v>
      </c>
      <c r="G69" s="505">
        <v>0</v>
      </c>
      <c r="H69" s="505">
        <v>0</v>
      </c>
      <c r="I69" s="505">
        <v>0</v>
      </c>
      <c r="J69" s="505">
        <v>0</v>
      </c>
    </row>
    <row r="70" spans="1:10">
      <c r="A70" s="504" t="s">
        <v>363</v>
      </c>
      <c r="B70" s="504" t="s">
        <v>1369</v>
      </c>
      <c r="C70" s="504" t="s">
        <v>1370</v>
      </c>
      <c r="D70" s="504" t="s">
        <v>31</v>
      </c>
      <c r="E70" s="504" t="s">
        <v>25</v>
      </c>
      <c r="F70" s="505">
        <v>0</v>
      </c>
      <c r="G70" s="505">
        <v>0</v>
      </c>
      <c r="H70" s="505">
        <v>0</v>
      </c>
      <c r="I70" s="505">
        <v>0</v>
      </c>
      <c r="J70" s="505">
        <v>0</v>
      </c>
    </row>
    <row r="71" spans="1:10">
      <c r="A71" s="504" t="s">
        <v>363</v>
      </c>
      <c r="B71" s="504" t="s">
        <v>1371</v>
      </c>
      <c r="C71" s="504" t="s">
        <v>1372</v>
      </c>
      <c r="D71" s="504" t="s">
        <v>31</v>
      </c>
      <c r="E71" s="504" t="s">
        <v>25</v>
      </c>
      <c r="F71" s="505">
        <v>0</v>
      </c>
      <c r="G71" s="505">
        <v>0</v>
      </c>
      <c r="H71" s="505">
        <v>0</v>
      </c>
      <c r="I71" s="505">
        <v>0</v>
      </c>
      <c r="J71" s="505">
        <v>0</v>
      </c>
    </row>
    <row r="72" spans="1:10">
      <c r="A72" s="504" t="s">
        <v>363</v>
      </c>
      <c r="B72" s="504" t="s">
        <v>1373</v>
      </c>
      <c r="C72" s="504" t="s">
        <v>1374</v>
      </c>
      <c r="D72" s="504" t="s">
        <v>31</v>
      </c>
      <c r="E72" s="504" t="s">
        <v>25</v>
      </c>
      <c r="F72" s="505">
        <v>0</v>
      </c>
      <c r="G72" s="505">
        <v>0</v>
      </c>
      <c r="H72" s="505">
        <v>0</v>
      </c>
      <c r="I72" s="505">
        <v>0</v>
      </c>
      <c r="J72" s="505">
        <v>0</v>
      </c>
    </row>
    <row r="73" spans="1:10">
      <c r="A73" s="504" t="s">
        <v>363</v>
      </c>
      <c r="B73" s="504" t="s">
        <v>1375</v>
      </c>
      <c r="C73" s="504" t="s">
        <v>1376</v>
      </c>
      <c r="D73" s="504" t="s">
        <v>31</v>
      </c>
      <c r="E73" s="504" t="s">
        <v>25</v>
      </c>
      <c r="F73" s="505">
        <v>0</v>
      </c>
      <c r="G73" s="505">
        <v>0</v>
      </c>
      <c r="H73" s="505">
        <v>0</v>
      </c>
      <c r="I73" s="505">
        <v>0</v>
      </c>
      <c r="J73" s="505">
        <v>0</v>
      </c>
    </row>
    <row r="74" spans="1:10">
      <c r="A74" s="504" t="s">
        <v>363</v>
      </c>
      <c r="B74" s="504" t="s">
        <v>1377</v>
      </c>
      <c r="C74" s="504" t="s">
        <v>1378</v>
      </c>
      <c r="D74" s="504" t="s">
        <v>31</v>
      </c>
      <c r="E74" s="504" t="s">
        <v>25</v>
      </c>
      <c r="F74" s="505">
        <v>0</v>
      </c>
      <c r="G74" s="505">
        <v>0</v>
      </c>
      <c r="H74" s="505">
        <v>0</v>
      </c>
      <c r="I74" s="505">
        <v>0</v>
      </c>
      <c r="J74" s="505">
        <v>0</v>
      </c>
    </row>
    <row r="75" spans="1:10">
      <c r="A75" s="504" t="s">
        <v>363</v>
      </c>
      <c r="B75" s="504" t="s">
        <v>1379</v>
      </c>
      <c r="C75" s="504" t="s">
        <v>1380</v>
      </c>
      <c r="D75" s="504" t="s">
        <v>31</v>
      </c>
      <c r="E75" s="504" t="s">
        <v>25</v>
      </c>
      <c r="F75" s="505">
        <v>0</v>
      </c>
      <c r="G75" s="505">
        <v>0</v>
      </c>
      <c r="H75" s="505">
        <v>0</v>
      </c>
      <c r="I75" s="505">
        <v>0</v>
      </c>
      <c r="J75" s="505">
        <v>0</v>
      </c>
    </row>
    <row r="76" spans="1:10">
      <c r="A76" s="504" t="s">
        <v>363</v>
      </c>
      <c r="B76" s="504" t="s">
        <v>1381</v>
      </c>
      <c r="C76" s="504" t="s">
        <v>1382</v>
      </c>
      <c r="D76" s="504" t="s">
        <v>31</v>
      </c>
      <c r="E76" s="504" t="s">
        <v>25</v>
      </c>
      <c r="F76" s="505">
        <v>0</v>
      </c>
      <c r="G76" s="505">
        <v>0</v>
      </c>
      <c r="H76" s="505">
        <v>0</v>
      </c>
      <c r="I76" s="505">
        <v>0</v>
      </c>
      <c r="J76" s="505">
        <v>0</v>
      </c>
    </row>
    <row r="77" spans="1:10">
      <c r="A77" s="504" t="s">
        <v>363</v>
      </c>
      <c r="B77" s="504" t="s">
        <v>1383</v>
      </c>
      <c r="C77" s="504" t="s">
        <v>1384</v>
      </c>
      <c r="D77" s="504" t="s">
        <v>31</v>
      </c>
      <c r="E77" s="504" t="s">
        <v>25</v>
      </c>
      <c r="F77" s="505">
        <v>0</v>
      </c>
      <c r="G77" s="505">
        <v>0</v>
      </c>
      <c r="H77" s="505">
        <v>0</v>
      </c>
      <c r="I77" s="505">
        <v>0</v>
      </c>
      <c r="J77" s="505">
        <v>0</v>
      </c>
    </row>
    <row r="78" spans="1:10">
      <c r="A78" s="504" t="s">
        <v>363</v>
      </c>
      <c r="B78" s="504" t="s">
        <v>1385</v>
      </c>
      <c r="C78" s="504" t="s">
        <v>1386</v>
      </c>
      <c r="D78" s="504" t="s">
        <v>31</v>
      </c>
      <c r="E78" s="504" t="s">
        <v>25</v>
      </c>
      <c r="F78" s="505">
        <v>0</v>
      </c>
      <c r="G78" s="505">
        <v>0</v>
      </c>
      <c r="H78" s="505">
        <v>0</v>
      </c>
      <c r="I78" s="505">
        <v>0</v>
      </c>
      <c r="J78" s="505">
        <v>0</v>
      </c>
    </row>
    <row r="79" spans="1:10">
      <c r="A79" s="504" t="s">
        <v>363</v>
      </c>
      <c r="B79" s="504" t="s">
        <v>1387</v>
      </c>
      <c r="C79" s="504" t="s">
        <v>1388</v>
      </c>
      <c r="D79" s="504" t="s">
        <v>31</v>
      </c>
      <c r="E79" s="504" t="s">
        <v>25</v>
      </c>
      <c r="F79" s="505">
        <v>0</v>
      </c>
      <c r="G79" s="505">
        <v>0</v>
      </c>
      <c r="H79" s="505">
        <v>0</v>
      </c>
      <c r="I79" s="505">
        <v>0</v>
      </c>
      <c r="J79" s="505">
        <v>0</v>
      </c>
    </row>
    <row r="80" spans="1:10">
      <c r="A80" s="504" t="s">
        <v>363</v>
      </c>
      <c r="B80" s="504" t="s">
        <v>1389</v>
      </c>
      <c r="C80" s="504" t="s">
        <v>1390</v>
      </c>
      <c r="D80" s="504" t="s">
        <v>31</v>
      </c>
      <c r="E80" s="504" t="s">
        <v>25</v>
      </c>
      <c r="F80" s="505">
        <v>0</v>
      </c>
      <c r="G80" s="505">
        <v>0</v>
      </c>
      <c r="H80" s="505">
        <v>0</v>
      </c>
      <c r="I80" s="505">
        <v>0</v>
      </c>
      <c r="J80" s="505">
        <v>0</v>
      </c>
    </row>
    <row r="81" spans="1:10">
      <c r="A81" s="504" t="s">
        <v>363</v>
      </c>
      <c r="B81" s="504" t="s">
        <v>1391</v>
      </c>
      <c r="C81" s="504" t="s">
        <v>1392</v>
      </c>
      <c r="D81" s="504" t="s">
        <v>31</v>
      </c>
      <c r="E81" s="504" t="s">
        <v>25</v>
      </c>
      <c r="F81" s="505">
        <v>0</v>
      </c>
      <c r="G81" s="505">
        <v>0</v>
      </c>
      <c r="H81" s="505">
        <v>0</v>
      </c>
      <c r="I81" s="505">
        <v>0</v>
      </c>
      <c r="J81" s="505">
        <v>0</v>
      </c>
    </row>
    <row r="82" spans="1:10">
      <c r="A82" s="504" t="s">
        <v>363</v>
      </c>
      <c r="B82" s="504" t="s">
        <v>1393</v>
      </c>
      <c r="C82" s="504" t="s">
        <v>1394</v>
      </c>
      <c r="D82" s="504" t="s">
        <v>31</v>
      </c>
      <c r="E82" s="504" t="s">
        <v>25</v>
      </c>
      <c r="F82" s="505">
        <v>0</v>
      </c>
      <c r="G82" s="505">
        <v>0</v>
      </c>
      <c r="H82" s="505">
        <v>0</v>
      </c>
      <c r="I82" s="505">
        <v>0</v>
      </c>
      <c r="J82" s="505">
        <v>0</v>
      </c>
    </row>
    <row r="83" spans="1:10">
      <c r="A83" s="504" t="s">
        <v>363</v>
      </c>
      <c r="B83" s="504" t="s">
        <v>1395</v>
      </c>
      <c r="C83" s="504" t="s">
        <v>1396</v>
      </c>
      <c r="D83" s="504" t="s">
        <v>31</v>
      </c>
      <c r="E83" s="504" t="s">
        <v>25</v>
      </c>
      <c r="F83" s="505">
        <v>0</v>
      </c>
      <c r="G83" s="505">
        <v>0</v>
      </c>
      <c r="H83" s="505">
        <v>0</v>
      </c>
      <c r="I83" s="505">
        <v>0</v>
      </c>
      <c r="J83" s="505">
        <v>0</v>
      </c>
    </row>
    <row r="84" spans="1:10">
      <c r="A84" s="504" t="s">
        <v>363</v>
      </c>
      <c r="B84" s="504" t="s">
        <v>1397</v>
      </c>
      <c r="C84" s="504" t="s">
        <v>1398</v>
      </c>
      <c r="D84" s="504" t="s">
        <v>31</v>
      </c>
      <c r="E84" s="504" t="s">
        <v>25</v>
      </c>
      <c r="F84" s="505">
        <v>0</v>
      </c>
      <c r="G84" s="505">
        <v>0</v>
      </c>
      <c r="H84" s="505">
        <v>0</v>
      </c>
      <c r="I84" s="505">
        <v>0</v>
      </c>
      <c r="J84" s="505">
        <v>0</v>
      </c>
    </row>
    <row r="85" spans="1:10">
      <c r="A85" s="504" t="s">
        <v>363</v>
      </c>
      <c r="B85" s="504" t="s">
        <v>1399</v>
      </c>
      <c r="C85" s="504" t="s">
        <v>1400</v>
      </c>
      <c r="D85" s="504" t="s">
        <v>31</v>
      </c>
      <c r="E85" s="504" t="s">
        <v>25</v>
      </c>
      <c r="F85" s="505">
        <v>0</v>
      </c>
      <c r="G85" s="505">
        <v>0</v>
      </c>
      <c r="H85" s="505">
        <v>0</v>
      </c>
      <c r="I85" s="505">
        <v>0</v>
      </c>
      <c r="J85" s="505">
        <v>0</v>
      </c>
    </row>
    <row r="86" spans="1:10">
      <c r="A86" s="504" t="s">
        <v>363</v>
      </c>
      <c r="B86" s="504" t="s">
        <v>1401</v>
      </c>
      <c r="C86" s="504" t="s">
        <v>1402</v>
      </c>
      <c r="D86" s="504" t="s">
        <v>31</v>
      </c>
      <c r="E86" s="504" t="s">
        <v>25</v>
      </c>
      <c r="F86" s="505">
        <v>0</v>
      </c>
      <c r="G86" s="505">
        <v>0</v>
      </c>
      <c r="H86" s="505">
        <v>0</v>
      </c>
      <c r="I86" s="505">
        <v>0</v>
      </c>
      <c r="J86" s="505">
        <v>0</v>
      </c>
    </row>
    <row r="87" spans="1:10">
      <c r="A87" s="504" t="s">
        <v>363</v>
      </c>
      <c r="B87" s="504" t="s">
        <v>1403</v>
      </c>
      <c r="C87" s="504" t="s">
        <v>1404</v>
      </c>
      <c r="D87" s="504" t="s">
        <v>31</v>
      </c>
      <c r="E87" s="504" t="s">
        <v>25</v>
      </c>
      <c r="F87" s="505">
        <v>0</v>
      </c>
      <c r="G87" s="505">
        <v>0</v>
      </c>
      <c r="H87" s="505">
        <v>0</v>
      </c>
      <c r="I87" s="505">
        <v>0</v>
      </c>
      <c r="J87" s="505">
        <v>0</v>
      </c>
    </row>
    <row r="88" spans="1:10">
      <c r="A88" s="504" t="s">
        <v>363</v>
      </c>
      <c r="B88" s="504" t="s">
        <v>1405</v>
      </c>
      <c r="C88" s="504" t="s">
        <v>1406</v>
      </c>
      <c r="D88" s="504" t="s">
        <v>31</v>
      </c>
      <c r="E88" s="504" t="s">
        <v>25</v>
      </c>
      <c r="F88" s="505">
        <v>0</v>
      </c>
      <c r="G88" s="505">
        <v>0</v>
      </c>
      <c r="H88" s="505">
        <v>0</v>
      </c>
      <c r="I88" s="505">
        <v>0</v>
      </c>
      <c r="J88" s="505">
        <v>0</v>
      </c>
    </row>
    <row r="89" spans="1:10">
      <c r="A89" s="504" t="s">
        <v>363</v>
      </c>
      <c r="B89" s="504" t="s">
        <v>1407</v>
      </c>
      <c r="C89" s="504" t="s">
        <v>1408</v>
      </c>
      <c r="D89" s="504" t="s">
        <v>31</v>
      </c>
      <c r="E89" s="504" t="s">
        <v>25</v>
      </c>
      <c r="F89" s="505">
        <v>0</v>
      </c>
      <c r="G89" s="505">
        <v>0</v>
      </c>
      <c r="H89" s="505">
        <v>0</v>
      </c>
      <c r="I89" s="505">
        <v>0</v>
      </c>
      <c r="J89" s="505">
        <v>0</v>
      </c>
    </row>
    <row r="90" spans="1:10">
      <c r="A90" s="504" t="s">
        <v>363</v>
      </c>
      <c r="B90" s="504" t="s">
        <v>1409</v>
      </c>
      <c r="C90" s="504" t="s">
        <v>1410</v>
      </c>
      <c r="D90" s="504" t="s">
        <v>31</v>
      </c>
      <c r="E90" s="504" t="s">
        <v>25</v>
      </c>
      <c r="F90" s="505">
        <v>0</v>
      </c>
      <c r="G90" s="505">
        <v>0</v>
      </c>
      <c r="H90" s="505">
        <v>0</v>
      </c>
      <c r="I90" s="505">
        <v>0</v>
      </c>
      <c r="J90" s="505">
        <v>0</v>
      </c>
    </row>
    <row r="91" spans="1:10">
      <c r="A91" s="504" t="s">
        <v>363</v>
      </c>
      <c r="B91" s="504" t="s">
        <v>1411</v>
      </c>
      <c r="C91" s="504" t="s">
        <v>1247</v>
      </c>
      <c r="D91" s="504" t="s">
        <v>31</v>
      </c>
      <c r="E91" s="504" t="s">
        <v>25</v>
      </c>
      <c r="F91" s="505">
        <v>0</v>
      </c>
      <c r="G91" s="505">
        <v>0</v>
      </c>
      <c r="H91" s="505">
        <v>0</v>
      </c>
      <c r="I91" s="505">
        <v>0</v>
      </c>
      <c r="J91" s="505">
        <v>0</v>
      </c>
    </row>
    <row r="92" spans="1:10">
      <c r="A92" s="504" t="s">
        <v>363</v>
      </c>
      <c r="B92" s="504" t="s">
        <v>1412</v>
      </c>
      <c r="C92" s="504" t="s">
        <v>1413</v>
      </c>
      <c r="D92" s="504" t="s">
        <v>31</v>
      </c>
      <c r="E92" s="504" t="s">
        <v>25</v>
      </c>
      <c r="F92" s="505">
        <v>0</v>
      </c>
      <c r="G92" s="505">
        <v>0</v>
      </c>
      <c r="H92" s="505">
        <v>0</v>
      </c>
      <c r="I92" s="505">
        <v>0</v>
      </c>
      <c r="J92" s="505">
        <v>0</v>
      </c>
    </row>
    <row r="93" spans="1:10">
      <c r="A93" s="504" t="s">
        <v>363</v>
      </c>
      <c r="B93" s="504" t="s">
        <v>1414</v>
      </c>
      <c r="C93" s="504" t="s">
        <v>1249</v>
      </c>
      <c r="D93" s="504" t="s">
        <v>31</v>
      </c>
      <c r="E93" s="504" t="s">
        <v>25</v>
      </c>
      <c r="F93" s="505">
        <v>0</v>
      </c>
      <c r="G93" s="505">
        <v>0</v>
      </c>
      <c r="H93" s="505">
        <v>0</v>
      </c>
      <c r="I93" s="505">
        <v>0</v>
      </c>
      <c r="J93" s="505">
        <v>0</v>
      </c>
    </row>
    <row r="94" spans="1:10" s="562" customFormat="1">
      <c r="A94" s="504" t="s">
        <v>363</v>
      </c>
      <c r="B94" s="563" t="s">
        <v>1415</v>
      </c>
      <c r="C94" s="564" t="s">
        <v>1416</v>
      </c>
      <c r="D94" s="564" t="s">
        <v>31</v>
      </c>
      <c r="E94" s="564" t="s">
        <v>25</v>
      </c>
      <c r="F94" s="566">
        <f>Output_Agg!Q142+Output_Agg!Q143</f>
        <v>0</v>
      </c>
      <c r="G94" s="566">
        <f>Output_Agg!R142+Output_Agg!R143</f>
        <v>0</v>
      </c>
      <c r="H94" s="566">
        <f>Output_Agg!S142+Output_Agg!S143</f>
        <v>0</v>
      </c>
      <c r="I94" s="566">
        <f>Output_Agg!T142+Output_Agg!T143</f>
        <v>0</v>
      </c>
      <c r="J94" s="566">
        <f>Output_Agg!U142+Output_Agg!U143</f>
        <v>0</v>
      </c>
    </row>
    <row r="95" spans="1:10" s="562" customFormat="1">
      <c r="A95" s="504" t="s">
        <v>363</v>
      </c>
      <c r="B95" s="563" t="s">
        <v>1417</v>
      </c>
      <c r="C95" s="564" t="s">
        <v>1418</v>
      </c>
      <c r="D95" s="564" t="s">
        <v>31</v>
      </c>
      <c r="E95" s="564" t="s">
        <v>25</v>
      </c>
      <c r="F95" s="566">
        <f>Output_Agg!Q146+Output_Agg!Q147</f>
        <v>1.1827622045253272</v>
      </c>
      <c r="G95" s="566">
        <f>Output_Agg!R146+Output_Agg!R147</f>
        <v>1.1829552911770318</v>
      </c>
      <c r="H95" s="566">
        <f>Output_Agg!S146+Output_Agg!S147</f>
        <v>1.1829552911770318</v>
      </c>
      <c r="I95" s="566">
        <f>Output_Agg!T146+Output_Agg!T147</f>
        <v>1.1829552911770318</v>
      </c>
      <c r="J95" s="566">
        <f>Output_Agg!U146+Output_Agg!U147</f>
        <v>1.1829552911770318</v>
      </c>
    </row>
    <row r="96" spans="1:10" s="562" customFormat="1">
      <c r="A96" s="504" t="s">
        <v>363</v>
      </c>
      <c r="B96" s="563" t="s">
        <v>1419</v>
      </c>
      <c r="C96" s="564" t="s">
        <v>1420</v>
      </c>
      <c r="D96" s="564" t="s">
        <v>31</v>
      </c>
      <c r="E96" s="564" t="s">
        <v>25</v>
      </c>
      <c r="F96" s="566">
        <f>Output_Agg!Q150+Output_Agg!Q151</f>
        <v>0</v>
      </c>
      <c r="G96" s="566">
        <f>Output_Agg!R150+Output_Agg!R151</f>
        <v>0</v>
      </c>
      <c r="H96" s="566">
        <f>Output_Agg!S150+Output_Agg!S151</f>
        <v>0</v>
      </c>
      <c r="I96" s="566">
        <f>Output_Agg!T150+Output_Agg!T151</f>
        <v>0</v>
      </c>
      <c r="J96" s="566">
        <f>Output_Agg!U150+Output_Agg!U151</f>
        <v>0</v>
      </c>
    </row>
    <row r="97" spans="1:10" s="562" customFormat="1">
      <c r="A97" s="504" t="s">
        <v>363</v>
      </c>
      <c r="B97" s="563" t="s">
        <v>1421</v>
      </c>
      <c r="C97" s="564" t="s">
        <v>1422</v>
      </c>
      <c r="D97" s="564" t="s">
        <v>31</v>
      </c>
      <c r="E97" s="564" t="s">
        <v>25</v>
      </c>
      <c r="F97" s="566">
        <f>Output_Agg!Q154+Output_Agg!Q155</f>
        <v>0.13300000000000001</v>
      </c>
      <c r="G97" s="566">
        <f>Output_Agg!R154+Output_Agg!R155</f>
        <v>0.13300000000000001</v>
      </c>
      <c r="H97" s="566">
        <f>Output_Agg!S154+Output_Agg!S155</f>
        <v>0.13300000000000001</v>
      </c>
      <c r="I97" s="566">
        <f>Output_Agg!T154+Output_Agg!T155</f>
        <v>0.13300000000000001</v>
      </c>
      <c r="J97" s="566">
        <f>Output_Agg!U154+Output_Agg!U155</f>
        <v>0.13300000000000001</v>
      </c>
    </row>
    <row r="98" spans="1:10" s="562" customFormat="1">
      <c r="A98" s="504" t="s">
        <v>363</v>
      </c>
      <c r="B98" s="563" t="s">
        <v>1423</v>
      </c>
      <c r="C98" s="564" t="s">
        <v>1424</v>
      </c>
      <c r="D98" s="564" t="s">
        <v>31</v>
      </c>
      <c r="E98" s="564" t="s">
        <v>25</v>
      </c>
      <c r="F98" s="566">
        <f>Output_Agg!Q160</f>
        <v>8.0650000000000013</v>
      </c>
      <c r="G98" s="566">
        <f>Output_Agg!R160</f>
        <v>8.0619999999999994</v>
      </c>
      <c r="H98" s="566">
        <f>Output_Agg!S160</f>
        <v>8.1850000000000005</v>
      </c>
      <c r="I98" s="566">
        <f>Output_Agg!T160</f>
        <v>7.9860000000000007</v>
      </c>
      <c r="J98" s="566">
        <f>Output_Agg!U160</f>
        <v>7.7490000000000006</v>
      </c>
    </row>
    <row r="99" spans="1:10" s="562" customFormat="1">
      <c r="A99" s="504" t="s">
        <v>363</v>
      </c>
      <c r="B99" s="563" t="s">
        <v>1425</v>
      </c>
      <c r="C99" s="564" t="s">
        <v>1426</v>
      </c>
      <c r="D99" s="564" t="s">
        <v>31</v>
      </c>
      <c r="E99" s="564" t="s">
        <v>25</v>
      </c>
      <c r="F99" s="566">
        <f>Output_Agg!Q163</f>
        <v>0.51</v>
      </c>
      <c r="G99" s="566">
        <f>Output_Agg!R163</f>
        <v>0.51</v>
      </c>
      <c r="H99" s="566">
        <f>Output_Agg!S163</f>
        <v>0.51</v>
      </c>
      <c r="I99" s="566">
        <f>Output_Agg!T163</f>
        <v>0.51</v>
      </c>
      <c r="J99" s="566">
        <f>Output_Agg!U163</f>
        <v>0.51</v>
      </c>
    </row>
    <row r="100" spans="1:10" s="562" customFormat="1">
      <c r="A100" s="504" t="s">
        <v>363</v>
      </c>
      <c r="B100" s="563" t="s">
        <v>1427</v>
      </c>
      <c r="C100" s="564" t="s">
        <v>1428</v>
      </c>
      <c r="D100" s="564" t="s">
        <v>31</v>
      </c>
      <c r="E100" s="564" t="s">
        <v>25</v>
      </c>
      <c r="F100" s="566">
        <f>Output_Agg!Q166+Output_Agg!Q167</f>
        <v>4.2320000000000002</v>
      </c>
      <c r="G100" s="566">
        <f>Output_Agg!R166+Output_Agg!R167</f>
        <v>4.2320000000000002</v>
      </c>
      <c r="H100" s="566">
        <f>Output_Agg!S166+Output_Agg!S167</f>
        <v>4.2320000000000002</v>
      </c>
      <c r="I100" s="566">
        <f>Output_Agg!T166+Output_Agg!T167</f>
        <v>4.2320000000000002</v>
      </c>
      <c r="J100" s="566">
        <f>Output_Agg!U166+Output_Agg!U167</f>
        <v>4.2320000000000002</v>
      </c>
    </row>
    <row r="101" spans="1:10" s="562" customFormat="1">
      <c r="A101" s="504" t="s">
        <v>363</v>
      </c>
      <c r="B101" s="563" t="s">
        <v>1429</v>
      </c>
      <c r="C101" s="564" t="s">
        <v>1430</v>
      </c>
      <c r="D101" s="564" t="s">
        <v>31</v>
      </c>
      <c r="E101" s="564" t="s">
        <v>25</v>
      </c>
      <c r="F101" s="566">
        <f>Output_Agg!Q170+Output_Agg!Q171</f>
        <v>0.13500000000000001</v>
      </c>
      <c r="G101" s="566">
        <f>Output_Agg!R170+Output_Agg!R171</f>
        <v>0.13500000000000001</v>
      </c>
      <c r="H101" s="566">
        <f>Output_Agg!S170+Output_Agg!S171</f>
        <v>0.13500000000000001</v>
      </c>
      <c r="I101" s="566">
        <f>Output_Agg!T170+Output_Agg!T171</f>
        <v>0.13500000000000001</v>
      </c>
      <c r="J101" s="566">
        <f>Output_Agg!U170+Output_Agg!U171</f>
        <v>0.13500000000000001</v>
      </c>
    </row>
    <row r="102" spans="1:10">
      <c r="A102" s="504" t="s">
        <v>363</v>
      </c>
      <c r="B102" s="563" t="s">
        <v>1431</v>
      </c>
      <c r="C102" s="564" t="s">
        <v>1432</v>
      </c>
      <c r="D102" s="564" t="s">
        <v>31</v>
      </c>
      <c r="E102" s="564" t="s">
        <v>25</v>
      </c>
      <c r="F102" s="566">
        <v>0</v>
      </c>
      <c r="G102" s="566">
        <v>0</v>
      </c>
      <c r="H102" s="566">
        <v>0</v>
      </c>
      <c r="I102" s="566">
        <v>0</v>
      </c>
      <c r="J102" s="566">
        <v>0</v>
      </c>
    </row>
    <row r="103" spans="1:10">
      <c r="A103" s="504" t="s">
        <v>363</v>
      </c>
      <c r="B103" s="563" t="s">
        <v>1433</v>
      </c>
      <c r="C103" s="564" t="s">
        <v>1434</v>
      </c>
      <c r="D103" s="564" t="s">
        <v>31</v>
      </c>
      <c r="E103" s="564" t="s">
        <v>25</v>
      </c>
      <c r="F103" s="566">
        <v>0</v>
      </c>
      <c r="G103" s="566">
        <v>0</v>
      </c>
      <c r="H103" s="566">
        <v>0</v>
      </c>
      <c r="I103" s="566">
        <v>0</v>
      </c>
      <c r="J103" s="566">
        <v>0</v>
      </c>
    </row>
    <row r="104" spans="1:10">
      <c r="A104" s="504" t="s">
        <v>363</v>
      </c>
      <c r="B104" s="563" t="s">
        <v>1435</v>
      </c>
      <c r="C104" s="564" t="s">
        <v>1436</v>
      </c>
      <c r="D104" s="564" t="s">
        <v>31</v>
      </c>
      <c r="E104" s="564" t="s">
        <v>25</v>
      </c>
      <c r="F104" s="566">
        <v>0</v>
      </c>
      <c r="G104" s="566">
        <v>0</v>
      </c>
      <c r="H104" s="566">
        <v>0</v>
      </c>
      <c r="I104" s="566">
        <v>0</v>
      </c>
      <c r="J104" s="566">
        <v>0</v>
      </c>
    </row>
    <row r="105" spans="1:10">
      <c r="A105" s="504" t="s">
        <v>363</v>
      </c>
      <c r="B105" s="563" t="s">
        <v>1437</v>
      </c>
      <c r="C105" s="564" t="s">
        <v>1438</v>
      </c>
      <c r="D105" s="564" t="s">
        <v>31</v>
      </c>
      <c r="E105" s="564" t="s">
        <v>25</v>
      </c>
      <c r="F105" s="566">
        <v>0</v>
      </c>
      <c r="G105" s="566">
        <v>0</v>
      </c>
      <c r="H105" s="566">
        <v>0</v>
      </c>
      <c r="I105" s="566">
        <v>0</v>
      </c>
      <c r="J105" s="566">
        <v>0</v>
      </c>
    </row>
    <row r="106" spans="1:10">
      <c r="A106" s="504" t="s">
        <v>363</v>
      </c>
      <c r="B106" s="563" t="s">
        <v>1439</v>
      </c>
      <c r="C106" s="564" t="s">
        <v>1440</v>
      </c>
      <c r="D106" s="564" t="s">
        <v>31</v>
      </c>
      <c r="E106" s="564" t="s">
        <v>25</v>
      </c>
      <c r="F106" s="566">
        <v>0</v>
      </c>
      <c r="G106" s="566">
        <v>0</v>
      </c>
      <c r="H106" s="566">
        <v>0</v>
      </c>
      <c r="I106" s="566">
        <v>0</v>
      </c>
      <c r="J106" s="566">
        <v>0</v>
      </c>
    </row>
    <row r="107" spans="1:10">
      <c r="A107" s="504" t="s">
        <v>363</v>
      </c>
      <c r="B107" s="563" t="s">
        <v>1441</v>
      </c>
      <c r="C107" s="564" t="s">
        <v>1442</v>
      </c>
      <c r="D107" s="564" t="s">
        <v>31</v>
      </c>
      <c r="E107" s="564" t="s">
        <v>25</v>
      </c>
      <c r="F107" s="566">
        <v>0</v>
      </c>
      <c r="G107" s="566">
        <v>0</v>
      </c>
      <c r="H107" s="566">
        <v>0</v>
      </c>
      <c r="I107" s="566">
        <v>0</v>
      </c>
      <c r="J107" s="566">
        <v>0</v>
      </c>
    </row>
    <row r="108" spans="1:10">
      <c r="A108" s="504" t="s">
        <v>363</v>
      </c>
      <c r="B108" s="563" t="s">
        <v>1443</v>
      </c>
      <c r="C108" s="564" t="s">
        <v>1444</v>
      </c>
      <c r="D108" s="564" t="s">
        <v>31</v>
      </c>
      <c r="E108" s="564" t="s">
        <v>25</v>
      </c>
      <c r="F108" s="566">
        <v>0</v>
      </c>
      <c r="G108" s="566">
        <v>0</v>
      </c>
      <c r="H108" s="566">
        <v>0</v>
      </c>
      <c r="I108" s="566">
        <v>0</v>
      </c>
      <c r="J108" s="566">
        <v>0</v>
      </c>
    </row>
    <row r="109" spans="1:10">
      <c r="A109" s="504" t="s">
        <v>363</v>
      </c>
      <c r="B109" s="563" t="s">
        <v>1445</v>
      </c>
      <c r="C109" s="564" t="s">
        <v>1446</v>
      </c>
      <c r="D109" s="564" t="s">
        <v>31</v>
      </c>
      <c r="E109" s="564" t="s">
        <v>25</v>
      </c>
      <c r="F109" s="566">
        <v>0</v>
      </c>
      <c r="G109" s="566">
        <v>0</v>
      </c>
      <c r="H109" s="566">
        <v>0</v>
      </c>
      <c r="I109" s="566">
        <v>0</v>
      </c>
      <c r="J109" s="566">
        <v>0</v>
      </c>
    </row>
    <row r="110" spans="1:10">
      <c r="A110" s="504" t="s">
        <v>363</v>
      </c>
      <c r="B110" s="504" t="s">
        <v>1447</v>
      </c>
      <c r="C110" s="504" t="s">
        <v>1448</v>
      </c>
      <c r="D110" s="504" t="s">
        <v>1449</v>
      </c>
      <c r="E110" s="504" t="s">
        <v>25</v>
      </c>
      <c r="F110" s="505" t="str">
        <f ca="1">CONCATENATE("[…]", TEXT(NOW(),"dd/mm/yyy hh:mm:ss"))</f>
        <v>[…]16/12/2024 11:13:53</v>
      </c>
      <c r="G110" s="505" t="str">
        <f t="shared" ref="G110:J110" ca="1" si="0">CONCATENATE("[…]", TEXT(NOW(),"dd/mm/yyy hh:mm:ss"))</f>
        <v>[…]16/12/2024 11:13:53</v>
      </c>
      <c r="H110" s="505" t="str">
        <f t="shared" ca="1" si="0"/>
        <v>[…]16/12/2024 11:13:53</v>
      </c>
      <c r="I110" s="505" t="str">
        <f t="shared" ca="1" si="0"/>
        <v>[…]16/12/2024 11:13:53</v>
      </c>
      <c r="J110" s="505" t="str">
        <f t="shared" ca="1" si="0"/>
        <v>[…]16/12/2024 11:13:53</v>
      </c>
    </row>
    <row r="111" spans="1:10">
      <c r="A111" s="504" t="s">
        <v>363</v>
      </c>
      <c r="B111" s="504" t="s">
        <v>1450</v>
      </c>
      <c r="C111" s="504" t="s">
        <v>1451</v>
      </c>
      <c r="D111" s="504" t="s">
        <v>1449</v>
      </c>
      <c r="E111" s="504" t="s">
        <v>25</v>
      </c>
      <c r="F111" s="505" t="e">
        <f ca="1">MID(CELL("filename"),SEARCH("[",CELL("filename"))+1,SEARCH("]",CELL("filename"))-SEARCH("[",CELL("filename"))-1)</f>
        <v>#VALUE!</v>
      </c>
      <c r="G111" s="505" t="e">
        <f t="shared" ref="G111:J111" ca="1" si="1">MID(CELL("filename"),SEARCH("[",CELL("filename"))+1,SEARCH("]",CELL("filename"))-SEARCH("[",CELL("filename"))-1)</f>
        <v>#VALUE!</v>
      </c>
      <c r="H111" s="505" t="e">
        <f t="shared" ca="1" si="1"/>
        <v>#VALUE!</v>
      </c>
      <c r="I111" s="505" t="e">
        <f t="shared" ca="1" si="1"/>
        <v>#VALUE!</v>
      </c>
      <c r="J111" s="505" t="e">
        <f t="shared" ca="1" si="1"/>
        <v>#VALUE!</v>
      </c>
    </row>
    <row r="112" spans="1:10">
      <c r="A112" s="504" t="s">
        <v>363</v>
      </c>
      <c r="B112" s="504" t="s">
        <v>1452</v>
      </c>
      <c r="C112" s="504" t="s">
        <v>1453</v>
      </c>
      <c r="D112" s="504" t="s">
        <v>1449</v>
      </c>
      <c r="E112" s="504" t="s">
        <v>25</v>
      </c>
      <c r="F112" s="505" t="str">
        <f>F_Inputs!$E$1</f>
        <v>Run on 15 Nov 2024 12:11</v>
      </c>
      <c r="G112" s="505" t="str">
        <f>F_Inputs!$E$1</f>
        <v>Run on 15 Nov 2024 12:11</v>
      </c>
      <c r="H112" s="505" t="str">
        <f>F_Inputs!$E$1</f>
        <v>Run on 15 Nov 2024 12:11</v>
      </c>
      <c r="I112" s="505" t="str">
        <f>F_Inputs!$E$1</f>
        <v>Run on 15 Nov 2024 12:11</v>
      </c>
      <c r="J112" s="505" t="str">
        <f>F_Inputs!$E$1</f>
        <v>Run on 15 Nov 2024 12:11</v>
      </c>
    </row>
    <row r="113" spans="1:10">
      <c r="A113" s="504" t="s">
        <v>363</v>
      </c>
      <c r="B113" s="504" t="s">
        <v>1454</v>
      </c>
      <c r="C113" s="504" t="s">
        <v>1455</v>
      </c>
      <c r="D113" s="504" t="s">
        <v>343</v>
      </c>
      <c r="E113" s="504" t="s">
        <v>25</v>
      </c>
      <c r="F113" s="505">
        <f>IF(SUM(DSR_SWB!Q81,DR_SWB!Q51,DSDC_SWB!Q141,TPC_SWB!Q111)&gt;0,1,0)</f>
        <v>0</v>
      </c>
      <c r="G113" s="505">
        <f>IF(SUM(DSR_SWB!R81,DR_SWB!R51,DSDC_SWB!R141,TPC_SWB!R111)&gt;0,1,0)</f>
        <v>0</v>
      </c>
      <c r="H113" s="505">
        <f>IF(SUM(DSR_SWB!S81,DR_SWB!S51,DSDC_SWB!S141,TPC_SWB!S111)&gt;0,1,0)</f>
        <v>0</v>
      </c>
      <c r="I113" s="505">
        <f>IF(SUM(DSR_SWB!T81,DR_SWB!T51,DSDC_SWB!T141,TPC_SWB!T111)&gt;0,1,0)</f>
        <v>0</v>
      </c>
      <c r="J113" s="505">
        <f>IF(SUM(DSR_SWB!U81,DR_SWB!U51,DSDC_SWB!U141,TPC_SWB!U111)&gt;0,1,0)</f>
        <v>0</v>
      </c>
    </row>
    <row r="114" spans="1:10">
      <c r="A114" s="504" t="s">
        <v>370</v>
      </c>
      <c r="B114" s="504" t="s">
        <v>1285</v>
      </c>
      <c r="C114" s="504" t="s">
        <v>1154</v>
      </c>
      <c r="D114" s="504" t="s">
        <v>31</v>
      </c>
      <c r="E114" s="504" t="s">
        <v>25</v>
      </c>
      <c r="F114" s="505">
        <f>Output_Agg!Q124</f>
        <v>0.26876765880630527</v>
      </c>
      <c r="G114" s="505">
        <f>Output_Agg!R124</f>
        <v>0.20889718960101203</v>
      </c>
      <c r="H114" s="505">
        <f>Output_Agg!S124</f>
        <v>0.60687571219422065</v>
      </c>
      <c r="I114" s="505">
        <f>Output_Agg!T124</f>
        <v>0.78070246044944791</v>
      </c>
      <c r="J114" s="505">
        <f>Output_Agg!U124</f>
        <v>0.78811830312850917</v>
      </c>
    </row>
    <row r="115" spans="1:10">
      <c r="A115" s="504" t="s">
        <v>370</v>
      </c>
      <c r="B115" s="504" t="s">
        <v>1286</v>
      </c>
      <c r="C115" s="504" t="s">
        <v>1155</v>
      </c>
      <c r="D115" s="504" t="s">
        <v>31</v>
      </c>
      <c r="E115" s="504" t="s">
        <v>25</v>
      </c>
      <c r="F115" s="505">
        <f>Output_Agg!Q125</f>
        <v>1.9944236777394</v>
      </c>
      <c r="G115" s="505">
        <f>Output_Agg!R125</f>
        <v>1.863777976774267</v>
      </c>
      <c r="H115" s="505">
        <f>Output_Agg!S125</f>
        <v>1.863777976774267</v>
      </c>
      <c r="I115" s="505">
        <f>Output_Agg!T125</f>
        <v>1.7980775375605875</v>
      </c>
      <c r="J115" s="505">
        <f>Output_Agg!U125</f>
        <v>1.863777976774267</v>
      </c>
    </row>
    <row r="116" spans="1:10">
      <c r="A116" s="504" t="s">
        <v>370</v>
      </c>
      <c r="B116" s="504" t="s">
        <v>1287</v>
      </c>
      <c r="C116" s="504" t="s">
        <v>1156</v>
      </c>
      <c r="D116" s="504" t="s">
        <v>31</v>
      </c>
      <c r="E116" s="504" t="s">
        <v>25</v>
      </c>
      <c r="F116" s="505">
        <f>Output_Agg!Q126</f>
        <v>8.7132341193694632E-2</v>
      </c>
      <c r="G116" s="505">
        <f>Output_Agg!R126</f>
        <v>6.7722810398987962E-2</v>
      </c>
      <c r="H116" s="505">
        <f>Output_Agg!S126</f>
        <v>0.19674428780577946</v>
      </c>
      <c r="I116" s="505">
        <f>Output_Agg!T126</f>
        <v>0.25309753955055225</v>
      </c>
      <c r="J116" s="505">
        <f>Output_Agg!U126</f>
        <v>0.25550169687149094</v>
      </c>
    </row>
    <row r="117" spans="1:10">
      <c r="A117" s="504" t="s">
        <v>370</v>
      </c>
      <c r="B117" s="504" t="s">
        <v>1288</v>
      </c>
      <c r="C117" s="504" t="s">
        <v>1157</v>
      </c>
      <c r="D117" s="504" t="s">
        <v>31</v>
      </c>
      <c r="E117" s="504" t="s">
        <v>25</v>
      </c>
      <c r="F117" s="505">
        <f>Output_Agg!Q127</f>
        <v>0.64657632226060013</v>
      </c>
      <c r="G117" s="505">
        <f>Output_Agg!R127</f>
        <v>0.60422202322573315</v>
      </c>
      <c r="H117" s="505">
        <f>Output_Agg!S127</f>
        <v>0.60422202322573315</v>
      </c>
      <c r="I117" s="505">
        <f>Output_Agg!T127</f>
        <v>0.58292246243941281</v>
      </c>
      <c r="J117" s="505">
        <f>Output_Agg!U127</f>
        <v>0.60422202322573315</v>
      </c>
    </row>
    <row r="118" spans="1:10">
      <c r="A118" s="504" t="s">
        <v>370</v>
      </c>
      <c r="B118" s="504" t="s">
        <v>1289</v>
      </c>
      <c r="C118" s="504" t="s">
        <v>1160</v>
      </c>
      <c r="D118" s="504" t="s">
        <v>31</v>
      </c>
      <c r="E118" s="504" t="s">
        <v>25</v>
      </c>
      <c r="F118" s="505">
        <v>0</v>
      </c>
      <c r="G118" s="505">
        <v>0</v>
      </c>
      <c r="H118" s="505">
        <v>0</v>
      </c>
      <c r="I118" s="505">
        <v>0</v>
      </c>
      <c r="J118" s="505">
        <v>0</v>
      </c>
    </row>
    <row r="119" spans="1:10">
      <c r="A119" s="504" t="s">
        <v>370</v>
      </c>
      <c r="B119" s="504" t="s">
        <v>1290</v>
      </c>
      <c r="C119" s="504" t="s">
        <v>1161</v>
      </c>
      <c r="D119" s="504" t="s">
        <v>31</v>
      </c>
      <c r="E119" s="504" t="s">
        <v>25</v>
      </c>
      <c r="F119" s="505">
        <v>0</v>
      </c>
      <c r="G119" s="505">
        <v>0</v>
      </c>
      <c r="H119" s="505">
        <v>0</v>
      </c>
      <c r="I119" s="505">
        <v>0</v>
      </c>
      <c r="J119" s="505">
        <v>0</v>
      </c>
    </row>
    <row r="120" spans="1:10">
      <c r="A120" s="504" t="s">
        <v>370</v>
      </c>
      <c r="B120" s="504" t="s">
        <v>1291</v>
      </c>
      <c r="C120" s="504" t="s">
        <v>1162</v>
      </c>
      <c r="D120" s="504" t="s">
        <v>31</v>
      </c>
      <c r="E120" s="504" t="s">
        <v>25</v>
      </c>
      <c r="F120" s="505">
        <v>0</v>
      </c>
      <c r="G120" s="505">
        <v>0</v>
      </c>
      <c r="H120" s="505">
        <v>0</v>
      </c>
      <c r="I120" s="505">
        <v>0</v>
      </c>
      <c r="J120" s="505">
        <v>0</v>
      </c>
    </row>
    <row r="121" spans="1:10">
      <c r="A121" s="504" t="s">
        <v>370</v>
      </c>
      <c r="B121" s="504" t="s">
        <v>1292</v>
      </c>
      <c r="C121" s="504" t="s">
        <v>1163</v>
      </c>
      <c r="D121" s="504" t="s">
        <v>31</v>
      </c>
      <c r="E121" s="504" t="s">
        <v>25</v>
      </c>
      <c r="F121" s="505">
        <v>0</v>
      </c>
      <c r="G121" s="505">
        <v>0</v>
      </c>
      <c r="H121" s="505">
        <v>0</v>
      </c>
      <c r="I121" s="505">
        <v>0</v>
      </c>
      <c r="J121" s="505">
        <v>0</v>
      </c>
    </row>
    <row r="122" spans="1:10">
      <c r="A122" s="504" t="s">
        <v>370</v>
      </c>
      <c r="B122" s="504" t="s">
        <v>1293</v>
      </c>
      <c r="C122" s="532" t="s">
        <v>1294</v>
      </c>
      <c r="D122" s="504" t="s">
        <v>31</v>
      </c>
      <c r="E122" s="504" t="s">
        <v>25</v>
      </c>
      <c r="F122" s="505">
        <f>Output_Agg!Q187</f>
        <v>0</v>
      </c>
      <c r="G122" s="505">
        <f>Output_Agg!R187</f>
        <v>0</v>
      </c>
      <c r="H122" s="505">
        <f>Output_Agg!S187</f>
        <v>0</v>
      </c>
      <c r="I122" s="505">
        <f>Output_Agg!T187</f>
        <v>0</v>
      </c>
      <c r="J122" s="505">
        <f>Output_Agg!U187</f>
        <v>0</v>
      </c>
    </row>
    <row r="123" spans="1:10">
      <c r="A123" s="504" t="s">
        <v>370</v>
      </c>
      <c r="B123" s="504" t="s">
        <v>1295</v>
      </c>
      <c r="C123" s="532" t="s">
        <v>1296</v>
      </c>
      <c r="D123" s="504" t="s">
        <v>31</v>
      </c>
      <c r="E123" s="504" t="s">
        <v>25</v>
      </c>
      <c r="F123" s="505">
        <f>Output_Agg!Q191</f>
        <v>0</v>
      </c>
      <c r="G123" s="505">
        <f>Output_Agg!R191</f>
        <v>0</v>
      </c>
      <c r="H123" s="505">
        <f>Output_Agg!S191</f>
        <v>0</v>
      </c>
      <c r="I123" s="505">
        <f>Output_Agg!T191</f>
        <v>0</v>
      </c>
      <c r="J123" s="505">
        <f>Output_Agg!U191</f>
        <v>0</v>
      </c>
    </row>
    <row r="124" spans="1:10">
      <c r="A124" s="504" t="s">
        <v>370</v>
      </c>
      <c r="B124" s="504" t="s">
        <v>1297</v>
      </c>
      <c r="C124" s="532" t="s">
        <v>1298</v>
      </c>
      <c r="D124" s="504" t="s">
        <v>31</v>
      </c>
      <c r="E124" s="504" t="s">
        <v>25</v>
      </c>
      <c r="F124" s="505">
        <v>0</v>
      </c>
      <c r="G124" s="505">
        <v>0</v>
      </c>
      <c r="H124" s="505">
        <v>0</v>
      </c>
      <c r="I124" s="505">
        <v>0</v>
      </c>
      <c r="J124" s="505">
        <v>0</v>
      </c>
    </row>
    <row r="125" spans="1:10">
      <c r="A125" s="504" t="s">
        <v>370</v>
      </c>
      <c r="B125" s="504" t="s">
        <v>1299</v>
      </c>
      <c r="C125" s="532" t="s">
        <v>1300</v>
      </c>
      <c r="D125" s="504" t="s">
        <v>31</v>
      </c>
      <c r="E125" s="504" t="s">
        <v>25</v>
      </c>
      <c r="F125" s="505">
        <v>0</v>
      </c>
      <c r="G125" s="505">
        <v>0</v>
      </c>
      <c r="H125" s="505">
        <v>0</v>
      </c>
      <c r="I125" s="505">
        <v>0</v>
      </c>
      <c r="J125" s="505">
        <v>0</v>
      </c>
    </row>
    <row r="126" spans="1:10">
      <c r="A126" s="504" t="s">
        <v>370</v>
      </c>
      <c r="B126" s="504" t="s">
        <v>1301</v>
      </c>
      <c r="C126" s="532" t="s">
        <v>1302</v>
      </c>
      <c r="D126" s="504" t="s">
        <v>31</v>
      </c>
      <c r="E126" s="504" t="s">
        <v>25</v>
      </c>
      <c r="F126" s="505">
        <f>Output_Agg!Q198</f>
        <v>3.7359999999999998</v>
      </c>
      <c r="G126" s="505">
        <f>Output_Agg!R198</f>
        <v>3.3120000000000003</v>
      </c>
      <c r="H126" s="505">
        <f>Output_Agg!S198</f>
        <v>3.3120000000000003</v>
      </c>
      <c r="I126" s="505">
        <f>Output_Agg!T198</f>
        <v>3.1960000000000002</v>
      </c>
      <c r="J126" s="505">
        <f>Output_Agg!U198</f>
        <v>3.3680000000000003</v>
      </c>
    </row>
    <row r="127" spans="1:10">
      <c r="A127" s="504" t="s">
        <v>370</v>
      </c>
      <c r="B127" s="504" t="s">
        <v>1303</v>
      </c>
      <c r="C127" s="532" t="s">
        <v>1304</v>
      </c>
      <c r="D127" s="504" t="s">
        <v>31</v>
      </c>
      <c r="E127" s="504" t="s">
        <v>25</v>
      </c>
      <c r="F127" s="505">
        <f>Output_Agg!Q201</f>
        <v>0</v>
      </c>
      <c r="G127" s="505">
        <f>Output_Agg!R201</f>
        <v>0</v>
      </c>
      <c r="H127" s="505">
        <f>Output_Agg!S201</f>
        <v>0</v>
      </c>
      <c r="I127" s="505">
        <f>Output_Agg!T201</f>
        <v>0</v>
      </c>
      <c r="J127" s="505">
        <f>Output_Agg!U201</f>
        <v>0</v>
      </c>
    </row>
    <row r="128" spans="1:10">
      <c r="A128" s="504" t="s">
        <v>370</v>
      </c>
      <c r="B128" s="504" t="s">
        <v>1305</v>
      </c>
      <c r="C128" s="532" t="s">
        <v>1306</v>
      </c>
      <c r="D128" s="504" t="s">
        <v>31</v>
      </c>
      <c r="E128" s="504" t="s">
        <v>25</v>
      </c>
      <c r="F128" s="505">
        <v>0</v>
      </c>
      <c r="G128" s="505">
        <v>0</v>
      </c>
      <c r="H128" s="505">
        <v>0</v>
      </c>
      <c r="I128" s="505">
        <v>0</v>
      </c>
      <c r="J128" s="505">
        <v>0</v>
      </c>
    </row>
    <row r="129" spans="1:10">
      <c r="A129" s="504" t="s">
        <v>370</v>
      </c>
      <c r="B129" s="504" t="s">
        <v>1307</v>
      </c>
      <c r="C129" s="532" t="s">
        <v>1308</v>
      </c>
      <c r="D129" s="504" t="s">
        <v>31</v>
      </c>
      <c r="E129" s="504" t="s">
        <v>25</v>
      </c>
      <c r="F129" s="505">
        <v>0</v>
      </c>
      <c r="G129" s="505">
        <v>0</v>
      </c>
      <c r="H129" s="505">
        <v>0</v>
      </c>
      <c r="I129" s="505">
        <v>0</v>
      </c>
      <c r="J129" s="505">
        <v>0</v>
      </c>
    </row>
    <row r="130" spans="1:10">
      <c r="A130" s="504" t="s">
        <v>370</v>
      </c>
      <c r="B130" s="504" t="s">
        <v>1309</v>
      </c>
      <c r="C130" s="532" t="s">
        <v>1310</v>
      </c>
      <c r="D130" s="504" t="s">
        <v>31</v>
      </c>
      <c r="E130" s="504" t="s">
        <v>25</v>
      </c>
      <c r="F130" s="505">
        <f>Output_Agg!Q188</f>
        <v>0</v>
      </c>
      <c r="G130" s="505">
        <f>Output_Agg!R188</f>
        <v>0</v>
      </c>
      <c r="H130" s="505">
        <f>Output_Agg!S188</f>
        <v>0</v>
      </c>
      <c r="I130" s="505">
        <f>Output_Agg!T188</f>
        <v>0</v>
      </c>
      <c r="J130" s="505">
        <f>Output_Agg!U188</f>
        <v>0</v>
      </c>
    </row>
    <row r="131" spans="1:10">
      <c r="A131" s="504" t="s">
        <v>370</v>
      </c>
      <c r="B131" s="504" t="s">
        <v>1311</v>
      </c>
      <c r="C131" s="532" t="s">
        <v>1312</v>
      </c>
      <c r="D131" s="504" t="s">
        <v>31</v>
      </c>
      <c r="E131" s="504" t="s">
        <v>25</v>
      </c>
      <c r="F131" s="505">
        <f>Output_Agg!Q192</f>
        <v>0.22600000000000001</v>
      </c>
      <c r="G131" s="505">
        <f>Output_Agg!R192</f>
        <v>0.216</v>
      </c>
      <c r="H131" s="505">
        <f>Output_Agg!S192</f>
        <v>0.216</v>
      </c>
      <c r="I131" s="505">
        <f>Output_Agg!T192</f>
        <v>0.21299999999999999</v>
      </c>
      <c r="J131" s="505">
        <f>Output_Agg!U192</f>
        <v>0.216</v>
      </c>
    </row>
    <row r="132" spans="1:10">
      <c r="A132" s="504" t="s">
        <v>370</v>
      </c>
      <c r="B132" s="504" t="s">
        <v>1313</v>
      </c>
      <c r="C132" s="532" t="s">
        <v>1314</v>
      </c>
      <c r="D132" s="504" t="s">
        <v>31</v>
      </c>
      <c r="E132" s="504" t="s">
        <v>25</v>
      </c>
      <c r="F132" s="505">
        <v>0</v>
      </c>
      <c r="G132" s="505">
        <v>0</v>
      </c>
      <c r="H132" s="505">
        <v>0</v>
      </c>
      <c r="I132" s="505">
        <v>0</v>
      </c>
      <c r="J132" s="505">
        <v>0</v>
      </c>
    </row>
    <row r="133" spans="1:10">
      <c r="A133" s="504" t="s">
        <v>370</v>
      </c>
      <c r="B133" s="504" t="s">
        <v>1315</v>
      </c>
      <c r="C133" s="532" t="s">
        <v>1316</v>
      </c>
      <c r="D133" s="504" t="s">
        <v>31</v>
      </c>
      <c r="E133" s="504" t="s">
        <v>25</v>
      </c>
      <c r="F133" s="505">
        <v>0</v>
      </c>
      <c r="G133" s="505">
        <v>0</v>
      </c>
      <c r="H133" s="505">
        <v>0</v>
      </c>
      <c r="I133" s="505">
        <v>0</v>
      </c>
      <c r="J133" s="505">
        <v>0</v>
      </c>
    </row>
    <row r="134" spans="1:10">
      <c r="A134" s="504" t="s">
        <v>370</v>
      </c>
      <c r="B134" s="504" t="s">
        <v>1317</v>
      </c>
      <c r="C134" s="532" t="s">
        <v>1318</v>
      </c>
      <c r="D134" s="504" t="s">
        <v>31</v>
      </c>
      <c r="E134" s="504" t="s">
        <v>25</v>
      </c>
      <c r="F134" s="505">
        <v>0</v>
      </c>
      <c r="G134" s="505">
        <v>0</v>
      </c>
      <c r="H134" s="505">
        <v>0</v>
      </c>
      <c r="I134" s="505">
        <v>0</v>
      </c>
      <c r="J134" s="505">
        <v>0</v>
      </c>
    </row>
    <row r="135" spans="1:10">
      <c r="A135" s="504" t="s">
        <v>370</v>
      </c>
      <c r="B135" s="504" t="s">
        <v>1319</v>
      </c>
      <c r="C135" s="532" t="s">
        <v>1320</v>
      </c>
      <c r="D135" s="504" t="s">
        <v>31</v>
      </c>
      <c r="E135" s="504" t="s">
        <v>25</v>
      </c>
      <c r="F135" s="505">
        <v>0</v>
      </c>
      <c r="G135" s="505">
        <v>0</v>
      </c>
      <c r="H135" s="505">
        <v>0</v>
      </c>
      <c r="I135" s="505">
        <v>0</v>
      </c>
      <c r="J135" s="505">
        <v>0</v>
      </c>
    </row>
    <row r="136" spans="1:10">
      <c r="A136" s="504" t="s">
        <v>370</v>
      </c>
      <c r="B136" s="504" t="s">
        <v>1321</v>
      </c>
      <c r="C136" s="504" t="s">
        <v>1232</v>
      </c>
      <c r="D136" s="504" t="s">
        <v>31</v>
      </c>
      <c r="E136" s="504" t="s">
        <v>25</v>
      </c>
      <c r="F136" s="505">
        <f>Output_Agg!Q374</f>
        <v>0</v>
      </c>
      <c r="G136" s="505">
        <f>Output_Agg!R374</f>
        <v>0</v>
      </c>
      <c r="H136" s="505">
        <f>Output_Agg!S374</f>
        <v>0</v>
      </c>
      <c r="I136" s="505">
        <f>Output_Agg!T374</f>
        <v>0</v>
      </c>
      <c r="J136" s="505">
        <f>Output_Agg!U374</f>
        <v>0</v>
      </c>
    </row>
    <row r="137" spans="1:10">
      <c r="A137" s="504" t="s">
        <v>370</v>
      </c>
      <c r="B137" s="504" t="s">
        <v>1322</v>
      </c>
      <c r="C137" s="504" t="s">
        <v>1233</v>
      </c>
      <c r="D137" s="504" t="s">
        <v>31</v>
      </c>
      <c r="E137" s="504" t="s">
        <v>25</v>
      </c>
      <c r="F137" s="505">
        <f>Output_Agg!Q377</f>
        <v>0</v>
      </c>
      <c r="G137" s="505">
        <f>Output_Agg!R377</f>
        <v>0</v>
      </c>
      <c r="H137" s="505">
        <f>Output_Agg!S377</f>
        <v>0</v>
      </c>
      <c r="I137" s="505">
        <f>Output_Agg!T377</f>
        <v>0</v>
      </c>
      <c r="J137" s="505">
        <f>Output_Agg!U377</f>
        <v>0</v>
      </c>
    </row>
    <row r="138" spans="1:10">
      <c r="A138" s="504" t="s">
        <v>370</v>
      </c>
      <c r="B138" s="504" t="s">
        <v>1323</v>
      </c>
      <c r="C138" s="504" t="s">
        <v>1234</v>
      </c>
      <c r="D138" s="504" t="s">
        <v>31</v>
      </c>
      <c r="E138" s="504" t="s">
        <v>25</v>
      </c>
      <c r="F138" s="505">
        <f>Output_Agg!Q381</f>
        <v>0</v>
      </c>
      <c r="G138" s="505">
        <f>Output_Agg!R381</f>
        <v>0</v>
      </c>
      <c r="H138" s="505">
        <f>Output_Agg!S381</f>
        <v>0</v>
      </c>
      <c r="I138" s="505">
        <f>Output_Agg!T381</f>
        <v>0</v>
      </c>
      <c r="J138" s="505">
        <f>Output_Agg!U381</f>
        <v>0</v>
      </c>
    </row>
    <row r="139" spans="1:10">
      <c r="A139" s="504" t="s">
        <v>370</v>
      </c>
      <c r="B139" s="504" t="s">
        <v>1324</v>
      </c>
      <c r="C139" s="504" t="s">
        <v>1235</v>
      </c>
      <c r="D139" s="504" t="s">
        <v>31</v>
      </c>
      <c r="E139" s="504" t="s">
        <v>25</v>
      </c>
      <c r="F139" s="505">
        <f>Output_Agg!Q385</f>
        <v>0.05</v>
      </c>
      <c r="G139" s="505">
        <f>Output_Agg!R385</f>
        <v>0.05</v>
      </c>
      <c r="H139" s="505">
        <f>Output_Agg!S385</f>
        <v>0.05</v>
      </c>
      <c r="I139" s="505">
        <f>Output_Agg!T385</f>
        <v>0.05</v>
      </c>
      <c r="J139" s="505">
        <f>Output_Agg!U385</f>
        <v>0.05</v>
      </c>
    </row>
    <row r="140" spans="1:10">
      <c r="A140" s="504" t="s">
        <v>370</v>
      </c>
      <c r="B140" s="504" t="s">
        <v>1325</v>
      </c>
      <c r="C140" s="504" t="s">
        <v>1236</v>
      </c>
      <c r="D140" s="504" t="s">
        <v>31</v>
      </c>
      <c r="E140" s="504" t="s">
        <v>25</v>
      </c>
      <c r="F140" s="505">
        <v>0</v>
      </c>
      <c r="G140" s="505">
        <v>0</v>
      </c>
      <c r="H140" s="505">
        <v>0</v>
      </c>
      <c r="I140" s="505">
        <v>0</v>
      </c>
      <c r="J140" s="505">
        <v>0</v>
      </c>
    </row>
    <row r="141" spans="1:10">
      <c r="A141" s="504" t="s">
        <v>370</v>
      </c>
      <c r="B141" s="504" t="s">
        <v>1326</v>
      </c>
      <c r="C141" s="504" t="s">
        <v>1237</v>
      </c>
      <c r="D141" s="504" t="s">
        <v>31</v>
      </c>
      <c r="E141" s="504" t="s">
        <v>25</v>
      </c>
      <c r="F141" s="505">
        <v>0</v>
      </c>
      <c r="G141" s="505">
        <v>0</v>
      </c>
      <c r="H141" s="505">
        <v>0</v>
      </c>
      <c r="I141" s="505">
        <v>0</v>
      </c>
      <c r="J141" s="505">
        <v>0</v>
      </c>
    </row>
    <row r="142" spans="1:10">
      <c r="A142" s="504" t="s">
        <v>370</v>
      </c>
      <c r="B142" s="504" t="s">
        <v>1327</v>
      </c>
      <c r="C142" s="504" t="s">
        <v>1238</v>
      </c>
      <c r="D142" s="504" t="s">
        <v>31</v>
      </c>
      <c r="E142" s="504" t="s">
        <v>25</v>
      </c>
      <c r="F142" s="505">
        <f>Output_Agg!Q390</f>
        <v>0</v>
      </c>
      <c r="G142" s="505">
        <f>Output_Agg!R390</f>
        <v>0</v>
      </c>
      <c r="H142" s="505">
        <f>Output_Agg!S390</f>
        <v>0</v>
      </c>
      <c r="I142" s="505">
        <f>Output_Agg!T390</f>
        <v>0</v>
      </c>
      <c r="J142" s="505">
        <f>Output_Agg!U390</f>
        <v>0</v>
      </c>
    </row>
    <row r="143" spans="1:10">
      <c r="A143" s="504" t="s">
        <v>370</v>
      </c>
      <c r="B143" s="504" t="s">
        <v>1328</v>
      </c>
      <c r="C143" s="504" t="s">
        <v>1239</v>
      </c>
      <c r="D143" s="504" t="s">
        <v>31</v>
      </c>
      <c r="E143" s="504" t="s">
        <v>25</v>
      </c>
      <c r="F143" s="505">
        <f>Output_Agg!Q394</f>
        <v>0.38</v>
      </c>
      <c r="G143" s="505">
        <f>Output_Agg!R394</f>
        <v>0.38</v>
      </c>
      <c r="H143" s="505">
        <f>Output_Agg!S394</f>
        <v>0.38</v>
      </c>
      <c r="I143" s="505">
        <f>Output_Agg!T394</f>
        <v>0.38</v>
      </c>
      <c r="J143" s="505">
        <f>Output_Agg!U394</f>
        <v>0.38</v>
      </c>
    </row>
    <row r="144" spans="1:10">
      <c r="A144" s="504" t="s">
        <v>370</v>
      </c>
      <c r="B144" s="504" t="s">
        <v>1329</v>
      </c>
      <c r="C144" s="504" t="s">
        <v>1240</v>
      </c>
      <c r="D144" s="504" t="s">
        <v>31</v>
      </c>
      <c r="E144" s="504" t="s">
        <v>25</v>
      </c>
      <c r="F144" s="505">
        <f>Output_Agg!Q398</f>
        <v>0</v>
      </c>
      <c r="G144" s="505">
        <f>Output_Agg!R398</f>
        <v>0</v>
      </c>
      <c r="H144" s="505">
        <f>Output_Agg!S398</f>
        <v>0</v>
      </c>
      <c r="I144" s="505">
        <f>Output_Agg!T398</f>
        <v>0</v>
      </c>
      <c r="J144" s="505">
        <f>Output_Agg!U398</f>
        <v>0</v>
      </c>
    </row>
    <row r="145" spans="1:10">
      <c r="A145" s="504" t="s">
        <v>370</v>
      </c>
      <c r="B145" s="504" t="s">
        <v>1330</v>
      </c>
      <c r="C145" s="504" t="s">
        <v>1241</v>
      </c>
      <c r="D145" s="504" t="s">
        <v>31</v>
      </c>
      <c r="E145" s="504" t="s">
        <v>25</v>
      </c>
      <c r="F145" s="505">
        <f>Output_Agg!Q402</f>
        <v>1.1309999999999998</v>
      </c>
      <c r="G145" s="505">
        <f>Output_Agg!R402</f>
        <v>1.1409999999999998</v>
      </c>
      <c r="H145" s="505">
        <f>Output_Agg!S402</f>
        <v>1.1409999999999998</v>
      </c>
      <c r="I145" s="505">
        <f>Output_Agg!T402</f>
        <v>1.1439999999999999</v>
      </c>
      <c r="J145" s="505">
        <f>Output_Agg!U402</f>
        <v>1.1409999999999998</v>
      </c>
    </row>
    <row r="146" spans="1:10">
      <c r="A146" s="504" t="s">
        <v>370</v>
      </c>
      <c r="B146" s="504" t="s">
        <v>1331</v>
      </c>
      <c r="C146" s="504" t="s">
        <v>1242</v>
      </c>
      <c r="D146" s="504" t="s">
        <v>31</v>
      </c>
      <c r="E146" s="504" t="s">
        <v>25</v>
      </c>
      <c r="F146" s="505">
        <v>0</v>
      </c>
      <c r="G146" s="505">
        <v>0</v>
      </c>
      <c r="H146" s="505">
        <v>0</v>
      </c>
      <c r="I146" s="505">
        <v>0</v>
      </c>
      <c r="J146" s="505">
        <v>0</v>
      </c>
    </row>
    <row r="147" spans="1:10">
      <c r="A147" s="504" t="s">
        <v>370</v>
      </c>
      <c r="B147" s="504" t="s">
        <v>1332</v>
      </c>
      <c r="C147" s="504" t="s">
        <v>1243</v>
      </c>
      <c r="D147" s="504" t="s">
        <v>31</v>
      </c>
      <c r="E147" s="504" t="s">
        <v>25</v>
      </c>
      <c r="F147" s="505">
        <v>0</v>
      </c>
      <c r="G147" s="505">
        <v>0</v>
      </c>
      <c r="H147" s="505">
        <v>0</v>
      </c>
      <c r="I147" s="505">
        <v>0</v>
      </c>
      <c r="J147" s="505">
        <v>0</v>
      </c>
    </row>
    <row r="148" spans="1:10">
      <c r="A148" s="504" t="s">
        <v>370</v>
      </c>
      <c r="B148" s="504" t="s">
        <v>1333</v>
      </c>
      <c r="C148" s="504" t="s">
        <v>1208</v>
      </c>
      <c r="D148" s="504" t="s">
        <v>31</v>
      </c>
      <c r="E148" s="504" t="s">
        <v>25</v>
      </c>
      <c r="F148" s="505">
        <v>0</v>
      </c>
      <c r="G148" s="505">
        <v>0</v>
      </c>
      <c r="H148" s="505">
        <v>0</v>
      </c>
      <c r="I148" s="505">
        <v>0</v>
      </c>
      <c r="J148" s="505">
        <v>0</v>
      </c>
    </row>
    <row r="149" spans="1:10">
      <c r="A149" s="504" t="s">
        <v>370</v>
      </c>
      <c r="B149" s="504" t="s">
        <v>1334</v>
      </c>
      <c r="C149" s="504" t="s">
        <v>1209</v>
      </c>
      <c r="D149" s="504" t="s">
        <v>31</v>
      </c>
      <c r="E149" s="504" t="s">
        <v>25</v>
      </c>
      <c r="F149" s="505">
        <v>0</v>
      </c>
      <c r="G149" s="505">
        <v>0</v>
      </c>
      <c r="H149" s="505">
        <v>0</v>
      </c>
      <c r="I149" s="505">
        <v>0</v>
      </c>
      <c r="J149" s="505">
        <v>0</v>
      </c>
    </row>
    <row r="150" spans="1:10">
      <c r="A150" s="504" t="s">
        <v>370</v>
      </c>
      <c r="B150" s="504" t="s">
        <v>1335</v>
      </c>
      <c r="C150" s="504" t="s">
        <v>1210</v>
      </c>
      <c r="D150" s="504" t="s">
        <v>31</v>
      </c>
      <c r="E150" s="504" t="s">
        <v>25</v>
      </c>
      <c r="F150" s="505">
        <v>0</v>
      </c>
      <c r="G150" s="505">
        <v>0</v>
      </c>
      <c r="H150" s="505">
        <v>0</v>
      </c>
      <c r="I150" s="505">
        <v>0</v>
      </c>
      <c r="J150" s="505">
        <v>0</v>
      </c>
    </row>
    <row r="151" spans="1:10">
      <c r="A151" s="504" t="s">
        <v>370</v>
      </c>
      <c r="B151" s="504" t="s">
        <v>1336</v>
      </c>
      <c r="C151" s="504" t="s">
        <v>1211</v>
      </c>
      <c r="D151" s="504" t="s">
        <v>31</v>
      </c>
      <c r="E151" s="504" t="s">
        <v>25</v>
      </c>
      <c r="F151" s="505">
        <v>0</v>
      </c>
      <c r="G151" s="505">
        <v>0</v>
      </c>
      <c r="H151" s="505">
        <v>0</v>
      </c>
      <c r="I151" s="505">
        <v>0</v>
      </c>
      <c r="J151" s="505">
        <v>0</v>
      </c>
    </row>
    <row r="152" spans="1:10">
      <c r="A152" s="504" t="s">
        <v>370</v>
      </c>
      <c r="B152" s="504" t="s">
        <v>1337</v>
      </c>
      <c r="C152" s="504" t="s">
        <v>1212</v>
      </c>
      <c r="D152" s="504" t="s">
        <v>31</v>
      </c>
      <c r="E152" s="504" t="s">
        <v>25</v>
      </c>
      <c r="F152" s="505">
        <v>0</v>
      </c>
      <c r="G152" s="505">
        <v>0</v>
      </c>
      <c r="H152" s="505">
        <v>0</v>
      </c>
      <c r="I152" s="505">
        <v>0</v>
      </c>
      <c r="J152" s="505">
        <v>0</v>
      </c>
    </row>
    <row r="153" spans="1:10">
      <c r="A153" s="504" t="s">
        <v>370</v>
      </c>
      <c r="B153" s="504" t="s">
        <v>1338</v>
      </c>
      <c r="C153" s="504" t="s">
        <v>1213</v>
      </c>
      <c r="D153" s="504" t="s">
        <v>31</v>
      </c>
      <c r="E153" s="504" t="s">
        <v>25</v>
      </c>
      <c r="F153" s="505">
        <v>0</v>
      </c>
      <c r="G153" s="505">
        <v>0</v>
      </c>
      <c r="H153" s="505">
        <v>0</v>
      </c>
      <c r="I153" s="505">
        <v>0</v>
      </c>
      <c r="J153" s="505">
        <v>0</v>
      </c>
    </row>
    <row r="154" spans="1:10">
      <c r="A154" s="504" t="s">
        <v>370</v>
      </c>
      <c r="B154" s="504" t="s">
        <v>1339</v>
      </c>
      <c r="C154" s="504" t="s">
        <v>1214</v>
      </c>
      <c r="D154" s="504" t="s">
        <v>31</v>
      </c>
      <c r="E154" s="504" t="s">
        <v>25</v>
      </c>
      <c r="F154" s="505">
        <v>0</v>
      </c>
      <c r="G154" s="505">
        <v>0</v>
      </c>
      <c r="H154" s="505">
        <v>0</v>
      </c>
      <c r="I154" s="505">
        <v>0</v>
      </c>
      <c r="J154" s="505">
        <v>0</v>
      </c>
    </row>
    <row r="155" spans="1:10">
      <c r="A155" s="504" t="s">
        <v>370</v>
      </c>
      <c r="B155" s="504" t="s">
        <v>1340</v>
      </c>
      <c r="C155" s="504" t="s">
        <v>1215</v>
      </c>
      <c r="D155" s="504" t="s">
        <v>31</v>
      </c>
      <c r="E155" s="504" t="s">
        <v>25</v>
      </c>
      <c r="F155" s="505">
        <v>0</v>
      </c>
      <c r="G155" s="505">
        <v>0</v>
      </c>
      <c r="H155" s="505">
        <v>0</v>
      </c>
      <c r="I155" s="505">
        <v>0</v>
      </c>
      <c r="J155" s="505">
        <v>0</v>
      </c>
    </row>
    <row r="156" spans="1:10">
      <c r="A156" s="504" t="s">
        <v>370</v>
      </c>
      <c r="B156" s="504" t="s">
        <v>1341</v>
      </c>
      <c r="C156" s="504" t="s">
        <v>1216</v>
      </c>
      <c r="D156" s="504" t="s">
        <v>31</v>
      </c>
      <c r="E156" s="504" t="s">
        <v>25</v>
      </c>
      <c r="F156" s="505">
        <v>0</v>
      </c>
      <c r="G156" s="505">
        <v>0</v>
      </c>
      <c r="H156" s="505">
        <v>0</v>
      </c>
      <c r="I156" s="505">
        <v>0</v>
      </c>
      <c r="J156" s="505">
        <v>0</v>
      </c>
    </row>
    <row r="157" spans="1:10">
      <c r="A157" s="504" t="s">
        <v>370</v>
      </c>
      <c r="B157" s="504" t="s">
        <v>1342</v>
      </c>
      <c r="C157" s="504" t="s">
        <v>1217</v>
      </c>
      <c r="D157" s="504" t="s">
        <v>31</v>
      </c>
      <c r="E157" s="504" t="s">
        <v>25</v>
      </c>
      <c r="F157" s="505">
        <v>0</v>
      </c>
      <c r="G157" s="505">
        <v>0</v>
      </c>
      <c r="H157" s="505">
        <v>0</v>
      </c>
      <c r="I157" s="505">
        <v>0</v>
      </c>
      <c r="J157" s="505">
        <v>0</v>
      </c>
    </row>
    <row r="158" spans="1:10">
      <c r="A158" s="504" t="s">
        <v>370</v>
      </c>
      <c r="B158" s="504" t="s">
        <v>1343</v>
      </c>
      <c r="C158" s="504" t="s">
        <v>1218</v>
      </c>
      <c r="D158" s="504" t="s">
        <v>31</v>
      </c>
      <c r="E158" s="504" t="s">
        <v>25</v>
      </c>
      <c r="F158" s="505">
        <v>0</v>
      </c>
      <c r="G158" s="505">
        <v>0</v>
      </c>
      <c r="H158" s="505">
        <v>0</v>
      </c>
      <c r="I158" s="505">
        <v>0</v>
      </c>
      <c r="J158" s="505">
        <v>0</v>
      </c>
    </row>
    <row r="159" spans="1:10">
      <c r="A159" s="504" t="s">
        <v>370</v>
      </c>
      <c r="B159" s="504" t="s">
        <v>1344</v>
      </c>
      <c r="C159" s="504" t="s">
        <v>1219</v>
      </c>
      <c r="D159" s="504" t="s">
        <v>31</v>
      </c>
      <c r="E159" s="504" t="s">
        <v>25</v>
      </c>
      <c r="F159" s="505">
        <v>0</v>
      </c>
      <c r="G159" s="505">
        <v>0</v>
      </c>
      <c r="H159" s="505">
        <v>0</v>
      </c>
      <c r="I159" s="505">
        <v>0</v>
      </c>
      <c r="J159" s="505">
        <v>0</v>
      </c>
    </row>
    <row r="160" spans="1:10">
      <c r="A160" s="504" t="s">
        <v>370</v>
      </c>
      <c r="B160" s="504" t="s">
        <v>1345</v>
      </c>
      <c r="C160" s="504" t="s">
        <v>1220</v>
      </c>
      <c r="D160" s="504" t="s">
        <v>31</v>
      </c>
      <c r="E160" s="504" t="s">
        <v>25</v>
      </c>
      <c r="F160" s="505">
        <v>0</v>
      </c>
      <c r="G160" s="505">
        <v>0</v>
      </c>
      <c r="H160" s="505">
        <v>0</v>
      </c>
      <c r="I160" s="505">
        <v>0</v>
      </c>
      <c r="J160" s="505">
        <v>0</v>
      </c>
    </row>
    <row r="161" spans="1:10">
      <c r="A161" s="504" t="s">
        <v>370</v>
      </c>
      <c r="B161" s="504" t="s">
        <v>1346</v>
      </c>
      <c r="C161" s="504" t="s">
        <v>1221</v>
      </c>
      <c r="D161" s="504" t="s">
        <v>31</v>
      </c>
      <c r="E161" s="504" t="s">
        <v>25</v>
      </c>
      <c r="F161" s="505">
        <v>0</v>
      </c>
      <c r="G161" s="505">
        <v>0</v>
      </c>
      <c r="H161" s="505">
        <v>0</v>
      </c>
      <c r="I161" s="505">
        <v>0</v>
      </c>
      <c r="J161" s="505">
        <v>0</v>
      </c>
    </row>
    <row r="162" spans="1:10">
      <c r="A162" s="504" t="s">
        <v>370</v>
      </c>
      <c r="B162" s="504" t="s">
        <v>1347</v>
      </c>
      <c r="C162" s="504" t="s">
        <v>1222</v>
      </c>
      <c r="D162" s="504" t="s">
        <v>31</v>
      </c>
      <c r="E162" s="504" t="s">
        <v>25</v>
      </c>
      <c r="F162" s="505">
        <v>0</v>
      </c>
      <c r="G162" s="505">
        <v>0</v>
      </c>
      <c r="H162" s="505">
        <v>0</v>
      </c>
      <c r="I162" s="505">
        <v>0</v>
      </c>
      <c r="J162" s="505">
        <v>0</v>
      </c>
    </row>
    <row r="163" spans="1:10">
      <c r="A163" s="504" t="s">
        <v>370</v>
      </c>
      <c r="B163" s="504" t="s">
        <v>1348</v>
      </c>
      <c r="C163" s="504" t="s">
        <v>1223</v>
      </c>
      <c r="D163" s="504" t="s">
        <v>31</v>
      </c>
      <c r="E163" s="504" t="s">
        <v>25</v>
      </c>
      <c r="F163" s="505">
        <v>0</v>
      </c>
      <c r="G163" s="505">
        <v>0</v>
      </c>
      <c r="H163" s="505">
        <v>0</v>
      </c>
      <c r="I163" s="505">
        <v>0</v>
      </c>
      <c r="J163" s="505">
        <v>0</v>
      </c>
    </row>
    <row r="164" spans="1:10">
      <c r="A164" s="504" t="s">
        <v>370</v>
      </c>
      <c r="B164" s="504" t="s">
        <v>1349</v>
      </c>
      <c r="C164" s="504" t="s">
        <v>1224</v>
      </c>
      <c r="D164" s="504" t="s">
        <v>31</v>
      </c>
      <c r="E164" s="504" t="s">
        <v>25</v>
      </c>
      <c r="F164" s="505">
        <v>0</v>
      </c>
      <c r="G164" s="505">
        <v>0</v>
      </c>
      <c r="H164" s="505">
        <v>0</v>
      </c>
      <c r="I164" s="505">
        <v>0</v>
      </c>
      <c r="J164" s="505">
        <v>0</v>
      </c>
    </row>
    <row r="165" spans="1:10">
      <c r="A165" s="504" t="s">
        <v>370</v>
      </c>
      <c r="B165" s="504" t="s">
        <v>1350</v>
      </c>
      <c r="C165" s="504" t="s">
        <v>1225</v>
      </c>
      <c r="D165" s="504" t="s">
        <v>31</v>
      </c>
      <c r="E165" s="504" t="s">
        <v>25</v>
      </c>
      <c r="F165" s="505">
        <v>0</v>
      </c>
      <c r="G165" s="505">
        <v>0</v>
      </c>
      <c r="H165" s="505">
        <v>0</v>
      </c>
      <c r="I165" s="505">
        <v>0</v>
      </c>
      <c r="J165" s="505">
        <v>0</v>
      </c>
    </row>
    <row r="166" spans="1:10">
      <c r="A166" s="504" t="s">
        <v>370</v>
      </c>
      <c r="B166" s="504" t="s">
        <v>1351</v>
      </c>
      <c r="C166" s="504" t="s">
        <v>1226</v>
      </c>
      <c r="D166" s="504" t="s">
        <v>31</v>
      </c>
      <c r="E166" s="504" t="s">
        <v>25</v>
      </c>
      <c r="F166" s="505">
        <v>0</v>
      </c>
      <c r="G166" s="505">
        <v>0</v>
      </c>
      <c r="H166" s="505">
        <v>0</v>
      </c>
      <c r="I166" s="505">
        <v>0</v>
      </c>
      <c r="J166" s="505">
        <v>0</v>
      </c>
    </row>
    <row r="167" spans="1:10">
      <c r="A167" s="504" t="s">
        <v>370</v>
      </c>
      <c r="B167" s="504" t="s">
        <v>1352</v>
      </c>
      <c r="C167" s="504" t="s">
        <v>1227</v>
      </c>
      <c r="D167" s="504" t="s">
        <v>31</v>
      </c>
      <c r="E167" s="504" t="s">
        <v>25</v>
      </c>
      <c r="F167" s="505">
        <v>0</v>
      </c>
      <c r="G167" s="505">
        <v>0</v>
      </c>
      <c r="H167" s="505">
        <v>0</v>
      </c>
      <c r="I167" s="505">
        <v>0</v>
      </c>
      <c r="J167" s="505">
        <v>0</v>
      </c>
    </row>
    <row r="168" spans="1:10">
      <c r="A168" s="504" t="s">
        <v>370</v>
      </c>
      <c r="B168" s="504" t="s">
        <v>1353</v>
      </c>
      <c r="C168" s="504" t="s">
        <v>1228</v>
      </c>
      <c r="D168" s="504" t="s">
        <v>31</v>
      </c>
      <c r="E168" s="504" t="s">
        <v>25</v>
      </c>
      <c r="F168" s="505">
        <v>0</v>
      </c>
      <c r="G168" s="505">
        <v>0</v>
      </c>
      <c r="H168" s="505">
        <v>0</v>
      </c>
      <c r="I168" s="505">
        <v>0</v>
      </c>
      <c r="J168" s="505">
        <v>0</v>
      </c>
    </row>
    <row r="169" spans="1:10">
      <c r="A169" s="504" t="s">
        <v>370</v>
      </c>
      <c r="B169" s="504" t="s">
        <v>1354</v>
      </c>
      <c r="C169" s="504" t="s">
        <v>1229</v>
      </c>
      <c r="D169" s="504" t="s">
        <v>31</v>
      </c>
      <c r="E169" s="504" t="s">
        <v>25</v>
      </c>
      <c r="F169" s="505">
        <v>0</v>
      </c>
      <c r="G169" s="505">
        <v>0</v>
      </c>
      <c r="H169" s="505">
        <v>0</v>
      </c>
      <c r="I169" s="505">
        <v>0</v>
      </c>
      <c r="J169" s="505">
        <v>0</v>
      </c>
    </row>
    <row r="170" spans="1:10">
      <c r="A170" s="504" t="s">
        <v>370</v>
      </c>
      <c r="B170" s="504" t="s">
        <v>1355</v>
      </c>
      <c r="C170" s="504" t="s">
        <v>1230</v>
      </c>
      <c r="D170" s="504" t="s">
        <v>31</v>
      </c>
      <c r="E170" s="504" t="s">
        <v>25</v>
      </c>
      <c r="F170" s="505">
        <v>0</v>
      </c>
      <c r="G170" s="505">
        <v>0</v>
      </c>
      <c r="H170" s="505">
        <v>0</v>
      </c>
      <c r="I170" s="505">
        <v>0</v>
      </c>
      <c r="J170" s="505">
        <v>0</v>
      </c>
    </row>
    <row r="171" spans="1:10">
      <c r="A171" s="504" t="s">
        <v>370</v>
      </c>
      <c r="B171" s="504" t="s">
        <v>1356</v>
      </c>
      <c r="C171" s="504" t="s">
        <v>1231</v>
      </c>
      <c r="D171" s="504" t="s">
        <v>31</v>
      </c>
      <c r="E171" s="504" t="s">
        <v>25</v>
      </c>
      <c r="F171" s="505">
        <v>0</v>
      </c>
      <c r="G171" s="505">
        <v>0</v>
      </c>
      <c r="H171" s="505">
        <v>0</v>
      </c>
      <c r="I171" s="505">
        <v>0</v>
      </c>
      <c r="J171" s="505">
        <v>0</v>
      </c>
    </row>
    <row r="172" spans="1:10">
      <c r="A172" s="504" t="s">
        <v>370</v>
      </c>
      <c r="B172" s="504" t="s">
        <v>1357</v>
      </c>
      <c r="C172" s="504" t="s">
        <v>1358</v>
      </c>
      <c r="D172" s="504" t="s">
        <v>31</v>
      </c>
      <c r="E172" s="504" t="s">
        <v>25</v>
      </c>
      <c r="F172" s="505">
        <v>0</v>
      </c>
      <c r="G172" s="505">
        <v>0</v>
      </c>
      <c r="H172" s="505">
        <v>0</v>
      </c>
      <c r="I172" s="505">
        <v>0</v>
      </c>
      <c r="J172" s="505">
        <v>0</v>
      </c>
    </row>
    <row r="173" spans="1:10">
      <c r="A173" s="504" t="s">
        <v>370</v>
      </c>
      <c r="B173" s="504" t="s">
        <v>1359</v>
      </c>
      <c r="C173" s="504" t="s">
        <v>1360</v>
      </c>
      <c r="D173" s="504" t="s">
        <v>31</v>
      </c>
      <c r="E173" s="504" t="s">
        <v>25</v>
      </c>
      <c r="F173" s="505">
        <v>0</v>
      </c>
      <c r="G173" s="505">
        <v>0</v>
      </c>
      <c r="H173" s="505">
        <v>0</v>
      </c>
      <c r="I173" s="505">
        <v>0</v>
      </c>
      <c r="J173" s="505">
        <v>0</v>
      </c>
    </row>
    <row r="174" spans="1:10">
      <c r="A174" s="504" t="s">
        <v>370</v>
      </c>
      <c r="B174" s="504" t="s">
        <v>1361</v>
      </c>
      <c r="C174" s="504" t="s">
        <v>1362</v>
      </c>
      <c r="D174" s="504" t="s">
        <v>31</v>
      </c>
      <c r="E174" s="504" t="s">
        <v>25</v>
      </c>
      <c r="F174" s="505">
        <v>0</v>
      </c>
      <c r="G174" s="505">
        <v>0</v>
      </c>
      <c r="H174" s="505">
        <v>0</v>
      </c>
      <c r="I174" s="505">
        <v>0</v>
      </c>
      <c r="J174" s="505">
        <v>0</v>
      </c>
    </row>
    <row r="175" spans="1:10">
      <c r="A175" s="504" t="s">
        <v>370</v>
      </c>
      <c r="B175" s="504" t="s">
        <v>1363</v>
      </c>
      <c r="C175" s="504" t="s">
        <v>1364</v>
      </c>
      <c r="D175" s="504" t="s">
        <v>31</v>
      </c>
      <c r="E175" s="504" t="s">
        <v>25</v>
      </c>
      <c r="F175" s="505">
        <v>0</v>
      </c>
      <c r="G175" s="505">
        <v>0</v>
      </c>
      <c r="H175" s="505">
        <v>0</v>
      </c>
      <c r="I175" s="505">
        <v>0</v>
      </c>
      <c r="J175" s="505">
        <v>0</v>
      </c>
    </row>
    <row r="176" spans="1:10">
      <c r="A176" s="504" t="s">
        <v>370</v>
      </c>
      <c r="B176" s="504" t="s">
        <v>1365</v>
      </c>
      <c r="C176" s="504" t="s">
        <v>1182</v>
      </c>
      <c r="D176" s="504" t="s">
        <v>31</v>
      </c>
      <c r="E176" s="504" t="s">
        <v>25</v>
      </c>
      <c r="F176" s="505">
        <v>0</v>
      </c>
      <c r="G176" s="505">
        <v>0</v>
      </c>
      <c r="H176" s="505">
        <v>0</v>
      </c>
      <c r="I176" s="505">
        <v>0</v>
      </c>
      <c r="J176" s="505">
        <v>0</v>
      </c>
    </row>
    <row r="177" spans="1:10">
      <c r="A177" s="504" t="s">
        <v>370</v>
      </c>
      <c r="B177" s="504" t="s">
        <v>1366</v>
      </c>
      <c r="C177" s="504" t="s">
        <v>1183</v>
      </c>
      <c r="D177" s="504" t="s">
        <v>31</v>
      </c>
      <c r="E177" s="504" t="s">
        <v>25</v>
      </c>
      <c r="F177" s="505">
        <v>0</v>
      </c>
      <c r="G177" s="505">
        <v>0</v>
      </c>
      <c r="H177" s="505">
        <v>0</v>
      </c>
      <c r="I177" s="505">
        <v>0</v>
      </c>
      <c r="J177" s="505">
        <v>0</v>
      </c>
    </row>
    <row r="178" spans="1:10">
      <c r="A178" s="504" t="s">
        <v>370</v>
      </c>
      <c r="B178" s="504" t="s">
        <v>1367</v>
      </c>
      <c r="C178" s="504" t="s">
        <v>1184</v>
      </c>
      <c r="D178" s="504" t="s">
        <v>31</v>
      </c>
      <c r="E178" s="504" t="s">
        <v>25</v>
      </c>
      <c r="F178" s="505">
        <v>0</v>
      </c>
      <c r="G178" s="505">
        <v>0</v>
      </c>
      <c r="H178" s="505">
        <v>0</v>
      </c>
      <c r="I178" s="505">
        <v>0</v>
      </c>
      <c r="J178" s="505">
        <v>0</v>
      </c>
    </row>
    <row r="179" spans="1:10">
      <c r="A179" s="504" t="s">
        <v>370</v>
      </c>
      <c r="B179" s="504" t="s">
        <v>1368</v>
      </c>
      <c r="C179" s="504" t="s">
        <v>1185</v>
      </c>
      <c r="D179" s="504" t="s">
        <v>31</v>
      </c>
      <c r="E179" s="504" t="s">
        <v>25</v>
      </c>
      <c r="F179" s="505">
        <v>0</v>
      </c>
      <c r="G179" s="505">
        <v>0</v>
      </c>
      <c r="H179" s="505">
        <v>0</v>
      </c>
      <c r="I179" s="505">
        <v>0</v>
      </c>
      <c r="J179" s="505">
        <v>0</v>
      </c>
    </row>
    <row r="180" spans="1:10">
      <c r="A180" s="504" t="s">
        <v>370</v>
      </c>
      <c r="B180" s="504" t="s">
        <v>1369</v>
      </c>
      <c r="C180" s="504" t="s">
        <v>1370</v>
      </c>
      <c r="D180" s="504" t="s">
        <v>31</v>
      </c>
      <c r="E180" s="504" t="s">
        <v>25</v>
      </c>
      <c r="F180" s="505">
        <v>0</v>
      </c>
      <c r="G180" s="505">
        <v>0</v>
      </c>
      <c r="H180" s="505">
        <v>0</v>
      </c>
      <c r="I180" s="505">
        <v>0</v>
      </c>
      <c r="J180" s="505">
        <v>0</v>
      </c>
    </row>
    <row r="181" spans="1:10">
      <c r="A181" s="504" t="s">
        <v>370</v>
      </c>
      <c r="B181" s="504" t="s">
        <v>1371</v>
      </c>
      <c r="C181" s="504" t="s">
        <v>1372</v>
      </c>
      <c r="D181" s="504" t="s">
        <v>31</v>
      </c>
      <c r="E181" s="504" t="s">
        <v>25</v>
      </c>
      <c r="F181" s="505">
        <v>0</v>
      </c>
      <c r="G181" s="505">
        <v>0</v>
      </c>
      <c r="H181" s="505">
        <v>0</v>
      </c>
      <c r="I181" s="505">
        <v>0</v>
      </c>
      <c r="J181" s="505">
        <v>0</v>
      </c>
    </row>
    <row r="182" spans="1:10">
      <c r="A182" s="504" t="s">
        <v>370</v>
      </c>
      <c r="B182" s="504" t="s">
        <v>1373</v>
      </c>
      <c r="C182" s="504" t="s">
        <v>1374</v>
      </c>
      <c r="D182" s="504" t="s">
        <v>31</v>
      </c>
      <c r="E182" s="504" t="s">
        <v>25</v>
      </c>
      <c r="F182" s="505">
        <v>0</v>
      </c>
      <c r="G182" s="505">
        <v>0</v>
      </c>
      <c r="H182" s="505">
        <v>0</v>
      </c>
      <c r="I182" s="505">
        <v>0</v>
      </c>
      <c r="J182" s="505">
        <v>0</v>
      </c>
    </row>
    <row r="183" spans="1:10">
      <c r="A183" s="504" t="s">
        <v>370</v>
      </c>
      <c r="B183" s="504" t="s">
        <v>1375</v>
      </c>
      <c r="C183" s="504" t="s">
        <v>1376</v>
      </c>
      <c r="D183" s="504" t="s">
        <v>31</v>
      </c>
      <c r="E183" s="504" t="s">
        <v>25</v>
      </c>
      <c r="F183" s="505">
        <v>0</v>
      </c>
      <c r="G183" s="505">
        <v>0</v>
      </c>
      <c r="H183" s="505">
        <v>0</v>
      </c>
      <c r="I183" s="505">
        <v>0</v>
      </c>
      <c r="J183" s="505">
        <v>0</v>
      </c>
    </row>
    <row r="184" spans="1:10">
      <c r="A184" s="504" t="s">
        <v>370</v>
      </c>
      <c r="B184" s="504" t="s">
        <v>1377</v>
      </c>
      <c r="C184" s="504" t="s">
        <v>1378</v>
      </c>
      <c r="D184" s="504" t="s">
        <v>31</v>
      </c>
      <c r="E184" s="504" t="s">
        <v>25</v>
      </c>
      <c r="F184" s="505">
        <v>0</v>
      </c>
      <c r="G184" s="505">
        <v>0</v>
      </c>
      <c r="H184" s="505">
        <v>0</v>
      </c>
      <c r="I184" s="505">
        <v>0</v>
      </c>
      <c r="J184" s="505">
        <v>0</v>
      </c>
    </row>
    <row r="185" spans="1:10">
      <c r="A185" s="504" t="s">
        <v>370</v>
      </c>
      <c r="B185" s="504" t="s">
        <v>1379</v>
      </c>
      <c r="C185" s="504" t="s">
        <v>1380</v>
      </c>
      <c r="D185" s="504" t="s">
        <v>31</v>
      </c>
      <c r="E185" s="504" t="s">
        <v>25</v>
      </c>
      <c r="F185" s="505">
        <v>0</v>
      </c>
      <c r="G185" s="505">
        <v>0</v>
      </c>
      <c r="H185" s="505">
        <v>0</v>
      </c>
      <c r="I185" s="505">
        <v>0</v>
      </c>
      <c r="J185" s="505">
        <v>0</v>
      </c>
    </row>
    <row r="186" spans="1:10">
      <c r="A186" s="504" t="s">
        <v>370</v>
      </c>
      <c r="B186" s="504" t="s">
        <v>1381</v>
      </c>
      <c r="C186" s="504" t="s">
        <v>1382</v>
      </c>
      <c r="D186" s="504" t="s">
        <v>31</v>
      </c>
      <c r="E186" s="504" t="s">
        <v>25</v>
      </c>
      <c r="F186" s="505">
        <v>0</v>
      </c>
      <c r="G186" s="505">
        <v>0</v>
      </c>
      <c r="H186" s="505">
        <v>0</v>
      </c>
      <c r="I186" s="505">
        <v>0</v>
      </c>
      <c r="J186" s="505">
        <v>0</v>
      </c>
    </row>
    <row r="187" spans="1:10">
      <c r="A187" s="504" t="s">
        <v>370</v>
      </c>
      <c r="B187" s="504" t="s">
        <v>1383</v>
      </c>
      <c r="C187" s="504" t="s">
        <v>1384</v>
      </c>
      <c r="D187" s="504" t="s">
        <v>31</v>
      </c>
      <c r="E187" s="504" t="s">
        <v>25</v>
      </c>
      <c r="F187" s="505">
        <v>0</v>
      </c>
      <c r="G187" s="505">
        <v>0</v>
      </c>
      <c r="H187" s="505">
        <v>0</v>
      </c>
      <c r="I187" s="505">
        <v>0</v>
      </c>
      <c r="J187" s="505">
        <v>0</v>
      </c>
    </row>
    <row r="188" spans="1:10">
      <c r="A188" s="504" t="s">
        <v>370</v>
      </c>
      <c r="B188" s="504" t="s">
        <v>1385</v>
      </c>
      <c r="C188" s="504" t="s">
        <v>1386</v>
      </c>
      <c r="D188" s="504" t="s">
        <v>31</v>
      </c>
      <c r="E188" s="504" t="s">
        <v>25</v>
      </c>
      <c r="F188" s="505">
        <v>0</v>
      </c>
      <c r="G188" s="505">
        <v>0</v>
      </c>
      <c r="H188" s="505">
        <v>0</v>
      </c>
      <c r="I188" s="505">
        <v>0</v>
      </c>
      <c r="J188" s="505">
        <v>0</v>
      </c>
    </row>
    <row r="189" spans="1:10">
      <c r="A189" s="504" t="s">
        <v>370</v>
      </c>
      <c r="B189" s="504" t="s">
        <v>1387</v>
      </c>
      <c r="C189" s="504" t="s">
        <v>1388</v>
      </c>
      <c r="D189" s="504" t="s">
        <v>31</v>
      </c>
      <c r="E189" s="504" t="s">
        <v>25</v>
      </c>
      <c r="F189" s="505">
        <v>0</v>
      </c>
      <c r="G189" s="505">
        <v>0</v>
      </c>
      <c r="H189" s="505">
        <v>0</v>
      </c>
      <c r="I189" s="505">
        <v>0</v>
      </c>
      <c r="J189" s="505">
        <v>0</v>
      </c>
    </row>
    <row r="190" spans="1:10">
      <c r="A190" s="504" t="s">
        <v>370</v>
      </c>
      <c r="B190" s="504" t="s">
        <v>1389</v>
      </c>
      <c r="C190" s="504" t="s">
        <v>1390</v>
      </c>
      <c r="D190" s="504" t="s">
        <v>31</v>
      </c>
      <c r="E190" s="504" t="s">
        <v>25</v>
      </c>
      <c r="F190" s="505">
        <v>0</v>
      </c>
      <c r="G190" s="505">
        <v>0</v>
      </c>
      <c r="H190" s="505">
        <v>0</v>
      </c>
      <c r="I190" s="505">
        <v>0</v>
      </c>
      <c r="J190" s="505">
        <v>0</v>
      </c>
    </row>
    <row r="191" spans="1:10">
      <c r="A191" s="504" t="s">
        <v>370</v>
      </c>
      <c r="B191" s="504" t="s">
        <v>1391</v>
      </c>
      <c r="C191" s="504" t="s">
        <v>1392</v>
      </c>
      <c r="D191" s="504" t="s">
        <v>31</v>
      </c>
      <c r="E191" s="504" t="s">
        <v>25</v>
      </c>
      <c r="F191" s="505">
        <v>0</v>
      </c>
      <c r="G191" s="505">
        <v>0</v>
      </c>
      <c r="H191" s="505">
        <v>0</v>
      </c>
      <c r="I191" s="505">
        <v>0</v>
      </c>
      <c r="J191" s="505">
        <v>0</v>
      </c>
    </row>
    <row r="192" spans="1:10">
      <c r="A192" s="504" t="s">
        <v>370</v>
      </c>
      <c r="B192" s="504" t="s">
        <v>1393</v>
      </c>
      <c r="C192" s="504" t="s">
        <v>1394</v>
      </c>
      <c r="D192" s="504" t="s">
        <v>31</v>
      </c>
      <c r="E192" s="504" t="s">
        <v>25</v>
      </c>
      <c r="F192" s="505">
        <v>0</v>
      </c>
      <c r="G192" s="505">
        <v>0</v>
      </c>
      <c r="H192" s="505">
        <v>0</v>
      </c>
      <c r="I192" s="505">
        <v>0</v>
      </c>
      <c r="J192" s="505">
        <v>0</v>
      </c>
    </row>
    <row r="193" spans="1:10">
      <c r="A193" s="504" t="s">
        <v>370</v>
      </c>
      <c r="B193" s="504" t="s">
        <v>1395</v>
      </c>
      <c r="C193" s="504" t="s">
        <v>1396</v>
      </c>
      <c r="D193" s="504" t="s">
        <v>31</v>
      </c>
      <c r="E193" s="504" t="s">
        <v>25</v>
      </c>
      <c r="F193" s="505">
        <v>0</v>
      </c>
      <c r="G193" s="505">
        <v>0</v>
      </c>
      <c r="H193" s="505">
        <v>0</v>
      </c>
      <c r="I193" s="505">
        <v>0</v>
      </c>
      <c r="J193" s="505">
        <v>0</v>
      </c>
    </row>
    <row r="194" spans="1:10">
      <c r="A194" s="504" t="s">
        <v>370</v>
      </c>
      <c r="B194" s="504" t="s">
        <v>1397</v>
      </c>
      <c r="C194" s="504" t="s">
        <v>1398</v>
      </c>
      <c r="D194" s="504" t="s">
        <v>31</v>
      </c>
      <c r="E194" s="504" t="s">
        <v>25</v>
      </c>
      <c r="F194" s="505">
        <v>0</v>
      </c>
      <c r="G194" s="505">
        <v>0</v>
      </c>
      <c r="H194" s="505">
        <v>0</v>
      </c>
      <c r="I194" s="505">
        <v>0</v>
      </c>
      <c r="J194" s="505">
        <v>0</v>
      </c>
    </row>
    <row r="195" spans="1:10">
      <c r="A195" s="504" t="s">
        <v>370</v>
      </c>
      <c r="B195" s="504" t="s">
        <v>1399</v>
      </c>
      <c r="C195" s="504" t="s">
        <v>1400</v>
      </c>
      <c r="D195" s="504" t="s">
        <v>31</v>
      </c>
      <c r="E195" s="504" t="s">
        <v>25</v>
      </c>
      <c r="F195" s="505">
        <v>0</v>
      </c>
      <c r="G195" s="505">
        <v>0</v>
      </c>
      <c r="H195" s="505">
        <v>0</v>
      </c>
      <c r="I195" s="505">
        <v>0</v>
      </c>
      <c r="J195" s="505">
        <v>0</v>
      </c>
    </row>
    <row r="196" spans="1:10" s="562" customFormat="1">
      <c r="A196" s="504" t="s">
        <v>370</v>
      </c>
      <c r="B196" s="504" t="s">
        <v>1401</v>
      </c>
      <c r="C196" s="504" t="s">
        <v>1402</v>
      </c>
      <c r="D196" s="504" t="s">
        <v>31</v>
      </c>
      <c r="E196" s="504" t="s">
        <v>25</v>
      </c>
      <c r="F196" s="505">
        <v>0</v>
      </c>
      <c r="G196" s="505">
        <v>0</v>
      </c>
      <c r="H196" s="505">
        <v>0</v>
      </c>
      <c r="I196" s="505">
        <v>0</v>
      </c>
      <c r="J196" s="505">
        <v>0</v>
      </c>
    </row>
    <row r="197" spans="1:10" s="562" customFormat="1">
      <c r="A197" s="504" t="s">
        <v>370</v>
      </c>
      <c r="B197" s="504" t="s">
        <v>1403</v>
      </c>
      <c r="C197" s="504" t="s">
        <v>1404</v>
      </c>
      <c r="D197" s="504" t="s">
        <v>31</v>
      </c>
      <c r="E197" s="504" t="s">
        <v>25</v>
      </c>
      <c r="F197" s="505">
        <v>0</v>
      </c>
      <c r="G197" s="505">
        <v>0</v>
      </c>
      <c r="H197" s="505">
        <v>0</v>
      </c>
      <c r="I197" s="505">
        <v>0</v>
      </c>
      <c r="J197" s="505">
        <v>0</v>
      </c>
    </row>
    <row r="198" spans="1:10" s="562" customFormat="1">
      <c r="A198" s="504" t="s">
        <v>370</v>
      </c>
      <c r="B198" s="504" t="s">
        <v>1405</v>
      </c>
      <c r="C198" s="504" t="s">
        <v>1406</v>
      </c>
      <c r="D198" s="504" t="s">
        <v>31</v>
      </c>
      <c r="E198" s="504" t="s">
        <v>25</v>
      </c>
      <c r="F198" s="505">
        <v>0</v>
      </c>
      <c r="G198" s="505">
        <v>0</v>
      </c>
      <c r="H198" s="505">
        <v>0</v>
      </c>
      <c r="I198" s="505">
        <v>0</v>
      </c>
      <c r="J198" s="505">
        <v>0</v>
      </c>
    </row>
    <row r="199" spans="1:10" s="562" customFormat="1">
      <c r="A199" s="504" t="s">
        <v>370</v>
      </c>
      <c r="B199" s="504" t="s">
        <v>1407</v>
      </c>
      <c r="C199" s="504" t="s">
        <v>1408</v>
      </c>
      <c r="D199" s="504" t="s">
        <v>31</v>
      </c>
      <c r="E199" s="504" t="s">
        <v>25</v>
      </c>
      <c r="F199" s="505">
        <v>0</v>
      </c>
      <c r="G199" s="505">
        <v>0</v>
      </c>
      <c r="H199" s="505">
        <v>0</v>
      </c>
      <c r="I199" s="505">
        <v>0</v>
      </c>
      <c r="J199" s="505">
        <v>0</v>
      </c>
    </row>
    <row r="200" spans="1:10" s="562" customFormat="1">
      <c r="A200" s="504" t="s">
        <v>370</v>
      </c>
      <c r="B200" s="504" t="s">
        <v>1409</v>
      </c>
      <c r="C200" s="504" t="s">
        <v>1410</v>
      </c>
      <c r="D200" s="504" t="s">
        <v>31</v>
      </c>
      <c r="E200" s="504" t="s">
        <v>25</v>
      </c>
      <c r="F200" s="505">
        <v>0</v>
      </c>
      <c r="G200" s="505">
        <v>0</v>
      </c>
      <c r="H200" s="505">
        <v>0</v>
      </c>
      <c r="I200" s="505">
        <v>0</v>
      </c>
      <c r="J200" s="505">
        <v>0</v>
      </c>
    </row>
    <row r="201" spans="1:10" s="562" customFormat="1">
      <c r="A201" s="504" t="s">
        <v>370</v>
      </c>
      <c r="B201" s="504" t="s">
        <v>1411</v>
      </c>
      <c r="C201" s="504" t="s">
        <v>1247</v>
      </c>
      <c r="D201" s="504" t="s">
        <v>31</v>
      </c>
      <c r="E201" s="504" t="s">
        <v>25</v>
      </c>
      <c r="F201" s="505">
        <v>0</v>
      </c>
      <c r="G201" s="505">
        <v>0</v>
      </c>
      <c r="H201" s="505">
        <v>0</v>
      </c>
      <c r="I201" s="505">
        <v>0</v>
      </c>
      <c r="J201" s="505">
        <v>0</v>
      </c>
    </row>
    <row r="202" spans="1:10" s="562" customFormat="1">
      <c r="A202" s="504" t="s">
        <v>370</v>
      </c>
      <c r="B202" s="504" t="s">
        <v>1412</v>
      </c>
      <c r="C202" s="504" t="s">
        <v>1413</v>
      </c>
      <c r="D202" s="504" t="s">
        <v>31</v>
      </c>
      <c r="E202" s="504" t="s">
        <v>25</v>
      </c>
      <c r="F202" s="505">
        <v>0</v>
      </c>
      <c r="G202" s="505">
        <v>0</v>
      </c>
      <c r="H202" s="505">
        <v>0</v>
      </c>
      <c r="I202" s="505">
        <v>0</v>
      </c>
      <c r="J202" s="505">
        <v>0</v>
      </c>
    </row>
    <row r="203" spans="1:10" s="562" customFormat="1">
      <c r="A203" s="504" t="s">
        <v>370</v>
      </c>
      <c r="B203" s="504" t="s">
        <v>1414</v>
      </c>
      <c r="C203" s="504" t="s">
        <v>1249</v>
      </c>
      <c r="D203" s="504" t="s">
        <v>31</v>
      </c>
      <c r="E203" s="504" t="s">
        <v>25</v>
      </c>
      <c r="F203" s="505">
        <v>0</v>
      </c>
      <c r="G203" s="505">
        <v>0</v>
      </c>
      <c r="H203" s="505">
        <v>0</v>
      </c>
      <c r="I203" s="505">
        <v>0</v>
      </c>
      <c r="J203" s="505">
        <v>0</v>
      </c>
    </row>
    <row r="204" spans="1:10" s="562" customFormat="1">
      <c r="A204" s="504" t="s">
        <v>370</v>
      </c>
      <c r="B204" s="563" t="s">
        <v>1415</v>
      </c>
      <c r="C204" s="564" t="s">
        <v>1416</v>
      </c>
      <c r="D204" s="564" t="s">
        <v>31</v>
      </c>
      <c r="E204" s="564" t="s">
        <v>25</v>
      </c>
      <c r="F204" s="566">
        <f>Output_Agg!Q187+Output_Agg!Q188</f>
        <v>0</v>
      </c>
      <c r="G204" s="566">
        <f>Output_Agg!R187+Output_Agg!R188</f>
        <v>0</v>
      </c>
      <c r="H204" s="566">
        <f>Output_Agg!S187+Output_Agg!S188</f>
        <v>0</v>
      </c>
      <c r="I204" s="566">
        <f>Output_Agg!T187+Output_Agg!T188</f>
        <v>0</v>
      </c>
      <c r="J204" s="566">
        <f>Output_Agg!U187+Output_Agg!U188</f>
        <v>0</v>
      </c>
    </row>
    <row r="205" spans="1:10" s="562" customFormat="1">
      <c r="A205" s="504" t="s">
        <v>370</v>
      </c>
      <c r="B205" s="563" t="s">
        <v>1417</v>
      </c>
      <c r="C205" s="564" t="s">
        <v>1418</v>
      </c>
      <c r="D205" s="564" t="s">
        <v>31</v>
      </c>
      <c r="E205" s="564" t="s">
        <v>25</v>
      </c>
      <c r="F205" s="566">
        <f>Output_Agg!Q191+Output_Agg!Q192</f>
        <v>0.22600000000000001</v>
      </c>
      <c r="G205" s="566">
        <f>Output_Agg!R191+Output_Agg!R192</f>
        <v>0.216</v>
      </c>
      <c r="H205" s="566">
        <f>Output_Agg!S191+Output_Agg!S192</f>
        <v>0.216</v>
      </c>
      <c r="I205" s="566">
        <f>Output_Agg!T191+Output_Agg!T192</f>
        <v>0.21299999999999999</v>
      </c>
      <c r="J205" s="566">
        <f>Output_Agg!U191+Output_Agg!U192</f>
        <v>0.216</v>
      </c>
    </row>
    <row r="206" spans="1:10" s="562" customFormat="1">
      <c r="A206" s="504" t="s">
        <v>370</v>
      </c>
      <c r="B206" s="563" t="s">
        <v>1419</v>
      </c>
      <c r="C206" s="564" t="s">
        <v>1420</v>
      </c>
      <c r="D206" s="564" t="s">
        <v>31</v>
      </c>
      <c r="E206" s="564" t="s">
        <v>25</v>
      </c>
      <c r="F206" s="566">
        <v>0</v>
      </c>
      <c r="G206" s="566">
        <v>0</v>
      </c>
      <c r="H206" s="566">
        <v>0</v>
      </c>
      <c r="I206" s="566">
        <v>0</v>
      </c>
      <c r="J206" s="566">
        <v>0</v>
      </c>
    </row>
    <row r="207" spans="1:10" s="562" customFormat="1">
      <c r="A207" s="504" t="s">
        <v>370</v>
      </c>
      <c r="B207" s="563" t="s">
        <v>1421</v>
      </c>
      <c r="C207" s="564" t="s">
        <v>1422</v>
      </c>
      <c r="D207" s="564" t="s">
        <v>31</v>
      </c>
      <c r="E207" s="564" t="s">
        <v>25</v>
      </c>
      <c r="F207" s="566">
        <v>0</v>
      </c>
      <c r="G207" s="566">
        <v>0</v>
      </c>
      <c r="H207" s="566">
        <v>0</v>
      </c>
      <c r="I207" s="566">
        <v>0</v>
      </c>
      <c r="J207" s="566">
        <v>0</v>
      </c>
    </row>
    <row r="208" spans="1:10" s="562" customFormat="1">
      <c r="A208" s="504" t="s">
        <v>370</v>
      </c>
      <c r="B208" s="563" t="s">
        <v>1423</v>
      </c>
      <c r="C208" s="564" t="s">
        <v>1424</v>
      </c>
      <c r="D208" s="564" t="s">
        <v>31</v>
      </c>
      <c r="E208" s="564" t="s">
        <v>25</v>
      </c>
      <c r="F208" s="566">
        <f>Output_Agg!Q198</f>
        <v>3.7359999999999998</v>
      </c>
      <c r="G208" s="566">
        <f>Output_Agg!R198</f>
        <v>3.3120000000000003</v>
      </c>
      <c r="H208" s="566">
        <f>Output_Agg!S198</f>
        <v>3.3120000000000003</v>
      </c>
      <c r="I208" s="566">
        <f>Output_Agg!T198</f>
        <v>3.1960000000000002</v>
      </c>
      <c r="J208" s="566">
        <f>Output_Agg!U198</f>
        <v>3.3680000000000003</v>
      </c>
    </row>
    <row r="209" spans="1:10" s="562" customFormat="1">
      <c r="A209" s="504" t="s">
        <v>370</v>
      </c>
      <c r="B209" s="563" t="s">
        <v>1425</v>
      </c>
      <c r="C209" s="564" t="s">
        <v>1426</v>
      </c>
      <c r="D209" s="564" t="s">
        <v>31</v>
      </c>
      <c r="E209" s="564" t="s">
        <v>25</v>
      </c>
      <c r="F209" s="566">
        <f>Output_Agg!Q201</f>
        <v>0</v>
      </c>
      <c r="G209" s="566">
        <f>Output_Agg!R201</f>
        <v>0</v>
      </c>
      <c r="H209" s="566">
        <f>Output_Agg!S201</f>
        <v>0</v>
      </c>
      <c r="I209" s="566">
        <f>Output_Agg!T201</f>
        <v>0</v>
      </c>
      <c r="J209" s="566">
        <f>Output_Agg!U201</f>
        <v>0</v>
      </c>
    </row>
    <row r="210" spans="1:10" s="562" customFormat="1">
      <c r="A210" s="504" t="s">
        <v>370</v>
      </c>
      <c r="B210" s="563" t="s">
        <v>1427</v>
      </c>
      <c r="C210" s="564" t="s">
        <v>1428</v>
      </c>
      <c r="D210" s="564" t="s">
        <v>31</v>
      </c>
      <c r="E210" s="564" t="s">
        <v>25</v>
      </c>
      <c r="F210" s="566">
        <v>0</v>
      </c>
      <c r="G210" s="566">
        <v>0</v>
      </c>
      <c r="H210" s="566">
        <v>0</v>
      </c>
      <c r="I210" s="566">
        <v>0</v>
      </c>
      <c r="J210" s="566">
        <v>0</v>
      </c>
    </row>
    <row r="211" spans="1:10" s="562" customFormat="1">
      <c r="A211" s="504" t="s">
        <v>370</v>
      </c>
      <c r="B211" s="563" t="s">
        <v>1429</v>
      </c>
      <c r="C211" s="564" t="s">
        <v>1430</v>
      </c>
      <c r="D211" s="564" t="s">
        <v>31</v>
      </c>
      <c r="E211" s="564" t="s">
        <v>25</v>
      </c>
      <c r="F211" s="566">
        <v>0</v>
      </c>
      <c r="G211" s="566">
        <v>0</v>
      </c>
      <c r="H211" s="566">
        <v>0</v>
      </c>
      <c r="I211" s="566">
        <v>0</v>
      </c>
      <c r="J211" s="566">
        <v>0</v>
      </c>
    </row>
    <row r="212" spans="1:10">
      <c r="A212" s="504" t="s">
        <v>370</v>
      </c>
      <c r="B212" s="563" t="s">
        <v>1431</v>
      </c>
      <c r="C212" s="564" t="s">
        <v>1432</v>
      </c>
      <c r="D212" s="564" t="s">
        <v>31</v>
      </c>
      <c r="E212" s="564" t="s">
        <v>25</v>
      </c>
      <c r="F212" s="566">
        <v>0</v>
      </c>
      <c r="G212" s="566">
        <v>0</v>
      </c>
      <c r="H212" s="566">
        <v>0</v>
      </c>
      <c r="I212" s="566">
        <v>0</v>
      </c>
      <c r="J212" s="566">
        <v>0</v>
      </c>
    </row>
    <row r="213" spans="1:10">
      <c r="A213" s="504" t="s">
        <v>370</v>
      </c>
      <c r="B213" s="563" t="s">
        <v>1433</v>
      </c>
      <c r="C213" s="564" t="s">
        <v>1434</v>
      </c>
      <c r="D213" s="564" t="s">
        <v>31</v>
      </c>
      <c r="E213" s="564" t="s">
        <v>25</v>
      </c>
      <c r="F213" s="566">
        <v>0</v>
      </c>
      <c r="G213" s="566">
        <v>0</v>
      </c>
      <c r="H213" s="566">
        <v>0</v>
      </c>
      <c r="I213" s="566">
        <v>0</v>
      </c>
      <c r="J213" s="566">
        <v>0</v>
      </c>
    </row>
    <row r="214" spans="1:10">
      <c r="A214" s="504" t="s">
        <v>370</v>
      </c>
      <c r="B214" s="563" t="s">
        <v>1435</v>
      </c>
      <c r="C214" s="564" t="s">
        <v>1436</v>
      </c>
      <c r="D214" s="564" t="s">
        <v>31</v>
      </c>
      <c r="E214" s="564" t="s">
        <v>25</v>
      </c>
      <c r="F214" s="566">
        <v>0</v>
      </c>
      <c r="G214" s="566">
        <v>0</v>
      </c>
      <c r="H214" s="566">
        <v>0</v>
      </c>
      <c r="I214" s="566">
        <v>0</v>
      </c>
      <c r="J214" s="566">
        <v>0</v>
      </c>
    </row>
    <row r="215" spans="1:10">
      <c r="A215" s="504" t="s">
        <v>370</v>
      </c>
      <c r="B215" s="563" t="s">
        <v>1437</v>
      </c>
      <c r="C215" s="564" t="s">
        <v>1438</v>
      </c>
      <c r="D215" s="564" t="s">
        <v>31</v>
      </c>
      <c r="E215" s="564" t="s">
        <v>25</v>
      </c>
      <c r="F215" s="566">
        <v>0</v>
      </c>
      <c r="G215" s="566">
        <v>0</v>
      </c>
      <c r="H215" s="566">
        <v>0</v>
      </c>
      <c r="I215" s="566">
        <v>0</v>
      </c>
      <c r="J215" s="566">
        <v>0</v>
      </c>
    </row>
    <row r="216" spans="1:10">
      <c r="A216" s="504" t="s">
        <v>370</v>
      </c>
      <c r="B216" s="563" t="s">
        <v>1439</v>
      </c>
      <c r="C216" s="564" t="s">
        <v>1440</v>
      </c>
      <c r="D216" s="564" t="s">
        <v>31</v>
      </c>
      <c r="E216" s="564" t="s">
        <v>25</v>
      </c>
      <c r="F216" s="566">
        <v>0</v>
      </c>
      <c r="G216" s="566">
        <v>0</v>
      </c>
      <c r="H216" s="566">
        <v>0</v>
      </c>
      <c r="I216" s="566">
        <v>0</v>
      </c>
      <c r="J216" s="566">
        <v>0</v>
      </c>
    </row>
    <row r="217" spans="1:10">
      <c r="A217" s="504" t="s">
        <v>370</v>
      </c>
      <c r="B217" s="563" t="s">
        <v>1441</v>
      </c>
      <c r="C217" s="564" t="s">
        <v>1442</v>
      </c>
      <c r="D217" s="564" t="s">
        <v>31</v>
      </c>
      <c r="E217" s="564" t="s">
        <v>25</v>
      </c>
      <c r="F217" s="566">
        <v>0</v>
      </c>
      <c r="G217" s="566">
        <v>0</v>
      </c>
      <c r="H217" s="566">
        <v>0</v>
      </c>
      <c r="I217" s="566">
        <v>0</v>
      </c>
      <c r="J217" s="566">
        <v>0</v>
      </c>
    </row>
    <row r="218" spans="1:10">
      <c r="A218" s="504" t="s">
        <v>370</v>
      </c>
      <c r="B218" s="563" t="s">
        <v>1443</v>
      </c>
      <c r="C218" s="564" t="s">
        <v>1444</v>
      </c>
      <c r="D218" s="564" t="s">
        <v>31</v>
      </c>
      <c r="E218" s="564" t="s">
        <v>25</v>
      </c>
      <c r="F218" s="566">
        <v>0</v>
      </c>
      <c r="G218" s="566">
        <v>0</v>
      </c>
      <c r="H218" s="566">
        <v>0</v>
      </c>
      <c r="I218" s="566">
        <v>0</v>
      </c>
      <c r="J218" s="566">
        <v>0</v>
      </c>
    </row>
    <row r="219" spans="1:10">
      <c r="A219" s="504" t="s">
        <v>370</v>
      </c>
      <c r="B219" s="563" t="s">
        <v>1445</v>
      </c>
      <c r="C219" s="564" t="s">
        <v>1446</v>
      </c>
      <c r="D219" s="564" t="s">
        <v>31</v>
      </c>
      <c r="E219" s="564" t="s">
        <v>25</v>
      </c>
      <c r="F219" s="566">
        <v>0</v>
      </c>
      <c r="G219" s="566">
        <v>0</v>
      </c>
      <c r="H219" s="566">
        <v>0</v>
      </c>
      <c r="I219" s="566">
        <v>0</v>
      </c>
      <c r="J219" s="566">
        <v>0</v>
      </c>
    </row>
    <row r="220" spans="1:10">
      <c r="A220" s="504" t="s">
        <v>370</v>
      </c>
      <c r="B220" s="504" t="s">
        <v>1447</v>
      </c>
      <c r="C220" s="504" t="s">
        <v>1448</v>
      </c>
      <c r="D220" s="504" t="s">
        <v>1449</v>
      </c>
      <c r="E220" s="504" t="s">
        <v>25</v>
      </c>
      <c r="F220" s="505" t="str">
        <f ca="1">CONCATENATE("[…]", TEXT(NOW(),"dd/mm/yyy hh:mm:ss"))</f>
        <v>[…]16/12/2024 11:13:53</v>
      </c>
      <c r="G220" s="505" t="str">
        <f t="shared" ref="G220:J220" ca="1" si="2">CONCATENATE("[…]", TEXT(NOW(),"dd/mm/yyy hh:mm:ss"))</f>
        <v>[…]16/12/2024 11:13:53</v>
      </c>
      <c r="H220" s="505" t="str">
        <f t="shared" ca="1" si="2"/>
        <v>[…]16/12/2024 11:13:53</v>
      </c>
      <c r="I220" s="505" t="str">
        <f t="shared" ca="1" si="2"/>
        <v>[…]16/12/2024 11:13:53</v>
      </c>
      <c r="J220" s="505" t="str">
        <f t="shared" ca="1" si="2"/>
        <v>[…]16/12/2024 11:13:53</v>
      </c>
    </row>
    <row r="221" spans="1:10">
      <c r="A221" s="504" t="s">
        <v>370</v>
      </c>
      <c r="B221" s="504" t="s">
        <v>1450</v>
      </c>
      <c r="C221" s="504" t="s">
        <v>1451</v>
      </c>
      <c r="D221" s="504" t="s">
        <v>1449</v>
      </c>
      <c r="E221" s="504" t="s">
        <v>25</v>
      </c>
      <c r="F221" s="505" t="e">
        <f ca="1">MID(CELL("filename"),SEARCH("[",CELL("filename"))+1,SEARCH("]",CELL("filename"))-SEARCH("[",CELL("filename"))-1)</f>
        <v>#VALUE!</v>
      </c>
      <c r="G221" s="505" t="e">
        <f t="shared" ref="G221:J221" ca="1" si="3">MID(CELL("filename"),SEARCH("[",CELL("filename"))+1,SEARCH("]",CELL("filename"))-SEARCH("[",CELL("filename"))-1)</f>
        <v>#VALUE!</v>
      </c>
      <c r="H221" s="505" t="e">
        <f t="shared" ca="1" si="3"/>
        <v>#VALUE!</v>
      </c>
      <c r="I221" s="505" t="e">
        <f t="shared" ca="1" si="3"/>
        <v>#VALUE!</v>
      </c>
      <c r="J221" s="505" t="e">
        <f t="shared" ca="1" si="3"/>
        <v>#VALUE!</v>
      </c>
    </row>
    <row r="222" spans="1:10">
      <c r="A222" s="504" t="s">
        <v>370</v>
      </c>
      <c r="B222" s="504" t="s">
        <v>1452</v>
      </c>
      <c r="C222" s="504" t="s">
        <v>1453</v>
      </c>
      <c r="D222" s="504" t="s">
        <v>1449</v>
      </c>
      <c r="E222" s="504" t="s">
        <v>25</v>
      </c>
      <c r="F222" s="505" t="str">
        <f>F_Inputs!$E$1</f>
        <v>Run on 15 Nov 2024 12:11</v>
      </c>
      <c r="G222" s="505" t="str">
        <f>F_Inputs!$E$1</f>
        <v>Run on 15 Nov 2024 12:11</v>
      </c>
      <c r="H222" s="505" t="str">
        <f>F_Inputs!$E$1</f>
        <v>Run on 15 Nov 2024 12:11</v>
      </c>
      <c r="I222" s="505" t="str">
        <f>F_Inputs!$E$1</f>
        <v>Run on 15 Nov 2024 12:11</v>
      </c>
      <c r="J222" s="505" t="str">
        <f>F_Inputs!$E$1</f>
        <v>Run on 15 Nov 2024 12:11</v>
      </c>
    </row>
    <row r="223" spans="1:10">
      <c r="A223" s="504" t="s">
        <v>370</v>
      </c>
      <c r="B223" s="504" t="s">
        <v>1454</v>
      </c>
      <c r="C223" s="504" t="s">
        <v>1455</v>
      </c>
      <c r="D223" s="504" t="s">
        <v>343</v>
      </c>
      <c r="E223" s="504" t="s">
        <v>25</v>
      </c>
      <c r="F223" s="505">
        <f>IF(SUM(DSR_BRL!Q81,DR_BRL!Q51,DSDC_BRL!Q141,TPC_BRL!Q111)&gt;0,1,0)</f>
        <v>0</v>
      </c>
      <c r="G223" s="505">
        <f>IF(SUM(DSR_BRL!R81,DR_BRL!R51,DSDC_BRL!R141,TPC_BRL!R111)&gt;0,1,0)</f>
        <v>0</v>
      </c>
      <c r="H223" s="505">
        <f>IF(SUM(DSR_BRL!S81,DR_BRL!S51,DSDC_BRL!S141,TPC_BRL!S111)&gt;0,1,0)</f>
        <v>0</v>
      </c>
      <c r="I223" s="505">
        <f>IF(SUM(DSR_BRL!T81,DR_BRL!T51,DSDC_BRL!T141,TPC_BRL!T111)&gt;0,1,0)</f>
        <v>0</v>
      </c>
      <c r="J223" s="505">
        <f>IF(SUM(DSR_BRL!U81,DR_BRL!U51,DSDC_BRL!U141,TPC_BRL!U111)&gt;0,1,0)</f>
        <v>0</v>
      </c>
    </row>
    <row r="224" spans="1:10">
      <c r="A224" s="504" t="s">
        <v>11</v>
      </c>
      <c r="B224" s="504" t="s">
        <v>1285</v>
      </c>
      <c r="C224" s="504" t="s">
        <v>1154</v>
      </c>
      <c r="D224" s="504" t="s">
        <v>31</v>
      </c>
      <c r="E224" s="504" t="s">
        <v>25</v>
      </c>
      <c r="F224" s="505">
        <f t="shared" ref="F224:J231" si="4">F4</f>
        <v>0.4939245125854127</v>
      </c>
      <c r="G224" s="505">
        <f t="shared" si="4"/>
        <v>0.47703757193060259</v>
      </c>
      <c r="H224" s="505">
        <f t="shared" si="4"/>
        <v>0.57937339272005017</v>
      </c>
      <c r="I224" s="505">
        <f t="shared" si="4"/>
        <v>0.64523065538120183</v>
      </c>
      <c r="J224" s="505">
        <f t="shared" si="4"/>
        <v>0.70447770952246092</v>
      </c>
    </row>
    <row r="225" spans="1:10">
      <c r="A225" s="504" t="s">
        <v>11</v>
      </c>
      <c r="B225" s="504" t="s">
        <v>1286</v>
      </c>
      <c r="C225" s="504" t="s">
        <v>1155</v>
      </c>
      <c r="D225" s="504" t="s">
        <v>31</v>
      </c>
      <c r="E225" s="504" t="s">
        <v>25</v>
      </c>
      <c r="F225" s="505">
        <f t="shared" si="4"/>
        <v>2.0986187937969953</v>
      </c>
      <c r="G225" s="505">
        <f t="shared" si="4"/>
        <v>2.0986187937969953</v>
      </c>
      <c r="H225" s="505">
        <f t="shared" si="4"/>
        <v>2.1324043040097798</v>
      </c>
      <c r="I225" s="505">
        <f t="shared" si="4"/>
        <v>2.0778088780862225</v>
      </c>
      <c r="J225" s="505">
        <f t="shared" si="4"/>
        <v>2.0134205506517135</v>
      </c>
    </row>
    <row r="226" spans="1:10">
      <c r="A226" s="504" t="s">
        <v>11</v>
      </c>
      <c r="B226" s="504" t="s">
        <v>1287</v>
      </c>
      <c r="C226" s="504" t="s">
        <v>1156</v>
      </c>
      <c r="D226" s="504" t="s">
        <v>31</v>
      </c>
      <c r="E226" s="504" t="s">
        <v>25</v>
      </c>
      <c r="F226" s="505">
        <f t="shared" si="4"/>
        <v>1.5235552385712023</v>
      </c>
      <c r="G226" s="505">
        <f t="shared" si="4"/>
        <v>1.4714659288841723</v>
      </c>
      <c r="H226" s="505">
        <f t="shared" si="4"/>
        <v>1.7871301080947251</v>
      </c>
      <c r="I226" s="505">
        <f t="shared" si="4"/>
        <v>1.9902728454335736</v>
      </c>
      <c r="J226" s="505">
        <f t="shared" si="4"/>
        <v>2.1730257912923148</v>
      </c>
    </row>
    <row r="227" spans="1:10">
      <c r="A227" s="504" t="s">
        <v>11</v>
      </c>
      <c r="B227" s="504" t="s">
        <v>1288</v>
      </c>
      <c r="C227" s="504" t="s">
        <v>1157</v>
      </c>
      <c r="D227" s="504" t="s">
        <v>31</v>
      </c>
      <c r="E227" s="504" t="s">
        <v>25</v>
      </c>
      <c r="F227" s="505">
        <f t="shared" si="4"/>
        <v>6.4733812062030056</v>
      </c>
      <c r="G227" s="505">
        <f t="shared" si="4"/>
        <v>6.4733812062030056</v>
      </c>
      <c r="H227" s="505">
        <f t="shared" si="4"/>
        <v>6.5775956959902215</v>
      </c>
      <c r="I227" s="505">
        <f t="shared" si="4"/>
        <v>6.4091911219137785</v>
      </c>
      <c r="J227" s="505">
        <f t="shared" si="4"/>
        <v>6.2105794493482867</v>
      </c>
    </row>
    <row r="228" spans="1:10">
      <c r="A228" s="504" t="s">
        <v>11</v>
      </c>
      <c r="B228" s="504" t="s">
        <v>1289</v>
      </c>
      <c r="C228" s="504" t="s">
        <v>1160</v>
      </c>
      <c r="D228" s="504" t="s">
        <v>31</v>
      </c>
      <c r="E228" s="504" t="s">
        <v>25</v>
      </c>
      <c r="F228" s="505">
        <f t="shared" si="4"/>
        <v>1.3452747510872489</v>
      </c>
      <c r="G228" s="505">
        <f t="shared" si="4"/>
        <v>1.3926082776291073</v>
      </c>
      <c r="H228" s="505">
        <f t="shared" si="4"/>
        <v>1.4947554726793173</v>
      </c>
      <c r="I228" s="505">
        <f t="shared" si="4"/>
        <v>1.5934484147568146</v>
      </c>
      <c r="J228" s="505">
        <f t="shared" si="4"/>
        <v>1.6881936391512122</v>
      </c>
    </row>
    <row r="229" spans="1:10">
      <c r="A229" s="504" t="s">
        <v>11</v>
      </c>
      <c r="B229" s="504" t="s">
        <v>1290</v>
      </c>
      <c r="C229" s="504" t="s">
        <v>1161</v>
      </c>
      <c r="D229" s="504" t="s">
        <v>31</v>
      </c>
      <c r="E229" s="504" t="s">
        <v>25</v>
      </c>
      <c r="F229" s="505">
        <f t="shared" si="4"/>
        <v>2.1406499136609201</v>
      </c>
      <c r="G229" s="505">
        <f t="shared" si="4"/>
        <v>2.1411433783713072</v>
      </c>
      <c r="H229" s="505">
        <f t="shared" si="4"/>
        <v>2.1411433783713072</v>
      </c>
      <c r="I229" s="505">
        <f t="shared" si="4"/>
        <v>2.1411433783713072</v>
      </c>
      <c r="J229" s="505">
        <f t="shared" si="4"/>
        <v>2.1411433783713072</v>
      </c>
    </row>
    <row r="230" spans="1:10">
      <c r="A230" s="504" t="s">
        <v>11</v>
      </c>
      <c r="B230" s="504" t="s">
        <v>1291</v>
      </c>
      <c r="C230" s="505" t="s">
        <v>1162</v>
      </c>
      <c r="D230" s="505" t="s">
        <v>31</v>
      </c>
      <c r="E230" s="504" t="s">
        <v>25</v>
      </c>
      <c r="F230" s="505">
        <f t="shared" si="4"/>
        <v>1.3809075326081504</v>
      </c>
      <c r="G230" s="505">
        <f t="shared" si="4"/>
        <v>1.4294947994796452</v>
      </c>
      <c r="H230" s="505">
        <f t="shared" si="4"/>
        <v>1.5343476044294355</v>
      </c>
      <c r="I230" s="505">
        <f t="shared" si="4"/>
        <v>1.6356546623519379</v>
      </c>
      <c r="J230" s="505">
        <f t="shared" si="4"/>
        <v>1.7329094379575405</v>
      </c>
    </row>
    <row r="231" spans="1:10">
      <c r="A231" s="504" t="s">
        <v>11</v>
      </c>
      <c r="B231" s="504" t="s">
        <v>1292</v>
      </c>
      <c r="C231" s="505" t="s">
        <v>1163</v>
      </c>
      <c r="D231" s="505" t="s">
        <v>31</v>
      </c>
      <c r="E231" s="504" t="s">
        <v>25</v>
      </c>
      <c r="F231" s="505">
        <f t="shared" si="4"/>
        <v>2.19735008633908</v>
      </c>
      <c r="G231" s="505">
        <f t="shared" si="4"/>
        <v>2.1978566216286923</v>
      </c>
      <c r="H231" s="505">
        <f t="shared" si="4"/>
        <v>2.1978566216286923</v>
      </c>
      <c r="I231" s="505">
        <f t="shared" si="4"/>
        <v>2.1978566216286923</v>
      </c>
      <c r="J231" s="505">
        <f t="shared" si="4"/>
        <v>2.1978566216286923</v>
      </c>
    </row>
    <row r="232" spans="1:10">
      <c r="A232" s="504" t="s">
        <v>11</v>
      </c>
      <c r="B232" s="504" t="s">
        <v>1293</v>
      </c>
      <c r="C232" s="532" t="s">
        <v>1294</v>
      </c>
      <c r="D232" s="505" t="s">
        <v>31</v>
      </c>
      <c r="E232" s="504" t="s">
        <v>25</v>
      </c>
      <c r="F232" s="505">
        <f>Output_Agg!Q218</f>
        <v>0</v>
      </c>
      <c r="G232" s="505">
        <f>Output_Agg!R218</f>
        <v>0</v>
      </c>
      <c r="H232" s="505">
        <f>Output_Agg!S218</f>
        <v>0</v>
      </c>
      <c r="I232" s="505">
        <f>Output_Agg!T218</f>
        <v>0</v>
      </c>
      <c r="J232" s="505">
        <f>Output_Agg!U218</f>
        <v>0</v>
      </c>
    </row>
    <row r="233" spans="1:10">
      <c r="A233" s="504" t="s">
        <v>11</v>
      </c>
      <c r="B233" s="504" t="s">
        <v>1295</v>
      </c>
      <c r="C233" s="532" t="s">
        <v>1296</v>
      </c>
      <c r="D233" s="505" t="s">
        <v>31</v>
      </c>
      <c r="E233" s="504" t="s">
        <v>25</v>
      </c>
      <c r="F233" s="505">
        <f>Output_Agg!Q222</f>
        <v>0</v>
      </c>
      <c r="G233" s="505">
        <f>Output_Agg!R222</f>
        <v>0</v>
      </c>
      <c r="H233" s="505">
        <f>Output_Agg!S222</f>
        <v>0</v>
      </c>
      <c r="I233" s="505">
        <f>Output_Agg!T222</f>
        <v>0</v>
      </c>
      <c r="J233" s="505">
        <f>Output_Agg!U222</f>
        <v>0</v>
      </c>
    </row>
    <row r="234" spans="1:10">
      <c r="A234" s="504" t="s">
        <v>11</v>
      </c>
      <c r="B234" s="504" t="s">
        <v>1297</v>
      </c>
      <c r="C234" s="532" t="s">
        <v>1298</v>
      </c>
      <c r="D234" s="505" t="s">
        <v>31</v>
      </c>
      <c r="E234" s="504" t="s">
        <v>25</v>
      </c>
      <c r="F234" s="505">
        <f>Output_Agg!Q226</f>
        <v>0</v>
      </c>
      <c r="G234" s="505">
        <f>Output_Agg!R226</f>
        <v>0</v>
      </c>
      <c r="H234" s="505">
        <f>Output_Agg!S226</f>
        <v>0</v>
      </c>
      <c r="I234" s="505">
        <f>Output_Agg!T226</f>
        <v>0</v>
      </c>
      <c r="J234" s="505">
        <f>Output_Agg!U226</f>
        <v>0</v>
      </c>
    </row>
    <row r="235" spans="1:10">
      <c r="A235" s="504" t="s">
        <v>11</v>
      </c>
      <c r="B235" s="504" t="s">
        <v>1299</v>
      </c>
      <c r="C235" s="532" t="s">
        <v>1300</v>
      </c>
      <c r="D235" s="505" t="s">
        <v>31</v>
      </c>
      <c r="E235" s="504" t="s">
        <v>25</v>
      </c>
      <c r="F235" s="505">
        <f>Output_Agg!Q230</f>
        <v>0</v>
      </c>
      <c r="G235" s="505">
        <f>Output_Agg!R230</f>
        <v>0</v>
      </c>
      <c r="H235" s="505">
        <f>Output_Agg!S230</f>
        <v>0</v>
      </c>
      <c r="I235" s="505">
        <f>Output_Agg!T230</f>
        <v>0</v>
      </c>
      <c r="J235" s="505">
        <f>Output_Agg!U230</f>
        <v>0</v>
      </c>
    </row>
    <row r="236" spans="1:10">
      <c r="A236" s="504" t="s">
        <v>11</v>
      </c>
      <c r="B236" s="504" t="s">
        <v>1301</v>
      </c>
      <c r="C236" s="532" t="s">
        <v>1302</v>
      </c>
      <c r="D236" s="504" t="s">
        <v>31</v>
      </c>
      <c r="E236" s="504" t="s">
        <v>25</v>
      </c>
      <c r="F236" s="505">
        <f>Output_Agg!Q244</f>
        <v>8.0650000000000013</v>
      </c>
      <c r="G236" s="505">
        <f>Output_Agg!R244</f>
        <v>8.0619999999999994</v>
      </c>
      <c r="H236" s="505">
        <f>Output_Agg!S244</f>
        <v>8.1850000000000005</v>
      </c>
      <c r="I236" s="505">
        <f>Output_Agg!T244</f>
        <v>7.9860000000000007</v>
      </c>
      <c r="J236" s="505">
        <f>Output_Agg!U244</f>
        <v>7.7490000000000006</v>
      </c>
    </row>
    <row r="237" spans="1:10">
      <c r="A237" s="504" t="s">
        <v>11</v>
      </c>
      <c r="B237" s="504" t="s">
        <v>1303</v>
      </c>
      <c r="C237" s="532" t="s">
        <v>1304</v>
      </c>
      <c r="D237" s="504" t="s">
        <v>31</v>
      </c>
      <c r="E237" s="504" t="s">
        <v>25</v>
      </c>
      <c r="F237" s="505">
        <f>Output_Agg!Q247</f>
        <v>0.51</v>
      </c>
      <c r="G237" s="505">
        <f>Output_Agg!R247</f>
        <v>0.51</v>
      </c>
      <c r="H237" s="505">
        <f>Output_Agg!S247</f>
        <v>0.51</v>
      </c>
      <c r="I237" s="505">
        <f>Output_Agg!T247</f>
        <v>0.51</v>
      </c>
      <c r="J237" s="505">
        <f>Output_Agg!U247</f>
        <v>0.51</v>
      </c>
    </row>
    <row r="238" spans="1:10">
      <c r="A238" s="504" t="s">
        <v>11</v>
      </c>
      <c r="B238" s="504" t="s">
        <v>1305</v>
      </c>
      <c r="C238" s="532" t="s">
        <v>1306</v>
      </c>
      <c r="D238" s="504" t="s">
        <v>31</v>
      </c>
      <c r="E238" s="504" t="s">
        <v>25</v>
      </c>
      <c r="F238" s="505">
        <f>Output_Agg!Q250</f>
        <v>4.2320000000000002</v>
      </c>
      <c r="G238" s="505">
        <f>Output_Agg!R250</f>
        <v>4.2320000000000002</v>
      </c>
      <c r="H238" s="505">
        <f>Output_Agg!S250</f>
        <v>4.2320000000000002</v>
      </c>
      <c r="I238" s="505">
        <f>Output_Agg!T250</f>
        <v>4.2320000000000002</v>
      </c>
      <c r="J238" s="505">
        <f>Output_Agg!U250</f>
        <v>4.2320000000000002</v>
      </c>
    </row>
    <row r="239" spans="1:10">
      <c r="A239" s="504" t="s">
        <v>11</v>
      </c>
      <c r="B239" s="504" t="s">
        <v>1307</v>
      </c>
      <c r="C239" s="532" t="s">
        <v>1308</v>
      </c>
      <c r="D239" s="504" t="s">
        <v>31</v>
      </c>
      <c r="E239" s="504" t="s">
        <v>25</v>
      </c>
      <c r="F239" s="505">
        <f>Output_Agg!Q254</f>
        <v>2.9000000000000001E-2</v>
      </c>
      <c r="G239" s="505">
        <f>Output_Agg!R254</f>
        <v>2.9000000000000001E-2</v>
      </c>
      <c r="H239" s="505">
        <f>Output_Agg!S254</f>
        <v>2.9000000000000001E-2</v>
      </c>
      <c r="I239" s="505">
        <f>Output_Agg!T254</f>
        <v>2.9000000000000001E-2</v>
      </c>
      <c r="J239" s="505">
        <f>Output_Agg!U254</f>
        <v>2.9000000000000001E-2</v>
      </c>
    </row>
    <row r="240" spans="1:10">
      <c r="A240" s="504" t="s">
        <v>11</v>
      </c>
      <c r="B240" s="504" t="s">
        <v>1309</v>
      </c>
      <c r="C240" s="532" t="s">
        <v>1310</v>
      </c>
      <c r="D240" s="504" t="s">
        <v>31</v>
      </c>
      <c r="E240" s="504" t="s">
        <v>25</v>
      </c>
      <c r="F240" s="505">
        <f>Output_Agg!Q219</f>
        <v>0</v>
      </c>
      <c r="G240" s="505">
        <f>Output_Agg!R219</f>
        <v>0</v>
      </c>
      <c r="H240" s="505">
        <f>Output_Agg!S219</f>
        <v>0</v>
      </c>
      <c r="I240" s="505">
        <f>Output_Agg!T219</f>
        <v>0</v>
      </c>
      <c r="J240" s="505">
        <f>Output_Agg!U219</f>
        <v>0</v>
      </c>
    </row>
    <row r="241" spans="1:10">
      <c r="A241" s="504" t="s">
        <v>11</v>
      </c>
      <c r="B241" s="504" t="s">
        <v>1311</v>
      </c>
      <c r="C241" s="532" t="s">
        <v>1312</v>
      </c>
      <c r="D241" s="504" t="s">
        <v>31</v>
      </c>
      <c r="E241" s="504" t="s">
        <v>25</v>
      </c>
      <c r="F241" s="505">
        <f>Output_Agg!Q223</f>
        <v>1.1827622045253272</v>
      </c>
      <c r="G241" s="505">
        <f>Output_Agg!R223</f>
        <v>1.1829552911770318</v>
      </c>
      <c r="H241" s="505">
        <f>Output_Agg!S223</f>
        <v>1.1829552911770318</v>
      </c>
      <c r="I241" s="505">
        <f>Output_Agg!T223</f>
        <v>1.1829552911770318</v>
      </c>
      <c r="J241" s="505">
        <f>Output_Agg!U223</f>
        <v>1.1829552911770318</v>
      </c>
    </row>
    <row r="242" spans="1:10">
      <c r="A242" s="504" t="s">
        <v>11</v>
      </c>
      <c r="B242" s="504" t="s">
        <v>1313</v>
      </c>
      <c r="C242" s="532" t="s">
        <v>1314</v>
      </c>
      <c r="D242" s="504" t="s">
        <v>31</v>
      </c>
      <c r="E242" s="504" t="s">
        <v>25</v>
      </c>
      <c r="F242" s="505">
        <f>Output_Agg!Q227</f>
        <v>0</v>
      </c>
      <c r="G242" s="505">
        <f>Output_Agg!R227</f>
        <v>0</v>
      </c>
      <c r="H242" s="505">
        <f>Output_Agg!S227</f>
        <v>0</v>
      </c>
      <c r="I242" s="505">
        <f>Output_Agg!T227</f>
        <v>0</v>
      </c>
      <c r="J242" s="505">
        <f>Output_Agg!U227</f>
        <v>0</v>
      </c>
    </row>
    <row r="243" spans="1:10">
      <c r="A243" s="504" t="s">
        <v>11</v>
      </c>
      <c r="B243" s="504" t="s">
        <v>1315</v>
      </c>
      <c r="C243" s="532" t="s">
        <v>1316</v>
      </c>
      <c r="D243" s="504" t="s">
        <v>31</v>
      </c>
      <c r="E243" s="504" t="s">
        <v>25</v>
      </c>
      <c r="F243" s="505">
        <f>Output_Agg!Q231</f>
        <v>0.13300000000000001</v>
      </c>
      <c r="G243" s="505">
        <f>Output_Agg!R231</f>
        <v>0.13300000000000001</v>
      </c>
      <c r="H243" s="505">
        <f>Output_Agg!S231</f>
        <v>0.13300000000000001</v>
      </c>
      <c r="I243" s="505">
        <f>Output_Agg!T231</f>
        <v>0.13300000000000001</v>
      </c>
      <c r="J243" s="505">
        <f>Output_Agg!U231</f>
        <v>0.13300000000000001</v>
      </c>
    </row>
    <row r="244" spans="1:10">
      <c r="A244" s="504" t="s">
        <v>11</v>
      </c>
      <c r="B244" s="504" t="s">
        <v>1317</v>
      </c>
      <c r="C244" s="532" t="s">
        <v>1318</v>
      </c>
      <c r="D244" s="504" t="s">
        <v>31</v>
      </c>
      <c r="E244" s="504" t="s">
        <v>25</v>
      </c>
      <c r="F244" s="505">
        <f>Output_Agg!Q251</f>
        <v>0</v>
      </c>
      <c r="G244" s="505">
        <f>Output_Agg!R251</f>
        <v>0</v>
      </c>
      <c r="H244" s="505">
        <f>Output_Agg!S251</f>
        <v>0</v>
      </c>
      <c r="I244" s="505">
        <f>Output_Agg!T251</f>
        <v>0</v>
      </c>
      <c r="J244" s="505">
        <f>Output_Agg!U251</f>
        <v>0</v>
      </c>
    </row>
    <row r="245" spans="1:10">
      <c r="A245" s="504" t="s">
        <v>11</v>
      </c>
      <c r="B245" s="504" t="s">
        <v>1319</v>
      </c>
      <c r="C245" s="532" t="s">
        <v>1320</v>
      </c>
      <c r="D245" s="504" t="s">
        <v>31</v>
      </c>
      <c r="E245" s="504" t="s">
        <v>25</v>
      </c>
      <c r="F245" s="505">
        <f>Output_Agg!Q255</f>
        <v>0.106</v>
      </c>
      <c r="G245" s="505">
        <f>Output_Agg!R255</f>
        <v>0.106</v>
      </c>
      <c r="H245" s="505">
        <f>Output_Agg!S255</f>
        <v>0.106</v>
      </c>
      <c r="I245" s="505">
        <f>Output_Agg!T255</f>
        <v>0.106</v>
      </c>
      <c r="J245" s="505">
        <f>Output_Agg!U255</f>
        <v>0.106</v>
      </c>
    </row>
    <row r="246" spans="1:10">
      <c r="A246" s="504" t="s">
        <v>11</v>
      </c>
      <c r="B246" s="504" t="s">
        <v>1321</v>
      </c>
      <c r="C246" s="504" t="s">
        <v>1232</v>
      </c>
      <c r="D246" s="504" t="s">
        <v>31</v>
      </c>
      <c r="E246" s="504" t="s">
        <v>25</v>
      </c>
      <c r="F246" s="505">
        <f>Output_Agg!Q415</f>
        <v>0</v>
      </c>
      <c r="G246" s="505">
        <f>Output_Agg!R415</f>
        <v>0</v>
      </c>
      <c r="H246" s="505">
        <f>Output_Agg!S415</f>
        <v>0</v>
      </c>
      <c r="I246" s="505">
        <f>Output_Agg!T415</f>
        <v>0</v>
      </c>
      <c r="J246" s="505">
        <f>Output_Agg!U415</f>
        <v>0</v>
      </c>
    </row>
    <row r="247" spans="1:10">
      <c r="A247" s="504" t="s">
        <v>11</v>
      </c>
      <c r="B247" s="504" t="s">
        <v>1322</v>
      </c>
      <c r="C247" s="504" t="s">
        <v>1233</v>
      </c>
      <c r="D247" s="504" t="s">
        <v>31</v>
      </c>
      <c r="E247" s="504" t="s">
        <v>25</v>
      </c>
      <c r="F247" s="505">
        <f>Output_Agg!Q418</f>
        <v>0</v>
      </c>
      <c r="G247" s="505">
        <f>Output_Agg!R418</f>
        <v>0</v>
      </c>
      <c r="H247" s="505">
        <f>Output_Agg!S418</f>
        <v>0</v>
      </c>
      <c r="I247" s="505">
        <f>Output_Agg!T418</f>
        <v>0</v>
      </c>
      <c r="J247" s="505">
        <f>Output_Agg!U418</f>
        <v>0</v>
      </c>
    </row>
    <row r="248" spans="1:10">
      <c r="A248" s="504" t="s">
        <v>11</v>
      </c>
      <c r="B248" s="504" t="s">
        <v>1323</v>
      </c>
      <c r="C248" s="504" t="s">
        <v>1234</v>
      </c>
      <c r="D248" s="504" t="s">
        <v>31</v>
      </c>
      <c r="E248" s="504" t="s">
        <v>25</v>
      </c>
      <c r="F248" s="505">
        <f>Output_Agg!Q422</f>
        <v>0</v>
      </c>
      <c r="G248" s="505">
        <f>Output_Agg!R422</f>
        <v>0</v>
      </c>
      <c r="H248" s="505">
        <f>Output_Agg!S422</f>
        <v>0</v>
      </c>
      <c r="I248" s="505">
        <f>Output_Agg!T422</f>
        <v>0</v>
      </c>
      <c r="J248" s="505">
        <f>Output_Agg!U422</f>
        <v>0</v>
      </c>
    </row>
    <row r="249" spans="1:10">
      <c r="A249" s="504" t="s">
        <v>11</v>
      </c>
      <c r="B249" s="504" t="s">
        <v>1324</v>
      </c>
      <c r="C249" s="504" t="s">
        <v>1235</v>
      </c>
      <c r="D249" s="504" t="s">
        <v>31</v>
      </c>
      <c r="E249" s="504" t="s">
        <v>25</v>
      </c>
      <c r="F249" s="505">
        <f>Output_Agg!Q426</f>
        <v>1.1790000000000003</v>
      </c>
      <c r="G249" s="505">
        <f>Output_Agg!R426</f>
        <v>1.1790000000000003</v>
      </c>
      <c r="H249" s="505">
        <f>Output_Agg!S426</f>
        <v>1.1790000000000003</v>
      </c>
      <c r="I249" s="505">
        <f>Output_Agg!T426</f>
        <v>1.1790000000000005</v>
      </c>
      <c r="J249" s="505">
        <f>Output_Agg!U426</f>
        <v>1.1790000000000005</v>
      </c>
    </row>
    <row r="250" spans="1:10">
      <c r="A250" s="504" t="s">
        <v>11</v>
      </c>
      <c r="B250" s="504" t="s">
        <v>1325</v>
      </c>
      <c r="C250" s="504" t="s">
        <v>1236</v>
      </c>
      <c r="D250" s="504" t="s">
        <v>31</v>
      </c>
      <c r="E250" s="504" t="s">
        <v>25</v>
      </c>
      <c r="F250" s="505">
        <f>Output_Agg!Q429</f>
        <v>0</v>
      </c>
      <c r="G250" s="505">
        <f>Output_Agg!R429</f>
        <v>0</v>
      </c>
      <c r="H250" s="505">
        <f>Output_Agg!S429</f>
        <v>0</v>
      </c>
      <c r="I250" s="505">
        <f>Output_Agg!T429</f>
        <v>0</v>
      </c>
      <c r="J250" s="505">
        <f>Output_Agg!U429</f>
        <v>0</v>
      </c>
    </row>
    <row r="251" spans="1:10">
      <c r="A251" s="504" t="s">
        <v>11</v>
      </c>
      <c r="B251" s="504" t="s">
        <v>1326</v>
      </c>
      <c r="C251" s="504" t="s">
        <v>1237</v>
      </c>
      <c r="D251" s="504" t="s">
        <v>31</v>
      </c>
      <c r="E251" s="504" t="s">
        <v>25</v>
      </c>
      <c r="F251" s="505">
        <f>Output_Agg!Q432</f>
        <v>0</v>
      </c>
      <c r="G251" s="505">
        <f>Output_Agg!R432</f>
        <v>0</v>
      </c>
      <c r="H251" s="505">
        <f>Output_Agg!S432</f>
        <v>0</v>
      </c>
      <c r="I251" s="505">
        <f>Output_Agg!T432</f>
        <v>0</v>
      </c>
      <c r="J251" s="505">
        <f>Output_Agg!U432</f>
        <v>0</v>
      </c>
    </row>
    <row r="252" spans="1:10">
      <c r="A252" s="504" t="s">
        <v>11</v>
      </c>
      <c r="B252" s="504" t="s">
        <v>1327</v>
      </c>
      <c r="C252" s="504" t="s">
        <v>1238</v>
      </c>
      <c r="D252" s="504" t="s">
        <v>31</v>
      </c>
      <c r="E252" s="504" t="s">
        <v>25</v>
      </c>
      <c r="F252" s="505">
        <f>Output_Agg!Q440</f>
        <v>0</v>
      </c>
      <c r="G252" s="505">
        <f>Output_Agg!R440</f>
        <v>0</v>
      </c>
      <c r="H252" s="505">
        <f>Output_Agg!S440</f>
        <v>0</v>
      </c>
      <c r="I252" s="505">
        <f>Output_Agg!T440</f>
        <v>0</v>
      </c>
      <c r="J252" s="505">
        <f>Output_Agg!U440</f>
        <v>0</v>
      </c>
    </row>
    <row r="253" spans="1:10">
      <c r="A253" s="504" t="s">
        <v>11</v>
      </c>
      <c r="B253" s="504" t="s">
        <v>1328</v>
      </c>
      <c r="C253" s="504" t="s">
        <v>1239</v>
      </c>
      <c r="D253" s="504" t="s">
        <v>31</v>
      </c>
      <c r="E253" s="504" t="s">
        <v>25</v>
      </c>
      <c r="F253" s="505">
        <f>Output_Agg!Q444</f>
        <v>0</v>
      </c>
      <c r="G253" s="505">
        <f>Output_Agg!R444</f>
        <v>0</v>
      </c>
      <c r="H253" s="505">
        <f>Output_Agg!S444</f>
        <v>0</v>
      </c>
      <c r="I253" s="505">
        <f>Output_Agg!T444</f>
        <v>0</v>
      </c>
      <c r="J253" s="505">
        <f>Output_Agg!U444</f>
        <v>0</v>
      </c>
    </row>
    <row r="254" spans="1:10">
      <c r="A254" s="504" t="s">
        <v>11</v>
      </c>
      <c r="B254" s="504" t="s">
        <v>1329</v>
      </c>
      <c r="C254" s="504" t="s">
        <v>1240</v>
      </c>
      <c r="D254" s="504" t="s">
        <v>31</v>
      </c>
      <c r="E254" s="504" t="s">
        <v>25</v>
      </c>
      <c r="F254" s="505">
        <f>Output_Agg!Q448</f>
        <v>0</v>
      </c>
      <c r="G254" s="505">
        <f>Output_Agg!R448</f>
        <v>0</v>
      </c>
      <c r="H254" s="505">
        <f>Output_Agg!S448</f>
        <v>0</v>
      </c>
      <c r="I254" s="505">
        <f>Output_Agg!T448</f>
        <v>0</v>
      </c>
      <c r="J254" s="505">
        <f>Output_Agg!U448</f>
        <v>0</v>
      </c>
    </row>
    <row r="255" spans="1:10">
      <c r="A255" s="504" t="s">
        <v>11</v>
      </c>
      <c r="B255" s="504" t="s">
        <v>1330</v>
      </c>
      <c r="C255" s="504" t="s">
        <v>1241</v>
      </c>
      <c r="D255" s="504" t="s">
        <v>31</v>
      </c>
      <c r="E255" s="504" t="s">
        <v>25</v>
      </c>
      <c r="F255" s="505">
        <f>Output_Agg!Q452</f>
        <v>0</v>
      </c>
      <c r="G255" s="505">
        <f>Output_Agg!R452</f>
        <v>0</v>
      </c>
      <c r="H255" s="505">
        <f>Output_Agg!S452</f>
        <v>0</v>
      </c>
      <c r="I255" s="505">
        <f>Output_Agg!T452</f>
        <v>0</v>
      </c>
      <c r="J255" s="505">
        <f>Output_Agg!U452</f>
        <v>0</v>
      </c>
    </row>
    <row r="256" spans="1:10">
      <c r="A256" s="504" t="s">
        <v>11</v>
      </c>
      <c r="B256" s="504" t="s">
        <v>1331</v>
      </c>
      <c r="C256" s="504" t="s">
        <v>1242</v>
      </c>
      <c r="D256" s="504" t="s">
        <v>31</v>
      </c>
      <c r="E256" s="504" t="s">
        <v>25</v>
      </c>
      <c r="F256" s="505">
        <f>Output_Agg!Q456</f>
        <v>0</v>
      </c>
      <c r="G256" s="505">
        <f>Output_Agg!R456</f>
        <v>0</v>
      </c>
      <c r="H256" s="505">
        <f>Output_Agg!S456</f>
        <v>0</v>
      </c>
      <c r="I256" s="505">
        <f>Output_Agg!T456</f>
        <v>0</v>
      </c>
      <c r="J256" s="505">
        <f>Output_Agg!U456</f>
        <v>0</v>
      </c>
    </row>
    <row r="257" spans="1:10">
      <c r="A257" s="504" t="s">
        <v>11</v>
      </c>
      <c r="B257" s="504" t="s">
        <v>1332</v>
      </c>
      <c r="C257" s="504" t="s">
        <v>1243</v>
      </c>
      <c r="D257" s="504" t="s">
        <v>31</v>
      </c>
      <c r="E257" s="504" t="s">
        <v>25</v>
      </c>
      <c r="F257" s="505">
        <f>Output_Agg!Q460</f>
        <v>0</v>
      </c>
      <c r="G257" s="505">
        <f>Output_Agg!R460</f>
        <v>0</v>
      </c>
      <c r="H257" s="505">
        <f>Output_Agg!S460</f>
        <v>0</v>
      </c>
      <c r="I257" s="505">
        <f>Output_Agg!T460</f>
        <v>0</v>
      </c>
      <c r="J257" s="505">
        <f>Output_Agg!U460</f>
        <v>0</v>
      </c>
    </row>
    <row r="258" spans="1:10">
      <c r="A258" s="504" t="s">
        <v>11</v>
      </c>
      <c r="B258" s="504" t="s">
        <v>1333</v>
      </c>
      <c r="C258" s="504" t="s">
        <v>1208</v>
      </c>
      <c r="D258" s="504" t="s">
        <v>31</v>
      </c>
      <c r="E258" s="504" t="s">
        <v>25</v>
      </c>
      <c r="F258" s="505">
        <f>Output_Agg!Q279</f>
        <v>0</v>
      </c>
      <c r="G258" s="505">
        <f>Output_Agg!R279</f>
        <v>0</v>
      </c>
      <c r="H258" s="505">
        <f>Output_Agg!S279</f>
        <v>0</v>
      </c>
      <c r="I258" s="505">
        <f>Output_Agg!T279</f>
        <v>0</v>
      </c>
      <c r="J258" s="505">
        <f>Output_Agg!U279</f>
        <v>0</v>
      </c>
    </row>
    <row r="259" spans="1:10">
      <c r="A259" s="504" t="s">
        <v>11</v>
      </c>
      <c r="B259" s="504" t="s">
        <v>1334</v>
      </c>
      <c r="C259" s="504" t="s">
        <v>1209</v>
      </c>
      <c r="D259" s="504" t="s">
        <v>31</v>
      </c>
      <c r="E259" s="504" t="s">
        <v>25</v>
      </c>
      <c r="F259" s="505">
        <f>Output_Agg!Q280</f>
        <v>6.1715326786319018</v>
      </c>
      <c r="G259" s="505">
        <f>Output_Agg!R280</f>
        <v>6.5345311767746947</v>
      </c>
      <c r="H259" s="505">
        <f>Output_Agg!S280</f>
        <v>6.6653166296415716</v>
      </c>
      <c r="I259" s="505">
        <f>Output_Agg!T280</f>
        <v>6.7980776935789429</v>
      </c>
      <c r="J259" s="505">
        <f>Output_Agg!U280</f>
        <v>6.9339997352291149</v>
      </c>
    </row>
    <row r="260" spans="1:10">
      <c r="A260" s="504" t="s">
        <v>11</v>
      </c>
      <c r="B260" s="504" t="s">
        <v>1335</v>
      </c>
      <c r="C260" s="504" t="s">
        <v>1210</v>
      </c>
      <c r="D260" s="504" t="s">
        <v>31</v>
      </c>
      <c r="E260" s="504" t="s">
        <v>25</v>
      </c>
      <c r="F260" s="505">
        <f>Output_Agg!Q281</f>
        <v>0</v>
      </c>
      <c r="G260" s="505">
        <f>Output_Agg!R281</f>
        <v>0</v>
      </c>
      <c r="H260" s="505">
        <f>Output_Agg!S281</f>
        <v>0</v>
      </c>
      <c r="I260" s="505">
        <f>Output_Agg!T281</f>
        <v>0</v>
      </c>
      <c r="J260" s="505">
        <f>Output_Agg!U281</f>
        <v>0</v>
      </c>
    </row>
    <row r="261" spans="1:10">
      <c r="A261" s="504" t="s">
        <v>11</v>
      </c>
      <c r="B261" s="504" t="s">
        <v>1336</v>
      </c>
      <c r="C261" s="504" t="s">
        <v>1211</v>
      </c>
      <c r="D261" s="504" t="s">
        <v>31</v>
      </c>
      <c r="E261" s="504" t="s">
        <v>25</v>
      </c>
      <c r="F261" s="505">
        <f>Output_Agg!Q282</f>
        <v>0</v>
      </c>
      <c r="G261" s="505">
        <f>Output_Agg!R282</f>
        <v>0</v>
      </c>
      <c r="H261" s="505">
        <f>Output_Agg!S282</f>
        <v>0</v>
      </c>
      <c r="I261" s="505">
        <f>Output_Agg!T282</f>
        <v>0</v>
      </c>
      <c r="J261" s="505">
        <f>Output_Agg!U282</f>
        <v>0</v>
      </c>
    </row>
    <row r="262" spans="1:10">
      <c r="A262" s="504" t="s">
        <v>11</v>
      </c>
      <c r="B262" s="504" t="s">
        <v>1337</v>
      </c>
      <c r="C262" s="504" t="s">
        <v>1212</v>
      </c>
      <c r="D262" s="504" t="s">
        <v>31</v>
      </c>
      <c r="E262" s="504" t="s">
        <v>25</v>
      </c>
      <c r="F262" s="505">
        <f>Output_Agg!Q283</f>
        <v>0</v>
      </c>
      <c r="G262" s="505">
        <f>Output_Agg!R283</f>
        <v>0</v>
      </c>
      <c r="H262" s="505">
        <f>Output_Agg!S283</f>
        <v>0</v>
      </c>
      <c r="I262" s="505">
        <f>Output_Agg!T283</f>
        <v>0</v>
      </c>
      <c r="J262" s="505">
        <f>Output_Agg!U283</f>
        <v>0</v>
      </c>
    </row>
    <row r="263" spans="1:10">
      <c r="A263" s="504" t="s">
        <v>11</v>
      </c>
      <c r="B263" s="504" t="s">
        <v>1338</v>
      </c>
      <c r="C263" s="504" t="s">
        <v>1213</v>
      </c>
      <c r="D263" s="504" t="s">
        <v>31</v>
      </c>
      <c r="E263" s="504" t="s">
        <v>25</v>
      </c>
      <c r="F263" s="505">
        <f>Output_Agg!Q284</f>
        <v>0</v>
      </c>
      <c r="G263" s="505">
        <f>Output_Agg!R284</f>
        <v>0</v>
      </c>
      <c r="H263" s="505">
        <f>Output_Agg!S284</f>
        <v>0</v>
      </c>
      <c r="I263" s="505">
        <f>Output_Agg!T284</f>
        <v>0</v>
      </c>
      <c r="J263" s="505">
        <f>Output_Agg!U284</f>
        <v>0</v>
      </c>
    </row>
    <row r="264" spans="1:10">
      <c r="A264" s="504" t="s">
        <v>11</v>
      </c>
      <c r="B264" s="504" t="s">
        <v>1339</v>
      </c>
      <c r="C264" s="504" t="s">
        <v>1214</v>
      </c>
      <c r="D264" s="504" t="s">
        <v>31</v>
      </c>
      <c r="E264" s="504" t="s">
        <v>25</v>
      </c>
      <c r="F264" s="505">
        <f>Output_Agg!Q285</f>
        <v>1.2290000000000001</v>
      </c>
      <c r="G264" s="505">
        <f>Output_Agg!R285</f>
        <v>1.2290000000000001</v>
      </c>
      <c r="H264" s="505">
        <f>Output_Agg!S285</f>
        <v>1.2290000000000001</v>
      </c>
      <c r="I264" s="505">
        <f>Output_Agg!T285</f>
        <v>1.2290000000000001</v>
      </c>
      <c r="J264" s="505">
        <f>Output_Agg!U285</f>
        <v>1.2290000000000001</v>
      </c>
    </row>
    <row r="265" spans="1:10">
      <c r="A265" s="504" t="s">
        <v>11</v>
      </c>
      <c r="B265" s="504" t="s">
        <v>1340</v>
      </c>
      <c r="C265" s="504" t="s">
        <v>1215</v>
      </c>
      <c r="D265" s="504" t="s">
        <v>31</v>
      </c>
      <c r="E265" s="504" t="s">
        <v>25</v>
      </c>
      <c r="F265" s="505">
        <f>Output_Agg!Q286</f>
        <v>0</v>
      </c>
      <c r="G265" s="505">
        <f>Output_Agg!R286</f>
        <v>0</v>
      </c>
      <c r="H265" s="505">
        <f>Output_Agg!S286</f>
        <v>0</v>
      </c>
      <c r="I265" s="505">
        <f>Output_Agg!T286</f>
        <v>0</v>
      </c>
      <c r="J265" s="505">
        <f>Output_Agg!U286</f>
        <v>0</v>
      </c>
    </row>
    <row r="266" spans="1:10">
      <c r="A266" s="504" t="s">
        <v>11</v>
      </c>
      <c r="B266" s="504" t="s">
        <v>1341</v>
      </c>
      <c r="C266" s="504" t="s">
        <v>1216</v>
      </c>
      <c r="D266" s="504" t="s">
        <v>31</v>
      </c>
      <c r="E266" s="504" t="s">
        <v>25</v>
      </c>
      <c r="F266" s="505">
        <f>Output_Agg!Q287</f>
        <v>0</v>
      </c>
      <c r="G266" s="505">
        <f>Output_Agg!R287</f>
        <v>0</v>
      </c>
      <c r="H266" s="505">
        <f>Output_Agg!S287</f>
        <v>0</v>
      </c>
      <c r="I266" s="505">
        <f>Output_Agg!T287</f>
        <v>0</v>
      </c>
      <c r="J266" s="505">
        <f>Output_Agg!U287</f>
        <v>0</v>
      </c>
    </row>
    <row r="267" spans="1:10">
      <c r="A267" s="504" t="s">
        <v>11</v>
      </c>
      <c r="B267" s="504" t="s">
        <v>1342</v>
      </c>
      <c r="C267" s="504" t="s">
        <v>1217</v>
      </c>
      <c r="D267" s="504" t="s">
        <v>31</v>
      </c>
      <c r="E267" s="504" t="s">
        <v>25</v>
      </c>
      <c r="F267" s="505">
        <f>Output_Agg!Q288</f>
        <v>0</v>
      </c>
      <c r="G267" s="505">
        <f>Output_Agg!R288</f>
        <v>0</v>
      </c>
      <c r="H267" s="505">
        <f>Output_Agg!S288</f>
        <v>0</v>
      </c>
      <c r="I267" s="505">
        <f>Output_Agg!T288</f>
        <v>0</v>
      </c>
      <c r="J267" s="505">
        <f>Output_Agg!U288</f>
        <v>0</v>
      </c>
    </row>
    <row r="268" spans="1:10">
      <c r="A268" s="504" t="s">
        <v>11</v>
      </c>
      <c r="B268" s="504" t="s">
        <v>1343</v>
      </c>
      <c r="C268" s="504" t="s">
        <v>1218</v>
      </c>
      <c r="D268" s="504" t="s">
        <v>31</v>
      </c>
      <c r="E268" s="504" t="s">
        <v>25</v>
      </c>
      <c r="F268" s="505">
        <f>Output_Agg!Q289</f>
        <v>0</v>
      </c>
      <c r="G268" s="505">
        <f>Output_Agg!R289</f>
        <v>0</v>
      </c>
      <c r="H268" s="505">
        <f>Output_Agg!S289</f>
        <v>0</v>
      </c>
      <c r="I268" s="505">
        <f>Output_Agg!T289</f>
        <v>0</v>
      </c>
      <c r="J268" s="505">
        <f>Output_Agg!U289</f>
        <v>0</v>
      </c>
    </row>
    <row r="269" spans="1:10">
      <c r="A269" s="504" t="s">
        <v>11</v>
      </c>
      <c r="B269" s="504" t="s">
        <v>1344</v>
      </c>
      <c r="C269" s="504" t="s">
        <v>1219</v>
      </c>
      <c r="D269" s="504" t="s">
        <v>31</v>
      </c>
      <c r="E269" s="504" t="s">
        <v>25</v>
      </c>
      <c r="F269" s="505">
        <f>Output_Agg!Q290</f>
        <v>0</v>
      </c>
      <c r="G269" s="505">
        <f>Output_Agg!R290</f>
        <v>0</v>
      </c>
      <c r="H269" s="505">
        <f>Output_Agg!S290</f>
        <v>0</v>
      </c>
      <c r="I269" s="505">
        <f>Output_Agg!T290</f>
        <v>0</v>
      </c>
      <c r="J269" s="505">
        <f>Output_Agg!U290</f>
        <v>0</v>
      </c>
    </row>
    <row r="270" spans="1:10">
      <c r="A270" s="504" t="s">
        <v>11</v>
      </c>
      <c r="B270" s="504" t="s">
        <v>1345</v>
      </c>
      <c r="C270" s="504" t="s">
        <v>1220</v>
      </c>
      <c r="D270" s="504" t="s">
        <v>31</v>
      </c>
      <c r="E270" s="504" t="s">
        <v>25</v>
      </c>
      <c r="F270" s="505">
        <f>Output_Agg!Q294</f>
        <v>0</v>
      </c>
      <c r="G270" s="505">
        <f>Output_Agg!R294</f>
        <v>0</v>
      </c>
      <c r="H270" s="505">
        <f>Output_Agg!S294</f>
        <v>0</v>
      </c>
      <c r="I270" s="505">
        <f>Output_Agg!T294</f>
        <v>0</v>
      </c>
      <c r="J270" s="505">
        <f>Output_Agg!U294</f>
        <v>0</v>
      </c>
    </row>
    <row r="271" spans="1:10">
      <c r="A271" s="504" t="s">
        <v>11</v>
      </c>
      <c r="B271" s="504" t="s">
        <v>1346</v>
      </c>
      <c r="C271" s="504" t="s">
        <v>1221</v>
      </c>
      <c r="D271" s="504" t="s">
        <v>31</v>
      </c>
      <c r="E271" s="504" t="s">
        <v>25</v>
      </c>
      <c r="F271" s="505">
        <f>Output_Agg!Q295</f>
        <v>0.06</v>
      </c>
      <c r="G271" s="505">
        <f>Output_Agg!R295</f>
        <v>0.06</v>
      </c>
      <c r="H271" s="505">
        <f>Output_Agg!S295</f>
        <v>0.06</v>
      </c>
      <c r="I271" s="505">
        <f>Output_Agg!T295</f>
        <v>0.06</v>
      </c>
      <c r="J271" s="505">
        <f>Output_Agg!U295</f>
        <v>0.06</v>
      </c>
    </row>
    <row r="272" spans="1:10">
      <c r="A272" s="504" t="s">
        <v>11</v>
      </c>
      <c r="B272" s="504" t="s">
        <v>1347</v>
      </c>
      <c r="C272" s="504" t="s">
        <v>1222</v>
      </c>
      <c r="D272" s="504" t="s">
        <v>31</v>
      </c>
      <c r="E272" s="504" t="s">
        <v>25</v>
      </c>
      <c r="F272" s="505">
        <f>Output_Agg!Q296</f>
        <v>7.1999999999999995E-2</v>
      </c>
      <c r="G272" s="505">
        <f>Output_Agg!R296</f>
        <v>7.1999999999999995E-2</v>
      </c>
      <c r="H272" s="505">
        <f>Output_Agg!S296</f>
        <v>7.1999999999999995E-2</v>
      </c>
      <c r="I272" s="505">
        <f>Output_Agg!T296</f>
        <v>7.1999999999999995E-2</v>
      </c>
      <c r="J272" s="505">
        <f>Output_Agg!U296</f>
        <v>7.1999999999999995E-2</v>
      </c>
    </row>
    <row r="273" spans="1:10">
      <c r="A273" s="504" t="s">
        <v>11</v>
      </c>
      <c r="B273" s="504" t="s">
        <v>1348</v>
      </c>
      <c r="C273" s="504" t="s">
        <v>1223</v>
      </c>
      <c r="D273" s="504" t="s">
        <v>31</v>
      </c>
      <c r="E273" s="504" t="s">
        <v>25</v>
      </c>
      <c r="F273" s="505">
        <f>Output_Agg!Q297</f>
        <v>0</v>
      </c>
      <c r="G273" s="505">
        <f>Output_Agg!R297</f>
        <v>0</v>
      </c>
      <c r="H273" s="505">
        <f>Output_Agg!S297</f>
        <v>0</v>
      </c>
      <c r="I273" s="505">
        <f>Output_Agg!T297</f>
        <v>0</v>
      </c>
      <c r="J273" s="505">
        <f>Output_Agg!U297</f>
        <v>0</v>
      </c>
    </row>
    <row r="274" spans="1:10">
      <c r="A274" s="504" t="s">
        <v>11</v>
      </c>
      <c r="B274" s="504" t="s">
        <v>1349</v>
      </c>
      <c r="C274" s="504" t="s">
        <v>1224</v>
      </c>
      <c r="D274" s="504" t="s">
        <v>31</v>
      </c>
      <c r="E274" s="504" t="s">
        <v>25</v>
      </c>
      <c r="F274" s="505">
        <f>Output_Agg!Q298</f>
        <v>1.589</v>
      </c>
      <c r="G274" s="505">
        <f>Output_Agg!R298</f>
        <v>1.589</v>
      </c>
      <c r="H274" s="505">
        <f>Output_Agg!S298</f>
        <v>1.589</v>
      </c>
      <c r="I274" s="505">
        <f>Output_Agg!T298</f>
        <v>1.589</v>
      </c>
      <c r="J274" s="505">
        <f>Output_Agg!U298</f>
        <v>1.589</v>
      </c>
    </row>
    <row r="275" spans="1:10">
      <c r="A275" s="504" t="s">
        <v>11</v>
      </c>
      <c r="B275" s="504" t="s">
        <v>1350</v>
      </c>
      <c r="C275" s="504" t="s">
        <v>1225</v>
      </c>
      <c r="D275" s="504" t="s">
        <v>31</v>
      </c>
      <c r="E275" s="504" t="s">
        <v>25</v>
      </c>
      <c r="F275" s="505">
        <f>Output_Agg!Q299</f>
        <v>0</v>
      </c>
      <c r="G275" s="505">
        <f>Output_Agg!R299</f>
        <v>0</v>
      </c>
      <c r="H275" s="505">
        <f>Output_Agg!S299</f>
        <v>0</v>
      </c>
      <c r="I275" s="505">
        <f>Output_Agg!T299</f>
        <v>0</v>
      </c>
      <c r="J275" s="505">
        <f>Output_Agg!U299</f>
        <v>0</v>
      </c>
    </row>
    <row r="276" spans="1:10">
      <c r="A276" s="504" t="s">
        <v>11</v>
      </c>
      <c r="B276" s="504" t="s">
        <v>1351</v>
      </c>
      <c r="C276" s="504" t="s">
        <v>1226</v>
      </c>
      <c r="D276" s="504" t="s">
        <v>31</v>
      </c>
      <c r="E276" s="504" t="s">
        <v>25</v>
      </c>
      <c r="F276" s="505">
        <f>Output_Agg!Q300</f>
        <v>0</v>
      </c>
      <c r="G276" s="505">
        <f>Output_Agg!R300</f>
        <v>0</v>
      </c>
      <c r="H276" s="505">
        <f>Output_Agg!S300</f>
        <v>0</v>
      </c>
      <c r="I276" s="505">
        <f>Output_Agg!T300</f>
        <v>0</v>
      </c>
      <c r="J276" s="505">
        <f>Output_Agg!U300</f>
        <v>0</v>
      </c>
    </row>
    <row r="277" spans="1:10">
      <c r="A277" s="504" t="s">
        <v>11</v>
      </c>
      <c r="B277" s="504" t="s">
        <v>1352</v>
      </c>
      <c r="C277" s="504" t="s">
        <v>1227</v>
      </c>
      <c r="D277" s="504" t="s">
        <v>31</v>
      </c>
      <c r="E277" s="504" t="s">
        <v>25</v>
      </c>
      <c r="F277" s="505">
        <f>Output_Agg!Q301</f>
        <v>1.284</v>
      </c>
      <c r="G277" s="505">
        <f>Output_Agg!R301</f>
        <v>1.284</v>
      </c>
      <c r="H277" s="505">
        <f>Output_Agg!S301</f>
        <v>1.284</v>
      </c>
      <c r="I277" s="505">
        <f>Output_Agg!T301</f>
        <v>1.284</v>
      </c>
      <c r="J277" s="505">
        <f>Output_Agg!U301</f>
        <v>1.284</v>
      </c>
    </row>
    <row r="278" spans="1:10">
      <c r="A278" s="504" t="s">
        <v>11</v>
      </c>
      <c r="B278" s="504" t="s">
        <v>1353</v>
      </c>
      <c r="C278" s="504" t="s">
        <v>1228</v>
      </c>
      <c r="D278" s="504" t="s">
        <v>31</v>
      </c>
      <c r="E278" s="504" t="s">
        <v>25</v>
      </c>
      <c r="F278" s="505">
        <f>Output_Agg!Q302</f>
        <v>0</v>
      </c>
      <c r="G278" s="505">
        <f>Output_Agg!R302</f>
        <v>0</v>
      </c>
      <c r="H278" s="505">
        <f>Output_Agg!S302</f>
        <v>0</v>
      </c>
      <c r="I278" s="505">
        <f>Output_Agg!T302</f>
        <v>0</v>
      </c>
      <c r="J278" s="505">
        <f>Output_Agg!U302</f>
        <v>0</v>
      </c>
    </row>
    <row r="279" spans="1:10">
      <c r="A279" s="504" t="s">
        <v>11</v>
      </c>
      <c r="B279" s="504" t="s">
        <v>1354</v>
      </c>
      <c r="C279" s="504" t="s">
        <v>1229</v>
      </c>
      <c r="D279" s="504" t="s">
        <v>31</v>
      </c>
      <c r="E279" s="504" t="s">
        <v>25</v>
      </c>
      <c r="F279" s="505">
        <f>Output_Agg!Q303</f>
        <v>0</v>
      </c>
      <c r="G279" s="505">
        <f>Output_Agg!R303</f>
        <v>0</v>
      </c>
      <c r="H279" s="505">
        <f>Output_Agg!S303</f>
        <v>0</v>
      </c>
      <c r="I279" s="505">
        <f>Output_Agg!T303</f>
        <v>0</v>
      </c>
      <c r="J279" s="505">
        <f>Output_Agg!U303</f>
        <v>0</v>
      </c>
    </row>
    <row r="280" spans="1:10">
      <c r="A280" s="504" t="s">
        <v>11</v>
      </c>
      <c r="B280" s="504" t="s">
        <v>1355</v>
      </c>
      <c r="C280" s="504" t="s">
        <v>1230</v>
      </c>
      <c r="D280" s="504" t="s">
        <v>31</v>
      </c>
      <c r="E280" s="504" t="s">
        <v>25</v>
      </c>
      <c r="F280" s="505">
        <f>Output_Agg!Q304</f>
        <v>0</v>
      </c>
      <c r="G280" s="505">
        <f>Output_Agg!R304</f>
        <v>0</v>
      </c>
      <c r="H280" s="505">
        <f>Output_Agg!S304</f>
        <v>0</v>
      </c>
      <c r="I280" s="505">
        <f>Output_Agg!T304</f>
        <v>0</v>
      </c>
      <c r="J280" s="505">
        <f>Output_Agg!U304</f>
        <v>0</v>
      </c>
    </row>
    <row r="281" spans="1:10">
      <c r="A281" s="504" t="s">
        <v>11</v>
      </c>
      <c r="B281" s="504" t="s">
        <v>1356</v>
      </c>
      <c r="C281" s="504" t="s">
        <v>1231</v>
      </c>
      <c r="D281" s="504" t="s">
        <v>31</v>
      </c>
      <c r="E281" s="504" t="s">
        <v>25</v>
      </c>
      <c r="F281" s="505">
        <f>Output_Agg!Q305</f>
        <v>0</v>
      </c>
      <c r="G281" s="505">
        <f>Output_Agg!R305</f>
        <v>0</v>
      </c>
      <c r="H281" s="505">
        <f>Output_Agg!S305</f>
        <v>0</v>
      </c>
      <c r="I281" s="505">
        <f>Output_Agg!T305</f>
        <v>0</v>
      </c>
      <c r="J281" s="505">
        <f>Output_Agg!U305</f>
        <v>0</v>
      </c>
    </row>
    <row r="282" spans="1:10">
      <c r="A282" s="504" t="s">
        <v>11</v>
      </c>
      <c r="B282" s="504" t="s">
        <v>1357</v>
      </c>
      <c r="C282" s="504" t="s">
        <v>1358</v>
      </c>
      <c r="D282" s="504" t="s">
        <v>31</v>
      </c>
      <c r="E282" s="504" t="s">
        <v>25</v>
      </c>
      <c r="F282" s="505">
        <v>0</v>
      </c>
      <c r="G282" s="505">
        <v>0</v>
      </c>
      <c r="H282" s="505">
        <v>0</v>
      </c>
      <c r="I282" s="505">
        <v>0</v>
      </c>
      <c r="J282" s="505">
        <v>0</v>
      </c>
    </row>
    <row r="283" spans="1:10">
      <c r="A283" s="504" t="s">
        <v>11</v>
      </c>
      <c r="B283" s="504" t="s">
        <v>1359</v>
      </c>
      <c r="C283" s="504" t="s">
        <v>1360</v>
      </c>
      <c r="D283" s="504" t="s">
        <v>31</v>
      </c>
      <c r="E283" s="504" t="s">
        <v>25</v>
      </c>
      <c r="F283" s="505">
        <v>0</v>
      </c>
      <c r="G283" s="505">
        <v>0</v>
      </c>
      <c r="H283" s="505">
        <v>0</v>
      </c>
      <c r="I283" s="505">
        <v>0</v>
      </c>
      <c r="J283" s="505">
        <v>0</v>
      </c>
    </row>
    <row r="284" spans="1:10">
      <c r="A284" s="504" t="s">
        <v>11</v>
      </c>
      <c r="B284" s="504" t="s">
        <v>1361</v>
      </c>
      <c r="C284" s="504" t="s">
        <v>1362</v>
      </c>
      <c r="D284" s="504" t="s">
        <v>31</v>
      </c>
      <c r="E284" s="504" t="s">
        <v>25</v>
      </c>
      <c r="F284" s="505">
        <v>0</v>
      </c>
      <c r="G284" s="505">
        <v>0</v>
      </c>
      <c r="H284" s="505">
        <v>0</v>
      </c>
      <c r="I284" s="505">
        <v>0</v>
      </c>
      <c r="J284" s="505">
        <v>0</v>
      </c>
    </row>
    <row r="285" spans="1:10">
      <c r="A285" s="504" t="s">
        <v>11</v>
      </c>
      <c r="B285" s="504" t="s">
        <v>1363</v>
      </c>
      <c r="C285" s="504" t="s">
        <v>1364</v>
      </c>
      <c r="D285" s="504" t="s">
        <v>31</v>
      </c>
      <c r="E285" s="504" t="s">
        <v>25</v>
      </c>
      <c r="F285" s="505">
        <v>0</v>
      </c>
      <c r="G285" s="505">
        <v>0</v>
      </c>
      <c r="H285" s="505">
        <v>0</v>
      </c>
      <c r="I285" s="505">
        <v>0</v>
      </c>
      <c r="J285" s="505">
        <v>0</v>
      </c>
    </row>
    <row r="286" spans="1:10">
      <c r="A286" s="504" t="s">
        <v>11</v>
      </c>
      <c r="B286" s="504" t="s">
        <v>1365</v>
      </c>
      <c r="C286" s="504" t="s">
        <v>1182</v>
      </c>
      <c r="D286" s="504" t="s">
        <v>31</v>
      </c>
      <c r="E286" s="504" t="s">
        <v>25</v>
      </c>
      <c r="F286" s="505">
        <f t="shared" ref="F286:J289" si="5">F114</f>
        <v>0.26876765880630527</v>
      </c>
      <c r="G286" s="505">
        <f t="shared" si="5"/>
        <v>0.20889718960101203</v>
      </c>
      <c r="H286" s="505">
        <f t="shared" si="5"/>
        <v>0.60687571219422065</v>
      </c>
      <c r="I286" s="505">
        <f t="shared" si="5"/>
        <v>0.78070246044944791</v>
      </c>
      <c r="J286" s="505">
        <f t="shared" si="5"/>
        <v>0.78811830312850917</v>
      </c>
    </row>
    <row r="287" spans="1:10">
      <c r="A287" s="504" t="s">
        <v>11</v>
      </c>
      <c r="B287" s="504" t="s">
        <v>1366</v>
      </c>
      <c r="C287" s="504" t="s">
        <v>1183</v>
      </c>
      <c r="D287" s="504" t="s">
        <v>31</v>
      </c>
      <c r="E287" s="504" t="s">
        <v>25</v>
      </c>
      <c r="F287" s="505">
        <f t="shared" si="5"/>
        <v>1.9944236777394</v>
      </c>
      <c r="G287" s="505">
        <f t="shared" si="5"/>
        <v>1.863777976774267</v>
      </c>
      <c r="H287" s="505">
        <f t="shared" si="5"/>
        <v>1.863777976774267</v>
      </c>
      <c r="I287" s="505">
        <f t="shared" si="5"/>
        <v>1.7980775375605875</v>
      </c>
      <c r="J287" s="505">
        <f t="shared" si="5"/>
        <v>1.863777976774267</v>
      </c>
    </row>
    <row r="288" spans="1:10">
      <c r="A288" s="504" t="s">
        <v>11</v>
      </c>
      <c r="B288" s="504" t="s">
        <v>1367</v>
      </c>
      <c r="C288" s="504" t="s">
        <v>1184</v>
      </c>
      <c r="D288" s="504" t="s">
        <v>31</v>
      </c>
      <c r="E288" s="504" t="s">
        <v>25</v>
      </c>
      <c r="F288" s="505">
        <f t="shared" si="5"/>
        <v>8.7132341193694632E-2</v>
      </c>
      <c r="G288" s="505">
        <f t="shared" si="5"/>
        <v>6.7722810398987962E-2</v>
      </c>
      <c r="H288" s="505">
        <f t="shared" si="5"/>
        <v>0.19674428780577946</v>
      </c>
      <c r="I288" s="505">
        <f t="shared" si="5"/>
        <v>0.25309753955055225</v>
      </c>
      <c r="J288" s="505">
        <f t="shared" si="5"/>
        <v>0.25550169687149094</v>
      </c>
    </row>
    <row r="289" spans="1:10">
      <c r="A289" s="504" t="s">
        <v>11</v>
      </c>
      <c r="B289" s="504" t="s">
        <v>1368</v>
      </c>
      <c r="C289" s="504" t="s">
        <v>1185</v>
      </c>
      <c r="D289" s="504" t="s">
        <v>31</v>
      </c>
      <c r="E289" s="504" t="s">
        <v>25</v>
      </c>
      <c r="F289" s="505">
        <f t="shared" si="5"/>
        <v>0.64657632226060013</v>
      </c>
      <c r="G289" s="505">
        <f t="shared" si="5"/>
        <v>0.60422202322573315</v>
      </c>
      <c r="H289" s="505">
        <f t="shared" si="5"/>
        <v>0.60422202322573315</v>
      </c>
      <c r="I289" s="505">
        <f t="shared" si="5"/>
        <v>0.58292246243941281</v>
      </c>
      <c r="J289" s="505">
        <f t="shared" si="5"/>
        <v>0.60422202322573315</v>
      </c>
    </row>
    <row r="290" spans="1:10">
      <c r="A290" s="504" t="s">
        <v>11</v>
      </c>
      <c r="B290" s="504" t="s">
        <v>1369</v>
      </c>
      <c r="C290" s="504" t="s">
        <v>1370</v>
      </c>
      <c r="D290" s="504" t="s">
        <v>31</v>
      </c>
      <c r="E290" s="504" t="s">
        <v>25</v>
      </c>
      <c r="F290" s="505">
        <v>0</v>
      </c>
      <c r="G290" s="505">
        <v>0</v>
      </c>
      <c r="H290" s="505">
        <v>0</v>
      </c>
      <c r="I290" s="505">
        <v>0</v>
      </c>
      <c r="J290" s="505">
        <v>0</v>
      </c>
    </row>
    <row r="291" spans="1:10">
      <c r="A291" s="504" t="s">
        <v>11</v>
      </c>
      <c r="B291" s="504" t="s">
        <v>1371</v>
      </c>
      <c r="C291" s="504" t="s">
        <v>1372</v>
      </c>
      <c r="D291" s="504" t="s">
        <v>31</v>
      </c>
      <c r="E291" s="504" t="s">
        <v>25</v>
      </c>
      <c r="F291" s="505">
        <v>0</v>
      </c>
      <c r="G291" s="505">
        <v>0</v>
      </c>
      <c r="H291" s="505">
        <v>0</v>
      </c>
      <c r="I291" s="505">
        <v>0</v>
      </c>
      <c r="J291" s="505">
        <v>0</v>
      </c>
    </row>
    <row r="292" spans="1:10">
      <c r="A292" s="504" t="s">
        <v>11</v>
      </c>
      <c r="B292" s="504" t="s">
        <v>1373</v>
      </c>
      <c r="C292" s="504" t="s">
        <v>1374</v>
      </c>
      <c r="D292" s="504" t="s">
        <v>31</v>
      </c>
      <c r="E292" s="504" t="s">
        <v>25</v>
      </c>
      <c r="F292" s="505">
        <f>Output_Agg!Q234</f>
        <v>0</v>
      </c>
      <c r="G292" s="505">
        <f>Output_Agg!R234</f>
        <v>0</v>
      </c>
      <c r="H292" s="505">
        <f>Output_Agg!S234</f>
        <v>0</v>
      </c>
      <c r="I292" s="505">
        <f>Output_Agg!T234</f>
        <v>0</v>
      </c>
      <c r="J292" s="505">
        <f>Output_Agg!U234</f>
        <v>0</v>
      </c>
    </row>
    <row r="293" spans="1:10">
      <c r="A293" s="504" t="s">
        <v>11</v>
      </c>
      <c r="B293" s="504" t="s">
        <v>1375</v>
      </c>
      <c r="C293" s="504" t="s">
        <v>1376</v>
      </c>
      <c r="D293" s="504" t="s">
        <v>31</v>
      </c>
      <c r="E293" s="504" t="s">
        <v>25</v>
      </c>
      <c r="F293" s="505">
        <f>Output_Agg!Q238</f>
        <v>0</v>
      </c>
      <c r="G293" s="505">
        <f>Output_Agg!R238</f>
        <v>0</v>
      </c>
      <c r="H293" s="505">
        <f>Output_Agg!S238</f>
        <v>0</v>
      </c>
      <c r="I293" s="505">
        <f>Output_Agg!T238</f>
        <v>0</v>
      </c>
      <c r="J293" s="505">
        <f>Output_Agg!U238</f>
        <v>0</v>
      </c>
    </row>
    <row r="294" spans="1:10">
      <c r="A294" s="504" t="s">
        <v>11</v>
      </c>
      <c r="B294" s="504" t="s">
        <v>1377</v>
      </c>
      <c r="C294" s="504" t="s">
        <v>1378</v>
      </c>
      <c r="D294" s="504" t="s">
        <v>31</v>
      </c>
      <c r="E294" s="504" t="s">
        <v>25</v>
      </c>
      <c r="F294" s="505">
        <v>0</v>
      </c>
      <c r="G294" s="505">
        <v>0</v>
      </c>
      <c r="H294" s="505">
        <v>0</v>
      </c>
      <c r="I294" s="505">
        <v>0</v>
      </c>
      <c r="J294" s="505">
        <v>0</v>
      </c>
    </row>
    <row r="295" spans="1:10">
      <c r="A295" s="504" t="s">
        <v>11</v>
      </c>
      <c r="B295" s="504" t="s">
        <v>1379</v>
      </c>
      <c r="C295" s="504" t="s">
        <v>1380</v>
      </c>
      <c r="D295" s="504" t="s">
        <v>31</v>
      </c>
      <c r="E295" s="504" t="s">
        <v>25</v>
      </c>
      <c r="F295" s="505">
        <v>0</v>
      </c>
      <c r="G295" s="505">
        <v>0</v>
      </c>
      <c r="H295" s="505">
        <v>0</v>
      </c>
      <c r="I295" s="505">
        <v>0</v>
      </c>
      <c r="J295" s="505">
        <v>0</v>
      </c>
    </row>
    <row r="296" spans="1:10">
      <c r="A296" s="504" t="s">
        <v>11</v>
      </c>
      <c r="B296" s="504" t="s">
        <v>1381</v>
      </c>
      <c r="C296" s="504" t="s">
        <v>1382</v>
      </c>
      <c r="D296" s="504" t="s">
        <v>31</v>
      </c>
      <c r="E296" s="504" t="s">
        <v>25</v>
      </c>
      <c r="F296" s="505">
        <f>Output_Agg!Q258</f>
        <v>3.7359999999999998</v>
      </c>
      <c r="G296" s="505">
        <f>Output_Agg!R258</f>
        <v>3.3120000000000003</v>
      </c>
      <c r="H296" s="505">
        <f>Output_Agg!S258</f>
        <v>3.3120000000000003</v>
      </c>
      <c r="I296" s="505">
        <f>Output_Agg!T258</f>
        <v>3.1960000000000002</v>
      </c>
      <c r="J296" s="505">
        <f>Output_Agg!U258</f>
        <v>3.3680000000000003</v>
      </c>
    </row>
    <row r="297" spans="1:10">
      <c r="A297" s="504" t="s">
        <v>11</v>
      </c>
      <c r="B297" s="504" t="s">
        <v>1383</v>
      </c>
      <c r="C297" s="504" t="s">
        <v>1384</v>
      </c>
      <c r="D297" s="504" t="s">
        <v>31</v>
      </c>
      <c r="E297" s="504" t="s">
        <v>25</v>
      </c>
      <c r="F297" s="505">
        <f>Output_Agg!Q261</f>
        <v>0</v>
      </c>
      <c r="G297" s="505">
        <f>Output_Agg!R261</f>
        <v>0</v>
      </c>
      <c r="H297" s="505">
        <f>Output_Agg!S261</f>
        <v>0</v>
      </c>
      <c r="I297" s="505">
        <f>Output_Agg!T261</f>
        <v>0</v>
      </c>
      <c r="J297" s="505">
        <f>Output_Agg!U261</f>
        <v>0</v>
      </c>
    </row>
    <row r="298" spans="1:10">
      <c r="A298" s="504" t="s">
        <v>11</v>
      </c>
      <c r="B298" s="504" t="s">
        <v>1385</v>
      </c>
      <c r="C298" s="504" t="s">
        <v>1386</v>
      </c>
      <c r="D298" s="504" t="s">
        <v>31</v>
      </c>
      <c r="E298" s="504" t="s">
        <v>25</v>
      </c>
      <c r="F298" s="505">
        <v>0</v>
      </c>
      <c r="G298" s="505">
        <v>0</v>
      </c>
      <c r="H298" s="505">
        <v>0</v>
      </c>
      <c r="I298" s="505">
        <v>0</v>
      </c>
      <c r="J298" s="505">
        <v>0</v>
      </c>
    </row>
    <row r="299" spans="1:10">
      <c r="A299" s="504" t="s">
        <v>11</v>
      </c>
      <c r="B299" s="504" t="s">
        <v>1387</v>
      </c>
      <c r="C299" s="504" t="s">
        <v>1388</v>
      </c>
      <c r="D299" s="504" t="s">
        <v>31</v>
      </c>
      <c r="E299" s="504" t="s">
        <v>25</v>
      </c>
      <c r="F299" s="505">
        <v>0</v>
      </c>
      <c r="G299" s="505">
        <v>0</v>
      </c>
      <c r="H299" s="505">
        <v>0</v>
      </c>
      <c r="I299" s="505">
        <v>0</v>
      </c>
      <c r="J299" s="505">
        <v>0</v>
      </c>
    </row>
    <row r="300" spans="1:10">
      <c r="A300" s="504" t="s">
        <v>11</v>
      </c>
      <c r="B300" s="504" t="s">
        <v>1389</v>
      </c>
      <c r="C300" s="504" t="s">
        <v>1390</v>
      </c>
      <c r="D300" s="504" t="s">
        <v>31</v>
      </c>
      <c r="E300" s="504" t="s">
        <v>25</v>
      </c>
      <c r="F300" s="505">
        <f>Output_Agg!Q235</f>
        <v>0</v>
      </c>
      <c r="G300" s="505">
        <f>Output_Agg!R235</f>
        <v>0</v>
      </c>
      <c r="H300" s="505">
        <f>Output_Agg!S235</f>
        <v>0</v>
      </c>
      <c r="I300" s="505">
        <f>Output_Agg!T235</f>
        <v>0</v>
      </c>
      <c r="J300" s="505">
        <f>Output_Agg!U235</f>
        <v>0</v>
      </c>
    </row>
    <row r="301" spans="1:10">
      <c r="A301" s="504" t="s">
        <v>11</v>
      </c>
      <c r="B301" s="504" t="s">
        <v>1391</v>
      </c>
      <c r="C301" s="504" t="s">
        <v>1392</v>
      </c>
      <c r="D301" s="504" t="s">
        <v>31</v>
      </c>
      <c r="E301" s="504" t="s">
        <v>25</v>
      </c>
      <c r="F301" s="505">
        <f>Output_Agg!Q239</f>
        <v>0.22600000000000001</v>
      </c>
      <c r="G301" s="505">
        <f>Output_Agg!R239</f>
        <v>0.216</v>
      </c>
      <c r="H301" s="505">
        <f>Output_Agg!S239</f>
        <v>0.216</v>
      </c>
      <c r="I301" s="505">
        <f>Output_Agg!T239</f>
        <v>0.21299999999999999</v>
      </c>
      <c r="J301" s="505">
        <f>Output_Agg!U239</f>
        <v>0.216</v>
      </c>
    </row>
    <row r="302" spans="1:10">
      <c r="A302" s="504" t="s">
        <v>11</v>
      </c>
      <c r="B302" s="504" t="s">
        <v>1393</v>
      </c>
      <c r="C302" s="504" t="s">
        <v>1394</v>
      </c>
      <c r="D302" s="504" t="s">
        <v>31</v>
      </c>
      <c r="E302" s="504" t="s">
        <v>25</v>
      </c>
      <c r="F302" s="505">
        <v>0</v>
      </c>
      <c r="G302" s="505">
        <v>0</v>
      </c>
      <c r="H302" s="505">
        <v>0</v>
      </c>
      <c r="I302" s="505">
        <v>0</v>
      </c>
      <c r="J302" s="505">
        <v>0</v>
      </c>
    </row>
    <row r="303" spans="1:10">
      <c r="A303" s="504" t="s">
        <v>11</v>
      </c>
      <c r="B303" s="504" t="s">
        <v>1395</v>
      </c>
      <c r="C303" s="504" t="s">
        <v>1396</v>
      </c>
      <c r="D303" s="504" t="s">
        <v>31</v>
      </c>
      <c r="E303" s="504" t="s">
        <v>25</v>
      </c>
      <c r="F303" s="505">
        <v>0</v>
      </c>
      <c r="G303" s="505">
        <v>0</v>
      </c>
      <c r="H303" s="505">
        <v>0</v>
      </c>
      <c r="I303" s="505">
        <v>0</v>
      </c>
      <c r="J303" s="505">
        <v>0</v>
      </c>
    </row>
    <row r="304" spans="1:10">
      <c r="A304" s="504" t="s">
        <v>11</v>
      </c>
      <c r="B304" s="504" t="s">
        <v>1397</v>
      </c>
      <c r="C304" s="504" t="s">
        <v>1398</v>
      </c>
      <c r="D304" s="504" t="s">
        <v>31</v>
      </c>
      <c r="E304" s="504" t="s">
        <v>25</v>
      </c>
      <c r="F304" s="505">
        <v>0</v>
      </c>
      <c r="G304" s="505">
        <v>0</v>
      </c>
      <c r="H304" s="505">
        <v>0</v>
      </c>
      <c r="I304" s="505">
        <v>0</v>
      </c>
      <c r="J304" s="505">
        <v>0</v>
      </c>
    </row>
    <row r="305" spans="1:10">
      <c r="A305" s="504" t="s">
        <v>11</v>
      </c>
      <c r="B305" s="504" t="s">
        <v>1399</v>
      </c>
      <c r="C305" s="504" t="s">
        <v>1400</v>
      </c>
      <c r="D305" s="504" t="s">
        <v>31</v>
      </c>
      <c r="E305" s="504" t="s">
        <v>25</v>
      </c>
      <c r="F305" s="505">
        <v>0</v>
      </c>
      <c r="G305" s="505">
        <v>0</v>
      </c>
      <c r="H305" s="505">
        <v>0</v>
      </c>
      <c r="I305" s="505">
        <v>0</v>
      </c>
      <c r="J305" s="505">
        <v>0</v>
      </c>
    </row>
    <row r="306" spans="1:10" s="562" customFormat="1">
      <c r="A306" s="504" t="s">
        <v>11</v>
      </c>
      <c r="B306" s="504" t="s">
        <v>1401</v>
      </c>
      <c r="C306" s="504" t="s">
        <v>1402</v>
      </c>
      <c r="D306" s="504" t="s">
        <v>31</v>
      </c>
      <c r="E306" s="504" t="s">
        <v>25</v>
      </c>
      <c r="F306" s="505">
        <v>0</v>
      </c>
      <c r="G306" s="505">
        <v>0</v>
      </c>
      <c r="H306" s="505">
        <v>0</v>
      </c>
      <c r="I306" s="505">
        <v>0</v>
      </c>
      <c r="J306" s="505">
        <v>0</v>
      </c>
    </row>
    <row r="307" spans="1:10" s="562" customFormat="1">
      <c r="A307" s="504" t="s">
        <v>11</v>
      </c>
      <c r="B307" s="504" t="s">
        <v>1403</v>
      </c>
      <c r="C307" s="504" t="s">
        <v>1404</v>
      </c>
      <c r="D307" s="504" t="s">
        <v>31</v>
      </c>
      <c r="E307" s="504" t="s">
        <v>25</v>
      </c>
      <c r="F307" s="505">
        <v>0</v>
      </c>
      <c r="G307" s="505">
        <v>0</v>
      </c>
      <c r="H307" s="505">
        <v>0</v>
      </c>
      <c r="I307" s="505">
        <v>0</v>
      </c>
      <c r="J307" s="505">
        <v>0</v>
      </c>
    </row>
    <row r="308" spans="1:10" s="562" customFormat="1">
      <c r="A308" s="504" t="s">
        <v>11</v>
      </c>
      <c r="B308" s="504" t="s">
        <v>1405</v>
      </c>
      <c r="C308" s="504" t="s">
        <v>1406</v>
      </c>
      <c r="D308" s="504" t="s">
        <v>31</v>
      </c>
      <c r="E308" s="504" t="s">
        <v>25</v>
      </c>
      <c r="F308" s="505">
        <v>0</v>
      </c>
      <c r="G308" s="505">
        <v>0</v>
      </c>
      <c r="H308" s="505">
        <v>0</v>
      </c>
      <c r="I308" s="505">
        <v>0</v>
      </c>
      <c r="J308" s="505">
        <v>0</v>
      </c>
    </row>
    <row r="309" spans="1:10" s="562" customFormat="1">
      <c r="A309" s="504" t="s">
        <v>11</v>
      </c>
      <c r="B309" s="504" t="s">
        <v>1407</v>
      </c>
      <c r="C309" s="504" t="s">
        <v>1408</v>
      </c>
      <c r="D309" s="504" t="s">
        <v>31</v>
      </c>
      <c r="E309" s="504" t="s">
        <v>25</v>
      </c>
      <c r="F309" s="505">
        <f>Output_Agg!Q434</f>
        <v>0.05</v>
      </c>
      <c r="G309" s="505">
        <f>Output_Agg!R434</f>
        <v>0.05</v>
      </c>
      <c r="H309" s="505">
        <f>Output_Agg!S434</f>
        <v>0.05</v>
      </c>
      <c r="I309" s="505">
        <f>Output_Agg!T434</f>
        <v>0.05</v>
      </c>
      <c r="J309" s="505">
        <f>Output_Agg!U434</f>
        <v>0.05</v>
      </c>
    </row>
    <row r="310" spans="1:10" s="562" customFormat="1">
      <c r="A310" s="504" t="s">
        <v>11</v>
      </c>
      <c r="B310" s="504" t="s">
        <v>1409</v>
      </c>
      <c r="C310" s="504" t="s">
        <v>1410</v>
      </c>
      <c r="D310" s="504" t="s">
        <v>31</v>
      </c>
      <c r="E310" s="504" t="s">
        <v>25</v>
      </c>
      <c r="F310" s="505">
        <v>0</v>
      </c>
      <c r="G310" s="505">
        <v>0</v>
      </c>
      <c r="H310" s="505">
        <v>0</v>
      </c>
      <c r="I310" s="505">
        <v>0</v>
      </c>
      <c r="J310" s="505">
        <v>0</v>
      </c>
    </row>
    <row r="311" spans="1:10" s="562" customFormat="1">
      <c r="A311" s="504" t="s">
        <v>11</v>
      </c>
      <c r="B311" s="504" t="s">
        <v>1411</v>
      </c>
      <c r="C311" s="504" t="s">
        <v>1247</v>
      </c>
      <c r="D311" s="504" t="s">
        <v>31</v>
      </c>
      <c r="E311" s="504" t="s">
        <v>25</v>
      </c>
      <c r="F311" s="505">
        <f>Output_Agg!Q462</f>
        <v>0.38</v>
      </c>
      <c r="G311" s="505">
        <f>Output_Agg!R462</f>
        <v>0.38</v>
      </c>
      <c r="H311" s="505">
        <f>Output_Agg!S462</f>
        <v>0.38</v>
      </c>
      <c r="I311" s="505">
        <f>Output_Agg!T462</f>
        <v>0.38</v>
      </c>
      <c r="J311" s="505">
        <f>Output_Agg!U462</f>
        <v>0.38</v>
      </c>
    </row>
    <row r="312" spans="1:10" s="562" customFormat="1">
      <c r="A312" s="504" t="s">
        <v>11</v>
      </c>
      <c r="B312" s="504" t="s">
        <v>1412</v>
      </c>
      <c r="C312" s="504" t="s">
        <v>1413</v>
      </c>
      <c r="D312" s="504" t="s">
        <v>31</v>
      </c>
      <c r="E312" s="504" t="s">
        <v>25</v>
      </c>
      <c r="F312" s="505">
        <v>0</v>
      </c>
      <c r="G312" s="505">
        <v>0</v>
      </c>
      <c r="H312" s="505">
        <v>0</v>
      </c>
      <c r="I312" s="505">
        <v>0</v>
      </c>
      <c r="J312" s="505">
        <v>0</v>
      </c>
    </row>
    <row r="313" spans="1:10" s="562" customFormat="1">
      <c r="A313" s="504" t="s">
        <v>11</v>
      </c>
      <c r="B313" s="504" t="s">
        <v>1414</v>
      </c>
      <c r="C313" s="504" t="s">
        <v>1249</v>
      </c>
      <c r="D313" s="504" t="s">
        <v>31</v>
      </c>
      <c r="E313" s="504" t="s">
        <v>25</v>
      </c>
      <c r="F313" s="505">
        <f>Output_Agg!Q465</f>
        <v>1.1309999999999998</v>
      </c>
      <c r="G313" s="505">
        <f>Output_Agg!R465</f>
        <v>1.1409999999999998</v>
      </c>
      <c r="H313" s="505">
        <f>Output_Agg!S465</f>
        <v>1.1409999999999998</v>
      </c>
      <c r="I313" s="505">
        <f>Output_Agg!T465</f>
        <v>1.1439999999999999</v>
      </c>
      <c r="J313" s="505">
        <f>Output_Agg!U465</f>
        <v>1.1409999999999998</v>
      </c>
    </row>
    <row r="314" spans="1:10">
      <c r="A314" s="504" t="s">
        <v>11</v>
      </c>
      <c r="B314" s="563" t="s">
        <v>1415</v>
      </c>
      <c r="C314" s="564" t="s">
        <v>1416</v>
      </c>
      <c r="D314" s="564" t="s">
        <v>31</v>
      </c>
      <c r="E314" s="564" t="s">
        <v>25</v>
      </c>
      <c r="F314" s="566">
        <f t="shared" ref="F314:J321" si="6">F94+F204</f>
        <v>0</v>
      </c>
      <c r="G314" s="566">
        <f t="shared" si="6"/>
        <v>0</v>
      </c>
      <c r="H314" s="566">
        <f t="shared" si="6"/>
        <v>0</v>
      </c>
      <c r="I314" s="566">
        <f t="shared" si="6"/>
        <v>0</v>
      </c>
      <c r="J314" s="566">
        <f t="shared" si="6"/>
        <v>0</v>
      </c>
    </row>
    <row r="315" spans="1:10">
      <c r="A315" s="504" t="s">
        <v>11</v>
      </c>
      <c r="B315" s="563" t="s">
        <v>1417</v>
      </c>
      <c r="C315" s="564" t="s">
        <v>1418</v>
      </c>
      <c r="D315" s="564" t="s">
        <v>31</v>
      </c>
      <c r="E315" s="564" t="s">
        <v>25</v>
      </c>
      <c r="F315" s="566">
        <f t="shared" si="6"/>
        <v>1.4087622045253272</v>
      </c>
      <c r="G315" s="566">
        <f t="shared" si="6"/>
        <v>1.3989552911770318</v>
      </c>
      <c r="H315" s="566">
        <f t="shared" si="6"/>
        <v>1.3989552911770318</v>
      </c>
      <c r="I315" s="566">
        <f t="shared" si="6"/>
        <v>1.3959552911770319</v>
      </c>
      <c r="J315" s="566">
        <f t="shared" si="6"/>
        <v>1.3989552911770318</v>
      </c>
    </row>
    <row r="316" spans="1:10">
      <c r="A316" s="504" t="s">
        <v>11</v>
      </c>
      <c r="B316" s="563" t="s">
        <v>1419</v>
      </c>
      <c r="C316" s="564" t="s">
        <v>1420</v>
      </c>
      <c r="D316" s="564" t="s">
        <v>31</v>
      </c>
      <c r="E316" s="564" t="s">
        <v>25</v>
      </c>
      <c r="F316" s="566">
        <f t="shared" si="6"/>
        <v>0</v>
      </c>
      <c r="G316" s="566">
        <f t="shared" si="6"/>
        <v>0</v>
      </c>
      <c r="H316" s="566">
        <f t="shared" si="6"/>
        <v>0</v>
      </c>
      <c r="I316" s="566">
        <f t="shared" si="6"/>
        <v>0</v>
      </c>
      <c r="J316" s="566">
        <f t="shared" si="6"/>
        <v>0</v>
      </c>
    </row>
    <row r="317" spans="1:10">
      <c r="A317" s="504" t="s">
        <v>11</v>
      </c>
      <c r="B317" s="563" t="s">
        <v>1421</v>
      </c>
      <c r="C317" s="564" t="s">
        <v>1422</v>
      </c>
      <c r="D317" s="564" t="s">
        <v>31</v>
      </c>
      <c r="E317" s="564" t="s">
        <v>25</v>
      </c>
      <c r="F317" s="566">
        <f t="shared" si="6"/>
        <v>0.13300000000000001</v>
      </c>
      <c r="G317" s="566">
        <f t="shared" si="6"/>
        <v>0.13300000000000001</v>
      </c>
      <c r="H317" s="566">
        <f t="shared" si="6"/>
        <v>0.13300000000000001</v>
      </c>
      <c r="I317" s="566">
        <f t="shared" si="6"/>
        <v>0.13300000000000001</v>
      </c>
      <c r="J317" s="566">
        <f t="shared" si="6"/>
        <v>0.13300000000000001</v>
      </c>
    </row>
    <row r="318" spans="1:10">
      <c r="A318" s="504" t="s">
        <v>11</v>
      </c>
      <c r="B318" s="563" t="s">
        <v>1423</v>
      </c>
      <c r="C318" s="564" t="s">
        <v>1424</v>
      </c>
      <c r="D318" s="564" t="s">
        <v>31</v>
      </c>
      <c r="E318" s="564" t="s">
        <v>25</v>
      </c>
      <c r="F318" s="566">
        <f t="shared" si="6"/>
        <v>11.801000000000002</v>
      </c>
      <c r="G318" s="566">
        <f t="shared" si="6"/>
        <v>11.373999999999999</v>
      </c>
      <c r="H318" s="566">
        <f t="shared" si="6"/>
        <v>11.497</v>
      </c>
      <c r="I318" s="566">
        <f t="shared" si="6"/>
        <v>11.182</v>
      </c>
      <c r="J318" s="566">
        <f t="shared" si="6"/>
        <v>11.117000000000001</v>
      </c>
    </row>
    <row r="319" spans="1:10">
      <c r="A319" s="504" t="s">
        <v>11</v>
      </c>
      <c r="B319" s="563" t="s">
        <v>1425</v>
      </c>
      <c r="C319" s="564" t="s">
        <v>1426</v>
      </c>
      <c r="D319" s="564" t="s">
        <v>31</v>
      </c>
      <c r="E319" s="564" t="s">
        <v>25</v>
      </c>
      <c r="F319" s="566">
        <f t="shared" si="6"/>
        <v>0.51</v>
      </c>
      <c r="G319" s="566">
        <f t="shared" si="6"/>
        <v>0.51</v>
      </c>
      <c r="H319" s="566">
        <f t="shared" si="6"/>
        <v>0.51</v>
      </c>
      <c r="I319" s="566">
        <f t="shared" si="6"/>
        <v>0.51</v>
      </c>
      <c r="J319" s="566">
        <f t="shared" si="6"/>
        <v>0.51</v>
      </c>
    </row>
    <row r="320" spans="1:10">
      <c r="A320" s="504" t="s">
        <v>11</v>
      </c>
      <c r="B320" s="563" t="s">
        <v>1427</v>
      </c>
      <c r="C320" s="564" t="s">
        <v>1428</v>
      </c>
      <c r="D320" s="564" t="s">
        <v>31</v>
      </c>
      <c r="E320" s="564" t="s">
        <v>25</v>
      </c>
      <c r="F320" s="566">
        <f t="shared" si="6"/>
        <v>4.2320000000000002</v>
      </c>
      <c r="G320" s="566">
        <f t="shared" si="6"/>
        <v>4.2320000000000002</v>
      </c>
      <c r="H320" s="566">
        <f t="shared" si="6"/>
        <v>4.2320000000000002</v>
      </c>
      <c r="I320" s="566">
        <f t="shared" si="6"/>
        <v>4.2320000000000002</v>
      </c>
      <c r="J320" s="566">
        <f t="shared" si="6"/>
        <v>4.2320000000000002</v>
      </c>
    </row>
    <row r="321" spans="1:10">
      <c r="A321" s="504" t="s">
        <v>11</v>
      </c>
      <c r="B321" s="563" t="s">
        <v>1429</v>
      </c>
      <c r="C321" s="564" t="s">
        <v>1430</v>
      </c>
      <c r="D321" s="564" t="s">
        <v>31</v>
      </c>
      <c r="E321" s="564" t="s">
        <v>25</v>
      </c>
      <c r="F321" s="566">
        <f t="shared" si="6"/>
        <v>0.13500000000000001</v>
      </c>
      <c r="G321" s="566">
        <f t="shared" si="6"/>
        <v>0.13500000000000001</v>
      </c>
      <c r="H321" s="566">
        <f t="shared" si="6"/>
        <v>0.13500000000000001</v>
      </c>
      <c r="I321" s="566">
        <f t="shared" si="6"/>
        <v>0.13500000000000001</v>
      </c>
      <c r="J321" s="566">
        <f t="shared" si="6"/>
        <v>0.13500000000000001</v>
      </c>
    </row>
    <row r="322" spans="1:10">
      <c r="A322" s="504" t="s">
        <v>11</v>
      </c>
      <c r="B322" s="563" t="s">
        <v>1431</v>
      </c>
      <c r="C322" s="564" t="s">
        <v>1432</v>
      </c>
      <c r="D322" s="564" t="s">
        <v>31</v>
      </c>
      <c r="E322" s="564" t="s">
        <v>25</v>
      </c>
      <c r="F322" s="566">
        <v>0</v>
      </c>
      <c r="G322" s="566">
        <v>0</v>
      </c>
      <c r="H322" s="566">
        <v>0</v>
      </c>
      <c r="I322" s="566">
        <v>0</v>
      </c>
      <c r="J322" s="566">
        <v>0</v>
      </c>
    </row>
    <row r="323" spans="1:10">
      <c r="A323" s="504" t="s">
        <v>11</v>
      </c>
      <c r="B323" s="563" t="s">
        <v>1433</v>
      </c>
      <c r="C323" s="564" t="s">
        <v>1434</v>
      </c>
      <c r="D323" s="564" t="s">
        <v>31</v>
      </c>
      <c r="E323" s="564" t="s">
        <v>25</v>
      </c>
      <c r="F323" s="566">
        <v>0</v>
      </c>
      <c r="G323" s="566">
        <v>0</v>
      </c>
      <c r="H323" s="566">
        <v>0</v>
      </c>
      <c r="I323" s="566">
        <v>0</v>
      </c>
      <c r="J323" s="566">
        <v>0</v>
      </c>
    </row>
    <row r="324" spans="1:10">
      <c r="A324" s="504" t="s">
        <v>11</v>
      </c>
      <c r="B324" s="563" t="s">
        <v>1435</v>
      </c>
      <c r="C324" s="564" t="s">
        <v>1436</v>
      </c>
      <c r="D324" s="564" t="s">
        <v>31</v>
      </c>
      <c r="E324" s="564" t="s">
        <v>25</v>
      </c>
      <c r="F324" s="566">
        <v>0</v>
      </c>
      <c r="G324" s="566">
        <v>0</v>
      </c>
      <c r="H324" s="566">
        <v>0</v>
      </c>
      <c r="I324" s="566">
        <v>0</v>
      </c>
      <c r="J324" s="566">
        <v>0</v>
      </c>
    </row>
    <row r="325" spans="1:10">
      <c r="A325" s="504" t="s">
        <v>11</v>
      </c>
      <c r="B325" s="563" t="s">
        <v>1437</v>
      </c>
      <c r="C325" s="564" t="s">
        <v>1438</v>
      </c>
      <c r="D325" s="564" t="s">
        <v>31</v>
      </c>
      <c r="E325" s="564" t="s">
        <v>25</v>
      </c>
      <c r="F325" s="566">
        <f>Output_Agg!Q434</f>
        <v>0.05</v>
      </c>
      <c r="G325" s="566">
        <f>Output_Agg!R434</f>
        <v>0.05</v>
      </c>
      <c r="H325" s="566">
        <f>Output_Agg!S434</f>
        <v>0.05</v>
      </c>
      <c r="I325" s="566">
        <f>Output_Agg!T434</f>
        <v>0.05</v>
      </c>
      <c r="J325" s="566">
        <f>Output_Agg!U434</f>
        <v>0.05</v>
      </c>
    </row>
    <row r="326" spans="1:10">
      <c r="A326" s="504" t="s">
        <v>11</v>
      </c>
      <c r="B326" s="563" t="s">
        <v>1439</v>
      </c>
      <c r="C326" s="564" t="s">
        <v>1440</v>
      </c>
      <c r="D326" s="564" t="s">
        <v>31</v>
      </c>
      <c r="E326" s="564" t="s">
        <v>25</v>
      </c>
      <c r="F326" s="566">
        <v>0</v>
      </c>
      <c r="G326" s="566">
        <v>0</v>
      </c>
      <c r="H326" s="566">
        <v>0</v>
      </c>
      <c r="I326" s="566">
        <v>0</v>
      </c>
      <c r="J326" s="566">
        <v>0</v>
      </c>
    </row>
    <row r="327" spans="1:10">
      <c r="A327" s="504" t="s">
        <v>11</v>
      </c>
      <c r="B327" s="563" t="s">
        <v>1441</v>
      </c>
      <c r="C327" s="564" t="s">
        <v>1442</v>
      </c>
      <c r="D327" s="564" t="s">
        <v>31</v>
      </c>
      <c r="E327" s="564" t="s">
        <v>25</v>
      </c>
      <c r="F327" s="566">
        <f>Output_Agg!Q462</f>
        <v>0.38</v>
      </c>
      <c r="G327" s="566">
        <f>Output_Agg!R462</f>
        <v>0.38</v>
      </c>
      <c r="H327" s="566">
        <f>Output_Agg!S462</f>
        <v>0.38</v>
      </c>
      <c r="I327" s="566">
        <f>Output_Agg!T462</f>
        <v>0.38</v>
      </c>
      <c r="J327" s="566">
        <f>Output_Agg!U462</f>
        <v>0.38</v>
      </c>
    </row>
    <row r="328" spans="1:10">
      <c r="A328" s="504" t="s">
        <v>11</v>
      </c>
      <c r="B328" s="563" t="s">
        <v>1443</v>
      </c>
      <c r="C328" s="564" t="s">
        <v>1444</v>
      </c>
      <c r="D328" s="564" t="s">
        <v>31</v>
      </c>
      <c r="E328" s="564" t="s">
        <v>25</v>
      </c>
      <c r="F328" s="566">
        <v>0</v>
      </c>
      <c r="G328" s="566">
        <v>0</v>
      </c>
      <c r="H328" s="566">
        <v>0</v>
      </c>
      <c r="I328" s="566">
        <v>0</v>
      </c>
      <c r="J328" s="566">
        <v>0</v>
      </c>
    </row>
    <row r="329" spans="1:10">
      <c r="A329" s="504" t="s">
        <v>11</v>
      </c>
      <c r="B329" s="563" t="s">
        <v>1445</v>
      </c>
      <c r="C329" s="564" t="s">
        <v>1446</v>
      </c>
      <c r="D329" s="564" t="s">
        <v>31</v>
      </c>
      <c r="E329" s="564" t="s">
        <v>25</v>
      </c>
      <c r="F329" s="566">
        <f>Output_Agg!Q465</f>
        <v>1.1309999999999998</v>
      </c>
      <c r="G329" s="566">
        <f>Output_Agg!R465</f>
        <v>1.1409999999999998</v>
      </c>
      <c r="H329" s="566">
        <f>Output_Agg!S465</f>
        <v>1.1409999999999998</v>
      </c>
      <c r="I329" s="566">
        <f>Output_Agg!T465</f>
        <v>1.1439999999999999</v>
      </c>
      <c r="J329" s="566">
        <f>Output_Agg!U465</f>
        <v>1.1409999999999998</v>
      </c>
    </row>
    <row r="330" spans="1:10">
      <c r="A330" s="504" t="s">
        <v>11</v>
      </c>
      <c r="B330" s="504" t="s">
        <v>1447</v>
      </c>
      <c r="C330" s="504" t="s">
        <v>1448</v>
      </c>
      <c r="D330" s="504" t="s">
        <v>1449</v>
      </c>
      <c r="E330" s="504" t="s">
        <v>25</v>
      </c>
      <c r="F330" s="505" t="str">
        <f ca="1">CONCATENATE("[…]", TEXT(NOW(),"dd/mm/yyy hh:mm:ss"))</f>
        <v>[…]16/12/2024 11:13:53</v>
      </c>
      <c r="G330" s="505" t="str">
        <f t="shared" ref="G330:J330" ca="1" si="7">CONCATENATE("[…]", TEXT(NOW(),"dd/mm/yyy hh:mm:ss"))</f>
        <v>[…]16/12/2024 11:13:53</v>
      </c>
      <c r="H330" s="505" t="str">
        <f t="shared" ca="1" si="7"/>
        <v>[…]16/12/2024 11:13:53</v>
      </c>
      <c r="I330" s="505" t="str">
        <f t="shared" ca="1" si="7"/>
        <v>[…]16/12/2024 11:13:53</v>
      </c>
      <c r="J330" s="505" t="str">
        <f t="shared" ca="1" si="7"/>
        <v>[…]16/12/2024 11:13:53</v>
      </c>
    </row>
    <row r="331" spans="1:10">
      <c r="A331" s="504" t="s">
        <v>11</v>
      </c>
      <c r="B331" s="504" t="s">
        <v>1450</v>
      </c>
      <c r="C331" s="504" t="s">
        <v>1451</v>
      </c>
      <c r="D331" s="504" t="s">
        <v>1449</v>
      </c>
      <c r="E331" s="504" t="s">
        <v>25</v>
      </c>
      <c r="F331" s="505" t="e">
        <f ca="1">MID(CELL("filename"),SEARCH("[",CELL("filename"))+1,SEARCH("]",CELL("filename"))-SEARCH("[",CELL("filename"))-1)</f>
        <v>#VALUE!</v>
      </c>
      <c r="G331" s="505" t="e">
        <f t="shared" ref="G331:J331" ca="1" si="8">MID(CELL("filename"),SEARCH("[",CELL("filename"))+1,SEARCH("]",CELL("filename"))-SEARCH("[",CELL("filename"))-1)</f>
        <v>#VALUE!</v>
      </c>
      <c r="H331" s="505" t="e">
        <f t="shared" ca="1" si="8"/>
        <v>#VALUE!</v>
      </c>
      <c r="I331" s="505" t="e">
        <f t="shared" ca="1" si="8"/>
        <v>#VALUE!</v>
      </c>
      <c r="J331" s="505" t="e">
        <f t="shared" ca="1" si="8"/>
        <v>#VALUE!</v>
      </c>
    </row>
    <row r="332" spans="1:10">
      <c r="A332" s="504" t="s">
        <v>11</v>
      </c>
      <c r="B332" s="504" t="s">
        <v>1452</v>
      </c>
      <c r="C332" s="504" t="s">
        <v>1453</v>
      </c>
      <c r="D332" s="504" t="s">
        <v>1449</v>
      </c>
      <c r="E332" s="504" t="s">
        <v>25</v>
      </c>
      <c r="F332" s="505" t="str">
        <f>F_Inputs!$E$1</f>
        <v>Run on 15 Nov 2024 12:11</v>
      </c>
      <c r="G332" s="505" t="str">
        <f>F_Inputs!$E$1</f>
        <v>Run on 15 Nov 2024 12:11</v>
      </c>
      <c r="H332" s="505" t="str">
        <f>F_Inputs!$E$1</f>
        <v>Run on 15 Nov 2024 12:11</v>
      </c>
      <c r="I332" s="505" t="str">
        <f>F_Inputs!$E$1</f>
        <v>Run on 15 Nov 2024 12:11</v>
      </c>
      <c r="J332" s="505" t="str">
        <f>F_Inputs!$E$1</f>
        <v>Run on 15 Nov 2024 12:11</v>
      </c>
    </row>
    <row r="333" spans="1:10">
      <c r="A333" s="504" t="s">
        <v>11</v>
      </c>
      <c r="B333" s="504" t="s">
        <v>1454</v>
      </c>
      <c r="C333" s="504" t="s">
        <v>1455</v>
      </c>
      <c r="D333" s="504" t="s">
        <v>343</v>
      </c>
      <c r="E333" s="504" t="s">
        <v>25</v>
      </c>
      <c r="F333" s="505">
        <f>IF(SUM(OR!Q31,TPSR!Q119)&gt;0,1,0)</f>
        <v>1</v>
      </c>
      <c r="G333" s="505">
        <f>IF(SUM(OR!R31,TPSR!R119)&gt;0,1,0)</f>
        <v>1</v>
      </c>
      <c r="H333" s="505">
        <f>IF(SUM(OR!S31,TPSR!S119)&gt;0,1,0)</f>
        <v>1</v>
      </c>
      <c r="I333" s="505">
        <f>IF(SUM(OR!T31,TPSR!T119)&gt;0,1,0)</f>
        <v>1</v>
      </c>
      <c r="J333" s="505">
        <f>IF(SUM(OR!U31,TPSR!U119)&gt;0,1,0)</f>
        <v>1</v>
      </c>
    </row>
  </sheetData>
  <phoneticPr fontId="112" type="noConversion"/>
  <pageMargins left="0.25" right="0.25" top="0.75" bottom="0.75" header="0.3" footer="0.3"/>
  <pageSetup paperSize="9" scale="14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B0CC8-99C3-4777-A66D-86D439CBA5B3}">
  <dimension ref="A1:O17"/>
  <sheetViews>
    <sheetView workbookViewId="0">
      <selection activeCell="K33" sqref="K33"/>
    </sheetView>
  </sheetViews>
  <sheetFormatPr defaultRowHeight="15"/>
  <sheetData>
    <row r="1" spans="1:15" s="503" customFormat="1">
      <c r="A1" s="536" t="s">
        <v>1456</v>
      </c>
      <c r="B1" s="536" t="s">
        <v>1457</v>
      </c>
      <c r="C1" s="536" t="s">
        <v>1458</v>
      </c>
      <c r="D1" s="536" t="s">
        <v>18</v>
      </c>
      <c r="E1" s="536" t="s">
        <v>1459</v>
      </c>
      <c r="F1" s="536" t="s">
        <v>1460</v>
      </c>
      <c r="G1" s="536" t="s">
        <v>1461</v>
      </c>
      <c r="H1" s="536" t="s">
        <v>1462</v>
      </c>
      <c r="I1" s="536" t="s">
        <v>1463</v>
      </c>
      <c r="J1" s="536" t="s">
        <v>1464</v>
      </c>
      <c r="K1" s="536" t="s">
        <v>1465</v>
      </c>
      <c r="L1" s="536" t="s">
        <v>1466</v>
      </c>
      <c r="M1" s="536" t="s">
        <v>1467</v>
      </c>
      <c r="N1" s="536" t="s">
        <v>1468</v>
      </c>
      <c r="O1" s="536" t="s">
        <v>1469</v>
      </c>
    </row>
    <row r="2" spans="1:15" s="503" customFormat="1">
      <c r="A2" s="536" t="s">
        <v>1369</v>
      </c>
      <c r="B2" s="536"/>
      <c r="C2" s="536" t="s">
        <v>1370</v>
      </c>
      <c r="D2" s="537" t="s">
        <v>31</v>
      </c>
      <c r="E2" s="536" t="s">
        <v>1470</v>
      </c>
      <c r="F2" s="536">
        <v>3</v>
      </c>
      <c r="G2" s="536"/>
      <c r="H2" s="536"/>
      <c r="I2" s="536"/>
      <c r="J2" s="536"/>
      <c r="K2" s="536"/>
      <c r="L2" s="536"/>
      <c r="M2" s="536"/>
      <c r="N2" s="536" t="s">
        <v>1370</v>
      </c>
      <c r="O2" s="536"/>
    </row>
    <row r="3" spans="1:15" s="503" customFormat="1">
      <c r="A3" s="536" t="s">
        <v>1371</v>
      </c>
      <c r="B3" s="536"/>
      <c r="C3" s="536" t="s">
        <v>1372</v>
      </c>
      <c r="D3" s="537" t="s">
        <v>31</v>
      </c>
      <c r="E3" s="536" t="s">
        <v>1470</v>
      </c>
      <c r="F3" s="536">
        <v>3</v>
      </c>
      <c r="G3" s="536"/>
      <c r="H3" s="536"/>
      <c r="I3" s="536"/>
      <c r="J3" s="536"/>
      <c r="K3" s="536"/>
      <c r="L3" s="536"/>
      <c r="M3" s="536"/>
      <c r="N3" s="536" t="s">
        <v>1372</v>
      </c>
      <c r="O3" s="536"/>
    </row>
    <row r="4" spans="1:15" s="503" customFormat="1">
      <c r="A4" s="536" t="s">
        <v>1373</v>
      </c>
      <c r="B4" s="536"/>
      <c r="C4" s="536" t="s">
        <v>1374</v>
      </c>
      <c r="D4" s="537" t="s">
        <v>31</v>
      </c>
      <c r="E4" s="536" t="s">
        <v>1470</v>
      </c>
      <c r="F4" s="536">
        <v>3</v>
      </c>
      <c r="G4" s="536"/>
      <c r="H4" s="536"/>
      <c r="I4" s="536"/>
      <c r="J4" s="536"/>
      <c r="K4" s="536"/>
      <c r="L4" s="536"/>
      <c r="M4" s="536"/>
      <c r="N4" s="536" t="s">
        <v>1374</v>
      </c>
      <c r="O4" s="536"/>
    </row>
    <row r="5" spans="1:15" s="503" customFormat="1">
      <c r="A5" s="536" t="s">
        <v>1375</v>
      </c>
      <c r="B5" s="536"/>
      <c r="C5" s="536" t="s">
        <v>1376</v>
      </c>
      <c r="D5" s="537" t="s">
        <v>31</v>
      </c>
      <c r="E5" s="536" t="s">
        <v>1470</v>
      </c>
      <c r="F5" s="536">
        <v>3</v>
      </c>
      <c r="G5" s="536"/>
      <c r="H5" s="536"/>
      <c r="I5" s="536"/>
      <c r="J5" s="536"/>
      <c r="K5" s="536"/>
      <c r="L5" s="536"/>
      <c r="M5" s="536"/>
      <c r="N5" s="536" t="s">
        <v>1376</v>
      </c>
      <c r="O5" s="536"/>
    </row>
    <row r="6" spans="1:15" s="503" customFormat="1">
      <c r="A6" s="536" t="s">
        <v>1377</v>
      </c>
      <c r="B6" s="536"/>
      <c r="C6" s="536" t="s">
        <v>1378</v>
      </c>
      <c r="D6" s="537" t="s">
        <v>31</v>
      </c>
      <c r="E6" s="536" t="s">
        <v>1470</v>
      </c>
      <c r="F6" s="536">
        <v>3</v>
      </c>
      <c r="G6" s="536"/>
      <c r="H6" s="536"/>
      <c r="I6" s="536"/>
      <c r="J6" s="536"/>
      <c r="K6" s="536"/>
      <c r="L6" s="536"/>
      <c r="M6" s="536"/>
      <c r="N6" s="536" t="s">
        <v>1378</v>
      </c>
      <c r="O6" s="536"/>
    </row>
    <row r="7" spans="1:15" s="503" customFormat="1">
      <c r="A7" s="536" t="s">
        <v>1379</v>
      </c>
      <c r="B7" s="536"/>
      <c r="C7" s="536" t="s">
        <v>1380</v>
      </c>
      <c r="D7" s="537" t="s">
        <v>31</v>
      </c>
      <c r="E7" s="536" t="s">
        <v>1470</v>
      </c>
      <c r="F7" s="536">
        <v>3</v>
      </c>
      <c r="G7" s="536"/>
      <c r="H7" s="536"/>
      <c r="I7" s="536"/>
      <c r="J7" s="536"/>
      <c r="K7" s="536"/>
      <c r="L7" s="536"/>
      <c r="M7" s="536"/>
      <c r="N7" s="536" t="s">
        <v>1380</v>
      </c>
      <c r="O7" s="536"/>
    </row>
    <row r="8" spans="1:15" s="503" customFormat="1">
      <c r="A8" s="536" t="s">
        <v>1381</v>
      </c>
      <c r="B8" s="536"/>
      <c r="C8" s="536" t="s">
        <v>1382</v>
      </c>
      <c r="D8" s="537" t="s">
        <v>31</v>
      </c>
      <c r="E8" s="536" t="s">
        <v>1470</v>
      </c>
      <c r="F8" s="536">
        <v>3</v>
      </c>
      <c r="G8" s="536"/>
      <c r="H8" s="536"/>
      <c r="I8" s="536"/>
      <c r="J8" s="536"/>
      <c r="K8" s="536"/>
      <c r="L8" s="536"/>
      <c r="M8" s="536"/>
      <c r="N8" s="536" t="s">
        <v>1382</v>
      </c>
      <c r="O8" s="536"/>
    </row>
    <row r="9" spans="1:15" s="503" customFormat="1">
      <c r="A9" s="536" t="s">
        <v>1383</v>
      </c>
      <c r="B9" s="536"/>
      <c r="C9" s="536" t="s">
        <v>1384</v>
      </c>
      <c r="D9" s="537" t="s">
        <v>31</v>
      </c>
      <c r="E9" s="536" t="s">
        <v>1470</v>
      </c>
      <c r="F9" s="536">
        <v>3</v>
      </c>
      <c r="G9" s="536"/>
      <c r="H9" s="536"/>
      <c r="I9" s="536"/>
      <c r="J9" s="536"/>
      <c r="K9" s="536"/>
      <c r="L9" s="536"/>
      <c r="M9" s="536"/>
      <c r="N9" s="536" t="s">
        <v>1384</v>
      </c>
      <c r="O9" s="536"/>
    </row>
    <row r="10" spans="1:15" s="503" customFormat="1">
      <c r="A10" s="536" t="s">
        <v>1385</v>
      </c>
      <c r="B10" s="536"/>
      <c r="C10" s="536" t="s">
        <v>1386</v>
      </c>
      <c r="D10" s="537" t="s">
        <v>31</v>
      </c>
      <c r="E10" s="536" t="s">
        <v>1470</v>
      </c>
      <c r="F10" s="536">
        <v>3</v>
      </c>
      <c r="G10" s="536"/>
      <c r="H10" s="536"/>
      <c r="I10" s="536"/>
      <c r="J10" s="536"/>
      <c r="K10" s="536"/>
      <c r="L10" s="536"/>
      <c r="M10" s="536"/>
      <c r="N10" s="536" t="s">
        <v>1386</v>
      </c>
      <c r="O10" s="536"/>
    </row>
    <row r="11" spans="1:15" s="503" customFormat="1">
      <c r="A11" s="536" t="s">
        <v>1387</v>
      </c>
      <c r="B11" s="536"/>
      <c r="C11" s="536" t="s">
        <v>1388</v>
      </c>
      <c r="D11" s="537" t="s">
        <v>31</v>
      </c>
      <c r="E11" s="536" t="s">
        <v>1470</v>
      </c>
      <c r="F11" s="536">
        <v>3</v>
      </c>
      <c r="G11" s="536"/>
      <c r="H11" s="536"/>
      <c r="I11" s="536"/>
      <c r="J11" s="536"/>
      <c r="K11" s="536"/>
      <c r="L11" s="536"/>
      <c r="M11" s="536"/>
      <c r="N11" s="536" t="s">
        <v>1388</v>
      </c>
      <c r="O11" s="536"/>
    </row>
    <row r="12" spans="1:15" s="503" customFormat="1">
      <c r="A12" s="536" t="s">
        <v>1389</v>
      </c>
      <c r="B12" s="536"/>
      <c r="C12" s="536" t="s">
        <v>1390</v>
      </c>
      <c r="D12" s="537" t="s">
        <v>31</v>
      </c>
      <c r="E12" s="536" t="s">
        <v>1470</v>
      </c>
      <c r="F12" s="536">
        <v>3</v>
      </c>
      <c r="G12" s="536"/>
      <c r="H12" s="536"/>
      <c r="I12" s="536"/>
      <c r="J12" s="536"/>
      <c r="K12" s="536"/>
      <c r="L12" s="536"/>
      <c r="M12" s="536"/>
      <c r="N12" s="536" t="s">
        <v>1390</v>
      </c>
      <c r="O12" s="536"/>
    </row>
    <row r="13" spans="1:15" s="503" customFormat="1">
      <c r="A13" s="536" t="s">
        <v>1391</v>
      </c>
      <c r="B13" s="536"/>
      <c r="C13" s="536" t="s">
        <v>1392</v>
      </c>
      <c r="D13" s="537" t="s">
        <v>31</v>
      </c>
      <c r="E13" s="536" t="s">
        <v>1470</v>
      </c>
      <c r="F13" s="536">
        <v>3</v>
      </c>
      <c r="G13" s="536"/>
      <c r="H13" s="536"/>
      <c r="I13" s="536"/>
      <c r="J13" s="536"/>
      <c r="K13" s="536"/>
      <c r="L13" s="536"/>
      <c r="M13" s="536"/>
      <c r="N13" s="536" t="s">
        <v>1392</v>
      </c>
      <c r="O13" s="536"/>
    </row>
    <row r="14" spans="1:15" s="503" customFormat="1">
      <c r="A14" s="536" t="s">
        <v>1393</v>
      </c>
      <c r="B14" s="536"/>
      <c r="C14" s="536" t="s">
        <v>1394</v>
      </c>
      <c r="D14" s="537" t="s">
        <v>31</v>
      </c>
      <c r="E14" s="536" t="s">
        <v>1470</v>
      </c>
      <c r="F14" s="536">
        <v>3</v>
      </c>
      <c r="G14" s="536"/>
      <c r="H14" s="536"/>
      <c r="I14" s="536"/>
      <c r="J14" s="536"/>
      <c r="K14" s="536"/>
      <c r="L14" s="536"/>
      <c r="M14" s="536"/>
      <c r="N14" s="536" t="s">
        <v>1394</v>
      </c>
      <c r="O14" s="536"/>
    </row>
    <row r="15" spans="1:15" s="503" customFormat="1">
      <c r="A15" s="536" t="s">
        <v>1395</v>
      </c>
      <c r="B15" s="536"/>
      <c r="C15" s="536" t="s">
        <v>1396</v>
      </c>
      <c r="D15" s="537" t="s">
        <v>31</v>
      </c>
      <c r="E15" s="536" t="s">
        <v>1470</v>
      </c>
      <c r="F15" s="536">
        <v>3</v>
      </c>
      <c r="G15" s="536"/>
      <c r="H15" s="536"/>
      <c r="I15" s="536"/>
      <c r="J15" s="536"/>
      <c r="K15" s="536"/>
      <c r="L15" s="536"/>
      <c r="M15" s="536"/>
      <c r="N15" s="536" t="s">
        <v>1396</v>
      </c>
      <c r="O15" s="536"/>
    </row>
    <row r="16" spans="1:15" s="503" customFormat="1">
      <c r="A16" s="536" t="s">
        <v>1397</v>
      </c>
      <c r="B16" s="536"/>
      <c r="C16" s="536" t="s">
        <v>1398</v>
      </c>
      <c r="D16" s="537" t="s">
        <v>31</v>
      </c>
      <c r="E16" s="536" t="s">
        <v>1470</v>
      </c>
      <c r="F16" s="536">
        <v>3</v>
      </c>
      <c r="G16" s="536"/>
      <c r="H16" s="536"/>
      <c r="I16" s="536"/>
      <c r="J16" s="536"/>
      <c r="K16" s="536"/>
      <c r="L16" s="536"/>
      <c r="M16" s="536"/>
      <c r="N16" s="536" t="s">
        <v>1398</v>
      </c>
      <c r="O16" s="536"/>
    </row>
    <row r="17" spans="1:15" s="503" customFormat="1">
      <c r="A17" s="536" t="s">
        <v>1399</v>
      </c>
      <c r="B17" s="536"/>
      <c r="C17" s="536" t="s">
        <v>1400</v>
      </c>
      <c r="D17" s="537" t="s">
        <v>31</v>
      </c>
      <c r="E17" s="536" t="s">
        <v>1470</v>
      </c>
      <c r="F17" s="536">
        <v>3</v>
      </c>
      <c r="G17" s="536"/>
      <c r="H17" s="536"/>
      <c r="I17" s="536"/>
      <c r="J17" s="536"/>
      <c r="K17" s="536"/>
      <c r="L17" s="536"/>
      <c r="M17" s="536"/>
      <c r="N17" s="536" t="s">
        <v>1400</v>
      </c>
      <c r="O17" s="536"/>
    </row>
  </sheetData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E5B06-C3ED-4A10-B13C-FFFA38773499}">
  <sheetPr codeName="Sheet15">
    <outlinePr summaryBelow="0" summaryRight="0"/>
  </sheetPr>
  <dimension ref="A1:JF34"/>
  <sheetViews>
    <sheetView showGridLines="0" defaultGridColor="0" colorId="22" zoomScale="80" zoomScaleNormal="80" workbookViewId="0">
      <pane xSplit="9" ySplit="4" topLeftCell="J5" activePane="bottomRight" state="frozen"/>
      <selection pane="bottomRight" activeCell="B1" sqref="B1"/>
      <selection pane="bottomLeft" activeCell="Q24" sqref="Q24"/>
      <selection pane="topRight" activeCell="Q24" sqref="Q24"/>
    </sheetView>
  </sheetViews>
  <sheetFormatPr defaultColWidth="0" defaultRowHeight="12.75" outlineLevelRow="1"/>
  <cols>
    <col min="1" max="2" width="1.28515625" style="13" customWidth="1"/>
    <col min="3" max="3" width="1.28515625" style="14" customWidth="1"/>
    <col min="4" max="4" width="1.28515625" style="15" customWidth="1"/>
    <col min="5" max="5" width="40.7109375" style="7" customWidth="1"/>
    <col min="6" max="6" width="12.7109375" style="7" customWidth="1"/>
    <col min="7" max="8" width="11.7109375" style="7" customWidth="1"/>
    <col min="9" max="9" width="2.7109375" style="17" customWidth="1"/>
    <col min="10" max="21" width="11.7109375" style="7" customWidth="1"/>
    <col min="22" max="22" width="3.5703125" style="23" customWidth="1"/>
    <col min="23" max="16384" width="11.7109375" style="23" hidden="1"/>
  </cols>
  <sheetData>
    <row r="1" spans="1:266" s="10" customFormat="1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120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7"/>
      <c r="AX1" s="157"/>
      <c r="AY1" s="157"/>
      <c r="AZ1" s="157"/>
      <c r="BA1" s="157"/>
      <c r="BB1" s="157"/>
      <c r="BC1" s="157"/>
      <c r="BD1" s="157"/>
      <c r="BE1" s="157"/>
      <c r="BF1" s="157"/>
      <c r="BG1" s="157"/>
      <c r="BH1" s="157"/>
      <c r="BI1" s="157"/>
      <c r="BJ1" s="157"/>
      <c r="BK1" s="157"/>
      <c r="BL1" s="157"/>
      <c r="BM1" s="157"/>
      <c r="BN1" s="157"/>
      <c r="BO1" s="157"/>
      <c r="BP1" s="157"/>
      <c r="BQ1" s="157"/>
      <c r="BR1" s="157"/>
      <c r="BS1" s="157"/>
      <c r="BT1" s="157"/>
      <c r="BU1" s="157"/>
      <c r="BV1" s="157"/>
      <c r="BW1" s="157"/>
      <c r="BX1" s="157"/>
      <c r="BY1" s="157"/>
      <c r="BZ1" s="157"/>
      <c r="CA1" s="157"/>
      <c r="CB1" s="157"/>
      <c r="CC1" s="157"/>
      <c r="CD1" s="157"/>
      <c r="CE1" s="157"/>
      <c r="CF1" s="157"/>
      <c r="CG1" s="157"/>
      <c r="CH1" s="157"/>
      <c r="CI1" s="157"/>
      <c r="CJ1" s="157"/>
      <c r="CK1" s="157"/>
      <c r="CL1" s="157"/>
      <c r="CM1" s="157"/>
      <c r="CN1" s="157"/>
      <c r="CO1" s="157"/>
      <c r="CP1" s="157"/>
      <c r="CQ1" s="157"/>
      <c r="CR1" s="157"/>
      <c r="CS1" s="157"/>
      <c r="CT1" s="157"/>
      <c r="CU1" s="157"/>
      <c r="CV1" s="157"/>
      <c r="CW1" s="157"/>
      <c r="CX1" s="157"/>
      <c r="CY1" s="157"/>
      <c r="CZ1" s="157"/>
      <c r="DA1" s="157"/>
      <c r="DB1" s="157"/>
      <c r="DC1" s="157"/>
      <c r="DD1" s="157"/>
      <c r="DE1" s="157"/>
      <c r="DF1" s="157"/>
      <c r="DG1" s="157"/>
      <c r="DH1" s="157"/>
      <c r="DI1" s="157"/>
      <c r="DJ1" s="157"/>
      <c r="DK1" s="157"/>
      <c r="DL1" s="157"/>
      <c r="DM1" s="157"/>
      <c r="DN1" s="157"/>
      <c r="DO1" s="157"/>
      <c r="DP1" s="157"/>
      <c r="DQ1" s="157"/>
      <c r="DR1" s="157"/>
      <c r="DS1" s="157"/>
      <c r="DT1" s="157"/>
      <c r="DU1" s="157"/>
      <c r="DV1" s="157"/>
      <c r="DW1" s="157"/>
      <c r="DX1" s="157"/>
      <c r="DY1" s="157"/>
      <c r="DZ1" s="157"/>
      <c r="EA1" s="157"/>
      <c r="EB1" s="157"/>
      <c r="EC1" s="157"/>
      <c r="ED1" s="157"/>
      <c r="EE1" s="157"/>
      <c r="EF1" s="157"/>
      <c r="EG1" s="157"/>
      <c r="EH1" s="157"/>
      <c r="EI1" s="157"/>
      <c r="EJ1" s="157"/>
      <c r="EK1" s="157"/>
      <c r="EL1" s="157"/>
      <c r="EM1" s="157"/>
      <c r="EN1" s="157"/>
      <c r="EO1" s="157"/>
      <c r="EP1" s="157"/>
      <c r="EQ1" s="157"/>
      <c r="ER1" s="157"/>
      <c r="ES1" s="157"/>
      <c r="ET1" s="157"/>
      <c r="EU1" s="157"/>
      <c r="EV1" s="157"/>
      <c r="EW1" s="157"/>
      <c r="EX1" s="157"/>
      <c r="EY1" s="157"/>
      <c r="EZ1" s="157"/>
      <c r="FA1" s="157"/>
      <c r="FB1" s="157"/>
      <c r="FC1" s="157"/>
      <c r="FD1" s="157"/>
      <c r="FE1" s="157"/>
      <c r="FF1" s="157"/>
      <c r="FG1" s="157"/>
      <c r="FH1" s="157"/>
      <c r="FI1" s="157"/>
      <c r="FJ1" s="157"/>
      <c r="FK1" s="157"/>
      <c r="FL1" s="157"/>
      <c r="FM1" s="157"/>
      <c r="FN1" s="157"/>
      <c r="FO1" s="157"/>
      <c r="FP1" s="157"/>
      <c r="FQ1" s="157"/>
      <c r="FR1" s="157"/>
      <c r="FS1" s="157"/>
      <c r="FT1" s="157"/>
      <c r="FU1" s="157"/>
      <c r="FV1" s="157"/>
      <c r="FW1" s="157"/>
      <c r="FX1" s="157"/>
      <c r="FY1" s="157"/>
      <c r="FZ1" s="157"/>
      <c r="GA1" s="157"/>
      <c r="GB1" s="157"/>
      <c r="GC1" s="157"/>
      <c r="GD1" s="157"/>
      <c r="GE1" s="157"/>
      <c r="GF1" s="157"/>
      <c r="GG1" s="157"/>
      <c r="GH1" s="157"/>
      <c r="GI1" s="157"/>
      <c r="GJ1" s="157"/>
      <c r="GK1" s="157"/>
      <c r="GL1" s="157"/>
      <c r="GM1" s="157"/>
      <c r="GN1" s="157"/>
      <c r="GO1" s="157"/>
      <c r="GP1" s="157"/>
      <c r="GQ1" s="157"/>
      <c r="GR1" s="157"/>
      <c r="GS1" s="157"/>
      <c r="GT1" s="157"/>
      <c r="GU1" s="157"/>
      <c r="GV1" s="157"/>
      <c r="GW1" s="157"/>
      <c r="GX1" s="157"/>
      <c r="GY1" s="157"/>
      <c r="GZ1" s="157"/>
      <c r="HA1" s="157"/>
      <c r="HB1" s="157"/>
      <c r="HC1" s="157"/>
      <c r="HD1" s="157"/>
      <c r="HE1" s="157"/>
      <c r="HF1" s="157"/>
      <c r="HG1" s="157"/>
      <c r="HH1" s="157"/>
      <c r="HI1" s="157"/>
      <c r="HJ1" s="157"/>
      <c r="HK1" s="157"/>
      <c r="HL1" s="157"/>
      <c r="HM1" s="157"/>
      <c r="HN1" s="157"/>
      <c r="HO1" s="157"/>
      <c r="HP1" s="157"/>
      <c r="HQ1" s="157"/>
      <c r="HR1" s="157"/>
      <c r="HS1" s="157"/>
      <c r="HT1" s="157"/>
      <c r="HU1" s="157"/>
      <c r="HV1" s="157"/>
      <c r="HW1" s="157"/>
      <c r="HX1" s="157"/>
      <c r="HY1" s="157"/>
      <c r="HZ1" s="157"/>
      <c r="IA1" s="157"/>
      <c r="IB1" s="157"/>
      <c r="IC1" s="157"/>
      <c r="ID1" s="157"/>
      <c r="IE1" s="157"/>
      <c r="IF1" s="157"/>
      <c r="IG1" s="157"/>
      <c r="IH1" s="157"/>
      <c r="II1" s="157"/>
      <c r="IJ1" s="157"/>
      <c r="IK1" s="157"/>
      <c r="IL1" s="157"/>
      <c r="IM1" s="157"/>
      <c r="IN1" s="157"/>
      <c r="IO1" s="157"/>
      <c r="IP1" s="157"/>
      <c r="IQ1" s="157"/>
      <c r="IR1" s="157"/>
      <c r="IS1" s="157"/>
      <c r="IT1" s="157"/>
      <c r="IU1" s="157"/>
      <c r="IV1" s="157"/>
      <c r="IW1" s="157"/>
      <c r="IX1" s="157"/>
      <c r="IY1" s="157"/>
      <c r="IZ1" s="157"/>
      <c r="JA1" s="157"/>
      <c r="JB1" s="157"/>
      <c r="JC1" s="157"/>
      <c r="JD1" s="157"/>
      <c r="JE1" s="157"/>
      <c r="JF1" s="157"/>
    </row>
    <row r="2" spans="1:266" s="24" customFormat="1">
      <c r="A2" s="178"/>
      <c r="B2" s="178"/>
      <c r="C2" s="179"/>
      <c r="D2" s="180"/>
      <c r="E2" s="216" t="str">
        <f xml:space="preserve"> Time!E$19</f>
        <v>Model period ending</v>
      </c>
      <c r="F2" s="93"/>
      <c r="G2" s="93"/>
      <c r="H2" s="93"/>
      <c r="I2" s="90"/>
      <c r="J2" s="93">
        <f xml:space="preserve"> Time!J$19</f>
        <v>43555</v>
      </c>
      <c r="K2" s="93">
        <f xml:space="preserve"> Time!K$19</f>
        <v>43921</v>
      </c>
      <c r="L2" s="93">
        <f xml:space="preserve"> Time!L$19</f>
        <v>44286</v>
      </c>
      <c r="M2" s="93">
        <f xml:space="preserve"> Time!M$19</f>
        <v>44651</v>
      </c>
      <c r="N2" s="93">
        <f xml:space="preserve"> Time!N$19</f>
        <v>45016</v>
      </c>
      <c r="O2" s="93">
        <f xml:space="preserve"> Time!O$19</f>
        <v>45382</v>
      </c>
      <c r="P2" s="93">
        <f xml:space="preserve"> Time!P$19</f>
        <v>45747</v>
      </c>
      <c r="Q2" s="93">
        <f xml:space="preserve"> Time!Q$19</f>
        <v>46112</v>
      </c>
      <c r="R2" s="93">
        <f xml:space="preserve"> Time!R$19</f>
        <v>46477</v>
      </c>
      <c r="S2" s="93">
        <f xml:space="preserve"> Time!S$19</f>
        <v>46843</v>
      </c>
      <c r="T2" s="93">
        <f xml:space="preserve"> Time!T$19</f>
        <v>47208</v>
      </c>
      <c r="U2" s="93">
        <f xml:space="preserve"> Time!U$19</f>
        <v>47573</v>
      </c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57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  <c r="EZ2" s="157"/>
      <c r="FA2" s="157"/>
      <c r="FB2" s="157"/>
      <c r="FC2" s="157"/>
      <c r="FD2" s="157"/>
      <c r="FE2" s="157"/>
      <c r="FF2" s="157"/>
      <c r="FG2" s="157"/>
      <c r="FH2" s="157"/>
      <c r="FI2" s="157"/>
      <c r="FJ2" s="157"/>
      <c r="FK2" s="157"/>
      <c r="FL2" s="157"/>
      <c r="FM2" s="157"/>
      <c r="FN2" s="157"/>
      <c r="FO2" s="157"/>
      <c r="FP2" s="157"/>
      <c r="FQ2" s="157"/>
      <c r="FR2" s="157"/>
      <c r="FS2" s="157"/>
      <c r="FT2" s="157"/>
      <c r="FU2" s="157"/>
      <c r="FV2" s="157"/>
      <c r="FW2" s="157"/>
      <c r="FX2" s="157"/>
      <c r="FY2" s="157"/>
      <c r="FZ2" s="157"/>
      <c r="GA2" s="157"/>
      <c r="GB2" s="157"/>
      <c r="GC2" s="157"/>
      <c r="GD2" s="157"/>
      <c r="GE2" s="157"/>
      <c r="GF2" s="157"/>
      <c r="GG2" s="157"/>
      <c r="GH2" s="157"/>
      <c r="GI2" s="157"/>
      <c r="GJ2" s="157"/>
      <c r="GK2" s="157"/>
      <c r="GL2" s="157"/>
      <c r="GM2" s="157"/>
      <c r="GN2" s="157"/>
      <c r="GO2" s="157"/>
      <c r="GP2" s="157"/>
      <c r="GQ2" s="157"/>
      <c r="GR2" s="157"/>
      <c r="GS2" s="157"/>
      <c r="GT2" s="157"/>
      <c r="GU2" s="157"/>
      <c r="GV2" s="157"/>
      <c r="GW2" s="157"/>
      <c r="GX2" s="157"/>
      <c r="GY2" s="157"/>
      <c r="GZ2" s="157"/>
      <c r="HA2" s="157"/>
      <c r="HB2" s="157"/>
      <c r="HC2" s="157"/>
      <c r="HD2" s="157"/>
      <c r="HE2" s="157"/>
      <c r="HF2" s="157"/>
      <c r="HG2" s="157"/>
      <c r="HH2" s="157"/>
      <c r="HI2" s="157"/>
      <c r="HJ2" s="157"/>
      <c r="HK2" s="157"/>
      <c r="HL2" s="157"/>
      <c r="HM2" s="157"/>
      <c r="HN2" s="157"/>
      <c r="HO2" s="157"/>
      <c r="HP2" s="157"/>
      <c r="HQ2" s="157"/>
      <c r="HR2" s="157"/>
      <c r="HS2" s="157"/>
      <c r="HT2" s="157"/>
      <c r="HU2" s="157"/>
      <c r="HV2" s="157"/>
      <c r="HW2" s="157"/>
      <c r="HX2" s="157"/>
      <c r="HY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  <c r="IK2" s="157"/>
      <c r="IL2" s="157"/>
      <c r="IM2" s="157"/>
      <c r="IN2" s="157"/>
      <c r="IO2" s="157"/>
      <c r="IP2" s="157"/>
      <c r="IQ2" s="157"/>
      <c r="IR2" s="157"/>
      <c r="IS2" s="157"/>
      <c r="IT2" s="157"/>
      <c r="IU2" s="157"/>
      <c r="IV2" s="157"/>
      <c r="IW2" s="157"/>
      <c r="IX2" s="157"/>
      <c r="IY2" s="157"/>
      <c r="IZ2" s="157"/>
      <c r="JA2" s="157"/>
      <c r="JB2" s="157"/>
      <c r="JC2" s="157"/>
      <c r="JD2" s="157"/>
      <c r="JE2" s="157"/>
      <c r="JF2" s="157"/>
    </row>
    <row r="3" spans="1:266" s="10" customFormat="1">
      <c r="A3" s="110"/>
      <c r="B3" s="110"/>
      <c r="C3" s="111"/>
      <c r="D3" s="112"/>
      <c r="E3" s="79" t="str">
        <f xml:space="preserve"> Time!E$26</f>
        <v>Timeline label</v>
      </c>
      <c r="F3" s="79"/>
      <c r="G3" s="79"/>
      <c r="H3" s="79"/>
      <c r="I3" s="120"/>
      <c r="J3" s="183" t="str">
        <f xml:space="preserve"> Time!J$26</f>
        <v>APR</v>
      </c>
      <c r="K3" s="183" t="str">
        <f xml:space="preserve"> Time!K$26</f>
        <v>APR</v>
      </c>
      <c r="L3" s="183" t="str">
        <f xml:space="preserve"> Time!L$26</f>
        <v>APR</v>
      </c>
      <c r="M3" s="183" t="str">
        <f xml:space="preserve"> Time!M$26</f>
        <v>APR</v>
      </c>
      <c r="N3" s="183" t="str">
        <f xml:space="preserve"> Time!N$26</f>
        <v>APR</v>
      </c>
      <c r="O3" s="183" t="str">
        <f xml:space="preserve"> Time!O$26</f>
        <v>PR24 end</v>
      </c>
      <c r="P3" s="183" t="str">
        <f xml:space="preserve"> Time!P$26</f>
        <v>PR24 end</v>
      </c>
      <c r="Q3" s="183" t="str">
        <f xml:space="preserve"> Time!Q$26</f>
        <v>PR24 end</v>
      </c>
      <c r="R3" s="183" t="str">
        <f xml:space="preserve"> Time!R$26</f>
        <v>PR24 end</v>
      </c>
      <c r="S3" s="183" t="str">
        <f xml:space="preserve"> Time!S$26</f>
        <v>PR24 end</v>
      </c>
      <c r="T3" s="183" t="str">
        <f xml:space="preserve"> Time!T$26</f>
        <v>PR24 end</v>
      </c>
      <c r="U3" s="183" t="str">
        <f xml:space="preserve"> Time!U$26</f>
        <v>PR24 end</v>
      </c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57"/>
      <c r="EV3" s="157"/>
      <c r="EW3" s="157"/>
      <c r="EX3" s="157"/>
      <c r="EY3" s="157"/>
      <c r="EZ3" s="157"/>
      <c r="FA3" s="157"/>
      <c r="FB3" s="157"/>
      <c r="FC3" s="157"/>
      <c r="FD3" s="157"/>
      <c r="FE3" s="157"/>
      <c r="FF3" s="157"/>
      <c r="FG3" s="157"/>
      <c r="FH3" s="157"/>
      <c r="FI3" s="157"/>
      <c r="FJ3" s="157"/>
      <c r="FK3" s="157"/>
      <c r="FL3" s="157"/>
      <c r="FM3" s="157"/>
      <c r="FN3" s="157"/>
      <c r="FO3" s="157"/>
      <c r="FP3" s="157"/>
      <c r="FQ3" s="157"/>
      <c r="FR3" s="157"/>
      <c r="FS3" s="157"/>
      <c r="FT3" s="157"/>
      <c r="FU3" s="157"/>
      <c r="FV3" s="157"/>
      <c r="FW3" s="157"/>
      <c r="FX3" s="157"/>
      <c r="FY3" s="157"/>
      <c r="FZ3" s="157"/>
      <c r="GA3" s="157"/>
      <c r="GB3" s="157"/>
      <c r="GC3" s="157"/>
      <c r="GD3" s="157"/>
      <c r="GE3" s="157"/>
      <c r="GF3" s="157"/>
      <c r="GG3" s="157"/>
      <c r="GH3" s="157"/>
      <c r="GI3" s="157"/>
      <c r="GJ3" s="157"/>
      <c r="GK3" s="157"/>
      <c r="GL3" s="157"/>
      <c r="GM3" s="157"/>
      <c r="GN3" s="157"/>
      <c r="GO3" s="157"/>
      <c r="GP3" s="157"/>
      <c r="GQ3" s="157"/>
      <c r="GR3" s="157"/>
      <c r="GS3" s="157"/>
      <c r="GT3" s="157"/>
      <c r="GU3" s="157"/>
      <c r="GV3" s="157"/>
      <c r="GW3" s="157"/>
      <c r="GX3" s="157"/>
      <c r="GY3" s="157"/>
      <c r="GZ3" s="157"/>
      <c r="HA3" s="157"/>
      <c r="HB3" s="157"/>
      <c r="HC3" s="157"/>
      <c r="HD3" s="157"/>
      <c r="HE3" s="157"/>
      <c r="HF3" s="157"/>
      <c r="HG3" s="157"/>
      <c r="HH3" s="157"/>
      <c r="HI3" s="157"/>
      <c r="HJ3" s="157"/>
      <c r="HK3" s="157"/>
      <c r="HL3" s="157"/>
      <c r="HM3" s="157"/>
      <c r="HN3" s="157"/>
      <c r="HO3" s="157"/>
      <c r="HP3" s="157"/>
      <c r="HQ3" s="157"/>
      <c r="HR3" s="157"/>
      <c r="HS3" s="157"/>
      <c r="HT3" s="157"/>
      <c r="HU3" s="157"/>
      <c r="HV3" s="157"/>
      <c r="HW3" s="157"/>
      <c r="HX3" s="157"/>
      <c r="HY3" s="157"/>
      <c r="HZ3" s="157"/>
      <c r="IA3" s="157"/>
      <c r="IB3" s="157"/>
      <c r="IC3" s="157"/>
      <c r="ID3" s="157"/>
      <c r="IE3" s="157"/>
      <c r="IF3" s="157"/>
      <c r="IG3" s="157"/>
      <c r="IH3" s="157"/>
      <c r="II3" s="157"/>
      <c r="IJ3" s="157"/>
      <c r="IK3" s="157"/>
      <c r="IL3" s="157"/>
      <c r="IM3" s="157"/>
      <c r="IN3" s="157"/>
      <c r="IO3" s="157"/>
      <c r="IP3" s="157"/>
      <c r="IQ3" s="157"/>
      <c r="IR3" s="157"/>
      <c r="IS3" s="157"/>
      <c r="IT3" s="157"/>
      <c r="IU3" s="157"/>
      <c r="IV3" s="157"/>
      <c r="IW3" s="157"/>
      <c r="IX3" s="157"/>
      <c r="IY3" s="157"/>
      <c r="IZ3" s="157"/>
      <c r="JA3" s="157"/>
      <c r="JB3" s="157"/>
      <c r="JC3" s="157"/>
      <c r="JD3" s="157"/>
      <c r="JE3" s="157"/>
      <c r="JF3" s="157"/>
    </row>
    <row r="4" spans="1:266" s="10" customFormat="1">
      <c r="A4" s="110"/>
      <c r="B4" s="110"/>
      <c r="C4" s="111"/>
      <c r="D4" s="112"/>
      <c r="E4" s="79" t="str">
        <f xml:space="preserve"> Time!E$9</f>
        <v>Model column counter</v>
      </c>
      <c r="F4" s="217" t="s">
        <v>1471</v>
      </c>
      <c r="G4" s="184" t="s">
        <v>18</v>
      </c>
      <c r="H4" s="217" t="s">
        <v>927</v>
      </c>
      <c r="I4" s="120"/>
      <c r="J4" s="79">
        <f xml:space="preserve"> Time!J$9</f>
        <v>1</v>
      </c>
      <c r="K4" s="79">
        <f xml:space="preserve"> Time!K$9</f>
        <v>2</v>
      </c>
      <c r="L4" s="79">
        <f xml:space="preserve"> Time!L$9</f>
        <v>3</v>
      </c>
      <c r="M4" s="79">
        <f xml:space="preserve"> Time!M$9</f>
        <v>4</v>
      </c>
      <c r="N4" s="79">
        <f xml:space="preserve"> Time!N$9</f>
        <v>5</v>
      </c>
      <c r="O4" s="79">
        <f xml:space="preserve"> Time!O$9</f>
        <v>6</v>
      </c>
      <c r="P4" s="79">
        <f xml:space="preserve"> Time!P$9</f>
        <v>7</v>
      </c>
      <c r="Q4" s="79">
        <f xml:space="preserve"> Time!Q$9</f>
        <v>8</v>
      </c>
      <c r="R4" s="79">
        <f xml:space="preserve"> Time!R$9</f>
        <v>9</v>
      </c>
      <c r="S4" s="79">
        <f xml:space="preserve"> Time!S$9</f>
        <v>10</v>
      </c>
      <c r="T4" s="79">
        <f xml:space="preserve"> Time!T$9</f>
        <v>11</v>
      </c>
      <c r="U4" s="79">
        <f xml:space="preserve"> Time!U$9</f>
        <v>12</v>
      </c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  <c r="BF4" s="157"/>
      <c r="BG4" s="157"/>
      <c r="BH4" s="157"/>
      <c r="BI4" s="157"/>
      <c r="BJ4" s="157"/>
      <c r="BK4" s="157"/>
      <c r="BL4" s="157"/>
      <c r="BM4" s="157"/>
      <c r="BN4" s="157"/>
      <c r="BO4" s="157"/>
      <c r="BP4" s="157"/>
      <c r="BQ4" s="157"/>
      <c r="BR4" s="157"/>
      <c r="BS4" s="157"/>
      <c r="BT4" s="157"/>
      <c r="BU4" s="157"/>
      <c r="BV4" s="157"/>
      <c r="BW4" s="157"/>
      <c r="BX4" s="157"/>
      <c r="BY4" s="157"/>
      <c r="BZ4" s="157"/>
      <c r="CA4" s="157"/>
      <c r="CB4" s="157"/>
      <c r="CC4" s="157"/>
      <c r="CD4" s="157"/>
      <c r="CE4" s="157"/>
      <c r="CF4" s="157"/>
      <c r="CG4" s="157"/>
      <c r="CH4" s="157"/>
      <c r="CI4" s="157"/>
      <c r="CJ4" s="157"/>
      <c r="CK4" s="157"/>
      <c r="CL4" s="157"/>
      <c r="CM4" s="157"/>
      <c r="CN4" s="157"/>
      <c r="CO4" s="157"/>
      <c r="CP4" s="157"/>
      <c r="CQ4" s="157"/>
      <c r="CR4" s="157"/>
      <c r="CS4" s="157"/>
      <c r="CT4" s="157"/>
      <c r="CU4" s="157"/>
      <c r="CV4" s="157"/>
      <c r="CW4" s="157"/>
      <c r="CX4" s="157"/>
      <c r="CY4" s="157"/>
      <c r="CZ4" s="157"/>
      <c r="DA4" s="157"/>
      <c r="DB4" s="157"/>
      <c r="DC4" s="157"/>
      <c r="DD4" s="157"/>
      <c r="DE4" s="157"/>
      <c r="DF4" s="157"/>
      <c r="DG4" s="157"/>
      <c r="DH4" s="157"/>
      <c r="DI4" s="157"/>
      <c r="DJ4" s="157"/>
      <c r="DK4" s="157"/>
      <c r="DL4" s="157"/>
      <c r="DM4" s="157"/>
      <c r="DN4" s="157"/>
      <c r="DO4" s="157"/>
      <c r="DP4" s="157"/>
      <c r="DQ4" s="157"/>
      <c r="DR4" s="157"/>
      <c r="DS4" s="157"/>
      <c r="DT4" s="157"/>
      <c r="DU4" s="157"/>
      <c r="DV4" s="157"/>
      <c r="DW4" s="157"/>
      <c r="DX4" s="157"/>
      <c r="DY4" s="157"/>
      <c r="DZ4" s="157"/>
      <c r="EA4" s="157"/>
      <c r="EB4" s="157"/>
      <c r="EC4" s="157"/>
      <c r="ED4" s="157"/>
      <c r="EE4" s="157"/>
      <c r="EF4" s="157"/>
      <c r="EG4" s="157"/>
      <c r="EH4" s="157"/>
      <c r="EI4" s="157"/>
      <c r="EJ4" s="157"/>
      <c r="EK4" s="157"/>
      <c r="EL4" s="157"/>
      <c r="EM4" s="157"/>
      <c r="EN4" s="157"/>
      <c r="EO4" s="157"/>
      <c r="EP4" s="157"/>
      <c r="EQ4" s="157"/>
      <c r="ER4" s="157"/>
      <c r="ES4" s="157"/>
      <c r="ET4" s="157"/>
      <c r="EU4" s="157"/>
      <c r="EV4" s="157"/>
      <c r="EW4" s="157"/>
      <c r="EX4" s="157"/>
      <c r="EY4" s="157"/>
      <c r="EZ4" s="157"/>
      <c r="FA4" s="157"/>
      <c r="FB4" s="157"/>
      <c r="FC4" s="157"/>
      <c r="FD4" s="157"/>
      <c r="FE4" s="157"/>
      <c r="FF4" s="157"/>
      <c r="FG4" s="157"/>
      <c r="FH4" s="157"/>
      <c r="FI4" s="157"/>
      <c r="FJ4" s="157"/>
      <c r="FK4" s="157"/>
      <c r="FL4" s="157"/>
      <c r="FM4" s="157"/>
      <c r="FN4" s="157"/>
      <c r="FO4" s="157"/>
      <c r="FP4" s="157"/>
      <c r="FQ4" s="157"/>
      <c r="FR4" s="157"/>
      <c r="FS4" s="157"/>
      <c r="FT4" s="157"/>
      <c r="FU4" s="157"/>
      <c r="FV4" s="157"/>
      <c r="FW4" s="157"/>
      <c r="FX4" s="157"/>
      <c r="FY4" s="157"/>
      <c r="FZ4" s="157"/>
      <c r="GA4" s="157"/>
      <c r="GB4" s="157"/>
      <c r="GC4" s="157"/>
      <c r="GD4" s="157"/>
      <c r="GE4" s="157"/>
      <c r="GF4" s="157"/>
      <c r="GG4" s="157"/>
      <c r="GH4" s="157"/>
      <c r="GI4" s="157"/>
      <c r="GJ4" s="157"/>
      <c r="GK4" s="157"/>
      <c r="GL4" s="157"/>
      <c r="GM4" s="157"/>
      <c r="GN4" s="157"/>
      <c r="GO4" s="157"/>
      <c r="GP4" s="157"/>
      <c r="GQ4" s="157"/>
      <c r="GR4" s="157"/>
      <c r="GS4" s="157"/>
      <c r="GT4" s="157"/>
      <c r="GU4" s="157"/>
      <c r="GV4" s="157"/>
      <c r="GW4" s="157"/>
      <c r="GX4" s="157"/>
      <c r="GY4" s="157"/>
      <c r="GZ4" s="157"/>
      <c r="HA4" s="157"/>
      <c r="HB4" s="157"/>
      <c r="HC4" s="157"/>
      <c r="HD4" s="157"/>
      <c r="HE4" s="157"/>
      <c r="HF4" s="157"/>
      <c r="HG4" s="157"/>
      <c r="HH4" s="157"/>
      <c r="HI4" s="157"/>
      <c r="HJ4" s="157"/>
      <c r="HK4" s="157"/>
      <c r="HL4" s="157"/>
      <c r="HM4" s="157"/>
      <c r="HN4" s="157"/>
      <c r="HO4" s="157"/>
      <c r="HP4" s="157"/>
      <c r="HQ4" s="157"/>
      <c r="HR4" s="157"/>
      <c r="HS4" s="157"/>
      <c r="HT4" s="157"/>
      <c r="HU4" s="157"/>
      <c r="HV4" s="157"/>
      <c r="HW4" s="157"/>
      <c r="HX4" s="157"/>
      <c r="HY4" s="157"/>
      <c r="HZ4" s="157"/>
      <c r="IA4" s="157"/>
      <c r="IB4" s="157"/>
      <c r="IC4" s="157"/>
      <c r="ID4" s="157"/>
      <c r="IE4" s="157"/>
      <c r="IF4" s="157"/>
      <c r="IG4" s="157"/>
      <c r="IH4" s="157"/>
      <c r="II4" s="157"/>
      <c r="IJ4" s="157"/>
      <c r="IK4" s="157"/>
      <c r="IL4" s="157"/>
      <c r="IM4" s="157"/>
      <c r="IN4" s="157"/>
      <c r="IO4" s="157"/>
      <c r="IP4" s="157"/>
      <c r="IQ4" s="157"/>
      <c r="IR4" s="157"/>
      <c r="IS4" s="157"/>
      <c r="IT4" s="157"/>
      <c r="IU4" s="157"/>
      <c r="IV4" s="157"/>
      <c r="IW4" s="157"/>
      <c r="IX4" s="157"/>
      <c r="IY4" s="157"/>
      <c r="IZ4" s="157"/>
      <c r="JA4" s="157"/>
      <c r="JB4" s="157"/>
      <c r="JC4" s="157"/>
      <c r="JD4" s="157"/>
      <c r="JE4" s="157"/>
      <c r="JF4" s="157"/>
    </row>
    <row r="5" spans="1:266" s="10" customFormat="1">
      <c r="A5" s="110"/>
      <c r="B5" s="110"/>
      <c r="C5" s="111"/>
      <c r="D5" s="112"/>
      <c r="E5" s="79"/>
      <c r="F5" s="79"/>
      <c r="G5" s="79"/>
      <c r="H5" s="79"/>
      <c r="I5" s="120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7"/>
      <c r="FX5" s="157"/>
      <c r="FY5" s="157"/>
      <c r="FZ5" s="157"/>
      <c r="GA5" s="157"/>
      <c r="GB5" s="157"/>
      <c r="GC5" s="157"/>
      <c r="GD5" s="157"/>
      <c r="GE5" s="157"/>
      <c r="GF5" s="157"/>
      <c r="GG5" s="157"/>
      <c r="GH5" s="157"/>
      <c r="GI5" s="157"/>
      <c r="GJ5" s="157"/>
      <c r="GK5" s="157"/>
      <c r="GL5" s="157"/>
      <c r="GM5" s="157"/>
      <c r="GN5" s="157"/>
      <c r="GO5" s="157"/>
      <c r="GP5" s="157"/>
      <c r="GQ5" s="157"/>
      <c r="GR5" s="157"/>
      <c r="GS5" s="157"/>
      <c r="GT5" s="157"/>
      <c r="GU5" s="157"/>
      <c r="GV5" s="157"/>
      <c r="GW5" s="157"/>
      <c r="GX5" s="157"/>
      <c r="GY5" s="157"/>
      <c r="GZ5" s="157"/>
      <c r="HA5" s="157"/>
      <c r="HB5" s="157"/>
      <c r="HC5" s="157"/>
      <c r="HD5" s="157"/>
      <c r="HE5" s="157"/>
      <c r="HF5" s="157"/>
      <c r="HG5" s="157"/>
      <c r="HH5" s="157"/>
      <c r="HI5" s="157"/>
      <c r="HJ5" s="157"/>
      <c r="HK5" s="157"/>
      <c r="HL5" s="157"/>
      <c r="HM5" s="157"/>
      <c r="HN5" s="157"/>
      <c r="HO5" s="157"/>
      <c r="HP5" s="157"/>
      <c r="HQ5" s="157"/>
      <c r="HR5" s="157"/>
      <c r="HS5" s="157"/>
      <c r="HT5" s="157"/>
      <c r="HU5" s="157"/>
      <c r="HV5" s="157"/>
      <c r="HW5" s="157"/>
      <c r="HX5" s="157"/>
      <c r="HY5" s="157"/>
      <c r="HZ5" s="157"/>
      <c r="IA5" s="157"/>
      <c r="IB5" s="157"/>
      <c r="IC5" s="157"/>
      <c r="ID5" s="157"/>
      <c r="IE5" s="157"/>
      <c r="IF5" s="157"/>
      <c r="IG5" s="157"/>
      <c r="IH5" s="157"/>
      <c r="II5" s="157"/>
      <c r="IJ5" s="157"/>
      <c r="IK5" s="157"/>
      <c r="IL5" s="157"/>
      <c r="IM5" s="157"/>
      <c r="IN5" s="157"/>
      <c r="IO5" s="157"/>
      <c r="IP5" s="157"/>
      <c r="IQ5" s="157"/>
      <c r="IR5" s="157"/>
      <c r="IS5" s="157"/>
      <c r="IT5" s="157"/>
      <c r="IU5" s="157"/>
      <c r="IV5" s="157"/>
      <c r="IW5" s="157"/>
      <c r="IX5" s="157"/>
      <c r="IY5" s="157"/>
      <c r="IZ5" s="157"/>
      <c r="JA5" s="157"/>
      <c r="JB5" s="157"/>
      <c r="JC5" s="157"/>
      <c r="JD5" s="157"/>
      <c r="JE5" s="157"/>
      <c r="JF5" s="157"/>
    </row>
    <row r="6" spans="1:266" s="20" customFormat="1" ht="15" collapsed="1">
      <c r="A6" s="110" t="s">
        <v>1472</v>
      </c>
      <c r="B6" s="110"/>
      <c r="C6" s="111"/>
      <c r="D6" s="112"/>
      <c r="E6" s="218"/>
      <c r="F6" s="218"/>
      <c r="G6" s="253"/>
      <c r="H6" s="218"/>
      <c r="I6" s="144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7"/>
      <c r="BS6" s="157"/>
      <c r="BT6" s="157"/>
      <c r="BU6" s="157"/>
      <c r="BV6" s="157"/>
      <c r="BW6" s="157"/>
      <c r="BX6" s="157"/>
      <c r="BY6" s="157"/>
      <c r="BZ6" s="157"/>
      <c r="CA6" s="157"/>
      <c r="CB6" s="157"/>
      <c r="CC6" s="157"/>
      <c r="CD6" s="157"/>
      <c r="CE6" s="157"/>
      <c r="CF6" s="157"/>
      <c r="CG6" s="157"/>
      <c r="CH6" s="157"/>
      <c r="CI6" s="157"/>
      <c r="CJ6" s="157"/>
      <c r="CK6" s="157"/>
      <c r="CL6" s="157"/>
      <c r="CM6" s="157"/>
      <c r="CN6" s="157"/>
      <c r="CO6" s="157"/>
      <c r="CP6" s="157"/>
      <c r="CQ6" s="157"/>
      <c r="CR6" s="157"/>
      <c r="CS6" s="157"/>
      <c r="CT6" s="157"/>
      <c r="CU6" s="157"/>
      <c r="CV6" s="157"/>
      <c r="CW6" s="157"/>
      <c r="CX6" s="157"/>
      <c r="CY6" s="157"/>
      <c r="CZ6" s="157"/>
      <c r="DA6" s="157"/>
      <c r="DB6" s="157"/>
      <c r="DC6" s="157"/>
      <c r="DD6" s="157"/>
      <c r="DE6" s="157"/>
      <c r="DF6" s="157"/>
      <c r="DG6" s="157"/>
      <c r="DH6" s="157"/>
      <c r="DI6" s="157"/>
      <c r="DJ6" s="157"/>
      <c r="DK6" s="157"/>
      <c r="DL6" s="157"/>
      <c r="DM6" s="157"/>
      <c r="DN6" s="157"/>
      <c r="DO6" s="157"/>
      <c r="DP6" s="157"/>
      <c r="DQ6" s="157"/>
      <c r="DR6" s="157"/>
      <c r="DS6" s="157"/>
      <c r="DT6" s="157"/>
      <c r="DU6" s="157"/>
      <c r="DV6" s="157"/>
      <c r="DW6" s="157"/>
      <c r="DX6" s="157"/>
      <c r="DY6" s="157"/>
      <c r="DZ6" s="157"/>
      <c r="EA6" s="157"/>
      <c r="EB6" s="157"/>
      <c r="EC6" s="157"/>
      <c r="ED6" s="157"/>
      <c r="EE6" s="157"/>
      <c r="EF6" s="157"/>
      <c r="EG6" s="157"/>
      <c r="EH6" s="157"/>
      <c r="EI6" s="157"/>
      <c r="EJ6" s="157"/>
      <c r="EK6" s="157"/>
      <c r="EL6" s="157"/>
      <c r="EM6" s="157"/>
      <c r="EN6" s="157"/>
      <c r="EO6" s="157"/>
      <c r="EP6" s="157"/>
      <c r="EQ6" s="157"/>
      <c r="ER6" s="157"/>
      <c r="ES6" s="157"/>
      <c r="ET6" s="157"/>
      <c r="EU6" s="157"/>
      <c r="EV6" s="157"/>
      <c r="EW6" s="157"/>
      <c r="EX6" s="157"/>
      <c r="EY6" s="157"/>
      <c r="EZ6" s="157"/>
      <c r="FA6" s="157"/>
      <c r="FB6" s="157"/>
      <c r="FC6" s="157"/>
      <c r="FD6" s="157"/>
      <c r="FE6" s="157"/>
      <c r="FF6" s="157"/>
      <c r="FG6" s="157"/>
      <c r="FH6" s="157"/>
      <c r="FI6" s="157"/>
      <c r="FJ6" s="157"/>
      <c r="FK6" s="157"/>
      <c r="FL6" s="157"/>
      <c r="FM6" s="157"/>
      <c r="FN6" s="157"/>
      <c r="FO6" s="157"/>
      <c r="FP6" s="157"/>
      <c r="FQ6" s="157"/>
      <c r="FR6" s="157"/>
      <c r="FS6" s="157"/>
      <c r="FT6" s="157"/>
      <c r="FU6" s="157"/>
      <c r="FV6" s="157"/>
      <c r="FW6" s="157"/>
      <c r="FX6" s="157"/>
      <c r="FY6" s="157"/>
      <c r="FZ6" s="157"/>
      <c r="GA6" s="157"/>
      <c r="GB6" s="157"/>
      <c r="GC6" s="157"/>
      <c r="GD6" s="157"/>
      <c r="GE6" s="157"/>
      <c r="GF6" s="157"/>
      <c r="GG6" s="157"/>
      <c r="GH6" s="157"/>
      <c r="GI6" s="157"/>
      <c r="GJ6" s="157"/>
      <c r="GK6" s="157"/>
      <c r="GL6" s="157"/>
      <c r="GM6" s="157"/>
      <c r="GN6" s="157"/>
      <c r="GO6" s="157"/>
      <c r="GP6" s="157"/>
      <c r="GQ6" s="157"/>
      <c r="GR6" s="157"/>
      <c r="GS6" s="157"/>
      <c r="GT6" s="157"/>
      <c r="GU6" s="157"/>
      <c r="GV6" s="157"/>
      <c r="GW6" s="157"/>
      <c r="GX6" s="157"/>
      <c r="GY6" s="157"/>
      <c r="GZ6" s="157"/>
      <c r="HA6" s="157"/>
      <c r="HB6" s="157"/>
      <c r="HC6" s="157"/>
      <c r="HD6" s="157"/>
      <c r="HE6" s="157"/>
      <c r="HF6" s="157"/>
      <c r="HG6" s="157"/>
      <c r="HH6" s="157"/>
      <c r="HI6" s="157"/>
      <c r="HJ6" s="157"/>
      <c r="HK6" s="157"/>
      <c r="HL6" s="157"/>
      <c r="HM6" s="157"/>
      <c r="HN6" s="157"/>
      <c r="HO6" s="157"/>
      <c r="HP6" s="157"/>
      <c r="HQ6" s="157"/>
      <c r="HR6" s="157"/>
      <c r="HS6" s="157"/>
      <c r="HT6" s="157"/>
      <c r="HU6" s="157"/>
      <c r="HV6" s="157"/>
      <c r="HW6" s="157"/>
      <c r="HX6" s="157"/>
      <c r="HY6" s="157"/>
      <c r="HZ6" s="157"/>
      <c r="IA6" s="157"/>
      <c r="IB6" s="157"/>
      <c r="IC6" s="157"/>
      <c r="ID6" s="157"/>
      <c r="IE6" s="157"/>
      <c r="IF6" s="157"/>
      <c r="IG6" s="157"/>
      <c r="IH6" s="157"/>
      <c r="II6" s="157"/>
      <c r="IJ6" s="157"/>
      <c r="IK6" s="157"/>
      <c r="IL6" s="157"/>
      <c r="IM6" s="157"/>
      <c r="IN6" s="157"/>
      <c r="IO6" s="157"/>
      <c r="IP6" s="157"/>
      <c r="IQ6" s="157"/>
      <c r="IR6" s="157"/>
      <c r="IS6" s="157"/>
      <c r="IT6" s="157"/>
      <c r="IU6" s="157"/>
      <c r="IV6" s="157"/>
      <c r="IW6" s="157"/>
      <c r="IX6" s="157"/>
      <c r="IY6" s="157"/>
      <c r="IZ6" s="157"/>
      <c r="JA6" s="157"/>
      <c r="JB6" s="157"/>
      <c r="JC6" s="157"/>
      <c r="JD6" s="157"/>
      <c r="JE6" s="157"/>
      <c r="JF6" s="157"/>
    </row>
    <row r="7" spans="1:266" s="20" customFormat="1" ht="15" hidden="1" outlineLevel="1">
      <c r="A7" s="110"/>
      <c r="B7" s="110"/>
      <c r="C7" s="111"/>
      <c r="D7" s="112"/>
      <c r="E7" s="218"/>
      <c r="F7" s="218"/>
      <c r="G7" s="253"/>
      <c r="H7" s="218"/>
      <c r="I7" s="144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7"/>
      <c r="FG7" s="157"/>
      <c r="FH7" s="157"/>
      <c r="FI7" s="157"/>
      <c r="FJ7" s="157"/>
      <c r="FK7" s="157"/>
      <c r="FL7" s="157"/>
      <c r="FM7" s="157"/>
      <c r="FN7" s="157"/>
      <c r="FO7" s="157"/>
      <c r="FP7" s="157"/>
      <c r="FQ7" s="157"/>
      <c r="FR7" s="157"/>
      <c r="FS7" s="157"/>
      <c r="FT7" s="157"/>
      <c r="FU7" s="157"/>
      <c r="FV7" s="157"/>
      <c r="FW7" s="157"/>
      <c r="FX7" s="157"/>
      <c r="FY7" s="157"/>
      <c r="FZ7" s="157"/>
      <c r="GA7" s="157"/>
      <c r="GB7" s="157"/>
      <c r="GC7" s="157"/>
      <c r="GD7" s="157"/>
      <c r="GE7" s="157"/>
      <c r="GF7" s="157"/>
      <c r="GG7" s="157"/>
      <c r="GH7" s="157"/>
      <c r="GI7" s="157"/>
      <c r="GJ7" s="157"/>
      <c r="GK7" s="157"/>
      <c r="GL7" s="157"/>
      <c r="GM7" s="157"/>
      <c r="GN7" s="157"/>
      <c r="GO7" s="157"/>
      <c r="GP7" s="157"/>
      <c r="GQ7" s="157"/>
      <c r="GR7" s="157"/>
      <c r="GS7" s="157"/>
      <c r="GT7" s="157"/>
      <c r="GU7" s="157"/>
      <c r="GV7" s="157"/>
      <c r="GW7" s="157"/>
      <c r="GX7" s="157"/>
      <c r="GY7" s="157"/>
      <c r="GZ7" s="157"/>
      <c r="HA7" s="157"/>
      <c r="HB7" s="157"/>
      <c r="HC7" s="157"/>
      <c r="HD7" s="157"/>
      <c r="HE7" s="157"/>
      <c r="HF7" s="157"/>
      <c r="HG7" s="157"/>
      <c r="HH7" s="157"/>
      <c r="HI7" s="157"/>
      <c r="HJ7" s="157"/>
      <c r="HK7" s="157"/>
      <c r="HL7" s="157"/>
      <c r="HM7" s="157"/>
      <c r="HN7" s="157"/>
      <c r="HO7" s="157"/>
      <c r="HP7" s="157"/>
      <c r="HQ7" s="157"/>
      <c r="HR7" s="157"/>
      <c r="HS7" s="157"/>
      <c r="HT7" s="157"/>
      <c r="HU7" s="157"/>
      <c r="HV7" s="157"/>
      <c r="HW7" s="157"/>
      <c r="HX7" s="157"/>
      <c r="HY7" s="157"/>
      <c r="HZ7" s="157"/>
      <c r="IA7" s="157"/>
      <c r="IB7" s="157"/>
      <c r="IC7" s="157"/>
      <c r="ID7" s="157"/>
      <c r="IE7" s="157"/>
      <c r="IF7" s="157"/>
      <c r="IG7" s="157"/>
      <c r="IH7" s="157"/>
      <c r="II7" s="157"/>
      <c r="IJ7" s="157"/>
      <c r="IK7" s="157"/>
      <c r="IL7" s="157"/>
      <c r="IM7" s="157"/>
      <c r="IN7" s="157"/>
      <c r="IO7" s="157"/>
      <c r="IP7" s="157"/>
      <c r="IQ7" s="157"/>
      <c r="IR7" s="157"/>
      <c r="IS7" s="157"/>
      <c r="IT7" s="157"/>
      <c r="IU7" s="157"/>
      <c r="IV7" s="157"/>
      <c r="IW7" s="157"/>
      <c r="IX7" s="157"/>
      <c r="IY7" s="157"/>
      <c r="IZ7" s="157"/>
      <c r="JA7" s="157"/>
      <c r="JB7" s="157"/>
      <c r="JC7" s="157"/>
      <c r="JD7" s="157"/>
      <c r="JE7" s="157"/>
      <c r="JF7" s="157"/>
    </row>
    <row r="8" spans="1:266" s="20" customFormat="1" ht="15" hidden="1" outlineLevel="1">
      <c r="A8" s="110"/>
      <c r="B8" s="110" t="s">
        <v>1473</v>
      </c>
      <c r="C8" s="111"/>
      <c r="D8" s="112"/>
      <c r="E8" s="218"/>
      <c r="F8" s="218"/>
      <c r="G8" s="253"/>
      <c r="H8" s="218"/>
      <c r="I8" s="144"/>
      <c r="J8" s="218"/>
      <c r="K8" s="218"/>
      <c r="L8" s="218"/>
      <c r="M8" s="218"/>
      <c r="N8" s="218"/>
      <c r="O8" s="218"/>
      <c r="P8" s="218"/>
      <c r="Q8" s="218"/>
      <c r="R8" s="218"/>
      <c r="S8" s="218"/>
      <c r="T8" s="218"/>
      <c r="U8" s="218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57"/>
      <c r="CM8" s="157"/>
      <c r="CN8" s="157"/>
      <c r="CO8" s="157"/>
      <c r="CP8" s="157"/>
      <c r="CQ8" s="157"/>
      <c r="CR8" s="157"/>
      <c r="CS8" s="157"/>
      <c r="CT8" s="157"/>
      <c r="CU8" s="157"/>
      <c r="CV8" s="157"/>
      <c r="CW8" s="157"/>
      <c r="CX8" s="157"/>
      <c r="CY8" s="157"/>
      <c r="CZ8" s="157"/>
      <c r="DA8" s="157"/>
      <c r="DB8" s="157"/>
      <c r="DC8" s="157"/>
      <c r="DD8" s="157"/>
      <c r="DE8" s="157"/>
      <c r="DF8" s="157"/>
      <c r="DG8" s="157"/>
      <c r="DH8" s="157"/>
      <c r="DI8" s="157"/>
      <c r="DJ8" s="157"/>
      <c r="DK8" s="157"/>
      <c r="DL8" s="157"/>
      <c r="DM8" s="157"/>
      <c r="DN8" s="157"/>
      <c r="DO8" s="157"/>
      <c r="DP8" s="157"/>
      <c r="DQ8" s="157"/>
      <c r="DR8" s="157"/>
      <c r="DS8" s="157"/>
      <c r="DT8" s="157"/>
      <c r="DU8" s="157"/>
      <c r="DV8" s="157"/>
      <c r="DW8" s="157"/>
      <c r="DX8" s="157"/>
      <c r="DY8" s="157"/>
      <c r="DZ8" s="157"/>
      <c r="EA8" s="157"/>
      <c r="EB8" s="157"/>
      <c r="EC8" s="157"/>
      <c r="ED8" s="157"/>
      <c r="EE8" s="157"/>
      <c r="EF8" s="157"/>
      <c r="EG8" s="157"/>
      <c r="EH8" s="157"/>
      <c r="EI8" s="157"/>
      <c r="EJ8" s="157"/>
      <c r="EK8" s="157"/>
      <c r="EL8" s="157"/>
      <c r="EM8" s="157"/>
      <c r="EN8" s="157"/>
      <c r="EO8" s="157"/>
      <c r="EP8" s="157"/>
      <c r="EQ8" s="157"/>
      <c r="ER8" s="157"/>
      <c r="ES8" s="157"/>
      <c r="ET8" s="157"/>
      <c r="EU8" s="157"/>
      <c r="EV8" s="157"/>
      <c r="EW8" s="157"/>
      <c r="EX8" s="157"/>
      <c r="EY8" s="157"/>
      <c r="EZ8" s="157"/>
      <c r="FA8" s="157"/>
      <c r="FB8" s="157"/>
      <c r="FC8" s="157"/>
      <c r="FD8" s="157"/>
      <c r="FE8" s="157"/>
      <c r="FF8" s="157"/>
      <c r="FG8" s="157"/>
      <c r="FH8" s="157"/>
      <c r="FI8" s="157"/>
      <c r="FJ8" s="157"/>
      <c r="FK8" s="157"/>
      <c r="FL8" s="157"/>
      <c r="FM8" s="157"/>
      <c r="FN8" s="157"/>
      <c r="FO8" s="157"/>
      <c r="FP8" s="157"/>
      <c r="FQ8" s="157"/>
      <c r="FR8" s="157"/>
      <c r="FS8" s="157"/>
      <c r="FT8" s="157"/>
      <c r="FU8" s="157"/>
      <c r="FV8" s="157"/>
      <c r="FW8" s="157"/>
      <c r="FX8" s="157"/>
      <c r="FY8" s="157"/>
      <c r="FZ8" s="157"/>
      <c r="GA8" s="157"/>
      <c r="GB8" s="157"/>
      <c r="GC8" s="157"/>
      <c r="GD8" s="157"/>
      <c r="GE8" s="157"/>
      <c r="GF8" s="157"/>
      <c r="GG8" s="157"/>
      <c r="GH8" s="157"/>
      <c r="GI8" s="157"/>
      <c r="GJ8" s="157"/>
      <c r="GK8" s="157"/>
      <c r="GL8" s="157"/>
      <c r="GM8" s="157"/>
      <c r="GN8" s="157"/>
      <c r="GO8" s="157"/>
      <c r="GP8" s="157"/>
      <c r="GQ8" s="157"/>
      <c r="GR8" s="157"/>
      <c r="GS8" s="157"/>
      <c r="GT8" s="157"/>
      <c r="GU8" s="157"/>
      <c r="GV8" s="157"/>
      <c r="GW8" s="157"/>
      <c r="GX8" s="157"/>
      <c r="GY8" s="157"/>
      <c r="GZ8" s="157"/>
      <c r="HA8" s="157"/>
      <c r="HB8" s="157"/>
      <c r="HC8" s="157"/>
      <c r="HD8" s="157"/>
      <c r="HE8" s="157"/>
      <c r="HF8" s="157"/>
      <c r="HG8" s="157"/>
      <c r="HH8" s="157"/>
      <c r="HI8" s="157"/>
      <c r="HJ8" s="157"/>
      <c r="HK8" s="157"/>
      <c r="HL8" s="157"/>
      <c r="HM8" s="157"/>
      <c r="HN8" s="157"/>
      <c r="HO8" s="157"/>
      <c r="HP8" s="157"/>
      <c r="HQ8" s="157"/>
      <c r="HR8" s="157"/>
      <c r="HS8" s="157"/>
      <c r="HT8" s="157"/>
      <c r="HU8" s="157"/>
      <c r="HV8" s="157"/>
      <c r="HW8" s="157"/>
      <c r="HX8" s="157"/>
      <c r="HY8" s="157"/>
      <c r="HZ8" s="157"/>
      <c r="IA8" s="157"/>
      <c r="IB8" s="157"/>
      <c r="IC8" s="157"/>
      <c r="ID8" s="157"/>
      <c r="IE8" s="157"/>
      <c r="IF8" s="157"/>
      <c r="IG8" s="157"/>
      <c r="IH8" s="157"/>
      <c r="II8" s="157"/>
      <c r="IJ8" s="157"/>
      <c r="IK8" s="157"/>
      <c r="IL8" s="157"/>
      <c r="IM8" s="157"/>
      <c r="IN8" s="157"/>
      <c r="IO8" s="157"/>
      <c r="IP8" s="157"/>
      <c r="IQ8" s="157"/>
      <c r="IR8" s="157"/>
      <c r="IS8" s="157"/>
      <c r="IT8" s="157"/>
      <c r="IU8" s="157"/>
      <c r="IV8" s="157"/>
      <c r="IW8" s="157"/>
      <c r="IX8" s="157"/>
      <c r="IY8" s="157"/>
      <c r="IZ8" s="157"/>
      <c r="JA8" s="157"/>
      <c r="JB8" s="157"/>
      <c r="JC8" s="157"/>
      <c r="JD8" s="157"/>
      <c r="JE8" s="157"/>
      <c r="JF8" s="157"/>
    </row>
    <row r="9" spans="1:266" s="26" customFormat="1" hidden="1" outlineLevel="1">
      <c r="A9" s="219"/>
      <c r="B9" s="220"/>
      <c r="C9" s="221"/>
      <c r="D9" s="222"/>
      <c r="E9" s="223" t="s">
        <v>910</v>
      </c>
      <c r="F9" s="223"/>
      <c r="G9" s="223" t="s">
        <v>1474</v>
      </c>
      <c r="H9" s="223"/>
      <c r="I9" s="224"/>
      <c r="J9" s="223">
        <f xml:space="preserve"> I9 + 1</f>
        <v>1</v>
      </c>
      <c r="K9" s="223">
        <f xml:space="preserve"> J9 + 1</f>
        <v>2</v>
      </c>
      <c r="L9" s="223">
        <f t="shared" ref="L9:U9" si="0" xml:space="preserve"> K9 + 1</f>
        <v>3</v>
      </c>
      <c r="M9" s="223">
        <f t="shared" si="0"/>
        <v>4</v>
      </c>
      <c r="N9" s="223">
        <f t="shared" si="0"/>
        <v>5</v>
      </c>
      <c r="O9" s="223">
        <f xml:space="preserve"> N9 + 1</f>
        <v>6</v>
      </c>
      <c r="P9" s="223">
        <f t="shared" si="0"/>
        <v>7</v>
      </c>
      <c r="Q9" s="223">
        <f t="shared" si="0"/>
        <v>8</v>
      </c>
      <c r="R9" s="223">
        <f t="shared" si="0"/>
        <v>9</v>
      </c>
      <c r="S9" s="223">
        <f t="shared" si="0"/>
        <v>10</v>
      </c>
      <c r="T9" s="223">
        <f t="shared" si="0"/>
        <v>11</v>
      </c>
      <c r="U9" s="223">
        <f t="shared" si="0"/>
        <v>12</v>
      </c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7"/>
      <c r="BO9" s="157"/>
      <c r="BP9" s="157"/>
      <c r="BQ9" s="157"/>
      <c r="BR9" s="157"/>
      <c r="BS9" s="157"/>
      <c r="BT9" s="157"/>
      <c r="BU9" s="157"/>
      <c r="BV9" s="157"/>
      <c r="BW9" s="157"/>
      <c r="BX9" s="157"/>
      <c r="BY9" s="157"/>
      <c r="BZ9" s="157"/>
      <c r="CA9" s="157"/>
      <c r="CB9" s="157"/>
      <c r="CC9" s="157"/>
      <c r="CD9" s="157"/>
      <c r="CE9" s="157"/>
      <c r="CF9" s="157"/>
      <c r="CG9" s="157"/>
      <c r="CH9" s="157"/>
      <c r="CI9" s="157"/>
      <c r="CJ9" s="157"/>
      <c r="CK9" s="157"/>
      <c r="CL9" s="157"/>
      <c r="CM9" s="157"/>
      <c r="CN9" s="157"/>
      <c r="CO9" s="157"/>
      <c r="CP9" s="157"/>
      <c r="CQ9" s="157"/>
      <c r="CR9" s="157"/>
      <c r="CS9" s="157"/>
      <c r="CT9" s="157"/>
      <c r="CU9" s="157"/>
      <c r="CV9" s="157"/>
      <c r="CW9" s="157"/>
      <c r="CX9" s="157"/>
      <c r="CY9" s="157"/>
      <c r="CZ9" s="157"/>
      <c r="DA9" s="157"/>
      <c r="DB9" s="157"/>
      <c r="DC9" s="157"/>
      <c r="DD9" s="157"/>
      <c r="DE9" s="157"/>
      <c r="DF9" s="157"/>
      <c r="DG9" s="157"/>
      <c r="DH9" s="157"/>
      <c r="DI9" s="157"/>
      <c r="DJ9" s="157"/>
      <c r="DK9" s="157"/>
      <c r="DL9" s="157"/>
      <c r="DM9" s="157"/>
      <c r="DN9" s="157"/>
      <c r="DO9" s="157"/>
      <c r="DP9" s="157"/>
      <c r="DQ9" s="157"/>
      <c r="DR9" s="157"/>
      <c r="DS9" s="157"/>
      <c r="DT9" s="157"/>
      <c r="DU9" s="157"/>
      <c r="DV9" s="157"/>
      <c r="DW9" s="157"/>
      <c r="DX9" s="157"/>
      <c r="DY9" s="157"/>
      <c r="DZ9" s="157"/>
      <c r="EA9" s="157"/>
      <c r="EB9" s="157"/>
      <c r="EC9" s="157"/>
      <c r="ED9" s="157"/>
      <c r="EE9" s="157"/>
      <c r="EF9" s="157"/>
      <c r="EG9" s="157"/>
      <c r="EH9" s="157"/>
      <c r="EI9" s="157"/>
      <c r="EJ9" s="157"/>
      <c r="EK9" s="157"/>
      <c r="EL9" s="157"/>
      <c r="EM9" s="157"/>
      <c r="EN9" s="157"/>
      <c r="EO9" s="157"/>
      <c r="EP9" s="157"/>
      <c r="EQ9" s="157"/>
      <c r="ER9" s="157"/>
      <c r="ES9" s="157"/>
      <c r="ET9" s="157"/>
      <c r="EU9" s="157"/>
      <c r="EV9" s="157"/>
      <c r="EW9" s="157"/>
      <c r="EX9" s="157"/>
      <c r="EY9" s="157"/>
      <c r="EZ9" s="157"/>
      <c r="FA9" s="157"/>
      <c r="FB9" s="157"/>
      <c r="FC9" s="157"/>
      <c r="FD9" s="157"/>
      <c r="FE9" s="157"/>
      <c r="FF9" s="157"/>
      <c r="FG9" s="157"/>
      <c r="FH9" s="157"/>
      <c r="FI9" s="157"/>
      <c r="FJ9" s="157"/>
      <c r="FK9" s="157"/>
      <c r="FL9" s="157"/>
      <c r="FM9" s="157"/>
      <c r="FN9" s="157"/>
      <c r="FO9" s="157"/>
      <c r="FP9" s="157"/>
      <c r="FQ9" s="157"/>
      <c r="FR9" s="157"/>
      <c r="FS9" s="157"/>
      <c r="FT9" s="157"/>
      <c r="FU9" s="157"/>
      <c r="FV9" s="157"/>
      <c r="FW9" s="157"/>
      <c r="FX9" s="157"/>
      <c r="FY9" s="157"/>
      <c r="FZ9" s="157"/>
      <c r="GA9" s="157"/>
      <c r="GB9" s="157"/>
      <c r="GC9" s="157"/>
      <c r="GD9" s="157"/>
      <c r="GE9" s="157"/>
      <c r="GF9" s="157"/>
      <c r="GG9" s="157"/>
      <c r="GH9" s="157"/>
      <c r="GI9" s="157"/>
      <c r="GJ9" s="157"/>
      <c r="GK9" s="157"/>
      <c r="GL9" s="157"/>
      <c r="GM9" s="157"/>
      <c r="GN9" s="157"/>
      <c r="GO9" s="157"/>
      <c r="GP9" s="157"/>
      <c r="GQ9" s="157"/>
      <c r="GR9" s="157"/>
      <c r="GS9" s="157"/>
      <c r="GT9" s="157"/>
      <c r="GU9" s="157"/>
      <c r="GV9" s="157"/>
      <c r="GW9" s="157"/>
      <c r="GX9" s="157"/>
      <c r="GY9" s="157"/>
      <c r="GZ9" s="157"/>
      <c r="HA9" s="157"/>
      <c r="HB9" s="157"/>
      <c r="HC9" s="157"/>
      <c r="HD9" s="157"/>
      <c r="HE9" s="157"/>
      <c r="HF9" s="157"/>
      <c r="HG9" s="157"/>
      <c r="HH9" s="157"/>
      <c r="HI9" s="157"/>
      <c r="HJ9" s="157"/>
      <c r="HK9" s="157"/>
      <c r="HL9" s="157"/>
      <c r="HM9" s="157"/>
      <c r="HN9" s="157"/>
      <c r="HO9" s="157"/>
      <c r="HP9" s="157"/>
      <c r="HQ9" s="157"/>
      <c r="HR9" s="157"/>
      <c r="HS9" s="157"/>
      <c r="HT9" s="157"/>
      <c r="HU9" s="157"/>
      <c r="HV9" s="157"/>
      <c r="HW9" s="157"/>
      <c r="HX9" s="157"/>
      <c r="HY9" s="157"/>
      <c r="HZ9" s="157"/>
      <c r="IA9" s="157"/>
      <c r="IB9" s="157"/>
      <c r="IC9" s="157"/>
      <c r="ID9" s="157"/>
      <c r="IE9" s="157"/>
      <c r="IF9" s="157"/>
      <c r="IG9" s="157"/>
      <c r="IH9" s="157"/>
      <c r="II9" s="157"/>
      <c r="IJ9" s="157"/>
      <c r="IK9" s="157"/>
      <c r="IL9" s="157"/>
      <c r="IM9" s="157"/>
      <c r="IN9" s="157"/>
      <c r="IO9" s="157"/>
      <c r="IP9" s="157"/>
      <c r="IQ9" s="157"/>
      <c r="IR9" s="157"/>
      <c r="IS9" s="157"/>
      <c r="IT9" s="157"/>
      <c r="IU9" s="157"/>
      <c r="IV9" s="157"/>
      <c r="IW9" s="157"/>
      <c r="IX9" s="157"/>
      <c r="IY9" s="157"/>
      <c r="IZ9" s="157"/>
      <c r="JA9" s="157"/>
      <c r="JB9" s="157"/>
      <c r="JC9" s="157"/>
      <c r="JD9" s="157"/>
      <c r="JE9" s="157"/>
      <c r="JF9" s="157"/>
    </row>
    <row r="10" spans="1:266" s="26" customFormat="1" hidden="1" outlineLevel="1">
      <c r="A10" s="219"/>
      <c r="B10" s="220"/>
      <c r="C10" s="221"/>
      <c r="D10" s="222"/>
      <c r="E10" s="223" t="s">
        <v>1475</v>
      </c>
      <c r="F10" s="224">
        <f xml:space="preserve"> MAX(J9:JF9)</f>
        <v>12</v>
      </c>
      <c r="G10" s="223" t="s">
        <v>1476</v>
      </c>
      <c r="H10" s="223"/>
      <c r="I10" s="224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7"/>
      <c r="CE10" s="157"/>
      <c r="CF10" s="157"/>
      <c r="CG10" s="157"/>
      <c r="CH10" s="157"/>
      <c r="CI10" s="157"/>
      <c r="CJ10" s="157"/>
      <c r="CK10" s="157"/>
      <c r="CL10" s="157"/>
      <c r="CM10" s="157"/>
      <c r="CN10" s="157"/>
      <c r="CO10" s="157"/>
      <c r="CP10" s="157"/>
      <c r="CQ10" s="157"/>
      <c r="CR10" s="157"/>
      <c r="CS10" s="157"/>
      <c r="CT10" s="157"/>
      <c r="CU10" s="157"/>
      <c r="CV10" s="157"/>
      <c r="CW10" s="157"/>
      <c r="CX10" s="157"/>
      <c r="CY10" s="157"/>
      <c r="CZ10" s="157"/>
      <c r="DA10" s="157"/>
      <c r="DB10" s="157"/>
      <c r="DC10" s="157"/>
      <c r="DD10" s="157"/>
      <c r="DE10" s="157"/>
      <c r="DF10" s="157"/>
      <c r="DG10" s="157"/>
      <c r="DH10" s="157"/>
      <c r="DI10" s="157"/>
      <c r="DJ10" s="157"/>
      <c r="DK10" s="157"/>
      <c r="DL10" s="157"/>
      <c r="DM10" s="157"/>
      <c r="DN10" s="157"/>
      <c r="DO10" s="157"/>
      <c r="DP10" s="157"/>
      <c r="DQ10" s="157"/>
      <c r="DR10" s="157"/>
      <c r="DS10" s="157"/>
      <c r="DT10" s="157"/>
      <c r="DU10" s="157"/>
      <c r="DV10" s="157"/>
      <c r="DW10" s="157"/>
      <c r="DX10" s="157"/>
      <c r="DY10" s="157"/>
      <c r="DZ10" s="157"/>
      <c r="EA10" s="157"/>
      <c r="EB10" s="157"/>
      <c r="EC10" s="157"/>
      <c r="ED10" s="157"/>
      <c r="EE10" s="157"/>
      <c r="EF10" s="157"/>
      <c r="EG10" s="157"/>
      <c r="EH10" s="157"/>
      <c r="EI10" s="157"/>
      <c r="EJ10" s="157"/>
      <c r="EK10" s="157"/>
      <c r="EL10" s="157"/>
      <c r="EM10" s="157"/>
      <c r="EN10" s="157"/>
      <c r="EO10" s="157"/>
      <c r="EP10" s="157"/>
      <c r="EQ10" s="157"/>
      <c r="ER10" s="157"/>
      <c r="ES10" s="157"/>
      <c r="ET10" s="157"/>
      <c r="EU10" s="157"/>
      <c r="EV10" s="157"/>
      <c r="EW10" s="157"/>
      <c r="EX10" s="157"/>
      <c r="EY10" s="157"/>
      <c r="EZ10" s="157"/>
      <c r="FA10" s="157"/>
      <c r="FB10" s="157"/>
      <c r="FC10" s="157"/>
      <c r="FD10" s="157"/>
      <c r="FE10" s="157"/>
      <c r="FF10" s="157"/>
      <c r="FG10" s="157"/>
      <c r="FH10" s="157"/>
      <c r="FI10" s="157"/>
      <c r="FJ10" s="157"/>
      <c r="FK10" s="157"/>
      <c r="FL10" s="157"/>
      <c r="FM10" s="157"/>
      <c r="FN10" s="157"/>
      <c r="FO10" s="157"/>
      <c r="FP10" s="157"/>
      <c r="FQ10" s="157"/>
      <c r="FR10" s="157"/>
      <c r="FS10" s="157"/>
      <c r="FT10" s="157"/>
      <c r="FU10" s="157"/>
      <c r="FV10" s="157"/>
      <c r="FW10" s="157"/>
      <c r="FX10" s="157"/>
      <c r="FY10" s="157"/>
      <c r="FZ10" s="157"/>
      <c r="GA10" s="157"/>
      <c r="GB10" s="157"/>
      <c r="GC10" s="157"/>
      <c r="GD10" s="157"/>
      <c r="GE10" s="157"/>
      <c r="GF10" s="157"/>
      <c r="GG10" s="157"/>
      <c r="GH10" s="157"/>
      <c r="GI10" s="157"/>
      <c r="GJ10" s="157"/>
      <c r="GK10" s="157"/>
      <c r="GL10" s="157"/>
      <c r="GM10" s="157"/>
      <c r="GN10" s="157"/>
      <c r="GO10" s="157"/>
      <c r="GP10" s="157"/>
      <c r="GQ10" s="157"/>
      <c r="GR10" s="157"/>
      <c r="GS10" s="157"/>
      <c r="GT10" s="157"/>
      <c r="GU10" s="157"/>
      <c r="GV10" s="157"/>
      <c r="GW10" s="157"/>
      <c r="GX10" s="157"/>
      <c r="GY10" s="157"/>
      <c r="GZ10" s="157"/>
      <c r="HA10" s="157"/>
      <c r="HB10" s="157"/>
      <c r="HC10" s="157"/>
      <c r="HD10" s="157"/>
      <c r="HE10" s="157"/>
      <c r="HF10" s="157"/>
      <c r="HG10" s="157"/>
      <c r="HH10" s="157"/>
      <c r="HI10" s="157"/>
      <c r="HJ10" s="157"/>
      <c r="HK10" s="157"/>
      <c r="HL10" s="157"/>
      <c r="HM10" s="157"/>
      <c r="HN10" s="157"/>
      <c r="HO10" s="157"/>
      <c r="HP10" s="157"/>
      <c r="HQ10" s="157"/>
      <c r="HR10" s="157"/>
      <c r="HS10" s="157"/>
      <c r="HT10" s="157"/>
      <c r="HU10" s="157"/>
      <c r="HV10" s="157"/>
      <c r="HW10" s="157"/>
      <c r="HX10" s="157"/>
      <c r="HY10" s="157"/>
      <c r="HZ10" s="157"/>
      <c r="IA10" s="157"/>
      <c r="IB10" s="157"/>
      <c r="IC10" s="157"/>
      <c r="ID10" s="157"/>
      <c r="IE10" s="157"/>
      <c r="IF10" s="157"/>
      <c r="IG10" s="157"/>
      <c r="IH10" s="157"/>
      <c r="II10" s="157"/>
      <c r="IJ10" s="157"/>
      <c r="IK10" s="157"/>
      <c r="IL10" s="157"/>
      <c r="IM10" s="157"/>
      <c r="IN10" s="157"/>
      <c r="IO10" s="157"/>
      <c r="IP10" s="157"/>
      <c r="IQ10" s="157"/>
      <c r="IR10" s="157"/>
      <c r="IS10" s="157"/>
      <c r="IT10" s="157"/>
      <c r="IU10" s="157"/>
      <c r="IV10" s="157"/>
      <c r="IW10" s="157"/>
      <c r="IX10" s="157"/>
      <c r="IY10" s="157"/>
      <c r="IZ10" s="157"/>
      <c r="JA10" s="157"/>
      <c r="JB10" s="157"/>
      <c r="JC10" s="157"/>
      <c r="JD10" s="157"/>
      <c r="JE10" s="157"/>
      <c r="JF10" s="157"/>
    </row>
    <row r="11" spans="1:266" s="10" customFormat="1" hidden="1" outlineLevel="1">
      <c r="A11" s="110"/>
      <c r="B11" s="110"/>
      <c r="C11" s="111"/>
      <c r="D11" s="82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57"/>
      <c r="CK11" s="157"/>
      <c r="CL11" s="157"/>
      <c r="CM11" s="157"/>
      <c r="CN11" s="157"/>
      <c r="CO11" s="157"/>
      <c r="CP11" s="157"/>
      <c r="CQ11" s="157"/>
      <c r="CR11" s="157"/>
      <c r="CS11" s="157"/>
      <c r="CT11" s="157"/>
      <c r="CU11" s="157"/>
      <c r="CV11" s="157"/>
      <c r="CW11" s="157"/>
      <c r="CX11" s="157"/>
      <c r="CY11" s="157"/>
      <c r="CZ11" s="157"/>
      <c r="DA11" s="157"/>
      <c r="DB11" s="157"/>
      <c r="DC11" s="157"/>
      <c r="DD11" s="157"/>
      <c r="DE11" s="157"/>
      <c r="DF11" s="157"/>
      <c r="DG11" s="157"/>
      <c r="DH11" s="157"/>
      <c r="DI11" s="157"/>
      <c r="DJ11" s="157"/>
      <c r="DK11" s="157"/>
      <c r="DL11" s="157"/>
      <c r="DM11" s="157"/>
      <c r="DN11" s="157"/>
      <c r="DO11" s="157"/>
      <c r="DP11" s="157"/>
      <c r="DQ11" s="157"/>
      <c r="DR11" s="157"/>
      <c r="DS11" s="157"/>
      <c r="DT11" s="157"/>
      <c r="DU11" s="157"/>
      <c r="DV11" s="157"/>
      <c r="DW11" s="157"/>
      <c r="DX11" s="157"/>
      <c r="DY11" s="157"/>
      <c r="DZ11" s="157"/>
      <c r="EA11" s="157"/>
      <c r="EB11" s="157"/>
      <c r="EC11" s="157"/>
      <c r="ED11" s="157"/>
      <c r="EE11" s="157"/>
      <c r="EF11" s="157"/>
      <c r="EG11" s="157"/>
      <c r="EH11" s="157"/>
      <c r="EI11" s="157"/>
      <c r="EJ11" s="157"/>
      <c r="EK11" s="157"/>
      <c r="EL11" s="157"/>
      <c r="EM11" s="157"/>
      <c r="EN11" s="157"/>
      <c r="EO11" s="157"/>
      <c r="EP11" s="157"/>
      <c r="EQ11" s="157"/>
      <c r="ER11" s="157"/>
      <c r="ES11" s="157"/>
      <c r="ET11" s="157"/>
      <c r="EU11" s="157"/>
      <c r="EV11" s="157"/>
      <c r="EW11" s="157"/>
      <c r="EX11" s="157"/>
      <c r="EY11" s="157"/>
      <c r="EZ11" s="157"/>
      <c r="FA11" s="157"/>
      <c r="FB11" s="157"/>
      <c r="FC11" s="157"/>
      <c r="FD11" s="157"/>
      <c r="FE11" s="157"/>
      <c r="FF11" s="157"/>
      <c r="FG11" s="157"/>
      <c r="FH11" s="157"/>
      <c r="FI11" s="157"/>
      <c r="FJ11" s="157"/>
      <c r="FK11" s="157"/>
      <c r="FL11" s="157"/>
      <c r="FM11" s="157"/>
      <c r="FN11" s="157"/>
      <c r="FO11" s="157"/>
      <c r="FP11" s="157"/>
      <c r="FQ11" s="157"/>
      <c r="FR11" s="157"/>
      <c r="FS11" s="157"/>
      <c r="FT11" s="157"/>
      <c r="FU11" s="157"/>
      <c r="FV11" s="157"/>
      <c r="FW11" s="157"/>
      <c r="FX11" s="157"/>
      <c r="FY11" s="157"/>
      <c r="FZ11" s="157"/>
      <c r="GA11" s="157"/>
      <c r="GB11" s="157"/>
      <c r="GC11" s="157"/>
      <c r="GD11" s="157"/>
      <c r="GE11" s="157"/>
      <c r="GF11" s="157"/>
      <c r="GG11" s="157"/>
      <c r="GH11" s="157"/>
      <c r="GI11" s="157"/>
      <c r="GJ11" s="157"/>
      <c r="GK11" s="157"/>
      <c r="GL11" s="157"/>
      <c r="GM11" s="157"/>
      <c r="GN11" s="157"/>
      <c r="GO11" s="157"/>
      <c r="GP11" s="157"/>
      <c r="GQ11" s="157"/>
      <c r="GR11" s="157"/>
      <c r="GS11" s="157"/>
      <c r="GT11" s="157"/>
      <c r="GU11" s="157"/>
      <c r="GV11" s="157"/>
      <c r="GW11" s="157"/>
      <c r="GX11" s="157"/>
      <c r="GY11" s="157"/>
      <c r="GZ11" s="157"/>
      <c r="HA11" s="157"/>
      <c r="HB11" s="157"/>
      <c r="HC11" s="157"/>
      <c r="HD11" s="157"/>
      <c r="HE11" s="157"/>
      <c r="HF11" s="157"/>
      <c r="HG11" s="157"/>
      <c r="HH11" s="157"/>
      <c r="HI11" s="157"/>
      <c r="HJ11" s="157"/>
      <c r="HK11" s="157"/>
      <c r="HL11" s="157"/>
      <c r="HM11" s="157"/>
      <c r="HN11" s="157"/>
      <c r="HO11" s="157"/>
      <c r="HP11" s="157"/>
      <c r="HQ11" s="157"/>
      <c r="HR11" s="157"/>
      <c r="HS11" s="157"/>
      <c r="HT11" s="157"/>
      <c r="HU11" s="157"/>
      <c r="HV11" s="157"/>
      <c r="HW11" s="157"/>
      <c r="HX11" s="157"/>
      <c r="HY11" s="157"/>
      <c r="HZ11" s="157"/>
      <c r="IA11" s="157"/>
      <c r="IB11" s="157"/>
      <c r="IC11" s="157"/>
      <c r="ID11" s="157"/>
      <c r="IE11" s="157"/>
      <c r="IF11" s="157"/>
      <c r="IG11" s="157"/>
      <c r="IH11" s="157"/>
      <c r="II11" s="157"/>
      <c r="IJ11" s="157"/>
      <c r="IK11" s="157"/>
      <c r="IL11" s="157"/>
      <c r="IM11" s="157"/>
      <c r="IN11" s="157"/>
      <c r="IO11" s="157"/>
      <c r="IP11" s="157"/>
      <c r="IQ11" s="157"/>
      <c r="IR11" s="157"/>
      <c r="IS11" s="157"/>
      <c r="IT11" s="157"/>
      <c r="IU11" s="157"/>
      <c r="IV11" s="157"/>
      <c r="IW11" s="157"/>
      <c r="IX11" s="157"/>
      <c r="IY11" s="157"/>
      <c r="IZ11" s="157"/>
      <c r="JA11" s="157"/>
      <c r="JB11" s="157"/>
      <c r="JC11" s="157"/>
      <c r="JD11" s="157"/>
      <c r="JE11" s="157"/>
      <c r="JF11" s="157"/>
    </row>
    <row r="12" spans="1:266" s="26" customFormat="1" hidden="1" outlineLevel="1">
      <c r="A12" s="219"/>
      <c r="B12" s="220"/>
      <c r="C12" s="221"/>
      <c r="D12" s="222"/>
      <c r="E12" s="224" t="str">
        <f t="shared" ref="E12:J12" si="1" xml:space="preserve"> E$9</f>
        <v>Model column counter</v>
      </c>
      <c r="F12" s="224">
        <f t="shared" si="1"/>
        <v>0</v>
      </c>
      <c r="G12" s="224" t="str">
        <f t="shared" si="1"/>
        <v>counter</v>
      </c>
      <c r="H12" s="224">
        <f t="shared" si="1"/>
        <v>0</v>
      </c>
      <c r="I12" s="224">
        <f t="shared" si="1"/>
        <v>0</v>
      </c>
      <c r="J12" s="224">
        <f t="shared" si="1"/>
        <v>1</v>
      </c>
      <c r="K12" s="224">
        <f xml:space="preserve"> K$9</f>
        <v>2</v>
      </c>
      <c r="L12" s="224">
        <f t="shared" ref="L12:U12" si="2" xml:space="preserve"> L$9</f>
        <v>3</v>
      </c>
      <c r="M12" s="224">
        <f t="shared" si="2"/>
        <v>4</v>
      </c>
      <c r="N12" s="224">
        <f t="shared" si="2"/>
        <v>5</v>
      </c>
      <c r="O12" s="224">
        <f t="shared" si="2"/>
        <v>6</v>
      </c>
      <c r="P12" s="224">
        <f t="shared" si="2"/>
        <v>7</v>
      </c>
      <c r="Q12" s="224">
        <f t="shared" si="2"/>
        <v>8</v>
      </c>
      <c r="R12" s="224">
        <f t="shared" si="2"/>
        <v>9</v>
      </c>
      <c r="S12" s="224">
        <f t="shared" si="2"/>
        <v>10</v>
      </c>
      <c r="T12" s="224">
        <f t="shared" si="2"/>
        <v>11</v>
      </c>
      <c r="U12" s="224">
        <f t="shared" si="2"/>
        <v>12</v>
      </c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7"/>
      <c r="BG12" s="157"/>
      <c r="BH12" s="157"/>
      <c r="BI12" s="157"/>
      <c r="BJ12" s="157"/>
      <c r="BK12" s="157"/>
      <c r="BL12" s="157"/>
      <c r="BM12" s="157"/>
      <c r="BN12" s="157"/>
      <c r="BO12" s="157"/>
      <c r="BP12" s="157"/>
      <c r="BQ12" s="157"/>
      <c r="BR12" s="157"/>
      <c r="BS12" s="157"/>
      <c r="BT12" s="157"/>
      <c r="BU12" s="157"/>
      <c r="BV12" s="157"/>
      <c r="BW12" s="157"/>
      <c r="BX12" s="157"/>
      <c r="BY12" s="157"/>
      <c r="BZ12" s="157"/>
      <c r="CA12" s="157"/>
      <c r="CB12" s="157"/>
      <c r="CC12" s="157"/>
      <c r="CD12" s="157"/>
      <c r="CE12" s="157"/>
      <c r="CF12" s="157"/>
      <c r="CG12" s="157"/>
      <c r="CH12" s="157"/>
      <c r="CI12" s="157"/>
      <c r="CJ12" s="157"/>
      <c r="CK12" s="157"/>
      <c r="CL12" s="157"/>
      <c r="CM12" s="157"/>
      <c r="CN12" s="157"/>
      <c r="CO12" s="157"/>
      <c r="CP12" s="157"/>
      <c r="CQ12" s="157"/>
      <c r="CR12" s="157"/>
      <c r="CS12" s="157"/>
      <c r="CT12" s="157"/>
      <c r="CU12" s="157"/>
      <c r="CV12" s="157"/>
      <c r="CW12" s="157"/>
      <c r="CX12" s="157"/>
      <c r="CY12" s="157"/>
      <c r="CZ12" s="157"/>
      <c r="DA12" s="157"/>
      <c r="DB12" s="157"/>
      <c r="DC12" s="157"/>
      <c r="DD12" s="157"/>
      <c r="DE12" s="157"/>
      <c r="DF12" s="157"/>
      <c r="DG12" s="157"/>
      <c r="DH12" s="157"/>
      <c r="DI12" s="157"/>
      <c r="DJ12" s="157"/>
      <c r="DK12" s="157"/>
      <c r="DL12" s="157"/>
      <c r="DM12" s="157"/>
      <c r="DN12" s="157"/>
      <c r="DO12" s="157"/>
      <c r="DP12" s="157"/>
      <c r="DQ12" s="157"/>
      <c r="DR12" s="157"/>
      <c r="DS12" s="157"/>
      <c r="DT12" s="157"/>
      <c r="DU12" s="157"/>
      <c r="DV12" s="157"/>
      <c r="DW12" s="157"/>
      <c r="DX12" s="157"/>
      <c r="DY12" s="157"/>
      <c r="DZ12" s="157"/>
      <c r="EA12" s="157"/>
      <c r="EB12" s="157"/>
      <c r="EC12" s="157"/>
      <c r="ED12" s="157"/>
      <c r="EE12" s="157"/>
      <c r="EF12" s="157"/>
      <c r="EG12" s="157"/>
      <c r="EH12" s="157"/>
      <c r="EI12" s="157"/>
      <c r="EJ12" s="157"/>
      <c r="EK12" s="157"/>
      <c r="EL12" s="157"/>
      <c r="EM12" s="157"/>
      <c r="EN12" s="157"/>
      <c r="EO12" s="157"/>
      <c r="EP12" s="157"/>
      <c r="EQ12" s="157"/>
      <c r="ER12" s="157"/>
      <c r="ES12" s="157"/>
      <c r="ET12" s="157"/>
      <c r="EU12" s="157"/>
      <c r="EV12" s="157"/>
      <c r="EW12" s="157"/>
      <c r="EX12" s="157"/>
      <c r="EY12" s="157"/>
      <c r="EZ12" s="157"/>
      <c r="FA12" s="157"/>
      <c r="FB12" s="157"/>
      <c r="FC12" s="157"/>
      <c r="FD12" s="157"/>
      <c r="FE12" s="157"/>
      <c r="FF12" s="157"/>
      <c r="FG12" s="157"/>
      <c r="FH12" s="157"/>
      <c r="FI12" s="157"/>
      <c r="FJ12" s="157"/>
      <c r="FK12" s="157"/>
      <c r="FL12" s="157"/>
      <c r="FM12" s="157"/>
      <c r="FN12" s="157"/>
      <c r="FO12" s="157"/>
      <c r="FP12" s="157"/>
      <c r="FQ12" s="157"/>
      <c r="FR12" s="157"/>
      <c r="FS12" s="157"/>
      <c r="FT12" s="157"/>
      <c r="FU12" s="157"/>
      <c r="FV12" s="157"/>
      <c r="FW12" s="157"/>
      <c r="FX12" s="157"/>
      <c r="FY12" s="157"/>
      <c r="FZ12" s="157"/>
      <c r="GA12" s="157"/>
      <c r="GB12" s="157"/>
      <c r="GC12" s="157"/>
      <c r="GD12" s="157"/>
      <c r="GE12" s="157"/>
      <c r="GF12" s="157"/>
      <c r="GG12" s="157"/>
      <c r="GH12" s="157"/>
      <c r="GI12" s="157"/>
      <c r="GJ12" s="157"/>
      <c r="GK12" s="157"/>
      <c r="GL12" s="157"/>
      <c r="GM12" s="157"/>
      <c r="GN12" s="157"/>
      <c r="GO12" s="157"/>
      <c r="GP12" s="157"/>
      <c r="GQ12" s="157"/>
      <c r="GR12" s="157"/>
      <c r="GS12" s="157"/>
      <c r="GT12" s="157"/>
      <c r="GU12" s="157"/>
      <c r="GV12" s="157"/>
      <c r="GW12" s="157"/>
      <c r="GX12" s="157"/>
      <c r="GY12" s="157"/>
      <c r="GZ12" s="157"/>
      <c r="HA12" s="157"/>
      <c r="HB12" s="157"/>
      <c r="HC12" s="157"/>
      <c r="HD12" s="157"/>
      <c r="HE12" s="157"/>
      <c r="HF12" s="157"/>
      <c r="HG12" s="157"/>
      <c r="HH12" s="157"/>
      <c r="HI12" s="157"/>
      <c r="HJ12" s="157"/>
      <c r="HK12" s="157"/>
      <c r="HL12" s="157"/>
      <c r="HM12" s="157"/>
      <c r="HN12" s="157"/>
      <c r="HO12" s="157"/>
      <c r="HP12" s="157"/>
      <c r="HQ12" s="157"/>
      <c r="HR12" s="157"/>
      <c r="HS12" s="157"/>
      <c r="HT12" s="157"/>
      <c r="HU12" s="157"/>
      <c r="HV12" s="157"/>
      <c r="HW12" s="157"/>
      <c r="HX12" s="157"/>
      <c r="HY12" s="157"/>
      <c r="HZ12" s="157"/>
      <c r="IA12" s="157"/>
      <c r="IB12" s="157"/>
      <c r="IC12" s="157"/>
      <c r="ID12" s="157"/>
      <c r="IE12" s="157"/>
      <c r="IF12" s="157"/>
      <c r="IG12" s="157"/>
      <c r="IH12" s="157"/>
      <c r="II12" s="157"/>
      <c r="IJ12" s="157"/>
      <c r="IK12" s="157"/>
      <c r="IL12" s="157"/>
      <c r="IM12" s="157"/>
      <c r="IN12" s="157"/>
      <c r="IO12" s="157"/>
      <c r="IP12" s="157"/>
      <c r="IQ12" s="157"/>
      <c r="IR12" s="157"/>
      <c r="IS12" s="157"/>
      <c r="IT12" s="157"/>
      <c r="IU12" s="157"/>
      <c r="IV12" s="157"/>
      <c r="IW12" s="157"/>
      <c r="IX12" s="157"/>
      <c r="IY12" s="157"/>
      <c r="IZ12" s="157"/>
      <c r="JA12" s="157"/>
      <c r="JB12" s="157"/>
      <c r="JC12" s="157"/>
      <c r="JD12" s="157"/>
      <c r="JE12" s="157"/>
      <c r="JF12" s="157"/>
    </row>
    <row r="13" spans="1:266" s="10" customFormat="1" hidden="1" outlineLevel="1">
      <c r="A13" s="110"/>
      <c r="B13" s="110"/>
      <c r="C13" s="111"/>
      <c r="D13" s="112"/>
      <c r="E13" s="79" t="s">
        <v>1477</v>
      </c>
      <c r="F13" s="79"/>
      <c r="G13" s="79" t="s">
        <v>1478</v>
      </c>
      <c r="H13" s="157">
        <f xml:space="preserve"> SUM(J13:U13)</f>
        <v>1</v>
      </c>
      <c r="I13" s="120"/>
      <c r="J13" s="79">
        <f t="shared" ref="J13" si="3" xml:space="preserve"> IF(J12 = 1, 1, 0)</f>
        <v>1</v>
      </c>
      <c r="K13" s="79">
        <f xml:space="preserve"> IF(K12 = 1, 1, 0)</f>
        <v>0</v>
      </c>
      <c r="L13" s="79">
        <f t="shared" ref="L13:U13" si="4" xml:space="preserve"> IF(L12 = 1, 1, 0)</f>
        <v>0</v>
      </c>
      <c r="M13" s="79">
        <f t="shared" si="4"/>
        <v>0</v>
      </c>
      <c r="N13" s="79">
        <f t="shared" si="4"/>
        <v>0</v>
      </c>
      <c r="O13" s="79">
        <f t="shared" si="4"/>
        <v>0</v>
      </c>
      <c r="P13" s="79">
        <f t="shared" si="4"/>
        <v>0</v>
      </c>
      <c r="Q13" s="79">
        <f t="shared" si="4"/>
        <v>0</v>
      </c>
      <c r="R13" s="79">
        <f t="shared" si="4"/>
        <v>0</v>
      </c>
      <c r="S13" s="79">
        <f t="shared" si="4"/>
        <v>0</v>
      </c>
      <c r="T13" s="79">
        <f t="shared" si="4"/>
        <v>0</v>
      </c>
      <c r="U13" s="79">
        <f t="shared" si="4"/>
        <v>0</v>
      </c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7"/>
      <c r="BG13" s="157"/>
      <c r="BH13" s="157"/>
      <c r="BI13" s="157"/>
      <c r="BJ13" s="157"/>
      <c r="BK13" s="157"/>
      <c r="BL13" s="157"/>
      <c r="BM13" s="157"/>
      <c r="BN13" s="157"/>
      <c r="BO13" s="157"/>
      <c r="BP13" s="157"/>
      <c r="BQ13" s="157"/>
      <c r="BR13" s="157"/>
      <c r="BS13" s="157"/>
      <c r="BT13" s="157"/>
      <c r="BU13" s="157"/>
      <c r="BV13" s="157"/>
      <c r="BW13" s="157"/>
      <c r="BX13" s="157"/>
      <c r="BY13" s="157"/>
      <c r="BZ13" s="157"/>
      <c r="CA13" s="157"/>
      <c r="CB13" s="157"/>
      <c r="CC13" s="157"/>
      <c r="CD13" s="157"/>
      <c r="CE13" s="157"/>
      <c r="CF13" s="157"/>
      <c r="CG13" s="157"/>
      <c r="CH13" s="157"/>
      <c r="CI13" s="157"/>
      <c r="CJ13" s="157"/>
      <c r="CK13" s="157"/>
      <c r="CL13" s="157"/>
      <c r="CM13" s="157"/>
      <c r="CN13" s="157"/>
      <c r="CO13" s="157"/>
      <c r="CP13" s="157"/>
      <c r="CQ13" s="157"/>
      <c r="CR13" s="157"/>
      <c r="CS13" s="157"/>
      <c r="CT13" s="157"/>
      <c r="CU13" s="157"/>
      <c r="CV13" s="157"/>
      <c r="CW13" s="157"/>
      <c r="CX13" s="157"/>
      <c r="CY13" s="157"/>
      <c r="CZ13" s="157"/>
      <c r="DA13" s="157"/>
      <c r="DB13" s="157"/>
      <c r="DC13" s="157"/>
      <c r="DD13" s="157"/>
      <c r="DE13" s="157"/>
      <c r="DF13" s="157"/>
      <c r="DG13" s="157"/>
      <c r="DH13" s="157"/>
      <c r="DI13" s="157"/>
      <c r="DJ13" s="157"/>
      <c r="DK13" s="157"/>
      <c r="DL13" s="157"/>
      <c r="DM13" s="157"/>
      <c r="DN13" s="157"/>
      <c r="DO13" s="157"/>
      <c r="DP13" s="157"/>
      <c r="DQ13" s="157"/>
      <c r="DR13" s="157"/>
      <c r="DS13" s="157"/>
      <c r="DT13" s="157"/>
      <c r="DU13" s="157"/>
      <c r="DV13" s="157"/>
      <c r="DW13" s="157"/>
      <c r="DX13" s="157"/>
      <c r="DY13" s="157"/>
      <c r="DZ13" s="157"/>
      <c r="EA13" s="157"/>
      <c r="EB13" s="157"/>
      <c r="EC13" s="157"/>
      <c r="ED13" s="157"/>
      <c r="EE13" s="157"/>
      <c r="EF13" s="157"/>
      <c r="EG13" s="157"/>
      <c r="EH13" s="157"/>
      <c r="EI13" s="157"/>
      <c r="EJ13" s="157"/>
      <c r="EK13" s="157"/>
      <c r="EL13" s="157"/>
      <c r="EM13" s="157"/>
      <c r="EN13" s="157"/>
      <c r="EO13" s="157"/>
      <c r="EP13" s="157"/>
      <c r="EQ13" s="157"/>
      <c r="ER13" s="157"/>
      <c r="ES13" s="157"/>
      <c r="ET13" s="157"/>
      <c r="EU13" s="157"/>
      <c r="EV13" s="157"/>
      <c r="EW13" s="157"/>
      <c r="EX13" s="157"/>
      <c r="EY13" s="157"/>
      <c r="EZ13" s="157"/>
      <c r="FA13" s="157"/>
      <c r="FB13" s="157"/>
      <c r="FC13" s="157"/>
      <c r="FD13" s="157"/>
      <c r="FE13" s="157"/>
      <c r="FF13" s="157"/>
      <c r="FG13" s="157"/>
      <c r="FH13" s="157"/>
      <c r="FI13" s="157"/>
      <c r="FJ13" s="157"/>
      <c r="FK13" s="157"/>
      <c r="FL13" s="157"/>
      <c r="FM13" s="157"/>
      <c r="FN13" s="157"/>
      <c r="FO13" s="157"/>
      <c r="FP13" s="157"/>
      <c r="FQ13" s="157"/>
      <c r="FR13" s="157"/>
      <c r="FS13" s="157"/>
      <c r="FT13" s="157"/>
      <c r="FU13" s="157"/>
      <c r="FV13" s="157"/>
      <c r="FW13" s="157"/>
      <c r="FX13" s="157"/>
      <c r="FY13" s="157"/>
      <c r="FZ13" s="157"/>
      <c r="GA13" s="157"/>
      <c r="GB13" s="157"/>
      <c r="GC13" s="157"/>
      <c r="GD13" s="157"/>
      <c r="GE13" s="157"/>
      <c r="GF13" s="157"/>
      <c r="GG13" s="157"/>
      <c r="GH13" s="157"/>
      <c r="GI13" s="157"/>
      <c r="GJ13" s="157"/>
      <c r="GK13" s="157"/>
      <c r="GL13" s="157"/>
      <c r="GM13" s="157"/>
      <c r="GN13" s="157"/>
      <c r="GO13" s="157"/>
      <c r="GP13" s="157"/>
      <c r="GQ13" s="157"/>
      <c r="GR13" s="157"/>
      <c r="GS13" s="157"/>
      <c r="GT13" s="157"/>
      <c r="GU13" s="157"/>
      <c r="GV13" s="157"/>
      <c r="GW13" s="157"/>
      <c r="GX13" s="157"/>
      <c r="GY13" s="157"/>
      <c r="GZ13" s="157"/>
      <c r="HA13" s="157"/>
      <c r="HB13" s="157"/>
      <c r="HC13" s="157"/>
      <c r="HD13" s="157"/>
      <c r="HE13" s="157"/>
      <c r="HF13" s="157"/>
      <c r="HG13" s="157"/>
      <c r="HH13" s="157"/>
      <c r="HI13" s="157"/>
      <c r="HJ13" s="157"/>
      <c r="HK13" s="157"/>
      <c r="HL13" s="157"/>
      <c r="HM13" s="157"/>
      <c r="HN13" s="157"/>
      <c r="HO13" s="157"/>
      <c r="HP13" s="157"/>
      <c r="HQ13" s="157"/>
      <c r="HR13" s="157"/>
      <c r="HS13" s="157"/>
      <c r="HT13" s="157"/>
      <c r="HU13" s="157"/>
      <c r="HV13" s="157"/>
      <c r="HW13" s="157"/>
      <c r="HX13" s="157"/>
      <c r="HY13" s="157"/>
      <c r="HZ13" s="157"/>
      <c r="IA13" s="157"/>
      <c r="IB13" s="157"/>
      <c r="IC13" s="157"/>
      <c r="ID13" s="157"/>
      <c r="IE13" s="157"/>
      <c r="IF13" s="157"/>
      <c r="IG13" s="157"/>
      <c r="IH13" s="157"/>
      <c r="II13" s="157"/>
      <c r="IJ13" s="157"/>
      <c r="IK13" s="157"/>
      <c r="IL13" s="157"/>
      <c r="IM13" s="157"/>
      <c r="IN13" s="157"/>
      <c r="IO13" s="157"/>
      <c r="IP13" s="157"/>
      <c r="IQ13" s="157"/>
      <c r="IR13" s="157"/>
      <c r="IS13" s="157"/>
      <c r="IT13" s="157"/>
      <c r="IU13" s="157"/>
      <c r="IV13" s="157"/>
      <c r="IW13" s="157"/>
      <c r="IX13" s="157"/>
      <c r="IY13" s="157"/>
      <c r="IZ13" s="157"/>
      <c r="JA13" s="157"/>
      <c r="JB13" s="157"/>
      <c r="JC13" s="157"/>
      <c r="JD13" s="157"/>
      <c r="JE13" s="157"/>
      <c r="JF13" s="157"/>
    </row>
    <row r="14" spans="1:266" s="10" customFormat="1" hidden="1" outlineLevel="1">
      <c r="A14" s="110"/>
      <c r="B14" s="110"/>
      <c r="C14" s="111"/>
      <c r="D14" s="112"/>
      <c r="E14" s="79"/>
      <c r="F14" s="79"/>
      <c r="G14" s="79"/>
      <c r="H14" s="79"/>
      <c r="I14" s="120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7"/>
      <c r="BG14" s="157"/>
      <c r="BH14" s="157"/>
      <c r="BI14" s="157"/>
      <c r="BJ14" s="157"/>
      <c r="BK14" s="157"/>
      <c r="BL14" s="157"/>
      <c r="BM14" s="157"/>
      <c r="BN14" s="157"/>
      <c r="BO14" s="157"/>
      <c r="BP14" s="157"/>
      <c r="BQ14" s="157"/>
      <c r="BR14" s="157"/>
      <c r="BS14" s="157"/>
      <c r="BT14" s="157"/>
      <c r="BU14" s="157"/>
      <c r="BV14" s="157"/>
      <c r="BW14" s="157"/>
      <c r="BX14" s="157"/>
      <c r="BY14" s="157"/>
      <c r="BZ14" s="157"/>
      <c r="CA14" s="157"/>
      <c r="CB14" s="157"/>
      <c r="CC14" s="157"/>
      <c r="CD14" s="157"/>
      <c r="CE14" s="157"/>
      <c r="CF14" s="157"/>
      <c r="CG14" s="157"/>
      <c r="CH14" s="157"/>
      <c r="CI14" s="157"/>
      <c r="CJ14" s="157"/>
      <c r="CK14" s="157"/>
      <c r="CL14" s="157"/>
      <c r="CM14" s="157"/>
      <c r="CN14" s="157"/>
      <c r="CO14" s="157"/>
      <c r="CP14" s="157"/>
      <c r="CQ14" s="157"/>
      <c r="CR14" s="157"/>
      <c r="CS14" s="157"/>
      <c r="CT14" s="157"/>
      <c r="CU14" s="157"/>
      <c r="CV14" s="157"/>
      <c r="CW14" s="157"/>
      <c r="CX14" s="157"/>
      <c r="CY14" s="157"/>
      <c r="CZ14" s="157"/>
      <c r="DA14" s="157"/>
      <c r="DB14" s="157"/>
      <c r="DC14" s="157"/>
      <c r="DD14" s="157"/>
      <c r="DE14" s="157"/>
      <c r="DF14" s="157"/>
      <c r="DG14" s="157"/>
      <c r="DH14" s="157"/>
      <c r="DI14" s="157"/>
      <c r="DJ14" s="157"/>
      <c r="DK14" s="157"/>
      <c r="DL14" s="157"/>
      <c r="DM14" s="157"/>
      <c r="DN14" s="157"/>
      <c r="DO14" s="157"/>
      <c r="DP14" s="157"/>
      <c r="DQ14" s="157"/>
      <c r="DR14" s="157"/>
      <c r="DS14" s="157"/>
      <c r="DT14" s="157"/>
      <c r="DU14" s="157"/>
      <c r="DV14" s="157"/>
      <c r="DW14" s="157"/>
      <c r="DX14" s="157"/>
      <c r="DY14" s="157"/>
      <c r="DZ14" s="157"/>
      <c r="EA14" s="157"/>
      <c r="EB14" s="157"/>
      <c r="EC14" s="157"/>
      <c r="ED14" s="157"/>
      <c r="EE14" s="157"/>
      <c r="EF14" s="157"/>
      <c r="EG14" s="157"/>
      <c r="EH14" s="157"/>
      <c r="EI14" s="157"/>
      <c r="EJ14" s="157"/>
      <c r="EK14" s="157"/>
      <c r="EL14" s="157"/>
      <c r="EM14" s="157"/>
      <c r="EN14" s="157"/>
      <c r="EO14" s="157"/>
      <c r="EP14" s="157"/>
      <c r="EQ14" s="157"/>
      <c r="ER14" s="157"/>
      <c r="ES14" s="157"/>
      <c r="ET14" s="157"/>
      <c r="EU14" s="157"/>
      <c r="EV14" s="157"/>
      <c r="EW14" s="157"/>
      <c r="EX14" s="157"/>
      <c r="EY14" s="157"/>
      <c r="EZ14" s="157"/>
      <c r="FA14" s="157"/>
      <c r="FB14" s="157"/>
      <c r="FC14" s="157"/>
      <c r="FD14" s="157"/>
      <c r="FE14" s="157"/>
      <c r="FF14" s="157"/>
      <c r="FG14" s="157"/>
      <c r="FH14" s="157"/>
      <c r="FI14" s="157"/>
      <c r="FJ14" s="157"/>
      <c r="FK14" s="157"/>
      <c r="FL14" s="157"/>
      <c r="FM14" s="157"/>
      <c r="FN14" s="157"/>
      <c r="FO14" s="157"/>
      <c r="FP14" s="157"/>
      <c r="FQ14" s="157"/>
      <c r="FR14" s="157"/>
      <c r="FS14" s="157"/>
      <c r="FT14" s="157"/>
      <c r="FU14" s="157"/>
      <c r="FV14" s="157"/>
      <c r="FW14" s="157"/>
      <c r="FX14" s="157"/>
      <c r="FY14" s="157"/>
      <c r="FZ14" s="157"/>
      <c r="GA14" s="157"/>
      <c r="GB14" s="157"/>
      <c r="GC14" s="157"/>
      <c r="GD14" s="157"/>
      <c r="GE14" s="157"/>
      <c r="GF14" s="157"/>
      <c r="GG14" s="157"/>
      <c r="GH14" s="157"/>
      <c r="GI14" s="157"/>
      <c r="GJ14" s="157"/>
      <c r="GK14" s="157"/>
      <c r="GL14" s="157"/>
      <c r="GM14" s="157"/>
      <c r="GN14" s="157"/>
      <c r="GO14" s="157"/>
      <c r="GP14" s="157"/>
      <c r="GQ14" s="157"/>
      <c r="GR14" s="157"/>
      <c r="GS14" s="157"/>
      <c r="GT14" s="157"/>
      <c r="GU14" s="157"/>
      <c r="GV14" s="157"/>
      <c r="GW14" s="157"/>
      <c r="GX14" s="157"/>
      <c r="GY14" s="157"/>
      <c r="GZ14" s="157"/>
      <c r="HA14" s="157"/>
      <c r="HB14" s="157"/>
      <c r="HC14" s="157"/>
      <c r="HD14" s="157"/>
      <c r="HE14" s="157"/>
      <c r="HF14" s="157"/>
      <c r="HG14" s="157"/>
      <c r="HH14" s="157"/>
      <c r="HI14" s="157"/>
      <c r="HJ14" s="157"/>
      <c r="HK14" s="157"/>
      <c r="HL14" s="157"/>
      <c r="HM14" s="157"/>
      <c r="HN14" s="157"/>
      <c r="HO14" s="157"/>
      <c r="HP14" s="157"/>
      <c r="HQ14" s="157"/>
      <c r="HR14" s="157"/>
      <c r="HS14" s="157"/>
      <c r="HT14" s="157"/>
      <c r="HU14" s="157"/>
      <c r="HV14" s="157"/>
      <c r="HW14" s="157"/>
      <c r="HX14" s="157"/>
      <c r="HY14" s="157"/>
      <c r="HZ14" s="157"/>
      <c r="IA14" s="157"/>
      <c r="IB14" s="157"/>
      <c r="IC14" s="157"/>
      <c r="ID14" s="157"/>
      <c r="IE14" s="157"/>
      <c r="IF14" s="157"/>
      <c r="IG14" s="157"/>
      <c r="IH14" s="157"/>
      <c r="II14" s="157"/>
      <c r="IJ14" s="157"/>
      <c r="IK14" s="157"/>
      <c r="IL14" s="157"/>
      <c r="IM14" s="157"/>
      <c r="IN14" s="157"/>
      <c r="IO14" s="157"/>
      <c r="IP14" s="157"/>
      <c r="IQ14" s="157"/>
      <c r="IR14" s="157"/>
      <c r="IS14" s="157"/>
      <c r="IT14" s="157"/>
      <c r="IU14" s="157"/>
      <c r="IV14" s="157"/>
      <c r="IW14" s="157"/>
      <c r="IX14" s="157"/>
      <c r="IY14" s="157"/>
      <c r="IZ14" s="157"/>
      <c r="JA14" s="157"/>
      <c r="JB14" s="157"/>
      <c r="JC14" s="157"/>
      <c r="JD14" s="157"/>
      <c r="JE14" s="157"/>
      <c r="JF14" s="157"/>
    </row>
    <row r="15" spans="1:266" s="10" customFormat="1" hidden="1" outlineLevel="1">
      <c r="A15" s="110"/>
      <c r="B15" s="110" t="s">
        <v>1479</v>
      </c>
      <c r="C15" s="111"/>
      <c r="D15" s="112"/>
      <c r="E15" s="79"/>
      <c r="F15" s="79"/>
      <c r="G15" s="79"/>
      <c r="H15" s="79"/>
      <c r="I15" s="120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7"/>
      <c r="BG15" s="157"/>
      <c r="BH15" s="157"/>
      <c r="BI15" s="157"/>
      <c r="BJ15" s="157"/>
      <c r="BK15" s="157"/>
      <c r="BL15" s="157"/>
      <c r="BM15" s="157"/>
      <c r="BN15" s="157"/>
      <c r="BO15" s="157"/>
      <c r="BP15" s="157"/>
      <c r="BQ15" s="157"/>
      <c r="BR15" s="157"/>
      <c r="BS15" s="157"/>
      <c r="BT15" s="157"/>
      <c r="BU15" s="157"/>
      <c r="BV15" s="157"/>
      <c r="BW15" s="157"/>
      <c r="BX15" s="157"/>
      <c r="BY15" s="157"/>
      <c r="BZ15" s="157"/>
      <c r="CA15" s="157"/>
      <c r="CB15" s="157"/>
      <c r="CC15" s="157"/>
      <c r="CD15" s="157"/>
      <c r="CE15" s="157"/>
      <c r="CF15" s="157"/>
      <c r="CG15" s="157"/>
      <c r="CH15" s="157"/>
      <c r="CI15" s="157"/>
      <c r="CJ15" s="157"/>
      <c r="CK15" s="157"/>
      <c r="CL15" s="157"/>
      <c r="CM15" s="157"/>
      <c r="CN15" s="157"/>
      <c r="CO15" s="157"/>
      <c r="CP15" s="157"/>
      <c r="CQ15" s="157"/>
      <c r="CR15" s="157"/>
      <c r="CS15" s="157"/>
      <c r="CT15" s="157"/>
      <c r="CU15" s="157"/>
      <c r="CV15" s="157"/>
      <c r="CW15" s="157"/>
      <c r="CX15" s="157"/>
      <c r="CY15" s="157"/>
      <c r="CZ15" s="157"/>
      <c r="DA15" s="157"/>
      <c r="DB15" s="157"/>
      <c r="DC15" s="157"/>
      <c r="DD15" s="157"/>
      <c r="DE15" s="157"/>
      <c r="DF15" s="157"/>
      <c r="DG15" s="157"/>
      <c r="DH15" s="157"/>
      <c r="DI15" s="157"/>
      <c r="DJ15" s="157"/>
      <c r="DK15" s="157"/>
      <c r="DL15" s="157"/>
      <c r="DM15" s="157"/>
      <c r="DN15" s="157"/>
      <c r="DO15" s="157"/>
      <c r="DP15" s="157"/>
      <c r="DQ15" s="157"/>
      <c r="DR15" s="157"/>
      <c r="DS15" s="157"/>
      <c r="DT15" s="157"/>
      <c r="DU15" s="157"/>
      <c r="DV15" s="157"/>
      <c r="DW15" s="157"/>
      <c r="DX15" s="157"/>
      <c r="DY15" s="157"/>
      <c r="DZ15" s="157"/>
      <c r="EA15" s="157"/>
      <c r="EB15" s="157"/>
      <c r="EC15" s="157"/>
      <c r="ED15" s="157"/>
      <c r="EE15" s="157"/>
      <c r="EF15" s="157"/>
      <c r="EG15" s="157"/>
      <c r="EH15" s="157"/>
      <c r="EI15" s="157"/>
      <c r="EJ15" s="157"/>
      <c r="EK15" s="157"/>
      <c r="EL15" s="157"/>
      <c r="EM15" s="157"/>
      <c r="EN15" s="157"/>
      <c r="EO15" s="157"/>
      <c r="EP15" s="157"/>
      <c r="EQ15" s="157"/>
      <c r="ER15" s="157"/>
      <c r="ES15" s="157"/>
      <c r="ET15" s="157"/>
      <c r="EU15" s="157"/>
      <c r="EV15" s="157"/>
      <c r="EW15" s="157"/>
      <c r="EX15" s="157"/>
      <c r="EY15" s="157"/>
      <c r="EZ15" s="157"/>
      <c r="FA15" s="157"/>
      <c r="FB15" s="157"/>
      <c r="FC15" s="157"/>
      <c r="FD15" s="157"/>
      <c r="FE15" s="157"/>
      <c r="FF15" s="157"/>
      <c r="FG15" s="157"/>
      <c r="FH15" s="157"/>
      <c r="FI15" s="157"/>
      <c r="FJ15" s="157"/>
      <c r="FK15" s="157"/>
      <c r="FL15" s="157"/>
      <c r="FM15" s="157"/>
      <c r="FN15" s="157"/>
      <c r="FO15" s="157"/>
      <c r="FP15" s="157"/>
      <c r="FQ15" s="157"/>
      <c r="FR15" s="157"/>
      <c r="FS15" s="157"/>
      <c r="FT15" s="157"/>
      <c r="FU15" s="157"/>
      <c r="FV15" s="157"/>
      <c r="FW15" s="157"/>
      <c r="FX15" s="157"/>
      <c r="FY15" s="157"/>
      <c r="FZ15" s="157"/>
      <c r="GA15" s="157"/>
      <c r="GB15" s="157"/>
      <c r="GC15" s="157"/>
      <c r="GD15" s="157"/>
      <c r="GE15" s="157"/>
      <c r="GF15" s="157"/>
      <c r="GG15" s="157"/>
      <c r="GH15" s="157"/>
      <c r="GI15" s="157"/>
      <c r="GJ15" s="157"/>
      <c r="GK15" s="157"/>
      <c r="GL15" s="157"/>
      <c r="GM15" s="157"/>
      <c r="GN15" s="157"/>
      <c r="GO15" s="157"/>
      <c r="GP15" s="157"/>
      <c r="GQ15" s="157"/>
      <c r="GR15" s="157"/>
      <c r="GS15" s="157"/>
      <c r="GT15" s="157"/>
      <c r="GU15" s="157"/>
      <c r="GV15" s="157"/>
      <c r="GW15" s="157"/>
      <c r="GX15" s="157"/>
      <c r="GY15" s="157"/>
      <c r="GZ15" s="157"/>
      <c r="HA15" s="157"/>
      <c r="HB15" s="157"/>
      <c r="HC15" s="157"/>
      <c r="HD15" s="157"/>
      <c r="HE15" s="157"/>
      <c r="HF15" s="157"/>
      <c r="HG15" s="157"/>
      <c r="HH15" s="157"/>
      <c r="HI15" s="157"/>
      <c r="HJ15" s="157"/>
      <c r="HK15" s="157"/>
      <c r="HL15" s="157"/>
      <c r="HM15" s="157"/>
      <c r="HN15" s="157"/>
      <c r="HO15" s="157"/>
      <c r="HP15" s="157"/>
      <c r="HQ15" s="157"/>
      <c r="HR15" s="157"/>
      <c r="HS15" s="157"/>
      <c r="HT15" s="157"/>
      <c r="HU15" s="157"/>
      <c r="HV15" s="157"/>
      <c r="HW15" s="157"/>
      <c r="HX15" s="157"/>
      <c r="HY15" s="157"/>
      <c r="HZ15" s="157"/>
      <c r="IA15" s="157"/>
      <c r="IB15" s="157"/>
      <c r="IC15" s="157"/>
      <c r="ID15" s="157"/>
      <c r="IE15" s="157"/>
      <c r="IF15" s="157"/>
      <c r="IG15" s="157"/>
      <c r="IH15" s="157"/>
      <c r="II15" s="157"/>
      <c r="IJ15" s="157"/>
      <c r="IK15" s="157"/>
      <c r="IL15" s="157"/>
      <c r="IM15" s="157"/>
      <c r="IN15" s="157"/>
      <c r="IO15" s="157"/>
      <c r="IP15" s="157"/>
      <c r="IQ15" s="157"/>
      <c r="IR15" s="157"/>
      <c r="IS15" s="157"/>
      <c r="IT15" s="157"/>
      <c r="IU15" s="157"/>
      <c r="IV15" s="157"/>
      <c r="IW15" s="157"/>
      <c r="IX15" s="157"/>
      <c r="IY15" s="157"/>
      <c r="IZ15" s="157"/>
      <c r="JA15" s="157"/>
      <c r="JB15" s="157"/>
      <c r="JC15" s="157"/>
      <c r="JD15" s="157"/>
      <c r="JE15" s="157"/>
      <c r="JF15" s="157"/>
    </row>
    <row r="16" spans="1:266" s="27" customFormat="1" hidden="1" outlineLevel="1">
      <c r="A16" s="220"/>
      <c r="B16" s="220"/>
      <c r="C16" s="225"/>
      <c r="D16" s="226"/>
      <c r="E16" s="254" t="str">
        <f xml:space="preserve"> InpC!E$13</f>
        <v>First date first FY</v>
      </c>
      <c r="F16" s="254">
        <f xml:space="preserve"> InpC!H$13</f>
        <v>43191</v>
      </c>
      <c r="G16" s="254" t="str">
        <f xml:space="preserve"> InpC!N$13</f>
        <v>date</v>
      </c>
      <c r="H16" s="124"/>
      <c r="I16" s="123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7"/>
      <c r="BG16" s="157"/>
      <c r="BH16" s="157"/>
      <c r="BI16" s="157"/>
      <c r="BJ16" s="157"/>
      <c r="BK16" s="157"/>
      <c r="BL16" s="157"/>
      <c r="BM16" s="157"/>
      <c r="BN16" s="157"/>
      <c r="BO16" s="157"/>
      <c r="BP16" s="157"/>
      <c r="BQ16" s="157"/>
      <c r="BR16" s="157"/>
      <c r="BS16" s="157"/>
      <c r="BT16" s="157"/>
      <c r="BU16" s="157"/>
      <c r="BV16" s="157"/>
      <c r="BW16" s="157"/>
      <c r="BX16" s="157"/>
      <c r="BY16" s="157"/>
      <c r="BZ16" s="157"/>
      <c r="CA16" s="157"/>
      <c r="CB16" s="157"/>
      <c r="CC16" s="157"/>
      <c r="CD16" s="157"/>
      <c r="CE16" s="157"/>
      <c r="CF16" s="157"/>
      <c r="CG16" s="157"/>
      <c r="CH16" s="157"/>
      <c r="CI16" s="157"/>
      <c r="CJ16" s="157"/>
      <c r="CK16" s="157"/>
      <c r="CL16" s="157"/>
      <c r="CM16" s="157"/>
      <c r="CN16" s="157"/>
      <c r="CO16" s="157"/>
      <c r="CP16" s="157"/>
      <c r="CQ16" s="157"/>
      <c r="CR16" s="157"/>
      <c r="CS16" s="157"/>
      <c r="CT16" s="157"/>
      <c r="CU16" s="157"/>
      <c r="CV16" s="157"/>
      <c r="CW16" s="157"/>
      <c r="CX16" s="157"/>
      <c r="CY16" s="157"/>
      <c r="CZ16" s="157"/>
      <c r="DA16" s="157"/>
      <c r="DB16" s="157"/>
      <c r="DC16" s="157"/>
      <c r="DD16" s="157"/>
      <c r="DE16" s="157"/>
      <c r="DF16" s="157"/>
      <c r="DG16" s="157"/>
      <c r="DH16" s="157"/>
      <c r="DI16" s="157"/>
      <c r="DJ16" s="157"/>
      <c r="DK16" s="157"/>
      <c r="DL16" s="157"/>
      <c r="DM16" s="157"/>
      <c r="DN16" s="157"/>
      <c r="DO16" s="157"/>
      <c r="DP16" s="157"/>
      <c r="DQ16" s="157"/>
      <c r="DR16" s="157"/>
      <c r="DS16" s="157"/>
      <c r="DT16" s="157"/>
      <c r="DU16" s="157"/>
      <c r="DV16" s="157"/>
      <c r="DW16" s="157"/>
      <c r="DX16" s="157"/>
      <c r="DY16" s="157"/>
      <c r="DZ16" s="157"/>
      <c r="EA16" s="157"/>
      <c r="EB16" s="157"/>
      <c r="EC16" s="157"/>
      <c r="ED16" s="157"/>
      <c r="EE16" s="157"/>
      <c r="EF16" s="157"/>
      <c r="EG16" s="157"/>
      <c r="EH16" s="157"/>
      <c r="EI16" s="157"/>
      <c r="EJ16" s="157"/>
      <c r="EK16" s="157"/>
      <c r="EL16" s="157"/>
      <c r="EM16" s="157"/>
      <c r="EN16" s="157"/>
      <c r="EO16" s="157"/>
      <c r="EP16" s="157"/>
      <c r="EQ16" s="157"/>
      <c r="ER16" s="157"/>
      <c r="ES16" s="157"/>
      <c r="ET16" s="157"/>
      <c r="EU16" s="157"/>
      <c r="EV16" s="157"/>
      <c r="EW16" s="157"/>
      <c r="EX16" s="157"/>
      <c r="EY16" s="157"/>
      <c r="EZ16" s="157"/>
      <c r="FA16" s="157"/>
      <c r="FB16" s="157"/>
      <c r="FC16" s="157"/>
      <c r="FD16" s="157"/>
      <c r="FE16" s="157"/>
      <c r="FF16" s="157"/>
      <c r="FG16" s="157"/>
      <c r="FH16" s="157"/>
      <c r="FI16" s="157"/>
      <c r="FJ16" s="157"/>
      <c r="FK16" s="157"/>
      <c r="FL16" s="157"/>
      <c r="FM16" s="157"/>
      <c r="FN16" s="157"/>
      <c r="FO16" s="157"/>
      <c r="FP16" s="157"/>
      <c r="FQ16" s="157"/>
      <c r="FR16" s="157"/>
      <c r="FS16" s="157"/>
      <c r="FT16" s="157"/>
      <c r="FU16" s="157"/>
      <c r="FV16" s="157"/>
      <c r="FW16" s="157"/>
      <c r="FX16" s="157"/>
      <c r="FY16" s="157"/>
      <c r="FZ16" s="157"/>
      <c r="GA16" s="157"/>
      <c r="GB16" s="157"/>
      <c r="GC16" s="157"/>
      <c r="GD16" s="157"/>
      <c r="GE16" s="157"/>
      <c r="GF16" s="157"/>
      <c r="GG16" s="157"/>
      <c r="GH16" s="157"/>
      <c r="GI16" s="157"/>
      <c r="GJ16" s="157"/>
      <c r="GK16" s="157"/>
      <c r="GL16" s="157"/>
      <c r="GM16" s="157"/>
      <c r="GN16" s="157"/>
      <c r="GO16" s="157"/>
      <c r="GP16" s="157"/>
      <c r="GQ16" s="157"/>
      <c r="GR16" s="157"/>
      <c r="GS16" s="157"/>
      <c r="GT16" s="157"/>
      <c r="GU16" s="157"/>
      <c r="GV16" s="157"/>
      <c r="GW16" s="157"/>
      <c r="GX16" s="157"/>
      <c r="GY16" s="157"/>
      <c r="GZ16" s="157"/>
      <c r="HA16" s="157"/>
      <c r="HB16" s="157"/>
      <c r="HC16" s="157"/>
      <c r="HD16" s="157"/>
      <c r="HE16" s="157"/>
      <c r="HF16" s="157"/>
      <c r="HG16" s="157"/>
      <c r="HH16" s="157"/>
      <c r="HI16" s="157"/>
      <c r="HJ16" s="157"/>
      <c r="HK16" s="157"/>
      <c r="HL16" s="157"/>
      <c r="HM16" s="157"/>
      <c r="HN16" s="157"/>
      <c r="HO16" s="157"/>
      <c r="HP16" s="157"/>
      <c r="HQ16" s="157"/>
      <c r="HR16" s="157"/>
      <c r="HS16" s="157"/>
      <c r="HT16" s="157"/>
      <c r="HU16" s="157"/>
      <c r="HV16" s="157"/>
      <c r="HW16" s="157"/>
      <c r="HX16" s="157"/>
      <c r="HY16" s="157"/>
      <c r="HZ16" s="157"/>
      <c r="IA16" s="157"/>
      <c r="IB16" s="157"/>
      <c r="IC16" s="157"/>
      <c r="ID16" s="157"/>
      <c r="IE16" s="157"/>
      <c r="IF16" s="157"/>
      <c r="IG16" s="157"/>
      <c r="IH16" s="157"/>
      <c r="II16" s="157"/>
      <c r="IJ16" s="157"/>
      <c r="IK16" s="157"/>
      <c r="IL16" s="157"/>
      <c r="IM16" s="157"/>
      <c r="IN16" s="157"/>
      <c r="IO16" s="157"/>
      <c r="IP16" s="157"/>
      <c r="IQ16" s="157"/>
      <c r="IR16" s="157"/>
      <c r="IS16" s="157"/>
      <c r="IT16" s="157"/>
      <c r="IU16" s="157"/>
      <c r="IV16" s="157"/>
      <c r="IW16" s="157"/>
      <c r="IX16" s="157"/>
      <c r="IY16" s="157"/>
      <c r="IZ16" s="157"/>
      <c r="JA16" s="157"/>
      <c r="JB16" s="157"/>
      <c r="JC16" s="157"/>
      <c r="JD16" s="157"/>
      <c r="JE16" s="157"/>
      <c r="JF16" s="157"/>
    </row>
    <row r="17" spans="1:266" s="10" customFormat="1" hidden="1" outlineLevel="1">
      <c r="A17" s="110"/>
      <c r="B17" s="220"/>
      <c r="C17" s="111"/>
      <c r="D17" s="112"/>
      <c r="E17" s="79" t="str">
        <f t="shared" ref="E17:J17" si="5" xml:space="preserve"> E$13</f>
        <v>First model column flag</v>
      </c>
      <c r="F17" s="79">
        <f t="shared" si="5"/>
        <v>0</v>
      </c>
      <c r="G17" s="79" t="str">
        <f t="shared" si="5"/>
        <v>flag</v>
      </c>
      <c r="H17" s="79">
        <f t="shared" si="5"/>
        <v>1</v>
      </c>
      <c r="I17" s="120">
        <f t="shared" si="5"/>
        <v>0</v>
      </c>
      <c r="J17" s="79">
        <f t="shared" si="5"/>
        <v>1</v>
      </c>
      <c r="K17" s="79">
        <f xml:space="preserve"> K$13</f>
        <v>0</v>
      </c>
      <c r="L17" s="79">
        <f t="shared" ref="L17:U17" si="6" xml:space="preserve"> L$13</f>
        <v>0</v>
      </c>
      <c r="M17" s="79">
        <f t="shared" si="6"/>
        <v>0</v>
      </c>
      <c r="N17" s="79">
        <f t="shared" si="6"/>
        <v>0</v>
      </c>
      <c r="O17" s="79">
        <f t="shared" si="6"/>
        <v>0</v>
      </c>
      <c r="P17" s="79">
        <f t="shared" si="6"/>
        <v>0</v>
      </c>
      <c r="Q17" s="79">
        <f t="shared" si="6"/>
        <v>0</v>
      </c>
      <c r="R17" s="79">
        <f t="shared" si="6"/>
        <v>0</v>
      </c>
      <c r="S17" s="79">
        <f t="shared" si="6"/>
        <v>0</v>
      </c>
      <c r="T17" s="79">
        <f t="shared" si="6"/>
        <v>0</v>
      </c>
      <c r="U17" s="79">
        <f t="shared" si="6"/>
        <v>0</v>
      </c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7"/>
      <c r="BG17" s="157"/>
      <c r="BH17" s="157"/>
      <c r="BI17" s="157"/>
      <c r="BJ17" s="157"/>
      <c r="BK17" s="157"/>
      <c r="BL17" s="157"/>
      <c r="BM17" s="157"/>
      <c r="BN17" s="157"/>
      <c r="BO17" s="157"/>
      <c r="BP17" s="157"/>
      <c r="BQ17" s="157"/>
      <c r="BR17" s="157"/>
      <c r="BS17" s="157"/>
      <c r="BT17" s="157"/>
      <c r="BU17" s="157"/>
      <c r="BV17" s="157"/>
      <c r="BW17" s="157"/>
      <c r="BX17" s="157"/>
      <c r="BY17" s="157"/>
      <c r="BZ17" s="157"/>
      <c r="CA17" s="157"/>
      <c r="CB17" s="157"/>
      <c r="CC17" s="157"/>
      <c r="CD17" s="157"/>
      <c r="CE17" s="157"/>
      <c r="CF17" s="157"/>
      <c r="CG17" s="157"/>
      <c r="CH17" s="157"/>
      <c r="CI17" s="157"/>
      <c r="CJ17" s="157"/>
      <c r="CK17" s="157"/>
      <c r="CL17" s="157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7"/>
      <c r="DK17" s="157"/>
      <c r="DL17" s="157"/>
      <c r="DM17" s="157"/>
      <c r="DN17" s="157"/>
      <c r="DO17" s="157"/>
      <c r="DP17" s="157"/>
      <c r="DQ17" s="157"/>
      <c r="DR17" s="157"/>
      <c r="DS17" s="157"/>
      <c r="DT17" s="157"/>
      <c r="DU17" s="157"/>
      <c r="DV17" s="157"/>
      <c r="DW17" s="157"/>
      <c r="DX17" s="157"/>
      <c r="DY17" s="157"/>
      <c r="DZ17" s="157"/>
      <c r="EA17" s="157"/>
      <c r="EB17" s="157"/>
      <c r="EC17" s="157"/>
      <c r="ED17" s="157"/>
      <c r="EE17" s="157"/>
      <c r="EF17" s="157"/>
      <c r="EG17" s="157"/>
      <c r="EH17" s="157"/>
      <c r="EI17" s="157"/>
      <c r="EJ17" s="157"/>
      <c r="EK17" s="157"/>
      <c r="EL17" s="157"/>
      <c r="EM17" s="157"/>
      <c r="EN17" s="157"/>
      <c r="EO17" s="157"/>
      <c r="EP17" s="157"/>
      <c r="EQ17" s="157"/>
      <c r="ER17" s="157"/>
      <c r="ES17" s="157"/>
      <c r="ET17" s="157"/>
      <c r="EU17" s="157"/>
      <c r="EV17" s="157"/>
      <c r="EW17" s="157"/>
      <c r="EX17" s="157"/>
      <c r="EY17" s="157"/>
      <c r="EZ17" s="157"/>
      <c r="FA17" s="157"/>
      <c r="FB17" s="157"/>
      <c r="FC17" s="157"/>
      <c r="FD17" s="157"/>
      <c r="FE17" s="157"/>
      <c r="FF17" s="157"/>
      <c r="FG17" s="157"/>
      <c r="FH17" s="157"/>
      <c r="FI17" s="157"/>
      <c r="FJ17" s="157"/>
      <c r="FK17" s="157"/>
      <c r="FL17" s="157"/>
      <c r="FM17" s="157"/>
      <c r="FN17" s="157"/>
      <c r="FO17" s="157"/>
      <c r="FP17" s="157"/>
      <c r="FQ17" s="157"/>
      <c r="FR17" s="157"/>
      <c r="FS17" s="157"/>
      <c r="FT17" s="157"/>
      <c r="FU17" s="157"/>
      <c r="FV17" s="157"/>
      <c r="FW17" s="157"/>
      <c r="FX17" s="157"/>
      <c r="FY17" s="157"/>
      <c r="FZ17" s="157"/>
      <c r="GA17" s="157"/>
      <c r="GB17" s="157"/>
      <c r="GC17" s="157"/>
      <c r="GD17" s="157"/>
      <c r="GE17" s="157"/>
      <c r="GF17" s="157"/>
      <c r="GG17" s="157"/>
      <c r="GH17" s="157"/>
      <c r="GI17" s="157"/>
      <c r="GJ17" s="157"/>
      <c r="GK17" s="157"/>
      <c r="GL17" s="157"/>
      <c r="GM17" s="157"/>
      <c r="GN17" s="157"/>
      <c r="GO17" s="157"/>
      <c r="GP17" s="157"/>
      <c r="GQ17" s="157"/>
      <c r="GR17" s="157"/>
      <c r="GS17" s="157"/>
      <c r="GT17" s="157"/>
      <c r="GU17" s="157"/>
      <c r="GV17" s="157"/>
      <c r="GW17" s="157"/>
      <c r="GX17" s="157"/>
      <c r="GY17" s="157"/>
      <c r="GZ17" s="157"/>
      <c r="HA17" s="157"/>
      <c r="HB17" s="157"/>
      <c r="HC17" s="157"/>
      <c r="HD17" s="157"/>
      <c r="HE17" s="157"/>
      <c r="HF17" s="157"/>
      <c r="HG17" s="157"/>
      <c r="HH17" s="157"/>
      <c r="HI17" s="157"/>
      <c r="HJ17" s="157"/>
      <c r="HK17" s="157"/>
      <c r="HL17" s="157"/>
      <c r="HM17" s="157"/>
      <c r="HN17" s="157"/>
      <c r="HO17" s="157"/>
      <c r="HP17" s="157"/>
      <c r="HQ17" s="157"/>
      <c r="HR17" s="157"/>
      <c r="HS17" s="157"/>
      <c r="HT17" s="157"/>
      <c r="HU17" s="157"/>
      <c r="HV17" s="157"/>
      <c r="HW17" s="157"/>
      <c r="HX17" s="157"/>
      <c r="HY17" s="157"/>
      <c r="HZ17" s="157"/>
      <c r="IA17" s="157"/>
      <c r="IB17" s="157"/>
      <c r="IC17" s="157"/>
      <c r="ID17" s="157"/>
      <c r="IE17" s="157"/>
      <c r="IF17" s="157"/>
      <c r="IG17" s="157"/>
      <c r="IH17" s="157"/>
      <c r="II17" s="157"/>
      <c r="IJ17" s="157"/>
      <c r="IK17" s="157"/>
      <c r="IL17" s="157"/>
      <c r="IM17" s="157"/>
      <c r="IN17" s="157"/>
      <c r="IO17" s="157"/>
      <c r="IP17" s="157"/>
      <c r="IQ17" s="157"/>
      <c r="IR17" s="157"/>
      <c r="IS17" s="157"/>
      <c r="IT17" s="157"/>
      <c r="IU17" s="157"/>
      <c r="IV17" s="157"/>
      <c r="IW17" s="157"/>
      <c r="IX17" s="157"/>
      <c r="IY17" s="157"/>
      <c r="IZ17" s="157"/>
      <c r="JA17" s="157"/>
      <c r="JB17" s="157"/>
      <c r="JC17" s="157"/>
      <c r="JD17" s="157"/>
      <c r="JE17" s="157"/>
      <c r="JF17" s="157"/>
    </row>
    <row r="18" spans="1:266" s="28" customFormat="1" hidden="1" outlineLevel="1">
      <c r="A18" s="178"/>
      <c r="B18" s="220"/>
      <c r="C18" s="179"/>
      <c r="D18" s="180"/>
      <c r="E18" s="216" t="s">
        <v>1479</v>
      </c>
      <c r="F18" s="216"/>
      <c r="G18" s="216" t="s">
        <v>679</v>
      </c>
      <c r="H18" s="216"/>
      <c r="I18" s="227"/>
      <c r="J18" s="216">
        <f xml:space="preserve"> IF(J17 = 1, $F16, DATE(YEAR(I18), MONTH(I18) +#REF!, DAY(1)))</f>
        <v>43191</v>
      </c>
      <c r="K18" s="216">
        <f>J19+1</f>
        <v>43556</v>
      </c>
      <c r="L18" s="216">
        <f t="shared" ref="L18:U18" si="7">K19+1</f>
        <v>43922</v>
      </c>
      <c r="M18" s="216">
        <f t="shared" si="7"/>
        <v>44287</v>
      </c>
      <c r="N18" s="216">
        <f t="shared" si="7"/>
        <v>44652</v>
      </c>
      <c r="O18" s="216">
        <f>N19+1</f>
        <v>45017</v>
      </c>
      <c r="P18" s="216">
        <f t="shared" si="7"/>
        <v>45383</v>
      </c>
      <c r="Q18" s="216">
        <f t="shared" si="7"/>
        <v>45748</v>
      </c>
      <c r="R18" s="216">
        <f t="shared" si="7"/>
        <v>46113</v>
      </c>
      <c r="S18" s="216">
        <f t="shared" si="7"/>
        <v>46478</v>
      </c>
      <c r="T18" s="216">
        <f t="shared" si="7"/>
        <v>46844</v>
      </c>
      <c r="U18" s="216">
        <f t="shared" si="7"/>
        <v>47209</v>
      </c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7"/>
      <c r="BF18" s="157"/>
      <c r="BG18" s="157"/>
      <c r="BH18" s="157"/>
      <c r="BI18" s="157"/>
      <c r="BJ18" s="157"/>
      <c r="BK18" s="157"/>
      <c r="BL18" s="157"/>
      <c r="BM18" s="157"/>
      <c r="BN18" s="157"/>
      <c r="BO18" s="157"/>
      <c r="BP18" s="157"/>
      <c r="BQ18" s="157"/>
      <c r="BR18" s="157"/>
      <c r="BS18" s="157"/>
      <c r="BT18" s="157"/>
      <c r="BU18" s="157"/>
      <c r="BV18" s="157"/>
      <c r="BW18" s="157"/>
      <c r="BX18" s="157"/>
      <c r="BY18" s="157"/>
      <c r="BZ18" s="157"/>
      <c r="CA18" s="157"/>
      <c r="CB18" s="157"/>
      <c r="CC18" s="157"/>
      <c r="CD18" s="157"/>
      <c r="CE18" s="157"/>
      <c r="CF18" s="157"/>
      <c r="CG18" s="157"/>
      <c r="CH18" s="157"/>
      <c r="CI18" s="157"/>
      <c r="CJ18" s="157"/>
      <c r="CK18" s="157"/>
      <c r="CL18" s="157"/>
      <c r="CM18" s="157"/>
      <c r="CN18" s="157"/>
      <c r="CO18" s="157"/>
      <c r="CP18" s="157"/>
      <c r="CQ18" s="157"/>
      <c r="CR18" s="157"/>
      <c r="CS18" s="157"/>
      <c r="CT18" s="157"/>
      <c r="CU18" s="157"/>
      <c r="CV18" s="157"/>
      <c r="CW18" s="157"/>
      <c r="CX18" s="157"/>
      <c r="CY18" s="157"/>
      <c r="CZ18" s="157"/>
      <c r="DA18" s="157"/>
      <c r="DB18" s="157"/>
      <c r="DC18" s="157"/>
      <c r="DD18" s="157"/>
      <c r="DE18" s="157"/>
      <c r="DF18" s="157"/>
      <c r="DG18" s="157"/>
      <c r="DH18" s="157"/>
      <c r="DI18" s="157"/>
      <c r="DJ18" s="157"/>
      <c r="DK18" s="157"/>
      <c r="DL18" s="157"/>
      <c r="DM18" s="157"/>
      <c r="DN18" s="157"/>
      <c r="DO18" s="157"/>
      <c r="DP18" s="157"/>
      <c r="DQ18" s="157"/>
      <c r="DR18" s="157"/>
      <c r="DS18" s="157"/>
      <c r="DT18" s="157"/>
      <c r="DU18" s="157"/>
      <c r="DV18" s="157"/>
      <c r="DW18" s="157"/>
      <c r="DX18" s="157"/>
      <c r="DY18" s="157"/>
      <c r="DZ18" s="157"/>
      <c r="EA18" s="157"/>
      <c r="EB18" s="157"/>
      <c r="EC18" s="157"/>
      <c r="ED18" s="157"/>
      <c r="EE18" s="157"/>
      <c r="EF18" s="157"/>
      <c r="EG18" s="157"/>
      <c r="EH18" s="157"/>
      <c r="EI18" s="157"/>
      <c r="EJ18" s="157"/>
      <c r="EK18" s="157"/>
      <c r="EL18" s="157"/>
      <c r="EM18" s="157"/>
      <c r="EN18" s="157"/>
      <c r="EO18" s="157"/>
      <c r="EP18" s="157"/>
      <c r="EQ18" s="157"/>
      <c r="ER18" s="157"/>
      <c r="ES18" s="157"/>
      <c r="ET18" s="157"/>
      <c r="EU18" s="157"/>
      <c r="EV18" s="157"/>
      <c r="EW18" s="157"/>
      <c r="EX18" s="157"/>
      <c r="EY18" s="157"/>
      <c r="EZ18" s="157"/>
      <c r="FA18" s="157"/>
      <c r="FB18" s="157"/>
      <c r="FC18" s="157"/>
      <c r="FD18" s="157"/>
      <c r="FE18" s="157"/>
      <c r="FF18" s="157"/>
      <c r="FG18" s="157"/>
      <c r="FH18" s="157"/>
      <c r="FI18" s="157"/>
      <c r="FJ18" s="157"/>
      <c r="FK18" s="157"/>
      <c r="FL18" s="157"/>
      <c r="FM18" s="157"/>
      <c r="FN18" s="157"/>
      <c r="FO18" s="157"/>
      <c r="FP18" s="157"/>
      <c r="FQ18" s="157"/>
      <c r="FR18" s="157"/>
      <c r="FS18" s="157"/>
      <c r="FT18" s="157"/>
      <c r="FU18" s="157"/>
      <c r="FV18" s="157"/>
      <c r="FW18" s="157"/>
      <c r="FX18" s="157"/>
      <c r="FY18" s="157"/>
      <c r="FZ18" s="157"/>
      <c r="GA18" s="157"/>
      <c r="GB18" s="157"/>
      <c r="GC18" s="157"/>
      <c r="GD18" s="157"/>
      <c r="GE18" s="157"/>
      <c r="GF18" s="157"/>
      <c r="GG18" s="157"/>
      <c r="GH18" s="157"/>
      <c r="GI18" s="157"/>
      <c r="GJ18" s="157"/>
      <c r="GK18" s="157"/>
      <c r="GL18" s="157"/>
      <c r="GM18" s="157"/>
      <c r="GN18" s="157"/>
      <c r="GO18" s="157"/>
      <c r="GP18" s="157"/>
      <c r="GQ18" s="157"/>
      <c r="GR18" s="157"/>
      <c r="GS18" s="157"/>
      <c r="GT18" s="157"/>
      <c r="GU18" s="157"/>
      <c r="GV18" s="157"/>
      <c r="GW18" s="157"/>
      <c r="GX18" s="157"/>
      <c r="GY18" s="157"/>
      <c r="GZ18" s="157"/>
      <c r="HA18" s="157"/>
      <c r="HB18" s="157"/>
      <c r="HC18" s="157"/>
      <c r="HD18" s="157"/>
      <c r="HE18" s="157"/>
      <c r="HF18" s="157"/>
      <c r="HG18" s="157"/>
      <c r="HH18" s="157"/>
      <c r="HI18" s="157"/>
      <c r="HJ18" s="157"/>
      <c r="HK18" s="157"/>
      <c r="HL18" s="157"/>
      <c r="HM18" s="157"/>
      <c r="HN18" s="157"/>
      <c r="HO18" s="157"/>
      <c r="HP18" s="157"/>
      <c r="HQ18" s="157"/>
      <c r="HR18" s="157"/>
      <c r="HS18" s="157"/>
      <c r="HT18" s="157"/>
      <c r="HU18" s="157"/>
      <c r="HV18" s="157"/>
      <c r="HW18" s="157"/>
      <c r="HX18" s="157"/>
      <c r="HY18" s="157"/>
      <c r="HZ18" s="157"/>
      <c r="IA18" s="157"/>
      <c r="IB18" s="157"/>
      <c r="IC18" s="157"/>
      <c r="ID18" s="157"/>
      <c r="IE18" s="157"/>
      <c r="IF18" s="157"/>
      <c r="IG18" s="157"/>
      <c r="IH18" s="157"/>
      <c r="II18" s="157"/>
      <c r="IJ18" s="157"/>
      <c r="IK18" s="157"/>
      <c r="IL18" s="157"/>
      <c r="IM18" s="157"/>
      <c r="IN18" s="157"/>
      <c r="IO18" s="157"/>
      <c r="IP18" s="157"/>
      <c r="IQ18" s="157"/>
      <c r="IR18" s="157"/>
      <c r="IS18" s="157"/>
      <c r="IT18" s="157"/>
      <c r="IU18" s="157"/>
      <c r="IV18" s="157"/>
      <c r="IW18" s="157"/>
      <c r="IX18" s="157"/>
      <c r="IY18" s="157"/>
      <c r="IZ18" s="157"/>
      <c r="JA18" s="157"/>
      <c r="JB18" s="157"/>
      <c r="JC18" s="157"/>
      <c r="JD18" s="157"/>
      <c r="JE18" s="157"/>
      <c r="JF18" s="157"/>
    </row>
    <row r="19" spans="1:266" s="29" customFormat="1" hidden="1" outlineLevel="1">
      <c r="A19" s="255"/>
      <c r="B19" s="256"/>
      <c r="C19" s="257"/>
      <c r="D19" s="258"/>
      <c r="E19" s="259" t="s">
        <v>909</v>
      </c>
      <c r="F19" s="259"/>
      <c r="G19" s="259" t="s">
        <v>679</v>
      </c>
      <c r="H19" s="259"/>
      <c r="I19" s="259"/>
      <c r="J19" s="259">
        <f>EOMONTH(J18,11)</f>
        <v>43555</v>
      </c>
      <c r="K19" s="259">
        <f t="shared" ref="K19" si="8">EOMONTH(K18,11)</f>
        <v>43921</v>
      </c>
      <c r="L19" s="259">
        <f t="shared" ref="L19:U19" si="9">EOMONTH(L18,11)</f>
        <v>44286</v>
      </c>
      <c r="M19" s="259">
        <f t="shared" si="9"/>
        <v>44651</v>
      </c>
      <c r="N19" s="259">
        <f t="shared" si="9"/>
        <v>45016</v>
      </c>
      <c r="O19" s="259">
        <f t="shared" si="9"/>
        <v>45382</v>
      </c>
      <c r="P19" s="259">
        <f t="shared" si="9"/>
        <v>45747</v>
      </c>
      <c r="Q19" s="259">
        <f t="shared" si="9"/>
        <v>46112</v>
      </c>
      <c r="R19" s="259">
        <f t="shared" si="9"/>
        <v>46477</v>
      </c>
      <c r="S19" s="259">
        <f t="shared" si="9"/>
        <v>46843</v>
      </c>
      <c r="T19" s="259">
        <f t="shared" si="9"/>
        <v>47208</v>
      </c>
      <c r="U19" s="259">
        <f t="shared" si="9"/>
        <v>47573</v>
      </c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260"/>
      <c r="DH19" s="260"/>
      <c r="DI19" s="260"/>
      <c r="DJ19" s="260"/>
      <c r="DK19" s="260"/>
      <c r="DL19" s="260"/>
      <c r="DM19" s="260"/>
      <c r="DN19" s="260"/>
      <c r="DO19" s="260"/>
      <c r="DP19" s="260"/>
      <c r="DQ19" s="260"/>
      <c r="DR19" s="260"/>
      <c r="DS19" s="260"/>
      <c r="DT19" s="260"/>
      <c r="DU19" s="260"/>
      <c r="DV19" s="260"/>
      <c r="DW19" s="260"/>
      <c r="DX19" s="260"/>
      <c r="DY19" s="260"/>
      <c r="DZ19" s="260"/>
      <c r="EA19" s="260"/>
      <c r="EB19" s="260"/>
      <c r="EC19" s="260"/>
      <c r="ED19" s="260"/>
      <c r="EE19" s="260"/>
      <c r="EF19" s="260"/>
      <c r="EG19" s="260"/>
      <c r="EH19" s="260"/>
      <c r="EI19" s="260"/>
      <c r="EJ19" s="260"/>
      <c r="EK19" s="260"/>
      <c r="EL19" s="260"/>
      <c r="EM19" s="260"/>
      <c r="EN19" s="260"/>
      <c r="EO19" s="260"/>
      <c r="EP19" s="260"/>
      <c r="EQ19" s="260"/>
      <c r="ER19" s="260"/>
      <c r="ES19" s="260"/>
      <c r="ET19" s="260"/>
      <c r="EU19" s="260"/>
      <c r="EV19" s="260"/>
      <c r="EW19" s="260"/>
      <c r="EX19" s="260"/>
      <c r="EY19" s="260"/>
      <c r="EZ19" s="260"/>
      <c r="FA19" s="260"/>
      <c r="FB19" s="260"/>
      <c r="FC19" s="260"/>
      <c r="FD19" s="260"/>
      <c r="FE19" s="260"/>
      <c r="FF19" s="260"/>
      <c r="FG19" s="260"/>
      <c r="FH19" s="260"/>
      <c r="FI19" s="260"/>
      <c r="FJ19" s="260"/>
      <c r="FK19" s="260"/>
      <c r="FL19" s="260"/>
      <c r="FM19" s="260"/>
      <c r="FN19" s="260"/>
      <c r="FO19" s="260"/>
      <c r="FP19" s="260"/>
      <c r="FQ19" s="260"/>
      <c r="FR19" s="260"/>
      <c r="FS19" s="260"/>
      <c r="FT19" s="260"/>
      <c r="FU19" s="260"/>
      <c r="FV19" s="260"/>
      <c r="FW19" s="260"/>
      <c r="FX19" s="260"/>
      <c r="FY19" s="260"/>
      <c r="FZ19" s="260"/>
      <c r="GA19" s="260"/>
      <c r="GB19" s="260"/>
      <c r="GC19" s="260"/>
      <c r="GD19" s="260"/>
      <c r="GE19" s="260"/>
      <c r="GF19" s="260"/>
      <c r="GG19" s="260"/>
      <c r="GH19" s="260"/>
      <c r="GI19" s="260"/>
      <c r="GJ19" s="260"/>
      <c r="GK19" s="260"/>
      <c r="GL19" s="260"/>
      <c r="GM19" s="260"/>
      <c r="GN19" s="260"/>
      <c r="GO19" s="260"/>
      <c r="GP19" s="260"/>
      <c r="GQ19" s="260"/>
      <c r="GR19" s="260"/>
      <c r="GS19" s="260"/>
      <c r="GT19" s="260"/>
      <c r="GU19" s="260"/>
      <c r="GV19" s="260"/>
      <c r="GW19" s="260"/>
      <c r="GX19" s="260"/>
      <c r="GY19" s="260"/>
      <c r="GZ19" s="260"/>
      <c r="HA19" s="260"/>
      <c r="HB19" s="260"/>
      <c r="HC19" s="260"/>
      <c r="HD19" s="260"/>
      <c r="HE19" s="260"/>
      <c r="HF19" s="260"/>
      <c r="HG19" s="260"/>
      <c r="HH19" s="260"/>
      <c r="HI19" s="260"/>
      <c r="HJ19" s="260"/>
      <c r="HK19" s="260"/>
      <c r="HL19" s="260"/>
      <c r="HM19" s="260"/>
      <c r="HN19" s="260"/>
      <c r="HO19" s="260"/>
      <c r="HP19" s="260"/>
      <c r="HQ19" s="260"/>
      <c r="HR19" s="260"/>
      <c r="HS19" s="260"/>
      <c r="HT19" s="260"/>
      <c r="HU19" s="260"/>
      <c r="HV19" s="260"/>
      <c r="HW19" s="260"/>
      <c r="HX19" s="260"/>
      <c r="HY19" s="260"/>
      <c r="HZ19" s="260"/>
      <c r="IA19" s="260"/>
      <c r="IB19" s="260"/>
      <c r="IC19" s="260"/>
      <c r="ID19" s="260"/>
      <c r="IE19" s="260"/>
      <c r="IF19" s="260"/>
      <c r="IG19" s="260"/>
      <c r="IH19" s="260"/>
      <c r="II19" s="260"/>
      <c r="IJ19" s="260"/>
      <c r="IK19" s="260"/>
      <c r="IL19" s="260"/>
      <c r="IM19" s="260"/>
      <c r="IN19" s="260"/>
      <c r="IO19" s="260"/>
      <c r="IP19" s="260"/>
      <c r="IQ19" s="260"/>
      <c r="IR19" s="260"/>
      <c r="IS19" s="260"/>
      <c r="IT19" s="260"/>
      <c r="IU19" s="260"/>
      <c r="IV19" s="260"/>
      <c r="IW19" s="260"/>
      <c r="IX19" s="260"/>
      <c r="IY19" s="260"/>
      <c r="IZ19" s="260"/>
      <c r="JA19" s="260"/>
      <c r="JB19" s="260"/>
      <c r="JC19" s="260"/>
      <c r="JD19" s="260"/>
      <c r="JE19" s="260"/>
      <c r="JF19" s="260"/>
    </row>
    <row r="20" spans="1:266" s="28" customFormat="1" hidden="1" outlineLevel="1">
      <c r="A20" s="178"/>
      <c r="B20" s="110"/>
      <c r="C20" s="179"/>
      <c r="D20" s="180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7"/>
      <c r="BG20" s="157"/>
      <c r="BH20" s="157"/>
      <c r="BI20" s="157"/>
      <c r="BJ20" s="157"/>
      <c r="BK20" s="157"/>
      <c r="BL20" s="157"/>
      <c r="BM20" s="157"/>
      <c r="BN20" s="157"/>
      <c r="BO20" s="157"/>
      <c r="BP20" s="157"/>
      <c r="BQ20" s="157"/>
      <c r="BR20" s="157"/>
      <c r="BS20" s="157"/>
      <c r="BT20" s="157"/>
      <c r="BU20" s="157"/>
      <c r="BV20" s="157"/>
      <c r="BW20" s="157"/>
      <c r="BX20" s="157"/>
      <c r="BY20" s="157"/>
      <c r="BZ20" s="157"/>
      <c r="CA20" s="157"/>
      <c r="CB20" s="157"/>
      <c r="CC20" s="157"/>
      <c r="CD20" s="157"/>
      <c r="CE20" s="157"/>
      <c r="CF20" s="157"/>
      <c r="CG20" s="157"/>
      <c r="CH20" s="157"/>
      <c r="CI20" s="157"/>
      <c r="CJ20" s="157"/>
      <c r="CK20" s="157"/>
      <c r="CL20" s="157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7"/>
      <c r="DN20" s="157"/>
      <c r="DO20" s="157"/>
      <c r="DP20" s="157"/>
      <c r="DQ20" s="157"/>
      <c r="DR20" s="157"/>
      <c r="DS20" s="157"/>
      <c r="DT20" s="157"/>
      <c r="DU20" s="157"/>
      <c r="DV20" s="157"/>
      <c r="DW20" s="157"/>
      <c r="DX20" s="157"/>
      <c r="DY20" s="157"/>
      <c r="DZ20" s="157"/>
      <c r="EA20" s="157"/>
      <c r="EB20" s="157"/>
      <c r="EC20" s="157"/>
      <c r="ED20" s="157"/>
      <c r="EE20" s="157"/>
      <c r="EF20" s="157"/>
      <c r="EG20" s="157"/>
      <c r="EH20" s="157"/>
      <c r="EI20" s="157"/>
      <c r="EJ20" s="157"/>
      <c r="EK20" s="157"/>
      <c r="EL20" s="157"/>
      <c r="EM20" s="157"/>
      <c r="EN20" s="157"/>
      <c r="EO20" s="157"/>
      <c r="EP20" s="157"/>
      <c r="EQ20" s="157"/>
      <c r="ER20" s="157"/>
      <c r="ES20" s="157"/>
      <c r="ET20" s="157"/>
      <c r="EU20" s="157"/>
      <c r="EV20" s="157"/>
      <c r="EW20" s="157"/>
      <c r="EX20" s="157"/>
      <c r="EY20" s="157"/>
      <c r="EZ20" s="157"/>
      <c r="FA20" s="157"/>
      <c r="FB20" s="157"/>
      <c r="FC20" s="157"/>
      <c r="FD20" s="157"/>
      <c r="FE20" s="157"/>
      <c r="FF20" s="157"/>
      <c r="FG20" s="157"/>
      <c r="FH20" s="157"/>
      <c r="FI20" s="157"/>
      <c r="FJ20" s="157"/>
      <c r="FK20" s="157"/>
      <c r="FL20" s="157"/>
      <c r="FM20" s="157"/>
      <c r="FN20" s="157"/>
      <c r="FO20" s="157"/>
      <c r="FP20" s="157"/>
      <c r="FQ20" s="157"/>
      <c r="FR20" s="157"/>
      <c r="FS20" s="157"/>
      <c r="FT20" s="157"/>
      <c r="FU20" s="157"/>
      <c r="FV20" s="157"/>
      <c r="FW20" s="157"/>
      <c r="FX20" s="157"/>
      <c r="FY20" s="157"/>
      <c r="FZ20" s="157"/>
      <c r="GA20" s="157"/>
      <c r="GB20" s="157"/>
      <c r="GC20" s="157"/>
      <c r="GD20" s="157"/>
      <c r="GE20" s="157"/>
      <c r="GF20" s="157"/>
      <c r="GG20" s="157"/>
      <c r="GH20" s="157"/>
      <c r="GI20" s="157"/>
      <c r="GJ20" s="157"/>
      <c r="GK20" s="157"/>
      <c r="GL20" s="157"/>
      <c r="GM20" s="157"/>
      <c r="GN20" s="157"/>
      <c r="GO20" s="157"/>
      <c r="GP20" s="157"/>
      <c r="GQ20" s="157"/>
      <c r="GR20" s="157"/>
      <c r="GS20" s="157"/>
      <c r="GT20" s="157"/>
      <c r="GU20" s="157"/>
      <c r="GV20" s="157"/>
      <c r="GW20" s="157"/>
      <c r="GX20" s="157"/>
      <c r="GY20" s="157"/>
      <c r="GZ20" s="157"/>
      <c r="HA20" s="157"/>
      <c r="HB20" s="157"/>
      <c r="HC20" s="157"/>
      <c r="HD20" s="157"/>
      <c r="HE20" s="157"/>
      <c r="HF20" s="157"/>
      <c r="HG20" s="157"/>
      <c r="HH20" s="157"/>
      <c r="HI20" s="157"/>
      <c r="HJ20" s="157"/>
      <c r="HK20" s="157"/>
      <c r="HL20" s="157"/>
      <c r="HM20" s="157"/>
      <c r="HN20" s="157"/>
      <c r="HO20" s="157"/>
      <c r="HP20" s="157"/>
      <c r="HQ20" s="157"/>
      <c r="HR20" s="157"/>
      <c r="HS20" s="157"/>
      <c r="HT20" s="157"/>
      <c r="HU20" s="157"/>
      <c r="HV20" s="157"/>
      <c r="HW20" s="157"/>
      <c r="HX20" s="157"/>
      <c r="HY20" s="157"/>
      <c r="HZ20" s="157"/>
      <c r="IA20" s="157"/>
      <c r="IB20" s="157"/>
      <c r="IC20" s="157"/>
      <c r="ID20" s="157"/>
      <c r="IE20" s="157"/>
      <c r="IF20" s="157"/>
      <c r="IG20" s="157"/>
      <c r="IH20" s="157"/>
      <c r="II20" s="157"/>
      <c r="IJ20" s="157"/>
      <c r="IK20" s="157"/>
      <c r="IL20" s="157"/>
      <c r="IM20" s="157"/>
      <c r="IN20" s="157"/>
      <c r="IO20" s="157"/>
      <c r="IP20" s="157"/>
      <c r="IQ20" s="157"/>
      <c r="IR20" s="157"/>
      <c r="IS20" s="157"/>
      <c r="IT20" s="157"/>
      <c r="IU20" s="157"/>
      <c r="IV20" s="157"/>
      <c r="IW20" s="157"/>
      <c r="IX20" s="157"/>
      <c r="IY20" s="157"/>
      <c r="IZ20" s="157"/>
      <c r="JA20" s="157"/>
      <c r="JB20" s="157"/>
      <c r="JC20" s="157"/>
      <c r="JD20" s="157"/>
      <c r="JE20" s="157"/>
      <c r="JF20" s="157"/>
    </row>
    <row r="21" spans="1:266" hidden="1" outlineLevel="1">
      <c r="A21" s="110"/>
      <c r="B21" s="110" t="s">
        <v>681</v>
      </c>
      <c r="C21" s="111"/>
      <c r="D21" s="112"/>
      <c r="E21" s="79"/>
      <c r="F21" s="79"/>
      <c r="G21" s="79"/>
      <c r="H21" s="79"/>
      <c r="I21" s="120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7"/>
      <c r="CA21" s="157"/>
      <c r="CB21" s="157"/>
      <c r="CC21" s="157"/>
      <c r="CD21" s="157"/>
      <c r="CE21" s="157"/>
      <c r="CF21" s="157"/>
      <c r="CG21" s="157"/>
      <c r="CH21" s="157"/>
      <c r="CI21" s="157"/>
      <c r="CJ21" s="157"/>
      <c r="CK21" s="157"/>
      <c r="CL21" s="157"/>
      <c r="CM21" s="157"/>
      <c r="CN21" s="157"/>
      <c r="CO21" s="157"/>
      <c r="CP21" s="157"/>
      <c r="CQ21" s="157"/>
      <c r="CR21" s="157"/>
      <c r="CS21" s="157"/>
      <c r="CT21" s="157"/>
      <c r="CU21" s="157"/>
      <c r="CV21" s="157"/>
      <c r="CW21" s="157"/>
      <c r="CX21" s="157"/>
      <c r="CY21" s="157"/>
      <c r="CZ21" s="157"/>
      <c r="DA21" s="157"/>
      <c r="DB21" s="157"/>
      <c r="DC21" s="157"/>
      <c r="DD21" s="157"/>
      <c r="DE21" s="157"/>
      <c r="DF21" s="157"/>
      <c r="DG21" s="157"/>
      <c r="DH21" s="157"/>
      <c r="DI21" s="157"/>
      <c r="DJ21" s="157"/>
      <c r="DK21" s="157"/>
      <c r="DL21" s="157"/>
      <c r="DM21" s="157"/>
      <c r="DN21" s="157"/>
      <c r="DO21" s="157"/>
      <c r="DP21" s="157"/>
      <c r="DQ21" s="157"/>
      <c r="DR21" s="157"/>
      <c r="DS21" s="157"/>
      <c r="DT21" s="157"/>
      <c r="DU21" s="157"/>
      <c r="DV21" s="157"/>
      <c r="DW21" s="157"/>
      <c r="DX21" s="157"/>
      <c r="DY21" s="157"/>
      <c r="DZ21" s="157"/>
      <c r="EA21" s="157"/>
      <c r="EB21" s="157"/>
      <c r="EC21" s="157"/>
      <c r="ED21" s="157"/>
      <c r="EE21" s="157"/>
      <c r="EF21" s="157"/>
      <c r="EG21" s="157"/>
      <c r="EH21" s="157"/>
      <c r="EI21" s="157"/>
      <c r="EJ21" s="157"/>
      <c r="EK21" s="157"/>
      <c r="EL21" s="157"/>
      <c r="EM21" s="157"/>
      <c r="EN21" s="157"/>
      <c r="EO21" s="157"/>
      <c r="EP21" s="157"/>
      <c r="EQ21" s="157"/>
      <c r="ER21" s="157"/>
      <c r="ES21" s="157"/>
      <c r="ET21" s="157"/>
      <c r="EU21" s="157"/>
      <c r="EV21" s="157"/>
      <c r="EW21" s="157"/>
      <c r="EX21" s="157"/>
      <c r="EY21" s="157"/>
      <c r="EZ21" s="157"/>
      <c r="FA21" s="157"/>
      <c r="FB21" s="157"/>
      <c r="FC21" s="157"/>
      <c r="FD21" s="157"/>
      <c r="FE21" s="157"/>
      <c r="FF21" s="157"/>
      <c r="FG21" s="157"/>
      <c r="FH21" s="157"/>
      <c r="FI21" s="157"/>
      <c r="FJ21" s="157"/>
      <c r="FK21" s="157"/>
      <c r="FL21" s="157"/>
      <c r="FM21" s="157"/>
      <c r="FN21" s="157"/>
      <c r="FO21" s="157"/>
      <c r="FP21" s="157"/>
      <c r="FQ21" s="157"/>
      <c r="FR21" s="157"/>
      <c r="FS21" s="157"/>
      <c r="FT21" s="157"/>
      <c r="FU21" s="157"/>
      <c r="FV21" s="157"/>
      <c r="FW21" s="157"/>
      <c r="FX21" s="157"/>
      <c r="FY21" s="157"/>
      <c r="FZ21" s="157"/>
      <c r="GA21" s="157"/>
      <c r="GB21" s="157"/>
      <c r="GC21" s="157"/>
      <c r="GD21" s="157"/>
      <c r="GE21" s="157"/>
      <c r="GF21" s="157"/>
      <c r="GG21" s="157"/>
      <c r="GH21" s="157"/>
      <c r="GI21" s="157"/>
      <c r="GJ21" s="157"/>
      <c r="GK21" s="157"/>
      <c r="GL21" s="157"/>
      <c r="GM21" s="157"/>
      <c r="GN21" s="157"/>
      <c r="GO21" s="157"/>
      <c r="GP21" s="157"/>
      <c r="GQ21" s="157"/>
      <c r="GR21" s="157"/>
      <c r="GS21" s="157"/>
      <c r="GT21" s="157"/>
      <c r="GU21" s="157"/>
      <c r="GV21" s="157"/>
      <c r="GW21" s="157"/>
      <c r="GX21" s="157"/>
      <c r="GY21" s="157"/>
      <c r="GZ21" s="157"/>
      <c r="HA21" s="157"/>
      <c r="HB21" s="157"/>
      <c r="HC21" s="157"/>
      <c r="HD21" s="157"/>
      <c r="HE21" s="157"/>
      <c r="HF21" s="157"/>
      <c r="HG21" s="157"/>
      <c r="HH21" s="157"/>
      <c r="HI21" s="157"/>
      <c r="HJ21" s="157"/>
      <c r="HK21" s="157"/>
      <c r="HL21" s="157"/>
      <c r="HM21" s="157"/>
      <c r="HN21" s="157"/>
      <c r="HO21" s="157"/>
      <c r="HP21" s="157"/>
      <c r="HQ21" s="157"/>
      <c r="HR21" s="157"/>
      <c r="HS21" s="157"/>
      <c r="HT21" s="157"/>
      <c r="HU21" s="157"/>
      <c r="HV21" s="157"/>
      <c r="HW21" s="157"/>
      <c r="HX21" s="157"/>
      <c r="HY21" s="157"/>
      <c r="HZ21" s="157"/>
      <c r="IA21" s="157"/>
      <c r="IB21" s="157"/>
      <c r="IC21" s="157"/>
      <c r="ID21" s="157"/>
      <c r="IE21" s="157"/>
      <c r="IF21" s="157"/>
      <c r="IG21" s="157"/>
      <c r="IH21" s="157"/>
      <c r="II21" s="157"/>
      <c r="IJ21" s="157"/>
      <c r="IK21" s="157"/>
      <c r="IL21" s="157"/>
      <c r="IM21" s="157"/>
      <c r="IN21" s="157"/>
      <c r="IO21" s="157"/>
      <c r="IP21" s="157"/>
      <c r="IQ21" s="157"/>
      <c r="IR21" s="157"/>
      <c r="IS21" s="157"/>
      <c r="IT21" s="157"/>
      <c r="IU21" s="157"/>
      <c r="IV21" s="157"/>
      <c r="IW21" s="157"/>
      <c r="IX21" s="157"/>
      <c r="IY21" s="157"/>
      <c r="IZ21" s="157"/>
      <c r="JA21" s="157"/>
      <c r="JB21" s="157"/>
      <c r="JC21" s="157"/>
      <c r="JD21" s="157"/>
      <c r="JE21" s="157"/>
      <c r="JF21" s="157"/>
    </row>
    <row r="22" spans="1:266" hidden="1" outlineLevel="1">
      <c r="A22" s="110"/>
      <c r="B22" s="110"/>
      <c r="C22" s="111"/>
      <c r="D22" s="112"/>
      <c r="E22" s="79"/>
      <c r="F22" s="261">
        <f>J19</f>
        <v>43555</v>
      </c>
      <c r="G22" s="79"/>
      <c r="H22" s="79"/>
      <c r="I22" s="120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7"/>
      <c r="BG22" s="157"/>
      <c r="BH22" s="157"/>
      <c r="BI22" s="157"/>
      <c r="BJ22" s="157"/>
      <c r="BK22" s="157"/>
      <c r="BL22" s="157"/>
      <c r="BM22" s="157"/>
      <c r="BN22" s="157"/>
      <c r="BO22" s="157"/>
      <c r="BP22" s="157"/>
      <c r="BQ22" s="157"/>
      <c r="BR22" s="157"/>
      <c r="BS22" s="157"/>
      <c r="BT22" s="157"/>
      <c r="BU22" s="157"/>
      <c r="BV22" s="157"/>
      <c r="BW22" s="157"/>
      <c r="BX22" s="157"/>
      <c r="BY22" s="157"/>
      <c r="BZ22" s="157"/>
      <c r="CA22" s="157"/>
      <c r="CB22" s="157"/>
      <c r="CC22" s="157"/>
      <c r="CD22" s="157"/>
      <c r="CE22" s="157"/>
      <c r="CF22" s="157"/>
      <c r="CG22" s="157"/>
      <c r="CH22" s="157"/>
      <c r="CI22" s="157"/>
      <c r="CJ22" s="157"/>
      <c r="CK22" s="157"/>
      <c r="CL22" s="157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7"/>
      <c r="DK22" s="157"/>
      <c r="DL22" s="157"/>
      <c r="DM22" s="157"/>
      <c r="DN22" s="157"/>
      <c r="DO22" s="157"/>
      <c r="DP22" s="157"/>
      <c r="DQ22" s="157"/>
      <c r="DR22" s="157"/>
      <c r="DS22" s="157"/>
      <c r="DT22" s="157"/>
      <c r="DU22" s="157"/>
      <c r="DV22" s="157"/>
      <c r="DW22" s="157"/>
      <c r="DX22" s="157"/>
      <c r="DY22" s="157"/>
      <c r="DZ22" s="157"/>
      <c r="EA22" s="157"/>
      <c r="EB22" s="157"/>
      <c r="EC22" s="157"/>
      <c r="ED22" s="157"/>
      <c r="EE22" s="157"/>
      <c r="EF22" s="157"/>
      <c r="EG22" s="157"/>
      <c r="EH22" s="157"/>
      <c r="EI22" s="157"/>
      <c r="EJ22" s="157"/>
      <c r="EK22" s="157"/>
      <c r="EL22" s="157"/>
      <c r="EM22" s="157"/>
      <c r="EN22" s="157"/>
      <c r="EO22" s="157"/>
      <c r="EP22" s="157"/>
      <c r="EQ22" s="157"/>
      <c r="ER22" s="157"/>
      <c r="ES22" s="157"/>
      <c r="ET22" s="157"/>
      <c r="EU22" s="157"/>
      <c r="EV22" s="157"/>
      <c r="EW22" s="157"/>
      <c r="EX22" s="157"/>
      <c r="EY22" s="157"/>
      <c r="EZ22" s="157"/>
      <c r="FA22" s="157"/>
      <c r="FB22" s="157"/>
      <c r="FC22" s="157"/>
      <c r="FD22" s="157"/>
      <c r="FE22" s="157"/>
      <c r="FF22" s="157"/>
      <c r="FG22" s="157"/>
      <c r="FH22" s="157"/>
      <c r="FI22" s="157"/>
      <c r="FJ22" s="157"/>
      <c r="FK22" s="157"/>
      <c r="FL22" s="157"/>
      <c r="FM22" s="157"/>
      <c r="FN22" s="157"/>
      <c r="FO22" s="157"/>
      <c r="FP22" s="157"/>
      <c r="FQ22" s="157"/>
      <c r="FR22" s="157"/>
      <c r="FS22" s="157"/>
      <c r="FT22" s="157"/>
      <c r="FU22" s="157"/>
      <c r="FV22" s="157"/>
      <c r="FW22" s="157"/>
      <c r="FX22" s="157"/>
      <c r="FY22" s="157"/>
      <c r="FZ22" s="157"/>
      <c r="GA22" s="157"/>
      <c r="GB22" s="157"/>
      <c r="GC22" s="157"/>
      <c r="GD22" s="157"/>
      <c r="GE22" s="157"/>
      <c r="GF22" s="157"/>
      <c r="GG22" s="157"/>
      <c r="GH22" s="157"/>
      <c r="GI22" s="157"/>
      <c r="GJ22" s="157"/>
      <c r="GK22" s="157"/>
      <c r="GL22" s="157"/>
      <c r="GM22" s="157"/>
      <c r="GN22" s="157"/>
      <c r="GO22" s="157"/>
      <c r="GP22" s="157"/>
      <c r="GQ22" s="157"/>
      <c r="GR22" s="157"/>
      <c r="GS22" s="157"/>
      <c r="GT22" s="157"/>
      <c r="GU22" s="157"/>
      <c r="GV22" s="157"/>
      <c r="GW22" s="157"/>
      <c r="GX22" s="157"/>
      <c r="GY22" s="157"/>
      <c r="GZ22" s="157"/>
      <c r="HA22" s="157"/>
      <c r="HB22" s="157"/>
      <c r="HC22" s="157"/>
      <c r="HD22" s="157"/>
      <c r="HE22" s="157"/>
      <c r="HF22" s="157"/>
      <c r="HG22" s="157"/>
      <c r="HH22" s="157"/>
      <c r="HI22" s="157"/>
      <c r="HJ22" s="157"/>
      <c r="HK22" s="157"/>
      <c r="HL22" s="157"/>
      <c r="HM22" s="157"/>
      <c r="HN22" s="157"/>
      <c r="HO22" s="157"/>
      <c r="HP22" s="157"/>
      <c r="HQ22" s="157"/>
      <c r="HR22" s="157"/>
      <c r="HS22" s="157"/>
      <c r="HT22" s="157"/>
      <c r="HU22" s="157"/>
      <c r="HV22" s="157"/>
      <c r="HW22" s="157"/>
      <c r="HX22" s="157"/>
      <c r="HY22" s="157"/>
      <c r="HZ22" s="157"/>
      <c r="IA22" s="157"/>
      <c r="IB22" s="157"/>
      <c r="IC22" s="157"/>
      <c r="ID22" s="157"/>
      <c r="IE22" s="157"/>
      <c r="IF22" s="157"/>
      <c r="IG22" s="157"/>
      <c r="IH22" s="157"/>
      <c r="II22" s="157"/>
      <c r="IJ22" s="157"/>
      <c r="IK22" s="157"/>
      <c r="IL22" s="157"/>
      <c r="IM22" s="157"/>
      <c r="IN22" s="157"/>
      <c r="IO22" s="157"/>
      <c r="IP22" s="157"/>
      <c r="IQ22" s="157"/>
      <c r="IR22" s="157"/>
      <c r="IS22" s="157"/>
      <c r="IT22" s="157"/>
      <c r="IU22" s="157"/>
      <c r="IV22" s="157"/>
      <c r="IW22" s="157"/>
      <c r="IX22" s="157"/>
      <c r="IY22" s="157"/>
      <c r="IZ22" s="157"/>
      <c r="JA22" s="157"/>
      <c r="JB22" s="157"/>
      <c r="JC22" s="157"/>
      <c r="JD22" s="157"/>
      <c r="JE22" s="157"/>
      <c r="JF22" s="157"/>
    </row>
    <row r="23" spans="1:266" hidden="1" outlineLevel="1">
      <c r="A23" s="110"/>
      <c r="B23" s="110"/>
      <c r="C23" s="111"/>
      <c r="D23" s="112"/>
      <c r="E23" s="262" t="str">
        <f xml:space="preserve"> InpC!E$17</f>
        <v>APR</v>
      </c>
      <c r="F23" s="261">
        <f xml:space="preserve"> InpC!H$17</f>
        <v>45046</v>
      </c>
      <c r="G23" s="262" t="str">
        <f xml:space="preserve"> InpC!N$17</f>
        <v>label</v>
      </c>
      <c r="H23" s="79"/>
      <c r="I23" s="120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7"/>
      <c r="AY23" s="157"/>
      <c r="AZ23" s="157"/>
      <c r="BA23" s="157"/>
      <c r="BB23" s="157"/>
      <c r="BC23" s="157"/>
      <c r="BD23" s="157"/>
      <c r="BE23" s="157"/>
      <c r="BF23" s="157"/>
      <c r="BG23" s="157"/>
      <c r="BH23" s="157"/>
      <c r="BI23" s="157"/>
      <c r="BJ23" s="157"/>
      <c r="BK23" s="157"/>
      <c r="BL23" s="157"/>
      <c r="BM23" s="157"/>
      <c r="BN23" s="157"/>
      <c r="BO23" s="157"/>
      <c r="BP23" s="157"/>
      <c r="BQ23" s="157"/>
      <c r="BR23" s="157"/>
      <c r="BS23" s="157"/>
      <c r="BT23" s="157"/>
      <c r="BU23" s="157"/>
      <c r="BV23" s="157"/>
      <c r="BW23" s="157"/>
      <c r="BX23" s="157"/>
      <c r="BY23" s="157"/>
      <c r="BZ23" s="157"/>
      <c r="CA23" s="157"/>
      <c r="CB23" s="157"/>
      <c r="CC23" s="157"/>
      <c r="CD23" s="157"/>
      <c r="CE23" s="157"/>
      <c r="CF23" s="157"/>
      <c r="CG23" s="157"/>
      <c r="CH23" s="157"/>
      <c r="CI23" s="157"/>
      <c r="CJ23" s="157"/>
      <c r="CK23" s="157"/>
      <c r="CL23" s="157"/>
      <c r="CM23" s="157"/>
      <c r="CN23" s="157"/>
      <c r="CO23" s="157"/>
      <c r="CP23" s="157"/>
      <c r="CQ23" s="157"/>
      <c r="CR23" s="157"/>
      <c r="CS23" s="157"/>
      <c r="CT23" s="157"/>
      <c r="CU23" s="157"/>
      <c r="CV23" s="157"/>
      <c r="CW23" s="157"/>
      <c r="CX23" s="157"/>
      <c r="CY23" s="157"/>
      <c r="CZ23" s="157"/>
      <c r="DA23" s="157"/>
      <c r="DB23" s="157"/>
      <c r="DC23" s="157"/>
      <c r="DD23" s="157"/>
      <c r="DE23" s="157"/>
      <c r="DF23" s="157"/>
      <c r="DG23" s="157"/>
      <c r="DH23" s="157"/>
      <c r="DI23" s="157"/>
      <c r="DJ23" s="157"/>
      <c r="DK23" s="157"/>
      <c r="DL23" s="157"/>
      <c r="DM23" s="157"/>
      <c r="DN23" s="157"/>
      <c r="DO23" s="157"/>
      <c r="DP23" s="157"/>
      <c r="DQ23" s="157"/>
      <c r="DR23" s="157"/>
      <c r="DS23" s="157"/>
      <c r="DT23" s="157"/>
      <c r="DU23" s="157"/>
      <c r="DV23" s="157"/>
      <c r="DW23" s="157"/>
      <c r="DX23" s="157"/>
      <c r="DY23" s="157"/>
      <c r="DZ23" s="157"/>
      <c r="EA23" s="157"/>
      <c r="EB23" s="157"/>
      <c r="EC23" s="157"/>
      <c r="ED23" s="157"/>
      <c r="EE23" s="157"/>
      <c r="EF23" s="157"/>
      <c r="EG23" s="157"/>
      <c r="EH23" s="157"/>
      <c r="EI23" s="157"/>
      <c r="EJ23" s="157"/>
      <c r="EK23" s="157"/>
      <c r="EL23" s="157"/>
      <c r="EM23" s="157"/>
      <c r="EN23" s="157"/>
      <c r="EO23" s="157"/>
      <c r="EP23" s="157"/>
      <c r="EQ23" s="157"/>
      <c r="ER23" s="157"/>
      <c r="ES23" s="157"/>
      <c r="ET23" s="157"/>
      <c r="EU23" s="157"/>
      <c r="EV23" s="157"/>
      <c r="EW23" s="157"/>
      <c r="EX23" s="157"/>
      <c r="EY23" s="157"/>
      <c r="EZ23" s="157"/>
      <c r="FA23" s="157"/>
      <c r="FB23" s="157"/>
      <c r="FC23" s="157"/>
      <c r="FD23" s="157"/>
      <c r="FE23" s="157"/>
      <c r="FF23" s="157"/>
      <c r="FG23" s="157"/>
      <c r="FH23" s="157"/>
      <c r="FI23" s="157"/>
      <c r="FJ23" s="157"/>
      <c r="FK23" s="157"/>
      <c r="FL23" s="157"/>
      <c r="FM23" s="157"/>
      <c r="FN23" s="157"/>
      <c r="FO23" s="157"/>
      <c r="FP23" s="157"/>
      <c r="FQ23" s="157"/>
      <c r="FR23" s="157"/>
      <c r="FS23" s="157"/>
      <c r="FT23" s="157"/>
      <c r="FU23" s="157"/>
      <c r="FV23" s="157"/>
      <c r="FW23" s="157"/>
      <c r="FX23" s="157"/>
      <c r="FY23" s="157"/>
      <c r="FZ23" s="157"/>
      <c r="GA23" s="157"/>
      <c r="GB23" s="157"/>
      <c r="GC23" s="157"/>
      <c r="GD23" s="157"/>
      <c r="GE23" s="157"/>
      <c r="GF23" s="157"/>
      <c r="GG23" s="157"/>
      <c r="GH23" s="157"/>
      <c r="GI23" s="157"/>
      <c r="GJ23" s="157"/>
      <c r="GK23" s="157"/>
      <c r="GL23" s="157"/>
      <c r="GM23" s="157"/>
      <c r="GN23" s="157"/>
      <c r="GO23" s="157"/>
      <c r="GP23" s="157"/>
      <c r="GQ23" s="157"/>
      <c r="GR23" s="157"/>
      <c r="GS23" s="157"/>
      <c r="GT23" s="157"/>
      <c r="GU23" s="157"/>
      <c r="GV23" s="157"/>
      <c r="GW23" s="157"/>
      <c r="GX23" s="157"/>
      <c r="GY23" s="157"/>
      <c r="GZ23" s="157"/>
      <c r="HA23" s="157"/>
      <c r="HB23" s="157"/>
      <c r="HC23" s="157"/>
      <c r="HD23" s="157"/>
      <c r="HE23" s="157"/>
      <c r="HF23" s="157"/>
      <c r="HG23" s="157"/>
      <c r="HH23" s="157"/>
      <c r="HI23" s="157"/>
      <c r="HJ23" s="157"/>
      <c r="HK23" s="157"/>
      <c r="HL23" s="157"/>
      <c r="HM23" s="157"/>
      <c r="HN23" s="157"/>
      <c r="HO23" s="157"/>
      <c r="HP23" s="157"/>
      <c r="HQ23" s="157"/>
      <c r="HR23" s="157"/>
      <c r="HS23" s="157"/>
      <c r="HT23" s="157"/>
      <c r="HU23" s="157"/>
      <c r="HV23" s="157"/>
      <c r="HW23" s="157"/>
      <c r="HX23" s="157"/>
      <c r="HY23" s="157"/>
      <c r="HZ23" s="157"/>
      <c r="IA23" s="157"/>
      <c r="IB23" s="157"/>
      <c r="IC23" s="157"/>
      <c r="ID23" s="157"/>
      <c r="IE23" s="157"/>
      <c r="IF23" s="157"/>
      <c r="IG23" s="157"/>
      <c r="IH23" s="157"/>
      <c r="II23" s="157"/>
      <c r="IJ23" s="157"/>
      <c r="IK23" s="157"/>
      <c r="IL23" s="157"/>
      <c r="IM23" s="157"/>
      <c r="IN23" s="157"/>
      <c r="IO23" s="157"/>
      <c r="IP23" s="157"/>
      <c r="IQ23" s="157"/>
      <c r="IR23" s="157"/>
      <c r="IS23" s="157"/>
      <c r="IT23" s="157"/>
      <c r="IU23" s="157"/>
      <c r="IV23" s="157"/>
      <c r="IW23" s="157"/>
      <c r="IX23" s="157"/>
      <c r="IY23" s="157"/>
      <c r="IZ23" s="157"/>
      <c r="JA23" s="157"/>
      <c r="JB23" s="157"/>
      <c r="JC23" s="157"/>
      <c r="JD23" s="157"/>
      <c r="JE23" s="157"/>
      <c r="JF23" s="157"/>
    </row>
    <row r="24" spans="1:266" s="20" customFormat="1" ht="15" hidden="1" outlineLevel="1">
      <c r="A24" s="110"/>
      <c r="B24" s="110"/>
      <c r="C24" s="111"/>
      <c r="D24" s="112"/>
      <c r="E24" s="263" t="str">
        <f xml:space="preserve"> InpC!E$18</f>
        <v>PR24 end</v>
      </c>
      <c r="F24" s="261">
        <f xml:space="preserve"> InpC!H$18</f>
        <v>47603</v>
      </c>
      <c r="G24" s="263" t="str">
        <f xml:space="preserve"> InpC!N$18</f>
        <v>label</v>
      </c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7"/>
      <c r="BG24" s="157"/>
      <c r="BH24" s="157"/>
      <c r="BI24" s="157"/>
      <c r="BJ24" s="157"/>
      <c r="BK24" s="157"/>
      <c r="BL24" s="157"/>
      <c r="BM24" s="157"/>
      <c r="BN24" s="157"/>
      <c r="BO24" s="157"/>
      <c r="BP24" s="157"/>
      <c r="BQ24" s="157"/>
      <c r="BR24" s="157"/>
      <c r="BS24" s="157"/>
      <c r="BT24" s="157"/>
      <c r="BU24" s="157"/>
      <c r="BV24" s="157"/>
      <c r="BW24" s="157"/>
      <c r="BX24" s="157"/>
      <c r="BY24" s="157"/>
      <c r="BZ24" s="157"/>
      <c r="CA24" s="157"/>
      <c r="CB24" s="157"/>
      <c r="CC24" s="157"/>
      <c r="CD24" s="157"/>
      <c r="CE24" s="157"/>
      <c r="CF24" s="157"/>
      <c r="CG24" s="157"/>
      <c r="CH24" s="157"/>
      <c r="CI24" s="157"/>
      <c r="CJ24" s="157"/>
      <c r="CK24" s="157"/>
      <c r="CL24" s="157"/>
      <c r="CM24" s="157"/>
      <c r="CN24" s="157"/>
      <c r="CO24" s="157"/>
      <c r="CP24" s="157"/>
      <c r="CQ24" s="157"/>
      <c r="CR24" s="157"/>
      <c r="CS24" s="157"/>
      <c r="CT24" s="157"/>
      <c r="CU24" s="157"/>
      <c r="CV24" s="157"/>
      <c r="CW24" s="157"/>
      <c r="CX24" s="157"/>
      <c r="CY24" s="157"/>
      <c r="CZ24" s="157"/>
      <c r="DA24" s="157"/>
      <c r="DB24" s="157"/>
      <c r="DC24" s="157"/>
      <c r="DD24" s="157"/>
      <c r="DE24" s="157"/>
      <c r="DF24" s="157"/>
      <c r="DG24" s="157"/>
      <c r="DH24" s="157"/>
      <c r="DI24" s="157"/>
      <c r="DJ24" s="157"/>
      <c r="DK24" s="157"/>
      <c r="DL24" s="157"/>
      <c r="DM24" s="157"/>
      <c r="DN24" s="157"/>
      <c r="DO24" s="157"/>
      <c r="DP24" s="157"/>
      <c r="DQ24" s="157"/>
      <c r="DR24" s="157"/>
      <c r="DS24" s="157"/>
      <c r="DT24" s="157"/>
      <c r="DU24" s="157"/>
      <c r="DV24" s="157"/>
      <c r="DW24" s="157"/>
      <c r="DX24" s="157"/>
      <c r="DY24" s="157"/>
      <c r="DZ24" s="157"/>
      <c r="EA24" s="157"/>
      <c r="EB24" s="157"/>
      <c r="EC24" s="157"/>
      <c r="ED24" s="157"/>
      <c r="EE24" s="157"/>
      <c r="EF24" s="157"/>
      <c r="EG24" s="157"/>
      <c r="EH24" s="157"/>
      <c r="EI24" s="157"/>
      <c r="EJ24" s="157"/>
      <c r="EK24" s="157"/>
      <c r="EL24" s="157"/>
      <c r="EM24" s="157"/>
      <c r="EN24" s="157"/>
      <c r="EO24" s="157"/>
      <c r="EP24" s="157"/>
      <c r="EQ24" s="157"/>
      <c r="ER24" s="157"/>
      <c r="ES24" s="157"/>
      <c r="ET24" s="157"/>
      <c r="EU24" s="157"/>
      <c r="EV24" s="157"/>
      <c r="EW24" s="157"/>
      <c r="EX24" s="157"/>
      <c r="EY24" s="157"/>
      <c r="EZ24" s="157"/>
      <c r="FA24" s="157"/>
      <c r="FB24" s="157"/>
      <c r="FC24" s="157"/>
      <c r="FD24" s="157"/>
      <c r="FE24" s="157"/>
      <c r="FF24" s="157"/>
      <c r="FG24" s="157"/>
      <c r="FH24" s="157"/>
      <c r="FI24" s="157"/>
      <c r="FJ24" s="157"/>
      <c r="FK24" s="157"/>
      <c r="FL24" s="157"/>
      <c r="FM24" s="157"/>
      <c r="FN24" s="157"/>
      <c r="FO24" s="157"/>
      <c r="FP24" s="157"/>
      <c r="FQ24" s="157"/>
      <c r="FR24" s="157"/>
      <c r="FS24" s="157"/>
      <c r="FT24" s="157"/>
      <c r="FU24" s="157"/>
      <c r="FV24" s="157"/>
      <c r="FW24" s="157"/>
      <c r="FX24" s="157"/>
      <c r="FY24" s="157"/>
      <c r="FZ24" s="157"/>
      <c r="GA24" s="157"/>
      <c r="GB24" s="157"/>
      <c r="GC24" s="157"/>
      <c r="GD24" s="157"/>
      <c r="GE24" s="157"/>
      <c r="GF24" s="157"/>
      <c r="GG24" s="157"/>
      <c r="GH24" s="157"/>
      <c r="GI24" s="157"/>
      <c r="GJ24" s="157"/>
      <c r="GK24" s="157"/>
      <c r="GL24" s="157"/>
      <c r="GM24" s="157"/>
      <c r="GN24" s="157"/>
      <c r="GO24" s="157"/>
      <c r="GP24" s="157"/>
      <c r="GQ24" s="157"/>
      <c r="GR24" s="157"/>
      <c r="GS24" s="157"/>
      <c r="GT24" s="157"/>
      <c r="GU24" s="157"/>
      <c r="GV24" s="157"/>
      <c r="GW24" s="157"/>
      <c r="GX24" s="157"/>
      <c r="GY24" s="157"/>
      <c r="GZ24" s="157"/>
      <c r="HA24" s="157"/>
      <c r="HB24" s="157"/>
      <c r="HC24" s="157"/>
      <c r="HD24" s="157"/>
      <c r="HE24" s="157"/>
      <c r="HF24" s="157"/>
      <c r="HG24" s="157"/>
      <c r="HH24" s="157"/>
      <c r="HI24" s="157"/>
      <c r="HJ24" s="157"/>
      <c r="HK24" s="157"/>
      <c r="HL24" s="157"/>
      <c r="HM24" s="157"/>
      <c r="HN24" s="157"/>
      <c r="HO24" s="157"/>
      <c r="HP24" s="157"/>
      <c r="HQ24" s="157"/>
      <c r="HR24" s="157"/>
      <c r="HS24" s="157"/>
      <c r="HT24" s="157"/>
      <c r="HU24" s="157"/>
      <c r="HV24" s="157"/>
      <c r="HW24" s="157"/>
      <c r="HX24" s="157"/>
      <c r="HY24" s="157"/>
      <c r="HZ24" s="157"/>
      <c r="IA24" s="157"/>
      <c r="IB24" s="157"/>
      <c r="IC24" s="157"/>
      <c r="ID24" s="157"/>
      <c r="IE24" s="157"/>
      <c r="IF24" s="157"/>
      <c r="IG24" s="157"/>
      <c r="IH24" s="157"/>
      <c r="II24" s="157"/>
      <c r="IJ24" s="157"/>
      <c r="IK24" s="157"/>
      <c r="IL24" s="157"/>
      <c r="IM24" s="157"/>
      <c r="IN24" s="157"/>
      <c r="IO24" s="157"/>
      <c r="IP24" s="157"/>
      <c r="IQ24" s="157"/>
      <c r="IR24" s="157"/>
      <c r="IS24" s="157"/>
      <c r="IT24" s="157"/>
      <c r="IU24" s="157"/>
      <c r="IV24" s="157"/>
      <c r="IW24" s="157"/>
      <c r="IX24" s="157"/>
      <c r="IY24" s="157"/>
      <c r="IZ24" s="157"/>
      <c r="JA24" s="157"/>
      <c r="JB24" s="157"/>
      <c r="JC24" s="157"/>
      <c r="JD24" s="157"/>
      <c r="JE24" s="157"/>
      <c r="JF24" s="157"/>
    </row>
    <row r="25" spans="1:266" s="20" customFormat="1" ht="15" hidden="1" outlineLevel="1">
      <c r="A25" s="110"/>
      <c r="B25" s="110"/>
      <c r="C25" s="111"/>
      <c r="D25" s="112"/>
      <c r="E25" s="263" t="str">
        <f xml:space="preserve"> InpC!E$19</f>
        <v>not used</v>
      </c>
      <c r="F25" s="261">
        <f xml:space="preserve"> InpC!H$19</f>
        <v>49064</v>
      </c>
      <c r="G25" s="263" t="str">
        <f xml:space="preserve"> InpC!N$19</f>
        <v>label</v>
      </c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7"/>
      <c r="BG25" s="157"/>
      <c r="BH25" s="157"/>
      <c r="BI25" s="157"/>
      <c r="BJ25" s="157"/>
      <c r="BK25" s="157"/>
      <c r="BL25" s="157"/>
      <c r="BM25" s="157"/>
      <c r="BN25" s="157"/>
      <c r="BO25" s="157"/>
      <c r="BP25" s="157"/>
      <c r="BQ25" s="157"/>
      <c r="BR25" s="157"/>
      <c r="BS25" s="157"/>
      <c r="BT25" s="157"/>
      <c r="BU25" s="157"/>
      <c r="BV25" s="157"/>
      <c r="BW25" s="157"/>
      <c r="BX25" s="157"/>
      <c r="BY25" s="157"/>
      <c r="BZ25" s="157"/>
      <c r="CA25" s="157"/>
      <c r="CB25" s="157"/>
      <c r="CC25" s="157"/>
      <c r="CD25" s="157"/>
      <c r="CE25" s="157"/>
      <c r="CF25" s="157"/>
      <c r="CG25" s="157"/>
      <c r="CH25" s="157"/>
      <c r="CI25" s="157"/>
      <c r="CJ25" s="157"/>
      <c r="CK25" s="157"/>
      <c r="CL25" s="157"/>
      <c r="CM25" s="157"/>
      <c r="CN25" s="157"/>
      <c r="CO25" s="157"/>
      <c r="CP25" s="157"/>
      <c r="CQ25" s="157"/>
      <c r="CR25" s="157"/>
      <c r="CS25" s="157"/>
      <c r="CT25" s="157"/>
      <c r="CU25" s="157"/>
      <c r="CV25" s="157"/>
      <c r="CW25" s="157"/>
      <c r="CX25" s="157"/>
      <c r="CY25" s="157"/>
      <c r="CZ25" s="157"/>
      <c r="DA25" s="157"/>
      <c r="DB25" s="157"/>
      <c r="DC25" s="157"/>
      <c r="DD25" s="157"/>
      <c r="DE25" s="157"/>
      <c r="DF25" s="157"/>
      <c r="DG25" s="157"/>
      <c r="DH25" s="157"/>
      <c r="DI25" s="157"/>
      <c r="DJ25" s="157"/>
      <c r="DK25" s="157"/>
      <c r="DL25" s="157"/>
      <c r="DM25" s="157"/>
      <c r="DN25" s="157"/>
      <c r="DO25" s="157"/>
      <c r="DP25" s="157"/>
      <c r="DQ25" s="157"/>
      <c r="DR25" s="157"/>
      <c r="DS25" s="157"/>
      <c r="DT25" s="157"/>
      <c r="DU25" s="157"/>
      <c r="DV25" s="157"/>
      <c r="DW25" s="157"/>
      <c r="DX25" s="157"/>
      <c r="DY25" s="157"/>
      <c r="DZ25" s="157"/>
      <c r="EA25" s="157"/>
      <c r="EB25" s="157"/>
      <c r="EC25" s="157"/>
      <c r="ED25" s="157"/>
      <c r="EE25" s="157"/>
      <c r="EF25" s="157"/>
      <c r="EG25" s="157"/>
      <c r="EH25" s="157"/>
      <c r="EI25" s="157"/>
      <c r="EJ25" s="157"/>
      <c r="EK25" s="157"/>
      <c r="EL25" s="157"/>
      <c r="EM25" s="157"/>
      <c r="EN25" s="157"/>
      <c r="EO25" s="157"/>
      <c r="EP25" s="157"/>
      <c r="EQ25" s="157"/>
      <c r="ER25" s="157"/>
      <c r="ES25" s="157"/>
      <c r="ET25" s="157"/>
      <c r="EU25" s="157"/>
      <c r="EV25" s="157"/>
      <c r="EW25" s="157"/>
      <c r="EX25" s="157"/>
      <c r="EY25" s="157"/>
      <c r="EZ25" s="157"/>
      <c r="FA25" s="157"/>
      <c r="FB25" s="157"/>
      <c r="FC25" s="157"/>
      <c r="FD25" s="157"/>
      <c r="FE25" s="157"/>
      <c r="FF25" s="157"/>
      <c r="FG25" s="157"/>
      <c r="FH25" s="157"/>
      <c r="FI25" s="157"/>
      <c r="FJ25" s="157"/>
      <c r="FK25" s="157"/>
      <c r="FL25" s="157"/>
      <c r="FM25" s="157"/>
      <c r="FN25" s="157"/>
      <c r="FO25" s="157"/>
      <c r="FP25" s="157"/>
      <c r="FQ25" s="157"/>
      <c r="FR25" s="157"/>
      <c r="FS25" s="157"/>
      <c r="FT25" s="157"/>
      <c r="FU25" s="157"/>
      <c r="FV25" s="157"/>
      <c r="FW25" s="157"/>
      <c r="FX25" s="157"/>
      <c r="FY25" s="157"/>
      <c r="FZ25" s="157"/>
      <c r="GA25" s="157"/>
      <c r="GB25" s="157"/>
      <c r="GC25" s="157"/>
      <c r="GD25" s="157"/>
      <c r="GE25" s="157"/>
      <c r="GF25" s="157"/>
      <c r="GG25" s="157"/>
      <c r="GH25" s="157"/>
      <c r="GI25" s="157"/>
      <c r="GJ25" s="157"/>
      <c r="GK25" s="157"/>
      <c r="GL25" s="157"/>
      <c r="GM25" s="157"/>
      <c r="GN25" s="157"/>
      <c r="GO25" s="157"/>
      <c r="GP25" s="157"/>
      <c r="GQ25" s="157"/>
      <c r="GR25" s="157"/>
      <c r="GS25" s="157"/>
      <c r="GT25" s="157"/>
      <c r="GU25" s="157"/>
      <c r="GV25" s="157"/>
      <c r="GW25" s="157"/>
      <c r="GX25" s="157"/>
      <c r="GY25" s="157"/>
      <c r="GZ25" s="157"/>
      <c r="HA25" s="157"/>
      <c r="HB25" s="157"/>
      <c r="HC25" s="157"/>
      <c r="HD25" s="157"/>
      <c r="HE25" s="157"/>
      <c r="HF25" s="157"/>
      <c r="HG25" s="157"/>
      <c r="HH25" s="157"/>
      <c r="HI25" s="157"/>
      <c r="HJ25" s="157"/>
      <c r="HK25" s="157"/>
      <c r="HL25" s="157"/>
      <c r="HM25" s="157"/>
      <c r="HN25" s="157"/>
      <c r="HO25" s="157"/>
      <c r="HP25" s="157"/>
      <c r="HQ25" s="157"/>
      <c r="HR25" s="157"/>
      <c r="HS25" s="157"/>
      <c r="HT25" s="157"/>
      <c r="HU25" s="157"/>
      <c r="HV25" s="157"/>
      <c r="HW25" s="157"/>
      <c r="HX25" s="157"/>
      <c r="HY25" s="157"/>
      <c r="HZ25" s="157"/>
      <c r="IA25" s="157"/>
      <c r="IB25" s="157"/>
      <c r="IC25" s="157"/>
      <c r="ID25" s="157"/>
      <c r="IE25" s="157"/>
      <c r="IF25" s="157"/>
      <c r="IG25" s="157"/>
      <c r="IH25" s="157"/>
      <c r="II25" s="157"/>
      <c r="IJ25" s="157"/>
      <c r="IK25" s="157"/>
      <c r="IL25" s="157"/>
      <c r="IM25" s="157"/>
      <c r="IN25" s="157"/>
      <c r="IO25" s="157"/>
      <c r="IP25" s="157"/>
      <c r="IQ25" s="157"/>
      <c r="IR25" s="157"/>
      <c r="IS25" s="157"/>
      <c r="IT25" s="157"/>
      <c r="IU25" s="157"/>
      <c r="IV25" s="157"/>
      <c r="IW25" s="157"/>
      <c r="IX25" s="157"/>
      <c r="IY25" s="157"/>
      <c r="IZ25" s="157"/>
      <c r="JA25" s="157"/>
      <c r="JB25" s="157"/>
      <c r="JC25" s="157"/>
      <c r="JD25" s="157"/>
      <c r="JE25" s="157"/>
      <c r="JF25" s="157"/>
    </row>
    <row r="26" spans="1:266" s="30" customFormat="1" hidden="1" outlineLevel="1">
      <c r="A26" s="228"/>
      <c r="B26" s="228"/>
      <c r="C26" s="229"/>
      <c r="D26" s="230"/>
      <c r="E26" s="231" t="s">
        <v>681</v>
      </c>
      <c r="F26" s="231"/>
      <c r="G26" s="231" t="s">
        <v>683</v>
      </c>
      <c r="H26" s="156"/>
      <c r="I26" s="156"/>
      <c r="J26" s="156" t="str">
        <f t="shared" ref="J26" si="10">INDEX($E23:$E25,MATCH(J$2,$F$22:$F$25,1),)</f>
        <v>APR</v>
      </c>
      <c r="K26" s="156" t="str">
        <f>INDEX($E23:$E25,MATCH(K$2,$F$22:$F$25,1),)</f>
        <v>APR</v>
      </c>
      <c r="L26" s="156" t="str">
        <f t="shared" ref="L26:U26" si="11">INDEX($E23:$E25,MATCH(L$2,$F$22:$F$25,1),)</f>
        <v>APR</v>
      </c>
      <c r="M26" s="156" t="str">
        <f t="shared" si="11"/>
        <v>APR</v>
      </c>
      <c r="N26" s="156" t="str">
        <f t="shared" si="11"/>
        <v>APR</v>
      </c>
      <c r="O26" s="156" t="str">
        <f t="shared" si="11"/>
        <v>PR24 end</v>
      </c>
      <c r="P26" s="156" t="str">
        <f t="shared" si="11"/>
        <v>PR24 end</v>
      </c>
      <c r="Q26" s="156" t="str">
        <f t="shared" si="11"/>
        <v>PR24 end</v>
      </c>
      <c r="R26" s="156" t="str">
        <f t="shared" si="11"/>
        <v>PR24 end</v>
      </c>
      <c r="S26" s="156" t="str">
        <f t="shared" si="11"/>
        <v>PR24 end</v>
      </c>
      <c r="T26" s="156" t="str">
        <f t="shared" si="11"/>
        <v>PR24 end</v>
      </c>
      <c r="U26" s="156" t="str">
        <f t="shared" si="11"/>
        <v>PR24 end</v>
      </c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7"/>
      <c r="BG26" s="157"/>
      <c r="BH26" s="157"/>
      <c r="BI26" s="157"/>
      <c r="BJ26" s="157"/>
      <c r="BK26" s="157"/>
      <c r="BL26" s="157"/>
      <c r="BM26" s="157"/>
      <c r="BN26" s="157"/>
      <c r="BO26" s="157"/>
      <c r="BP26" s="157"/>
      <c r="BQ26" s="157"/>
      <c r="BR26" s="157"/>
      <c r="BS26" s="157"/>
      <c r="BT26" s="157"/>
      <c r="BU26" s="157"/>
      <c r="BV26" s="157"/>
      <c r="BW26" s="157"/>
      <c r="BX26" s="157"/>
      <c r="BY26" s="157"/>
      <c r="BZ26" s="157"/>
      <c r="CA26" s="157"/>
      <c r="CB26" s="157"/>
      <c r="CC26" s="157"/>
      <c r="CD26" s="157"/>
      <c r="CE26" s="157"/>
      <c r="CF26" s="157"/>
      <c r="CG26" s="157"/>
      <c r="CH26" s="157"/>
      <c r="CI26" s="157"/>
      <c r="CJ26" s="157"/>
      <c r="CK26" s="157"/>
      <c r="CL26" s="157"/>
      <c r="CM26" s="157"/>
      <c r="CN26" s="157"/>
      <c r="CO26" s="157"/>
      <c r="CP26" s="157"/>
      <c r="CQ26" s="157"/>
      <c r="CR26" s="157"/>
      <c r="CS26" s="157"/>
      <c r="CT26" s="157"/>
      <c r="CU26" s="157"/>
      <c r="CV26" s="157"/>
      <c r="CW26" s="157"/>
      <c r="CX26" s="157"/>
      <c r="CY26" s="157"/>
      <c r="CZ26" s="157"/>
      <c r="DA26" s="157"/>
      <c r="DB26" s="157"/>
      <c r="DC26" s="157"/>
      <c r="DD26" s="157"/>
      <c r="DE26" s="157"/>
      <c r="DF26" s="157"/>
      <c r="DG26" s="157"/>
      <c r="DH26" s="157"/>
      <c r="DI26" s="157"/>
      <c r="DJ26" s="157"/>
      <c r="DK26" s="157"/>
      <c r="DL26" s="157"/>
      <c r="DM26" s="157"/>
      <c r="DN26" s="157"/>
      <c r="DO26" s="157"/>
      <c r="DP26" s="157"/>
      <c r="DQ26" s="157"/>
      <c r="DR26" s="157"/>
      <c r="DS26" s="157"/>
      <c r="DT26" s="157"/>
      <c r="DU26" s="157"/>
      <c r="DV26" s="157"/>
      <c r="DW26" s="157"/>
      <c r="DX26" s="157"/>
      <c r="DY26" s="157"/>
      <c r="DZ26" s="157"/>
      <c r="EA26" s="157"/>
      <c r="EB26" s="157"/>
      <c r="EC26" s="157"/>
      <c r="ED26" s="157"/>
      <c r="EE26" s="157"/>
      <c r="EF26" s="157"/>
      <c r="EG26" s="157"/>
      <c r="EH26" s="157"/>
      <c r="EI26" s="157"/>
      <c r="EJ26" s="157"/>
      <c r="EK26" s="157"/>
      <c r="EL26" s="157"/>
      <c r="EM26" s="157"/>
      <c r="EN26" s="157"/>
      <c r="EO26" s="157"/>
      <c r="EP26" s="157"/>
      <c r="EQ26" s="157"/>
      <c r="ER26" s="157"/>
      <c r="ES26" s="157"/>
      <c r="ET26" s="157"/>
      <c r="EU26" s="157"/>
      <c r="EV26" s="157"/>
      <c r="EW26" s="157"/>
      <c r="EX26" s="157"/>
      <c r="EY26" s="157"/>
      <c r="EZ26" s="157"/>
      <c r="FA26" s="157"/>
      <c r="FB26" s="157"/>
      <c r="FC26" s="157"/>
      <c r="FD26" s="157"/>
      <c r="FE26" s="157"/>
      <c r="FF26" s="157"/>
      <c r="FG26" s="157"/>
      <c r="FH26" s="157"/>
      <c r="FI26" s="157"/>
      <c r="FJ26" s="157"/>
      <c r="FK26" s="157"/>
      <c r="FL26" s="157"/>
      <c r="FM26" s="157"/>
      <c r="FN26" s="157"/>
      <c r="FO26" s="157"/>
      <c r="FP26" s="157"/>
      <c r="FQ26" s="157"/>
      <c r="FR26" s="157"/>
      <c r="FS26" s="157"/>
      <c r="FT26" s="157"/>
      <c r="FU26" s="157"/>
      <c r="FV26" s="157"/>
      <c r="FW26" s="157"/>
      <c r="FX26" s="157"/>
      <c r="FY26" s="157"/>
      <c r="FZ26" s="157"/>
      <c r="GA26" s="157"/>
      <c r="GB26" s="157"/>
      <c r="GC26" s="157"/>
      <c r="GD26" s="157"/>
      <c r="GE26" s="157"/>
      <c r="GF26" s="157"/>
      <c r="GG26" s="157"/>
      <c r="GH26" s="157"/>
      <c r="GI26" s="157"/>
      <c r="GJ26" s="157"/>
      <c r="GK26" s="157"/>
      <c r="GL26" s="157"/>
      <c r="GM26" s="157"/>
      <c r="GN26" s="157"/>
      <c r="GO26" s="157"/>
      <c r="GP26" s="157"/>
      <c r="GQ26" s="157"/>
      <c r="GR26" s="157"/>
      <c r="GS26" s="157"/>
      <c r="GT26" s="157"/>
      <c r="GU26" s="157"/>
      <c r="GV26" s="157"/>
      <c r="GW26" s="157"/>
      <c r="GX26" s="157"/>
      <c r="GY26" s="157"/>
      <c r="GZ26" s="157"/>
      <c r="HA26" s="157"/>
      <c r="HB26" s="157"/>
      <c r="HC26" s="157"/>
      <c r="HD26" s="157"/>
      <c r="HE26" s="157"/>
      <c r="HF26" s="157"/>
      <c r="HG26" s="157"/>
      <c r="HH26" s="157"/>
      <c r="HI26" s="157"/>
      <c r="HJ26" s="157"/>
      <c r="HK26" s="157"/>
      <c r="HL26" s="157"/>
      <c r="HM26" s="157"/>
      <c r="HN26" s="157"/>
      <c r="HO26" s="157"/>
      <c r="HP26" s="157"/>
      <c r="HQ26" s="157"/>
      <c r="HR26" s="157"/>
      <c r="HS26" s="157"/>
      <c r="HT26" s="157"/>
      <c r="HU26" s="157"/>
      <c r="HV26" s="157"/>
      <c r="HW26" s="157"/>
      <c r="HX26" s="157"/>
      <c r="HY26" s="157"/>
      <c r="HZ26" s="157"/>
      <c r="IA26" s="157"/>
      <c r="IB26" s="157"/>
      <c r="IC26" s="157"/>
      <c r="ID26" s="157"/>
      <c r="IE26" s="157"/>
      <c r="IF26" s="157"/>
      <c r="IG26" s="157"/>
      <c r="IH26" s="157"/>
      <c r="II26" s="157"/>
      <c r="IJ26" s="157"/>
      <c r="IK26" s="157"/>
      <c r="IL26" s="157"/>
      <c r="IM26" s="157"/>
      <c r="IN26" s="157"/>
      <c r="IO26" s="157"/>
      <c r="IP26" s="157"/>
      <c r="IQ26" s="157"/>
      <c r="IR26" s="157"/>
      <c r="IS26" s="157"/>
      <c r="IT26" s="157"/>
      <c r="IU26" s="157"/>
      <c r="IV26" s="157"/>
      <c r="IW26" s="157"/>
      <c r="IX26" s="157"/>
      <c r="IY26" s="157"/>
      <c r="IZ26" s="157"/>
      <c r="JA26" s="157"/>
      <c r="JB26" s="157"/>
      <c r="JC26" s="157"/>
      <c r="JD26" s="157"/>
      <c r="JE26" s="157"/>
      <c r="JF26" s="157"/>
    </row>
    <row r="27" spans="1:266" s="20" customFormat="1" ht="15" hidden="1" outlineLevel="1">
      <c r="A27" s="110"/>
      <c r="B27" s="110"/>
      <c r="C27" s="111"/>
      <c r="D27" s="112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  <c r="BL27" s="157"/>
      <c r="BM27" s="157"/>
      <c r="BN27" s="157"/>
      <c r="BO27" s="157"/>
      <c r="BP27" s="157"/>
      <c r="BQ27" s="157"/>
      <c r="BR27" s="157"/>
      <c r="BS27" s="157"/>
      <c r="BT27" s="157"/>
      <c r="BU27" s="157"/>
      <c r="BV27" s="157"/>
      <c r="BW27" s="157"/>
      <c r="BX27" s="157"/>
      <c r="BY27" s="157"/>
      <c r="BZ27" s="157"/>
      <c r="CA27" s="157"/>
      <c r="CB27" s="157"/>
      <c r="CC27" s="157"/>
      <c r="CD27" s="157"/>
      <c r="CE27" s="157"/>
      <c r="CF27" s="157"/>
      <c r="CG27" s="157"/>
      <c r="CH27" s="157"/>
      <c r="CI27" s="157"/>
      <c r="CJ27" s="157"/>
      <c r="CK27" s="157"/>
      <c r="CL27" s="157"/>
      <c r="CM27" s="157"/>
      <c r="CN27" s="157"/>
      <c r="CO27" s="157"/>
      <c r="CP27" s="157"/>
      <c r="CQ27" s="157"/>
      <c r="CR27" s="157"/>
      <c r="CS27" s="157"/>
      <c r="CT27" s="157"/>
      <c r="CU27" s="157"/>
      <c r="CV27" s="157"/>
      <c r="CW27" s="157"/>
      <c r="CX27" s="157"/>
      <c r="CY27" s="157"/>
      <c r="CZ27" s="157"/>
      <c r="DA27" s="157"/>
      <c r="DB27" s="157"/>
      <c r="DC27" s="157"/>
      <c r="DD27" s="157"/>
      <c r="DE27" s="157"/>
      <c r="DF27" s="157"/>
      <c r="DG27" s="157"/>
      <c r="DH27" s="157"/>
      <c r="DI27" s="157"/>
      <c r="DJ27" s="157"/>
      <c r="DK27" s="157"/>
      <c r="DL27" s="157"/>
      <c r="DM27" s="157"/>
      <c r="DN27" s="157"/>
      <c r="DO27" s="157"/>
      <c r="DP27" s="157"/>
      <c r="DQ27" s="157"/>
      <c r="DR27" s="157"/>
      <c r="DS27" s="157"/>
      <c r="DT27" s="157"/>
      <c r="DU27" s="157"/>
      <c r="DV27" s="157"/>
      <c r="DW27" s="157"/>
      <c r="DX27" s="157"/>
      <c r="DY27" s="157"/>
      <c r="DZ27" s="157"/>
      <c r="EA27" s="157"/>
      <c r="EB27" s="157"/>
      <c r="EC27" s="157"/>
      <c r="ED27" s="157"/>
      <c r="EE27" s="157"/>
      <c r="EF27" s="157"/>
      <c r="EG27" s="157"/>
      <c r="EH27" s="157"/>
      <c r="EI27" s="157"/>
      <c r="EJ27" s="157"/>
      <c r="EK27" s="157"/>
      <c r="EL27" s="157"/>
      <c r="EM27" s="157"/>
      <c r="EN27" s="157"/>
      <c r="EO27" s="157"/>
      <c r="EP27" s="157"/>
      <c r="EQ27" s="157"/>
      <c r="ER27" s="157"/>
      <c r="ES27" s="157"/>
      <c r="ET27" s="157"/>
      <c r="EU27" s="157"/>
      <c r="EV27" s="157"/>
      <c r="EW27" s="157"/>
      <c r="EX27" s="157"/>
      <c r="EY27" s="157"/>
      <c r="EZ27" s="157"/>
      <c r="FA27" s="157"/>
      <c r="FB27" s="157"/>
      <c r="FC27" s="157"/>
      <c r="FD27" s="157"/>
      <c r="FE27" s="157"/>
      <c r="FF27" s="157"/>
      <c r="FG27" s="157"/>
      <c r="FH27" s="157"/>
      <c r="FI27" s="157"/>
      <c r="FJ27" s="157"/>
      <c r="FK27" s="157"/>
      <c r="FL27" s="157"/>
      <c r="FM27" s="157"/>
      <c r="FN27" s="157"/>
      <c r="FO27" s="157"/>
      <c r="FP27" s="157"/>
      <c r="FQ27" s="157"/>
      <c r="FR27" s="157"/>
      <c r="FS27" s="157"/>
      <c r="FT27" s="157"/>
      <c r="FU27" s="157"/>
      <c r="FV27" s="157"/>
      <c r="FW27" s="157"/>
      <c r="FX27" s="157"/>
      <c r="FY27" s="157"/>
      <c r="FZ27" s="157"/>
      <c r="GA27" s="157"/>
      <c r="GB27" s="157"/>
      <c r="GC27" s="157"/>
      <c r="GD27" s="157"/>
      <c r="GE27" s="157"/>
      <c r="GF27" s="157"/>
      <c r="GG27" s="157"/>
      <c r="GH27" s="157"/>
      <c r="GI27" s="157"/>
      <c r="GJ27" s="157"/>
      <c r="GK27" s="157"/>
      <c r="GL27" s="157"/>
      <c r="GM27" s="157"/>
      <c r="GN27" s="157"/>
      <c r="GO27" s="157"/>
      <c r="GP27" s="157"/>
      <c r="GQ27" s="157"/>
      <c r="GR27" s="157"/>
      <c r="GS27" s="157"/>
      <c r="GT27" s="157"/>
      <c r="GU27" s="157"/>
      <c r="GV27" s="157"/>
      <c r="GW27" s="157"/>
      <c r="GX27" s="157"/>
      <c r="GY27" s="157"/>
      <c r="GZ27" s="157"/>
      <c r="HA27" s="157"/>
      <c r="HB27" s="157"/>
      <c r="HC27" s="157"/>
      <c r="HD27" s="157"/>
      <c r="HE27" s="157"/>
      <c r="HF27" s="157"/>
      <c r="HG27" s="157"/>
      <c r="HH27" s="157"/>
      <c r="HI27" s="157"/>
      <c r="HJ27" s="157"/>
      <c r="HK27" s="157"/>
      <c r="HL27" s="157"/>
      <c r="HM27" s="157"/>
      <c r="HN27" s="157"/>
      <c r="HO27" s="157"/>
      <c r="HP27" s="157"/>
      <c r="HQ27" s="157"/>
      <c r="HR27" s="157"/>
      <c r="HS27" s="157"/>
      <c r="HT27" s="157"/>
      <c r="HU27" s="157"/>
      <c r="HV27" s="157"/>
      <c r="HW27" s="157"/>
      <c r="HX27" s="157"/>
      <c r="HY27" s="157"/>
      <c r="HZ27" s="157"/>
      <c r="IA27" s="157"/>
      <c r="IB27" s="157"/>
      <c r="IC27" s="157"/>
      <c r="ID27" s="157"/>
      <c r="IE27" s="157"/>
      <c r="IF27" s="157"/>
      <c r="IG27" s="157"/>
      <c r="IH27" s="157"/>
      <c r="II27" s="157"/>
      <c r="IJ27" s="157"/>
      <c r="IK27" s="157"/>
      <c r="IL27" s="157"/>
      <c r="IM27" s="157"/>
      <c r="IN27" s="157"/>
      <c r="IO27" s="157"/>
      <c r="IP27" s="157"/>
      <c r="IQ27" s="157"/>
      <c r="IR27" s="157"/>
      <c r="IS27" s="157"/>
      <c r="IT27" s="157"/>
      <c r="IU27" s="157"/>
      <c r="IV27" s="157"/>
      <c r="IW27" s="157"/>
      <c r="IX27" s="157"/>
      <c r="IY27" s="157"/>
      <c r="IZ27" s="157"/>
      <c r="JA27" s="157"/>
      <c r="JB27" s="157"/>
      <c r="JC27" s="157"/>
      <c r="JD27" s="157"/>
      <c r="JE27" s="157"/>
      <c r="JF27" s="157"/>
    </row>
    <row r="28" spans="1:266" hidden="1" outlineLevel="1">
      <c r="A28" s="110"/>
      <c r="B28" s="110" t="s">
        <v>1480</v>
      </c>
      <c r="C28" s="111"/>
      <c r="D28" s="112"/>
      <c r="E28" s="79"/>
      <c r="F28" s="79"/>
      <c r="G28" s="79"/>
      <c r="H28" s="79"/>
      <c r="I28" s="120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7"/>
      <c r="BG28" s="157"/>
      <c r="BH28" s="157"/>
      <c r="BI28" s="157"/>
      <c r="BJ28" s="157"/>
      <c r="BK28" s="157"/>
      <c r="BL28" s="157"/>
      <c r="BM28" s="157"/>
      <c r="BN28" s="157"/>
      <c r="BO28" s="157"/>
      <c r="BP28" s="157"/>
      <c r="BQ28" s="157"/>
      <c r="BR28" s="157"/>
      <c r="BS28" s="157"/>
      <c r="BT28" s="157"/>
      <c r="BU28" s="157"/>
      <c r="BV28" s="157"/>
      <c r="BW28" s="157"/>
      <c r="BX28" s="157"/>
      <c r="BY28" s="157"/>
      <c r="BZ28" s="157"/>
      <c r="CA28" s="157"/>
      <c r="CB28" s="157"/>
      <c r="CC28" s="157"/>
      <c r="CD28" s="157"/>
      <c r="CE28" s="157"/>
      <c r="CF28" s="157"/>
      <c r="CG28" s="157"/>
      <c r="CH28" s="157"/>
      <c r="CI28" s="157"/>
      <c r="CJ28" s="157"/>
      <c r="CK28" s="157"/>
      <c r="CL28" s="157"/>
      <c r="CM28" s="157"/>
      <c r="CN28" s="157"/>
      <c r="CO28" s="157"/>
      <c r="CP28" s="157"/>
      <c r="CQ28" s="157"/>
      <c r="CR28" s="157"/>
      <c r="CS28" s="157"/>
      <c r="CT28" s="157"/>
      <c r="CU28" s="157"/>
      <c r="CV28" s="157"/>
      <c r="CW28" s="157"/>
      <c r="CX28" s="157"/>
      <c r="CY28" s="157"/>
      <c r="CZ28" s="157"/>
      <c r="DA28" s="157"/>
      <c r="DB28" s="157"/>
      <c r="DC28" s="157"/>
      <c r="DD28" s="157"/>
      <c r="DE28" s="157"/>
      <c r="DF28" s="157"/>
      <c r="DG28" s="157"/>
      <c r="DH28" s="157"/>
      <c r="DI28" s="157"/>
      <c r="DJ28" s="157"/>
      <c r="DK28" s="157"/>
      <c r="DL28" s="157"/>
      <c r="DM28" s="157"/>
      <c r="DN28" s="157"/>
      <c r="DO28" s="157"/>
      <c r="DP28" s="157"/>
      <c r="DQ28" s="157"/>
      <c r="DR28" s="157"/>
      <c r="DS28" s="157"/>
      <c r="DT28" s="157"/>
      <c r="DU28" s="157"/>
      <c r="DV28" s="157"/>
      <c r="DW28" s="157"/>
      <c r="DX28" s="157"/>
      <c r="DY28" s="157"/>
      <c r="DZ28" s="157"/>
      <c r="EA28" s="157"/>
      <c r="EB28" s="157"/>
      <c r="EC28" s="157"/>
      <c r="ED28" s="157"/>
      <c r="EE28" s="157"/>
      <c r="EF28" s="157"/>
      <c r="EG28" s="157"/>
      <c r="EH28" s="157"/>
      <c r="EI28" s="157"/>
      <c r="EJ28" s="157"/>
      <c r="EK28" s="157"/>
      <c r="EL28" s="157"/>
      <c r="EM28" s="157"/>
      <c r="EN28" s="157"/>
      <c r="EO28" s="157"/>
      <c r="EP28" s="157"/>
      <c r="EQ28" s="157"/>
      <c r="ER28" s="157"/>
      <c r="ES28" s="157"/>
      <c r="ET28" s="157"/>
      <c r="EU28" s="157"/>
      <c r="EV28" s="157"/>
      <c r="EW28" s="157"/>
      <c r="EX28" s="157"/>
      <c r="EY28" s="157"/>
      <c r="EZ28" s="157"/>
      <c r="FA28" s="157"/>
      <c r="FB28" s="157"/>
      <c r="FC28" s="157"/>
      <c r="FD28" s="157"/>
      <c r="FE28" s="157"/>
      <c r="FF28" s="157"/>
      <c r="FG28" s="157"/>
      <c r="FH28" s="157"/>
      <c r="FI28" s="157"/>
      <c r="FJ28" s="157"/>
      <c r="FK28" s="157"/>
      <c r="FL28" s="157"/>
      <c r="FM28" s="157"/>
      <c r="FN28" s="157"/>
      <c r="FO28" s="157"/>
      <c r="FP28" s="157"/>
      <c r="FQ28" s="157"/>
      <c r="FR28" s="157"/>
      <c r="FS28" s="157"/>
      <c r="FT28" s="157"/>
      <c r="FU28" s="157"/>
      <c r="FV28" s="157"/>
      <c r="FW28" s="157"/>
      <c r="FX28" s="157"/>
      <c r="FY28" s="157"/>
      <c r="FZ28" s="157"/>
      <c r="GA28" s="157"/>
      <c r="GB28" s="157"/>
      <c r="GC28" s="157"/>
      <c r="GD28" s="157"/>
      <c r="GE28" s="157"/>
      <c r="GF28" s="157"/>
      <c r="GG28" s="157"/>
      <c r="GH28" s="157"/>
      <c r="GI28" s="157"/>
      <c r="GJ28" s="157"/>
      <c r="GK28" s="157"/>
      <c r="GL28" s="157"/>
      <c r="GM28" s="157"/>
      <c r="GN28" s="157"/>
      <c r="GO28" s="157"/>
      <c r="GP28" s="157"/>
      <c r="GQ28" s="157"/>
      <c r="GR28" s="157"/>
      <c r="GS28" s="157"/>
      <c r="GT28" s="157"/>
      <c r="GU28" s="157"/>
      <c r="GV28" s="157"/>
      <c r="GW28" s="157"/>
      <c r="GX28" s="157"/>
      <c r="GY28" s="157"/>
      <c r="GZ28" s="157"/>
      <c r="HA28" s="157"/>
      <c r="HB28" s="157"/>
      <c r="HC28" s="157"/>
      <c r="HD28" s="157"/>
      <c r="HE28" s="157"/>
      <c r="HF28" s="157"/>
      <c r="HG28" s="157"/>
      <c r="HH28" s="157"/>
      <c r="HI28" s="157"/>
      <c r="HJ28" s="157"/>
      <c r="HK28" s="157"/>
      <c r="HL28" s="157"/>
      <c r="HM28" s="157"/>
      <c r="HN28" s="157"/>
      <c r="HO28" s="157"/>
      <c r="HP28" s="157"/>
      <c r="HQ28" s="157"/>
      <c r="HR28" s="157"/>
      <c r="HS28" s="157"/>
      <c r="HT28" s="157"/>
      <c r="HU28" s="157"/>
      <c r="HV28" s="157"/>
      <c r="HW28" s="157"/>
      <c r="HX28" s="157"/>
      <c r="HY28" s="157"/>
      <c r="HZ28" s="157"/>
      <c r="IA28" s="157"/>
      <c r="IB28" s="157"/>
      <c r="IC28" s="157"/>
      <c r="ID28" s="157"/>
      <c r="IE28" s="157"/>
      <c r="IF28" s="157"/>
      <c r="IG28" s="157"/>
      <c r="IH28" s="157"/>
      <c r="II28" s="157"/>
      <c r="IJ28" s="157"/>
      <c r="IK28" s="157"/>
      <c r="IL28" s="157"/>
      <c r="IM28" s="157"/>
      <c r="IN28" s="157"/>
      <c r="IO28" s="157"/>
      <c r="IP28" s="157"/>
      <c r="IQ28" s="157"/>
      <c r="IR28" s="157"/>
      <c r="IS28" s="157"/>
      <c r="IT28" s="157"/>
      <c r="IU28" s="157"/>
      <c r="IV28" s="157"/>
      <c r="IW28" s="157"/>
      <c r="IX28" s="157"/>
      <c r="IY28" s="157"/>
      <c r="IZ28" s="157"/>
      <c r="JA28" s="157"/>
      <c r="JB28" s="157"/>
      <c r="JC28" s="157"/>
      <c r="JD28" s="157"/>
      <c r="JE28" s="157"/>
      <c r="JF28" s="157"/>
    </row>
    <row r="29" spans="1:266" hidden="1" outlineLevel="1">
      <c r="A29" s="110"/>
      <c r="B29" s="110"/>
      <c r="C29" s="111"/>
      <c r="D29" s="112"/>
      <c r="E29" s="262" t="str">
        <f xml:space="preserve"> InpC!E$17</f>
        <v>APR</v>
      </c>
      <c r="F29" s="261">
        <f xml:space="preserve"> InpC!H$17</f>
        <v>45046</v>
      </c>
      <c r="G29" s="262" t="str">
        <f xml:space="preserve"> InpC!N$17</f>
        <v>label</v>
      </c>
      <c r="H29" s="79"/>
      <c r="I29" s="120"/>
      <c r="J29" s="79">
        <f t="shared" ref="J29:K31" si="12">(J$26=$E29)*1</f>
        <v>1</v>
      </c>
      <c r="K29" s="79">
        <f t="shared" si="12"/>
        <v>1</v>
      </c>
      <c r="L29" s="79">
        <f t="shared" ref="L29:U31" si="13">(L$26=$E29)*1</f>
        <v>1</v>
      </c>
      <c r="M29" s="79">
        <f t="shared" si="13"/>
        <v>1</v>
      </c>
      <c r="N29" s="79">
        <f t="shared" si="13"/>
        <v>1</v>
      </c>
      <c r="O29" s="79">
        <f t="shared" si="13"/>
        <v>0</v>
      </c>
      <c r="P29" s="79">
        <f t="shared" si="13"/>
        <v>0</v>
      </c>
      <c r="Q29" s="79">
        <f t="shared" si="13"/>
        <v>0</v>
      </c>
      <c r="R29" s="79">
        <f t="shared" si="13"/>
        <v>0</v>
      </c>
      <c r="S29" s="79">
        <f t="shared" si="13"/>
        <v>0</v>
      </c>
      <c r="T29" s="79">
        <f t="shared" si="13"/>
        <v>0</v>
      </c>
      <c r="U29" s="79">
        <f t="shared" si="13"/>
        <v>0</v>
      </c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7"/>
      <c r="BG29" s="157"/>
      <c r="BH29" s="157"/>
      <c r="BI29" s="157"/>
      <c r="BJ29" s="157"/>
      <c r="BK29" s="157"/>
      <c r="BL29" s="157"/>
      <c r="BM29" s="157"/>
      <c r="BN29" s="157"/>
      <c r="BO29" s="157"/>
      <c r="BP29" s="157"/>
      <c r="BQ29" s="157"/>
      <c r="BR29" s="157"/>
      <c r="BS29" s="157"/>
      <c r="BT29" s="157"/>
      <c r="BU29" s="157"/>
      <c r="BV29" s="157"/>
      <c r="BW29" s="157"/>
      <c r="BX29" s="157"/>
      <c r="BY29" s="157"/>
      <c r="BZ29" s="157"/>
      <c r="CA29" s="157"/>
      <c r="CB29" s="157"/>
      <c r="CC29" s="157"/>
      <c r="CD29" s="157"/>
      <c r="CE29" s="157"/>
      <c r="CF29" s="157"/>
      <c r="CG29" s="157"/>
      <c r="CH29" s="157"/>
      <c r="CI29" s="157"/>
      <c r="CJ29" s="157"/>
      <c r="CK29" s="157"/>
      <c r="CL29" s="157"/>
      <c r="CM29" s="157"/>
      <c r="CN29" s="157"/>
      <c r="CO29" s="157"/>
      <c r="CP29" s="157"/>
      <c r="CQ29" s="157"/>
      <c r="CR29" s="157"/>
      <c r="CS29" s="157"/>
      <c r="CT29" s="157"/>
      <c r="CU29" s="157"/>
      <c r="CV29" s="157"/>
      <c r="CW29" s="157"/>
      <c r="CX29" s="157"/>
      <c r="CY29" s="157"/>
      <c r="CZ29" s="157"/>
      <c r="DA29" s="157"/>
      <c r="DB29" s="157"/>
      <c r="DC29" s="157"/>
      <c r="DD29" s="157"/>
      <c r="DE29" s="157"/>
      <c r="DF29" s="157"/>
      <c r="DG29" s="157"/>
      <c r="DH29" s="157"/>
      <c r="DI29" s="157"/>
      <c r="DJ29" s="157"/>
      <c r="DK29" s="157"/>
      <c r="DL29" s="157"/>
      <c r="DM29" s="157"/>
      <c r="DN29" s="157"/>
      <c r="DO29" s="157"/>
      <c r="DP29" s="157"/>
      <c r="DQ29" s="157"/>
      <c r="DR29" s="157"/>
      <c r="DS29" s="157"/>
      <c r="DT29" s="157"/>
      <c r="DU29" s="157"/>
      <c r="DV29" s="157"/>
      <c r="DW29" s="157"/>
      <c r="DX29" s="157"/>
      <c r="DY29" s="157"/>
      <c r="DZ29" s="157"/>
      <c r="EA29" s="157"/>
      <c r="EB29" s="157"/>
      <c r="EC29" s="157"/>
      <c r="ED29" s="157"/>
      <c r="EE29" s="157"/>
      <c r="EF29" s="157"/>
      <c r="EG29" s="157"/>
      <c r="EH29" s="157"/>
      <c r="EI29" s="157"/>
      <c r="EJ29" s="157"/>
      <c r="EK29" s="157"/>
      <c r="EL29" s="157"/>
      <c r="EM29" s="157"/>
      <c r="EN29" s="157"/>
      <c r="EO29" s="157"/>
      <c r="EP29" s="157"/>
      <c r="EQ29" s="157"/>
      <c r="ER29" s="157"/>
      <c r="ES29" s="157"/>
      <c r="ET29" s="157"/>
      <c r="EU29" s="157"/>
      <c r="EV29" s="157"/>
      <c r="EW29" s="157"/>
      <c r="EX29" s="157"/>
      <c r="EY29" s="157"/>
      <c r="EZ29" s="157"/>
      <c r="FA29" s="157"/>
      <c r="FB29" s="157"/>
      <c r="FC29" s="157"/>
      <c r="FD29" s="157"/>
      <c r="FE29" s="157"/>
      <c r="FF29" s="157"/>
      <c r="FG29" s="157"/>
      <c r="FH29" s="157"/>
      <c r="FI29" s="157"/>
      <c r="FJ29" s="157"/>
      <c r="FK29" s="157"/>
      <c r="FL29" s="157"/>
      <c r="FM29" s="157"/>
      <c r="FN29" s="157"/>
      <c r="FO29" s="157"/>
      <c r="FP29" s="157"/>
      <c r="FQ29" s="157"/>
      <c r="FR29" s="157"/>
      <c r="FS29" s="157"/>
      <c r="FT29" s="157"/>
      <c r="FU29" s="157"/>
      <c r="FV29" s="157"/>
      <c r="FW29" s="157"/>
      <c r="FX29" s="157"/>
      <c r="FY29" s="157"/>
      <c r="FZ29" s="157"/>
      <c r="GA29" s="157"/>
      <c r="GB29" s="157"/>
      <c r="GC29" s="157"/>
      <c r="GD29" s="157"/>
      <c r="GE29" s="157"/>
      <c r="GF29" s="157"/>
      <c r="GG29" s="157"/>
      <c r="GH29" s="157"/>
      <c r="GI29" s="157"/>
      <c r="GJ29" s="157"/>
      <c r="GK29" s="157"/>
      <c r="GL29" s="157"/>
      <c r="GM29" s="157"/>
      <c r="GN29" s="157"/>
      <c r="GO29" s="157"/>
      <c r="GP29" s="157"/>
      <c r="GQ29" s="157"/>
      <c r="GR29" s="157"/>
      <c r="GS29" s="157"/>
      <c r="GT29" s="157"/>
      <c r="GU29" s="157"/>
      <c r="GV29" s="157"/>
      <c r="GW29" s="157"/>
      <c r="GX29" s="157"/>
      <c r="GY29" s="157"/>
      <c r="GZ29" s="157"/>
      <c r="HA29" s="157"/>
      <c r="HB29" s="157"/>
      <c r="HC29" s="157"/>
      <c r="HD29" s="157"/>
      <c r="HE29" s="157"/>
      <c r="HF29" s="157"/>
      <c r="HG29" s="157"/>
      <c r="HH29" s="157"/>
      <c r="HI29" s="157"/>
      <c r="HJ29" s="157"/>
      <c r="HK29" s="157"/>
      <c r="HL29" s="157"/>
      <c r="HM29" s="157"/>
      <c r="HN29" s="157"/>
      <c r="HO29" s="157"/>
      <c r="HP29" s="157"/>
      <c r="HQ29" s="157"/>
      <c r="HR29" s="157"/>
      <c r="HS29" s="157"/>
      <c r="HT29" s="157"/>
      <c r="HU29" s="157"/>
      <c r="HV29" s="157"/>
      <c r="HW29" s="157"/>
      <c r="HX29" s="157"/>
      <c r="HY29" s="157"/>
      <c r="HZ29" s="157"/>
      <c r="IA29" s="157"/>
      <c r="IB29" s="157"/>
      <c r="IC29" s="157"/>
      <c r="ID29" s="157"/>
      <c r="IE29" s="157"/>
      <c r="IF29" s="157"/>
      <c r="IG29" s="157"/>
      <c r="IH29" s="157"/>
      <c r="II29" s="157"/>
      <c r="IJ29" s="157"/>
      <c r="IK29" s="157"/>
      <c r="IL29" s="157"/>
      <c r="IM29" s="157"/>
      <c r="IN29" s="157"/>
      <c r="IO29" s="157"/>
      <c r="IP29" s="157"/>
      <c r="IQ29" s="157"/>
      <c r="IR29" s="157"/>
      <c r="IS29" s="157"/>
      <c r="IT29" s="157"/>
      <c r="IU29" s="157"/>
      <c r="IV29" s="157"/>
      <c r="IW29" s="157"/>
      <c r="IX29" s="157"/>
      <c r="IY29" s="157"/>
      <c r="IZ29" s="157"/>
      <c r="JA29" s="157"/>
      <c r="JB29" s="157"/>
      <c r="JC29" s="157"/>
      <c r="JD29" s="157"/>
      <c r="JE29" s="157"/>
      <c r="JF29" s="157"/>
    </row>
    <row r="30" spans="1:266" s="20" customFormat="1" ht="15" hidden="1" outlineLevel="1">
      <c r="A30" s="110"/>
      <c r="B30" s="110"/>
      <c r="C30" s="111"/>
      <c r="D30" s="112"/>
      <c r="E30" s="263" t="str">
        <f xml:space="preserve"> InpC!E$18</f>
        <v>PR24 end</v>
      </c>
      <c r="F30" s="261">
        <f xml:space="preserve"> InpC!H$18</f>
        <v>47603</v>
      </c>
      <c r="G30" s="263" t="str">
        <f xml:space="preserve"> InpC!N$18</f>
        <v>label</v>
      </c>
      <c r="H30" s="120"/>
      <c r="I30" s="120"/>
      <c r="J30" s="79">
        <f t="shared" si="12"/>
        <v>0</v>
      </c>
      <c r="K30" s="79">
        <f t="shared" si="12"/>
        <v>0</v>
      </c>
      <c r="L30" s="79">
        <f t="shared" si="13"/>
        <v>0</v>
      </c>
      <c r="M30" s="79">
        <f t="shared" si="13"/>
        <v>0</v>
      </c>
      <c r="N30" s="79">
        <f t="shared" si="13"/>
        <v>0</v>
      </c>
      <c r="O30" s="79">
        <f t="shared" si="13"/>
        <v>1</v>
      </c>
      <c r="P30" s="79">
        <f t="shared" si="13"/>
        <v>1</v>
      </c>
      <c r="Q30" s="79">
        <f t="shared" si="13"/>
        <v>1</v>
      </c>
      <c r="R30" s="79">
        <f t="shared" si="13"/>
        <v>1</v>
      </c>
      <c r="S30" s="79">
        <f t="shared" si="13"/>
        <v>1</v>
      </c>
      <c r="T30" s="79">
        <f t="shared" si="13"/>
        <v>1</v>
      </c>
      <c r="U30" s="79">
        <f t="shared" si="13"/>
        <v>1</v>
      </c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7"/>
      <c r="BO30" s="157"/>
      <c r="BP30" s="157"/>
      <c r="BQ30" s="157"/>
      <c r="BR30" s="157"/>
      <c r="BS30" s="157"/>
      <c r="BT30" s="157"/>
      <c r="BU30" s="157"/>
      <c r="BV30" s="157"/>
      <c r="BW30" s="157"/>
      <c r="BX30" s="157"/>
      <c r="BY30" s="157"/>
      <c r="BZ30" s="157"/>
      <c r="CA30" s="157"/>
      <c r="CB30" s="157"/>
      <c r="CC30" s="157"/>
      <c r="CD30" s="157"/>
      <c r="CE30" s="157"/>
      <c r="CF30" s="157"/>
      <c r="CG30" s="157"/>
      <c r="CH30" s="157"/>
      <c r="CI30" s="157"/>
      <c r="CJ30" s="157"/>
      <c r="CK30" s="157"/>
      <c r="CL30" s="157"/>
      <c r="CM30" s="157"/>
      <c r="CN30" s="157"/>
      <c r="CO30" s="157"/>
      <c r="CP30" s="157"/>
      <c r="CQ30" s="157"/>
      <c r="CR30" s="157"/>
      <c r="CS30" s="157"/>
      <c r="CT30" s="157"/>
      <c r="CU30" s="157"/>
      <c r="CV30" s="157"/>
      <c r="CW30" s="157"/>
      <c r="CX30" s="157"/>
      <c r="CY30" s="157"/>
      <c r="CZ30" s="157"/>
      <c r="DA30" s="157"/>
      <c r="DB30" s="157"/>
      <c r="DC30" s="157"/>
      <c r="DD30" s="157"/>
      <c r="DE30" s="157"/>
      <c r="DF30" s="157"/>
      <c r="DG30" s="157"/>
      <c r="DH30" s="157"/>
      <c r="DI30" s="157"/>
      <c r="DJ30" s="157"/>
      <c r="DK30" s="157"/>
      <c r="DL30" s="157"/>
      <c r="DM30" s="157"/>
      <c r="DN30" s="157"/>
      <c r="DO30" s="157"/>
      <c r="DP30" s="157"/>
      <c r="DQ30" s="157"/>
      <c r="DR30" s="157"/>
      <c r="DS30" s="157"/>
      <c r="DT30" s="157"/>
      <c r="DU30" s="157"/>
      <c r="DV30" s="157"/>
      <c r="DW30" s="157"/>
      <c r="DX30" s="157"/>
      <c r="DY30" s="157"/>
      <c r="DZ30" s="157"/>
      <c r="EA30" s="157"/>
      <c r="EB30" s="157"/>
      <c r="EC30" s="157"/>
      <c r="ED30" s="157"/>
      <c r="EE30" s="157"/>
      <c r="EF30" s="157"/>
      <c r="EG30" s="157"/>
      <c r="EH30" s="157"/>
      <c r="EI30" s="157"/>
      <c r="EJ30" s="157"/>
      <c r="EK30" s="157"/>
      <c r="EL30" s="157"/>
      <c r="EM30" s="157"/>
      <c r="EN30" s="157"/>
      <c r="EO30" s="157"/>
      <c r="EP30" s="157"/>
      <c r="EQ30" s="157"/>
      <c r="ER30" s="157"/>
      <c r="ES30" s="157"/>
      <c r="ET30" s="157"/>
      <c r="EU30" s="157"/>
      <c r="EV30" s="157"/>
      <c r="EW30" s="157"/>
      <c r="EX30" s="157"/>
      <c r="EY30" s="157"/>
      <c r="EZ30" s="157"/>
      <c r="FA30" s="157"/>
      <c r="FB30" s="157"/>
      <c r="FC30" s="157"/>
      <c r="FD30" s="157"/>
      <c r="FE30" s="157"/>
      <c r="FF30" s="157"/>
      <c r="FG30" s="157"/>
      <c r="FH30" s="157"/>
      <c r="FI30" s="157"/>
      <c r="FJ30" s="157"/>
      <c r="FK30" s="157"/>
      <c r="FL30" s="157"/>
      <c r="FM30" s="157"/>
      <c r="FN30" s="157"/>
      <c r="FO30" s="157"/>
      <c r="FP30" s="157"/>
      <c r="FQ30" s="157"/>
      <c r="FR30" s="157"/>
      <c r="FS30" s="157"/>
      <c r="FT30" s="157"/>
      <c r="FU30" s="157"/>
      <c r="FV30" s="157"/>
      <c r="FW30" s="157"/>
      <c r="FX30" s="157"/>
      <c r="FY30" s="157"/>
      <c r="FZ30" s="157"/>
      <c r="GA30" s="157"/>
      <c r="GB30" s="157"/>
      <c r="GC30" s="157"/>
      <c r="GD30" s="157"/>
      <c r="GE30" s="157"/>
      <c r="GF30" s="157"/>
      <c r="GG30" s="157"/>
      <c r="GH30" s="157"/>
      <c r="GI30" s="157"/>
      <c r="GJ30" s="157"/>
      <c r="GK30" s="157"/>
      <c r="GL30" s="157"/>
      <c r="GM30" s="157"/>
      <c r="GN30" s="157"/>
      <c r="GO30" s="157"/>
      <c r="GP30" s="157"/>
      <c r="GQ30" s="157"/>
      <c r="GR30" s="157"/>
      <c r="GS30" s="157"/>
      <c r="GT30" s="157"/>
      <c r="GU30" s="157"/>
      <c r="GV30" s="157"/>
      <c r="GW30" s="157"/>
      <c r="GX30" s="157"/>
      <c r="GY30" s="157"/>
      <c r="GZ30" s="157"/>
      <c r="HA30" s="157"/>
      <c r="HB30" s="157"/>
      <c r="HC30" s="157"/>
      <c r="HD30" s="157"/>
      <c r="HE30" s="157"/>
      <c r="HF30" s="157"/>
      <c r="HG30" s="157"/>
      <c r="HH30" s="157"/>
      <c r="HI30" s="157"/>
      <c r="HJ30" s="157"/>
      <c r="HK30" s="157"/>
      <c r="HL30" s="157"/>
      <c r="HM30" s="157"/>
      <c r="HN30" s="157"/>
      <c r="HO30" s="157"/>
      <c r="HP30" s="157"/>
      <c r="HQ30" s="157"/>
      <c r="HR30" s="157"/>
      <c r="HS30" s="157"/>
      <c r="HT30" s="157"/>
      <c r="HU30" s="157"/>
      <c r="HV30" s="157"/>
      <c r="HW30" s="157"/>
      <c r="HX30" s="157"/>
      <c r="HY30" s="157"/>
      <c r="HZ30" s="157"/>
      <c r="IA30" s="157"/>
      <c r="IB30" s="157"/>
      <c r="IC30" s="157"/>
      <c r="ID30" s="157"/>
      <c r="IE30" s="157"/>
      <c r="IF30" s="157"/>
      <c r="IG30" s="157"/>
      <c r="IH30" s="157"/>
      <c r="II30" s="157"/>
      <c r="IJ30" s="157"/>
      <c r="IK30" s="157"/>
      <c r="IL30" s="157"/>
      <c r="IM30" s="157"/>
      <c r="IN30" s="157"/>
      <c r="IO30" s="157"/>
      <c r="IP30" s="157"/>
      <c r="IQ30" s="157"/>
      <c r="IR30" s="157"/>
      <c r="IS30" s="157"/>
      <c r="IT30" s="157"/>
      <c r="IU30" s="157"/>
      <c r="IV30" s="157"/>
      <c r="IW30" s="157"/>
      <c r="IX30" s="157"/>
      <c r="IY30" s="157"/>
      <c r="IZ30" s="157"/>
      <c r="JA30" s="157"/>
      <c r="JB30" s="157"/>
      <c r="JC30" s="157"/>
      <c r="JD30" s="157"/>
      <c r="JE30" s="157"/>
      <c r="JF30" s="157"/>
    </row>
    <row r="31" spans="1:266" s="20" customFormat="1" ht="15" hidden="1" outlineLevel="1">
      <c r="A31" s="110"/>
      <c r="B31" s="110"/>
      <c r="C31" s="111"/>
      <c r="D31" s="112"/>
      <c r="E31" s="263" t="str">
        <f xml:space="preserve"> InpC!E$19</f>
        <v>not used</v>
      </c>
      <c r="F31" s="261">
        <f xml:space="preserve"> InpC!H$19</f>
        <v>49064</v>
      </c>
      <c r="G31" s="263" t="str">
        <f xml:space="preserve"> InpC!N$19</f>
        <v>label</v>
      </c>
      <c r="H31" s="120"/>
      <c r="I31" s="120"/>
      <c r="J31" s="79">
        <f t="shared" si="12"/>
        <v>0</v>
      </c>
      <c r="K31" s="79">
        <f t="shared" si="12"/>
        <v>0</v>
      </c>
      <c r="L31" s="79">
        <f t="shared" si="13"/>
        <v>0</v>
      </c>
      <c r="M31" s="79">
        <f t="shared" si="13"/>
        <v>0</v>
      </c>
      <c r="N31" s="79">
        <f t="shared" si="13"/>
        <v>0</v>
      </c>
      <c r="O31" s="79">
        <f t="shared" si="13"/>
        <v>0</v>
      </c>
      <c r="P31" s="79">
        <f t="shared" si="13"/>
        <v>0</v>
      </c>
      <c r="Q31" s="79">
        <f t="shared" si="13"/>
        <v>0</v>
      </c>
      <c r="R31" s="79">
        <f t="shared" si="13"/>
        <v>0</v>
      </c>
      <c r="S31" s="79">
        <f t="shared" si="13"/>
        <v>0</v>
      </c>
      <c r="T31" s="79">
        <f t="shared" si="13"/>
        <v>0</v>
      </c>
      <c r="U31" s="79">
        <f t="shared" si="13"/>
        <v>0</v>
      </c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7"/>
      <c r="BG31" s="157"/>
      <c r="BH31" s="157"/>
      <c r="BI31" s="157"/>
      <c r="BJ31" s="157"/>
      <c r="BK31" s="157"/>
      <c r="BL31" s="157"/>
      <c r="BM31" s="157"/>
      <c r="BN31" s="157"/>
      <c r="BO31" s="157"/>
      <c r="BP31" s="157"/>
      <c r="BQ31" s="157"/>
      <c r="BR31" s="157"/>
      <c r="BS31" s="157"/>
      <c r="BT31" s="157"/>
      <c r="BU31" s="157"/>
      <c r="BV31" s="157"/>
      <c r="BW31" s="157"/>
      <c r="BX31" s="157"/>
      <c r="BY31" s="157"/>
      <c r="BZ31" s="157"/>
      <c r="CA31" s="157"/>
      <c r="CB31" s="157"/>
      <c r="CC31" s="157"/>
      <c r="CD31" s="157"/>
      <c r="CE31" s="157"/>
      <c r="CF31" s="157"/>
      <c r="CG31" s="157"/>
      <c r="CH31" s="157"/>
      <c r="CI31" s="157"/>
      <c r="CJ31" s="157"/>
      <c r="CK31" s="157"/>
      <c r="CL31" s="157"/>
      <c r="CM31" s="157"/>
      <c r="CN31" s="157"/>
      <c r="CO31" s="157"/>
      <c r="CP31" s="157"/>
      <c r="CQ31" s="157"/>
      <c r="CR31" s="157"/>
      <c r="CS31" s="157"/>
      <c r="CT31" s="157"/>
      <c r="CU31" s="157"/>
      <c r="CV31" s="157"/>
      <c r="CW31" s="157"/>
      <c r="CX31" s="157"/>
      <c r="CY31" s="157"/>
      <c r="CZ31" s="157"/>
      <c r="DA31" s="157"/>
      <c r="DB31" s="157"/>
      <c r="DC31" s="157"/>
      <c r="DD31" s="157"/>
      <c r="DE31" s="157"/>
      <c r="DF31" s="157"/>
      <c r="DG31" s="157"/>
      <c r="DH31" s="157"/>
      <c r="DI31" s="157"/>
      <c r="DJ31" s="157"/>
      <c r="DK31" s="157"/>
      <c r="DL31" s="157"/>
      <c r="DM31" s="157"/>
      <c r="DN31" s="157"/>
      <c r="DO31" s="157"/>
      <c r="DP31" s="157"/>
      <c r="DQ31" s="157"/>
      <c r="DR31" s="157"/>
      <c r="DS31" s="157"/>
      <c r="DT31" s="157"/>
      <c r="DU31" s="157"/>
      <c r="DV31" s="157"/>
      <c r="DW31" s="157"/>
      <c r="DX31" s="157"/>
      <c r="DY31" s="157"/>
      <c r="DZ31" s="157"/>
      <c r="EA31" s="157"/>
      <c r="EB31" s="157"/>
      <c r="EC31" s="157"/>
      <c r="ED31" s="157"/>
      <c r="EE31" s="157"/>
      <c r="EF31" s="157"/>
      <c r="EG31" s="157"/>
      <c r="EH31" s="157"/>
      <c r="EI31" s="157"/>
      <c r="EJ31" s="157"/>
      <c r="EK31" s="157"/>
      <c r="EL31" s="157"/>
      <c r="EM31" s="157"/>
      <c r="EN31" s="157"/>
      <c r="EO31" s="157"/>
      <c r="EP31" s="157"/>
      <c r="EQ31" s="157"/>
      <c r="ER31" s="157"/>
      <c r="ES31" s="157"/>
      <c r="ET31" s="157"/>
      <c r="EU31" s="157"/>
      <c r="EV31" s="157"/>
      <c r="EW31" s="157"/>
      <c r="EX31" s="157"/>
      <c r="EY31" s="157"/>
      <c r="EZ31" s="157"/>
      <c r="FA31" s="157"/>
      <c r="FB31" s="157"/>
      <c r="FC31" s="157"/>
      <c r="FD31" s="157"/>
      <c r="FE31" s="157"/>
      <c r="FF31" s="157"/>
      <c r="FG31" s="157"/>
      <c r="FH31" s="157"/>
      <c r="FI31" s="157"/>
      <c r="FJ31" s="157"/>
      <c r="FK31" s="157"/>
      <c r="FL31" s="157"/>
      <c r="FM31" s="157"/>
      <c r="FN31" s="157"/>
      <c r="FO31" s="157"/>
      <c r="FP31" s="157"/>
      <c r="FQ31" s="157"/>
      <c r="FR31" s="157"/>
      <c r="FS31" s="157"/>
      <c r="FT31" s="157"/>
      <c r="FU31" s="157"/>
      <c r="FV31" s="157"/>
      <c r="FW31" s="157"/>
      <c r="FX31" s="157"/>
      <c r="FY31" s="157"/>
      <c r="FZ31" s="157"/>
      <c r="GA31" s="157"/>
      <c r="GB31" s="157"/>
      <c r="GC31" s="157"/>
      <c r="GD31" s="157"/>
      <c r="GE31" s="157"/>
      <c r="GF31" s="157"/>
      <c r="GG31" s="157"/>
      <c r="GH31" s="157"/>
      <c r="GI31" s="157"/>
      <c r="GJ31" s="157"/>
      <c r="GK31" s="157"/>
      <c r="GL31" s="157"/>
      <c r="GM31" s="157"/>
      <c r="GN31" s="157"/>
      <c r="GO31" s="157"/>
      <c r="GP31" s="157"/>
      <c r="GQ31" s="157"/>
      <c r="GR31" s="157"/>
      <c r="GS31" s="157"/>
      <c r="GT31" s="157"/>
      <c r="GU31" s="157"/>
      <c r="GV31" s="157"/>
      <c r="GW31" s="157"/>
      <c r="GX31" s="157"/>
      <c r="GY31" s="157"/>
      <c r="GZ31" s="157"/>
      <c r="HA31" s="157"/>
      <c r="HB31" s="157"/>
      <c r="HC31" s="157"/>
      <c r="HD31" s="157"/>
      <c r="HE31" s="157"/>
      <c r="HF31" s="157"/>
      <c r="HG31" s="157"/>
      <c r="HH31" s="157"/>
      <c r="HI31" s="157"/>
      <c r="HJ31" s="157"/>
      <c r="HK31" s="157"/>
      <c r="HL31" s="157"/>
      <c r="HM31" s="157"/>
      <c r="HN31" s="157"/>
      <c r="HO31" s="157"/>
      <c r="HP31" s="157"/>
      <c r="HQ31" s="157"/>
      <c r="HR31" s="157"/>
      <c r="HS31" s="157"/>
      <c r="HT31" s="157"/>
      <c r="HU31" s="157"/>
      <c r="HV31" s="157"/>
      <c r="HW31" s="157"/>
      <c r="HX31" s="157"/>
      <c r="HY31" s="157"/>
      <c r="HZ31" s="157"/>
      <c r="IA31" s="157"/>
      <c r="IB31" s="157"/>
      <c r="IC31" s="157"/>
      <c r="ID31" s="157"/>
      <c r="IE31" s="157"/>
      <c r="IF31" s="157"/>
      <c r="IG31" s="157"/>
      <c r="IH31" s="157"/>
      <c r="II31" s="157"/>
      <c r="IJ31" s="157"/>
      <c r="IK31" s="157"/>
      <c r="IL31" s="157"/>
      <c r="IM31" s="157"/>
      <c r="IN31" s="157"/>
      <c r="IO31" s="157"/>
      <c r="IP31" s="157"/>
      <c r="IQ31" s="157"/>
      <c r="IR31" s="157"/>
      <c r="IS31" s="157"/>
      <c r="IT31" s="157"/>
      <c r="IU31" s="157"/>
      <c r="IV31" s="157"/>
      <c r="IW31" s="157"/>
      <c r="IX31" s="157"/>
      <c r="IY31" s="157"/>
      <c r="IZ31" s="157"/>
      <c r="JA31" s="157"/>
      <c r="JB31" s="157"/>
      <c r="JC31" s="157"/>
      <c r="JD31" s="157"/>
      <c r="JE31" s="157"/>
      <c r="JF31" s="157"/>
    </row>
    <row r="32" spans="1:266" hidden="1" outlineLevel="1">
      <c r="A32" s="110"/>
      <c r="B32" s="110"/>
      <c r="C32" s="111"/>
      <c r="D32" s="112"/>
      <c r="E32" s="79"/>
      <c r="F32" s="79"/>
      <c r="G32" s="79"/>
      <c r="H32" s="79"/>
      <c r="I32" s="120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7"/>
      <c r="BG32" s="157"/>
      <c r="BH32" s="157"/>
      <c r="BI32" s="157"/>
      <c r="BJ32" s="157"/>
      <c r="BK32" s="157"/>
      <c r="BL32" s="157"/>
      <c r="BM32" s="157"/>
      <c r="BN32" s="157"/>
      <c r="BO32" s="157"/>
      <c r="BP32" s="157"/>
      <c r="BQ32" s="157"/>
      <c r="BR32" s="157"/>
      <c r="BS32" s="157"/>
      <c r="BT32" s="157"/>
      <c r="BU32" s="157"/>
      <c r="BV32" s="157"/>
      <c r="BW32" s="157"/>
      <c r="BX32" s="157"/>
      <c r="BY32" s="157"/>
      <c r="BZ32" s="157"/>
      <c r="CA32" s="157"/>
      <c r="CB32" s="157"/>
      <c r="CC32" s="157"/>
      <c r="CD32" s="157"/>
      <c r="CE32" s="157"/>
      <c r="CF32" s="157"/>
      <c r="CG32" s="157"/>
      <c r="CH32" s="157"/>
      <c r="CI32" s="157"/>
      <c r="CJ32" s="157"/>
      <c r="CK32" s="157"/>
      <c r="CL32" s="157"/>
      <c r="CM32" s="157"/>
      <c r="CN32" s="157"/>
      <c r="CO32" s="157"/>
      <c r="CP32" s="157"/>
      <c r="CQ32" s="157"/>
      <c r="CR32" s="157"/>
      <c r="CS32" s="157"/>
      <c r="CT32" s="157"/>
      <c r="CU32" s="157"/>
      <c r="CV32" s="157"/>
      <c r="CW32" s="157"/>
      <c r="CX32" s="157"/>
      <c r="CY32" s="157"/>
      <c r="CZ32" s="157"/>
      <c r="DA32" s="157"/>
      <c r="DB32" s="157"/>
      <c r="DC32" s="157"/>
      <c r="DD32" s="157"/>
      <c r="DE32" s="157"/>
      <c r="DF32" s="157"/>
      <c r="DG32" s="157"/>
      <c r="DH32" s="157"/>
      <c r="DI32" s="157"/>
      <c r="DJ32" s="157"/>
      <c r="DK32" s="157"/>
      <c r="DL32" s="157"/>
      <c r="DM32" s="157"/>
      <c r="DN32" s="157"/>
      <c r="DO32" s="157"/>
      <c r="DP32" s="157"/>
      <c r="DQ32" s="157"/>
      <c r="DR32" s="157"/>
      <c r="DS32" s="157"/>
      <c r="DT32" s="157"/>
      <c r="DU32" s="157"/>
      <c r="DV32" s="157"/>
      <c r="DW32" s="157"/>
      <c r="DX32" s="157"/>
      <c r="DY32" s="157"/>
      <c r="DZ32" s="157"/>
      <c r="EA32" s="157"/>
      <c r="EB32" s="157"/>
      <c r="EC32" s="157"/>
      <c r="ED32" s="157"/>
      <c r="EE32" s="157"/>
      <c r="EF32" s="157"/>
      <c r="EG32" s="157"/>
      <c r="EH32" s="157"/>
      <c r="EI32" s="157"/>
      <c r="EJ32" s="157"/>
      <c r="EK32" s="157"/>
      <c r="EL32" s="157"/>
      <c r="EM32" s="157"/>
      <c r="EN32" s="157"/>
      <c r="EO32" s="157"/>
      <c r="EP32" s="157"/>
      <c r="EQ32" s="157"/>
      <c r="ER32" s="157"/>
      <c r="ES32" s="157"/>
      <c r="ET32" s="157"/>
      <c r="EU32" s="157"/>
      <c r="EV32" s="157"/>
      <c r="EW32" s="157"/>
      <c r="EX32" s="157"/>
      <c r="EY32" s="157"/>
      <c r="EZ32" s="157"/>
      <c r="FA32" s="157"/>
      <c r="FB32" s="157"/>
      <c r="FC32" s="157"/>
      <c r="FD32" s="157"/>
      <c r="FE32" s="157"/>
      <c r="FF32" s="157"/>
      <c r="FG32" s="157"/>
      <c r="FH32" s="157"/>
      <c r="FI32" s="157"/>
      <c r="FJ32" s="157"/>
      <c r="FK32" s="157"/>
      <c r="FL32" s="157"/>
      <c r="FM32" s="157"/>
      <c r="FN32" s="157"/>
      <c r="FO32" s="157"/>
      <c r="FP32" s="157"/>
      <c r="FQ32" s="157"/>
      <c r="FR32" s="157"/>
      <c r="FS32" s="157"/>
      <c r="FT32" s="157"/>
      <c r="FU32" s="157"/>
      <c r="FV32" s="157"/>
      <c r="FW32" s="157"/>
      <c r="FX32" s="157"/>
      <c r="FY32" s="157"/>
      <c r="FZ32" s="157"/>
      <c r="GA32" s="157"/>
      <c r="GB32" s="157"/>
      <c r="GC32" s="157"/>
      <c r="GD32" s="157"/>
      <c r="GE32" s="157"/>
      <c r="GF32" s="157"/>
      <c r="GG32" s="157"/>
      <c r="GH32" s="157"/>
      <c r="GI32" s="157"/>
      <c r="GJ32" s="157"/>
      <c r="GK32" s="157"/>
      <c r="GL32" s="157"/>
      <c r="GM32" s="157"/>
      <c r="GN32" s="157"/>
      <c r="GO32" s="157"/>
      <c r="GP32" s="157"/>
      <c r="GQ32" s="157"/>
      <c r="GR32" s="157"/>
      <c r="GS32" s="157"/>
      <c r="GT32" s="157"/>
      <c r="GU32" s="157"/>
      <c r="GV32" s="157"/>
      <c r="GW32" s="157"/>
      <c r="GX32" s="157"/>
      <c r="GY32" s="157"/>
      <c r="GZ32" s="157"/>
      <c r="HA32" s="157"/>
      <c r="HB32" s="157"/>
      <c r="HC32" s="157"/>
      <c r="HD32" s="157"/>
      <c r="HE32" s="157"/>
      <c r="HF32" s="157"/>
      <c r="HG32" s="157"/>
      <c r="HH32" s="157"/>
      <c r="HI32" s="157"/>
      <c r="HJ32" s="157"/>
      <c r="HK32" s="157"/>
      <c r="HL32" s="157"/>
      <c r="HM32" s="157"/>
      <c r="HN32" s="157"/>
      <c r="HO32" s="157"/>
      <c r="HP32" s="157"/>
      <c r="HQ32" s="157"/>
      <c r="HR32" s="157"/>
      <c r="HS32" s="157"/>
      <c r="HT32" s="157"/>
      <c r="HU32" s="157"/>
      <c r="HV32" s="157"/>
      <c r="HW32" s="157"/>
      <c r="HX32" s="157"/>
      <c r="HY32" s="157"/>
      <c r="HZ32" s="157"/>
      <c r="IA32" s="157"/>
      <c r="IB32" s="157"/>
      <c r="IC32" s="157"/>
      <c r="ID32" s="157"/>
      <c r="IE32" s="157"/>
      <c r="IF32" s="157"/>
      <c r="IG32" s="157"/>
      <c r="IH32" s="157"/>
      <c r="II32" s="157"/>
      <c r="IJ32" s="157"/>
      <c r="IK32" s="157"/>
      <c r="IL32" s="157"/>
      <c r="IM32" s="157"/>
      <c r="IN32" s="157"/>
      <c r="IO32" s="157"/>
      <c r="IP32" s="157"/>
      <c r="IQ32" s="157"/>
      <c r="IR32" s="157"/>
      <c r="IS32" s="157"/>
      <c r="IT32" s="157"/>
      <c r="IU32" s="157"/>
      <c r="IV32" s="157"/>
      <c r="IW32" s="157"/>
      <c r="IX32" s="157"/>
      <c r="IY32" s="157"/>
      <c r="IZ32" s="157"/>
      <c r="JA32" s="157"/>
      <c r="JB32" s="157"/>
      <c r="JC32" s="157"/>
      <c r="JD32" s="157"/>
      <c r="JE32" s="157"/>
      <c r="JF32" s="157"/>
    </row>
    <row r="33" spans="1:266" s="28" customFormat="1">
      <c r="A33" s="178"/>
      <c r="B33" s="110"/>
      <c r="C33" s="179"/>
      <c r="D33" s="180"/>
      <c r="E33" s="227"/>
      <c r="F33" s="227"/>
      <c r="G33" s="227"/>
      <c r="H33" s="227"/>
      <c r="I33" s="227"/>
      <c r="J33" s="120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CZ33" s="157"/>
      <c r="DA33" s="157"/>
      <c r="DB33" s="157"/>
      <c r="DC33" s="157"/>
      <c r="DD33" s="157"/>
      <c r="DE33" s="157"/>
      <c r="DF33" s="157"/>
      <c r="DG33" s="157"/>
      <c r="DH33" s="157"/>
      <c r="DI33" s="157"/>
      <c r="DJ33" s="157"/>
      <c r="DK33" s="157"/>
      <c r="DL33" s="157"/>
      <c r="DM33" s="157"/>
      <c r="DN33" s="157"/>
      <c r="DO33" s="157"/>
      <c r="DP33" s="157"/>
      <c r="DQ33" s="157"/>
      <c r="DR33" s="157"/>
      <c r="DS33" s="157"/>
      <c r="DT33" s="157"/>
      <c r="DU33" s="157"/>
      <c r="DV33" s="157"/>
      <c r="DW33" s="157"/>
      <c r="DX33" s="157"/>
      <c r="DY33" s="157"/>
      <c r="DZ33" s="157"/>
      <c r="EA33" s="157"/>
      <c r="EB33" s="157"/>
      <c r="EC33" s="157"/>
      <c r="ED33" s="157"/>
      <c r="EE33" s="157"/>
      <c r="EF33" s="157"/>
      <c r="EG33" s="157"/>
      <c r="EH33" s="157"/>
      <c r="EI33" s="157"/>
      <c r="EJ33" s="157"/>
      <c r="EK33" s="157"/>
      <c r="EL33" s="157"/>
      <c r="EM33" s="157"/>
      <c r="EN33" s="157"/>
      <c r="EO33" s="157"/>
      <c r="EP33" s="157"/>
      <c r="EQ33" s="157"/>
      <c r="ER33" s="157"/>
      <c r="ES33" s="157"/>
      <c r="ET33" s="157"/>
      <c r="EU33" s="157"/>
      <c r="EV33" s="157"/>
      <c r="EW33" s="157"/>
      <c r="EX33" s="157"/>
      <c r="EY33" s="157"/>
      <c r="EZ33" s="157"/>
      <c r="FA33" s="157"/>
      <c r="FB33" s="157"/>
      <c r="FC33" s="157"/>
      <c r="FD33" s="157"/>
      <c r="FE33" s="157"/>
      <c r="FF33" s="157"/>
      <c r="FG33" s="157"/>
      <c r="FH33" s="157"/>
      <c r="FI33" s="157"/>
      <c r="FJ33" s="157"/>
      <c r="FK33" s="157"/>
      <c r="FL33" s="157"/>
      <c r="FM33" s="157"/>
      <c r="FN33" s="157"/>
      <c r="FO33" s="157"/>
      <c r="FP33" s="157"/>
      <c r="FQ33" s="157"/>
      <c r="FR33" s="157"/>
      <c r="FS33" s="157"/>
      <c r="FT33" s="157"/>
      <c r="FU33" s="157"/>
      <c r="FV33" s="157"/>
      <c r="FW33" s="157"/>
      <c r="FX33" s="157"/>
      <c r="FY33" s="157"/>
      <c r="FZ33" s="157"/>
      <c r="GA33" s="157"/>
      <c r="GB33" s="157"/>
      <c r="GC33" s="157"/>
      <c r="GD33" s="157"/>
      <c r="GE33" s="157"/>
      <c r="GF33" s="157"/>
      <c r="GG33" s="157"/>
      <c r="GH33" s="157"/>
      <c r="GI33" s="157"/>
      <c r="GJ33" s="157"/>
      <c r="GK33" s="157"/>
      <c r="GL33" s="157"/>
      <c r="GM33" s="157"/>
      <c r="GN33" s="157"/>
      <c r="GO33" s="157"/>
      <c r="GP33" s="157"/>
      <c r="GQ33" s="157"/>
      <c r="GR33" s="157"/>
      <c r="GS33" s="157"/>
      <c r="GT33" s="157"/>
      <c r="GU33" s="157"/>
      <c r="GV33" s="157"/>
      <c r="GW33" s="157"/>
      <c r="GX33" s="157"/>
      <c r="GY33" s="157"/>
      <c r="GZ33" s="157"/>
      <c r="HA33" s="157"/>
      <c r="HB33" s="157"/>
      <c r="HC33" s="157"/>
      <c r="HD33" s="157"/>
      <c r="HE33" s="157"/>
      <c r="HF33" s="157"/>
      <c r="HG33" s="157"/>
      <c r="HH33" s="157"/>
      <c r="HI33" s="157"/>
      <c r="HJ33" s="157"/>
      <c r="HK33" s="157"/>
      <c r="HL33" s="157"/>
      <c r="HM33" s="157"/>
      <c r="HN33" s="157"/>
      <c r="HO33" s="157"/>
      <c r="HP33" s="157"/>
      <c r="HQ33" s="157"/>
      <c r="HR33" s="157"/>
      <c r="HS33" s="157"/>
      <c r="HT33" s="157"/>
      <c r="HU33" s="157"/>
      <c r="HV33" s="157"/>
      <c r="HW33" s="157"/>
      <c r="HX33" s="157"/>
      <c r="HY33" s="157"/>
      <c r="HZ33" s="157"/>
      <c r="IA33" s="157"/>
      <c r="IB33" s="157"/>
      <c r="IC33" s="157"/>
      <c r="ID33" s="157"/>
      <c r="IE33" s="157"/>
      <c r="IF33" s="157"/>
      <c r="IG33" s="157"/>
      <c r="IH33" s="157"/>
      <c r="II33" s="157"/>
      <c r="IJ33" s="157"/>
      <c r="IK33" s="157"/>
      <c r="IL33" s="157"/>
      <c r="IM33" s="157"/>
      <c r="IN33" s="157"/>
      <c r="IO33" s="157"/>
      <c r="IP33" s="157"/>
      <c r="IQ33" s="157"/>
      <c r="IR33" s="157"/>
      <c r="IS33" s="157"/>
      <c r="IT33" s="157"/>
      <c r="IU33" s="157"/>
      <c r="IV33" s="157"/>
      <c r="IW33" s="157"/>
      <c r="IX33" s="157"/>
      <c r="IY33" s="157"/>
      <c r="IZ33" s="157"/>
      <c r="JA33" s="157"/>
      <c r="JB33" s="157"/>
      <c r="JC33" s="157"/>
      <c r="JD33" s="157"/>
      <c r="JE33" s="157"/>
      <c r="JF33" s="157"/>
    </row>
    <row r="34" spans="1:266">
      <c r="A34" s="110" t="s">
        <v>669</v>
      </c>
      <c r="B34" s="110"/>
      <c r="C34" s="111"/>
      <c r="D34" s="112"/>
      <c r="E34" s="79"/>
      <c r="F34" s="79"/>
      <c r="G34" s="79"/>
      <c r="H34" s="79"/>
      <c r="I34" s="120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7"/>
      <c r="CP34" s="157"/>
      <c r="CQ34" s="157"/>
      <c r="CR34" s="157"/>
      <c r="CS34" s="157"/>
      <c r="CT34" s="157"/>
      <c r="CU34" s="157"/>
      <c r="CV34" s="157"/>
      <c r="CW34" s="157"/>
      <c r="CX34" s="157"/>
      <c r="CY34" s="157"/>
      <c r="CZ34" s="157"/>
      <c r="DA34" s="157"/>
      <c r="DB34" s="157"/>
      <c r="DC34" s="157"/>
      <c r="DD34" s="157"/>
      <c r="DE34" s="157"/>
      <c r="DF34" s="157"/>
      <c r="DG34" s="157"/>
      <c r="DH34" s="157"/>
      <c r="DI34" s="157"/>
      <c r="DJ34" s="157"/>
      <c r="DK34" s="157"/>
      <c r="DL34" s="157"/>
      <c r="DM34" s="157"/>
      <c r="DN34" s="157"/>
      <c r="DO34" s="157"/>
      <c r="DP34" s="157"/>
      <c r="DQ34" s="157"/>
      <c r="DR34" s="157"/>
      <c r="DS34" s="157"/>
      <c r="DT34" s="157"/>
      <c r="DU34" s="157"/>
      <c r="DV34" s="157"/>
      <c r="DW34" s="157"/>
      <c r="DX34" s="157"/>
      <c r="DY34" s="157"/>
      <c r="DZ34" s="157"/>
      <c r="EA34" s="157"/>
      <c r="EB34" s="157"/>
      <c r="EC34" s="157"/>
      <c r="ED34" s="157"/>
      <c r="EE34" s="157"/>
      <c r="EF34" s="157"/>
      <c r="EG34" s="157"/>
      <c r="EH34" s="157"/>
      <c r="EI34" s="157"/>
      <c r="EJ34" s="157"/>
      <c r="EK34" s="157"/>
      <c r="EL34" s="157"/>
      <c r="EM34" s="157"/>
      <c r="EN34" s="157"/>
      <c r="EO34" s="157"/>
      <c r="EP34" s="157"/>
      <c r="EQ34" s="157"/>
      <c r="ER34" s="157"/>
      <c r="ES34" s="157"/>
      <c r="ET34" s="157"/>
      <c r="EU34" s="157"/>
      <c r="EV34" s="157"/>
      <c r="EW34" s="157"/>
      <c r="EX34" s="157"/>
      <c r="EY34" s="157"/>
      <c r="EZ34" s="157"/>
      <c r="FA34" s="157"/>
      <c r="FB34" s="157"/>
      <c r="FC34" s="157"/>
      <c r="FD34" s="157"/>
      <c r="FE34" s="157"/>
      <c r="FF34" s="157"/>
      <c r="FG34" s="157"/>
      <c r="FH34" s="157"/>
      <c r="FI34" s="157"/>
      <c r="FJ34" s="157"/>
      <c r="FK34" s="157"/>
      <c r="FL34" s="157"/>
      <c r="FM34" s="157"/>
      <c r="FN34" s="157"/>
      <c r="FO34" s="157"/>
      <c r="FP34" s="157"/>
      <c r="FQ34" s="157"/>
      <c r="FR34" s="157"/>
      <c r="FS34" s="157"/>
      <c r="FT34" s="157"/>
      <c r="FU34" s="157"/>
      <c r="FV34" s="157"/>
      <c r="FW34" s="157"/>
      <c r="FX34" s="157"/>
      <c r="FY34" s="157"/>
      <c r="FZ34" s="157"/>
      <c r="GA34" s="157"/>
      <c r="GB34" s="157"/>
      <c r="GC34" s="157"/>
      <c r="GD34" s="157"/>
      <c r="GE34" s="157"/>
      <c r="GF34" s="157"/>
      <c r="GG34" s="157"/>
      <c r="GH34" s="157"/>
      <c r="GI34" s="157"/>
      <c r="GJ34" s="157"/>
      <c r="GK34" s="157"/>
      <c r="GL34" s="157"/>
      <c r="GM34" s="157"/>
      <c r="GN34" s="157"/>
      <c r="GO34" s="157"/>
      <c r="GP34" s="157"/>
      <c r="GQ34" s="157"/>
      <c r="GR34" s="157"/>
      <c r="GS34" s="157"/>
      <c r="GT34" s="157"/>
      <c r="GU34" s="157"/>
      <c r="GV34" s="157"/>
      <c r="GW34" s="157"/>
      <c r="GX34" s="157"/>
      <c r="GY34" s="157"/>
      <c r="GZ34" s="157"/>
      <c r="HA34" s="157"/>
      <c r="HB34" s="157"/>
      <c r="HC34" s="157"/>
      <c r="HD34" s="157"/>
      <c r="HE34" s="157"/>
      <c r="HF34" s="157"/>
      <c r="HG34" s="157"/>
      <c r="HH34" s="157"/>
      <c r="HI34" s="157"/>
      <c r="HJ34" s="157"/>
      <c r="HK34" s="157"/>
      <c r="HL34" s="157"/>
      <c r="HM34" s="157"/>
      <c r="HN34" s="157"/>
      <c r="HO34" s="157"/>
      <c r="HP34" s="157"/>
      <c r="HQ34" s="157"/>
      <c r="HR34" s="157"/>
      <c r="HS34" s="157"/>
      <c r="HT34" s="157"/>
      <c r="HU34" s="157"/>
      <c r="HV34" s="157"/>
      <c r="HW34" s="157"/>
      <c r="HX34" s="157"/>
      <c r="HY34" s="157"/>
      <c r="HZ34" s="157"/>
      <c r="IA34" s="157"/>
      <c r="IB34" s="157"/>
      <c r="IC34" s="157"/>
      <c r="ID34" s="157"/>
      <c r="IE34" s="157"/>
      <c r="IF34" s="157"/>
      <c r="IG34" s="157"/>
      <c r="IH34" s="157"/>
      <c r="II34" s="157"/>
      <c r="IJ34" s="157"/>
      <c r="IK34" s="157"/>
      <c r="IL34" s="157"/>
      <c r="IM34" s="157"/>
      <c r="IN34" s="157"/>
      <c r="IO34" s="157"/>
      <c r="IP34" s="157"/>
      <c r="IQ34" s="157"/>
      <c r="IR34" s="157"/>
      <c r="IS34" s="157"/>
      <c r="IT34" s="157"/>
      <c r="IU34" s="157"/>
      <c r="IV34" s="157"/>
      <c r="IW34" s="157"/>
      <c r="IX34" s="157"/>
      <c r="IY34" s="157"/>
      <c r="IZ34" s="157"/>
      <c r="JA34" s="157"/>
      <c r="JB34" s="157"/>
      <c r="JC34" s="157"/>
      <c r="JD34" s="157"/>
      <c r="JE34" s="157"/>
      <c r="JF34" s="157"/>
    </row>
  </sheetData>
  <conditionalFormatting sqref="J3:U3">
    <cfRule type="cellIs" dxfId="16" priority="1" operator="equal">
      <formula>"PPA ext."</formula>
    </cfRule>
    <cfRule type="cellIs" dxfId="15" priority="2" operator="equal">
      <formula>"Delay"</formula>
    </cfRule>
    <cfRule type="cellIs" dxfId="14" priority="3" operator="equal">
      <formula>"Fin Close"</formula>
    </cfRule>
    <cfRule type="cellIs" dxfId="13" priority="4" stopIfTrue="1" operator="equal">
      <formula>"Construction"</formula>
    </cfRule>
    <cfRule type="cellIs" dxfId="12" priority="5" stopIfTrue="1" operator="equal">
      <formula>"Operations"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C6EAC-F9A7-47FE-8B9F-E4DB51A2FCE0}">
  <sheetPr codeName="Sheet16">
    <tabColor indexed="41"/>
    <outlinePr summaryBelow="0" summaryRight="0"/>
  </sheetPr>
  <dimension ref="A1:I47"/>
  <sheetViews>
    <sheetView showGridLines="0" defaultGridColor="0" colorId="22" zoomScale="80" zoomScaleNormal="80" workbookViewId="0">
      <pane ySplit="5" topLeftCell="A9" activePane="bottomLeft" state="frozen"/>
      <selection pane="bottomLeft" activeCell="Q24" sqref="Q24"/>
      <selection activeCell="Q24" sqref="Q24"/>
    </sheetView>
  </sheetViews>
  <sheetFormatPr defaultColWidth="0" defaultRowHeight="12.75"/>
  <cols>
    <col min="1" max="1" width="1.28515625" style="36" customWidth="1"/>
    <col min="2" max="2" width="1.28515625" style="31" customWidth="1"/>
    <col min="3" max="3" width="1.28515625" style="32" customWidth="1"/>
    <col min="4" max="4" width="1.28515625" style="33" customWidth="1"/>
    <col min="5" max="5" width="49.42578125" style="34" customWidth="1"/>
    <col min="6" max="6" width="12.7109375" style="34" customWidth="1"/>
    <col min="7" max="8" width="11.7109375" style="34" customWidth="1"/>
    <col min="9" max="9" width="2.7109375" style="34" customWidth="1"/>
    <col min="10" max="16384" width="11.7109375" style="35" hidden="1"/>
  </cols>
  <sheetData>
    <row r="1" spans="1:9" ht="26.25">
      <c r="A1" s="232" t="e">
        <f ca="1" xml:space="preserve"> RIGHT(CELL("filename", A1), LEN(CELL("filename", A1)) - SEARCH("]", CELL("filename", A1)))</f>
        <v>#VALUE!</v>
      </c>
      <c r="B1" s="233"/>
      <c r="C1" s="234"/>
      <c r="D1" s="235"/>
      <c r="E1" s="236"/>
      <c r="F1" s="236"/>
      <c r="G1" s="236"/>
      <c r="H1" s="236"/>
      <c r="I1" s="236"/>
    </row>
    <row r="2" spans="1:9">
      <c r="A2" s="93"/>
      <c r="B2" s="90"/>
      <c r="C2" s="237"/>
      <c r="D2" s="238"/>
      <c r="E2" s="93"/>
      <c r="F2" s="166">
        <f xml:space="preserve"> F9</f>
        <v>0</v>
      </c>
      <c r="G2" s="168" t="s">
        <v>375</v>
      </c>
      <c r="H2" s="93"/>
      <c r="I2" s="93"/>
    </row>
    <row r="3" spans="1:9">
      <c r="A3" s="239"/>
      <c r="B3" s="233"/>
      <c r="C3" s="234"/>
      <c r="D3" s="235"/>
      <c r="E3" s="236"/>
      <c r="F3" s="166">
        <v>0</v>
      </c>
      <c r="G3" s="240" t="s">
        <v>1481</v>
      </c>
      <c r="H3" s="236"/>
      <c r="I3" s="236"/>
    </row>
    <row r="4" spans="1:9">
      <c r="A4" s="239"/>
      <c r="B4" s="233"/>
      <c r="C4" s="234"/>
      <c r="D4" s="235"/>
      <c r="E4" s="236"/>
      <c r="F4" s="166">
        <f xml:space="preserve"> Check!$F$41</f>
        <v>0</v>
      </c>
      <c r="G4" s="240" t="s">
        <v>1482</v>
      </c>
      <c r="H4" s="236"/>
      <c r="I4" s="236"/>
    </row>
    <row r="5" spans="1:9">
      <c r="A5" s="239"/>
      <c r="B5" s="233"/>
      <c r="C5" s="234"/>
      <c r="D5" s="235"/>
      <c r="E5" s="236"/>
      <c r="F5" s="241" t="s">
        <v>1471</v>
      </c>
      <c r="G5" s="242" t="s">
        <v>18</v>
      </c>
      <c r="H5" s="239"/>
      <c r="I5" s="236"/>
    </row>
    <row r="6" spans="1:9">
      <c r="A6" s="239"/>
      <c r="B6" s="233"/>
      <c r="C6" s="234"/>
      <c r="D6" s="235"/>
      <c r="E6" s="236"/>
      <c r="F6" s="236"/>
      <c r="G6" s="236"/>
      <c r="H6" s="236"/>
      <c r="I6" s="236"/>
    </row>
    <row r="7" spans="1:9">
      <c r="A7" s="239" t="s">
        <v>1483</v>
      </c>
      <c r="B7" s="233"/>
      <c r="C7" s="234"/>
      <c r="D7" s="235"/>
      <c r="E7" s="236"/>
      <c r="F7" s="236"/>
      <c r="G7" s="236"/>
      <c r="H7" s="236"/>
      <c r="I7" s="236"/>
    </row>
    <row r="8" spans="1:9">
      <c r="A8" s="239"/>
      <c r="B8" s="233"/>
      <c r="C8" s="234"/>
      <c r="D8" s="235"/>
      <c r="E8" s="236"/>
      <c r="F8" s="236"/>
      <c r="G8" s="236"/>
      <c r="H8" s="236"/>
      <c r="I8" s="236"/>
    </row>
    <row r="9" spans="1:9">
      <c r="A9" s="239"/>
      <c r="B9" s="233"/>
      <c r="C9" s="234"/>
      <c r="D9" s="235"/>
      <c r="E9" s="236" t="s">
        <v>1484</v>
      </c>
      <c r="F9" s="166">
        <f xml:space="preserve"> SUM(F10:F36)</f>
        <v>0</v>
      </c>
      <c r="G9" s="236" t="s">
        <v>1485</v>
      </c>
      <c r="H9" s="236"/>
      <c r="I9" s="236"/>
    </row>
    <row r="10" spans="1:9" s="37" customFormat="1">
      <c r="A10" s="243"/>
      <c r="B10" s="243"/>
      <c r="C10" s="244"/>
      <c r="D10" s="245"/>
      <c r="E10" s="246" t="s">
        <v>1486</v>
      </c>
      <c r="F10" s="246" t="s">
        <v>1487</v>
      </c>
      <c r="G10" s="246"/>
      <c r="H10" s="246"/>
      <c r="I10" s="246"/>
    </row>
    <row r="11" spans="1:9">
      <c r="A11" s="239"/>
      <c r="B11" s="233"/>
      <c r="C11" s="234"/>
      <c r="D11" s="235"/>
      <c r="E11" s="236"/>
      <c r="F11" s="236"/>
      <c r="G11" s="236"/>
      <c r="H11" s="236"/>
      <c r="I11" s="236"/>
    </row>
    <row r="12" spans="1:9">
      <c r="A12" s="239"/>
      <c r="B12" s="233"/>
      <c r="C12" s="234"/>
      <c r="D12" s="235"/>
      <c r="E12" s="236" t="e">
        <f ca="1">Inp_PR24_BRL!M1</f>
        <v>#VALUE!</v>
      </c>
      <c r="F12" s="166">
        <f>Inp_PR24_BRL!N1</f>
        <v>0</v>
      </c>
      <c r="G12" s="236"/>
      <c r="H12" s="236"/>
      <c r="I12" s="236"/>
    </row>
    <row r="13" spans="1:9">
      <c r="A13" s="239"/>
      <c r="B13" s="233"/>
      <c r="C13" s="234"/>
      <c r="D13" s="235"/>
      <c r="E13" s="236" t="e">
        <f ca="1">DSR_BRL!M1</f>
        <v>#VALUE!</v>
      </c>
      <c r="F13" s="166">
        <f>DSR_BRL!N1</f>
        <v>0</v>
      </c>
      <c r="G13" s="236"/>
      <c r="H13" s="236"/>
      <c r="I13" s="236"/>
    </row>
    <row r="14" spans="1:9">
      <c r="A14" s="239"/>
      <c r="B14" s="233"/>
      <c r="C14" s="234"/>
      <c r="D14" s="235"/>
      <c r="E14" s="236" t="e">
        <f ca="1">DSR_SWB!M1</f>
        <v>#VALUE!</v>
      </c>
      <c r="F14" s="166">
        <f>DSR_SWB!N1</f>
        <v>0</v>
      </c>
      <c r="G14" s="236"/>
      <c r="H14" s="236"/>
      <c r="I14" s="236"/>
    </row>
    <row r="15" spans="1:9">
      <c r="A15" s="239"/>
      <c r="B15" s="233"/>
      <c r="C15" s="234"/>
      <c r="D15" s="235"/>
      <c r="E15" s="236" t="e">
        <f ca="1">DR_BRL!M1</f>
        <v>#VALUE!</v>
      </c>
      <c r="F15" s="166">
        <f>DR_BRL!N1</f>
        <v>0</v>
      </c>
      <c r="G15" s="236"/>
      <c r="H15" s="236"/>
      <c r="I15" s="236"/>
    </row>
    <row r="16" spans="1:9">
      <c r="A16" s="239"/>
      <c r="B16" s="233"/>
      <c r="C16" s="234"/>
      <c r="D16" s="235"/>
      <c r="E16" s="236" t="e">
        <f ca="1">DR_SWB!M1</f>
        <v>#VALUE!</v>
      </c>
      <c r="F16" s="166">
        <f>DR_SWB!N1</f>
        <v>0</v>
      </c>
      <c r="G16" s="236"/>
      <c r="H16" s="236"/>
      <c r="I16" s="236"/>
    </row>
    <row r="17" spans="1:9">
      <c r="A17" s="239"/>
      <c r="B17" s="233"/>
      <c r="C17" s="234"/>
      <c r="D17" s="235"/>
      <c r="E17" s="236" t="e">
        <f ca="1">TPSR!M1</f>
        <v>#VALUE!</v>
      </c>
      <c r="F17" s="166">
        <f>TPSR!N1</f>
        <v>0</v>
      </c>
      <c r="G17" s="236"/>
      <c r="H17" s="236"/>
      <c r="I17" s="236"/>
    </row>
    <row r="18" spans="1:9">
      <c r="A18" s="239"/>
      <c r="B18" s="233"/>
      <c r="C18" s="234"/>
      <c r="D18" s="235"/>
      <c r="E18" s="236" t="e">
        <f ca="1">OR!M1</f>
        <v>#VALUE!</v>
      </c>
      <c r="F18" s="166">
        <f>OR!N1</f>
        <v>0</v>
      </c>
      <c r="G18" s="236"/>
      <c r="H18" s="236"/>
      <c r="I18" s="236"/>
    </row>
    <row r="19" spans="1:9">
      <c r="A19" s="239"/>
      <c r="B19" s="233"/>
      <c r="C19" s="234"/>
      <c r="D19" s="235"/>
      <c r="E19" s="236" t="e">
        <f ca="1">DSDC_BRL!M1</f>
        <v>#VALUE!</v>
      </c>
      <c r="F19" s="166">
        <f>DSDC_BRL!N1</f>
        <v>0</v>
      </c>
      <c r="G19" s="236"/>
      <c r="H19" s="236"/>
      <c r="I19" s="236"/>
    </row>
    <row r="20" spans="1:9">
      <c r="A20" s="239"/>
      <c r="B20" s="233"/>
      <c r="C20" s="234"/>
      <c r="D20" s="235"/>
      <c r="E20" s="236" t="e">
        <f ca="1">DSDC_SWB!M1</f>
        <v>#VALUE!</v>
      </c>
      <c r="F20" s="166">
        <f>DSDC_SWB!N1</f>
        <v>0</v>
      </c>
      <c r="G20" s="236"/>
      <c r="H20" s="236"/>
      <c r="I20" s="236"/>
    </row>
    <row r="21" spans="1:9" s="34" customFormat="1">
      <c r="A21" s="239"/>
      <c r="B21" s="233"/>
      <c r="C21" s="234"/>
      <c r="D21" s="235"/>
      <c r="E21" s="236" t="e">
        <f ca="1">TPC_BRL!M1</f>
        <v>#VALUE!</v>
      </c>
      <c r="F21" s="166">
        <f>TPC_BRL!N1</f>
        <v>0</v>
      </c>
      <c r="G21" s="264"/>
      <c r="H21" s="236"/>
      <c r="I21" s="236"/>
    </row>
    <row r="22" spans="1:9" s="34" customFormat="1">
      <c r="A22" s="239"/>
      <c r="B22" s="233"/>
      <c r="C22" s="234"/>
      <c r="D22" s="235"/>
      <c r="E22" s="236" t="e">
        <f ca="1">TPC_SWB!M1</f>
        <v>#VALUE!</v>
      </c>
      <c r="F22" s="166">
        <f>TPC_SWB!N1</f>
        <v>0</v>
      </c>
      <c r="G22" s="264"/>
      <c r="H22" s="236"/>
      <c r="I22" s="236"/>
    </row>
    <row r="23" spans="1:9" s="34" customFormat="1">
      <c r="A23" s="239"/>
      <c r="B23" s="233"/>
      <c r="C23" s="234"/>
      <c r="D23" s="235"/>
      <c r="E23" s="236" t="e">
        <f ca="1">Summaries_PR24_BRL!M1</f>
        <v>#VALUE!</v>
      </c>
      <c r="F23" s="166">
        <f>Summaries_PR24_BRL!N1</f>
        <v>0</v>
      </c>
      <c r="G23" s="264"/>
      <c r="H23" s="236"/>
      <c r="I23" s="236"/>
    </row>
    <row r="24" spans="1:9" s="34" customFormat="1">
      <c r="A24" s="239"/>
      <c r="B24" s="233"/>
      <c r="C24" s="234"/>
      <c r="D24" s="235"/>
      <c r="E24" s="236" t="e">
        <f ca="1">Summaries_PR24_SWB!M1</f>
        <v>#VALUE!</v>
      </c>
      <c r="F24" s="166">
        <f>Summaries_PR24_SWB!N1</f>
        <v>0</v>
      </c>
      <c r="G24" s="264"/>
      <c r="H24" s="236"/>
      <c r="I24" s="236"/>
    </row>
    <row r="25" spans="1:9" s="34" customFormat="1">
      <c r="A25" s="239"/>
      <c r="B25" s="233"/>
      <c r="C25" s="234"/>
      <c r="D25" s="235"/>
      <c r="E25" s="236" t="e">
        <f ca="1">Summaries_PR24_SBB!M1</f>
        <v>#VALUE!</v>
      </c>
      <c r="F25" s="166">
        <f>Summaries_PR24_SBB!N1</f>
        <v>0</v>
      </c>
      <c r="G25" s="264"/>
      <c r="H25" s="236"/>
      <c r="I25" s="236"/>
    </row>
    <row r="26" spans="1:9" s="34" customFormat="1">
      <c r="A26" s="239"/>
      <c r="B26" s="233"/>
      <c r="C26" s="234"/>
      <c r="D26" s="235"/>
      <c r="E26" s="236" t="e">
        <f ca="1">CAPEX_OPEX_split!M1</f>
        <v>#VALUE!</v>
      </c>
      <c r="F26" s="166">
        <f>CAPEX_OPEX_split!N1</f>
        <v>0</v>
      </c>
      <c r="G26" s="264"/>
      <c r="H26" s="236"/>
      <c r="I26" s="236"/>
    </row>
    <row r="27" spans="1:9" s="34" customFormat="1">
      <c r="A27" s="239"/>
      <c r="B27" s="233"/>
      <c r="C27" s="234"/>
      <c r="D27" s="235"/>
      <c r="E27" s="236" t="str">
        <f>IC_chall!M1</f>
        <v>Infrastructure charge revenue challenge - Errors on sheet</v>
      </c>
      <c r="F27" s="166">
        <f>IC_chall!N1</f>
        <v>0</v>
      </c>
      <c r="G27" s="264"/>
      <c r="H27" s="236"/>
      <c r="I27" s="236"/>
    </row>
    <row r="28" spans="1:9" s="34" customFormat="1">
      <c r="A28" s="239"/>
      <c r="B28" s="233"/>
      <c r="C28" s="234"/>
      <c r="D28" s="235"/>
      <c r="E28" s="236" t="str">
        <f>DR_TOTEX_BRL!M1</f>
        <v>Diversions revenues checks_BRL - Errors on sheet</v>
      </c>
      <c r="F28" s="166">
        <f>DR_TOTEX_BRL!N1</f>
        <v>0</v>
      </c>
      <c r="G28" s="264"/>
      <c r="H28" s="236"/>
      <c r="I28" s="236"/>
    </row>
    <row r="29" spans="1:9" s="34" customFormat="1">
      <c r="A29" s="239"/>
      <c r="B29" s="233"/>
      <c r="C29" s="234"/>
      <c r="D29" s="235"/>
      <c r="E29" s="236" t="str">
        <f>DR_TOTEX_SWB!M1</f>
        <v>Diversions revenues checks_SWB - Errors on sheet</v>
      </c>
      <c r="F29" s="166">
        <f>DR_TOTEX_SWB!N1</f>
        <v>0</v>
      </c>
      <c r="G29" s="264"/>
      <c r="H29" s="236"/>
      <c r="I29" s="236"/>
    </row>
    <row r="30" spans="1:9" s="34" customFormat="1">
      <c r="A30" s="239"/>
      <c r="B30" s="233"/>
      <c r="C30" s="234"/>
      <c r="D30" s="235"/>
      <c r="E30" s="236" t="str">
        <f>TP_TOTEX!M1</f>
        <v>Third party revenues checks  - Errors on sheet</v>
      </c>
      <c r="F30" s="166">
        <f>TP_TOTEX!N1</f>
        <v>0</v>
      </c>
      <c r="G30" s="264"/>
      <c r="H30" s="236"/>
      <c r="I30" s="236"/>
    </row>
    <row r="31" spans="1:9" s="34" customFormat="1">
      <c r="A31" s="239"/>
      <c r="B31" s="233"/>
      <c r="C31" s="234"/>
      <c r="D31" s="235"/>
      <c r="E31" s="236" t="str">
        <f>Summaries_PR24_PC_BRL!M1</f>
        <v>Summaries_PR24_post_challenge_BRL - Errors on sheet</v>
      </c>
      <c r="F31" s="166">
        <f>Summaries_PR24_PC_BRL!N1</f>
        <v>0</v>
      </c>
      <c r="G31" s="264"/>
      <c r="H31" s="236"/>
      <c r="I31" s="236"/>
    </row>
    <row r="32" spans="1:9" s="34" customFormat="1">
      <c r="A32" s="239"/>
      <c r="B32" s="233"/>
      <c r="C32" s="234"/>
      <c r="D32" s="235"/>
      <c r="E32" s="236" t="str">
        <f>Summaries_PR24_PC_SWB!M1</f>
        <v>Summaries_PR24_post_challenge_SWB - Errors on sheet</v>
      </c>
      <c r="F32" s="166">
        <f>Summaries_PR24_PC_SWB!N1</f>
        <v>0</v>
      </c>
      <c r="G32" s="264"/>
      <c r="H32" s="236"/>
      <c r="I32" s="236"/>
    </row>
    <row r="33" spans="1:9" s="34" customFormat="1">
      <c r="A33" s="239"/>
      <c r="B33" s="233"/>
      <c r="C33" s="234"/>
      <c r="D33" s="235"/>
      <c r="E33" s="236" t="str">
        <f>Reasonableness_PC!M1</f>
        <v>Reasonableness check - post challenge - Errors on sheet</v>
      </c>
      <c r="F33" s="166">
        <f>Reasonableness_PC!N1</f>
        <v>0</v>
      </c>
      <c r="G33" s="264"/>
      <c r="H33" s="236"/>
      <c r="I33" s="236"/>
    </row>
    <row r="34" spans="1:9" s="34" customFormat="1">
      <c r="A34" s="239"/>
      <c r="B34" s="233"/>
      <c r="C34" s="234"/>
      <c r="D34" s="235"/>
      <c r="E34" s="236" t="str">
        <f>Output_Agg!M1</f>
        <v>Output Aggregator - Errors on sheet</v>
      </c>
      <c r="F34" s="166">
        <f>Output_Agg!N1</f>
        <v>0</v>
      </c>
      <c r="G34" s="264"/>
      <c r="H34" s="236"/>
      <c r="I34" s="236"/>
    </row>
    <row r="35" spans="1:9">
      <c r="A35" s="239"/>
      <c r="B35" s="233"/>
      <c r="C35" s="234"/>
      <c r="D35" s="235"/>
      <c r="E35" s="236"/>
      <c r="F35" s="236"/>
      <c r="G35" s="236"/>
      <c r="H35" s="236"/>
      <c r="I35" s="236"/>
    </row>
    <row r="36" spans="1:9" s="37" customFormat="1">
      <c r="A36" s="243"/>
      <c r="B36" s="243"/>
      <c r="C36" s="244"/>
      <c r="D36" s="245"/>
      <c r="E36" s="246" t="s">
        <v>1486</v>
      </c>
      <c r="F36" s="246" t="s">
        <v>1488</v>
      </c>
      <c r="G36" s="246"/>
      <c r="H36" s="246"/>
      <c r="I36" s="246"/>
    </row>
    <row r="37" spans="1:9">
      <c r="A37" s="239"/>
      <c r="B37" s="233"/>
      <c r="C37" s="234"/>
      <c r="D37" s="235"/>
      <c r="E37" s="236"/>
      <c r="F37" s="236"/>
      <c r="G37" s="236"/>
      <c r="H37" s="236"/>
      <c r="I37" s="236"/>
    </row>
    <row r="38" spans="1:9">
      <c r="A38" s="239"/>
      <c r="B38" s="233"/>
      <c r="C38" s="234"/>
      <c r="D38" s="235"/>
      <c r="E38" s="236"/>
      <c r="F38" s="236"/>
      <c r="G38" s="236"/>
      <c r="H38" s="236"/>
      <c r="I38" s="236"/>
    </row>
    <row r="39" spans="1:9">
      <c r="A39" s="239" t="s">
        <v>1489</v>
      </c>
      <c r="B39" s="233"/>
      <c r="C39" s="234"/>
      <c r="D39" s="235"/>
      <c r="E39" s="236"/>
      <c r="F39" s="236"/>
      <c r="G39" s="236"/>
      <c r="H39" s="236"/>
      <c r="I39" s="236"/>
    </row>
    <row r="40" spans="1:9">
      <c r="A40" s="239"/>
      <c r="B40" s="233"/>
      <c r="C40" s="234"/>
      <c r="D40" s="235"/>
      <c r="E40" s="236"/>
      <c r="F40" s="236"/>
      <c r="G40" s="236"/>
      <c r="H40" s="236"/>
      <c r="I40" s="236"/>
    </row>
    <row r="41" spans="1:9">
      <c r="A41" s="239"/>
      <c r="B41" s="233"/>
      <c r="C41" s="234"/>
      <c r="D41" s="235"/>
      <c r="E41" s="236" t="s">
        <v>1490</v>
      </c>
      <c r="F41" s="166">
        <f xml:space="preserve"> SUM(F42:F47)</f>
        <v>0</v>
      </c>
      <c r="G41" s="236" t="s">
        <v>1491</v>
      </c>
      <c r="H41" s="236"/>
      <c r="I41" s="236"/>
    </row>
    <row r="42" spans="1:9" s="37" customFormat="1">
      <c r="A42" s="243"/>
      <c r="B42" s="243"/>
      <c r="C42" s="244"/>
      <c r="D42" s="245"/>
      <c r="E42" s="246" t="s">
        <v>1486</v>
      </c>
      <c r="F42" s="246" t="s">
        <v>1487</v>
      </c>
      <c r="G42" s="246"/>
      <c r="H42" s="246"/>
      <c r="I42" s="246"/>
    </row>
    <row r="43" spans="1:9">
      <c r="A43" s="239"/>
      <c r="B43" s="233"/>
      <c r="C43" s="234"/>
      <c r="D43" s="235"/>
      <c r="E43" s="236"/>
      <c r="F43" s="236"/>
      <c r="G43" s="236"/>
      <c r="H43" s="236"/>
      <c r="I43" s="236"/>
    </row>
    <row r="44" spans="1:9">
      <c r="A44" s="239"/>
      <c r="B44" s="233"/>
      <c r="C44" s="234"/>
      <c r="D44" s="235"/>
      <c r="E44" s="236"/>
      <c r="F44" s="236"/>
      <c r="G44" s="236"/>
      <c r="H44" s="236"/>
      <c r="I44" s="236"/>
    </row>
    <row r="45" spans="1:9">
      <c r="A45" s="239"/>
      <c r="B45" s="233"/>
      <c r="C45" s="234"/>
      <c r="D45" s="235"/>
      <c r="E45" s="236"/>
      <c r="F45" s="236"/>
      <c r="G45" s="236"/>
      <c r="H45" s="236"/>
      <c r="I45" s="236"/>
    </row>
    <row r="46" spans="1:9">
      <c r="A46" s="239"/>
      <c r="B46" s="233"/>
      <c r="C46" s="234"/>
      <c r="D46" s="235"/>
      <c r="E46" s="236"/>
      <c r="F46" s="236"/>
      <c r="G46" s="236"/>
      <c r="H46" s="236"/>
      <c r="I46" s="236"/>
    </row>
    <row r="47" spans="1:9" s="38" customFormat="1" ht="15">
      <c r="A47" s="247"/>
      <c r="B47" s="247"/>
      <c r="C47" s="248"/>
      <c r="D47" s="249"/>
      <c r="E47" s="250" t="s">
        <v>1486</v>
      </c>
      <c r="F47" s="250" t="s">
        <v>1488</v>
      </c>
      <c r="G47" s="250"/>
      <c r="H47" s="250"/>
      <c r="I47" s="250"/>
    </row>
  </sheetData>
  <conditionalFormatting sqref="F2:F4 F12:F34">
    <cfRule type="cellIs" dxfId="11" priority="9" stopIfTrue="1" operator="notEqual">
      <formula>0</formula>
    </cfRule>
    <cfRule type="cellIs" dxfId="10" priority="10" stopIfTrue="1" operator="equal">
      <formula>""</formula>
    </cfRule>
    <cfRule type="cellIs" dxfId="9" priority="11" stopIfTrue="1" operator="notEqual">
      <formula>0</formula>
    </cfRule>
    <cfRule type="cellIs" dxfId="8" priority="12" stopIfTrue="1" operator="equal">
      <formula>""</formula>
    </cfRule>
  </conditionalFormatting>
  <conditionalFormatting sqref="F9">
    <cfRule type="cellIs" dxfId="7" priority="5" stopIfTrue="1" operator="notEqual">
      <formula>0</formula>
    </cfRule>
    <cfRule type="cellIs" dxfId="6" priority="6" stopIfTrue="1" operator="equal">
      <formula>""</formula>
    </cfRule>
    <cfRule type="cellIs" dxfId="5" priority="7" stopIfTrue="1" operator="notEqual">
      <formula>0</formula>
    </cfRule>
    <cfRule type="cellIs" dxfId="4" priority="8" stopIfTrue="1" operator="equal">
      <formula>""</formula>
    </cfRule>
  </conditionalFormatting>
  <conditionalFormatting sqref="F41">
    <cfRule type="cellIs" dxfId="3" priority="1" stopIfTrue="1" operator="notEqual">
      <formula>0</formula>
    </cfRule>
    <cfRule type="cellIs" dxfId="2" priority="2" stopIfTrue="1" operator="equal">
      <formula>""</formula>
    </cfRule>
    <cfRule type="cellIs" dxfId="1" priority="3" stopIfTrue="1" operator="notEqual">
      <formula>0</formula>
    </cfRule>
    <cfRule type="cellIs" dxfId="0" priority="4" stopIfTrue="1" operator="equal">
      <formula>""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82DD5-0023-4C65-A56F-ADA85A569D40}">
  <sheetPr codeName="Sheet6">
    <tabColor rgb="FFFFFF99"/>
    <pageSetUpPr fitToPage="1"/>
  </sheetPr>
  <dimension ref="A1:V628"/>
  <sheetViews>
    <sheetView showGridLines="0" zoomScale="80" zoomScaleNormal="80" workbookViewId="0">
      <selection activeCell="H187" sqref="H187:L187"/>
    </sheetView>
  </sheetViews>
  <sheetFormatPr defaultColWidth="0" defaultRowHeight="15" zeroHeight="1"/>
  <cols>
    <col min="1" max="1" width="14" style="1" bestFit="1" customWidth="1"/>
    <col min="2" max="2" width="110.85546875" style="2" customWidth="1"/>
    <col min="3" max="3" width="19" style="2" customWidth="1"/>
    <col min="4" max="4" width="10.7109375" style="3" customWidth="1"/>
    <col min="5" max="5" width="22.42578125" style="2" customWidth="1"/>
    <col min="6" max="6" width="5.28515625" style="2" customWidth="1"/>
    <col min="7" max="7" width="4.7109375" style="2" customWidth="1"/>
    <col min="8" max="12" width="15.85546875" style="2" customWidth="1"/>
    <col min="13" max="13" width="99.5703125" style="2" customWidth="1"/>
    <col min="14" max="15" width="11.7109375" style="2" customWidth="1"/>
    <col min="16" max="16384" width="9" style="2" hidden="1"/>
  </cols>
  <sheetData>
    <row r="1" spans="1:22" ht="26.25">
      <c r="A1" s="75" t="e">
        <f ca="1">RIGHT(CELL("filename", A1), LEN(CELL("filename", A1)) - SEARCH("]", CELL("filename", A1)))</f>
        <v>#VALUE!</v>
      </c>
      <c r="B1" s="164"/>
      <c r="C1" s="164"/>
      <c r="D1" s="163"/>
      <c r="E1" s="164"/>
      <c r="F1" s="164"/>
      <c r="G1" s="164"/>
      <c r="H1" s="164"/>
      <c r="I1" s="164"/>
      <c r="J1" s="164"/>
      <c r="K1" s="421"/>
      <c r="L1" s="164"/>
      <c r="M1" s="165" t="e">
        <f ca="1">A1&amp;" - Errors on sheet"</f>
        <v>#VALUE!</v>
      </c>
      <c r="N1" s="166">
        <f>A421</f>
        <v>0</v>
      </c>
      <c r="O1" s="164"/>
      <c r="P1" s="164"/>
      <c r="Q1" s="164"/>
      <c r="R1" s="164"/>
      <c r="S1" s="164"/>
      <c r="T1" s="164"/>
      <c r="U1" s="164"/>
      <c r="V1" s="164"/>
    </row>
    <row r="2" spans="1:22">
      <c r="A2" s="167"/>
      <c r="B2" s="164"/>
      <c r="C2" s="164"/>
      <c r="D2" s="163"/>
      <c r="E2" s="164"/>
      <c r="F2" s="569"/>
      <c r="G2" s="569"/>
      <c r="H2" s="570"/>
      <c r="I2" s="422"/>
      <c r="J2" s="422"/>
      <c r="K2" s="422"/>
      <c r="L2" s="422"/>
      <c r="M2" s="275" t="s">
        <v>375</v>
      </c>
      <c r="N2" s="169">
        <f>Check!$F$9</f>
        <v>0</v>
      </c>
      <c r="O2" s="164"/>
      <c r="P2" s="164"/>
      <c r="Q2" s="164"/>
      <c r="R2" s="164"/>
      <c r="S2" s="164"/>
      <c r="T2" s="164"/>
      <c r="U2" s="164"/>
      <c r="V2" s="164"/>
    </row>
    <row r="3" spans="1:22">
      <c r="A3" s="167"/>
      <c r="B3" s="164"/>
      <c r="C3" s="164"/>
      <c r="D3" s="163"/>
      <c r="E3" s="569"/>
      <c r="F3" s="164"/>
      <c r="G3" s="164"/>
      <c r="H3" s="422"/>
      <c r="I3" s="422"/>
      <c r="J3" s="422"/>
      <c r="K3" s="422"/>
      <c r="L3" s="422"/>
      <c r="M3" s="164"/>
      <c r="N3" s="164"/>
      <c r="O3" s="164"/>
      <c r="P3" s="164"/>
      <c r="Q3" s="164"/>
      <c r="R3" s="164"/>
      <c r="S3" s="164"/>
      <c r="T3" s="164"/>
      <c r="U3" s="164"/>
      <c r="V3" s="164"/>
    </row>
    <row r="4" spans="1:22" s="431" customFormat="1" ht="30">
      <c r="A4" s="170" t="s">
        <v>376</v>
      </c>
      <c r="B4" s="170" t="s">
        <v>377</v>
      </c>
      <c r="C4" s="170"/>
      <c r="D4" s="170" t="s">
        <v>378</v>
      </c>
      <c r="E4" s="170" t="s">
        <v>379</v>
      </c>
      <c r="F4" s="170" t="s">
        <v>18</v>
      </c>
      <c r="G4" s="429"/>
      <c r="H4" s="430" t="s">
        <v>20</v>
      </c>
      <c r="I4" s="430" t="s">
        <v>21</v>
      </c>
      <c r="J4" s="430" t="s">
        <v>22</v>
      </c>
      <c r="K4" s="430" t="s">
        <v>23</v>
      </c>
      <c r="L4" s="430" t="s">
        <v>24</v>
      </c>
      <c r="M4" s="170" t="s">
        <v>380</v>
      </c>
      <c r="N4" s="171" t="s">
        <v>381</v>
      </c>
      <c r="O4" s="171" t="s">
        <v>382</v>
      </c>
      <c r="P4" s="164"/>
      <c r="Q4" s="164"/>
      <c r="R4" s="164"/>
      <c r="S4" s="164"/>
      <c r="T4" s="164"/>
      <c r="U4" s="164"/>
      <c r="V4" s="164"/>
    </row>
    <row r="5" spans="1:22" s="431" customFormat="1">
      <c r="A5" s="167" t="s">
        <v>383</v>
      </c>
      <c r="B5" s="164" t="s">
        <v>384</v>
      </c>
      <c r="C5" s="164"/>
      <c r="D5" s="163" t="s">
        <v>385</v>
      </c>
      <c r="E5" s="164" t="s">
        <v>29</v>
      </c>
      <c r="F5" s="432" t="s">
        <v>31</v>
      </c>
      <c r="G5" s="432"/>
      <c r="H5" s="433">
        <f>SUMIFS(F_Inputs!F$7:F$3228,F_Inputs!$B$7:$B$3228,Inp_PR24_SWB!$E5,F_Inputs!$A$7:$A$3228,$H$190)</f>
        <v>0</v>
      </c>
      <c r="I5" s="433">
        <f>SUMIFS(F_Inputs!G$7:G$3228,F_Inputs!$B$7:$B$3228,Inp_PR24_SWB!$E5,F_Inputs!$A$7:$A$3228,$H$190)</f>
        <v>0</v>
      </c>
      <c r="J5" s="433">
        <f>SUMIFS(F_Inputs!H$7:H$3228,F_Inputs!$B$7:$B$3228,Inp_PR24_SWB!$E5,F_Inputs!$A$7:$A$3228,$H$190)</f>
        <v>0</v>
      </c>
      <c r="K5" s="433">
        <f>SUMIFS(F_Inputs!I$7:I$3228,F_Inputs!$B$7:$B$3228,Inp_PR24_SWB!$E5,F_Inputs!$A$7:$A$3228,$H$190)</f>
        <v>0</v>
      </c>
      <c r="L5" s="433">
        <f>SUMIFS(F_Inputs!J$7:J$3228,F_Inputs!$B$7:$B$3228,Inp_PR24_SWB!$E5,F_Inputs!$A$7:$A$3228,$H$190)</f>
        <v>0</v>
      </c>
      <c r="M5" s="172" t="s">
        <v>386</v>
      </c>
      <c r="N5" s="173">
        <f>COUNTIF(InpC!$H$56:$L$266,Inp_PR24_SWB!E5)</f>
        <v>1</v>
      </c>
      <c r="O5" s="173">
        <f>COUNTIF(F_Inputs!$B$8:$B$3121,Inp_PR24_SWB!E5)</f>
        <v>17</v>
      </c>
      <c r="P5" s="164"/>
      <c r="Q5" s="164"/>
      <c r="R5" s="164"/>
      <c r="S5" s="164"/>
      <c r="T5" s="164"/>
      <c r="U5" s="164"/>
      <c r="V5" s="164"/>
    </row>
    <row r="6" spans="1:22" s="431" customFormat="1">
      <c r="A6" s="167" t="s">
        <v>383</v>
      </c>
      <c r="B6" s="164" t="s">
        <v>387</v>
      </c>
      <c r="C6" s="164"/>
      <c r="D6" s="163" t="s">
        <v>388</v>
      </c>
      <c r="E6" s="164" t="s">
        <v>32</v>
      </c>
      <c r="F6" s="432" t="s">
        <v>31</v>
      </c>
      <c r="G6" s="432"/>
      <c r="H6" s="433">
        <f>SUMIFS(F_Inputs!F$7:F$3228,F_Inputs!$B$7:$B$3228,Inp_PR24_SWB!$E6,F_Inputs!$A$7:$A$3228,$H$190)</f>
        <v>0</v>
      </c>
      <c r="I6" s="433">
        <f>SUMIFS(F_Inputs!G$7:G$3228,F_Inputs!$B$7:$B$3228,Inp_PR24_SWB!$E6,F_Inputs!$A$7:$A$3228,$H$190)</f>
        <v>0</v>
      </c>
      <c r="J6" s="433">
        <f>SUMIFS(F_Inputs!H$7:H$3228,F_Inputs!$B$7:$B$3228,Inp_PR24_SWB!$E6,F_Inputs!$A$7:$A$3228,$H$190)</f>
        <v>0</v>
      </c>
      <c r="K6" s="433">
        <f>SUMIFS(F_Inputs!I$7:I$3228,F_Inputs!$B$7:$B$3228,Inp_PR24_SWB!$E6,F_Inputs!$A$7:$A$3228,$H$190)</f>
        <v>0</v>
      </c>
      <c r="L6" s="433">
        <f>SUMIFS(F_Inputs!J$7:J$3228,F_Inputs!$B$7:$B$3228,Inp_PR24_SWB!$E6,F_Inputs!$A$7:$A$3228,$H$190)</f>
        <v>0</v>
      </c>
      <c r="M6" s="172" t="s">
        <v>386</v>
      </c>
      <c r="N6" s="173">
        <f>COUNTIF(InpC!$H$56:$L$266,Inp_PR24_SWB!E6)</f>
        <v>1</v>
      </c>
      <c r="O6" s="173">
        <f>COUNTIF(F_Inputs!$B$8:$B$3121,Inp_PR24_SWB!E6)</f>
        <v>18</v>
      </c>
      <c r="P6" s="164"/>
      <c r="Q6" s="164"/>
      <c r="R6" s="164"/>
      <c r="S6" s="164"/>
      <c r="T6" s="164"/>
      <c r="U6" s="164"/>
      <c r="V6" s="164"/>
    </row>
    <row r="7" spans="1:22" s="431" customFormat="1">
      <c r="A7" s="167" t="s">
        <v>383</v>
      </c>
      <c r="B7" s="164" t="s">
        <v>389</v>
      </c>
      <c r="C7" s="164"/>
      <c r="D7" s="163" t="s">
        <v>390</v>
      </c>
      <c r="E7" s="164" t="s">
        <v>34</v>
      </c>
      <c r="F7" s="432" t="s">
        <v>31</v>
      </c>
      <c r="G7" s="432"/>
      <c r="H7" s="433">
        <f>SUMIFS(F_Inputs!F$7:F$3228,F_Inputs!$B$7:$B$3228,Inp_PR24_SWB!$E7,F_Inputs!$A$7:$A$3228,$H$190)</f>
        <v>0</v>
      </c>
      <c r="I7" s="433">
        <f>SUMIFS(F_Inputs!G$7:G$3228,F_Inputs!$B$7:$B$3228,Inp_PR24_SWB!$E7,F_Inputs!$A$7:$A$3228,$H$190)</f>
        <v>0</v>
      </c>
      <c r="J7" s="433">
        <f>SUMIFS(F_Inputs!H$7:H$3228,F_Inputs!$B$7:$B$3228,Inp_PR24_SWB!$E7,F_Inputs!$A$7:$A$3228,$H$190)</f>
        <v>0</v>
      </c>
      <c r="K7" s="433">
        <f>SUMIFS(F_Inputs!I$7:I$3228,F_Inputs!$B$7:$B$3228,Inp_PR24_SWB!$E7,F_Inputs!$A$7:$A$3228,$H$190)</f>
        <v>0</v>
      </c>
      <c r="L7" s="433">
        <f>SUMIFS(F_Inputs!J$7:J$3228,F_Inputs!$B$7:$B$3228,Inp_PR24_SWB!$E7,F_Inputs!$A$7:$A$3228,$H$190)</f>
        <v>0</v>
      </c>
      <c r="M7" s="172" t="s">
        <v>386</v>
      </c>
      <c r="N7" s="173">
        <f>COUNTIF(InpC!$H$56:$L$266,Inp_PR24_SWB!E7)</f>
        <v>1</v>
      </c>
      <c r="O7" s="173">
        <f>COUNTIF(F_Inputs!$B$8:$B$3121,Inp_PR24_SWB!E7)</f>
        <v>18</v>
      </c>
      <c r="P7" s="164"/>
      <c r="Q7" s="164"/>
      <c r="R7" s="164"/>
      <c r="S7" s="164"/>
      <c r="T7" s="164"/>
      <c r="U7" s="164"/>
      <c r="V7" s="164"/>
    </row>
    <row r="8" spans="1:22" s="431" customFormat="1">
      <c r="A8" s="167" t="s">
        <v>383</v>
      </c>
      <c r="B8" s="164" t="s">
        <v>391</v>
      </c>
      <c r="C8" s="164"/>
      <c r="D8" s="163" t="s">
        <v>392</v>
      </c>
      <c r="E8" s="164" t="s">
        <v>36</v>
      </c>
      <c r="F8" s="432" t="s">
        <v>31</v>
      </c>
      <c r="G8" s="432"/>
      <c r="H8" s="433">
        <f>SUMIFS(F_Inputs!F$7:F$3228,F_Inputs!$B$7:$B$3228,Inp_PR24_SWB!$E8,F_Inputs!$A$7:$A$3228,$H$190)</f>
        <v>0</v>
      </c>
      <c r="I8" s="433">
        <f>SUMIFS(F_Inputs!G$7:G$3228,F_Inputs!$B$7:$B$3228,Inp_PR24_SWB!$E8,F_Inputs!$A$7:$A$3228,$H$190)</f>
        <v>0</v>
      </c>
      <c r="J8" s="433">
        <f>SUMIFS(F_Inputs!H$7:H$3228,F_Inputs!$B$7:$B$3228,Inp_PR24_SWB!$E8,F_Inputs!$A$7:$A$3228,$H$190)</f>
        <v>0</v>
      </c>
      <c r="K8" s="433">
        <f>SUMIFS(F_Inputs!I$7:I$3228,F_Inputs!$B$7:$B$3228,Inp_PR24_SWB!$E8,F_Inputs!$A$7:$A$3228,$H$190)</f>
        <v>0</v>
      </c>
      <c r="L8" s="433">
        <f>SUMIFS(F_Inputs!J$7:J$3228,F_Inputs!$B$7:$B$3228,Inp_PR24_SWB!$E8,F_Inputs!$A$7:$A$3228,$H$190)</f>
        <v>0</v>
      </c>
      <c r="M8" s="172" t="s">
        <v>386</v>
      </c>
      <c r="N8" s="173">
        <f>COUNTIF(InpC!$H$56:$L$266,Inp_PR24_SWB!E8)</f>
        <v>1</v>
      </c>
      <c r="O8" s="173">
        <f>COUNTIF(F_Inputs!$B$8:$B$3121,Inp_PR24_SWB!E8)</f>
        <v>18</v>
      </c>
      <c r="P8" s="164"/>
      <c r="Q8" s="164"/>
      <c r="R8" s="164"/>
      <c r="S8" s="164"/>
      <c r="T8" s="164"/>
      <c r="U8" s="164"/>
      <c r="V8" s="164"/>
    </row>
    <row r="9" spans="1:22" s="431" customFormat="1">
      <c r="A9" s="167" t="s">
        <v>383</v>
      </c>
      <c r="B9" s="164" t="s">
        <v>393</v>
      </c>
      <c r="C9" s="164"/>
      <c r="D9" s="163" t="s">
        <v>394</v>
      </c>
      <c r="E9" s="164" t="s">
        <v>38</v>
      </c>
      <c r="F9" s="432" t="s">
        <v>31</v>
      </c>
      <c r="G9" s="432"/>
      <c r="H9" s="433">
        <f>SUMIFS(F_Inputs!F$7:F$3228,F_Inputs!$B$7:$B$3228,Inp_PR24_SWB!$E9,F_Inputs!$A$7:$A$3228,$H$190)</f>
        <v>0</v>
      </c>
      <c r="I9" s="433">
        <f>SUMIFS(F_Inputs!G$7:G$3228,F_Inputs!$B$7:$B$3228,Inp_PR24_SWB!$E9,F_Inputs!$A$7:$A$3228,$H$190)</f>
        <v>0</v>
      </c>
      <c r="J9" s="433">
        <f>SUMIFS(F_Inputs!H$7:H$3228,F_Inputs!$B$7:$B$3228,Inp_PR24_SWB!$E9,F_Inputs!$A$7:$A$3228,$H$190)</f>
        <v>0</v>
      </c>
      <c r="K9" s="433">
        <f>SUMIFS(F_Inputs!I$7:I$3228,F_Inputs!$B$7:$B$3228,Inp_PR24_SWB!$E9,F_Inputs!$A$7:$A$3228,$H$190)</f>
        <v>0</v>
      </c>
      <c r="L9" s="433">
        <f>SUMIFS(F_Inputs!J$7:J$3228,F_Inputs!$B$7:$B$3228,Inp_PR24_SWB!$E9,F_Inputs!$A$7:$A$3228,$H$190)</f>
        <v>0</v>
      </c>
      <c r="M9" s="172" t="s">
        <v>386</v>
      </c>
      <c r="N9" s="173">
        <f>COUNTIF(InpC!$H$56:$L$266,Inp_PR24_SWB!E9)</f>
        <v>1</v>
      </c>
      <c r="O9" s="173">
        <f>COUNTIF(F_Inputs!$B$8:$B$3121,Inp_PR24_SWB!E9)</f>
        <v>18</v>
      </c>
      <c r="P9" s="164"/>
      <c r="Q9" s="164"/>
      <c r="R9" s="164"/>
      <c r="S9" s="164"/>
      <c r="T9" s="164"/>
      <c r="U9" s="164"/>
      <c r="V9" s="164"/>
    </row>
    <row r="10" spans="1:22" s="431" customFormat="1">
      <c r="A10" s="167" t="s">
        <v>383</v>
      </c>
      <c r="B10" s="164" t="s">
        <v>395</v>
      </c>
      <c r="C10" s="164"/>
      <c r="D10" s="163" t="s">
        <v>396</v>
      </c>
      <c r="E10" s="164" t="s">
        <v>40</v>
      </c>
      <c r="F10" s="432" t="s">
        <v>31</v>
      </c>
      <c r="G10" s="432"/>
      <c r="H10" s="433">
        <f>SUMIFS(F_Inputs!F$7:F$3228,F_Inputs!$B$7:$B$3228,Inp_PR24_SWB!$E10,F_Inputs!$A$7:$A$3228,$H$190)</f>
        <v>0</v>
      </c>
      <c r="I10" s="433">
        <f>SUMIFS(F_Inputs!G$7:G$3228,F_Inputs!$B$7:$B$3228,Inp_PR24_SWB!$E10,F_Inputs!$A$7:$A$3228,$H$190)</f>
        <v>0</v>
      </c>
      <c r="J10" s="433">
        <f>SUMIFS(F_Inputs!H$7:H$3228,F_Inputs!$B$7:$B$3228,Inp_PR24_SWB!$E10,F_Inputs!$A$7:$A$3228,$H$190)</f>
        <v>0</v>
      </c>
      <c r="K10" s="433">
        <f>SUMIFS(F_Inputs!I$7:I$3228,F_Inputs!$B$7:$B$3228,Inp_PR24_SWB!$E10,F_Inputs!$A$7:$A$3228,$H$190)</f>
        <v>0</v>
      </c>
      <c r="L10" s="433">
        <f>SUMIFS(F_Inputs!J$7:J$3228,F_Inputs!$B$7:$B$3228,Inp_PR24_SWB!$E10,F_Inputs!$A$7:$A$3228,$H$190)</f>
        <v>0</v>
      </c>
      <c r="M10" s="172" t="s">
        <v>386</v>
      </c>
      <c r="N10" s="173">
        <f>COUNTIF(InpC!$H$56:$L$266,Inp_PR24_SWB!E10)</f>
        <v>1</v>
      </c>
      <c r="O10" s="173">
        <f>COUNTIF(F_Inputs!$B$8:$B$3121,Inp_PR24_SWB!E10)</f>
        <v>18</v>
      </c>
      <c r="P10" s="164"/>
      <c r="Q10" s="164"/>
      <c r="R10" s="164"/>
      <c r="S10" s="164"/>
      <c r="T10" s="164"/>
      <c r="U10" s="164"/>
      <c r="V10" s="164"/>
    </row>
    <row r="11" spans="1:22" s="431" customFormat="1">
      <c r="A11" s="167" t="s">
        <v>383</v>
      </c>
      <c r="B11" s="164" t="s">
        <v>397</v>
      </c>
      <c r="C11" s="164"/>
      <c r="D11" s="163" t="s">
        <v>398</v>
      </c>
      <c r="E11" s="164" t="s">
        <v>42</v>
      </c>
      <c r="F11" s="432" t="s">
        <v>31</v>
      </c>
      <c r="G11" s="432"/>
      <c r="H11" s="433">
        <f>SUMIFS(F_Inputs!F$7:F$3228,F_Inputs!$B$7:$B$3228,Inp_PR24_SWB!$E11,F_Inputs!$A$7:$A$3228,$H$190)</f>
        <v>0</v>
      </c>
      <c r="I11" s="433">
        <f>SUMIFS(F_Inputs!G$7:G$3228,F_Inputs!$B$7:$B$3228,Inp_PR24_SWB!$E11,F_Inputs!$A$7:$A$3228,$H$190)</f>
        <v>0</v>
      </c>
      <c r="J11" s="433">
        <f>SUMIFS(F_Inputs!H$7:H$3228,F_Inputs!$B$7:$B$3228,Inp_PR24_SWB!$E11,F_Inputs!$A$7:$A$3228,$H$190)</f>
        <v>0</v>
      </c>
      <c r="K11" s="433">
        <f>SUMIFS(F_Inputs!I$7:I$3228,F_Inputs!$B$7:$B$3228,Inp_PR24_SWB!$E11,F_Inputs!$A$7:$A$3228,$H$190)</f>
        <v>0</v>
      </c>
      <c r="L11" s="433">
        <f>SUMIFS(F_Inputs!J$7:J$3228,F_Inputs!$B$7:$B$3228,Inp_PR24_SWB!$E11,F_Inputs!$A$7:$A$3228,$H$190)</f>
        <v>0</v>
      </c>
      <c r="M11" s="172" t="s">
        <v>386</v>
      </c>
      <c r="N11" s="173">
        <f>COUNTIF(InpC!$H$56:$L$266,Inp_PR24_SWB!E11)</f>
        <v>1</v>
      </c>
      <c r="O11" s="173">
        <f>COUNTIF(F_Inputs!$B$8:$B$3121,Inp_PR24_SWB!E11)</f>
        <v>18</v>
      </c>
      <c r="P11" s="164"/>
      <c r="Q11" s="164"/>
      <c r="R11" s="164"/>
      <c r="S11" s="164"/>
      <c r="T11" s="164"/>
      <c r="U11" s="164"/>
      <c r="V11" s="164"/>
    </row>
    <row r="12" spans="1:22" s="431" customFormat="1">
      <c r="A12" s="167" t="s">
        <v>383</v>
      </c>
      <c r="B12" s="164" t="s">
        <v>399</v>
      </c>
      <c r="C12" s="164"/>
      <c r="D12" s="163" t="s">
        <v>400</v>
      </c>
      <c r="E12" s="164" t="s">
        <v>44</v>
      </c>
      <c r="F12" s="432" t="s">
        <v>31</v>
      </c>
      <c r="G12" s="432"/>
      <c r="H12" s="433">
        <f>SUMIFS(F_Inputs!F$7:F$3228,F_Inputs!$B$7:$B$3228,Inp_PR24_SWB!$E12,F_Inputs!$A$7:$A$3228,$H$190)</f>
        <v>0</v>
      </c>
      <c r="I12" s="433">
        <f>SUMIFS(F_Inputs!G$7:G$3228,F_Inputs!$B$7:$B$3228,Inp_PR24_SWB!$E12,F_Inputs!$A$7:$A$3228,$H$190)</f>
        <v>0</v>
      </c>
      <c r="J12" s="433">
        <f>SUMIFS(F_Inputs!H$7:H$3228,F_Inputs!$B$7:$B$3228,Inp_PR24_SWB!$E12,F_Inputs!$A$7:$A$3228,$H$190)</f>
        <v>0</v>
      </c>
      <c r="K12" s="433">
        <f>SUMIFS(F_Inputs!I$7:I$3228,F_Inputs!$B$7:$B$3228,Inp_PR24_SWB!$E12,F_Inputs!$A$7:$A$3228,$H$190)</f>
        <v>0</v>
      </c>
      <c r="L12" s="433">
        <f>SUMIFS(F_Inputs!J$7:J$3228,F_Inputs!$B$7:$B$3228,Inp_PR24_SWB!$E12,F_Inputs!$A$7:$A$3228,$H$190)</f>
        <v>0</v>
      </c>
      <c r="M12" s="172" t="s">
        <v>386</v>
      </c>
      <c r="N12" s="173">
        <f>COUNTIF(InpC!$H$56:$L$266,Inp_PR24_SWB!E12)</f>
        <v>1</v>
      </c>
      <c r="O12" s="173">
        <f>COUNTIF(F_Inputs!$B$8:$B$3121,Inp_PR24_SWB!E12)</f>
        <v>18</v>
      </c>
      <c r="P12" s="164"/>
      <c r="Q12" s="164"/>
      <c r="R12" s="164"/>
      <c r="S12" s="164"/>
      <c r="T12" s="164"/>
      <c r="U12" s="164"/>
      <c r="V12" s="164"/>
    </row>
    <row r="13" spans="1:22" s="431" customFormat="1">
      <c r="A13" s="167" t="s">
        <v>383</v>
      </c>
      <c r="B13" s="164" t="s">
        <v>401</v>
      </c>
      <c r="C13" s="164"/>
      <c r="D13" s="163" t="s">
        <v>402</v>
      </c>
      <c r="E13" s="164" t="s">
        <v>46</v>
      </c>
      <c r="F13" s="432" t="s">
        <v>31</v>
      </c>
      <c r="G13" s="432"/>
      <c r="H13" s="433">
        <f>SUMIFS(F_Inputs!F$7:F$3228,F_Inputs!$B$7:$B$3228,Inp_PR24_SWB!$E13,F_Inputs!$A$7:$A$3228,$H$190)</f>
        <v>0</v>
      </c>
      <c r="I13" s="433">
        <f>SUMIFS(F_Inputs!G$7:G$3228,F_Inputs!$B$7:$B$3228,Inp_PR24_SWB!$E13,F_Inputs!$A$7:$A$3228,$H$190)</f>
        <v>0</v>
      </c>
      <c r="J13" s="433">
        <f>SUMIFS(F_Inputs!H$7:H$3228,F_Inputs!$B$7:$B$3228,Inp_PR24_SWB!$E13,F_Inputs!$A$7:$A$3228,$H$190)</f>
        <v>0</v>
      </c>
      <c r="K13" s="433">
        <f>SUMIFS(F_Inputs!I$7:I$3228,F_Inputs!$B$7:$B$3228,Inp_PR24_SWB!$E13,F_Inputs!$A$7:$A$3228,$H$190)</f>
        <v>0</v>
      </c>
      <c r="L13" s="433">
        <f>SUMIFS(F_Inputs!J$7:J$3228,F_Inputs!$B$7:$B$3228,Inp_PR24_SWB!$E13,F_Inputs!$A$7:$A$3228,$H$190)</f>
        <v>0</v>
      </c>
      <c r="M13" s="172" t="s">
        <v>386</v>
      </c>
      <c r="N13" s="173">
        <f>COUNTIF(InpC!$H$56:$L$266,Inp_PR24_SWB!E13)</f>
        <v>1</v>
      </c>
      <c r="O13" s="173">
        <f>COUNTIF(F_Inputs!$B$8:$B$3121,Inp_PR24_SWB!E13)</f>
        <v>18</v>
      </c>
      <c r="P13" s="164"/>
      <c r="Q13" s="164"/>
      <c r="R13" s="164"/>
      <c r="S13" s="164"/>
      <c r="T13" s="164"/>
      <c r="U13" s="164"/>
      <c r="V13" s="164"/>
    </row>
    <row r="14" spans="1:22" s="431" customFormat="1">
      <c r="A14" s="167" t="s">
        <v>383</v>
      </c>
      <c r="B14" s="164" t="s">
        <v>403</v>
      </c>
      <c r="C14" s="164"/>
      <c r="D14" s="163" t="s">
        <v>404</v>
      </c>
      <c r="E14" s="164" t="s">
        <v>48</v>
      </c>
      <c r="F14" s="432" t="s">
        <v>31</v>
      </c>
      <c r="G14" s="432"/>
      <c r="H14" s="433">
        <f>SUMIFS(F_Inputs!F$7:F$3228,F_Inputs!$B$7:$B$3228,Inp_PR24_SWB!$E14,F_Inputs!$A$7:$A$3228,$H$190)</f>
        <v>0</v>
      </c>
      <c r="I14" s="433">
        <f>SUMIFS(F_Inputs!G$7:G$3228,F_Inputs!$B$7:$B$3228,Inp_PR24_SWB!$E14,F_Inputs!$A$7:$A$3228,$H$190)</f>
        <v>0</v>
      </c>
      <c r="J14" s="433">
        <f>SUMIFS(F_Inputs!H$7:H$3228,F_Inputs!$B$7:$B$3228,Inp_PR24_SWB!$E14,F_Inputs!$A$7:$A$3228,$H$190)</f>
        <v>0</v>
      </c>
      <c r="K14" s="433">
        <f>SUMIFS(F_Inputs!I$7:I$3228,F_Inputs!$B$7:$B$3228,Inp_PR24_SWB!$E14,F_Inputs!$A$7:$A$3228,$H$190)</f>
        <v>0</v>
      </c>
      <c r="L14" s="433">
        <f>SUMIFS(F_Inputs!J$7:J$3228,F_Inputs!$B$7:$B$3228,Inp_PR24_SWB!$E14,F_Inputs!$A$7:$A$3228,$H$190)</f>
        <v>0</v>
      </c>
      <c r="M14" s="172" t="s">
        <v>386</v>
      </c>
      <c r="N14" s="173">
        <f>COUNTIF(InpC!$H$56:$L$266,Inp_PR24_SWB!E14)</f>
        <v>1</v>
      </c>
      <c r="O14" s="173">
        <f>COUNTIF(F_Inputs!$B$8:$B$3121,Inp_PR24_SWB!E14)</f>
        <v>18</v>
      </c>
      <c r="P14" s="164"/>
      <c r="Q14" s="164"/>
      <c r="R14" s="164"/>
      <c r="S14" s="164"/>
      <c r="T14" s="164"/>
      <c r="U14" s="164"/>
      <c r="V14" s="164"/>
    </row>
    <row r="15" spans="1:22" s="431" customFormat="1">
      <c r="A15" s="167" t="s">
        <v>383</v>
      </c>
      <c r="B15" s="164" t="s">
        <v>405</v>
      </c>
      <c r="C15" s="164"/>
      <c r="D15" s="163" t="s">
        <v>406</v>
      </c>
      <c r="E15" s="164" t="s">
        <v>50</v>
      </c>
      <c r="F15" s="432" t="s">
        <v>31</v>
      </c>
      <c r="G15" s="432"/>
      <c r="H15" s="433">
        <f>SUMIFS(F_Inputs!F$7:F$3228,F_Inputs!$B$7:$B$3228,Inp_PR24_SWB!$E15,F_Inputs!$A$7:$A$3228,$H$190)</f>
        <v>0</v>
      </c>
      <c r="I15" s="433">
        <f>SUMIFS(F_Inputs!G$7:G$3228,F_Inputs!$B$7:$B$3228,Inp_PR24_SWB!$E15,F_Inputs!$A$7:$A$3228,$H$190)</f>
        <v>0</v>
      </c>
      <c r="J15" s="433">
        <f>SUMIFS(F_Inputs!H$7:H$3228,F_Inputs!$B$7:$B$3228,Inp_PR24_SWB!$E15,F_Inputs!$A$7:$A$3228,$H$190)</f>
        <v>0</v>
      </c>
      <c r="K15" s="433">
        <f>SUMIFS(F_Inputs!I$7:I$3228,F_Inputs!$B$7:$B$3228,Inp_PR24_SWB!$E15,F_Inputs!$A$7:$A$3228,$H$190)</f>
        <v>0</v>
      </c>
      <c r="L15" s="433">
        <f>SUMIFS(F_Inputs!J$7:J$3228,F_Inputs!$B$7:$B$3228,Inp_PR24_SWB!$E15,F_Inputs!$A$7:$A$3228,$H$190)</f>
        <v>0</v>
      </c>
      <c r="M15" s="172" t="s">
        <v>386</v>
      </c>
      <c r="N15" s="173">
        <f>COUNTIF(InpC!$H$56:$L$266,Inp_PR24_SWB!E15)</f>
        <v>1</v>
      </c>
      <c r="O15" s="173">
        <f>COUNTIF(F_Inputs!$B$8:$B$3121,Inp_PR24_SWB!E15)</f>
        <v>18</v>
      </c>
      <c r="P15" s="164"/>
      <c r="Q15" s="164"/>
      <c r="R15" s="164"/>
      <c r="S15" s="164"/>
      <c r="T15" s="164"/>
      <c r="U15" s="164"/>
      <c r="V15" s="164"/>
    </row>
    <row r="16" spans="1:22" s="431" customFormat="1">
      <c r="A16" s="167" t="s">
        <v>383</v>
      </c>
      <c r="B16" s="164" t="s">
        <v>407</v>
      </c>
      <c r="C16" s="164"/>
      <c r="D16" s="163" t="s">
        <v>408</v>
      </c>
      <c r="E16" s="164" t="s">
        <v>52</v>
      </c>
      <c r="F16" s="432" t="s">
        <v>31</v>
      </c>
      <c r="G16" s="432"/>
      <c r="H16" s="433">
        <f>SUMIFS(F_Inputs!F$7:F$3228,F_Inputs!$B$7:$B$3228,Inp_PR24_SWB!$E16,F_Inputs!$A$7:$A$3228,$H$190)</f>
        <v>0</v>
      </c>
      <c r="I16" s="433">
        <f>SUMIFS(F_Inputs!G$7:G$3228,F_Inputs!$B$7:$B$3228,Inp_PR24_SWB!$E16,F_Inputs!$A$7:$A$3228,$H$190)</f>
        <v>0</v>
      </c>
      <c r="J16" s="433">
        <f>SUMIFS(F_Inputs!H$7:H$3228,F_Inputs!$B$7:$B$3228,Inp_PR24_SWB!$E16,F_Inputs!$A$7:$A$3228,$H$190)</f>
        <v>0</v>
      </c>
      <c r="K16" s="433">
        <f>SUMIFS(F_Inputs!I$7:I$3228,F_Inputs!$B$7:$B$3228,Inp_PR24_SWB!$E16,F_Inputs!$A$7:$A$3228,$H$190)</f>
        <v>0</v>
      </c>
      <c r="L16" s="433">
        <f>SUMIFS(F_Inputs!J$7:J$3228,F_Inputs!$B$7:$B$3228,Inp_PR24_SWB!$E16,F_Inputs!$A$7:$A$3228,$H$190)</f>
        <v>0</v>
      </c>
      <c r="M16" s="172" t="s">
        <v>386</v>
      </c>
      <c r="N16" s="173">
        <f>COUNTIF(InpC!$H$56:$L$266,Inp_PR24_SWB!E16)</f>
        <v>1</v>
      </c>
      <c r="O16" s="173">
        <f>COUNTIF(F_Inputs!$B$8:$B$3121,Inp_PR24_SWB!E16)</f>
        <v>18</v>
      </c>
      <c r="P16" s="164"/>
      <c r="Q16" s="164"/>
      <c r="R16" s="164"/>
      <c r="S16" s="164"/>
      <c r="T16" s="164"/>
      <c r="U16" s="164"/>
      <c r="V16" s="164"/>
    </row>
    <row r="17" spans="1:22" s="431" customFormat="1">
      <c r="A17" s="167" t="s">
        <v>383</v>
      </c>
      <c r="B17" s="164" t="s">
        <v>409</v>
      </c>
      <c r="C17" s="164"/>
      <c r="D17" s="163" t="s">
        <v>410</v>
      </c>
      <c r="E17" s="164" t="s">
        <v>54</v>
      </c>
      <c r="F17" s="432" t="s">
        <v>31</v>
      </c>
      <c r="G17" s="432"/>
      <c r="H17" s="433">
        <f>SUMIFS(F_Inputs!F$7:F$3228,F_Inputs!$B$7:$B$3228,Inp_PR24_SWB!$E17,F_Inputs!$A$7:$A$3228,$H$190)</f>
        <v>0</v>
      </c>
      <c r="I17" s="433">
        <f>SUMIFS(F_Inputs!G$7:G$3228,F_Inputs!$B$7:$B$3228,Inp_PR24_SWB!$E17,F_Inputs!$A$7:$A$3228,$H$190)</f>
        <v>0</v>
      </c>
      <c r="J17" s="433">
        <f>SUMIFS(F_Inputs!H$7:H$3228,F_Inputs!$B$7:$B$3228,Inp_PR24_SWB!$E17,F_Inputs!$A$7:$A$3228,$H$190)</f>
        <v>0</v>
      </c>
      <c r="K17" s="433">
        <f>SUMIFS(F_Inputs!I$7:I$3228,F_Inputs!$B$7:$B$3228,Inp_PR24_SWB!$E17,F_Inputs!$A$7:$A$3228,$H$190)</f>
        <v>0</v>
      </c>
      <c r="L17" s="433">
        <f>SUMIFS(F_Inputs!J$7:J$3228,F_Inputs!$B$7:$B$3228,Inp_PR24_SWB!$E17,F_Inputs!$A$7:$A$3228,$H$190)</f>
        <v>0</v>
      </c>
      <c r="M17" s="172" t="s">
        <v>386</v>
      </c>
      <c r="N17" s="173">
        <f>COUNTIF(InpC!$H$56:$L$266,Inp_PR24_SWB!E17)</f>
        <v>1</v>
      </c>
      <c r="O17" s="173">
        <f>COUNTIF(F_Inputs!$B$8:$B$3121,Inp_PR24_SWB!E17)</f>
        <v>18</v>
      </c>
      <c r="P17" s="164"/>
      <c r="Q17" s="164"/>
      <c r="R17" s="164"/>
      <c r="S17" s="164"/>
      <c r="T17" s="164"/>
      <c r="U17" s="164"/>
      <c r="V17" s="164"/>
    </row>
    <row r="18" spans="1:22" s="431" customFormat="1">
      <c r="A18" s="167" t="s">
        <v>383</v>
      </c>
      <c r="B18" s="164" t="s">
        <v>411</v>
      </c>
      <c r="C18" s="164"/>
      <c r="D18" s="163" t="s">
        <v>412</v>
      </c>
      <c r="E18" s="164" t="s">
        <v>56</v>
      </c>
      <c r="F18" s="432" t="s">
        <v>31</v>
      </c>
      <c r="G18" s="432"/>
      <c r="H18" s="433">
        <f>SUMIFS(F_Inputs!F$7:F$3228,F_Inputs!$B$7:$B$3228,Inp_PR24_SWB!$E18,F_Inputs!$A$7:$A$3228,$H$190)</f>
        <v>0</v>
      </c>
      <c r="I18" s="433">
        <f>SUMIFS(F_Inputs!G$7:G$3228,F_Inputs!$B$7:$B$3228,Inp_PR24_SWB!$E18,F_Inputs!$A$7:$A$3228,$H$190)</f>
        <v>0</v>
      </c>
      <c r="J18" s="433">
        <f>SUMIFS(F_Inputs!H$7:H$3228,F_Inputs!$B$7:$B$3228,Inp_PR24_SWB!$E18,F_Inputs!$A$7:$A$3228,$H$190)</f>
        <v>0</v>
      </c>
      <c r="K18" s="433">
        <f>SUMIFS(F_Inputs!I$7:I$3228,F_Inputs!$B$7:$B$3228,Inp_PR24_SWB!$E18,F_Inputs!$A$7:$A$3228,$H$190)</f>
        <v>0</v>
      </c>
      <c r="L18" s="433">
        <f>SUMIFS(F_Inputs!J$7:J$3228,F_Inputs!$B$7:$B$3228,Inp_PR24_SWB!$E18,F_Inputs!$A$7:$A$3228,$H$190)</f>
        <v>0</v>
      </c>
      <c r="M18" s="172" t="s">
        <v>386</v>
      </c>
      <c r="N18" s="173">
        <f>COUNTIF(InpC!$H$56:$L$266,Inp_PR24_SWB!E18)</f>
        <v>1</v>
      </c>
      <c r="O18" s="173">
        <f>COUNTIF(F_Inputs!$B$8:$B$3121,Inp_PR24_SWB!E18)</f>
        <v>18</v>
      </c>
      <c r="P18" s="164"/>
      <c r="Q18" s="164"/>
      <c r="R18" s="164"/>
      <c r="S18" s="164"/>
      <c r="T18" s="164"/>
      <c r="U18" s="164"/>
      <c r="V18" s="164"/>
    </row>
    <row r="19" spans="1:22" s="431" customFormat="1">
      <c r="A19" s="167" t="s">
        <v>383</v>
      </c>
      <c r="B19" s="164" t="s">
        <v>413</v>
      </c>
      <c r="C19" s="164"/>
      <c r="D19" s="174" t="s">
        <v>414</v>
      </c>
      <c r="E19" s="164" t="s">
        <v>58</v>
      </c>
      <c r="F19" s="432" t="s">
        <v>31</v>
      </c>
      <c r="G19" s="432"/>
      <c r="H19" s="433">
        <f>SUMIFS(F_Inputs!F$7:F$3228,F_Inputs!$B$7:$B$3228,Inp_PR24_SWB!$E19,F_Inputs!$A$7:$A$3228,$H$190)</f>
        <v>0</v>
      </c>
      <c r="I19" s="433">
        <f>SUMIFS(F_Inputs!G$7:G$3228,F_Inputs!$B$7:$B$3228,Inp_PR24_SWB!$E19,F_Inputs!$A$7:$A$3228,$H$190)</f>
        <v>0</v>
      </c>
      <c r="J19" s="433">
        <f>SUMIFS(F_Inputs!H$7:H$3228,F_Inputs!$B$7:$B$3228,Inp_PR24_SWB!$E19,F_Inputs!$A$7:$A$3228,$H$190)</f>
        <v>0</v>
      </c>
      <c r="K19" s="433">
        <f>SUMIFS(F_Inputs!I$7:I$3228,F_Inputs!$B$7:$B$3228,Inp_PR24_SWB!$E19,F_Inputs!$A$7:$A$3228,$H$190)</f>
        <v>0</v>
      </c>
      <c r="L19" s="433">
        <f>SUMIFS(F_Inputs!J$7:J$3228,F_Inputs!$B$7:$B$3228,Inp_PR24_SWB!$E19,F_Inputs!$A$7:$A$3228,$H$190)</f>
        <v>0</v>
      </c>
      <c r="M19" s="172" t="s">
        <v>386</v>
      </c>
      <c r="N19" s="173">
        <f>COUNTIF(InpC!$H$56:$L$266,Inp_PR24_SWB!E19)</f>
        <v>1</v>
      </c>
      <c r="O19" s="173">
        <f>COUNTIF(F_Inputs!$B$8:$B$3121,Inp_PR24_SWB!E19)</f>
        <v>18</v>
      </c>
      <c r="P19" s="164"/>
      <c r="Q19" s="164"/>
      <c r="R19" s="164"/>
      <c r="S19" s="164"/>
      <c r="T19" s="164"/>
      <c r="U19" s="164"/>
      <c r="V19" s="164"/>
    </row>
    <row r="20" spans="1:22" s="431" customFormat="1">
      <c r="A20" s="167" t="s">
        <v>383</v>
      </c>
      <c r="B20" s="164" t="s">
        <v>415</v>
      </c>
      <c r="C20" s="164"/>
      <c r="D20" s="174" t="s">
        <v>416</v>
      </c>
      <c r="E20" s="164" t="s">
        <v>60</v>
      </c>
      <c r="F20" s="432" t="s">
        <v>31</v>
      </c>
      <c r="G20" s="432"/>
      <c r="H20" s="433">
        <f>SUMIFS(F_Inputs!F$7:F$3228,F_Inputs!$B$7:$B$3228,Inp_PR24_SWB!$E20,F_Inputs!$A$7:$A$3228,$H$190)</f>
        <v>0</v>
      </c>
      <c r="I20" s="433">
        <f>SUMIFS(F_Inputs!G$7:G$3228,F_Inputs!$B$7:$B$3228,Inp_PR24_SWB!$E20,F_Inputs!$A$7:$A$3228,$H$190)</f>
        <v>0</v>
      </c>
      <c r="J20" s="433">
        <f>SUMIFS(F_Inputs!H$7:H$3228,F_Inputs!$B$7:$B$3228,Inp_PR24_SWB!$E20,F_Inputs!$A$7:$A$3228,$H$190)</f>
        <v>0</v>
      </c>
      <c r="K20" s="433">
        <f>SUMIFS(F_Inputs!I$7:I$3228,F_Inputs!$B$7:$B$3228,Inp_PR24_SWB!$E20,F_Inputs!$A$7:$A$3228,$H$190)</f>
        <v>0</v>
      </c>
      <c r="L20" s="433">
        <f>SUMIFS(F_Inputs!J$7:J$3228,F_Inputs!$B$7:$B$3228,Inp_PR24_SWB!$E20,F_Inputs!$A$7:$A$3228,$H$190)</f>
        <v>0</v>
      </c>
      <c r="M20" s="172" t="s">
        <v>386</v>
      </c>
      <c r="N20" s="173">
        <f>COUNTIF(InpC!$H$56:$L$266,Inp_PR24_SWB!E20)</f>
        <v>1</v>
      </c>
      <c r="O20" s="173">
        <f>COUNTIF(F_Inputs!$B$8:$B$3121,Inp_PR24_SWB!E20)</f>
        <v>18</v>
      </c>
      <c r="P20" s="164"/>
      <c r="Q20" s="164"/>
      <c r="R20" s="164"/>
      <c r="S20" s="164"/>
      <c r="T20" s="164"/>
      <c r="U20" s="164"/>
      <c r="V20" s="164"/>
    </row>
    <row r="21" spans="1:22" s="431" customFormat="1">
      <c r="A21" s="167" t="s">
        <v>383</v>
      </c>
      <c r="B21" s="164" t="s">
        <v>417</v>
      </c>
      <c r="C21" s="164"/>
      <c r="D21" s="174" t="s">
        <v>418</v>
      </c>
      <c r="E21" s="164" t="s">
        <v>62</v>
      </c>
      <c r="F21" s="432" t="s">
        <v>31</v>
      </c>
      <c r="G21" s="432"/>
      <c r="H21" s="433">
        <f>SUMIFS(F_Inputs!F$7:F$3228,F_Inputs!$B$7:$B$3228,Inp_PR24_SWB!$E21,F_Inputs!$A$7:$A$3228,$H$190)</f>
        <v>0</v>
      </c>
      <c r="I21" s="433">
        <f>SUMIFS(F_Inputs!G$7:G$3228,F_Inputs!$B$7:$B$3228,Inp_PR24_SWB!$E21,F_Inputs!$A$7:$A$3228,$H$190)</f>
        <v>0</v>
      </c>
      <c r="J21" s="433">
        <f>SUMIFS(F_Inputs!H$7:H$3228,F_Inputs!$B$7:$B$3228,Inp_PR24_SWB!$E21,F_Inputs!$A$7:$A$3228,$H$190)</f>
        <v>0</v>
      </c>
      <c r="K21" s="433">
        <f>SUMIFS(F_Inputs!I$7:I$3228,F_Inputs!$B$7:$B$3228,Inp_PR24_SWB!$E21,F_Inputs!$A$7:$A$3228,$H$190)</f>
        <v>0</v>
      </c>
      <c r="L21" s="433">
        <f>SUMIFS(F_Inputs!J$7:J$3228,F_Inputs!$B$7:$B$3228,Inp_PR24_SWB!$E21,F_Inputs!$A$7:$A$3228,$H$190)</f>
        <v>0</v>
      </c>
      <c r="M21" s="172" t="s">
        <v>386</v>
      </c>
      <c r="N21" s="173">
        <f>COUNTIF(InpC!$H$56:$L$266,Inp_PR24_SWB!E21)</f>
        <v>1</v>
      </c>
      <c r="O21" s="173">
        <f>COUNTIF(F_Inputs!$B$8:$B$3121,Inp_PR24_SWB!E21)</f>
        <v>18</v>
      </c>
      <c r="P21" s="164"/>
      <c r="Q21" s="164"/>
      <c r="R21" s="164"/>
      <c r="S21" s="164"/>
      <c r="T21" s="164"/>
      <c r="U21" s="164"/>
      <c r="V21" s="164"/>
    </row>
    <row r="22" spans="1:22" s="431" customFormat="1">
      <c r="A22" s="167" t="s">
        <v>383</v>
      </c>
      <c r="B22" s="164" t="s">
        <v>419</v>
      </c>
      <c r="C22" s="164"/>
      <c r="D22" s="174" t="s">
        <v>420</v>
      </c>
      <c r="E22" s="164" t="s">
        <v>64</v>
      </c>
      <c r="F22" s="432" t="s">
        <v>31</v>
      </c>
      <c r="G22" s="432"/>
      <c r="H22" s="433">
        <f>SUMIFS(F_Inputs!F$7:F$3228,F_Inputs!$B$7:$B$3228,Inp_PR24_SWB!$E22,F_Inputs!$A$7:$A$3228,$H$190)</f>
        <v>0</v>
      </c>
      <c r="I22" s="433">
        <f>SUMIFS(F_Inputs!G$7:G$3228,F_Inputs!$B$7:$B$3228,Inp_PR24_SWB!$E22,F_Inputs!$A$7:$A$3228,$H$190)</f>
        <v>0</v>
      </c>
      <c r="J22" s="433">
        <f>SUMIFS(F_Inputs!H$7:H$3228,F_Inputs!$B$7:$B$3228,Inp_PR24_SWB!$E22,F_Inputs!$A$7:$A$3228,$H$190)</f>
        <v>0</v>
      </c>
      <c r="K22" s="433">
        <f>SUMIFS(F_Inputs!I$7:I$3228,F_Inputs!$B$7:$B$3228,Inp_PR24_SWB!$E22,F_Inputs!$A$7:$A$3228,$H$190)</f>
        <v>0</v>
      </c>
      <c r="L22" s="433">
        <f>SUMIFS(F_Inputs!J$7:J$3228,F_Inputs!$B$7:$B$3228,Inp_PR24_SWB!$E22,F_Inputs!$A$7:$A$3228,$H$190)</f>
        <v>0</v>
      </c>
      <c r="M22" s="172" t="s">
        <v>386</v>
      </c>
      <c r="N22" s="173">
        <f>COUNTIF(InpC!$H$56:$L$266,Inp_PR24_SWB!E22)</f>
        <v>1</v>
      </c>
      <c r="O22" s="173">
        <f>COUNTIF(F_Inputs!$B$8:$B$3121,Inp_PR24_SWB!E22)</f>
        <v>18</v>
      </c>
      <c r="P22" s="164"/>
      <c r="Q22" s="164"/>
      <c r="R22" s="164"/>
      <c r="S22" s="164"/>
      <c r="T22" s="164"/>
      <c r="U22" s="164"/>
      <c r="V22" s="164"/>
    </row>
    <row r="23" spans="1:22" s="431" customFormat="1">
      <c r="A23" s="167" t="s">
        <v>383</v>
      </c>
      <c r="B23" s="164" t="s">
        <v>421</v>
      </c>
      <c r="C23" s="164"/>
      <c r="D23" s="174" t="s">
        <v>422</v>
      </c>
      <c r="E23" s="164" t="s">
        <v>66</v>
      </c>
      <c r="F23" s="432" t="s">
        <v>31</v>
      </c>
      <c r="G23" s="432"/>
      <c r="H23" s="433">
        <f>SUMIFS(F_Inputs!F$7:F$3228,F_Inputs!$B$7:$B$3228,Inp_PR24_SWB!$E23,F_Inputs!$A$7:$A$3228,$H$190)</f>
        <v>0</v>
      </c>
      <c r="I23" s="433">
        <f>SUMIFS(F_Inputs!G$7:G$3228,F_Inputs!$B$7:$B$3228,Inp_PR24_SWB!$E23,F_Inputs!$A$7:$A$3228,$H$190)</f>
        <v>0</v>
      </c>
      <c r="J23" s="433">
        <f>SUMIFS(F_Inputs!H$7:H$3228,F_Inputs!$B$7:$B$3228,Inp_PR24_SWB!$E23,F_Inputs!$A$7:$A$3228,$H$190)</f>
        <v>0</v>
      </c>
      <c r="K23" s="433">
        <f>SUMIFS(F_Inputs!I$7:I$3228,F_Inputs!$B$7:$B$3228,Inp_PR24_SWB!$E23,F_Inputs!$A$7:$A$3228,$H$190)</f>
        <v>0</v>
      </c>
      <c r="L23" s="433">
        <f>SUMIFS(F_Inputs!J$7:J$3228,F_Inputs!$B$7:$B$3228,Inp_PR24_SWB!$E23,F_Inputs!$A$7:$A$3228,$H$190)</f>
        <v>0</v>
      </c>
      <c r="M23" s="172" t="s">
        <v>386</v>
      </c>
      <c r="N23" s="173">
        <f>COUNTIF(InpC!$H$56:$L$266,Inp_PR24_SWB!E23)</f>
        <v>1</v>
      </c>
      <c r="O23" s="173">
        <f>COUNTIF(F_Inputs!$B$8:$B$3121,Inp_PR24_SWB!E23)</f>
        <v>18</v>
      </c>
      <c r="P23" s="164"/>
      <c r="Q23" s="164"/>
      <c r="R23" s="164"/>
      <c r="S23" s="164"/>
      <c r="T23" s="164"/>
      <c r="U23" s="164"/>
      <c r="V23" s="164"/>
    </row>
    <row r="24" spans="1:22" s="431" customFormat="1">
      <c r="A24" s="167" t="s">
        <v>383</v>
      </c>
      <c r="B24" s="164" t="s">
        <v>423</v>
      </c>
      <c r="C24" s="164"/>
      <c r="D24" s="174" t="s">
        <v>424</v>
      </c>
      <c r="E24" s="164" t="s">
        <v>68</v>
      </c>
      <c r="F24" s="432" t="s">
        <v>31</v>
      </c>
      <c r="G24" s="432"/>
      <c r="H24" s="433">
        <f>SUMIFS(F_Inputs!F$7:F$3228,F_Inputs!$B$7:$B$3228,Inp_PR24_SWB!$E24,F_Inputs!$A$7:$A$3228,$H$190)</f>
        <v>0</v>
      </c>
      <c r="I24" s="433">
        <f>SUMIFS(F_Inputs!G$7:G$3228,F_Inputs!$B$7:$B$3228,Inp_PR24_SWB!$E24,F_Inputs!$A$7:$A$3228,$H$190)</f>
        <v>0</v>
      </c>
      <c r="J24" s="433">
        <f>SUMIFS(F_Inputs!H$7:H$3228,F_Inputs!$B$7:$B$3228,Inp_PR24_SWB!$E24,F_Inputs!$A$7:$A$3228,$H$190)</f>
        <v>0</v>
      </c>
      <c r="K24" s="433">
        <f>SUMIFS(F_Inputs!I$7:I$3228,F_Inputs!$B$7:$B$3228,Inp_PR24_SWB!$E24,F_Inputs!$A$7:$A$3228,$H$190)</f>
        <v>0</v>
      </c>
      <c r="L24" s="433">
        <f>SUMIFS(F_Inputs!J$7:J$3228,F_Inputs!$B$7:$B$3228,Inp_PR24_SWB!$E24,F_Inputs!$A$7:$A$3228,$H$190)</f>
        <v>0</v>
      </c>
      <c r="M24" s="172" t="s">
        <v>386</v>
      </c>
      <c r="N24" s="173">
        <f>COUNTIF(InpC!$H$56:$L$266,Inp_PR24_SWB!E24)</f>
        <v>1</v>
      </c>
      <c r="O24" s="173">
        <f>COUNTIF(F_Inputs!$B$8:$B$3121,Inp_PR24_SWB!E24)</f>
        <v>18</v>
      </c>
      <c r="P24" s="164"/>
      <c r="Q24" s="164"/>
      <c r="R24" s="164"/>
      <c r="S24" s="164"/>
      <c r="T24" s="164"/>
      <c r="U24" s="164"/>
      <c r="V24" s="164"/>
    </row>
    <row r="25" spans="1:22" s="431" customFormat="1">
      <c r="A25" s="167" t="s">
        <v>383</v>
      </c>
      <c r="B25" s="164" t="s">
        <v>425</v>
      </c>
      <c r="C25" s="164"/>
      <c r="D25" s="174" t="s">
        <v>426</v>
      </c>
      <c r="E25" s="164" t="s">
        <v>70</v>
      </c>
      <c r="F25" s="432" t="s">
        <v>31</v>
      </c>
      <c r="G25" s="432"/>
      <c r="H25" s="433">
        <f>SUMIFS(F_Inputs!F$7:F$3228,F_Inputs!$B$7:$B$3228,Inp_PR24_SWB!$E25,F_Inputs!$A$7:$A$3228,$H$190)</f>
        <v>0</v>
      </c>
      <c r="I25" s="433">
        <f>SUMIFS(F_Inputs!G$7:G$3228,F_Inputs!$B$7:$B$3228,Inp_PR24_SWB!$E25,F_Inputs!$A$7:$A$3228,$H$190)</f>
        <v>0</v>
      </c>
      <c r="J25" s="433">
        <f>SUMIFS(F_Inputs!H$7:H$3228,F_Inputs!$B$7:$B$3228,Inp_PR24_SWB!$E25,F_Inputs!$A$7:$A$3228,$H$190)</f>
        <v>0</v>
      </c>
      <c r="K25" s="433">
        <f>SUMIFS(F_Inputs!I$7:I$3228,F_Inputs!$B$7:$B$3228,Inp_PR24_SWB!$E25,F_Inputs!$A$7:$A$3228,$H$190)</f>
        <v>0</v>
      </c>
      <c r="L25" s="433">
        <f>SUMIFS(F_Inputs!J$7:J$3228,F_Inputs!$B$7:$B$3228,Inp_PR24_SWB!$E25,F_Inputs!$A$7:$A$3228,$H$190)</f>
        <v>0</v>
      </c>
      <c r="M25" s="172" t="s">
        <v>386</v>
      </c>
      <c r="N25" s="173">
        <f>COUNTIF(InpC!$H$56:$L$266,Inp_PR24_SWB!E25)</f>
        <v>1</v>
      </c>
      <c r="O25" s="173">
        <f>COUNTIF(F_Inputs!$B$8:$B$3121,Inp_PR24_SWB!E25)</f>
        <v>18</v>
      </c>
      <c r="P25" s="164"/>
      <c r="Q25" s="164"/>
      <c r="R25" s="164"/>
      <c r="S25" s="164"/>
      <c r="T25" s="164"/>
      <c r="U25" s="164"/>
      <c r="V25" s="164"/>
    </row>
    <row r="26" spans="1:22" s="431" customFormat="1">
      <c r="A26" s="167" t="s">
        <v>383</v>
      </c>
      <c r="B26" s="164" t="s">
        <v>427</v>
      </c>
      <c r="C26" s="164"/>
      <c r="D26" s="174" t="s">
        <v>428</v>
      </c>
      <c r="E26" s="164" t="s">
        <v>72</v>
      </c>
      <c r="F26" s="432" t="s">
        <v>31</v>
      </c>
      <c r="G26" s="432"/>
      <c r="H26" s="433">
        <f>SUMIFS(F_Inputs!F$7:F$3228,F_Inputs!$B$7:$B$3228,Inp_PR24_SWB!$E26,F_Inputs!$A$7:$A$3228,$H$190)</f>
        <v>0</v>
      </c>
      <c r="I26" s="433">
        <f>SUMIFS(F_Inputs!G$7:G$3228,F_Inputs!$B$7:$B$3228,Inp_PR24_SWB!$E26,F_Inputs!$A$7:$A$3228,$H$190)</f>
        <v>0</v>
      </c>
      <c r="J26" s="433">
        <f>SUMIFS(F_Inputs!H$7:H$3228,F_Inputs!$B$7:$B$3228,Inp_PR24_SWB!$E26,F_Inputs!$A$7:$A$3228,$H$190)</f>
        <v>0</v>
      </c>
      <c r="K26" s="433">
        <f>SUMIFS(F_Inputs!I$7:I$3228,F_Inputs!$B$7:$B$3228,Inp_PR24_SWB!$E26,F_Inputs!$A$7:$A$3228,$H$190)</f>
        <v>0</v>
      </c>
      <c r="L26" s="433">
        <f>SUMIFS(F_Inputs!J$7:J$3228,F_Inputs!$B$7:$B$3228,Inp_PR24_SWB!$E26,F_Inputs!$A$7:$A$3228,$H$190)</f>
        <v>0</v>
      </c>
      <c r="M26" s="172" t="s">
        <v>386</v>
      </c>
      <c r="N26" s="173">
        <f>COUNTIF(InpC!$H$56:$L$266,Inp_PR24_SWB!E26)</f>
        <v>1</v>
      </c>
      <c r="O26" s="173">
        <f>COUNTIF(F_Inputs!$B$8:$B$3121,Inp_PR24_SWB!E26)</f>
        <v>18</v>
      </c>
      <c r="P26" s="164"/>
      <c r="Q26" s="164"/>
      <c r="R26" s="164"/>
      <c r="S26" s="164"/>
      <c r="T26" s="164"/>
      <c r="U26" s="164"/>
      <c r="V26" s="164"/>
    </row>
    <row r="27" spans="1:22" s="431" customFormat="1">
      <c r="A27" s="167" t="s">
        <v>383</v>
      </c>
      <c r="B27" s="164" t="s">
        <v>429</v>
      </c>
      <c r="C27" s="164"/>
      <c r="D27" s="174" t="s">
        <v>430</v>
      </c>
      <c r="E27" s="164" t="s">
        <v>74</v>
      </c>
      <c r="F27" s="432" t="s">
        <v>31</v>
      </c>
      <c r="G27" s="432"/>
      <c r="H27" s="433">
        <f>SUMIFS(F_Inputs!F$7:F$3228,F_Inputs!$B$7:$B$3228,Inp_PR24_SWB!$E27,F_Inputs!$A$7:$A$3228,$H$190)</f>
        <v>0</v>
      </c>
      <c r="I27" s="433">
        <f>SUMIFS(F_Inputs!G$7:G$3228,F_Inputs!$B$7:$B$3228,Inp_PR24_SWB!$E27,F_Inputs!$A$7:$A$3228,$H$190)</f>
        <v>0</v>
      </c>
      <c r="J27" s="433">
        <f>SUMIFS(F_Inputs!H$7:H$3228,F_Inputs!$B$7:$B$3228,Inp_PR24_SWB!$E27,F_Inputs!$A$7:$A$3228,$H$190)</f>
        <v>0</v>
      </c>
      <c r="K27" s="433">
        <f>SUMIFS(F_Inputs!I$7:I$3228,F_Inputs!$B$7:$B$3228,Inp_PR24_SWB!$E27,F_Inputs!$A$7:$A$3228,$H$190)</f>
        <v>0</v>
      </c>
      <c r="L27" s="433">
        <f>SUMIFS(F_Inputs!J$7:J$3228,F_Inputs!$B$7:$B$3228,Inp_PR24_SWB!$E27,F_Inputs!$A$7:$A$3228,$H$190)</f>
        <v>0</v>
      </c>
      <c r="M27" s="172" t="s">
        <v>386</v>
      </c>
      <c r="N27" s="173">
        <f>COUNTIF(InpC!$H$56:$L$266,Inp_PR24_SWB!E27)</f>
        <v>1</v>
      </c>
      <c r="O27" s="173">
        <f>COUNTIF(F_Inputs!$B$8:$B$3121,Inp_PR24_SWB!E27)</f>
        <v>18</v>
      </c>
      <c r="P27" s="164"/>
      <c r="Q27" s="164"/>
      <c r="R27" s="164"/>
      <c r="S27" s="164"/>
      <c r="T27" s="164"/>
      <c r="U27" s="164"/>
      <c r="V27" s="164"/>
    </row>
    <row r="28" spans="1:22" s="431" customFormat="1">
      <c r="A28" s="167" t="s">
        <v>383</v>
      </c>
      <c r="B28" s="164" t="s">
        <v>431</v>
      </c>
      <c r="C28" s="164"/>
      <c r="D28" s="174" t="s">
        <v>432</v>
      </c>
      <c r="E28" s="164" t="s">
        <v>76</v>
      </c>
      <c r="F28" s="432" t="s">
        <v>31</v>
      </c>
      <c r="G28" s="432"/>
      <c r="H28" s="433">
        <f>SUMIFS(F_Inputs!F$7:F$3228,F_Inputs!$B$7:$B$3228,Inp_PR24_SWB!$E28,F_Inputs!$A$7:$A$3228,$H$190)</f>
        <v>0</v>
      </c>
      <c r="I28" s="433">
        <f>SUMIFS(F_Inputs!G$7:G$3228,F_Inputs!$B$7:$B$3228,Inp_PR24_SWB!$E28,F_Inputs!$A$7:$A$3228,$H$190)</f>
        <v>0</v>
      </c>
      <c r="J28" s="433">
        <f>SUMIFS(F_Inputs!H$7:H$3228,F_Inputs!$B$7:$B$3228,Inp_PR24_SWB!$E28,F_Inputs!$A$7:$A$3228,$H$190)</f>
        <v>0</v>
      </c>
      <c r="K28" s="433">
        <f>SUMIFS(F_Inputs!I$7:I$3228,F_Inputs!$B$7:$B$3228,Inp_PR24_SWB!$E28,F_Inputs!$A$7:$A$3228,$H$190)</f>
        <v>0</v>
      </c>
      <c r="L28" s="433">
        <f>SUMIFS(F_Inputs!J$7:J$3228,F_Inputs!$B$7:$B$3228,Inp_PR24_SWB!$E28,F_Inputs!$A$7:$A$3228,$H$190)</f>
        <v>0</v>
      </c>
      <c r="M28" s="172" t="s">
        <v>386</v>
      </c>
      <c r="N28" s="173">
        <f>COUNTIF(InpC!$H$56:$L$266,Inp_PR24_SWB!E28)</f>
        <v>1</v>
      </c>
      <c r="O28" s="173">
        <f>COUNTIF(F_Inputs!$B$8:$B$3121,Inp_PR24_SWB!E28)</f>
        <v>18</v>
      </c>
      <c r="P28" s="164"/>
      <c r="Q28" s="164"/>
      <c r="R28" s="164"/>
      <c r="S28" s="164"/>
      <c r="T28" s="164"/>
      <c r="U28" s="164"/>
      <c r="V28" s="164"/>
    </row>
    <row r="29" spans="1:22" s="431" customFormat="1">
      <c r="A29" s="167" t="s">
        <v>383</v>
      </c>
      <c r="B29" s="164" t="s">
        <v>433</v>
      </c>
      <c r="C29" s="164"/>
      <c r="D29" s="174" t="s">
        <v>434</v>
      </c>
      <c r="E29" s="164" t="s">
        <v>78</v>
      </c>
      <c r="F29" s="432" t="s">
        <v>31</v>
      </c>
      <c r="G29" s="432"/>
      <c r="H29" s="433">
        <f>SUMIFS(F_Inputs!F$7:F$3228,F_Inputs!$B$7:$B$3228,Inp_PR24_SWB!$E29,F_Inputs!$A$7:$A$3228,$H$190)</f>
        <v>0</v>
      </c>
      <c r="I29" s="433">
        <f>SUMIFS(F_Inputs!G$7:G$3228,F_Inputs!$B$7:$B$3228,Inp_PR24_SWB!$E29,F_Inputs!$A$7:$A$3228,$H$190)</f>
        <v>0</v>
      </c>
      <c r="J29" s="433">
        <f>SUMIFS(F_Inputs!H$7:H$3228,F_Inputs!$B$7:$B$3228,Inp_PR24_SWB!$E29,F_Inputs!$A$7:$A$3228,$H$190)</f>
        <v>0</v>
      </c>
      <c r="K29" s="433">
        <f>SUMIFS(F_Inputs!I$7:I$3228,F_Inputs!$B$7:$B$3228,Inp_PR24_SWB!$E29,F_Inputs!$A$7:$A$3228,$H$190)</f>
        <v>0</v>
      </c>
      <c r="L29" s="433">
        <f>SUMIFS(F_Inputs!J$7:J$3228,F_Inputs!$B$7:$B$3228,Inp_PR24_SWB!$E29,F_Inputs!$A$7:$A$3228,$H$190)</f>
        <v>0</v>
      </c>
      <c r="M29" s="172" t="s">
        <v>386</v>
      </c>
      <c r="N29" s="173">
        <f>COUNTIF(InpC!$H$56:$L$266,Inp_PR24_SWB!E29)</f>
        <v>1</v>
      </c>
      <c r="O29" s="173">
        <f>COUNTIF(F_Inputs!$B$8:$B$3121,Inp_PR24_SWB!E29)</f>
        <v>18</v>
      </c>
      <c r="P29" s="164"/>
      <c r="Q29" s="164"/>
      <c r="R29" s="164"/>
      <c r="S29" s="164"/>
      <c r="T29" s="164"/>
      <c r="U29" s="164"/>
      <c r="V29" s="164"/>
    </row>
    <row r="30" spans="1:22" s="431" customFormat="1">
      <c r="A30" s="167" t="s">
        <v>383</v>
      </c>
      <c r="B30" s="164" t="s">
        <v>435</v>
      </c>
      <c r="C30" s="164"/>
      <c r="D30" s="174" t="s">
        <v>436</v>
      </c>
      <c r="E30" s="164" t="s">
        <v>80</v>
      </c>
      <c r="F30" s="432" t="s">
        <v>31</v>
      </c>
      <c r="G30" s="432"/>
      <c r="H30" s="433">
        <f>SUMIFS(F_Inputs!F$7:F$3228,F_Inputs!$B$7:$B$3228,Inp_PR24_SWB!$E30,F_Inputs!$A$7:$A$3228,$H$190)</f>
        <v>0</v>
      </c>
      <c r="I30" s="433">
        <f>SUMIFS(F_Inputs!G$7:G$3228,F_Inputs!$B$7:$B$3228,Inp_PR24_SWB!$E30,F_Inputs!$A$7:$A$3228,$H$190)</f>
        <v>0</v>
      </c>
      <c r="J30" s="433">
        <f>SUMIFS(F_Inputs!H$7:H$3228,F_Inputs!$B$7:$B$3228,Inp_PR24_SWB!$E30,F_Inputs!$A$7:$A$3228,$H$190)</f>
        <v>0</v>
      </c>
      <c r="K30" s="433">
        <f>SUMIFS(F_Inputs!I$7:I$3228,F_Inputs!$B$7:$B$3228,Inp_PR24_SWB!$E30,F_Inputs!$A$7:$A$3228,$H$190)</f>
        <v>0</v>
      </c>
      <c r="L30" s="433">
        <f>SUMIFS(F_Inputs!J$7:J$3228,F_Inputs!$B$7:$B$3228,Inp_PR24_SWB!$E30,F_Inputs!$A$7:$A$3228,$H$190)</f>
        <v>0</v>
      </c>
      <c r="M30" s="172" t="s">
        <v>386</v>
      </c>
      <c r="N30" s="173">
        <f>COUNTIF(InpC!$H$56:$L$266,Inp_PR24_SWB!E30)</f>
        <v>1</v>
      </c>
      <c r="O30" s="173">
        <f>COUNTIF(F_Inputs!$B$8:$B$3121,Inp_PR24_SWB!E30)</f>
        <v>18</v>
      </c>
      <c r="P30" s="164"/>
      <c r="Q30" s="164"/>
      <c r="R30" s="164"/>
      <c r="S30" s="164"/>
      <c r="T30" s="164"/>
      <c r="U30" s="164"/>
      <c r="V30" s="164"/>
    </row>
    <row r="31" spans="1:22" s="431" customFormat="1">
      <c r="A31" s="167" t="s">
        <v>383</v>
      </c>
      <c r="B31" s="164" t="s">
        <v>437</v>
      </c>
      <c r="C31" s="164"/>
      <c r="D31" s="163" t="s">
        <v>438</v>
      </c>
      <c r="E31" s="164" t="s">
        <v>82</v>
      </c>
      <c r="F31" s="432" t="s">
        <v>31</v>
      </c>
      <c r="G31" s="432"/>
      <c r="H31" s="433">
        <f>SUMIFS(F_Inputs!F$7:F$3228,F_Inputs!$B$7:$B$3228,Inp_PR24_SWB!$E31,F_Inputs!$A$7:$A$3228,$H$190)</f>
        <v>0</v>
      </c>
      <c r="I31" s="433">
        <f>SUMIFS(F_Inputs!G$7:G$3228,F_Inputs!$B$7:$B$3228,Inp_PR24_SWB!$E31,F_Inputs!$A$7:$A$3228,$H$190)</f>
        <v>0</v>
      </c>
      <c r="J31" s="433">
        <f>SUMIFS(F_Inputs!H$7:H$3228,F_Inputs!$B$7:$B$3228,Inp_PR24_SWB!$E31,F_Inputs!$A$7:$A$3228,$H$190)</f>
        <v>0</v>
      </c>
      <c r="K31" s="433">
        <f>SUMIFS(F_Inputs!I$7:I$3228,F_Inputs!$B$7:$B$3228,Inp_PR24_SWB!$E31,F_Inputs!$A$7:$A$3228,$H$190)</f>
        <v>0</v>
      </c>
      <c r="L31" s="433">
        <f>SUMIFS(F_Inputs!J$7:J$3228,F_Inputs!$B$7:$B$3228,Inp_PR24_SWB!$E31,F_Inputs!$A$7:$A$3228,$H$190)</f>
        <v>0</v>
      </c>
      <c r="M31" s="172" t="s">
        <v>386</v>
      </c>
      <c r="N31" s="173">
        <f>COUNTIF(InpC!$H$56:$L$266,Inp_PR24_SWB!E31)</f>
        <v>1</v>
      </c>
      <c r="O31" s="173">
        <f>COUNTIF(F_Inputs!$B$8:$B$3121,Inp_PR24_SWB!E31)</f>
        <v>18</v>
      </c>
      <c r="P31" s="164"/>
      <c r="Q31" s="164"/>
      <c r="R31" s="164"/>
      <c r="S31" s="164"/>
      <c r="T31" s="164"/>
      <c r="U31" s="164"/>
      <c r="V31" s="164"/>
    </row>
    <row r="32" spans="1:22" s="431" customFormat="1">
      <c r="A32" s="167" t="s">
        <v>383</v>
      </c>
      <c r="B32" s="164" t="s">
        <v>439</v>
      </c>
      <c r="C32" s="164"/>
      <c r="D32" s="163" t="s">
        <v>440</v>
      </c>
      <c r="E32" s="164" t="s">
        <v>84</v>
      </c>
      <c r="F32" s="432" t="s">
        <v>31</v>
      </c>
      <c r="G32" s="432"/>
      <c r="H32" s="433">
        <f>SUMIFS(F_Inputs!F$7:F$3228,F_Inputs!$B$7:$B$3228,Inp_PR24_SWB!$E32,F_Inputs!$A$7:$A$3228,$H$190)</f>
        <v>0</v>
      </c>
      <c r="I32" s="433">
        <f>SUMIFS(F_Inputs!G$7:G$3228,F_Inputs!$B$7:$B$3228,Inp_PR24_SWB!$E32,F_Inputs!$A$7:$A$3228,$H$190)</f>
        <v>0</v>
      </c>
      <c r="J32" s="433">
        <f>SUMIFS(F_Inputs!H$7:H$3228,F_Inputs!$B$7:$B$3228,Inp_PR24_SWB!$E32,F_Inputs!$A$7:$A$3228,$H$190)</f>
        <v>0</v>
      </c>
      <c r="K32" s="433">
        <f>SUMIFS(F_Inputs!I$7:I$3228,F_Inputs!$B$7:$B$3228,Inp_PR24_SWB!$E32,F_Inputs!$A$7:$A$3228,$H$190)</f>
        <v>0</v>
      </c>
      <c r="L32" s="433">
        <f>SUMIFS(F_Inputs!J$7:J$3228,F_Inputs!$B$7:$B$3228,Inp_PR24_SWB!$E32,F_Inputs!$A$7:$A$3228,$H$190)</f>
        <v>0</v>
      </c>
      <c r="M32" s="172" t="s">
        <v>386</v>
      </c>
      <c r="N32" s="173">
        <f>COUNTIF(InpC!$H$56:$L$266,Inp_PR24_SWB!E32)</f>
        <v>1</v>
      </c>
      <c r="O32" s="173">
        <f>COUNTIF(F_Inputs!$B$8:$B$3121,Inp_PR24_SWB!E32)</f>
        <v>18</v>
      </c>
      <c r="P32" s="164"/>
      <c r="Q32" s="164"/>
      <c r="R32" s="164"/>
      <c r="S32" s="164"/>
      <c r="T32" s="164"/>
      <c r="U32" s="164"/>
      <c r="V32" s="164"/>
    </row>
    <row r="33" spans="1:22" s="431" customFormat="1">
      <c r="A33" s="167" t="s">
        <v>383</v>
      </c>
      <c r="B33" s="164" t="s">
        <v>441</v>
      </c>
      <c r="C33" s="164"/>
      <c r="D33" s="163" t="s">
        <v>442</v>
      </c>
      <c r="E33" s="164" t="s">
        <v>86</v>
      </c>
      <c r="F33" s="432" t="s">
        <v>31</v>
      </c>
      <c r="G33" s="432"/>
      <c r="H33" s="433">
        <f>SUMIFS(F_Inputs!F$7:F$3228,F_Inputs!$B$7:$B$3228,Inp_PR24_SWB!$E33,F_Inputs!$A$7:$A$3228,$H$190)</f>
        <v>0</v>
      </c>
      <c r="I33" s="433">
        <f>SUMIFS(F_Inputs!G$7:G$3228,F_Inputs!$B$7:$B$3228,Inp_PR24_SWB!$E33,F_Inputs!$A$7:$A$3228,$H$190)</f>
        <v>0</v>
      </c>
      <c r="J33" s="433">
        <f>SUMIFS(F_Inputs!H$7:H$3228,F_Inputs!$B$7:$B$3228,Inp_PR24_SWB!$E33,F_Inputs!$A$7:$A$3228,$H$190)</f>
        <v>0</v>
      </c>
      <c r="K33" s="433">
        <f>SUMIFS(F_Inputs!I$7:I$3228,F_Inputs!$B$7:$B$3228,Inp_PR24_SWB!$E33,F_Inputs!$A$7:$A$3228,$H$190)</f>
        <v>0</v>
      </c>
      <c r="L33" s="433">
        <f>SUMIFS(F_Inputs!J$7:J$3228,F_Inputs!$B$7:$B$3228,Inp_PR24_SWB!$E33,F_Inputs!$A$7:$A$3228,$H$190)</f>
        <v>0</v>
      </c>
      <c r="M33" s="172" t="s">
        <v>386</v>
      </c>
      <c r="N33" s="173">
        <f>COUNTIF(InpC!$H$56:$L$266,Inp_PR24_SWB!E33)</f>
        <v>1</v>
      </c>
      <c r="O33" s="173">
        <f>COUNTIF(F_Inputs!$B$8:$B$3121,Inp_PR24_SWB!E33)</f>
        <v>18</v>
      </c>
      <c r="P33" s="164"/>
      <c r="Q33" s="164"/>
      <c r="R33" s="164"/>
      <c r="S33" s="164"/>
      <c r="T33" s="164"/>
      <c r="U33" s="164"/>
      <c r="V33" s="164"/>
    </row>
    <row r="34" spans="1:22" s="431" customFormat="1">
      <c r="A34" s="167" t="s">
        <v>383</v>
      </c>
      <c r="B34" s="164" t="s">
        <v>443</v>
      </c>
      <c r="C34" s="164"/>
      <c r="D34" s="163" t="s">
        <v>444</v>
      </c>
      <c r="E34" s="164" t="s">
        <v>88</v>
      </c>
      <c r="F34" s="432" t="s">
        <v>31</v>
      </c>
      <c r="G34" s="432"/>
      <c r="H34" s="433">
        <f>SUMIFS(F_Inputs!F$7:F$3228,F_Inputs!$B$7:$B$3228,Inp_PR24_SWB!$E34,F_Inputs!$A$7:$A$3228,$H$190)</f>
        <v>0</v>
      </c>
      <c r="I34" s="433">
        <f>SUMIFS(F_Inputs!G$7:G$3228,F_Inputs!$B$7:$B$3228,Inp_PR24_SWB!$E34,F_Inputs!$A$7:$A$3228,$H$190)</f>
        <v>0</v>
      </c>
      <c r="J34" s="433">
        <f>SUMIFS(F_Inputs!H$7:H$3228,F_Inputs!$B$7:$B$3228,Inp_PR24_SWB!$E34,F_Inputs!$A$7:$A$3228,$H$190)</f>
        <v>0</v>
      </c>
      <c r="K34" s="433">
        <f>SUMIFS(F_Inputs!I$7:I$3228,F_Inputs!$B$7:$B$3228,Inp_PR24_SWB!$E34,F_Inputs!$A$7:$A$3228,$H$190)</f>
        <v>0</v>
      </c>
      <c r="L34" s="433">
        <f>SUMIFS(F_Inputs!J$7:J$3228,F_Inputs!$B$7:$B$3228,Inp_PR24_SWB!$E34,F_Inputs!$A$7:$A$3228,$H$190)</f>
        <v>0</v>
      </c>
      <c r="M34" s="172" t="s">
        <v>386</v>
      </c>
      <c r="N34" s="173">
        <f>COUNTIF(InpC!$H$56:$L$266,Inp_PR24_SWB!E34)</f>
        <v>1</v>
      </c>
      <c r="O34" s="173">
        <f>COUNTIF(F_Inputs!$B$8:$B$3121,Inp_PR24_SWB!E34)</f>
        <v>18</v>
      </c>
      <c r="P34" s="164"/>
      <c r="Q34" s="164"/>
      <c r="R34" s="164"/>
      <c r="S34" s="164"/>
      <c r="T34" s="164"/>
      <c r="U34" s="164"/>
      <c r="V34" s="164"/>
    </row>
    <row r="35" spans="1:22" s="431" customFormat="1">
      <c r="A35" s="167" t="s">
        <v>383</v>
      </c>
      <c r="B35" s="164" t="s">
        <v>445</v>
      </c>
      <c r="C35" s="164"/>
      <c r="D35" s="163" t="s">
        <v>446</v>
      </c>
      <c r="E35" s="164" t="s">
        <v>90</v>
      </c>
      <c r="F35" s="432" t="s">
        <v>31</v>
      </c>
      <c r="G35" s="432"/>
      <c r="H35" s="433">
        <f>SUMIFS(F_Inputs!F$7:F$3228,F_Inputs!$B$7:$B$3228,Inp_PR24_SWB!$E35,F_Inputs!$A$7:$A$3228,$H$190)</f>
        <v>0</v>
      </c>
      <c r="I35" s="433">
        <f>SUMIFS(F_Inputs!G$7:G$3228,F_Inputs!$B$7:$B$3228,Inp_PR24_SWB!$E35,F_Inputs!$A$7:$A$3228,$H$190)</f>
        <v>0</v>
      </c>
      <c r="J35" s="433">
        <f>SUMIFS(F_Inputs!H$7:H$3228,F_Inputs!$B$7:$B$3228,Inp_PR24_SWB!$E35,F_Inputs!$A$7:$A$3228,$H$190)</f>
        <v>0</v>
      </c>
      <c r="K35" s="433">
        <f>SUMIFS(F_Inputs!I$7:I$3228,F_Inputs!$B$7:$B$3228,Inp_PR24_SWB!$E35,F_Inputs!$A$7:$A$3228,$H$190)</f>
        <v>0</v>
      </c>
      <c r="L35" s="433">
        <f>SUMIFS(F_Inputs!J$7:J$3228,F_Inputs!$B$7:$B$3228,Inp_PR24_SWB!$E35,F_Inputs!$A$7:$A$3228,$H$190)</f>
        <v>0</v>
      </c>
      <c r="M35" s="172" t="s">
        <v>386</v>
      </c>
      <c r="N35" s="173">
        <f>COUNTIF(InpC!$H$56:$L$266,Inp_PR24_SWB!E35)</f>
        <v>1</v>
      </c>
      <c r="O35" s="173">
        <f>COUNTIF(F_Inputs!$B$8:$B$3121,Inp_PR24_SWB!E35)</f>
        <v>18</v>
      </c>
      <c r="P35" s="164"/>
      <c r="Q35" s="164"/>
      <c r="R35" s="164"/>
      <c r="S35" s="164"/>
      <c r="T35" s="164"/>
      <c r="U35" s="164"/>
      <c r="V35" s="164"/>
    </row>
    <row r="36" spans="1:22" s="431" customFormat="1">
      <c r="A36" s="167" t="s">
        <v>383</v>
      </c>
      <c r="B36" s="164" t="s">
        <v>447</v>
      </c>
      <c r="C36" s="164"/>
      <c r="D36" s="163" t="s">
        <v>448</v>
      </c>
      <c r="E36" s="164" t="s">
        <v>92</v>
      </c>
      <c r="F36" s="432" t="s">
        <v>31</v>
      </c>
      <c r="G36" s="432"/>
      <c r="H36" s="433">
        <f>SUMIFS(F_Inputs!F$7:F$3228,F_Inputs!$B$7:$B$3228,Inp_PR24_SWB!$E36,F_Inputs!$A$7:$A$3228,$H$190)</f>
        <v>0</v>
      </c>
      <c r="I36" s="433">
        <f>SUMIFS(F_Inputs!G$7:G$3228,F_Inputs!$B$7:$B$3228,Inp_PR24_SWB!$E36,F_Inputs!$A$7:$A$3228,$H$190)</f>
        <v>0</v>
      </c>
      <c r="J36" s="433">
        <f>SUMIFS(F_Inputs!H$7:H$3228,F_Inputs!$B$7:$B$3228,Inp_PR24_SWB!$E36,F_Inputs!$A$7:$A$3228,$H$190)</f>
        <v>0</v>
      </c>
      <c r="K36" s="433">
        <f>SUMIFS(F_Inputs!I$7:I$3228,F_Inputs!$B$7:$B$3228,Inp_PR24_SWB!$E36,F_Inputs!$A$7:$A$3228,$H$190)</f>
        <v>0</v>
      </c>
      <c r="L36" s="433">
        <f>SUMIFS(F_Inputs!J$7:J$3228,F_Inputs!$B$7:$B$3228,Inp_PR24_SWB!$E36,F_Inputs!$A$7:$A$3228,$H$190)</f>
        <v>0</v>
      </c>
      <c r="M36" s="172" t="s">
        <v>386</v>
      </c>
      <c r="N36" s="173">
        <f>COUNTIF(InpC!$H$56:$L$266,Inp_PR24_SWB!E36)</f>
        <v>1</v>
      </c>
      <c r="O36" s="173">
        <f>COUNTIF(F_Inputs!$B$8:$B$3121,Inp_PR24_SWB!E36)</f>
        <v>18</v>
      </c>
      <c r="P36" s="164"/>
      <c r="Q36" s="164"/>
      <c r="R36" s="164"/>
      <c r="S36" s="164"/>
      <c r="T36" s="164"/>
      <c r="U36" s="164"/>
      <c r="V36" s="164"/>
    </row>
    <row r="37" spans="1:22" s="431" customFormat="1">
      <c r="A37" s="167" t="s">
        <v>449</v>
      </c>
      <c r="B37" s="164" t="s">
        <v>450</v>
      </c>
      <c r="C37" s="164"/>
      <c r="D37" s="163" t="s">
        <v>451</v>
      </c>
      <c r="E37" s="164" t="s">
        <v>94</v>
      </c>
      <c r="F37" s="432" t="s">
        <v>31</v>
      </c>
      <c r="G37" s="432"/>
      <c r="H37" s="433">
        <f>SUMIFS(F_Inputs!F$7:F$3228,F_Inputs!$B$7:$B$3228,Inp_PR24_SWB!$E37,F_Inputs!$A$7:$A$3228,$H$190)</f>
        <v>1.0049999999999999</v>
      </c>
      <c r="I37" s="433">
        <f>SUMIFS(F_Inputs!G$7:G$3228,F_Inputs!$B$7:$B$3228,Inp_PR24_SWB!$E37,F_Inputs!$A$7:$A$3228,$H$190)</f>
        <v>1.006</v>
      </c>
      <c r="J37" s="433">
        <f>SUMIFS(F_Inputs!H$7:H$3228,F_Inputs!$B$7:$B$3228,Inp_PR24_SWB!$E37,F_Inputs!$A$7:$A$3228,$H$190)</f>
        <v>1.006</v>
      </c>
      <c r="K37" s="433">
        <f>SUMIFS(F_Inputs!I$7:I$3228,F_Inputs!$B$7:$B$3228,Inp_PR24_SWB!$E37,F_Inputs!$A$7:$A$3228,$H$190)</f>
        <v>1.006</v>
      </c>
      <c r="L37" s="433">
        <f>SUMIFS(F_Inputs!J$7:J$3228,F_Inputs!$B$7:$B$3228,Inp_PR24_SWB!$E37,F_Inputs!$A$7:$A$3228,$H$190)</f>
        <v>1.006</v>
      </c>
      <c r="M37" s="172" t="s">
        <v>452</v>
      </c>
      <c r="N37" s="173">
        <f>COUNTIF(InpC!$H$56:$L$266,Inp_PR24_SWB!E37)</f>
        <v>1</v>
      </c>
      <c r="O37" s="173">
        <f>COUNTIF(F_Inputs!$B$8:$B$3121,Inp_PR24_SWB!E37)</f>
        <v>18</v>
      </c>
      <c r="P37" s="164"/>
      <c r="Q37" s="164"/>
      <c r="R37" s="164"/>
      <c r="S37" s="164"/>
      <c r="T37" s="164"/>
      <c r="U37" s="164"/>
      <c r="V37" s="164"/>
    </row>
    <row r="38" spans="1:22" s="431" customFormat="1">
      <c r="A38" s="167" t="s">
        <v>449</v>
      </c>
      <c r="B38" s="164" t="s">
        <v>453</v>
      </c>
      <c r="C38" s="164"/>
      <c r="D38" s="163" t="s">
        <v>454</v>
      </c>
      <c r="E38" s="164" t="s">
        <v>96</v>
      </c>
      <c r="F38" s="432" t="s">
        <v>31</v>
      </c>
      <c r="G38" s="432"/>
      <c r="H38" s="433">
        <f>SUMIFS(F_Inputs!F$7:F$3228,F_Inputs!$B$7:$B$3228,Inp_PR24_SWB!$E38,F_Inputs!$A$7:$A$3228,$H$190)</f>
        <v>0.14547975115661529</v>
      </c>
      <c r="I38" s="433">
        <f>SUMIFS(F_Inputs!G$7:G$3228,F_Inputs!$B$7:$B$3228,Inp_PR24_SWB!$E38,F_Inputs!$A$7:$A$3228,$H$190)</f>
        <v>0.14550350081477489</v>
      </c>
      <c r="J38" s="433">
        <f>SUMIFS(F_Inputs!H$7:H$3228,F_Inputs!$B$7:$B$3228,Inp_PR24_SWB!$E38,F_Inputs!$A$7:$A$3228,$H$190)</f>
        <v>0.14550350081477489</v>
      </c>
      <c r="K38" s="433">
        <f>SUMIFS(F_Inputs!I$7:I$3228,F_Inputs!$B$7:$B$3228,Inp_PR24_SWB!$E38,F_Inputs!$A$7:$A$3228,$H$190)</f>
        <v>0.14550350081477489</v>
      </c>
      <c r="L38" s="433">
        <f>SUMIFS(F_Inputs!J$7:J$3228,F_Inputs!$B$7:$B$3228,Inp_PR24_SWB!$E38,F_Inputs!$A$7:$A$3228,$H$190)</f>
        <v>0.14550350081477489</v>
      </c>
      <c r="M38" s="172" t="s">
        <v>452</v>
      </c>
      <c r="N38" s="173">
        <f>COUNTIF(InpC!$H$56:$L$266,Inp_PR24_SWB!E38)</f>
        <v>1</v>
      </c>
      <c r="O38" s="173">
        <f>COUNTIF(F_Inputs!$B$8:$B$3121,Inp_PR24_SWB!E38)</f>
        <v>18</v>
      </c>
      <c r="P38" s="164"/>
      <c r="Q38" s="164"/>
      <c r="R38" s="164"/>
      <c r="S38" s="164"/>
      <c r="T38" s="164"/>
      <c r="U38" s="164"/>
      <c r="V38" s="164"/>
    </row>
    <row r="39" spans="1:22" s="431" customFormat="1">
      <c r="A39" s="167" t="s">
        <v>449</v>
      </c>
      <c r="B39" s="164" t="s">
        <v>455</v>
      </c>
      <c r="C39" s="164"/>
      <c r="D39" s="163" t="s">
        <v>456</v>
      </c>
      <c r="E39" s="164" t="s">
        <v>98</v>
      </c>
      <c r="F39" s="432" t="s">
        <v>31</v>
      </c>
      <c r="G39" s="432"/>
      <c r="H39" s="433">
        <f>SUMIFS(F_Inputs!F$7:F$3228,F_Inputs!$B$7:$B$3228,Inp_PR24_SWB!$E39,F_Inputs!$A$7:$A$3228,$H$190)</f>
        <v>0</v>
      </c>
      <c r="I39" s="433">
        <f>SUMIFS(F_Inputs!G$7:G$3228,F_Inputs!$B$7:$B$3228,Inp_PR24_SWB!$E39,F_Inputs!$A$7:$A$3228,$H$190)</f>
        <v>0</v>
      </c>
      <c r="J39" s="433">
        <f>SUMIFS(F_Inputs!H$7:H$3228,F_Inputs!$B$7:$B$3228,Inp_PR24_SWB!$E39,F_Inputs!$A$7:$A$3228,$H$190)</f>
        <v>0</v>
      </c>
      <c r="K39" s="433">
        <f>SUMIFS(F_Inputs!I$7:I$3228,F_Inputs!$B$7:$B$3228,Inp_PR24_SWB!$E39,F_Inputs!$A$7:$A$3228,$H$190)</f>
        <v>0</v>
      </c>
      <c r="L39" s="433">
        <f>SUMIFS(F_Inputs!J$7:J$3228,F_Inputs!$B$7:$B$3228,Inp_PR24_SWB!$E39,F_Inputs!$A$7:$A$3228,$H$190)</f>
        <v>0</v>
      </c>
      <c r="M39" s="172" t="s">
        <v>452</v>
      </c>
      <c r="N39" s="173">
        <f>COUNTIF(InpC!$H$56:$L$266,Inp_PR24_SWB!E39)</f>
        <v>1</v>
      </c>
      <c r="O39" s="173">
        <f>COUNTIF(F_Inputs!$B$8:$B$3121,Inp_PR24_SWB!E39)</f>
        <v>18</v>
      </c>
      <c r="P39" s="164"/>
      <c r="Q39" s="164"/>
      <c r="R39" s="164"/>
      <c r="S39" s="164"/>
      <c r="T39" s="164"/>
      <c r="U39" s="164"/>
      <c r="V39" s="164"/>
    </row>
    <row r="40" spans="1:22" s="431" customFormat="1">
      <c r="A40" s="167" t="s">
        <v>449</v>
      </c>
      <c r="B40" s="164" t="s">
        <v>457</v>
      </c>
      <c r="C40" s="164"/>
      <c r="D40" s="163" t="s">
        <v>458</v>
      </c>
      <c r="E40" s="164" t="s">
        <v>100</v>
      </c>
      <c r="F40" s="432" t="s">
        <v>31</v>
      </c>
      <c r="G40" s="432"/>
      <c r="H40" s="433">
        <f>SUMIFS(F_Inputs!F$7:F$3228,F_Inputs!$B$7:$B$3228,Inp_PR24_SWB!$E40,F_Inputs!$A$7:$A$3228,$H$190)</f>
        <v>1.925</v>
      </c>
      <c r="I40" s="433">
        <f>SUMIFS(F_Inputs!G$7:G$3228,F_Inputs!$B$7:$B$3228,Inp_PR24_SWB!$E40,F_Inputs!$A$7:$A$3228,$H$190)</f>
        <v>1.855</v>
      </c>
      <c r="J40" s="433">
        <f>SUMIFS(F_Inputs!H$7:H$3228,F_Inputs!$B$7:$B$3228,Inp_PR24_SWB!$E40,F_Inputs!$A$7:$A$3228,$H$190)</f>
        <v>1.9059999999999999</v>
      </c>
      <c r="K40" s="433">
        <f>SUMIFS(F_Inputs!I$7:I$3228,F_Inputs!$B$7:$B$3228,Inp_PR24_SWB!$E40,F_Inputs!$A$7:$A$3228,$H$190)</f>
        <v>1.823</v>
      </c>
      <c r="L40" s="433">
        <f>SUMIFS(F_Inputs!J$7:J$3228,F_Inputs!$B$7:$B$3228,Inp_PR24_SWB!$E40,F_Inputs!$A$7:$A$3228,$H$190)</f>
        <v>1.726</v>
      </c>
      <c r="M40" s="172" t="s">
        <v>452</v>
      </c>
      <c r="N40" s="173">
        <f>COUNTIF(InpC!$H$56:$L$266,Inp_PR24_SWB!E40)</f>
        <v>1</v>
      </c>
      <c r="O40" s="173">
        <f>COUNTIF(F_Inputs!$B$8:$B$3121,Inp_PR24_SWB!E40)</f>
        <v>18</v>
      </c>
      <c r="P40" s="164"/>
      <c r="Q40" s="164"/>
      <c r="R40" s="164"/>
      <c r="S40" s="164"/>
      <c r="T40" s="164"/>
      <c r="U40" s="164"/>
      <c r="V40" s="164"/>
    </row>
    <row r="41" spans="1:22" s="431" customFormat="1">
      <c r="A41" s="167" t="s">
        <v>449</v>
      </c>
      <c r="B41" s="164" t="s">
        <v>459</v>
      </c>
      <c r="C41" s="164"/>
      <c r="D41" s="163" t="s">
        <v>460</v>
      </c>
      <c r="E41" s="164" t="s">
        <v>102</v>
      </c>
      <c r="F41" s="432" t="s">
        <v>31</v>
      </c>
      <c r="G41" s="432"/>
      <c r="H41" s="433">
        <f>SUMIFS(F_Inputs!F$7:F$3228,F_Inputs!$B$7:$B$3228,Inp_PR24_SWB!$E41,F_Inputs!$A$7:$A$3228,$H$190)</f>
        <v>0</v>
      </c>
      <c r="I41" s="433">
        <f>SUMIFS(F_Inputs!G$7:G$3228,F_Inputs!$B$7:$B$3228,Inp_PR24_SWB!$E41,F_Inputs!$A$7:$A$3228,$H$190)</f>
        <v>0</v>
      </c>
      <c r="J41" s="433">
        <f>SUMIFS(F_Inputs!H$7:H$3228,F_Inputs!$B$7:$B$3228,Inp_PR24_SWB!$E41,F_Inputs!$A$7:$A$3228,$H$190)</f>
        <v>0</v>
      </c>
      <c r="K41" s="433">
        <f>SUMIFS(F_Inputs!I$7:I$3228,F_Inputs!$B$7:$B$3228,Inp_PR24_SWB!$E41,F_Inputs!$A$7:$A$3228,$H$190)</f>
        <v>0</v>
      </c>
      <c r="L41" s="433">
        <f>SUMIFS(F_Inputs!J$7:J$3228,F_Inputs!$B$7:$B$3228,Inp_PR24_SWB!$E41,F_Inputs!$A$7:$A$3228,$H$190)</f>
        <v>0</v>
      </c>
      <c r="M41" s="172" t="s">
        <v>452</v>
      </c>
      <c r="N41" s="173">
        <f>COUNTIF(InpC!$H$56:$L$266,Inp_PR24_SWB!E41)</f>
        <v>1</v>
      </c>
      <c r="O41" s="173">
        <f>COUNTIF(F_Inputs!$B$8:$B$3121,Inp_PR24_SWB!E41)</f>
        <v>18</v>
      </c>
      <c r="P41" s="164"/>
      <c r="Q41" s="164"/>
      <c r="R41" s="164"/>
      <c r="S41" s="164"/>
      <c r="T41" s="164"/>
      <c r="U41" s="164"/>
      <c r="V41" s="164"/>
    </row>
    <row r="42" spans="1:22" s="431" customFormat="1">
      <c r="A42" s="167" t="s">
        <v>449</v>
      </c>
      <c r="B42" s="164" t="s">
        <v>461</v>
      </c>
      <c r="C42" s="164"/>
      <c r="D42" s="163" t="s">
        <v>462</v>
      </c>
      <c r="E42" s="164" t="s">
        <v>104</v>
      </c>
      <c r="F42" s="432" t="s">
        <v>31</v>
      </c>
      <c r="G42" s="432"/>
      <c r="H42" s="433">
        <f>SUMIFS(F_Inputs!F$7:F$3228,F_Inputs!$B$7:$B$3228,Inp_PR24_SWB!$E42,F_Inputs!$A$7:$A$3228,$H$190)</f>
        <v>1.0580000000000001</v>
      </c>
      <c r="I42" s="433">
        <f>SUMIFS(F_Inputs!G$7:G$3228,F_Inputs!$B$7:$B$3228,Inp_PR24_SWB!$E42,F_Inputs!$A$7:$A$3228,$H$190)</f>
        <v>1.0580000000000001</v>
      </c>
      <c r="J42" s="433">
        <f>SUMIFS(F_Inputs!H$7:H$3228,F_Inputs!$B$7:$B$3228,Inp_PR24_SWB!$E42,F_Inputs!$A$7:$A$3228,$H$190)</f>
        <v>0.69099999999999995</v>
      </c>
      <c r="K42" s="433">
        <f>SUMIFS(F_Inputs!I$7:I$3228,F_Inputs!$B$7:$B$3228,Inp_PR24_SWB!$E42,F_Inputs!$A$7:$A$3228,$H$190)</f>
        <v>0.33900000000000002</v>
      </c>
      <c r="L42" s="433">
        <f>SUMIFS(F_Inputs!J$7:J$3228,F_Inputs!$B$7:$B$3228,Inp_PR24_SWB!$E42,F_Inputs!$A$7:$A$3228,$H$190)</f>
        <v>0</v>
      </c>
      <c r="M42" s="172" t="s">
        <v>452</v>
      </c>
      <c r="N42" s="173">
        <f>COUNTIF(InpC!$H$56:$L$266,Inp_PR24_SWB!E42)</f>
        <v>1</v>
      </c>
      <c r="O42" s="173">
        <f>COUNTIF(F_Inputs!$B$8:$B$3121,Inp_PR24_SWB!E42)</f>
        <v>18</v>
      </c>
      <c r="P42" s="164"/>
      <c r="Q42" s="164"/>
      <c r="R42" s="164"/>
      <c r="S42" s="164"/>
      <c r="T42" s="164"/>
      <c r="U42" s="164"/>
      <c r="V42" s="164"/>
    </row>
    <row r="43" spans="1:22" s="431" customFormat="1">
      <c r="A43" s="167" t="s">
        <v>449</v>
      </c>
      <c r="B43" s="164" t="s">
        <v>463</v>
      </c>
      <c r="C43" s="164"/>
      <c r="D43" s="163" t="s">
        <v>464</v>
      </c>
      <c r="E43" s="164" t="s">
        <v>106</v>
      </c>
      <c r="F43" s="432" t="s">
        <v>31</v>
      </c>
      <c r="G43" s="432"/>
      <c r="H43" s="433">
        <f>SUMIFS(F_Inputs!F$7:F$3228,F_Inputs!$B$7:$B$3228,Inp_PR24_SWB!$E43,F_Inputs!$A$7:$A$3228,$H$190)</f>
        <v>0</v>
      </c>
      <c r="I43" s="433">
        <f>SUMIFS(F_Inputs!G$7:G$3228,F_Inputs!$B$7:$B$3228,Inp_PR24_SWB!$E43,F_Inputs!$A$7:$A$3228,$H$190)</f>
        <v>0</v>
      </c>
      <c r="J43" s="433">
        <f>SUMIFS(F_Inputs!H$7:H$3228,F_Inputs!$B$7:$B$3228,Inp_PR24_SWB!$E43,F_Inputs!$A$7:$A$3228,$H$190)</f>
        <v>0</v>
      </c>
      <c r="K43" s="433">
        <f>SUMIFS(F_Inputs!I$7:I$3228,F_Inputs!$B$7:$B$3228,Inp_PR24_SWB!$E43,F_Inputs!$A$7:$A$3228,$H$190)</f>
        <v>0</v>
      </c>
      <c r="L43" s="433">
        <f>SUMIFS(F_Inputs!J$7:J$3228,F_Inputs!$B$7:$B$3228,Inp_PR24_SWB!$E43,F_Inputs!$A$7:$A$3228,$H$190)</f>
        <v>0</v>
      </c>
      <c r="M43" s="172" t="s">
        <v>452</v>
      </c>
      <c r="N43" s="173">
        <f>COUNTIF(InpC!$H$56:$L$266,Inp_PR24_SWB!E43)</f>
        <v>1</v>
      </c>
      <c r="O43" s="173">
        <f>COUNTIF(F_Inputs!$B$8:$B$3121,Inp_PR24_SWB!E43)</f>
        <v>18</v>
      </c>
      <c r="P43" s="164"/>
      <c r="Q43" s="164"/>
      <c r="R43" s="164"/>
      <c r="S43" s="164"/>
      <c r="T43" s="164"/>
      <c r="U43" s="164"/>
      <c r="V43" s="164"/>
    </row>
    <row r="44" spans="1:22" s="431" customFormat="1">
      <c r="A44" s="167" t="s">
        <v>449</v>
      </c>
      <c r="B44" s="164" t="s">
        <v>465</v>
      </c>
      <c r="C44" s="164"/>
      <c r="D44" s="163" t="s">
        <v>466</v>
      </c>
      <c r="E44" s="164" t="s">
        <v>108</v>
      </c>
      <c r="F44" s="432" t="s">
        <v>31</v>
      </c>
      <c r="G44" s="432"/>
      <c r="H44" s="433">
        <f>SUMIFS(F_Inputs!F$7:F$3228,F_Inputs!$B$7:$B$3228,Inp_PR24_SWB!$E44,F_Inputs!$A$7:$A$3228,$H$190)</f>
        <v>0</v>
      </c>
      <c r="I44" s="433">
        <f>SUMIFS(F_Inputs!G$7:G$3228,F_Inputs!$B$7:$B$3228,Inp_PR24_SWB!$E44,F_Inputs!$A$7:$A$3228,$H$190)</f>
        <v>0</v>
      </c>
      <c r="J44" s="433">
        <f>SUMIFS(F_Inputs!H$7:H$3228,F_Inputs!$B$7:$B$3228,Inp_PR24_SWB!$E44,F_Inputs!$A$7:$A$3228,$H$190)</f>
        <v>0</v>
      </c>
      <c r="K44" s="433">
        <f>SUMIFS(F_Inputs!I$7:I$3228,F_Inputs!$B$7:$B$3228,Inp_PR24_SWB!$E44,F_Inputs!$A$7:$A$3228,$H$190)</f>
        <v>0</v>
      </c>
      <c r="L44" s="433">
        <f>SUMIFS(F_Inputs!J$7:J$3228,F_Inputs!$B$7:$B$3228,Inp_PR24_SWB!$E44,F_Inputs!$A$7:$A$3228,$H$190)</f>
        <v>0</v>
      </c>
      <c r="M44" s="172" t="s">
        <v>452</v>
      </c>
      <c r="N44" s="173">
        <f>COUNTIF(InpC!$H$56:$L$266,Inp_PR24_SWB!E44)</f>
        <v>1</v>
      </c>
      <c r="O44" s="173">
        <f>COUNTIF(F_Inputs!$B$8:$B$3121,Inp_PR24_SWB!E44)</f>
        <v>18</v>
      </c>
      <c r="P44" s="164"/>
      <c r="Q44" s="164"/>
      <c r="R44" s="164"/>
      <c r="S44" s="164"/>
      <c r="T44" s="164"/>
      <c r="U44" s="164"/>
      <c r="V44" s="164"/>
    </row>
    <row r="45" spans="1:22" s="431" customFormat="1">
      <c r="A45" s="167" t="s">
        <v>449</v>
      </c>
      <c r="B45" s="164" t="s">
        <v>467</v>
      </c>
      <c r="C45" s="164"/>
      <c r="D45" s="163" t="s">
        <v>468</v>
      </c>
      <c r="E45" s="164" t="s">
        <v>110</v>
      </c>
      <c r="F45" s="432" t="s">
        <v>31</v>
      </c>
      <c r="G45" s="432"/>
      <c r="H45" s="433">
        <f>SUMIFS(F_Inputs!F$7:F$3228,F_Inputs!$B$7:$B$3228,Inp_PR24_SWB!$E45,F_Inputs!$A$7:$A$3228,$H$190)</f>
        <v>5.0010000000000003</v>
      </c>
      <c r="I45" s="433">
        <f>SUMIFS(F_Inputs!G$7:G$3228,F_Inputs!$B$7:$B$3228,Inp_PR24_SWB!$E45,F_Inputs!$A$7:$A$3228,$H$190)</f>
        <v>5.0010000000000003</v>
      </c>
      <c r="J45" s="433">
        <f>SUMIFS(F_Inputs!H$7:H$3228,F_Inputs!$B$7:$B$3228,Inp_PR24_SWB!$E45,F_Inputs!$A$7:$A$3228,$H$190)</f>
        <v>5.1390000000000002</v>
      </c>
      <c r="K45" s="433">
        <f>SUMIFS(F_Inputs!I$7:I$3228,F_Inputs!$B$7:$B$3228,Inp_PR24_SWB!$E45,F_Inputs!$A$7:$A$3228,$H$190)</f>
        <v>4.9160000000000004</v>
      </c>
      <c r="L45" s="433">
        <f>SUMIFS(F_Inputs!J$7:J$3228,F_Inputs!$B$7:$B$3228,Inp_PR24_SWB!$E45,F_Inputs!$A$7:$A$3228,$H$190)</f>
        <v>4.6529999999999996</v>
      </c>
      <c r="M45" s="172" t="s">
        <v>452</v>
      </c>
      <c r="N45" s="173">
        <f>COUNTIF(InpC!$H$56:$L$266,Inp_PR24_SWB!E45)</f>
        <v>1</v>
      </c>
      <c r="O45" s="173">
        <f>COUNTIF(F_Inputs!$B$8:$B$3121,Inp_PR24_SWB!E45)</f>
        <v>18</v>
      </c>
      <c r="P45" s="164"/>
      <c r="Q45" s="164"/>
      <c r="R45" s="164"/>
      <c r="S45" s="164"/>
      <c r="T45" s="164"/>
      <c r="U45" s="164"/>
      <c r="V45" s="164"/>
    </row>
    <row r="46" spans="1:22" s="431" customFormat="1">
      <c r="A46" s="167" t="s">
        <v>449</v>
      </c>
      <c r="B46" s="164" t="s">
        <v>469</v>
      </c>
      <c r="C46" s="164"/>
      <c r="D46" s="163" t="s">
        <v>470</v>
      </c>
      <c r="E46" s="164" t="s">
        <v>112</v>
      </c>
      <c r="F46" s="432" t="s">
        <v>31</v>
      </c>
      <c r="G46" s="432"/>
      <c r="H46" s="433">
        <f>SUMIFS(F_Inputs!F$7:F$3228,F_Inputs!$B$7:$B$3228,Inp_PR24_SWB!$E46,F_Inputs!$A$7:$A$3228,$H$190)</f>
        <v>3.5710000000000002</v>
      </c>
      <c r="I46" s="433">
        <f>SUMIFS(F_Inputs!G$7:G$3228,F_Inputs!$B$7:$B$3228,Inp_PR24_SWB!$E46,F_Inputs!$A$7:$A$3228,$H$190)</f>
        <v>3.5710000000000002</v>
      </c>
      <c r="J46" s="433">
        <f>SUMIFS(F_Inputs!H$7:H$3228,F_Inputs!$B$7:$B$3228,Inp_PR24_SWB!$E46,F_Inputs!$A$7:$A$3228,$H$190)</f>
        <v>3.5710000000000002</v>
      </c>
      <c r="K46" s="433">
        <f>SUMIFS(F_Inputs!I$7:I$3228,F_Inputs!$B$7:$B$3228,Inp_PR24_SWB!$E46,F_Inputs!$A$7:$A$3228,$H$190)</f>
        <v>3.5710000000000002</v>
      </c>
      <c r="L46" s="433">
        <f>SUMIFS(F_Inputs!J$7:J$3228,F_Inputs!$B$7:$B$3228,Inp_PR24_SWB!$E46,F_Inputs!$A$7:$A$3228,$H$190)</f>
        <v>3.5710000000000002</v>
      </c>
      <c r="M46" s="172" t="s">
        <v>452</v>
      </c>
      <c r="N46" s="173">
        <f>COUNTIF(InpC!$H$56:$L$266,Inp_PR24_SWB!E46)</f>
        <v>1</v>
      </c>
      <c r="O46" s="173">
        <f>COUNTIF(F_Inputs!$B$8:$B$3121,Inp_PR24_SWB!E46)</f>
        <v>18</v>
      </c>
      <c r="P46" s="164"/>
      <c r="Q46" s="164"/>
      <c r="R46" s="164"/>
      <c r="S46" s="164"/>
      <c r="T46" s="164"/>
      <c r="U46" s="164"/>
      <c r="V46" s="164"/>
    </row>
    <row r="47" spans="1:22" s="431" customFormat="1">
      <c r="A47" s="167" t="s">
        <v>449</v>
      </c>
      <c r="B47" s="164" t="s">
        <v>471</v>
      </c>
      <c r="C47" s="164"/>
      <c r="D47" s="163" t="s">
        <v>472</v>
      </c>
      <c r="E47" s="164" t="s">
        <v>114</v>
      </c>
      <c r="F47" s="432" t="s">
        <v>31</v>
      </c>
      <c r="G47" s="432"/>
      <c r="H47" s="433">
        <f>SUMIFS(F_Inputs!F$7:F$3228,F_Inputs!$B$7:$B$3228,Inp_PR24_SWB!$E47,F_Inputs!$A$7:$A$3228,$H$190)</f>
        <v>0</v>
      </c>
      <c r="I47" s="433">
        <f>SUMIFS(F_Inputs!G$7:G$3228,F_Inputs!$B$7:$B$3228,Inp_PR24_SWB!$E47,F_Inputs!$A$7:$A$3228,$H$190)</f>
        <v>0</v>
      </c>
      <c r="J47" s="433">
        <f>SUMIFS(F_Inputs!H$7:H$3228,F_Inputs!$B$7:$B$3228,Inp_PR24_SWB!$E47,F_Inputs!$A$7:$A$3228,$H$190)</f>
        <v>0</v>
      </c>
      <c r="K47" s="433">
        <f>SUMIFS(F_Inputs!I$7:I$3228,F_Inputs!$B$7:$B$3228,Inp_PR24_SWB!$E47,F_Inputs!$A$7:$A$3228,$H$190)</f>
        <v>0</v>
      </c>
      <c r="L47" s="433">
        <f>SUMIFS(F_Inputs!J$7:J$3228,F_Inputs!$B$7:$B$3228,Inp_PR24_SWB!$E47,F_Inputs!$A$7:$A$3228,$H$190)</f>
        <v>0</v>
      </c>
      <c r="M47" s="172" t="s">
        <v>452</v>
      </c>
      <c r="N47" s="173">
        <f>COUNTIF(InpC!$H$56:$L$266,Inp_PR24_SWB!E47)</f>
        <v>1</v>
      </c>
      <c r="O47" s="173">
        <f>COUNTIF(F_Inputs!$B$8:$B$3121,Inp_PR24_SWB!E47)</f>
        <v>18</v>
      </c>
      <c r="P47" s="164"/>
      <c r="Q47" s="164"/>
      <c r="R47" s="164"/>
      <c r="S47" s="164"/>
      <c r="T47" s="164"/>
      <c r="U47" s="164"/>
      <c r="V47" s="164"/>
    </row>
    <row r="48" spans="1:22" s="431" customFormat="1">
      <c r="A48" s="167" t="s">
        <v>449</v>
      </c>
      <c r="B48" s="164" t="s">
        <v>453</v>
      </c>
      <c r="C48" s="164"/>
      <c r="D48" s="163" t="s">
        <v>473</v>
      </c>
      <c r="E48" s="164" t="s">
        <v>116</v>
      </c>
      <c r="F48" s="432" t="s">
        <v>31</v>
      </c>
      <c r="G48" s="432"/>
      <c r="H48" s="433">
        <f>SUMIFS(F_Inputs!F$7:F$3228,F_Inputs!$B$7:$B$3228,Inp_PR24_SWB!$E48,F_Inputs!$A$7:$A$3228,$H$190)</f>
        <v>0.10906</v>
      </c>
      <c r="I48" s="433">
        <f>SUMIFS(F_Inputs!G$7:G$3228,F_Inputs!$B$7:$B$3228,Inp_PR24_SWB!$E48,F_Inputs!$A$7:$A$3228,$H$190)</f>
        <v>0.10906</v>
      </c>
      <c r="J48" s="433">
        <f>SUMIFS(F_Inputs!H$7:H$3228,F_Inputs!$B$7:$B$3228,Inp_PR24_SWB!$E48,F_Inputs!$A$7:$A$3228,$H$190)</f>
        <v>0.10906</v>
      </c>
      <c r="K48" s="433">
        <f>SUMIFS(F_Inputs!I$7:I$3228,F_Inputs!$B$7:$B$3228,Inp_PR24_SWB!$E48,F_Inputs!$A$7:$A$3228,$H$190)</f>
        <v>0.10906</v>
      </c>
      <c r="L48" s="433">
        <f>SUMIFS(F_Inputs!J$7:J$3228,F_Inputs!$B$7:$B$3228,Inp_PR24_SWB!$E48,F_Inputs!$A$7:$A$3228,$H$190)</f>
        <v>0.10906</v>
      </c>
      <c r="M48" s="172" t="s">
        <v>474</v>
      </c>
      <c r="N48" s="173">
        <f>COUNTIF(InpC!$H$56:$L$266,Inp_PR24_SWB!E48)</f>
        <v>1</v>
      </c>
      <c r="O48" s="173">
        <f>COUNTIF(F_Inputs!$B$8:$B$3121,Inp_PR24_SWB!E48)</f>
        <v>18</v>
      </c>
      <c r="P48" s="164"/>
      <c r="Q48" s="164"/>
      <c r="R48" s="164"/>
      <c r="S48" s="164"/>
      <c r="T48" s="164"/>
      <c r="U48" s="164"/>
      <c r="V48" s="164"/>
    </row>
    <row r="49" spans="1:22" s="431" customFormat="1">
      <c r="A49" s="167" t="s">
        <v>449</v>
      </c>
      <c r="B49" s="164" t="s">
        <v>455</v>
      </c>
      <c r="C49" s="164"/>
      <c r="D49" s="163" t="s">
        <v>475</v>
      </c>
      <c r="E49" s="164" t="s">
        <v>118</v>
      </c>
      <c r="F49" s="432" t="s">
        <v>31</v>
      </c>
      <c r="G49" s="432"/>
      <c r="H49" s="433">
        <f>SUMIFS(F_Inputs!F$7:F$3228,F_Inputs!$B$7:$B$3228,Inp_PR24_SWB!$E49,F_Inputs!$A$7:$A$3228,$H$190)</f>
        <v>0</v>
      </c>
      <c r="I49" s="433">
        <f>SUMIFS(F_Inputs!G$7:G$3228,F_Inputs!$B$7:$B$3228,Inp_PR24_SWB!$E49,F_Inputs!$A$7:$A$3228,$H$190)</f>
        <v>0</v>
      </c>
      <c r="J49" s="433">
        <f>SUMIFS(F_Inputs!H$7:H$3228,F_Inputs!$B$7:$B$3228,Inp_PR24_SWB!$E49,F_Inputs!$A$7:$A$3228,$H$190)</f>
        <v>0</v>
      </c>
      <c r="K49" s="433">
        <f>SUMIFS(F_Inputs!I$7:I$3228,F_Inputs!$B$7:$B$3228,Inp_PR24_SWB!$E49,F_Inputs!$A$7:$A$3228,$H$190)</f>
        <v>0</v>
      </c>
      <c r="L49" s="433">
        <f>SUMIFS(F_Inputs!J$7:J$3228,F_Inputs!$B$7:$B$3228,Inp_PR24_SWB!$E49,F_Inputs!$A$7:$A$3228,$H$190)</f>
        <v>0</v>
      </c>
      <c r="M49" s="172" t="s">
        <v>474</v>
      </c>
      <c r="N49" s="173">
        <f>COUNTIF(InpC!$H$56:$L$266,Inp_PR24_SWB!E49)</f>
        <v>1</v>
      </c>
      <c r="O49" s="173">
        <f>COUNTIF(F_Inputs!$B$8:$B$3121,Inp_PR24_SWB!E49)</f>
        <v>18</v>
      </c>
      <c r="P49" s="164"/>
      <c r="Q49" s="164"/>
      <c r="R49" s="164"/>
      <c r="S49" s="164"/>
      <c r="T49" s="164"/>
      <c r="U49" s="164"/>
      <c r="V49" s="164"/>
    </row>
    <row r="50" spans="1:22" s="431" customFormat="1">
      <c r="A50" s="167" t="s">
        <v>449</v>
      </c>
      <c r="B50" s="164" t="s">
        <v>457</v>
      </c>
      <c r="C50" s="164"/>
      <c r="D50" s="163" t="s">
        <v>476</v>
      </c>
      <c r="E50" s="164" t="s">
        <v>120</v>
      </c>
      <c r="F50" s="432" t="s">
        <v>31</v>
      </c>
      <c r="G50" s="432"/>
      <c r="H50" s="433">
        <f>SUMIFS(F_Inputs!F$7:F$3228,F_Inputs!$B$7:$B$3228,Inp_PR24_SWB!$E50,F_Inputs!$A$7:$A$3228,$H$190)</f>
        <v>3.4660000000000002</v>
      </c>
      <c r="I50" s="433">
        <f>SUMIFS(F_Inputs!G$7:G$3228,F_Inputs!$B$7:$B$3228,Inp_PR24_SWB!$E50,F_Inputs!$A$7:$A$3228,$H$190)</f>
        <v>3.339</v>
      </c>
      <c r="J50" s="433">
        <f>SUMIFS(F_Inputs!H$7:H$3228,F_Inputs!$B$7:$B$3228,Inp_PR24_SWB!$E50,F_Inputs!$A$7:$A$3228,$H$190)</f>
        <v>3.339</v>
      </c>
      <c r="K50" s="433">
        <f>SUMIFS(F_Inputs!I$7:I$3228,F_Inputs!$B$7:$B$3228,Inp_PR24_SWB!$E50,F_Inputs!$A$7:$A$3228,$H$190)</f>
        <v>3.339</v>
      </c>
      <c r="L50" s="433">
        <f>SUMIFS(F_Inputs!J$7:J$3228,F_Inputs!$B$7:$B$3228,Inp_PR24_SWB!$E50,F_Inputs!$A$7:$A$3228,$H$190)</f>
        <v>3.339</v>
      </c>
      <c r="M50" s="172" t="s">
        <v>474</v>
      </c>
      <c r="N50" s="173">
        <f>COUNTIF(InpC!$H$56:$L$266,Inp_PR24_SWB!E50)</f>
        <v>1</v>
      </c>
      <c r="O50" s="173">
        <f>COUNTIF(F_Inputs!$B$8:$B$3121,Inp_PR24_SWB!E50)</f>
        <v>18</v>
      </c>
      <c r="P50" s="164"/>
      <c r="Q50" s="164"/>
      <c r="R50" s="164"/>
      <c r="S50" s="164"/>
      <c r="T50" s="164"/>
      <c r="U50" s="164"/>
      <c r="V50" s="164"/>
    </row>
    <row r="51" spans="1:22" s="431" customFormat="1">
      <c r="A51" s="167" t="s">
        <v>449</v>
      </c>
      <c r="B51" s="164" t="s">
        <v>459</v>
      </c>
      <c r="C51" s="164"/>
      <c r="D51" s="163" t="s">
        <v>477</v>
      </c>
      <c r="E51" s="164" t="s">
        <v>122</v>
      </c>
      <c r="F51" s="432" t="s">
        <v>31</v>
      </c>
      <c r="G51" s="432"/>
      <c r="H51" s="433">
        <f>SUMIFS(F_Inputs!F$7:F$3228,F_Inputs!$B$7:$B$3228,Inp_PR24_SWB!$E51,F_Inputs!$A$7:$A$3228,$H$190)</f>
        <v>0.155</v>
      </c>
      <c r="I51" s="433">
        <f>SUMIFS(F_Inputs!G$7:G$3228,F_Inputs!$B$7:$B$3228,Inp_PR24_SWB!$E51,F_Inputs!$A$7:$A$3228,$H$190)</f>
        <v>0.155</v>
      </c>
      <c r="J51" s="433">
        <f>SUMIFS(F_Inputs!H$7:H$3228,F_Inputs!$B$7:$B$3228,Inp_PR24_SWB!$E51,F_Inputs!$A$7:$A$3228,$H$190)</f>
        <v>0.155</v>
      </c>
      <c r="K51" s="433">
        <f>SUMIFS(F_Inputs!I$7:I$3228,F_Inputs!$B$7:$B$3228,Inp_PR24_SWB!$E51,F_Inputs!$A$7:$A$3228,$H$190)</f>
        <v>0.155</v>
      </c>
      <c r="L51" s="433">
        <f>SUMIFS(F_Inputs!J$7:J$3228,F_Inputs!$B$7:$B$3228,Inp_PR24_SWB!$E51,F_Inputs!$A$7:$A$3228,$H$190)</f>
        <v>0.155</v>
      </c>
      <c r="M51" s="172" t="s">
        <v>474</v>
      </c>
      <c r="N51" s="173">
        <f>COUNTIF(InpC!$H$56:$L$266,Inp_PR24_SWB!E51)</f>
        <v>1</v>
      </c>
      <c r="O51" s="173">
        <f>COUNTIF(F_Inputs!$B$8:$B$3121,Inp_PR24_SWB!E51)</f>
        <v>18</v>
      </c>
      <c r="P51" s="164"/>
      <c r="Q51" s="164"/>
      <c r="R51" s="164"/>
      <c r="S51" s="164"/>
      <c r="T51" s="164"/>
      <c r="U51" s="164"/>
      <c r="V51" s="164"/>
    </row>
    <row r="52" spans="1:22" s="431" customFormat="1">
      <c r="A52" s="167" t="s">
        <v>449</v>
      </c>
      <c r="B52" s="164" t="s">
        <v>461</v>
      </c>
      <c r="C52" s="164"/>
      <c r="D52" s="163" t="s">
        <v>478</v>
      </c>
      <c r="E52" s="164" t="s">
        <v>124</v>
      </c>
      <c r="F52" s="432" t="s">
        <v>31</v>
      </c>
      <c r="G52" s="432"/>
      <c r="H52" s="433">
        <f>SUMIFS(F_Inputs!F$7:F$3228,F_Inputs!$B$7:$B$3228,Inp_PR24_SWB!$E52,F_Inputs!$A$7:$A$3228,$H$190)</f>
        <v>0.81499999999999995</v>
      </c>
      <c r="I52" s="433">
        <f>SUMIFS(F_Inputs!G$7:G$3228,F_Inputs!$B$7:$B$3228,Inp_PR24_SWB!$E52,F_Inputs!$A$7:$A$3228,$H$190)</f>
        <v>0.59899999999999998</v>
      </c>
      <c r="J52" s="433">
        <f>SUMIFS(F_Inputs!H$7:H$3228,F_Inputs!$B$7:$B$3228,Inp_PR24_SWB!$E52,F_Inputs!$A$7:$A$3228,$H$190)</f>
        <v>0.39200000000000002</v>
      </c>
      <c r="K52" s="433">
        <f>SUMIFS(F_Inputs!I$7:I$3228,F_Inputs!$B$7:$B$3228,Inp_PR24_SWB!$E52,F_Inputs!$A$7:$A$3228,$H$190)</f>
        <v>0.192</v>
      </c>
      <c r="L52" s="433">
        <f>SUMIFS(F_Inputs!J$7:J$3228,F_Inputs!$B$7:$B$3228,Inp_PR24_SWB!$E52,F_Inputs!$A$7:$A$3228,$H$190)</f>
        <v>0</v>
      </c>
      <c r="M52" s="172" t="s">
        <v>474</v>
      </c>
      <c r="N52" s="173">
        <f>COUNTIF(InpC!$H$56:$L$266,Inp_PR24_SWB!E52)</f>
        <v>1</v>
      </c>
      <c r="O52" s="173">
        <f>COUNTIF(F_Inputs!$B$8:$B$3121,Inp_PR24_SWB!E52)</f>
        <v>18</v>
      </c>
      <c r="P52" s="164"/>
      <c r="Q52" s="164"/>
      <c r="R52" s="164"/>
      <c r="S52" s="164"/>
      <c r="T52" s="164"/>
      <c r="U52" s="164"/>
      <c r="V52" s="164"/>
    </row>
    <row r="53" spans="1:22" s="431" customFormat="1">
      <c r="A53" s="167" t="s">
        <v>449</v>
      </c>
      <c r="B53" s="164" t="s">
        <v>479</v>
      </c>
      <c r="C53" s="164"/>
      <c r="D53" s="163" t="s">
        <v>480</v>
      </c>
      <c r="E53" s="164" t="s">
        <v>126</v>
      </c>
      <c r="F53" s="432" t="s">
        <v>31</v>
      </c>
      <c r="G53" s="432"/>
      <c r="H53" s="433">
        <f>SUMIFS(F_Inputs!F$7:F$3228,F_Inputs!$B$7:$B$3228,Inp_PR24_SWB!$E53,F_Inputs!$A$7:$A$3228,$H$190)</f>
        <v>0</v>
      </c>
      <c r="I53" s="433">
        <f>SUMIFS(F_Inputs!G$7:G$3228,F_Inputs!$B$7:$B$3228,Inp_PR24_SWB!$E53,F_Inputs!$A$7:$A$3228,$H$190)</f>
        <v>0</v>
      </c>
      <c r="J53" s="433">
        <f>SUMIFS(F_Inputs!H$7:H$3228,F_Inputs!$B$7:$B$3228,Inp_PR24_SWB!$E53,F_Inputs!$A$7:$A$3228,$H$190)</f>
        <v>0</v>
      </c>
      <c r="K53" s="433">
        <f>SUMIFS(F_Inputs!I$7:I$3228,F_Inputs!$B$7:$B$3228,Inp_PR24_SWB!$E53,F_Inputs!$A$7:$A$3228,$H$190)</f>
        <v>0</v>
      </c>
      <c r="L53" s="433">
        <f>SUMIFS(F_Inputs!J$7:J$3228,F_Inputs!$B$7:$B$3228,Inp_PR24_SWB!$E53,F_Inputs!$A$7:$A$3228,$H$190)</f>
        <v>0</v>
      </c>
      <c r="M53" s="172" t="s">
        <v>474</v>
      </c>
      <c r="N53" s="173">
        <f>COUNTIF(InpC!$H$56:$L$266,Inp_PR24_SWB!E53)</f>
        <v>1</v>
      </c>
      <c r="O53" s="173">
        <f>COUNTIF(F_Inputs!$B$8:$B$3121,Inp_PR24_SWB!E53)</f>
        <v>18</v>
      </c>
      <c r="P53" s="164"/>
      <c r="Q53" s="164"/>
      <c r="R53" s="164"/>
      <c r="S53" s="164"/>
      <c r="T53" s="164"/>
      <c r="U53" s="164"/>
      <c r="V53" s="164"/>
    </row>
    <row r="54" spans="1:22" s="431" customFormat="1">
      <c r="A54" s="167" t="s">
        <v>449</v>
      </c>
      <c r="B54" s="164" t="s">
        <v>481</v>
      </c>
      <c r="C54" s="164"/>
      <c r="D54" s="163" t="s">
        <v>482</v>
      </c>
      <c r="E54" s="164" t="s">
        <v>128</v>
      </c>
      <c r="F54" s="432" t="s">
        <v>31</v>
      </c>
      <c r="G54" s="432"/>
      <c r="H54" s="433">
        <f>SUMIFS(F_Inputs!F$7:F$3228,F_Inputs!$B$7:$B$3228,Inp_PR24_SWB!$E54,F_Inputs!$A$7:$A$3228,$H$190)</f>
        <v>0</v>
      </c>
      <c r="I54" s="433">
        <f>SUMIFS(F_Inputs!G$7:G$3228,F_Inputs!$B$7:$B$3228,Inp_PR24_SWB!$E54,F_Inputs!$A$7:$A$3228,$H$190)</f>
        <v>0</v>
      </c>
      <c r="J54" s="433">
        <f>SUMIFS(F_Inputs!H$7:H$3228,F_Inputs!$B$7:$B$3228,Inp_PR24_SWB!$E54,F_Inputs!$A$7:$A$3228,$H$190)</f>
        <v>0</v>
      </c>
      <c r="K54" s="433">
        <f>SUMIFS(F_Inputs!I$7:I$3228,F_Inputs!$B$7:$B$3228,Inp_PR24_SWB!$E54,F_Inputs!$A$7:$A$3228,$H$190)</f>
        <v>0</v>
      </c>
      <c r="L54" s="433">
        <f>SUMIFS(F_Inputs!J$7:J$3228,F_Inputs!$B$7:$B$3228,Inp_PR24_SWB!$E54,F_Inputs!$A$7:$A$3228,$H$190)</f>
        <v>0</v>
      </c>
      <c r="M54" s="172" t="s">
        <v>474</v>
      </c>
      <c r="N54" s="173">
        <f>COUNTIF(InpC!$H$56:$L$266,Inp_PR24_SWB!E54)</f>
        <v>1</v>
      </c>
      <c r="O54" s="173">
        <f>COUNTIF(F_Inputs!$B$8:$B$3121,Inp_PR24_SWB!E54)</f>
        <v>18</v>
      </c>
      <c r="P54" s="164"/>
      <c r="Q54" s="164"/>
      <c r="R54" s="164"/>
      <c r="S54" s="164"/>
      <c r="T54" s="164"/>
      <c r="U54" s="164"/>
      <c r="V54" s="164"/>
    </row>
    <row r="55" spans="1:22" s="431" customFormat="1">
      <c r="A55" s="167" t="s">
        <v>449</v>
      </c>
      <c r="B55" s="164" t="s">
        <v>483</v>
      </c>
      <c r="C55" s="164"/>
      <c r="D55" s="163" t="s">
        <v>484</v>
      </c>
      <c r="E55" s="164" t="s">
        <v>130</v>
      </c>
      <c r="F55" s="432" t="s">
        <v>31</v>
      </c>
      <c r="G55" s="432"/>
      <c r="H55" s="433">
        <f>SUMIFS(F_Inputs!F$7:F$3228,F_Inputs!$B$7:$B$3228,Inp_PR24_SWB!$E55,F_Inputs!$A$7:$A$3228,$H$190)</f>
        <v>4.2320000000000002</v>
      </c>
      <c r="I55" s="433">
        <f>SUMIFS(F_Inputs!G$7:G$3228,F_Inputs!$B$7:$B$3228,Inp_PR24_SWB!$E55,F_Inputs!$A$7:$A$3228,$H$190)</f>
        <v>4.2329999999999997</v>
      </c>
      <c r="J55" s="433">
        <f>SUMIFS(F_Inputs!H$7:H$3228,F_Inputs!$B$7:$B$3228,Inp_PR24_SWB!$E55,F_Inputs!$A$7:$A$3228,$H$190)</f>
        <v>4.2329999999999997</v>
      </c>
      <c r="K55" s="433">
        <f>SUMIFS(F_Inputs!I$7:I$3228,F_Inputs!$B$7:$B$3228,Inp_PR24_SWB!$E55,F_Inputs!$A$7:$A$3228,$H$190)</f>
        <v>4.2329999999999997</v>
      </c>
      <c r="L55" s="433">
        <f>SUMIFS(F_Inputs!J$7:J$3228,F_Inputs!$B$7:$B$3228,Inp_PR24_SWB!$E55,F_Inputs!$A$7:$A$3228,$H$190)</f>
        <v>4.2329999999999997</v>
      </c>
      <c r="M55" s="172" t="s">
        <v>474</v>
      </c>
      <c r="N55" s="173">
        <f>COUNTIF(InpC!$H$56:$L$266,Inp_PR24_SWB!E55)</f>
        <v>1</v>
      </c>
      <c r="O55" s="173">
        <f>COUNTIF(F_Inputs!$B$8:$B$3121,Inp_PR24_SWB!E55)</f>
        <v>18</v>
      </c>
      <c r="P55" s="164"/>
      <c r="Q55" s="164"/>
      <c r="R55" s="164"/>
      <c r="S55" s="164"/>
      <c r="T55" s="164"/>
      <c r="U55" s="164"/>
      <c r="V55" s="164"/>
    </row>
    <row r="56" spans="1:22" s="431" customFormat="1">
      <c r="A56" s="167" t="s">
        <v>449</v>
      </c>
      <c r="B56" s="164" t="s">
        <v>450</v>
      </c>
      <c r="C56" s="164"/>
      <c r="D56" s="163" t="s">
        <v>485</v>
      </c>
      <c r="E56" s="164" t="s">
        <v>132</v>
      </c>
      <c r="F56" s="432" t="s">
        <v>31</v>
      </c>
      <c r="G56" s="432"/>
      <c r="H56" s="433">
        <f>SUMIFS(F_Inputs!F$7:F$3228,F_Inputs!$B$7:$B$3228,Inp_PR24_SWB!$E56,F_Inputs!$A$7:$A$3228,$H$190)</f>
        <v>0.106</v>
      </c>
      <c r="I56" s="433">
        <f>SUMIFS(F_Inputs!G$7:G$3228,F_Inputs!$B$7:$B$3228,Inp_PR24_SWB!$E56,F_Inputs!$A$7:$A$3228,$H$190)</f>
        <v>0.106</v>
      </c>
      <c r="J56" s="433">
        <f>SUMIFS(F_Inputs!H$7:H$3228,F_Inputs!$B$7:$B$3228,Inp_PR24_SWB!$E56,F_Inputs!$A$7:$A$3228,$H$190)</f>
        <v>0.106</v>
      </c>
      <c r="K56" s="433">
        <f>SUMIFS(F_Inputs!I$7:I$3228,F_Inputs!$B$7:$B$3228,Inp_PR24_SWB!$E56,F_Inputs!$A$7:$A$3228,$H$190)</f>
        <v>0.106</v>
      </c>
      <c r="L56" s="433">
        <f>SUMIFS(F_Inputs!J$7:J$3228,F_Inputs!$B$7:$B$3228,Inp_PR24_SWB!$E56,F_Inputs!$A$7:$A$3228,$H$190)</f>
        <v>0.106</v>
      </c>
      <c r="M56" s="172" t="s">
        <v>474</v>
      </c>
      <c r="N56" s="173">
        <f>COUNTIF(InpC!$H$56:$L$266,Inp_PR24_SWB!E56)</f>
        <v>1</v>
      </c>
      <c r="O56" s="173">
        <f>COUNTIF(F_Inputs!$B$8:$B$3121,Inp_PR24_SWB!E56)</f>
        <v>18</v>
      </c>
      <c r="P56" s="164"/>
      <c r="Q56" s="164"/>
      <c r="R56" s="164"/>
      <c r="S56" s="164"/>
      <c r="T56" s="164"/>
      <c r="U56" s="164"/>
      <c r="V56" s="164"/>
    </row>
    <row r="57" spans="1:22" s="431" customFormat="1">
      <c r="A57" s="167" t="s">
        <v>449</v>
      </c>
      <c r="B57" s="164" t="s">
        <v>486</v>
      </c>
      <c r="C57" s="164"/>
      <c r="D57" s="163" t="s">
        <v>487</v>
      </c>
      <c r="E57" s="164" t="s">
        <v>134</v>
      </c>
      <c r="F57" s="432" t="s">
        <v>31</v>
      </c>
      <c r="G57" s="432"/>
      <c r="H57" s="433">
        <f>SUMIFS(F_Inputs!F$7:F$3228,F_Inputs!$B$7:$B$3228,Inp_PR24_SWB!$E57,F_Inputs!$A$7:$A$3228,$H$190)</f>
        <v>0</v>
      </c>
      <c r="I57" s="433">
        <f>SUMIFS(F_Inputs!G$7:G$3228,F_Inputs!$B$7:$B$3228,Inp_PR24_SWB!$E57,F_Inputs!$A$7:$A$3228,$H$190)</f>
        <v>0</v>
      </c>
      <c r="J57" s="433">
        <f>SUMIFS(F_Inputs!H$7:H$3228,F_Inputs!$B$7:$B$3228,Inp_PR24_SWB!$E57,F_Inputs!$A$7:$A$3228,$H$190)</f>
        <v>0</v>
      </c>
      <c r="K57" s="433">
        <f>SUMIFS(F_Inputs!I$7:I$3228,F_Inputs!$B$7:$B$3228,Inp_PR24_SWB!$E57,F_Inputs!$A$7:$A$3228,$H$190)</f>
        <v>0</v>
      </c>
      <c r="L57" s="433">
        <f>SUMIFS(F_Inputs!J$7:J$3228,F_Inputs!$B$7:$B$3228,Inp_PR24_SWB!$E57,F_Inputs!$A$7:$A$3228,$H$190)</f>
        <v>0</v>
      </c>
      <c r="M57" s="172" t="s">
        <v>474</v>
      </c>
      <c r="N57" s="173">
        <f>COUNTIF(InpC!$H$56:$L$266,Inp_PR24_SWB!E57)</f>
        <v>1</v>
      </c>
      <c r="O57" s="173">
        <f>COUNTIF(F_Inputs!$B$8:$B$3121,Inp_PR24_SWB!E57)</f>
        <v>18</v>
      </c>
      <c r="P57" s="164"/>
      <c r="Q57" s="164"/>
      <c r="R57" s="164"/>
      <c r="S57" s="164"/>
      <c r="T57" s="164"/>
      <c r="U57" s="164"/>
      <c r="V57" s="164"/>
    </row>
    <row r="58" spans="1:22" s="431" customFormat="1">
      <c r="A58" s="167" t="s">
        <v>488</v>
      </c>
      <c r="B58" s="164" t="s">
        <v>467</v>
      </c>
      <c r="C58" s="164"/>
      <c r="D58" s="174" t="s">
        <v>489</v>
      </c>
      <c r="E58" s="164" t="s">
        <v>136</v>
      </c>
      <c r="F58" s="432" t="s">
        <v>31</v>
      </c>
      <c r="G58" s="432"/>
      <c r="H58" s="433">
        <f>SUMIFS(F_Inputs!F$7:F$3228,F_Inputs!$B$7:$B$3228,Inp_PR24_SWB!$E58,F_Inputs!$A$7:$A$3228,$H$190)</f>
        <v>0</v>
      </c>
      <c r="I58" s="433">
        <f>SUMIFS(F_Inputs!G$7:G$3228,F_Inputs!$B$7:$B$3228,Inp_PR24_SWB!$E58,F_Inputs!$A$7:$A$3228,$H$190)</f>
        <v>0</v>
      </c>
      <c r="J58" s="433">
        <f>SUMIFS(F_Inputs!H$7:H$3228,F_Inputs!$B$7:$B$3228,Inp_PR24_SWB!$E58,F_Inputs!$A$7:$A$3228,$H$190)</f>
        <v>0</v>
      </c>
      <c r="K58" s="433">
        <f>SUMIFS(F_Inputs!I$7:I$3228,F_Inputs!$B$7:$B$3228,Inp_PR24_SWB!$E58,F_Inputs!$A$7:$A$3228,$H$190)</f>
        <v>0</v>
      </c>
      <c r="L58" s="433">
        <f>SUMIFS(F_Inputs!J$7:J$3228,F_Inputs!$B$7:$B$3228,Inp_PR24_SWB!$E58,F_Inputs!$A$7:$A$3228,$H$190)</f>
        <v>0</v>
      </c>
      <c r="M58" s="172" t="s">
        <v>452</v>
      </c>
      <c r="N58" s="173">
        <f>COUNTIF(InpC!$H$56:$L$266,Inp_PR24_SWB!E58)</f>
        <v>1</v>
      </c>
      <c r="O58" s="173">
        <f>COUNTIF(F_Inputs!$B$8:$B$3121,Inp_PR24_SWB!E58)</f>
        <v>18</v>
      </c>
      <c r="P58" s="164"/>
      <c r="Q58" s="164"/>
      <c r="R58" s="164"/>
      <c r="S58" s="164"/>
      <c r="T58" s="164"/>
      <c r="U58" s="164"/>
      <c r="V58" s="164"/>
    </row>
    <row r="59" spans="1:22" s="431" customFormat="1">
      <c r="A59" s="167" t="s">
        <v>488</v>
      </c>
      <c r="B59" s="164" t="s">
        <v>469</v>
      </c>
      <c r="C59" s="164"/>
      <c r="D59" s="174" t="s">
        <v>490</v>
      </c>
      <c r="E59" s="164" t="s">
        <v>137</v>
      </c>
      <c r="F59" s="432" t="s">
        <v>31</v>
      </c>
      <c r="G59" s="432"/>
      <c r="H59" s="433">
        <f>SUMIFS(F_Inputs!F$7:F$3228,F_Inputs!$B$7:$B$3228,Inp_PR24_SWB!$E59,F_Inputs!$A$7:$A$3228,$H$190)</f>
        <v>0</v>
      </c>
      <c r="I59" s="433">
        <f>SUMIFS(F_Inputs!G$7:G$3228,F_Inputs!$B$7:$B$3228,Inp_PR24_SWB!$E59,F_Inputs!$A$7:$A$3228,$H$190)</f>
        <v>0</v>
      </c>
      <c r="J59" s="433">
        <f>SUMIFS(F_Inputs!H$7:H$3228,F_Inputs!$B$7:$B$3228,Inp_PR24_SWB!$E59,F_Inputs!$A$7:$A$3228,$H$190)</f>
        <v>0</v>
      </c>
      <c r="K59" s="433">
        <f>SUMIFS(F_Inputs!I$7:I$3228,F_Inputs!$B$7:$B$3228,Inp_PR24_SWB!$E59,F_Inputs!$A$7:$A$3228,$H$190)</f>
        <v>0</v>
      </c>
      <c r="L59" s="433">
        <f>SUMIFS(F_Inputs!J$7:J$3228,F_Inputs!$B$7:$B$3228,Inp_PR24_SWB!$E59,F_Inputs!$A$7:$A$3228,$H$190)</f>
        <v>0</v>
      </c>
      <c r="M59" s="172" t="s">
        <v>452</v>
      </c>
      <c r="N59" s="173">
        <f>COUNTIF(InpC!$H$56:$L$266,Inp_PR24_SWB!E59)</f>
        <v>1</v>
      </c>
      <c r="O59" s="173">
        <f>COUNTIF(F_Inputs!$B$8:$B$3121,Inp_PR24_SWB!E59)</f>
        <v>18</v>
      </c>
      <c r="P59" s="164"/>
      <c r="Q59" s="164"/>
      <c r="R59" s="164"/>
      <c r="S59" s="164"/>
      <c r="T59" s="164"/>
      <c r="U59" s="164"/>
      <c r="V59" s="164"/>
    </row>
    <row r="60" spans="1:22" s="431" customFormat="1">
      <c r="A60" s="167" t="s">
        <v>488</v>
      </c>
      <c r="B60" s="164" t="s">
        <v>450</v>
      </c>
      <c r="C60" s="164"/>
      <c r="D60" s="174" t="s">
        <v>491</v>
      </c>
      <c r="E60" s="164" t="s">
        <v>138</v>
      </c>
      <c r="F60" s="432" t="s">
        <v>31</v>
      </c>
      <c r="G60" s="432"/>
      <c r="H60" s="433">
        <f>SUMIFS(F_Inputs!F$7:F$3228,F_Inputs!$B$7:$B$3228,Inp_PR24_SWB!$E60,F_Inputs!$A$7:$A$3228,$H$190)</f>
        <v>0</v>
      </c>
      <c r="I60" s="433">
        <f>SUMIFS(F_Inputs!G$7:G$3228,F_Inputs!$B$7:$B$3228,Inp_PR24_SWB!$E60,F_Inputs!$A$7:$A$3228,$H$190)</f>
        <v>0</v>
      </c>
      <c r="J60" s="433">
        <f>SUMIFS(F_Inputs!H$7:H$3228,F_Inputs!$B$7:$B$3228,Inp_PR24_SWB!$E60,F_Inputs!$A$7:$A$3228,$H$190)</f>
        <v>0</v>
      </c>
      <c r="K60" s="433">
        <f>SUMIFS(F_Inputs!I$7:I$3228,F_Inputs!$B$7:$B$3228,Inp_PR24_SWB!$E60,F_Inputs!$A$7:$A$3228,$H$190)</f>
        <v>0</v>
      </c>
      <c r="L60" s="433">
        <f>SUMIFS(F_Inputs!J$7:J$3228,F_Inputs!$B$7:$B$3228,Inp_PR24_SWB!$E60,F_Inputs!$A$7:$A$3228,$H$190)</f>
        <v>0</v>
      </c>
      <c r="M60" s="172" t="s">
        <v>452</v>
      </c>
      <c r="N60" s="173">
        <f>COUNTIF(InpC!$H$56:$L$266,Inp_PR24_SWB!E60)</f>
        <v>1</v>
      </c>
      <c r="O60" s="173">
        <f>COUNTIF(F_Inputs!$B$8:$B$3121,Inp_PR24_SWB!E60)</f>
        <v>18</v>
      </c>
      <c r="P60" s="164"/>
      <c r="Q60" s="164"/>
      <c r="R60" s="164"/>
      <c r="S60" s="164"/>
      <c r="T60" s="164"/>
      <c r="U60" s="164"/>
      <c r="V60" s="164"/>
    </row>
    <row r="61" spans="1:22" s="431" customFormat="1">
      <c r="A61" s="167" t="s">
        <v>488</v>
      </c>
      <c r="B61" s="164" t="s">
        <v>453</v>
      </c>
      <c r="C61" s="164"/>
      <c r="D61" s="174" t="s">
        <v>492</v>
      </c>
      <c r="E61" s="164" t="s">
        <v>139</v>
      </c>
      <c r="F61" s="432" t="s">
        <v>31</v>
      </c>
      <c r="G61" s="432"/>
      <c r="H61" s="433">
        <f>SUMIFS(F_Inputs!F$7:F$3228,F_Inputs!$B$7:$B$3228,Inp_PR24_SWB!$E61,F_Inputs!$A$7:$A$3228,$H$190)</f>
        <v>0</v>
      </c>
      <c r="I61" s="433">
        <f>SUMIFS(F_Inputs!G$7:G$3228,F_Inputs!$B$7:$B$3228,Inp_PR24_SWB!$E61,F_Inputs!$A$7:$A$3228,$H$190)</f>
        <v>0</v>
      </c>
      <c r="J61" s="433">
        <f>SUMIFS(F_Inputs!H$7:H$3228,F_Inputs!$B$7:$B$3228,Inp_PR24_SWB!$E61,F_Inputs!$A$7:$A$3228,$H$190)</f>
        <v>0</v>
      </c>
      <c r="K61" s="433">
        <f>SUMIFS(F_Inputs!I$7:I$3228,F_Inputs!$B$7:$B$3228,Inp_PR24_SWB!$E61,F_Inputs!$A$7:$A$3228,$H$190)</f>
        <v>0</v>
      </c>
      <c r="L61" s="433">
        <f>SUMIFS(F_Inputs!J$7:J$3228,F_Inputs!$B$7:$B$3228,Inp_PR24_SWB!$E61,F_Inputs!$A$7:$A$3228,$H$190)</f>
        <v>0</v>
      </c>
      <c r="M61" s="172" t="s">
        <v>452</v>
      </c>
      <c r="N61" s="173">
        <f>COUNTIF(InpC!$H$56:$L$266,Inp_PR24_SWB!E61)</f>
        <v>1</v>
      </c>
      <c r="O61" s="173">
        <f>COUNTIF(F_Inputs!$B$8:$B$3121,Inp_PR24_SWB!E61)</f>
        <v>18</v>
      </c>
      <c r="P61" s="164"/>
      <c r="Q61" s="164"/>
      <c r="R61" s="164"/>
      <c r="S61" s="164"/>
      <c r="T61" s="164"/>
      <c r="U61" s="164"/>
      <c r="V61" s="164"/>
    </row>
    <row r="62" spans="1:22" s="431" customFormat="1">
      <c r="A62" s="167" t="s">
        <v>488</v>
      </c>
      <c r="B62" s="164" t="s">
        <v>455</v>
      </c>
      <c r="C62" s="164"/>
      <c r="D62" s="174" t="s">
        <v>493</v>
      </c>
      <c r="E62" s="164" t="s">
        <v>140</v>
      </c>
      <c r="F62" s="432" t="s">
        <v>31</v>
      </c>
      <c r="G62" s="432"/>
      <c r="H62" s="433">
        <f>SUMIFS(F_Inputs!F$7:F$3228,F_Inputs!$B$7:$B$3228,Inp_PR24_SWB!$E62,F_Inputs!$A$7:$A$3228,$H$190)</f>
        <v>0</v>
      </c>
      <c r="I62" s="433">
        <f>SUMIFS(F_Inputs!G$7:G$3228,F_Inputs!$B$7:$B$3228,Inp_PR24_SWB!$E62,F_Inputs!$A$7:$A$3228,$H$190)</f>
        <v>0</v>
      </c>
      <c r="J62" s="433">
        <f>SUMIFS(F_Inputs!H$7:H$3228,F_Inputs!$B$7:$B$3228,Inp_PR24_SWB!$E62,F_Inputs!$A$7:$A$3228,$H$190)</f>
        <v>0</v>
      </c>
      <c r="K62" s="433">
        <f>SUMIFS(F_Inputs!I$7:I$3228,F_Inputs!$B$7:$B$3228,Inp_PR24_SWB!$E62,F_Inputs!$A$7:$A$3228,$H$190)</f>
        <v>0</v>
      </c>
      <c r="L62" s="433">
        <f>SUMIFS(F_Inputs!J$7:J$3228,F_Inputs!$B$7:$B$3228,Inp_PR24_SWB!$E62,F_Inputs!$A$7:$A$3228,$H$190)</f>
        <v>0</v>
      </c>
      <c r="M62" s="172" t="s">
        <v>452</v>
      </c>
      <c r="N62" s="173">
        <f>COUNTIF(InpC!$H$56:$L$266,Inp_PR24_SWB!E62)</f>
        <v>1</v>
      </c>
      <c r="O62" s="173">
        <f>COUNTIF(F_Inputs!$B$8:$B$3121,Inp_PR24_SWB!E62)</f>
        <v>18</v>
      </c>
      <c r="P62" s="164"/>
      <c r="Q62" s="164"/>
      <c r="R62" s="164"/>
      <c r="S62" s="164"/>
      <c r="T62" s="164"/>
      <c r="U62" s="164"/>
      <c r="V62" s="164"/>
    </row>
    <row r="63" spans="1:22" s="431" customFormat="1">
      <c r="A63" s="167" t="s">
        <v>488</v>
      </c>
      <c r="B63" s="164" t="s">
        <v>457</v>
      </c>
      <c r="C63" s="164"/>
      <c r="D63" s="174" t="s">
        <v>494</v>
      </c>
      <c r="E63" s="164" t="s">
        <v>141</v>
      </c>
      <c r="F63" s="432" t="s">
        <v>31</v>
      </c>
      <c r="G63" s="432"/>
      <c r="H63" s="433">
        <f>SUMIFS(F_Inputs!F$7:F$3228,F_Inputs!$B$7:$B$3228,Inp_PR24_SWB!$E63,F_Inputs!$A$7:$A$3228,$H$190)</f>
        <v>0</v>
      </c>
      <c r="I63" s="433">
        <f>SUMIFS(F_Inputs!G$7:G$3228,F_Inputs!$B$7:$B$3228,Inp_PR24_SWB!$E63,F_Inputs!$A$7:$A$3228,$H$190)</f>
        <v>0</v>
      </c>
      <c r="J63" s="433">
        <f>SUMIFS(F_Inputs!H$7:H$3228,F_Inputs!$B$7:$B$3228,Inp_PR24_SWB!$E63,F_Inputs!$A$7:$A$3228,$H$190)</f>
        <v>0</v>
      </c>
      <c r="K63" s="433">
        <f>SUMIFS(F_Inputs!I$7:I$3228,F_Inputs!$B$7:$B$3228,Inp_PR24_SWB!$E63,F_Inputs!$A$7:$A$3228,$H$190)</f>
        <v>0</v>
      </c>
      <c r="L63" s="433">
        <f>SUMIFS(F_Inputs!J$7:J$3228,F_Inputs!$B$7:$B$3228,Inp_PR24_SWB!$E63,F_Inputs!$A$7:$A$3228,$H$190)</f>
        <v>0</v>
      </c>
      <c r="M63" s="172" t="s">
        <v>452</v>
      </c>
      <c r="N63" s="173">
        <f>COUNTIF(InpC!$H$56:$L$266,Inp_PR24_SWB!E63)</f>
        <v>1</v>
      </c>
      <c r="O63" s="173">
        <f>COUNTIF(F_Inputs!$B$8:$B$3121,Inp_PR24_SWB!E63)</f>
        <v>18</v>
      </c>
      <c r="P63" s="164"/>
      <c r="Q63" s="164"/>
      <c r="R63" s="164"/>
      <c r="S63" s="164"/>
      <c r="T63" s="164"/>
      <c r="U63" s="164"/>
      <c r="V63" s="164"/>
    </row>
    <row r="64" spans="1:22" s="431" customFormat="1">
      <c r="A64" s="167" t="s">
        <v>488</v>
      </c>
      <c r="B64" s="164" t="s">
        <v>459</v>
      </c>
      <c r="C64" s="164"/>
      <c r="D64" s="174" t="s">
        <v>495</v>
      </c>
      <c r="E64" s="164" t="s">
        <v>142</v>
      </c>
      <c r="F64" s="432" t="s">
        <v>31</v>
      </c>
      <c r="G64" s="432"/>
      <c r="H64" s="433">
        <f>SUMIFS(F_Inputs!F$7:F$3228,F_Inputs!$B$7:$B$3228,Inp_PR24_SWB!$E64,F_Inputs!$A$7:$A$3228,$H$190)</f>
        <v>0</v>
      </c>
      <c r="I64" s="433">
        <f>SUMIFS(F_Inputs!G$7:G$3228,F_Inputs!$B$7:$B$3228,Inp_PR24_SWB!$E64,F_Inputs!$A$7:$A$3228,$H$190)</f>
        <v>0</v>
      </c>
      <c r="J64" s="433">
        <f>SUMIFS(F_Inputs!H$7:H$3228,F_Inputs!$B$7:$B$3228,Inp_PR24_SWB!$E64,F_Inputs!$A$7:$A$3228,$H$190)</f>
        <v>0</v>
      </c>
      <c r="K64" s="433">
        <f>SUMIFS(F_Inputs!I$7:I$3228,F_Inputs!$B$7:$B$3228,Inp_PR24_SWB!$E64,F_Inputs!$A$7:$A$3228,$H$190)</f>
        <v>0</v>
      </c>
      <c r="L64" s="433">
        <f>SUMIFS(F_Inputs!J$7:J$3228,F_Inputs!$B$7:$B$3228,Inp_PR24_SWB!$E64,F_Inputs!$A$7:$A$3228,$H$190)</f>
        <v>0</v>
      </c>
      <c r="M64" s="172" t="s">
        <v>452</v>
      </c>
      <c r="N64" s="173">
        <f>COUNTIF(InpC!$H$56:$L$266,Inp_PR24_SWB!E64)</f>
        <v>1</v>
      </c>
      <c r="O64" s="173">
        <f>COUNTIF(F_Inputs!$B$8:$B$3121,Inp_PR24_SWB!E64)</f>
        <v>18</v>
      </c>
      <c r="P64" s="164"/>
      <c r="Q64" s="164"/>
      <c r="R64" s="164"/>
      <c r="S64" s="164"/>
      <c r="T64" s="164"/>
      <c r="U64" s="164"/>
      <c r="V64" s="164"/>
    </row>
    <row r="65" spans="1:22" s="431" customFormat="1">
      <c r="A65" s="167" t="s">
        <v>488</v>
      </c>
      <c r="B65" s="164" t="s">
        <v>496</v>
      </c>
      <c r="C65" s="164"/>
      <c r="D65" s="174" t="s">
        <v>497</v>
      </c>
      <c r="E65" s="164" t="s">
        <v>143</v>
      </c>
      <c r="F65" s="432" t="s">
        <v>31</v>
      </c>
      <c r="G65" s="432"/>
      <c r="H65" s="433">
        <f>SUMIFS(F_Inputs!F$7:F$3228,F_Inputs!$B$7:$B$3228,Inp_PR24_SWB!$E65,F_Inputs!$A$7:$A$3228,$H$190)</f>
        <v>0</v>
      </c>
      <c r="I65" s="433">
        <f>SUMIFS(F_Inputs!G$7:G$3228,F_Inputs!$B$7:$B$3228,Inp_PR24_SWB!$E65,F_Inputs!$A$7:$A$3228,$H$190)</f>
        <v>0</v>
      </c>
      <c r="J65" s="433">
        <f>SUMIFS(F_Inputs!H$7:H$3228,F_Inputs!$B$7:$B$3228,Inp_PR24_SWB!$E65,F_Inputs!$A$7:$A$3228,$H$190)</f>
        <v>0</v>
      </c>
      <c r="K65" s="433">
        <f>SUMIFS(F_Inputs!I$7:I$3228,F_Inputs!$B$7:$B$3228,Inp_PR24_SWB!$E65,F_Inputs!$A$7:$A$3228,$H$190)</f>
        <v>0</v>
      </c>
      <c r="L65" s="433">
        <f>SUMIFS(F_Inputs!J$7:J$3228,F_Inputs!$B$7:$B$3228,Inp_PR24_SWB!$E65,F_Inputs!$A$7:$A$3228,$H$190)</f>
        <v>0</v>
      </c>
      <c r="M65" s="172" t="s">
        <v>452</v>
      </c>
      <c r="N65" s="173">
        <f>COUNTIF(InpC!$H$56:$L$266,Inp_PR24_SWB!E65)</f>
        <v>1</v>
      </c>
      <c r="O65" s="173">
        <f>COUNTIF(F_Inputs!$B$8:$B$3121,Inp_PR24_SWB!E65)</f>
        <v>18</v>
      </c>
      <c r="P65" s="164"/>
      <c r="Q65" s="164"/>
      <c r="R65" s="164"/>
      <c r="S65" s="164"/>
      <c r="T65" s="164"/>
      <c r="U65" s="164"/>
      <c r="V65" s="164"/>
    </row>
    <row r="66" spans="1:22" s="431" customFormat="1">
      <c r="A66" s="167" t="s">
        <v>488</v>
      </c>
      <c r="B66" s="164" t="s">
        <v>463</v>
      </c>
      <c r="C66" s="164"/>
      <c r="D66" s="174" t="s">
        <v>498</v>
      </c>
      <c r="E66" s="164" t="s">
        <v>145</v>
      </c>
      <c r="F66" s="432" t="s">
        <v>31</v>
      </c>
      <c r="G66" s="432"/>
      <c r="H66" s="433">
        <f>SUMIFS(F_Inputs!F$7:F$3228,F_Inputs!$B$7:$B$3228,Inp_PR24_SWB!$E66,F_Inputs!$A$7:$A$3228,$H$190)</f>
        <v>0</v>
      </c>
      <c r="I66" s="433">
        <f>SUMIFS(F_Inputs!G$7:G$3228,F_Inputs!$B$7:$B$3228,Inp_PR24_SWB!$E66,F_Inputs!$A$7:$A$3228,$H$190)</f>
        <v>0</v>
      </c>
      <c r="J66" s="433">
        <f>SUMIFS(F_Inputs!H$7:H$3228,F_Inputs!$B$7:$B$3228,Inp_PR24_SWB!$E66,F_Inputs!$A$7:$A$3228,$H$190)</f>
        <v>0</v>
      </c>
      <c r="K66" s="433">
        <f>SUMIFS(F_Inputs!I$7:I$3228,F_Inputs!$B$7:$B$3228,Inp_PR24_SWB!$E66,F_Inputs!$A$7:$A$3228,$H$190)</f>
        <v>0</v>
      </c>
      <c r="L66" s="433">
        <f>SUMIFS(F_Inputs!J$7:J$3228,F_Inputs!$B$7:$B$3228,Inp_PR24_SWB!$E66,F_Inputs!$A$7:$A$3228,$H$190)</f>
        <v>0</v>
      </c>
      <c r="M66" s="172" t="s">
        <v>452</v>
      </c>
      <c r="N66" s="173">
        <f>COUNTIF(InpC!$H$56:$L$266,Inp_PR24_SWB!E66)</f>
        <v>1</v>
      </c>
      <c r="O66" s="173">
        <f>COUNTIF(F_Inputs!$B$8:$B$3121,Inp_PR24_SWB!E66)</f>
        <v>18</v>
      </c>
      <c r="P66" s="164"/>
      <c r="Q66" s="164"/>
      <c r="R66" s="164"/>
      <c r="S66" s="164"/>
      <c r="T66" s="164"/>
      <c r="U66" s="164"/>
      <c r="V66" s="164"/>
    </row>
    <row r="67" spans="1:22" s="431" customFormat="1">
      <c r="A67" s="167" t="s">
        <v>488</v>
      </c>
      <c r="B67" s="164" t="s">
        <v>465</v>
      </c>
      <c r="C67" s="164"/>
      <c r="D67" s="174" t="s">
        <v>499</v>
      </c>
      <c r="E67" s="164" t="s">
        <v>146</v>
      </c>
      <c r="F67" s="432" t="s">
        <v>31</v>
      </c>
      <c r="G67" s="432"/>
      <c r="H67" s="433">
        <f>SUMIFS(F_Inputs!F$7:F$3228,F_Inputs!$B$7:$B$3228,Inp_PR24_SWB!$E67,F_Inputs!$A$7:$A$3228,$H$190)</f>
        <v>0</v>
      </c>
      <c r="I67" s="433">
        <f>SUMIFS(F_Inputs!G$7:G$3228,F_Inputs!$B$7:$B$3228,Inp_PR24_SWB!$E67,F_Inputs!$A$7:$A$3228,$H$190)</f>
        <v>0</v>
      </c>
      <c r="J67" s="433">
        <f>SUMIFS(F_Inputs!H$7:H$3228,F_Inputs!$B$7:$B$3228,Inp_PR24_SWB!$E67,F_Inputs!$A$7:$A$3228,$H$190)</f>
        <v>0</v>
      </c>
      <c r="K67" s="433">
        <f>SUMIFS(F_Inputs!I$7:I$3228,F_Inputs!$B$7:$B$3228,Inp_PR24_SWB!$E67,F_Inputs!$A$7:$A$3228,$H$190)</f>
        <v>0</v>
      </c>
      <c r="L67" s="433">
        <f>SUMIFS(F_Inputs!J$7:J$3228,F_Inputs!$B$7:$B$3228,Inp_PR24_SWB!$E67,F_Inputs!$A$7:$A$3228,$H$190)</f>
        <v>0</v>
      </c>
      <c r="M67" s="172" t="s">
        <v>452</v>
      </c>
      <c r="N67" s="173">
        <f>COUNTIF(InpC!$H$56:$L$266,Inp_PR24_SWB!E67)</f>
        <v>1</v>
      </c>
      <c r="O67" s="173">
        <f>COUNTIF(F_Inputs!$B$8:$B$3121,Inp_PR24_SWB!E67)</f>
        <v>18</v>
      </c>
      <c r="P67" s="164"/>
      <c r="Q67" s="164"/>
      <c r="R67" s="164"/>
      <c r="S67" s="164"/>
      <c r="T67" s="164"/>
      <c r="U67" s="164"/>
      <c r="V67" s="164"/>
    </row>
    <row r="68" spans="1:22" s="431" customFormat="1">
      <c r="A68" s="167" t="s">
        <v>488</v>
      </c>
      <c r="B68" s="164" t="s">
        <v>453</v>
      </c>
      <c r="C68" s="164"/>
      <c r="D68" s="174" t="s">
        <v>500</v>
      </c>
      <c r="E68" s="164" t="s">
        <v>147</v>
      </c>
      <c r="F68" s="432" t="s">
        <v>31</v>
      </c>
      <c r="G68" s="432"/>
      <c r="H68" s="433">
        <f>SUMIFS(F_Inputs!F$7:F$3228,F_Inputs!$B$7:$B$3228,Inp_PR24_SWB!$E68,F_Inputs!$A$7:$A$3228,$H$190)</f>
        <v>0</v>
      </c>
      <c r="I68" s="433">
        <f>SUMIFS(F_Inputs!G$7:G$3228,F_Inputs!$B$7:$B$3228,Inp_PR24_SWB!$E68,F_Inputs!$A$7:$A$3228,$H$190)</f>
        <v>0</v>
      </c>
      <c r="J68" s="433">
        <f>SUMIFS(F_Inputs!H$7:H$3228,F_Inputs!$B$7:$B$3228,Inp_PR24_SWB!$E68,F_Inputs!$A$7:$A$3228,$H$190)</f>
        <v>0</v>
      </c>
      <c r="K68" s="433">
        <f>SUMIFS(F_Inputs!I$7:I$3228,F_Inputs!$B$7:$B$3228,Inp_PR24_SWB!$E68,F_Inputs!$A$7:$A$3228,$H$190)</f>
        <v>0</v>
      </c>
      <c r="L68" s="433">
        <f>SUMIFS(F_Inputs!J$7:J$3228,F_Inputs!$B$7:$B$3228,Inp_PR24_SWB!$E68,F_Inputs!$A$7:$A$3228,$H$190)</f>
        <v>0</v>
      </c>
      <c r="M68" s="172" t="s">
        <v>474</v>
      </c>
      <c r="N68" s="173">
        <f>COUNTIF(InpC!$H$56:$L$266,Inp_PR24_SWB!E68)</f>
        <v>1</v>
      </c>
      <c r="O68" s="173">
        <f>COUNTIF(F_Inputs!$B$8:$B$3121,Inp_PR24_SWB!E68)</f>
        <v>18</v>
      </c>
      <c r="P68" s="164"/>
      <c r="Q68" s="164"/>
      <c r="R68" s="164"/>
      <c r="S68" s="164"/>
      <c r="T68" s="164"/>
      <c r="U68" s="164"/>
      <c r="V68" s="164"/>
    </row>
    <row r="69" spans="1:22" s="431" customFormat="1">
      <c r="A69" s="167" t="s">
        <v>488</v>
      </c>
      <c r="B69" s="164" t="s">
        <v>455</v>
      </c>
      <c r="C69" s="164"/>
      <c r="D69" s="174" t="s">
        <v>501</v>
      </c>
      <c r="E69" s="164" t="s">
        <v>148</v>
      </c>
      <c r="F69" s="432" t="s">
        <v>31</v>
      </c>
      <c r="G69" s="432"/>
      <c r="H69" s="433">
        <f>SUMIFS(F_Inputs!F$7:F$3228,F_Inputs!$B$7:$B$3228,Inp_PR24_SWB!$E69,F_Inputs!$A$7:$A$3228,$H$190)</f>
        <v>0</v>
      </c>
      <c r="I69" s="433">
        <f>SUMIFS(F_Inputs!G$7:G$3228,F_Inputs!$B$7:$B$3228,Inp_PR24_SWB!$E69,F_Inputs!$A$7:$A$3228,$H$190)</f>
        <v>0</v>
      </c>
      <c r="J69" s="433">
        <f>SUMIFS(F_Inputs!H$7:H$3228,F_Inputs!$B$7:$B$3228,Inp_PR24_SWB!$E69,F_Inputs!$A$7:$A$3228,$H$190)</f>
        <v>0</v>
      </c>
      <c r="K69" s="433">
        <f>SUMIFS(F_Inputs!I$7:I$3228,F_Inputs!$B$7:$B$3228,Inp_PR24_SWB!$E69,F_Inputs!$A$7:$A$3228,$H$190)</f>
        <v>0</v>
      </c>
      <c r="L69" s="433">
        <f>SUMIFS(F_Inputs!J$7:J$3228,F_Inputs!$B$7:$B$3228,Inp_PR24_SWB!$E69,F_Inputs!$A$7:$A$3228,$H$190)</f>
        <v>0</v>
      </c>
      <c r="M69" s="172" t="s">
        <v>474</v>
      </c>
      <c r="N69" s="173">
        <f>COUNTIF(InpC!$H$56:$L$266,Inp_PR24_SWB!E69)</f>
        <v>1</v>
      </c>
      <c r="O69" s="173">
        <f>COUNTIF(F_Inputs!$B$8:$B$3121,Inp_PR24_SWB!E69)</f>
        <v>18</v>
      </c>
      <c r="P69" s="164"/>
      <c r="Q69" s="164"/>
      <c r="R69" s="164"/>
      <c r="S69" s="164"/>
      <c r="T69" s="164"/>
      <c r="U69" s="164"/>
      <c r="V69" s="164"/>
    </row>
    <row r="70" spans="1:22" s="431" customFormat="1">
      <c r="A70" s="167" t="s">
        <v>488</v>
      </c>
      <c r="B70" s="164" t="s">
        <v>457</v>
      </c>
      <c r="C70" s="164"/>
      <c r="D70" s="174" t="s">
        <v>502</v>
      </c>
      <c r="E70" s="164" t="s">
        <v>149</v>
      </c>
      <c r="F70" s="432" t="s">
        <v>31</v>
      </c>
      <c r="G70" s="432"/>
      <c r="H70" s="433">
        <f>SUMIFS(F_Inputs!F$7:F$3228,F_Inputs!$B$7:$B$3228,Inp_PR24_SWB!$E70,F_Inputs!$A$7:$A$3228,$H$190)</f>
        <v>0</v>
      </c>
      <c r="I70" s="433">
        <f>SUMIFS(F_Inputs!G$7:G$3228,F_Inputs!$B$7:$B$3228,Inp_PR24_SWB!$E70,F_Inputs!$A$7:$A$3228,$H$190)</f>
        <v>0</v>
      </c>
      <c r="J70" s="433">
        <f>SUMIFS(F_Inputs!H$7:H$3228,F_Inputs!$B$7:$B$3228,Inp_PR24_SWB!$E70,F_Inputs!$A$7:$A$3228,$H$190)</f>
        <v>0</v>
      </c>
      <c r="K70" s="433">
        <f>SUMIFS(F_Inputs!I$7:I$3228,F_Inputs!$B$7:$B$3228,Inp_PR24_SWB!$E70,F_Inputs!$A$7:$A$3228,$H$190)</f>
        <v>0</v>
      </c>
      <c r="L70" s="433">
        <f>SUMIFS(F_Inputs!J$7:J$3228,F_Inputs!$B$7:$B$3228,Inp_PR24_SWB!$E70,F_Inputs!$A$7:$A$3228,$H$190)</f>
        <v>0</v>
      </c>
      <c r="M70" s="172" t="s">
        <v>474</v>
      </c>
      <c r="N70" s="173">
        <f>COUNTIF(InpC!$H$56:$L$266,Inp_PR24_SWB!E70)</f>
        <v>1</v>
      </c>
      <c r="O70" s="173">
        <f>COUNTIF(F_Inputs!$B$8:$B$3121,Inp_PR24_SWB!E70)</f>
        <v>18</v>
      </c>
      <c r="P70" s="164"/>
      <c r="Q70" s="164"/>
      <c r="R70" s="164"/>
      <c r="S70" s="164"/>
      <c r="T70" s="164"/>
      <c r="U70" s="164"/>
      <c r="V70" s="164"/>
    </row>
    <row r="71" spans="1:22" s="431" customFormat="1">
      <c r="A71" s="167" t="s">
        <v>488</v>
      </c>
      <c r="B71" s="164" t="s">
        <v>459</v>
      </c>
      <c r="C71" s="164"/>
      <c r="D71" s="174" t="s">
        <v>503</v>
      </c>
      <c r="E71" s="164" t="s">
        <v>150</v>
      </c>
      <c r="F71" s="432" t="s">
        <v>31</v>
      </c>
      <c r="G71" s="432"/>
      <c r="H71" s="433">
        <f>SUMIFS(F_Inputs!F$7:F$3228,F_Inputs!$B$7:$B$3228,Inp_PR24_SWB!$E71,F_Inputs!$A$7:$A$3228,$H$190)</f>
        <v>0</v>
      </c>
      <c r="I71" s="433">
        <f>SUMIFS(F_Inputs!G$7:G$3228,F_Inputs!$B$7:$B$3228,Inp_PR24_SWB!$E71,F_Inputs!$A$7:$A$3228,$H$190)</f>
        <v>0</v>
      </c>
      <c r="J71" s="433">
        <f>SUMIFS(F_Inputs!H$7:H$3228,F_Inputs!$B$7:$B$3228,Inp_PR24_SWB!$E71,F_Inputs!$A$7:$A$3228,$H$190)</f>
        <v>0</v>
      </c>
      <c r="K71" s="433">
        <f>SUMIFS(F_Inputs!I$7:I$3228,F_Inputs!$B$7:$B$3228,Inp_PR24_SWB!$E71,F_Inputs!$A$7:$A$3228,$H$190)</f>
        <v>0</v>
      </c>
      <c r="L71" s="433">
        <f>SUMIFS(F_Inputs!J$7:J$3228,F_Inputs!$B$7:$B$3228,Inp_PR24_SWB!$E71,F_Inputs!$A$7:$A$3228,$H$190)</f>
        <v>0</v>
      </c>
      <c r="M71" s="172" t="s">
        <v>474</v>
      </c>
      <c r="N71" s="173">
        <f>COUNTIF(InpC!$H$56:$L$266,Inp_PR24_SWB!E71)</f>
        <v>1</v>
      </c>
      <c r="O71" s="173">
        <f>COUNTIF(F_Inputs!$B$8:$B$3121,Inp_PR24_SWB!E71)</f>
        <v>18</v>
      </c>
      <c r="P71" s="164"/>
      <c r="Q71" s="164"/>
      <c r="R71" s="164"/>
      <c r="S71" s="164"/>
      <c r="T71" s="164"/>
      <c r="U71" s="164"/>
      <c r="V71" s="164"/>
    </row>
    <row r="72" spans="1:22" s="431" customFormat="1">
      <c r="A72" s="167" t="s">
        <v>488</v>
      </c>
      <c r="B72" s="164" t="s">
        <v>496</v>
      </c>
      <c r="C72" s="164"/>
      <c r="D72" s="174" t="s">
        <v>504</v>
      </c>
      <c r="E72" s="164" t="s">
        <v>151</v>
      </c>
      <c r="F72" s="432" t="s">
        <v>31</v>
      </c>
      <c r="G72" s="432"/>
      <c r="H72" s="433">
        <f>SUMIFS(F_Inputs!F$7:F$3228,F_Inputs!$B$7:$B$3228,Inp_PR24_SWB!$E72,F_Inputs!$A$7:$A$3228,$H$190)</f>
        <v>0</v>
      </c>
      <c r="I72" s="433">
        <f>SUMIFS(F_Inputs!G$7:G$3228,F_Inputs!$B$7:$B$3228,Inp_PR24_SWB!$E72,F_Inputs!$A$7:$A$3228,$H$190)</f>
        <v>0</v>
      </c>
      <c r="J72" s="433">
        <f>SUMIFS(F_Inputs!H$7:H$3228,F_Inputs!$B$7:$B$3228,Inp_PR24_SWB!$E72,F_Inputs!$A$7:$A$3228,$H$190)</f>
        <v>0</v>
      </c>
      <c r="K72" s="433">
        <f>SUMIFS(F_Inputs!I$7:I$3228,F_Inputs!$B$7:$B$3228,Inp_PR24_SWB!$E72,F_Inputs!$A$7:$A$3228,$H$190)</f>
        <v>0</v>
      </c>
      <c r="L72" s="433">
        <f>SUMIFS(F_Inputs!J$7:J$3228,F_Inputs!$B$7:$B$3228,Inp_PR24_SWB!$E72,F_Inputs!$A$7:$A$3228,$H$190)</f>
        <v>0</v>
      </c>
      <c r="M72" s="172" t="s">
        <v>474</v>
      </c>
      <c r="N72" s="173">
        <f>COUNTIF(InpC!$H$56:$L$266,Inp_PR24_SWB!E72)</f>
        <v>1</v>
      </c>
      <c r="O72" s="173">
        <f>COUNTIF(F_Inputs!$B$8:$B$3121,Inp_PR24_SWB!E72)</f>
        <v>18</v>
      </c>
      <c r="P72" s="164"/>
      <c r="Q72" s="164"/>
      <c r="R72" s="164"/>
      <c r="S72" s="164"/>
      <c r="T72" s="164"/>
      <c r="U72" s="164"/>
      <c r="V72" s="164"/>
    </row>
    <row r="73" spans="1:22" s="431" customFormat="1">
      <c r="A73" s="167" t="s">
        <v>488</v>
      </c>
      <c r="B73" s="164" t="s">
        <v>479</v>
      </c>
      <c r="C73" s="164"/>
      <c r="D73" s="174" t="s">
        <v>505</v>
      </c>
      <c r="E73" s="164" t="s">
        <v>153</v>
      </c>
      <c r="F73" s="432" t="s">
        <v>31</v>
      </c>
      <c r="G73" s="432"/>
      <c r="H73" s="433">
        <f>SUMIFS(F_Inputs!F$7:F$3228,F_Inputs!$B$7:$B$3228,Inp_PR24_SWB!$E73,F_Inputs!$A$7:$A$3228,$H$190)</f>
        <v>0</v>
      </c>
      <c r="I73" s="433">
        <f>SUMIFS(F_Inputs!G$7:G$3228,F_Inputs!$B$7:$B$3228,Inp_PR24_SWB!$E73,F_Inputs!$A$7:$A$3228,$H$190)</f>
        <v>0</v>
      </c>
      <c r="J73" s="433">
        <f>SUMIFS(F_Inputs!H$7:H$3228,F_Inputs!$B$7:$B$3228,Inp_PR24_SWB!$E73,F_Inputs!$A$7:$A$3228,$H$190)</f>
        <v>0</v>
      </c>
      <c r="K73" s="433">
        <f>SUMIFS(F_Inputs!I$7:I$3228,F_Inputs!$B$7:$B$3228,Inp_PR24_SWB!$E73,F_Inputs!$A$7:$A$3228,$H$190)</f>
        <v>0</v>
      </c>
      <c r="L73" s="433">
        <f>SUMIFS(F_Inputs!J$7:J$3228,F_Inputs!$B$7:$B$3228,Inp_PR24_SWB!$E73,F_Inputs!$A$7:$A$3228,$H$190)</f>
        <v>0</v>
      </c>
      <c r="M73" s="172" t="s">
        <v>474</v>
      </c>
      <c r="N73" s="173">
        <f>COUNTIF(InpC!$H$56:$L$266,Inp_PR24_SWB!E73)</f>
        <v>1</v>
      </c>
      <c r="O73" s="173">
        <f>COUNTIF(F_Inputs!$B$8:$B$3121,Inp_PR24_SWB!E73)</f>
        <v>18</v>
      </c>
      <c r="P73" s="164"/>
      <c r="Q73" s="164"/>
      <c r="R73" s="164"/>
      <c r="S73" s="164"/>
      <c r="T73" s="164"/>
      <c r="U73" s="164"/>
      <c r="V73" s="164"/>
    </row>
    <row r="74" spans="1:22" s="431" customFormat="1">
      <c r="A74" s="167" t="s">
        <v>488</v>
      </c>
      <c r="B74" s="164" t="s">
        <v>481</v>
      </c>
      <c r="C74" s="164"/>
      <c r="D74" s="174" t="s">
        <v>506</v>
      </c>
      <c r="E74" s="164" t="s">
        <v>154</v>
      </c>
      <c r="F74" s="432" t="s">
        <v>31</v>
      </c>
      <c r="G74" s="432"/>
      <c r="H74" s="433">
        <f>SUMIFS(F_Inputs!F$7:F$3228,F_Inputs!$B$7:$B$3228,Inp_PR24_SWB!$E74,F_Inputs!$A$7:$A$3228,$H$190)</f>
        <v>0</v>
      </c>
      <c r="I74" s="433">
        <f>SUMIFS(F_Inputs!G$7:G$3228,F_Inputs!$B$7:$B$3228,Inp_PR24_SWB!$E74,F_Inputs!$A$7:$A$3228,$H$190)</f>
        <v>0</v>
      </c>
      <c r="J74" s="433">
        <f>SUMIFS(F_Inputs!H$7:H$3228,F_Inputs!$B$7:$B$3228,Inp_PR24_SWB!$E74,F_Inputs!$A$7:$A$3228,$H$190)</f>
        <v>0</v>
      </c>
      <c r="K74" s="433">
        <f>SUMIFS(F_Inputs!I$7:I$3228,F_Inputs!$B$7:$B$3228,Inp_PR24_SWB!$E74,F_Inputs!$A$7:$A$3228,$H$190)</f>
        <v>0</v>
      </c>
      <c r="L74" s="433">
        <f>SUMIFS(F_Inputs!J$7:J$3228,F_Inputs!$B$7:$B$3228,Inp_PR24_SWB!$E74,F_Inputs!$A$7:$A$3228,$H$190)</f>
        <v>0</v>
      </c>
      <c r="M74" s="172" t="s">
        <v>474</v>
      </c>
      <c r="N74" s="173">
        <f>COUNTIF(InpC!$H$56:$L$266,Inp_PR24_SWB!E74)</f>
        <v>1</v>
      </c>
      <c r="O74" s="173">
        <f>COUNTIF(F_Inputs!$B$8:$B$3121,Inp_PR24_SWB!E74)</f>
        <v>18</v>
      </c>
      <c r="P74" s="164"/>
      <c r="Q74" s="164"/>
      <c r="R74" s="164"/>
      <c r="S74" s="164"/>
      <c r="T74" s="164"/>
      <c r="U74" s="164"/>
      <c r="V74" s="164"/>
    </row>
    <row r="75" spans="1:22" s="431" customFormat="1">
      <c r="A75" s="167" t="s">
        <v>488</v>
      </c>
      <c r="B75" s="164" t="s">
        <v>483</v>
      </c>
      <c r="C75" s="164"/>
      <c r="D75" s="174" t="s">
        <v>507</v>
      </c>
      <c r="E75" s="164" t="s">
        <v>155</v>
      </c>
      <c r="F75" s="432" t="s">
        <v>31</v>
      </c>
      <c r="G75" s="432"/>
      <c r="H75" s="433">
        <f>SUMIFS(F_Inputs!F$7:F$3228,F_Inputs!$B$7:$B$3228,Inp_PR24_SWB!$E75,F_Inputs!$A$7:$A$3228,$H$190)</f>
        <v>0</v>
      </c>
      <c r="I75" s="433">
        <f>SUMIFS(F_Inputs!G$7:G$3228,F_Inputs!$B$7:$B$3228,Inp_PR24_SWB!$E75,F_Inputs!$A$7:$A$3228,$H$190)</f>
        <v>0</v>
      </c>
      <c r="J75" s="433">
        <f>SUMIFS(F_Inputs!H$7:H$3228,F_Inputs!$B$7:$B$3228,Inp_PR24_SWB!$E75,F_Inputs!$A$7:$A$3228,$H$190)</f>
        <v>0</v>
      </c>
      <c r="K75" s="433">
        <f>SUMIFS(F_Inputs!I$7:I$3228,F_Inputs!$B$7:$B$3228,Inp_PR24_SWB!$E75,F_Inputs!$A$7:$A$3228,$H$190)</f>
        <v>0</v>
      </c>
      <c r="L75" s="433">
        <f>SUMIFS(F_Inputs!J$7:J$3228,F_Inputs!$B$7:$B$3228,Inp_PR24_SWB!$E75,F_Inputs!$A$7:$A$3228,$H$190)</f>
        <v>0</v>
      </c>
      <c r="M75" s="172" t="s">
        <v>474</v>
      </c>
      <c r="N75" s="173">
        <f>COUNTIF(InpC!$H$56:$L$266,Inp_PR24_SWB!E75)</f>
        <v>1</v>
      </c>
      <c r="O75" s="173">
        <f>COUNTIF(F_Inputs!$B$8:$B$3121,Inp_PR24_SWB!E75)</f>
        <v>18</v>
      </c>
      <c r="P75" s="164"/>
      <c r="Q75" s="164"/>
      <c r="R75" s="164"/>
      <c r="S75" s="164"/>
      <c r="T75" s="164"/>
      <c r="U75" s="164"/>
      <c r="V75" s="164"/>
    </row>
    <row r="76" spans="1:22" s="431" customFormat="1">
      <c r="A76" s="167" t="s">
        <v>488</v>
      </c>
      <c r="B76" s="164" t="s">
        <v>450</v>
      </c>
      <c r="C76" s="164"/>
      <c r="D76" s="174" t="s">
        <v>508</v>
      </c>
      <c r="E76" s="164" t="s">
        <v>156</v>
      </c>
      <c r="F76" s="432" t="s">
        <v>31</v>
      </c>
      <c r="G76" s="432"/>
      <c r="H76" s="433">
        <f>SUMIFS(F_Inputs!F$7:F$3228,F_Inputs!$B$7:$B$3228,Inp_PR24_SWB!$E76,F_Inputs!$A$7:$A$3228,$H$190)</f>
        <v>0</v>
      </c>
      <c r="I76" s="433">
        <f>SUMIFS(F_Inputs!G$7:G$3228,F_Inputs!$B$7:$B$3228,Inp_PR24_SWB!$E76,F_Inputs!$A$7:$A$3228,$H$190)</f>
        <v>0</v>
      </c>
      <c r="J76" s="433">
        <f>SUMIFS(F_Inputs!H$7:H$3228,F_Inputs!$B$7:$B$3228,Inp_PR24_SWB!$E76,F_Inputs!$A$7:$A$3228,$H$190)</f>
        <v>0</v>
      </c>
      <c r="K76" s="433">
        <f>SUMIFS(F_Inputs!I$7:I$3228,F_Inputs!$B$7:$B$3228,Inp_PR24_SWB!$E76,F_Inputs!$A$7:$A$3228,$H$190)</f>
        <v>0</v>
      </c>
      <c r="L76" s="433">
        <f>SUMIFS(F_Inputs!J$7:J$3228,F_Inputs!$B$7:$B$3228,Inp_PR24_SWB!$E76,F_Inputs!$A$7:$A$3228,$H$190)</f>
        <v>0</v>
      </c>
      <c r="M76" s="172" t="s">
        <v>474</v>
      </c>
      <c r="N76" s="173">
        <f>COUNTIF(InpC!$H$56:$L$266,Inp_PR24_SWB!E76)</f>
        <v>1</v>
      </c>
      <c r="O76" s="173">
        <f>COUNTIF(F_Inputs!$B$8:$B$3121,Inp_PR24_SWB!E76)</f>
        <v>18</v>
      </c>
      <c r="P76" s="164"/>
      <c r="Q76" s="164"/>
      <c r="R76" s="164"/>
      <c r="S76" s="164"/>
      <c r="T76" s="164"/>
      <c r="U76" s="164"/>
      <c r="V76" s="164"/>
    </row>
    <row r="77" spans="1:22" s="431" customFormat="1">
      <c r="A77" s="167" t="s">
        <v>488</v>
      </c>
      <c r="B77" s="164" t="s">
        <v>486</v>
      </c>
      <c r="C77" s="164"/>
      <c r="D77" s="174" t="s">
        <v>509</v>
      </c>
      <c r="E77" s="164" t="s">
        <v>157</v>
      </c>
      <c r="F77" s="432" t="s">
        <v>31</v>
      </c>
      <c r="G77" s="432"/>
      <c r="H77" s="433">
        <f>SUMIFS(F_Inputs!F$7:F$3228,F_Inputs!$B$7:$B$3228,Inp_PR24_SWB!$E77,F_Inputs!$A$7:$A$3228,$H$190)</f>
        <v>0</v>
      </c>
      <c r="I77" s="433">
        <f>SUMIFS(F_Inputs!G$7:G$3228,F_Inputs!$B$7:$B$3228,Inp_PR24_SWB!$E77,F_Inputs!$A$7:$A$3228,$H$190)</f>
        <v>0</v>
      </c>
      <c r="J77" s="433">
        <f>SUMIFS(F_Inputs!H$7:H$3228,F_Inputs!$B$7:$B$3228,Inp_PR24_SWB!$E77,F_Inputs!$A$7:$A$3228,$H$190)</f>
        <v>0</v>
      </c>
      <c r="K77" s="433">
        <f>SUMIFS(F_Inputs!I$7:I$3228,F_Inputs!$B$7:$B$3228,Inp_PR24_SWB!$E77,F_Inputs!$A$7:$A$3228,$H$190)</f>
        <v>0</v>
      </c>
      <c r="L77" s="433">
        <f>SUMIFS(F_Inputs!J$7:J$3228,F_Inputs!$B$7:$B$3228,Inp_PR24_SWB!$E77,F_Inputs!$A$7:$A$3228,$H$190)</f>
        <v>0</v>
      </c>
      <c r="M77" s="172" t="s">
        <v>474</v>
      </c>
      <c r="N77" s="173">
        <f>COUNTIF(InpC!$H$56:$L$266,Inp_PR24_SWB!E77)</f>
        <v>1</v>
      </c>
      <c r="O77" s="173">
        <f>COUNTIF(F_Inputs!$B$8:$B$3121,Inp_PR24_SWB!E77)</f>
        <v>17</v>
      </c>
      <c r="P77" s="164"/>
      <c r="Q77" s="164"/>
      <c r="R77" s="164"/>
      <c r="S77" s="164"/>
      <c r="T77" s="164"/>
      <c r="U77" s="164"/>
      <c r="V77" s="164"/>
    </row>
    <row r="78" spans="1:22" s="431" customFormat="1">
      <c r="A78" s="167" t="s">
        <v>510</v>
      </c>
      <c r="B78" s="434" t="s">
        <v>511</v>
      </c>
      <c r="C78" s="164"/>
      <c r="D78" s="163" t="s">
        <v>512</v>
      </c>
      <c r="E78" s="164" t="s">
        <v>158</v>
      </c>
      <c r="F78" s="432" t="s">
        <v>31</v>
      </c>
      <c r="G78" s="432"/>
      <c r="H78" s="433">
        <f>SUMIFS(F_Inputs!F$7:F$3228,F_Inputs!$B$7:$B$3228,Inp_PR24_SWB!$E78,F_Inputs!$A$7:$A$3228,$H$190)</f>
        <v>0</v>
      </c>
      <c r="I78" s="433">
        <f>SUMIFS(F_Inputs!G$7:G$3228,F_Inputs!$B$7:$B$3228,Inp_PR24_SWB!$E78,F_Inputs!$A$7:$A$3228,$H$190)</f>
        <v>0</v>
      </c>
      <c r="J78" s="433">
        <f>SUMIFS(F_Inputs!H$7:H$3228,F_Inputs!$B$7:$B$3228,Inp_PR24_SWB!$E78,F_Inputs!$A$7:$A$3228,$H$190)</f>
        <v>0</v>
      </c>
      <c r="K78" s="433">
        <f>SUMIFS(F_Inputs!I$7:I$3228,F_Inputs!$B$7:$B$3228,Inp_PR24_SWB!$E78,F_Inputs!$A$7:$A$3228,$H$190)</f>
        <v>0</v>
      </c>
      <c r="L78" s="433">
        <f>SUMIFS(F_Inputs!J$7:J$3228,F_Inputs!$B$7:$B$3228,Inp_PR24_SWB!$E78,F_Inputs!$A$7:$A$3228,$H$190)</f>
        <v>0</v>
      </c>
      <c r="M78" s="172" t="s">
        <v>513</v>
      </c>
      <c r="N78" s="173">
        <f>COUNTIF(InpC!$H$56:$L$266,Inp_PR24_SWB!E78)</f>
        <v>1</v>
      </c>
      <c r="O78" s="173">
        <f>COUNTIF(F_Inputs!$B$8:$B$3121,Inp_PR24_SWB!E78)</f>
        <v>17</v>
      </c>
      <c r="P78" s="164"/>
      <c r="Q78" s="164"/>
      <c r="R78" s="164"/>
      <c r="S78" s="164"/>
      <c r="T78" s="164"/>
      <c r="U78" s="164"/>
      <c r="V78" s="164"/>
    </row>
    <row r="79" spans="1:22" s="431" customFormat="1">
      <c r="A79" s="167" t="s">
        <v>510</v>
      </c>
      <c r="B79" s="434" t="s">
        <v>514</v>
      </c>
      <c r="C79" s="164"/>
      <c r="D79" s="163" t="s">
        <v>515</v>
      </c>
      <c r="E79" s="164" t="s">
        <v>160</v>
      </c>
      <c r="F79" s="432" t="s">
        <v>31</v>
      </c>
      <c r="G79" s="432"/>
      <c r="H79" s="433">
        <f>SUMIFS(F_Inputs!F$7:F$3228,F_Inputs!$B$7:$B$3228,Inp_PR24_SWB!$E79,F_Inputs!$A$7:$A$3228,$H$190)</f>
        <v>0</v>
      </c>
      <c r="I79" s="433">
        <f>SUMIFS(F_Inputs!G$7:G$3228,F_Inputs!$B$7:$B$3228,Inp_PR24_SWB!$E79,F_Inputs!$A$7:$A$3228,$H$190)</f>
        <v>0</v>
      </c>
      <c r="J79" s="433">
        <f>SUMIFS(F_Inputs!H$7:H$3228,F_Inputs!$B$7:$B$3228,Inp_PR24_SWB!$E79,F_Inputs!$A$7:$A$3228,$H$190)</f>
        <v>0</v>
      </c>
      <c r="K79" s="433">
        <f>SUMIFS(F_Inputs!I$7:I$3228,F_Inputs!$B$7:$B$3228,Inp_PR24_SWB!$E79,F_Inputs!$A$7:$A$3228,$H$190)</f>
        <v>0</v>
      </c>
      <c r="L79" s="433">
        <f>SUMIFS(F_Inputs!J$7:J$3228,F_Inputs!$B$7:$B$3228,Inp_PR24_SWB!$E79,F_Inputs!$A$7:$A$3228,$H$190)</f>
        <v>0</v>
      </c>
      <c r="M79" s="172" t="s">
        <v>513</v>
      </c>
      <c r="N79" s="173">
        <f>COUNTIF(InpC!$H$56:$L$266,Inp_PR24_SWB!E79)</f>
        <v>1</v>
      </c>
      <c r="O79" s="173">
        <f>COUNTIF(F_Inputs!$B$8:$B$3121,Inp_PR24_SWB!E79)</f>
        <v>17</v>
      </c>
      <c r="P79" s="164"/>
      <c r="Q79" s="164"/>
      <c r="R79" s="164"/>
      <c r="S79" s="164"/>
      <c r="T79" s="164"/>
      <c r="U79" s="164"/>
      <c r="V79" s="164"/>
    </row>
    <row r="80" spans="1:22" s="431" customFormat="1">
      <c r="A80" s="167" t="s">
        <v>510</v>
      </c>
      <c r="B80" s="434" t="s">
        <v>516</v>
      </c>
      <c r="C80" s="164"/>
      <c r="D80" s="163" t="s">
        <v>517</v>
      </c>
      <c r="E80" s="164" t="s">
        <v>162</v>
      </c>
      <c r="F80" s="432" t="s">
        <v>31</v>
      </c>
      <c r="G80" s="432"/>
      <c r="H80" s="433">
        <f>SUMIFS(F_Inputs!F$7:F$3228,F_Inputs!$B$7:$B$3228,Inp_PR24_SWB!$E80,F_Inputs!$A$7:$A$3228,$H$190)</f>
        <v>0</v>
      </c>
      <c r="I80" s="433">
        <f>SUMIFS(F_Inputs!G$7:G$3228,F_Inputs!$B$7:$B$3228,Inp_PR24_SWB!$E80,F_Inputs!$A$7:$A$3228,$H$190)</f>
        <v>0</v>
      </c>
      <c r="J80" s="433">
        <f>SUMIFS(F_Inputs!H$7:H$3228,F_Inputs!$B$7:$B$3228,Inp_PR24_SWB!$E80,F_Inputs!$A$7:$A$3228,$H$190)</f>
        <v>0</v>
      </c>
      <c r="K80" s="433">
        <f>SUMIFS(F_Inputs!I$7:I$3228,F_Inputs!$B$7:$B$3228,Inp_PR24_SWB!$E80,F_Inputs!$A$7:$A$3228,$H$190)</f>
        <v>0</v>
      </c>
      <c r="L80" s="433">
        <f>SUMIFS(F_Inputs!J$7:J$3228,F_Inputs!$B$7:$B$3228,Inp_PR24_SWB!$E80,F_Inputs!$A$7:$A$3228,$H$190)</f>
        <v>0</v>
      </c>
      <c r="M80" s="172" t="s">
        <v>513</v>
      </c>
      <c r="N80" s="173">
        <f>COUNTIF(InpC!$H$56:$L$266,Inp_PR24_SWB!E80)</f>
        <v>1</v>
      </c>
      <c r="O80" s="173">
        <f>COUNTIF(F_Inputs!$B$8:$B$3121,Inp_PR24_SWB!E80)</f>
        <v>17</v>
      </c>
      <c r="P80" s="164"/>
      <c r="Q80" s="164"/>
      <c r="R80" s="164"/>
      <c r="S80" s="164"/>
      <c r="T80" s="164"/>
      <c r="U80" s="164"/>
      <c r="V80" s="164"/>
    </row>
    <row r="81" spans="1:22" s="431" customFormat="1">
      <c r="A81" s="167" t="s">
        <v>518</v>
      </c>
      <c r="B81" s="434" t="s">
        <v>511</v>
      </c>
      <c r="C81" s="164"/>
      <c r="D81" s="163" t="s">
        <v>519</v>
      </c>
      <c r="E81" s="164" t="s">
        <v>164</v>
      </c>
      <c r="F81" s="432" t="s">
        <v>31</v>
      </c>
      <c r="G81" s="432"/>
      <c r="H81" s="433">
        <f>SUMIFS(F_Inputs!F$7:F$3228,F_Inputs!$B$7:$B$3228,Inp_PR24_SWB!$E81,F_Inputs!$A$7:$A$3228,$H$190)</f>
        <v>0</v>
      </c>
      <c r="I81" s="433">
        <f>SUMIFS(F_Inputs!G$7:G$3228,F_Inputs!$B$7:$B$3228,Inp_PR24_SWB!$E81,F_Inputs!$A$7:$A$3228,$H$190)</f>
        <v>0</v>
      </c>
      <c r="J81" s="433">
        <f>SUMIFS(F_Inputs!H$7:H$3228,F_Inputs!$B$7:$B$3228,Inp_PR24_SWB!$E81,F_Inputs!$A$7:$A$3228,$H$190)</f>
        <v>0</v>
      </c>
      <c r="K81" s="433">
        <f>SUMIFS(F_Inputs!I$7:I$3228,F_Inputs!$B$7:$B$3228,Inp_PR24_SWB!$E81,F_Inputs!$A$7:$A$3228,$H$190)</f>
        <v>0</v>
      </c>
      <c r="L81" s="433">
        <f>SUMIFS(F_Inputs!J$7:J$3228,F_Inputs!$B$7:$B$3228,Inp_PR24_SWB!$E81,F_Inputs!$A$7:$A$3228,$H$190)</f>
        <v>0</v>
      </c>
      <c r="M81" s="172" t="s">
        <v>513</v>
      </c>
      <c r="N81" s="173">
        <f>COUNTIF(InpC!$H$56:$L$266,Inp_PR24_SWB!E81)</f>
        <v>1</v>
      </c>
      <c r="O81" s="173">
        <f>COUNTIF(F_Inputs!$B$8:$B$3121,Inp_PR24_SWB!E81)</f>
        <v>17</v>
      </c>
      <c r="P81" s="164"/>
      <c r="Q81" s="164"/>
      <c r="R81" s="164"/>
      <c r="S81" s="164"/>
      <c r="T81" s="164"/>
      <c r="U81" s="164"/>
      <c r="V81" s="164"/>
    </row>
    <row r="82" spans="1:22" s="431" customFormat="1">
      <c r="A82" s="167" t="s">
        <v>518</v>
      </c>
      <c r="B82" s="434" t="s">
        <v>520</v>
      </c>
      <c r="C82" s="164"/>
      <c r="D82" s="163" t="s">
        <v>521</v>
      </c>
      <c r="E82" s="164" t="s">
        <v>166</v>
      </c>
      <c r="F82" s="432" t="s">
        <v>31</v>
      </c>
      <c r="G82" s="432"/>
      <c r="H82" s="433">
        <f>SUMIFS(F_Inputs!F$7:F$3228,F_Inputs!$B$7:$B$3228,Inp_PR24_SWB!$E82,F_Inputs!$A$7:$A$3228,$H$190)</f>
        <v>0</v>
      </c>
      <c r="I82" s="433">
        <f>SUMIFS(F_Inputs!G$7:G$3228,F_Inputs!$B$7:$B$3228,Inp_PR24_SWB!$E82,F_Inputs!$A$7:$A$3228,$H$190)</f>
        <v>0</v>
      </c>
      <c r="J82" s="433">
        <f>SUMIFS(F_Inputs!H$7:H$3228,F_Inputs!$B$7:$B$3228,Inp_PR24_SWB!$E82,F_Inputs!$A$7:$A$3228,$H$190)</f>
        <v>0</v>
      </c>
      <c r="K82" s="433">
        <f>SUMIFS(F_Inputs!I$7:I$3228,F_Inputs!$B$7:$B$3228,Inp_PR24_SWB!$E82,F_Inputs!$A$7:$A$3228,$H$190)</f>
        <v>0</v>
      </c>
      <c r="L82" s="433">
        <f>SUMIFS(F_Inputs!J$7:J$3228,F_Inputs!$B$7:$B$3228,Inp_PR24_SWB!$E82,F_Inputs!$A$7:$A$3228,$H$190)</f>
        <v>0</v>
      </c>
      <c r="M82" s="172" t="s">
        <v>513</v>
      </c>
      <c r="N82" s="173">
        <f>COUNTIF(InpC!$H$56:$L$266,Inp_PR24_SWB!E82)</f>
        <v>1</v>
      </c>
      <c r="O82" s="173">
        <f>COUNTIF(F_Inputs!$B$8:$B$3121,Inp_PR24_SWB!E82)</f>
        <v>17</v>
      </c>
      <c r="P82" s="164"/>
      <c r="Q82" s="175"/>
      <c r="R82" s="175"/>
      <c r="S82" s="175"/>
      <c r="T82" s="164"/>
      <c r="U82" s="164"/>
      <c r="V82" s="164"/>
    </row>
    <row r="83" spans="1:22" s="431" customFormat="1">
      <c r="A83" s="167" t="s">
        <v>518</v>
      </c>
      <c r="B83" s="434" t="s">
        <v>522</v>
      </c>
      <c r="C83" s="164"/>
      <c r="D83" s="163" t="s">
        <v>523</v>
      </c>
      <c r="E83" s="164" t="s">
        <v>168</v>
      </c>
      <c r="F83" s="432" t="s">
        <v>31</v>
      </c>
      <c r="G83" s="432"/>
      <c r="H83" s="433">
        <f>SUMIFS(F_Inputs!F$7:F$3228,F_Inputs!$B$7:$B$3228,Inp_PR24_SWB!$E83,F_Inputs!$A$7:$A$3228,$H$190)</f>
        <v>0</v>
      </c>
      <c r="I83" s="433">
        <f>SUMIFS(F_Inputs!G$7:G$3228,F_Inputs!$B$7:$B$3228,Inp_PR24_SWB!$E83,F_Inputs!$A$7:$A$3228,$H$190)</f>
        <v>0</v>
      </c>
      <c r="J83" s="433">
        <f>SUMIFS(F_Inputs!H$7:H$3228,F_Inputs!$B$7:$B$3228,Inp_PR24_SWB!$E83,F_Inputs!$A$7:$A$3228,$H$190)</f>
        <v>0</v>
      </c>
      <c r="K83" s="433">
        <f>SUMIFS(F_Inputs!I$7:I$3228,F_Inputs!$B$7:$B$3228,Inp_PR24_SWB!$E83,F_Inputs!$A$7:$A$3228,$H$190)</f>
        <v>0</v>
      </c>
      <c r="L83" s="433">
        <f>SUMIFS(F_Inputs!J$7:J$3228,F_Inputs!$B$7:$B$3228,Inp_PR24_SWB!$E83,F_Inputs!$A$7:$A$3228,$H$190)</f>
        <v>0</v>
      </c>
      <c r="M83" s="172" t="s">
        <v>513</v>
      </c>
      <c r="N83" s="173">
        <f>COUNTIF(InpC!$H$56:$L$266,Inp_PR24_SWB!E83)</f>
        <v>1</v>
      </c>
      <c r="O83" s="173">
        <f>COUNTIF(F_Inputs!$B$8:$B$3121,Inp_PR24_SWB!E83)</f>
        <v>17</v>
      </c>
      <c r="P83" s="164"/>
      <c r="Q83" s="175"/>
      <c r="R83" s="175"/>
      <c r="S83" s="175"/>
      <c r="T83" s="164"/>
      <c r="U83" s="164"/>
      <c r="V83" s="164"/>
    </row>
    <row r="84" spans="1:22" s="431" customFormat="1">
      <c r="A84" s="176" t="s">
        <v>510</v>
      </c>
      <c r="B84" s="435" t="s">
        <v>511</v>
      </c>
      <c r="C84" s="175" t="s">
        <v>524</v>
      </c>
      <c r="D84" s="177" t="s">
        <v>512</v>
      </c>
      <c r="E84" s="175" t="s">
        <v>170</v>
      </c>
      <c r="F84" s="432" t="s">
        <v>31</v>
      </c>
      <c r="G84" s="432"/>
      <c r="H84" s="433">
        <f>SUMIFS(F_Inputs!F$7:F$3228,F_Inputs!$B$7:$B$3228,Inp_PR24_SWB!$E84,F_Inputs!$A$7:$A$3228,$H$190)</f>
        <v>0</v>
      </c>
      <c r="I84" s="433">
        <f>SUMIFS(F_Inputs!G$7:G$3228,F_Inputs!$B$7:$B$3228,Inp_PR24_SWB!$E84,F_Inputs!$A$7:$A$3228,$H$190)</f>
        <v>0</v>
      </c>
      <c r="J84" s="433">
        <f>SUMIFS(F_Inputs!H$7:H$3228,F_Inputs!$B$7:$B$3228,Inp_PR24_SWB!$E84,F_Inputs!$A$7:$A$3228,$H$190)</f>
        <v>0</v>
      </c>
      <c r="K84" s="433">
        <f>SUMIFS(F_Inputs!I$7:I$3228,F_Inputs!$B$7:$B$3228,Inp_PR24_SWB!$E84,F_Inputs!$A$7:$A$3228,$H$190)</f>
        <v>0</v>
      </c>
      <c r="L84" s="433">
        <f>SUMIFS(F_Inputs!J$7:J$3228,F_Inputs!$B$7:$B$3228,Inp_PR24_SWB!$E84,F_Inputs!$A$7:$A$3228,$H$190)</f>
        <v>0</v>
      </c>
      <c r="M84" s="172" t="s">
        <v>525</v>
      </c>
      <c r="N84" s="173">
        <f>COUNTIF(InpC!$H$56:$L$266,Inp_PR24_SWB!E84)</f>
        <v>1</v>
      </c>
      <c r="O84" s="173">
        <f>COUNTIF(F_Inputs!$B$8:$B$3121,Inp_PR24_SWB!E84)</f>
        <v>17</v>
      </c>
      <c r="P84" s="164"/>
      <c r="Q84" s="164"/>
      <c r="R84" s="164"/>
      <c r="S84" s="164"/>
      <c r="T84" s="164"/>
      <c r="U84" s="164"/>
      <c r="V84" s="164"/>
    </row>
    <row r="85" spans="1:22" s="431" customFormat="1">
      <c r="A85" s="176" t="s">
        <v>510</v>
      </c>
      <c r="B85" s="435" t="s">
        <v>511</v>
      </c>
      <c r="C85" s="175" t="s">
        <v>526</v>
      </c>
      <c r="D85" s="177" t="s">
        <v>512</v>
      </c>
      <c r="E85" s="175" t="s">
        <v>172</v>
      </c>
      <c r="F85" s="432" t="s">
        <v>31</v>
      </c>
      <c r="G85" s="432"/>
      <c r="H85" s="433">
        <f>SUMIFS(F_Inputs!F$7:F$3228,F_Inputs!$B$7:$B$3228,Inp_PR24_SWB!$E85,F_Inputs!$A$7:$A$3228,$H$190)</f>
        <v>0</v>
      </c>
      <c r="I85" s="433">
        <f>SUMIFS(F_Inputs!G$7:G$3228,F_Inputs!$B$7:$B$3228,Inp_PR24_SWB!$E85,F_Inputs!$A$7:$A$3228,$H$190)</f>
        <v>0</v>
      </c>
      <c r="J85" s="433">
        <f>SUMIFS(F_Inputs!H$7:H$3228,F_Inputs!$B$7:$B$3228,Inp_PR24_SWB!$E85,F_Inputs!$A$7:$A$3228,$H$190)</f>
        <v>0</v>
      </c>
      <c r="K85" s="433">
        <f>SUMIFS(F_Inputs!I$7:I$3228,F_Inputs!$B$7:$B$3228,Inp_PR24_SWB!$E85,F_Inputs!$A$7:$A$3228,$H$190)</f>
        <v>0</v>
      </c>
      <c r="L85" s="433">
        <f>SUMIFS(F_Inputs!J$7:J$3228,F_Inputs!$B$7:$B$3228,Inp_PR24_SWB!$E85,F_Inputs!$A$7:$A$3228,$H$190)</f>
        <v>0</v>
      </c>
      <c r="M85" s="172" t="s">
        <v>525</v>
      </c>
      <c r="N85" s="173">
        <f>COUNTIF(InpC!$H$56:$L$266,Inp_PR24_SWB!E85)</f>
        <v>1</v>
      </c>
      <c r="O85" s="173">
        <f>COUNTIF(F_Inputs!$B$8:$B$3121,Inp_PR24_SWB!E85)</f>
        <v>17</v>
      </c>
      <c r="P85" s="164"/>
      <c r="Q85" s="164"/>
      <c r="R85" s="164"/>
      <c r="S85" s="164"/>
      <c r="T85" s="164"/>
      <c r="U85" s="164"/>
      <c r="V85" s="164"/>
    </row>
    <row r="86" spans="1:22" s="431" customFormat="1">
      <c r="A86" s="176" t="s">
        <v>510</v>
      </c>
      <c r="B86" s="435" t="s">
        <v>511</v>
      </c>
      <c r="C86" s="175" t="s">
        <v>527</v>
      </c>
      <c r="D86" s="177" t="s">
        <v>512</v>
      </c>
      <c r="E86" s="175" t="s">
        <v>174</v>
      </c>
      <c r="F86" s="432" t="s">
        <v>31</v>
      </c>
      <c r="G86" s="432"/>
      <c r="H86" s="433">
        <f>SUMIFS(F_Inputs!F$7:F$3228,F_Inputs!$B$7:$B$3228,Inp_PR24_SWB!$E86,F_Inputs!$A$7:$A$3228,$H$190)</f>
        <v>0</v>
      </c>
      <c r="I86" s="433">
        <f>SUMIFS(F_Inputs!G$7:G$3228,F_Inputs!$B$7:$B$3228,Inp_PR24_SWB!$E86,F_Inputs!$A$7:$A$3228,$H$190)</f>
        <v>0</v>
      </c>
      <c r="J86" s="433">
        <f>SUMIFS(F_Inputs!H$7:H$3228,F_Inputs!$B$7:$B$3228,Inp_PR24_SWB!$E86,F_Inputs!$A$7:$A$3228,$H$190)</f>
        <v>0</v>
      </c>
      <c r="K86" s="433">
        <f>SUMIFS(F_Inputs!I$7:I$3228,F_Inputs!$B$7:$B$3228,Inp_PR24_SWB!$E86,F_Inputs!$A$7:$A$3228,$H$190)</f>
        <v>0</v>
      </c>
      <c r="L86" s="433">
        <f>SUMIFS(F_Inputs!J$7:J$3228,F_Inputs!$B$7:$B$3228,Inp_PR24_SWB!$E86,F_Inputs!$A$7:$A$3228,$H$190)</f>
        <v>0</v>
      </c>
      <c r="M86" s="172" t="s">
        <v>525</v>
      </c>
      <c r="N86" s="173">
        <f>COUNTIF(InpC!$H$56:$L$266,Inp_PR24_SWB!E86)</f>
        <v>1</v>
      </c>
      <c r="O86" s="173">
        <f>COUNTIF(F_Inputs!$B$8:$B$3121,Inp_PR24_SWB!E86)</f>
        <v>17</v>
      </c>
      <c r="P86" s="164"/>
      <c r="Q86" s="164"/>
      <c r="R86" s="164"/>
      <c r="S86" s="164"/>
      <c r="T86" s="164"/>
      <c r="U86" s="164"/>
      <c r="V86" s="164"/>
    </row>
    <row r="87" spans="1:22" s="431" customFormat="1">
      <c r="A87" s="167" t="s">
        <v>510</v>
      </c>
      <c r="B87" s="436" t="s">
        <v>528</v>
      </c>
      <c r="C87" s="164"/>
      <c r="D87" s="163" t="s">
        <v>529</v>
      </c>
      <c r="E87" s="164" t="s">
        <v>176</v>
      </c>
      <c r="F87" s="432" t="s">
        <v>31</v>
      </c>
      <c r="G87" s="432"/>
      <c r="H87" s="433">
        <f>SUMIFS(F_Inputs!F$7:F$3228,F_Inputs!$B$7:$B$3228,Inp_PR24_SWB!$E87,F_Inputs!$A$7:$A$3228,$H$190)</f>
        <v>0</v>
      </c>
      <c r="I87" s="433">
        <f>SUMIFS(F_Inputs!G$7:G$3228,F_Inputs!$B$7:$B$3228,Inp_PR24_SWB!$E87,F_Inputs!$A$7:$A$3228,$H$190)</f>
        <v>0</v>
      </c>
      <c r="J87" s="433">
        <f>SUMIFS(F_Inputs!H$7:H$3228,F_Inputs!$B$7:$B$3228,Inp_PR24_SWB!$E87,F_Inputs!$A$7:$A$3228,$H$190)</f>
        <v>0</v>
      </c>
      <c r="K87" s="433">
        <f>SUMIFS(F_Inputs!I$7:I$3228,F_Inputs!$B$7:$B$3228,Inp_PR24_SWB!$E87,F_Inputs!$A$7:$A$3228,$H$190)</f>
        <v>0</v>
      </c>
      <c r="L87" s="433">
        <f>SUMIFS(F_Inputs!J$7:J$3228,F_Inputs!$B$7:$B$3228,Inp_PR24_SWB!$E87,F_Inputs!$A$7:$A$3228,$H$190)</f>
        <v>0</v>
      </c>
      <c r="M87" s="172" t="s">
        <v>525</v>
      </c>
      <c r="N87" s="173">
        <f>COUNTIF(InpC!$H$56:$L$266,Inp_PR24_SWB!E87)</f>
        <v>1</v>
      </c>
      <c r="O87" s="173">
        <f>COUNTIF(F_Inputs!$B$8:$B$3121,Inp_PR24_SWB!E87)</f>
        <v>17</v>
      </c>
      <c r="P87" s="164"/>
      <c r="Q87" s="164"/>
      <c r="R87" s="164"/>
      <c r="S87" s="164"/>
      <c r="T87" s="164"/>
      <c r="U87" s="164"/>
      <c r="V87" s="164"/>
    </row>
    <row r="88" spans="1:22" s="431" customFormat="1">
      <c r="A88" s="167" t="s">
        <v>510</v>
      </c>
      <c r="B88" s="436" t="s">
        <v>530</v>
      </c>
      <c r="C88" s="164"/>
      <c r="D88" s="163" t="s">
        <v>531</v>
      </c>
      <c r="E88" s="164" t="s">
        <v>178</v>
      </c>
      <c r="F88" s="432" t="s">
        <v>31</v>
      </c>
      <c r="G88" s="432"/>
      <c r="H88" s="433">
        <f>SUMIFS(F_Inputs!F$7:F$3228,F_Inputs!$B$7:$B$3228,Inp_PR24_SWB!$E88,F_Inputs!$A$7:$A$3228,$H$190)</f>
        <v>0.26700000000000013</v>
      </c>
      <c r="I88" s="433">
        <f>SUMIFS(F_Inputs!G$7:G$3228,F_Inputs!$B$7:$B$3228,Inp_PR24_SWB!$E88,F_Inputs!$A$7:$A$3228,$H$190)</f>
        <v>0.26700000000000013</v>
      </c>
      <c r="J88" s="433">
        <f>SUMIFS(F_Inputs!H$7:H$3228,F_Inputs!$B$7:$B$3228,Inp_PR24_SWB!$E88,F_Inputs!$A$7:$A$3228,$H$190)</f>
        <v>0.26700000000000013</v>
      </c>
      <c r="K88" s="433">
        <f>SUMIFS(F_Inputs!I$7:I$3228,F_Inputs!$B$7:$B$3228,Inp_PR24_SWB!$E88,F_Inputs!$A$7:$A$3228,$H$190)</f>
        <v>0.26700000000000018</v>
      </c>
      <c r="L88" s="433">
        <f>SUMIFS(F_Inputs!J$7:J$3228,F_Inputs!$B$7:$B$3228,Inp_PR24_SWB!$E88,F_Inputs!$A$7:$A$3228,$H$190)</f>
        <v>0.26700000000000018</v>
      </c>
      <c r="M88" s="172" t="s">
        <v>525</v>
      </c>
      <c r="N88" s="173">
        <f>COUNTIF(InpC!$H$56:$L$266,Inp_PR24_SWB!E88)</f>
        <v>1</v>
      </c>
      <c r="O88" s="173">
        <f>COUNTIF(F_Inputs!$B$8:$B$3121,Inp_PR24_SWB!E88)</f>
        <v>17</v>
      </c>
      <c r="P88" s="164"/>
      <c r="Q88" s="164"/>
      <c r="R88" s="164"/>
      <c r="S88" s="164"/>
      <c r="T88" s="164"/>
      <c r="U88" s="164"/>
      <c r="V88" s="164"/>
    </row>
    <row r="89" spans="1:22" s="431" customFormat="1">
      <c r="A89" s="167" t="s">
        <v>510</v>
      </c>
      <c r="B89" s="436" t="s">
        <v>532</v>
      </c>
      <c r="C89" s="164"/>
      <c r="D89" s="163" t="s">
        <v>533</v>
      </c>
      <c r="E89" s="164" t="s">
        <v>180</v>
      </c>
      <c r="F89" s="432" t="s">
        <v>31</v>
      </c>
      <c r="G89" s="432"/>
      <c r="H89" s="433">
        <f>SUMIFS(F_Inputs!F$7:F$3228,F_Inputs!$B$7:$B$3228,Inp_PR24_SWB!$E89,F_Inputs!$A$7:$A$3228,$H$190)</f>
        <v>0</v>
      </c>
      <c r="I89" s="433">
        <f>SUMIFS(F_Inputs!G$7:G$3228,F_Inputs!$B$7:$B$3228,Inp_PR24_SWB!$E89,F_Inputs!$A$7:$A$3228,$H$190)</f>
        <v>0</v>
      </c>
      <c r="J89" s="433">
        <f>SUMIFS(F_Inputs!H$7:H$3228,F_Inputs!$B$7:$B$3228,Inp_PR24_SWB!$E89,F_Inputs!$A$7:$A$3228,$H$190)</f>
        <v>0</v>
      </c>
      <c r="K89" s="433">
        <f>SUMIFS(F_Inputs!I$7:I$3228,F_Inputs!$B$7:$B$3228,Inp_PR24_SWB!$E89,F_Inputs!$A$7:$A$3228,$H$190)</f>
        <v>0</v>
      </c>
      <c r="L89" s="433">
        <f>SUMIFS(F_Inputs!J$7:J$3228,F_Inputs!$B$7:$B$3228,Inp_PR24_SWB!$E89,F_Inputs!$A$7:$A$3228,$H$190)</f>
        <v>0</v>
      </c>
      <c r="M89" s="172" t="s">
        <v>525</v>
      </c>
      <c r="N89" s="173">
        <f>COUNTIF(InpC!$H$56:$L$266,Inp_PR24_SWB!E89)</f>
        <v>1</v>
      </c>
      <c r="O89" s="173">
        <f>COUNTIF(F_Inputs!$B$8:$B$3121,Inp_PR24_SWB!E89)</f>
        <v>17</v>
      </c>
      <c r="P89" s="164"/>
      <c r="Q89" s="164"/>
      <c r="R89" s="164"/>
      <c r="S89" s="164"/>
      <c r="T89" s="164"/>
      <c r="U89" s="164"/>
      <c r="V89" s="164"/>
    </row>
    <row r="90" spans="1:22" s="431" customFormat="1">
      <c r="A90" s="167" t="s">
        <v>510</v>
      </c>
      <c r="B90" s="436" t="s">
        <v>534</v>
      </c>
      <c r="C90" s="164"/>
      <c r="D90" s="163" t="s">
        <v>535</v>
      </c>
      <c r="E90" s="164" t="s">
        <v>182</v>
      </c>
      <c r="F90" s="432" t="s">
        <v>31</v>
      </c>
      <c r="G90" s="432"/>
      <c r="H90" s="433">
        <f>SUMIFS(F_Inputs!F$7:F$3228,F_Inputs!$B$7:$B$3228,Inp_PR24_SWB!$E90,F_Inputs!$A$7:$A$3228,$H$190)</f>
        <v>0.17100000000000001</v>
      </c>
      <c r="I90" s="433">
        <f>SUMIFS(F_Inputs!G$7:G$3228,F_Inputs!$B$7:$B$3228,Inp_PR24_SWB!$E90,F_Inputs!$A$7:$A$3228,$H$190)</f>
        <v>0.1710000000000001</v>
      </c>
      <c r="J90" s="433">
        <f>SUMIFS(F_Inputs!H$7:H$3228,F_Inputs!$B$7:$B$3228,Inp_PR24_SWB!$E90,F_Inputs!$A$7:$A$3228,$H$190)</f>
        <v>0.1710000000000001</v>
      </c>
      <c r="K90" s="433">
        <f>SUMIFS(F_Inputs!I$7:I$3228,F_Inputs!$B$7:$B$3228,Inp_PR24_SWB!$E90,F_Inputs!$A$7:$A$3228,$H$190)</f>
        <v>0.1710000000000001</v>
      </c>
      <c r="L90" s="433">
        <f>SUMIFS(F_Inputs!J$7:J$3228,F_Inputs!$B$7:$B$3228,Inp_PR24_SWB!$E90,F_Inputs!$A$7:$A$3228,$H$190)</f>
        <v>0.1710000000000001</v>
      </c>
      <c r="M90" s="172" t="s">
        <v>525</v>
      </c>
      <c r="N90" s="173">
        <f>COUNTIF(InpC!$H$56:$L$266,Inp_PR24_SWB!E90)</f>
        <v>1</v>
      </c>
      <c r="O90" s="173">
        <f>COUNTIF(F_Inputs!$B$8:$B$3121,Inp_PR24_SWB!E90)</f>
        <v>17</v>
      </c>
      <c r="P90" s="164"/>
      <c r="Q90" s="164"/>
      <c r="R90" s="164"/>
      <c r="S90" s="164"/>
      <c r="T90" s="164"/>
      <c r="U90" s="164"/>
      <c r="V90" s="164"/>
    </row>
    <row r="91" spans="1:22" s="431" customFormat="1">
      <c r="A91" s="167" t="s">
        <v>510</v>
      </c>
      <c r="B91" s="436" t="s">
        <v>536</v>
      </c>
      <c r="C91" s="164"/>
      <c r="D91" s="163" t="s">
        <v>537</v>
      </c>
      <c r="E91" s="164" t="s">
        <v>184</v>
      </c>
      <c r="F91" s="432" t="s">
        <v>31</v>
      </c>
      <c r="G91" s="432"/>
      <c r="H91" s="433">
        <f>SUMIFS(F_Inputs!F$7:F$3228,F_Inputs!$B$7:$B$3228,Inp_PR24_SWB!$E91,F_Inputs!$A$7:$A$3228,$H$190)</f>
        <v>0.7410000000000001</v>
      </c>
      <c r="I91" s="433">
        <f>SUMIFS(F_Inputs!G$7:G$3228,F_Inputs!$B$7:$B$3228,Inp_PR24_SWB!$E91,F_Inputs!$A$7:$A$3228,$H$190)</f>
        <v>0.7410000000000001</v>
      </c>
      <c r="J91" s="433">
        <f>SUMIFS(F_Inputs!H$7:H$3228,F_Inputs!$B$7:$B$3228,Inp_PR24_SWB!$E91,F_Inputs!$A$7:$A$3228,$H$190)</f>
        <v>0.7410000000000001</v>
      </c>
      <c r="K91" s="433">
        <f>SUMIFS(F_Inputs!I$7:I$3228,F_Inputs!$B$7:$B$3228,Inp_PR24_SWB!$E91,F_Inputs!$A$7:$A$3228,$H$190)</f>
        <v>0.74100000000000021</v>
      </c>
      <c r="L91" s="433">
        <f>SUMIFS(F_Inputs!J$7:J$3228,F_Inputs!$B$7:$B$3228,Inp_PR24_SWB!$E91,F_Inputs!$A$7:$A$3228,$H$190)</f>
        <v>0.74100000000000021</v>
      </c>
      <c r="M91" s="172" t="s">
        <v>525</v>
      </c>
      <c r="N91" s="173">
        <f>COUNTIF(InpC!$H$56:$L$266,Inp_PR24_SWB!E91)</f>
        <v>1</v>
      </c>
      <c r="O91" s="173">
        <f>COUNTIF(F_Inputs!$B$8:$B$3121,Inp_PR24_SWB!E91)</f>
        <v>17</v>
      </c>
      <c r="P91" s="164"/>
      <c r="Q91" s="164"/>
      <c r="R91" s="164"/>
      <c r="S91" s="164"/>
      <c r="T91" s="164"/>
      <c r="U91" s="164"/>
      <c r="V91" s="164"/>
    </row>
    <row r="92" spans="1:22" s="431" customFormat="1">
      <c r="A92" s="167" t="s">
        <v>510</v>
      </c>
      <c r="B92" s="436" t="s">
        <v>538</v>
      </c>
      <c r="C92" s="164"/>
      <c r="D92" s="163" t="s">
        <v>539</v>
      </c>
      <c r="E92" s="164" t="s">
        <v>186</v>
      </c>
      <c r="F92" s="432" t="s">
        <v>31</v>
      </c>
      <c r="G92" s="432"/>
      <c r="H92" s="433">
        <f>SUMIFS(F_Inputs!F$7:F$3228,F_Inputs!$B$7:$B$3228,Inp_PR24_SWB!$E92,F_Inputs!$A$7:$A$3228,$H$190)</f>
        <v>1.005347873846528</v>
      </c>
      <c r="I92" s="433">
        <f>SUMIFS(F_Inputs!G$7:G$3228,F_Inputs!$B$7:$B$3228,Inp_PR24_SWB!$E92,F_Inputs!$A$7:$A$3228,$H$190)</f>
        <v>1.0055119975004769</v>
      </c>
      <c r="J92" s="433">
        <f>SUMIFS(F_Inputs!H$7:H$3228,F_Inputs!$B$7:$B$3228,Inp_PR24_SWB!$E92,F_Inputs!$A$7:$A$3228,$H$190)</f>
        <v>1.0055119975004769</v>
      </c>
      <c r="K92" s="433">
        <f>SUMIFS(F_Inputs!I$7:I$3228,F_Inputs!$B$7:$B$3228,Inp_PR24_SWB!$E92,F_Inputs!$A$7:$A$3228,$H$190)</f>
        <v>1.0055119975004769</v>
      </c>
      <c r="L92" s="433">
        <f>SUMIFS(F_Inputs!J$7:J$3228,F_Inputs!$B$7:$B$3228,Inp_PR24_SWB!$E92,F_Inputs!$A$7:$A$3228,$H$190)</f>
        <v>1.0055119975004769</v>
      </c>
      <c r="M92" s="172" t="s">
        <v>525</v>
      </c>
      <c r="N92" s="173">
        <f>COUNTIF(InpC!$H$56:$L$266,Inp_PR24_SWB!E92)</f>
        <v>1</v>
      </c>
      <c r="O92" s="173">
        <f>COUNTIF(F_Inputs!$B$8:$B$3121,Inp_PR24_SWB!E92)</f>
        <v>17</v>
      </c>
      <c r="P92" s="164"/>
      <c r="Q92" s="164"/>
      <c r="R92" s="164"/>
      <c r="S92" s="164"/>
      <c r="T92" s="164"/>
      <c r="U92" s="164"/>
      <c r="V92" s="164"/>
    </row>
    <row r="93" spans="1:22" s="431" customFormat="1">
      <c r="A93" s="167" t="s">
        <v>510</v>
      </c>
      <c r="B93" s="436" t="s">
        <v>540</v>
      </c>
      <c r="C93" s="164"/>
      <c r="D93" s="163" t="s">
        <v>541</v>
      </c>
      <c r="E93" s="164" t="s">
        <v>188</v>
      </c>
      <c r="F93" s="432" t="s">
        <v>31</v>
      </c>
      <c r="G93" s="432"/>
      <c r="H93" s="433">
        <f>SUMIFS(F_Inputs!F$7:F$3228,F_Inputs!$B$7:$B$3228,Inp_PR24_SWB!$E93,F_Inputs!$A$7:$A$3228,$H$190)</f>
        <v>0.17741433067879911</v>
      </c>
      <c r="I93" s="433">
        <f>SUMIFS(F_Inputs!G$7:G$3228,F_Inputs!$B$7:$B$3228,Inp_PR24_SWB!$E93,F_Inputs!$A$7:$A$3228,$H$190)</f>
        <v>0.17744329367655479</v>
      </c>
      <c r="J93" s="433">
        <f>SUMIFS(F_Inputs!H$7:H$3228,F_Inputs!$B$7:$B$3228,Inp_PR24_SWB!$E93,F_Inputs!$A$7:$A$3228,$H$190)</f>
        <v>0.17744329367655479</v>
      </c>
      <c r="K93" s="433">
        <f>SUMIFS(F_Inputs!I$7:I$3228,F_Inputs!$B$7:$B$3228,Inp_PR24_SWB!$E93,F_Inputs!$A$7:$A$3228,$H$190)</f>
        <v>0.17744329367655479</v>
      </c>
      <c r="L93" s="433">
        <f>SUMIFS(F_Inputs!J$7:J$3228,F_Inputs!$B$7:$B$3228,Inp_PR24_SWB!$E93,F_Inputs!$A$7:$A$3228,$H$190)</f>
        <v>0.17744329367655479</v>
      </c>
      <c r="M93" s="172" t="s">
        <v>525</v>
      </c>
      <c r="N93" s="173">
        <f>COUNTIF(InpC!$H$56:$L$266,Inp_PR24_SWB!E93)</f>
        <v>1</v>
      </c>
      <c r="O93" s="173">
        <f>COUNTIF(F_Inputs!$B$8:$B$3121,Inp_PR24_SWB!E93)</f>
        <v>17</v>
      </c>
      <c r="P93" s="164"/>
      <c r="Q93" s="164"/>
      <c r="R93" s="164"/>
      <c r="S93" s="164"/>
      <c r="T93" s="164"/>
      <c r="U93" s="164"/>
      <c r="V93" s="164"/>
    </row>
    <row r="94" spans="1:22" s="431" customFormat="1">
      <c r="A94" s="167" t="s">
        <v>510</v>
      </c>
      <c r="B94" s="436" t="s">
        <v>542</v>
      </c>
      <c r="C94" s="164"/>
      <c r="D94" s="163" t="s">
        <v>543</v>
      </c>
      <c r="E94" s="164" t="s">
        <v>190</v>
      </c>
      <c r="F94" s="432" t="s">
        <v>31</v>
      </c>
      <c r="G94" s="432"/>
      <c r="H94" s="433">
        <f>SUMIFS(F_Inputs!F$7:F$3228,F_Inputs!$B$7:$B$3228,Inp_PR24_SWB!$E94,F_Inputs!$A$7:$A$3228,$H$190)</f>
        <v>0</v>
      </c>
      <c r="I94" s="433">
        <f>SUMIFS(F_Inputs!G$7:G$3228,F_Inputs!$B$7:$B$3228,Inp_PR24_SWB!$E94,F_Inputs!$A$7:$A$3228,$H$190)</f>
        <v>0</v>
      </c>
      <c r="J94" s="433">
        <f>SUMIFS(F_Inputs!H$7:H$3228,F_Inputs!$B$7:$B$3228,Inp_PR24_SWB!$E94,F_Inputs!$A$7:$A$3228,$H$190)</f>
        <v>0</v>
      </c>
      <c r="K94" s="433">
        <f>SUMIFS(F_Inputs!I$7:I$3228,F_Inputs!$B$7:$B$3228,Inp_PR24_SWB!$E94,F_Inputs!$A$7:$A$3228,$H$190)</f>
        <v>0</v>
      </c>
      <c r="L94" s="433">
        <f>SUMIFS(F_Inputs!J$7:J$3228,F_Inputs!$B$7:$B$3228,Inp_PR24_SWB!$E94,F_Inputs!$A$7:$A$3228,$H$190)</f>
        <v>0</v>
      </c>
      <c r="M94" s="172" t="s">
        <v>525</v>
      </c>
      <c r="N94" s="173">
        <f>COUNTIF(InpC!$H$56:$L$266,Inp_PR24_SWB!E94)</f>
        <v>1</v>
      </c>
      <c r="O94" s="173">
        <f>COUNTIF(F_Inputs!$B$8:$B$3121,Inp_PR24_SWB!E94)</f>
        <v>17</v>
      </c>
      <c r="P94" s="164"/>
      <c r="Q94" s="164"/>
      <c r="R94" s="164"/>
      <c r="S94" s="164"/>
      <c r="T94" s="164"/>
      <c r="U94" s="164"/>
      <c r="V94" s="164"/>
    </row>
    <row r="95" spans="1:22" s="431" customFormat="1">
      <c r="A95" s="176" t="s">
        <v>510</v>
      </c>
      <c r="B95" s="435" t="s">
        <v>514</v>
      </c>
      <c r="C95" s="175" t="s">
        <v>524</v>
      </c>
      <c r="D95" s="177" t="s">
        <v>515</v>
      </c>
      <c r="E95" s="175" t="s">
        <v>192</v>
      </c>
      <c r="F95" s="432" t="s">
        <v>31</v>
      </c>
      <c r="G95" s="432"/>
      <c r="H95" s="433">
        <f>SUMIFS(F_Inputs!F$7:F$3228,F_Inputs!$B$7:$B$3228,Inp_PR24_SWB!$E95,F_Inputs!$A$7:$A$3228,$H$190)</f>
        <v>0</v>
      </c>
      <c r="I95" s="433">
        <f>SUMIFS(F_Inputs!G$7:G$3228,F_Inputs!$B$7:$B$3228,Inp_PR24_SWB!$E95,F_Inputs!$A$7:$A$3228,$H$190)</f>
        <v>0</v>
      </c>
      <c r="J95" s="433">
        <f>SUMIFS(F_Inputs!H$7:H$3228,F_Inputs!$B$7:$B$3228,Inp_PR24_SWB!$E95,F_Inputs!$A$7:$A$3228,$H$190)</f>
        <v>0</v>
      </c>
      <c r="K95" s="433">
        <f>SUMIFS(F_Inputs!I$7:I$3228,F_Inputs!$B$7:$B$3228,Inp_PR24_SWB!$E95,F_Inputs!$A$7:$A$3228,$H$190)</f>
        <v>0</v>
      </c>
      <c r="L95" s="433">
        <f>SUMIFS(F_Inputs!J$7:J$3228,F_Inputs!$B$7:$B$3228,Inp_PR24_SWB!$E95,F_Inputs!$A$7:$A$3228,$H$190)</f>
        <v>0</v>
      </c>
      <c r="M95" s="172" t="s">
        <v>525</v>
      </c>
      <c r="N95" s="173">
        <f>COUNTIF(InpC!$H$56:$L$266,Inp_PR24_SWB!E95)</f>
        <v>1</v>
      </c>
      <c r="O95" s="173">
        <f>COUNTIF(F_Inputs!$B$8:$B$3121,Inp_PR24_SWB!E95)</f>
        <v>17</v>
      </c>
      <c r="P95" s="164"/>
      <c r="Q95" s="164"/>
      <c r="R95" s="164"/>
      <c r="S95" s="164"/>
      <c r="T95" s="164"/>
      <c r="U95" s="164"/>
      <c r="V95" s="164"/>
    </row>
    <row r="96" spans="1:22" s="431" customFormat="1">
      <c r="A96" s="176" t="s">
        <v>510</v>
      </c>
      <c r="B96" s="435" t="s">
        <v>514</v>
      </c>
      <c r="C96" s="175" t="s">
        <v>526</v>
      </c>
      <c r="D96" s="177" t="s">
        <v>515</v>
      </c>
      <c r="E96" s="175" t="s">
        <v>194</v>
      </c>
      <c r="F96" s="432" t="s">
        <v>31</v>
      </c>
      <c r="G96" s="432"/>
      <c r="H96" s="433">
        <f>SUMIFS(F_Inputs!F$7:F$3228,F_Inputs!$B$7:$B$3228,Inp_PR24_SWB!$E96,F_Inputs!$A$7:$A$3228,$H$190)</f>
        <v>0</v>
      </c>
      <c r="I96" s="433">
        <f>SUMIFS(F_Inputs!G$7:G$3228,F_Inputs!$B$7:$B$3228,Inp_PR24_SWB!$E96,F_Inputs!$A$7:$A$3228,$H$190)</f>
        <v>0</v>
      </c>
      <c r="J96" s="433">
        <f>SUMIFS(F_Inputs!H$7:H$3228,F_Inputs!$B$7:$B$3228,Inp_PR24_SWB!$E96,F_Inputs!$A$7:$A$3228,$H$190)</f>
        <v>0</v>
      </c>
      <c r="K96" s="433">
        <f>SUMIFS(F_Inputs!I$7:I$3228,F_Inputs!$B$7:$B$3228,Inp_PR24_SWB!$E96,F_Inputs!$A$7:$A$3228,$H$190)</f>
        <v>0</v>
      </c>
      <c r="L96" s="433">
        <f>SUMIFS(F_Inputs!J$7:J$3228,F_Inputs!$B$7:$B$3228,Inp_PR24_SWB!$E96,F_Inputs!$A$7:$A$3228,$H$190)</f>
        <v>0</v>
      </c>
      <c r="M96" s="172" t="s">
        <v>525</v>
      </c>
      <c r="N96" s="173">
        <f>COUNTIF(InpC!$H$56:$L$266,Inp_PR24_SWB!E96)</f>
        <v>1</v>
      </c>
      <c r="O96" s="173">
        <f>COUNTIF(F_Inputs!$B$8:$B$3121,Inp_PR24_SWB!E96)</f>
        <v>17</v>
      </c>
      <c r="P96" s="164"/>
      <c r="Q96" s="164"/>
      <c r="R96" s="164"/>
      <c r="S96" s="164"/>
      <c r="T96" s="164"/>
      <c r="U96" s="164"/>
      <c r="V96" s="164"/>
    </row>
    <row r="97" spans="1:22" s="431" customFormat="1">
      <c r="A97" s="176" t="s">
        <v>510</v>
      </c>
      <c r="B97" s="435" t="s">
        <v>514</v>
      </c>
      <c r="C97" s="175" t="s">
        <v>527</v>
      </c>
      <c r="D97" s="177" t="s">
        <v>515</v>
      </c>
      <c r="E97" s="175" t="s">
        <v>196</v>
      </c>
      <c r="F97" s="432" t="s">
        <v>31</v>
      </c>
      <c r="G97" s="432"/>
      <c r="H97" s="433">
        <f>SUMIFS(F_Inputs!F$7:F$3228,F_Inputs!$B$7:$B$3228,Inp_PR24_SWB!$E97,F_Inputs!$A$7:$A$3228,$H$190)</f>
        <v>0</v>
      </c>
      <c r="I97" s="433">
        <f>SUMIFS(F_Inputs!G$7:G$3228,F_Inputs!$B$7:$B$3228,Inp_PR24_SWB!$E97,F_Inputs!$A$7:$A$3228,$H$190)</f>
        <v>0</v>
      </c>
      <c r="J97" s="433">
        <f>SUMIFS(F_Inputs!H$7:H$3228,F_Inputs!$B$7:$B$3228,Inp_PR24_SWB!$E97,F_Inputs!$A$7:$A$3228,$H$190)</f>
        <v>0</v>
      </c>
      <c r="K97" s="433">
        <f>SUMIFS(F_Inputs!I$7:I$3228,F_Inputs!$B$7:$B$3228,Inp_PR24_SWB!$E97,F_Inputs!$A$7:$A$3228,$H$190)</f>
        <v>0</v>
      </c>
      <c r="L97" s="433">
        <f>SUMIFS(F_Inputs!J$7:J$3228,F_Inputs!$B$7:$B$3228,Inp_PR24_SWB!$E97,F_Inputs!$A$7:$A$3228,$H$190)</f>
        <v>0</v>
      </c>
      <c r="M97" s="172" t="s">
        <v>525</v>
      </c>
      <c r="N97" s="173">
        <f>COUNTIF(InpC!$H$56:$L$266,Inp_PR24_SWB!E97)</f>
        <v>1</v>
      </c>
      <c r="O97" s="173">
        <f>COUNTIF(F_Inputs!$B$8:$B$3121,Inp_PR24_SWB!E97)</f>
        <v>17</v>
      </c>
      <c r="P97" s="164"/>
      <c r="Q97" s="164"/>
      <c r="R97" s="164"/>
      <c r="S97" s="164"/>
      <c r="T97" s="164"/>
      <c r="U97" s="164"/>
      <c r="V97" s="164"/>
    </row>
    <row r="98" spans="1:22" s="431" customFormat="1">
      <c r="A98" s="176" t="s">
        <v>510</v>
      </c>
      <c r="B98" s="435" t="s">
        <v>516</v>
      </c>
      <c r="C98" s="175" t="s">
        <v>524</v>
      </c>
      <c r="D98" s="177" t="s">
        <v>517</v>
      </c>
      <c r="E98" s="175" t="s">
        <v>198</v>
      </c>
      <c r="F98" s="432" t="s">
        <v>31</v>
      </c>
      <c r="G98" s="432"/>
      <c r="H98" s="433">
        <f>SUMIFS(F_Inputs!F$7:F$3228,F_Inputs!$B$7:$B$3228,Inp_PR24_SWB!$E98,F_Inputs!$A$7:$A$3228,$H$190)</f>
        <v>0</v>
      </c>
      <c r="I98" s="433">
        <f>SUMIFS(F_Inputs!G$7:G$3228,F_Inputs!$B$7:$B$3228,Inp_PR24_SWB!$E98,F_Inputs!$A$7:$A$3228,$H$190)</f>
        <v>0</v>
      </c>
      <c r="J98" s="433">
        <f>SUMIFS(F_Inputs!H$7:H$3228,F_Inputs!$B$7:$B$3228,Inp_PR24_SWB!$E98,F_Inputs!$A$7:$A$3228,$H$190)</f>
        <v>0</v>
      </c>
      <c r="K98" s="433">
        <f>SUMIFS(F_Inputs!I$7:I$3228,F_Inputs!$B$7:$B$3228,Inp_PR24_SWB!$E98,F_Inputs!$A$7:$A$3228,$H$190)</f>
        <v>0</v>
      </c>
      <c r="L98" s="433">
        <f>SUMIFS(F_Inputs!J$7:J$3228,F_Inputs!$B$7:$B$3228,Inp_PR24_SWB!$E98,F_Inputs!$A$7:$A$3228,$H$190)</f>
        <v>0</v>
      </c>
      <c r="M98" s="172" t="s">
        <v>525</v>
      </c>
      <c r="N98" s="173">
        <f>COUNTIF(InpC!$H$56:$L$266,Inp_PR24_SWB!E98)</f>
        <v>1</v>
      </c>
      <c r="O98" s="173">
        <f>COUNTIF(F_Inputs!$B$8:$B$3121,Inp_PR24_SWB!E98)</f>
        <v>17</v>
      </c>
      <c r="P98" s="164"/>
      <c r="Q98" s="164"/>
      <c r="R98" s="164"/>
      <c r="S98" s="164"/>
      <c r="T98" s="164"/>
      <c r="U98" s="164"/>
      <c r="V98" s="164"/>
    </row>
    <row r="99" spans="1:22" s="431" customFormat="1">
      <c r="A99" s="176" t="s">
        <v>510</v>
      </c>
      <c r="B99" s="435" t="s">
        <v>516</v>
      </c>
      <c r="C99" s="175" t="s">
        <v>526</v>
      </c>
      <c r="D99" s="177" t="s">
        <v>517</v>
      </c>
      <c r="E99" s="175" t="s">
        <v>200</v>
      </c>
      <c r="F99" s="432" t="s">
        <v>31</v>
      </c>
      <c r="G99" s="432"/>
      <c r="H99" s="433">
        <f>SUMIFS(F_Inputs!F$7:F$3228,F_Inputs!$B$7:$B$3228,Inp_PR24_SWB!$E99,F_Inputs!$A$7:$A$3228,$H$190)</f>
        <v>0</v>
      </c>
      <c r="I99" s="433">
        <f>SUMIFS(F_Inputs!G$7:G$3228,F_Inputs!$B$7:$B$3228,Inp_PR24_SWB!$E99,F_Inputs!$A$7:$A$3228,$H$190)</f>
        <v>0</v>
      </c>
      <c r="J99" s="433">
        <f>SUMIFS(F_Inputs!H$7:H$3228,F_Inputs!$B$7:$B$3228,Inp_PR24_SWB!$E99,F_Inputs!$A$7:$A$3228,$H$190)</f>
        <v>0</v>
      </c>
      <c r="K99" s="433">
        <f>SUMIFS(F_Inputs!I$7:I$3228,F_Inputs!$B$7:$B$3228,Inp_PR24_SWB!$E99,F_Inputs!$A$7:$A$3228,$H$190)</f>
        <v>0</v>
      </c>
      <c r="L99" s="433">
        <f>SUMIFS(F_Inputs!J$7:J$3228,F_Inputs!$B$7:$B$3228,Inp_PR24_SWB!$E99,F_Inputs!$A$7:$A$3228,$H$190)</f>
        <v>0</v>
      </c>
      <c r="M99" s="172" t="s">
        <v>525</v>
      </c>
      <c r="N99" s="173">
        <f>COUNTIF(InpC!$H$56:$L$266,Inp_PR24_SWB!E99)</f>
        <v>1</v>
      </c>
      <c r="O99" s="173">
        <f>COUNTIF(F_Inputs!$B$8:$B$3121,Inp_PR24_SWB!E99)</f>
        <v>17</v>
      </c>
      <c r="P99" s="164"/>
      <c r="Q99" s="164"/>
      <c r="R99" s="164"/>
      <c r="S99" s="164"/>
      <c r="T99" s="164"/>
      <c r="U99" s="164"/>
      <c r="V99" s="164"/>
    </row>
    <row r="100" spans="1:22" s="431" customFormat="1">
      <c r="A100" s="176" t="s">
        <v>510</v>
      </c>
      <c r="B100" s="435" t="s">
        <v>516</v>
      </c>
      <c r="C100" s="175" t="s">
        <v>527</v>
      </c>
      <c r="D100" s="177" t="s">
        <v>517</v>
      </c>
      <c r="E100" s="175" t="s">
        <v>202</v>
      </c>
      <c r="F100" s="432" t="s">
        <v>31</v>
      </c>
      <c r="G100" s="432"/>
      <c r="H100" s="433">
        <f>SUMIFS(F_Inputs!F$7:F$3228,F_Inputs!$B$7:$B$3228,Inp_PR24_SWB!$E100,F_Inputs!$A$7:$A$3228,$H$190)</f>
        <v>0</v>
      </c>
      <c r="I100" s="433">
        <f>SUMIFS(F_Inputs!G$7:G$3228,F_Inputs!$B$7:$B$3228,Inp_PR24_SWB!$E100,F_Inputs!$A$7:$A$3228,$H$190)</f>
        <v>0</v>
      </c>
      <c r="J100" s="433">
        <f>SUMIFS(F_Inputs!H$7:H$3228,F_Inputs!$B$7:$B$3228,Inp_PR24_SWB!$E100,F_Inputs!$A$7:$A$3228,$H$190)</f>
        <v>0</v>
      </c>
      <c r="K100" s="433">
        <f>SUMIFS(F_Inputs!I$7:I$3228,F_Inputs!$B$7:$B$3228,Inp_PR24_SWB!$E100,F_Inputs!$A$7:$A$3228,$H$190)</f>
        <v>0</v>
      </c>
      <c r="L100" s="433">
        <f>SUMIFS(F_Inputs!J$7:J$3228,F_Inputs!$B$7:$B$3228,Inp_PR24_SWB!$E100,F_Inputs!$A$7:$A$3228,$H$190)</f>
        <v>0</v>
      </c>
      <c r="M100" s="172" t="s">
        <v>525</v>
      </c>
      <c r="N100" s="173">
        <f>COUNTIF(InpC!$H$56:$L$266,Inp_PR24_SWB!E100)</f>
        <v>1</v>
      </c>
      <c r="O100" s="173">
        <f>COUNTIF(F_Inputs!$B$8:$B$3121,Inp_PR24_SWB!E100)</f>
        <v>17</v>
      </c>
      <c r="P100" s="164"/>
      <c r="Q100" s="164"/>
      <c r="R100" s="164"/>
      <c r="S100" s="164"/>
      <c r="T100" s="164"/>
      <c r="U100" s="164"/>
      <c r="V100" s="164"/>
    </row>
    <row r="101" spans="1:22" s="431" customFormat="1">
      <c r="A101" s="167" t="s">
        <v>510</v>
      </c>
      <c r="B101" s="434" t="s">
        <v>544</v>
      </c>
      <c r="C101" s="164"/>
      <c r="D101" s="163" t="s">
        <v>545</v>
      </c>
      <c r="E101" s="164" t="s">
        <v>204</v>
      </c>
      <c r="F101" s="432" t="s">
        <v>31</v>
      </c>
      <c r="G101" s="432"/>
      <c r="H101" s="433">
        <f>SUMIFS(F_Inputs!F$7:F$3228,F_Inputs!$B$7:$B$3228,Inp_PR24_SWB!$E101,F_Inputs!$A$7:$A$3228,$H$190)</f>
        <v>0</v>
      </c>
      <c r="I101" s="433">
        <f>SUMIFS(F_Inputs!G$7:G$3228,F_Inputs!$B$7:$B$3228,Inp_PR24_SWB!$E101,F_Inputs!$A$7:$A$3228,$H$190)</f>
        <v>0</v>
      </c>
      <c r="J101" s="433">
        <f>SUMIFS(F_Inputs!H$7:H$3228,F_Inputs!$B$7:$B$3228,Inp_PR24_SWB!$E101,F_Inputs!$A$7:$A$3228,$H$190)</f>
        <v>0</v>
      </c>
      <c r="K101" s="433">
        <f>SUMIFS(F_Inputs!I$7:I$3228,F_Inputs!$B$7:$B$3228,Inp_PR24_SWB!$E101,F_Inputs!$A$7:$A$3228,$H$190)</f>
        <v>0</v>
      </c>
      <c r="L101" s="433">
        <f>SUMIFS(F_Inputs!J$7:J$3228,F_Inputs!$B$7:$B$3228,Inp_PR24_SWB!$E101,F_Inputs!$A$7:$A$3228,$H$190)</f>
        <v>0</v>
      </c>
      <c r="M101" s="172" t="s">
        <v>525</v>
      </c>
      <c r="N101" s="173">
        <f>COUNTIF(InpC!$H$56:$L$266,Inp_PR24_SWB!E101)</f>
        <v>1</v>
      </c>
      <c r="O101" s="173">
        <f>COUNTIF(F_Inputs!$B$8:$B$3121,Inp_PR24_SWB!E101)</f>
        <v>17</v>
      </c>
      <c r="P101" s="164"/>
      <c r="Q101" s="164"/>
      <c r="R101" s="164"/>
      <c r="S101" s="164"/>
      <c r="T101" s="164"/>
      <c r="U101" s="164"/>
      <c r="V101" s="164"/>
    </row>
    <row r="102" spans="1:22" s="431" customFormat="1">
      <c r="A102" s="176" t="s">
        <v>518</v>
      </c>
      <c r="B102" s="435" t="s">
        <v>511</v>
      </c>
      <c r="C102" s="175" t="s">
        <v>524</v>
      </c>
      <c r="D102" s="177" t="s">
        <v>519</v>
      </c>
      <c r="E102" s="175" t="s">
        <v>206</v>
      </c>
      <c r="F102" s="432" t="s">
        <v>31</v>
      </c>
      <c r="G102" s="432"/>
      <c r="H102" s="433">
        <f>SUMIFS(F_Inputs!F$7:F$3228,F_Inputs!$B$7:$B$3228,Inp_PR24_SWB!$E102,F_Inputs!$A$7:$A$3228,$H$190)</f>
        <v>0</v>
      </c>
      <c r="I102" s="433">
        <f>SUMIFS(F_Inputs!G$7:G$3228,F_Inputs!$B$7:$B$3228,Inp_PR24_SWB!$E102,F_Inputs!$A$7:$A$3228,$H$190)</f>
        <v>0</v>
      </c>
      <c r="J102" s="433">
        <f>SUMIFS(F_Inputs!H$7:H$3228,F_Inputs!$B$7:$B$3228,Inp_PR24_SWB!$E102,F_Inputs!$A$7:$A$3228,$H$190)</f>
        <v>0</v>
      </c>
      <c r="K102" s="433">
        <f>SUMIFS(F_Inputs!I$7:I$3228,F_Inputs!$B$7:$B$3228,Inp_PR24_SWB!$E102,F_Inputs!$A$7:$A$3228,$H$190)</f>
        <v>0</v>
      </c>
      <c r="L102" s="433">
        <f>SUMIFS(F_Inputs!J$7:J$3228,F_Inputs!$B$7:$B$3228,Inp_PR24_SWB!$E102,F_Inputs!$A$7:$A$3228,$H$190)</f>
        <v>0</v>
      </c>
      <c r="M102" s="172" t="s">
        <v>525</v>
      </c>
      <c r="N102" s="173">
        <f>COUNTIF(InpC!$H$56:$L$266,Inp_PR24_SWB!E102)</f>
        <v>1</v>
      </c>
      <c r="O102" s="173">
        <f>COUNTIF(F_Inputs!$B$8:$B$3121,Inp_PR24_SWB!E102)</f>
        <v>17</v>
      </c>
      <c r="P102" s="164"/>
      <c r="Q102" s="164"/>
      <c r="R102" s="164"/>
      <c r="S102" s="164"/>
      <c r="T102" s="164"/>
      <c r="U102" s="164"/>
      <c r="V102" s="164"/>
    </row>
    <row r="103" spans="1:22" s="431" customFormat="1">
      <c r="A103" s="176" t="s">
        <v>518</v>
      </c>
      <c r="B103" s="435" t="s">
        <v>511</v>
      </c>
      <c r="C103" s="175" t="s">
        <v>526</v>
      </c>
      <c r="D103" s="177" t="s">
        <v>519</v>
      </c>
      <c r="E103" s="175" t="s">
        <v>208</v>
      </c>
      <c r="F103" s="432" t="s">
        <v>31</v>
      </c>
      <c r="G103" s="432"/>
      <c r="H103" s="433">
        <f>SUMIFS(F_Inputs!F$7:F$3228,F_Inputs!$B$7:$B$3228,Inp_PR24_SWB!$E103,F_Inputs!$A$7:$A$3228,$H$190)</f>
        <v>0</v>
      </c>
      <c r="I103" s="433">
        <f>SUMIFS(F_Inputs!G$7:G$3228,F_Inputs!$B$7:$B$3228,Inp_PR24_SWB!$E103,F_Inputs!$A$7:$A$3228,$H$190)</f>
        <v>0</v>
      </c>
      <c r="J103" s="433">
        <f>SUMIFS(F_Inputs!H$7:H$3228,F_Inputs!$B$7:$B$3228,Inp_PR24_SWB!$E103,F_Inputs!$A$7:$A$3228,$H$190)</f>
        <v>0</v>
      </c>
      <c r="K103" s="433">
        <f>SUMIFS(F_Inputs!I$7:I$3228,F_Inputs!$B$7:$B$3228,Inp_PR24_SWB!$E103,F_Inputs!$A$7:$A$3228,$H$190)</f>
        <v>0</v>
      </c>
      <c r="L103" s="433">
        <f>SUMIFS(F_Inputs!J$7:J$3228,F_Inputs!$B$7:$B$3228,Inp_PR24_SWB!$E103,F_Inputs!$A$7:$A$3228,$H$190)</f>
        <v>0</v>
      </c>
      <c r="M103" s="172" t="s">
        <v>525</v>
      </c>
      <c r="N103" s="173">
        <f>COUNTIF(InpC!$H$56:$L$266,Inp_PR24_SWB!E103)</f>
        <v>1</v>
      </c>
      <c r="O103" s="173">
        <f>COUNTIF(F_Inputs!$B$8:$B$3121,Inp_PR24_SWB!E103)</f>
        <v>17</v>
      </c>
      <c r="P103" s="164"/>
      <c r="Q103" s="164"/>
      <c r="R103" s="164"/>
      <c r="S103" s="164"/>
      <c r="T103" s="164"/>
      <c r="U103" s="164"/>
      <c r="V103" s="164"/>
    </row>
    <row r="104" spans="1:22" s="431" customFormat="1">
      <c r="A104" s="176" t="s">
        <v>518</v>
      </c>
      <c r="B104" s="435" t="s">
        <v>511</v>
      </c>
      <c r="C104" s="175" t="s">
        <v>527</v>
      </c>
      <c r="D104" s="177" t="s">
        <v>519</v>
      </c>
      <c r="E104" s="175" t="s">
        <v>210</v>
      </c>
      <c r="F104" s="432" t="s">
        <v>31</v>
      </c>
      <c r="G104" s="432"/>
      <c r="H104" s="433">
        <f>SUMIFS(F_Inputs!F$7:F$3228,F_Inputs!$B$7:$B$3228,Inp_PR24_SWB!$E104,F_Inputs!$A$7:$A$3228,$H$190)</f>
        <v>0</v>
      </c>
      <c r="I104" s="433">
        <f>SUMIFS(F_Inputs!G$7:G$3228,F_Inputs!$B$7:$B$3228,Inp_PR24_SWB!$E104,F_Inputs!$A$7:$A$3228,$H$190)</f>
        <v>0</v>
      </c>
      <c r="J104" s="433">
        <f>SUMIFS(F_Inputs!H$7:H$3228,F_Inputs!$B$7:$B$3228,Inp_PR24_SWB!$E104,F_Inputs!$A$7:$A$3228,$H$190)</f>
        <v>0</v>
      </c>
      <c r="K104" s="433">
        <f>SUMIFS(F_Inputs!I$7:I$3228,F_Inputs!$B$7:$B$3228,Inp_PR24_SWB!$E104,F_Inputs!$A$7:$A$3228,$H$190)</f>
        <v>0</v>
      </c>
      <c r="L104" s="433">
        <f>SUMIFS(F_Inputs!J$7:J$3228,F_Inputs!$B$7:$B$3228,Inp_PR24_SWB!$E104,F_Inputs!$A$7:$A$3228,$H$190)</f>
        <v>0</v>
      </c>
      <c r="M104" s="172" t="s">
        <v>525</v>
      </c>
      <c r="N104" s="173">
        <f>COUNTIF(InpC!$H$56:$L$266,Inp_PR24_SWB!E104)</f>
        <v>1</v>
      </c>
      <c r="O104" s="173">
        <f>COUNTIF(F_Inputs!$B$8:$B$3121,Inp_PR24_SWB!E104)</f>
        <v>17</v>
      </c>
      <c r="P104" s="164"/>
      <c r="Q104" s="164"/>
      <c r="R104" s="164"/>
      <c r="S104" s="164"/>
      <c r="T104" s="164"/>
      <c r="U104" s="164"/>
      <c r="V104" s="164"/>
    </row>
    <row r="105" spans="1:22" s="431" customFormat="1">
      <c r="A105" s="167" t="s">
        <v>518</v>
      </c>
      <c r="B105" s="436" t="s">
        <v>546</v>
      </c>
      <c r="C105" s="164"/>
      <c r="D105" s="163" t="s">
        <v>547</v>
      </c>
      <c r="E105" s="164" t="s">
        <v>212</v>
      </c>
      <c r="F105" s="432" t="s">
        <v>31</v>
      </c>
      <c r="G105" s="432"/>
      <c r="H105" s="433">
        <f>SUMIFS(F_Inputs!F$7:F$3228,F_Inputs!$B$7:$B$3228,Inp_PR24_SWB!$E105,F_Inputs!$A$7:$A$3228,$H$190)</f>
        <v>0</v>
      </c>
      <c r="I105" s="433">
        <f>SUMIFS(F_Inputs!G$7:G$3228,F_Inputs!$B$7:$B$3228,Inp_PR24_SWB!$E105,F_Inputs!$A$7:$A$3228,$H$190)</f>
        <v>0</v>
      </c>
      <c r="J105" s="433">
        <f>SUMIFS(F_Inputs!H$7:H$3228,F_Inputs!$B$7:$B$3228,Inp_PR24_SWB!$E105,F_Inputs!$A$7:$A$3228,$H$190)</f>
        <v>0</v>
      </c>
      <c r="K105" s="433">
        <f>SUMIFS(F_Inputs!I$7:I$3228,F_Inputs!$B$7:$B$3228,Inp_PR24_SWB!$E105,F_Inputs!$A$7:$A$3228,$H$190)</f>
        <v>0</v>
      </c>
      <c r="L105" s="433">
        <f>SUMIFS(F_Inputs!J$7:J$3228,F_Inputs!$B$7:$B$3228,Inp_PR24_SWB!$E105,F_Inputs!$A$7:$A$3228,$H$190)</f>
        <v>0</v>
      </c>
      <c r="M105" s="172" t="s">
        <v>525</v>
      </c>
      <c r="N105" s="173">
        <f>COUNTIF(InpC!$H$56:$L$266,Inp_PR24_SWB!E105)</f>
        <v>1</v>
      </c>
      <c r="O105" s="173">
        <f>COUNTIF(F_Inputs!$B$8:$B$3121,Inp_PR24_SWB!E105)</f>
        <v>17</v>
      </c>
      <c r="P105" s="164"/>
      <c r="Q105" s="164"/>
      <c r="R105" s="164"/>
      <c r="S105" s="164"/>
      <c r="T105" s="164"/>
      <c r="U105" s="164"/>
      <c r="V105" s="164"/>
    </row>
    <row r="106" spans="1:22" s="431" customFormat="1">
      <c r="A106" s="167" t="s">
        <v>518</v>
      </c>
      <c r="B106" s="436" t="s">
        <v>548</v>
      </c>
      <c r="C106" s="164"/>
      <c r="D106" s="163" t="s">
        <v>549</v>
      </c>
      <c r="E106" s="164" t="s">
        <v>214</v>
      </c>
      <c r="F106" s="432" t="s">
        <v>31</v>
      </c>
      <c r="G106" s="432"/>
      <c r="H106" s="433">
        <f>SUMIFS(F_Inputs!F$7:F$3228,F_Inputs!$B$7:$B$3228,Inp_PR24_SWB!$E106,F_Inputs!$A$7:$A$3228,$H$190)</f>
        <v>0</v>
      </c>
      <c r="I106" s="433">
        <f>SUMIFS(F_Inputs!G$7:G$3228,F_Inputs!$B$7:$B$3228,Inp_PR24_SWB!$E106,F_Inputs!$A$7:$A$3228,$H$190)</f>
        <v>0</v>
      </c>
      <c r="J106" s="433">
        <f>SUMIFS(F_Inputs!H$7:H$3228,F_Inputs!$B$7:$B$3228,Inp_PR24_SWB!$E106,F_Inputs!$A$7:$A$3228,$H$190)</f>
        <v>0</v>
      </c>
      <c r="K106" s="433">
        <f>SUMIFS(F_Inputs!I$7:I$3228,F_Inputs!$B$7:$B$3228,Inp_PR24_SWB!$E106,F_Inputs!$A$7:$A$3228,$H$190)</f>
        <v>0</v>
      </c>
      <c r="L106" s="433">
        <f>SUMIFS(F_Inputs!J$7:J$3228,F_Inputs!$B$7:$B$3228,Inp_PR24_SWB!$E106,F_Inputs!$A$7:$A$3228,$H$190)</f>
        <v>0</v>
      </c>
      <c r="M106" s="172" t="s">
        <v>525</v>
      </c>
      <c r="N106" s="173">
        <f>COUNTIF(InpC!$H$56:$L$266,Inp_PR24_SWB!E106)</f>
        <v>1</v>
      </c>
      <c r="O106" s="173">
        <f>COUNTIF(F_Inputs!$B$8:$B$3121,Inp_PR24_SWB!E106)</f>
        <v>17</v>
      </c>
      <c r="P106" s="164"/>
      <c r="Q106" s="164"/>
      <c r="R106" s="164"/>
      <c r="S106" s="164"/>
      <c r="T106" s="164"/>
      <c r="U106" s="164"/>
      <c r="V106" s="164"/>
    </row>
    <row r="107" spans="1:22" s="431" customFormat="1">
      <c r="A107" s="167" t="s">
        <v>518</v>
      </c>
      <c r="B107" s="436" t="s">
        <v>550</v>
      </c>
      <c r="C107" s="164"/>
      <c r="D107" s="163" t="s">
        <v>551</v>
      </c>
      <c r="E107" s="164" t="s">
        <v>216</v>
      </c>
      <c r="F107" s="432" t="s">
        <v>31</v>
      </c>
      <c r="G107" s="432"/>
      <c r="H107" s="433">
        <f>SUMIFS(F_Inputs!F$7:F$3228,F_Inputs!$B$7:$B$3228,Inp_PR24_SWB!$E107,F_Inputs!$A$7:$A$3228,$H$190)</f>
        <v>0</v>
      </c>
      <c r="I107" s="433">
        <f>SUMIFS(F_Inputs!G$7:G$3228,F_Inputs!$B$7:$B$3228,Inp_PR24_SWB!$E107,F_Inputs!$A$7:$A$3228,$H$190)</f>
        <v>0</v>
      </c>
      <c r="J107" s="433">
        <f>SUMIFS(F_Inputs!H$7:H$3228,F_Inputs!$B$7:$B$3228,Inp_PR24_SWB!$E107,F_Inputs!$A$7:$A$3228,$H$190)</f>
        <v>0</v>
      </c>
      <c r="K107" s="433">
        <f>SUMIFS(F_Inputs!I$7:I$3228,F_Inputs!$B$7:$B$3228,Inp_PR24_SWB!$E107,F_Inputs!$A$7:$A$3228,$H$190)</f>
        <v>0</v>
      </c>
      <c r="L107" s="433">
        <f>SUMIFS(F_Inputs!J$7:J$3228,F_Inputs!$B$7:$B$3228,Inp_PR24_SWB!$E107,F_Inputs!$A$7:$A$3228,$H$190)</f>
        <v>0</v>
      </c>
      <c r="M107" s="172" t="s">
        <v>525</v>
      </c>
      <c r="N107" s="173">
        <f>COUNTIF(InpC!$H$56:$L$266,Inp_PR24_SWB!E107)</f>
        <v>1</v>
      </c>
      <c r="O107" s="173">
        <f>COUNTIF(F_Inputs!$B$8:$B$3121,Inp_PR24_SWB!E107)</f>
        <v>17</v>
      </c>
      <c r="P107" s="164"/>
      <c r="Q107" s="164"/>
      <c r="R107" s="164"/>
      <c r="S107" s="164"/>
      <c r="T107" s="164"/>
      <c r="U107" s="164"/>
      <c r="V107" s="164"/>
    </row>
    <row r="108" spans="1:22" s="431" customFormat="1">
      <c r="A108" s="167" t="s">
        <v>518</v>
      </c>
      <c r="B108" s="436" t="s">
        <v>552</v>
      </c>
      <c r="C108" s="164"/>
      <c r="D108" s="163" t="s">
        <v>553</v>
      </c>
      <c r="E108" s="164" t="s">
        <v>218</v>
      </c>
      <c r="F108" s="432" t="s">
        <v>31</v>
      </c>
      <c r="G108" s="432"/>
      <c r="H108" s="433">
        <f>SUMIFS(F_Inputs!F$7:F$3228,F_Inputs!$B$7:$B$3228,Inp_PR24_SWB!$E108,F_Inputs!$A$7:$A$3228,$H$190)</f>
        <v>0</v>
      </c>
      <c r="I108" s="433">
        <f>SUMIFS(F_Inputs!G$7:G$3228,F_Inputs!$B$7:$B$3228,Inp_PR24_SWB!$E108,F_Inputs!$A$7:$A$3228,$H$190)</f>
        <v>0</v>
      </c>
      <c r="J108" s="433">
        <f>SUMIFS(F_Inputs!H$7:H$3228,F_Inputs!$B$7:$B$3228,Inp_PR24_SWB!$E108,F_Inputs!$A$7:$A$3228,$H$190)</f>
        <v>0</v>
      </c>
      <c r="K108" s="433">
        <f>SUMIFS(F_Inputs!I$7:I$3228,F_Inputs!$B$7:$B$3228,Inp_PR24_SWB!$E108,F_Inputs!$A$7:$A$3228,$H$190)</f>
        <v>0</v>
      </c>
      <c r="L108" s="433">
        <f>SUMIFS(F_Inputs!J$7:J$3228,F_Inputs!$B$7:$B$3228,Inp_PR24_SWB!$E108,F_Inputs!$A$7:$A$3228,$H$190)</f>
        <v>0</v>
      </c>
      <c r="M108" s="172" t="s">
        <v>525</v>
      </c>
      <c r="N108" s="173">
        <f>COUNTIF(InpC!$H$56:$L$266,Inp_PR24_SWB!E108)</f>
        <v>1</v>
      </c>
      <c r="O108" s="173">
        <f>COUNTIF(F_Inputs!$B$8:$B$3121,Inp_PR24_SWB!E108)</f>
        <v>17</v>
      </c>
      <c r="P108" s="164"/>
      <c r="Q108" s="164"/>
      <c r="R108" s="164"/>
      <c r="S108" s="164"/>
      <c r="T108" s="164"/>
      <c r="U108" s="164"/>
      <c r="V108" s="164"/>
    </row>
    <row r="109" spans="1:22" s="431" customFormat="1">
      <c r="A109" s="167" t="s">
        <v>518</v>
      </c>
      <c r="B109" s="436" t="s">
        <v>554</v>
      </c>
      <c r="C109" s="164"/>
      <c r="D109" s="163" t="s">
        <v>555</v>
      </c>
      <c r="E109" s="164" t="s">
        <v>220</v>
      </c>
      <c r="F109" s="432" t="s">
        <v>31</v>
      </c>
      <c r="G109" s="432"/>
      <c r="H109" s="433">
        <f>SUMIFS(F_Inputs!F$7:F$3228,F_Inputs!$B$7:$B$3228,Inp_PR24_SWB!$E109,F_Inputs!$A$7:$A$3228,$H$190)</f>
        <v>0</v>
      </c>
      <c r="I109" s="433">
        <f>SUMIFS(F_Inputs!G$7:G$3228,F_Inputs!$B$7:$B$3228,Inp_PR24_SWB!$E109,F_Inputs!$A$7:$A$3228,$H$190)</f>
        <v>0</v>
      </c>
      <c r="J109" s="433">
        <f>SUMIFS(F_Inputs!H$7:H$3228,F_Inputs!$B$7:$B$3228,Inp_PR24_SWB!$E109,F_Inputs!$A$7:$A$3228,$H$190)</f>
        <v>0</v>
      </c>
      <c r="K109" s="433">
        <f>SUMIFS(F_Inputs!I$7:I$3228,F_Inputs!$B$7:$B$3228,Inp_PR24_SWB!$E109,F_Inputs!$A$7:$A$3228,$H$190)</f>
        <v>0</v>
      </c>
      <c r="L109" s="433">
        <f>SUMIFS(F_Inputs!J$7:J$3228,F_Inputs!$B$7:$B$3228,Inp_PR24_SWB!$E109,F_Inputs!$A$7:$A$3228,$H$190)</f>
        <v>0</v>
      </c>
      <c r="M109" s="172" t="s">
        <v>525</v>
      </c>
      <c r="N109" s="173">
        <f>COUNTIF(InpC!$H$56:$L$266,Inp_PR24_SWB!E109)</f>
        <v>1</v>
      </c>
      <c r="O109" s="173">
        <f>COUNTIF(F_Inputs!$B$8:$B$3121,Inp_PR24_SWB!E109)</f>
        <v>17</v>
      </c>
      <c r="P109" s="164"/>
      <c r="Q109" s="164"/>
      <c r="R109" s="164"/>
      <c r="S109" s="164"/>
      <c r="T109" s="164"/>
      <c r="U109" s="164"/>
      <c r="V109" s="164"/>
    </row>
    <row r="110" spans="1:22" s="431" customFormat="1">
      <c r="A110" s="167" t="s">
        <v>518</v>
      </c>
      <c r="B110" s="436" t="s">
        <v>556</v>
      </c>
      <c r="C110" s="164"/>
      <c r="D110" s="163" t="s">
        <v>557</v>
      </c>
      <c r="E110" s="164" t="s">
        <v>222</v>
      </c>
      <c r="F110" s="432" t="s">
        <v>31</v>
      </c>
      <c r="G110" s="432"/>
      <c r="H110" s="433">
        <f>SUMIFS(F_Inputs!F$7:F$3228,F_Inputs!$B$7:$B$3228,Inp_PR24_SWB!$E110,F_Inputs!$A$7:$A$3228,$H$190)</f>
        <v>0</v>
      </c>
      <c r="I110" s="433">
        <f>SUMIFS(F_Inputs!G$7:G$3228,F_Inputs!$B$7:$B$3228,Inp_PR24_SWB!$E110,F_Inputs!$A$7:$A$3228,$H$190)</f>
        <v>0</v>
      </c>
      <c r="J110" s="433">
        <f>SUMIFS(F_Inputs!H$7:H$3228,F_Inputs!$B$7:$B$3228,Inp_PR24_SWB!$E110,F_Inputs!$A$7:$A$3228,$H$190)</f>
        <v>0</v>
      </c>
      <c r="K110" s="433">
        <f>SUMIFS(F_Inputs!I$7:I$3228,F_Inputs!$B$7:$B$3228,Inp_PR24_SWB!$E110,F_Inputs!$A$7:$A$3228,$H$190)</f>
        <v>0</v>
      </c>
      <c r="L110" s="433">
        <f>SUMIFS(F_Inputs!J$7:J$3228,F_Inputs!$B$7:$B$3228,Inp_PR24_SWB!$E110,F_Inputs!$A$7:$A$3228,$H$190)</f>
        <v>0</v>
      </c>
      <c r="M110" s="172" t="s">
        <v>525</v>
      </c>
      <c r="N110" s="173">
        <f>COUNTIF(InpC!$H$56:$L$266,Inp_PR24_SWB!E110)</f>
        <v>1</v>
      </c>
      <c r="O110" s="173">
        <f>COUNTIF(F_Inputs!$B$8:$B$3121,Inp_PR24_SWB!E110)</f>
        <v>17</v>
      </c>
      <c r="P110" s="164"/>
      <c r="Q110" s="164"/>
      <c r="R110" s="164"/>
      <c r="S110" s="164"/>
      <c r="T110" s="164"/>
      <c r="U110" s="164"/>
      <c r="V110" s="164"/>
    </row>
    <row r="111" spans="1:22" s="431" customFormat="1">
      <c r="A111" s="167" t="s">
        <v>518</v>
      </c>
      <c r="B111" s="436" t="s">
        <v>558</v>
      </c>
      <c r="C111" s="164"/>
      <c r="D111" s="163" t="s">
        <v>559</v>
      </c>
      <c r="E111" s="164" t="s">
        <v>224</v>
      </c>
      <c r="F111" s="432" t="s">
        <v>31</v>
      </c>
      <c r="G111" s="432"/>
      <c r="H111" s="433">
        <f>SUMIFS(F_Inputs!F$7:F$3228,F_Inputs!$B$7:$B$3228,Inp_PR24_SWB!$E111,F_Inputs!$A$7:$A$3228,$H$190)</f>
        <v>0</v>
      </c>
      <c r="I111" s="433">
        <f>SUMIFS(F_Inputs!G$7:G$3228,F_Inputs!$B$7:$B$3228,Inp_PR24_SWB!$E111,F_Inputs!$A$7:$A$3228,$H$190)</f>
        <v>0</v>
      </c>
      <c r="J111" s="433">
        <f>SUMIFS(F_Inputs!H$7:H$3228,F_Inputs!$B$7:$B$3228,Inp_PR24_SWB!$E111,F_Inputs!$A$7:$A$3228,$H$190)</f>
        <v>0</v>
      </c>
      <c r="K111" s="433">
        <f>SUMIFS(F_Inputs!I$7:I$3228,F_Inputs!$B$7:$B$3228,Inp_PR24_SWB!$E111,F_Inputs!$A$7:$A$3228,$H$190)</f>
        <v>0</v>
      </c>
      <c r="L111" s="433">
        <f>SUMIFS(F_Inputs!J$7:J$3228,F_Inputs!$B$7:$B$3228,Inp_PR24_SWB!$E111,F_Inputs!$A$7:$A$3228,$H$190)</f>
        <v>0</v>
      </c>
      <c r="M111" s="172" t="s">
        <v>525</v>
      </c>
      <c r="N111" s="173">
        <f>COUNTIF(InpC!$H$56:$L$266,Inp_PR24_SWB!E111)</f>
        <v>1</v>
      </c>
      <c r="O111" s="173">
        <f>COUNTIF(F_Inputs!$B$8:$B$3121,Inp_PR24_SWB!E111)</f>
        <v>17</v>
      </c>
      <c r="P111" s="164"/>
      <c r="Q111" s="164"/>
      <c r="R111" s="164"/>
      <c r="S111" s="164"/>
      <c r="T111" s="164"/>
      <c r="U111" s="164"/>
      <c r="V111" s="164"/>
    </row>
    <row r="112" spans="1:22" s="431" customFormat="1">
      <c r="A112" s="167" t="s">
        <v>518</v>
      </c>
      <c r="B112" s="436" t="s">
        <v>560</v>
      </c>
      <c r="C112" s="164"/>
      <c r="D112" s="163" t="s">
        <v>561</v>
      </c>
      <c r="E112" s="164" t="s">
        <v>226</v>
      </c>
      <c r="F112" s="432" t="s">
        <v>31</v>
      </c>
      <c r="G112" s="432"/>
      <c r="H112" s="433">
        <f>SUMIFS(F_Inputs!F$7:F$3228,F_Inputs!$B$7:$B$3228,Inp_PR24_SWB!$E112,F_Inputs!$A$7:$A$3228,$H$190)</f>
        <v>0</v>
      </c>
      <c r="I112" s="433">
        <f>SUMIFS(F_Inputs!G$7:G$3228,F_Inputs!$B$7:$B$3228,Inp_PR24_SWB!$E112,F_Inputs!$A$7:$A$3228,$H$190)</f>
        <v>0</v>
      </c>
      <c r="J112" s="433">
        <f>SUMIFS(F_Inputs!H$7:H$3228,F_Inputs!$B$7:$B$3228,Inp_PR24_SWB!$E112,F_Inputs!$A$7:$A$3228,$H$190)</f>
        <v>0</v>
      </c>
      <c r="K112" s="433">
        <f>SUMIFS(F_Inputs!I$7:I$3228,F_Inputs!$B$7:$B$3228,Inp_PR24_SWB!$E112,F_Inputs!$A$7:$A$3228,$H$190)</f>
        <v>0</v>
      </c>
      <c r="L112" s="433">
        <f>SUMIFS(F_Inputs!J$7:J$3228,F_Inputs!$B$7:$B$3228,Inp_PR24_SWB!$E112,F_Inputs!$A$7:$A$3228,$H$190)</f>
        <v>0</v>
      </c>
      <c r="M112" s="172" t="s">
        <v>525</v>
      </c>
      <c r="N112" s="173">
        <f>COUNTIF(InpC!$H$56:$L$266,Inp_PR24_SWB!E112)</f>
        <v>1</v>
      </c>
      <c r="O112" s="173">
        <f>COUNTIF(F_Inputs!$B$8:$B$3121,Inp_PR24_SWB!E112)</f>
        <v>17</v>
      </c>
      <c r="P112" s="164"/>
      <c r="Q112" s="164"/>
      <c r="R112" s="164"/>
      <c r="S112" s="164"/>
      <c r="T112" s="164"/>
      <c r="U112" s="164"/>
      <c r="V112" s="164"/>
    </row>
    <row r="113" spans="1:22" s="431" customFormat="1">
      <c r="A113" s="176" t="s">
        <v>518</v>
      </c>
      <c r="B113" s="435" t="s">
        <v>520</v>
      </c>
      <c r="C113" s="175" t="s">
        <v>524</v>
      </c>
      <c r="D113" s="177" t="s">
        <v>521</v>
      </c>
      <c r="E113" s="175" t="s">
        <v>228</v>
      </c>
      <c r="F113" s="432" t="s">
        <v>31</v>
      </c>
      <c r="G113" s="432"/>
      <c r="H113" s="433">
        <f>SUMIFS(F_Inputs!F$7:F$3228,F_Inputs!$B$7:$B$3228,Inp_PR24_SWB!$E113,F_Inputs!$A$7:$A$3228,$H$190)</f>
        <v>0</v>
      </c>
      <c r="I113" s="433">
        <f>SUMIFS(F_Inputs!G$7:G$3228,F_Inputs!$B$7:$B$3228,Inp_PR24_SWB!$E113,F_Inputs!$A$7:$A$3228,$H$190)</f>
        <v>0</v>
      </c>
      <c r="J113" s="433">
        <f>SUMIFS(F_Inputs!H$7:H$3228,F_Inputs!$B$7:$B$3228,Inp_PR24_SWB!$E113,F_Inputs!$A$7:$A$3228,$H$190)</f>
        <v>0</v>
      </c>
      <c r="K113" s="433">
        <f>SUMIFS(F_Inputs!I$7:I$3228,F_Inputs!$B$7:$B$3228,Inp_PR24_SWB!$E113,F_Inputs!$A$7:$A$3228,$H$190)</f>
        <v>0</v>
      </c>
      <c r="L113" s="433">
        <f>SUMIFS(F_Inputs!J$7:J$3228,F_Inputs!$B$7:$B$3228,Inp_PR24_SWB!$E113,F_Inputs!$A$7:$A$3228,$H$190)</f>
        <v>0</v>
      </c>
      <c r="M113" s="172" t="s">
        <v>525</v>
      </c>
      <c r="N113" s="173">
        <f>COUNTIF(InpC!$H$56:$L$266,Inp_PR24_SWB!E113)</f>
        <v>1</v>
      </c>
      <c r="O113" s="173">
        <f>COUNTIF(F_Inputs!$B$8:$B$3121,Inp_PR24_SWB!E113)</f>
        <v>17</v>
      </c>
      <c r="P113" s="164"/>
      <c r="Q113" s="164"/>
      <c r="R113" s="164"/>
      <c r="S113" s="164"/>
      <c r="T113" s="164"/>
      <c r="U113" s="164"/>
      <c r="V113" s="164"/>
    </row>
    <row r="114" spans="1:22" s="431" customFormat="1">
      <c r="A114" s="176" t="s">
        <v>518</v>
      </c>
      <c r="B114" s="435" t="s">
        <v>520</v>
      </c>
      <c r="C114" s="175" t="s">
        <v>526</v>
      </c>
      <c r="D114" s="177" t="s">
        <v>521</v>
      </c>
      <c r="E114" s="175" t="s">
        <v>230</v>
      </c>
      <c r="F114" s="432" t="s">
        <v>31</v>
      </c>
      <c r="G114" s="432"/>
      <c r="H114" s="433">
        <f>SUMIFS(F_Inputs!F$7:F$3228,F_Inputs!$B$7:$B$3228,Inp_PR24_SWB!$E114,F_Inputs!$A$7:$A$3228,$H$190)</f>
        <v>0</v>
      </c>
      <c r="I114" s="433">
        <f>SUMIFS(F_Inputs!G$7:G$3228,F_Inputs!$B$7:$B$3228,Inp_PR24_SWB!$E114,F_Inputs!$A$7:$A$3228,$H$190)</f>
        <v>0</v>
      </c>
      <c r="J114" s="433">
        <f>SUMIFS(F_Inputs!H$7:H$3228,F_Inputs!$B$7:$B$3228,Inp_PR24_SWB!$E114,F_Inputs!$A$7:$A$3228,$H$190)</f>
        <v>0</v>
      </c>
      <c r="K114" s="433">
        <f>SUMIFS(F_Inputs!I$7:I$3228,F_Inputs!$B$7:$B$3228,Inp_PR24_SWB!$E114,F_Inputs!$A$7:$A$3228,$H$190)</f>
        <v>0</v>
      </c>
      <c r="L114" s="433">
        <f>SUMIFS(F_Inputs!J$7:J$3228,F_Inputs!$B$7:$B$3228,Inp_PR24_SWB!$E114,F_Inputs!$A$7:$A$3228,$H$190)</f>
        <v>0</v>
      </c>
      <c r="M114" s="172" t="s">
        <v>525</v>
      </c>
      <c r="N114" s="173">
        <f>COUNTIF(InpC!$H$56:$L$266,Inp_PR24_SWB!E114)</f>
        <v>1</v>
      </c>
      <c r="O114" s="173">
        <f>COUNTIF(F_Inputs!$B$8:$B$3121,Inp_PR24_SWB!E114)</f>
        <v>17</v>
      </c>
      <c r="P114" s="164"/>
      <c r="Q114" s="164"/>
      <c r="R114" s="164"/>
      <c r="S114" s="164"/>
      <c r="T114" s="164"/>
      <c r="U114" s="164"/>
      <c r="V114" s="164"/>
    </row>
    <row r="115" spans="1:22" s="431" customFormat="1">
      <c r="A115" s="176" t="s">
        <v>518</v>
      </c>
      <c r="B115" s="435" t="s">
        <v>520</v>
      </c>
      <c r="C115" s="175" t="s">
        <v>527</v>
      </c>
      <c r="D115" s="177" t="s">
        <v>521</v>
      </c>
      <c r="E115" s="175" t="s">
        <v>232</v>
      </c>
      <c r="F115" s="432" t="s">
        <v>31</v>
      </c>
      <c r="G115" s="432"/>
      <c r="H115" s="433">
        <f>SUMIFS(F_Inputs!F$7:F$3228,F_Inputs!$B$7:$B$3228,Inp_PR24_SWB!$E115,F_Inputs!$A$7:$A$3228,$H$190)</f>
        <v>0</v>
      </c>
      <c r="I115" s="433">
        <f>SUMIFS(F_Inputs!G$7:G$3228,F_Inputs!$B$7:$B$3228,Inp_PR24_SWB!$E115,F_Inputs!$A$7:$A$3228,$H$190)</f>
        <v>0</v>
      </c>
      <c r="J115" s="433">
        <f>SUMIFS(F_Inputs!H$7:H$3228,F_Inputs!$B$7:$B$3228,Inp_PR24_SWB!$E115,F_Inputs!$A$7:$A$3228,$H$190)</f>
        <v>0</v>
      </c>
      <c r="K115" s="433">
        <f>SUMIFS(F_Inputs!I$7:I$3228,F_Inputs!$B$7:$B$3228,Inp_PR24_SWB!$E115,F_Inputs!$A$7:$A$3228,$H$190)</f>
        <v>0</v>
      </c>
      <c r="L115" s="433">
        <f>SUMIFS(F_Inputs!J$7:J$3228,F_Inputs!$B$7:$B$3228,Inp_PR24_SWB!$E115,F_Inputs!$A$7:$A$3228,$H$190)</f>
        <v>0</v>
      </c>
      <c r="M115" s="172" t="s">
        <v>525</v>
      </c>
      <c r="N115" s="173">
        <f>COUNTIF(InpC!$H$56:$L$266,Inp_PR24_SWB!E115)</f>
        <v>1</v>
      </c>
      <c r="O115" s="173">
        <f>COUNTIF(F_Inputs!$B$8:$B$3121,Inp_PR24_SWB!E115)</f>
        <v>17</v>
      </c>
      <c r="P115" s="164"/>
      <c r="Q115" s="164"/>
      <c r="R115" s="164"/>
      <c r="S115" s="164"/>
      <c r="T115" s="164"/>
      <c r="U115" s="164"/>
      <c r="V115" s="164"/>
    </row>
    <row r="116" spans="1:22" s="431" customFormat="1">
      <c r="A116" s="176" t="s">
        <v>518</v>
      </c>
      <c r="B116" s="435" t="s">
        <v>522</v>
      </c>
      <c r="C116" s="175" t="s">
        <v>524</v>
      </c>
      <c r="D116" s="177" t="s">
        <v>523</v>
      </c>
      <c r="E116" s="175" t="s">
        <v>234</v>
      </c>
      <c r="F116" s="432" t="s">
        <v>31</v>
      </c>
      <c r="G116" s="432"/>
      <c r="H116" s="433">
        <f>SUMIFS(F_Inputs!F$7:F$3228,F_Inputs!$B$7:$B$3228,Inp_PR24_SWB!$E116,F_Inputs!$A$7:$A$3228,$H$190)</f>
        <v>0</v>
      </c>
      <c r="I116" s="433">
        <f>SUMIFS(F_Inputs!G$7:G$3228,F_Inputs!$B$7:$B$3228,Inp_PR24_SWB!$E116,F_Inputs!$A$7:$A$3228,$H$190)</f>
        <v>0</v>
      </c>
      <c r="J116" s="433">
        <f>SUMIFS(F_Inputs!H$7:H$3228,F_Inputs!$B$7:$B$3228,Inp_PR24_SWB!$E116,F_Inputs!$A$7:$A$3228,$H$190)</f>
        <v>0</v>
      </c>
      <c r="K116" s="433">
        <f>SUMIFS(F_Inputs!I$7:I$3228,F_Inputs!$B$7:$B$3228,Inp_PR24_SWB!$E116,F_Inputs!$A$7:$A$3228,$H$190)</f>
        <v>0</v>
      </c>
      <c r="L116" s="433">
        <f>SUMIFS(F_Inputs!J$7:J$3228,F_Inputs!$B$7:$B$3228,Inp_PR24_SWB!$E116,F_Inputs!$A$7:$A$3228,$H$190)</f>
        <v>0</v>
      </c>
      <c r="M116" s="172" t="s">
        <v>525</v>
      </c>
      <c r="N116" s="173">
        <f>COUNTIF(InpC!$H$56:$L$266,Inp_PR24_SWB!E116)</f>
        <v>1</v>
      </c>
      <c r="O116" s="173">
        <f>COUNTIF(F_Inputs!$B$8:$B$3121,Inp_PR24_SWB!E116)</f>
        <v>17</v>
      </c>
      <c r="P116" s="164"/>
      <c r="Q116" s="164"/>
      <c r="R116" s="164"/>
      <c r="S116" s="164"/>
      <c r="T116" s="164"/>
      <c r="U116" s="164"/>
      <c r="V116" s="164"/>
    </row>
    <row r="117" spans="1:22" s="431" customFormat="1">
      <c r="A117" s="176" t="s">
        <v>518</v>
      </c>
      <c r="B117" s="435" t="s">
        <v>522</v>
      </c>
      <c r="C117" s="175" t="s">
        <v>526</v>
      </c>
      <c r="D117" s="177" t="s">
        <v>523</v>
      </c>
      <c r="E117" s="175" t="s">
        <v>236</v>
      </c>
      <c r="F117" s="432" t="s">
        <v>31</v>
      </c>
      <c r="G117" s="432"/>
      <c r="H117" s="433">
        <f>SUMIFS(F_Inputs!F$7:F$3228,F_Inputs!$B$7:$B$3228,Inp_PR24_SWB!$E117,F_Inputs!$A$7:$A$3228,$H$190)</f>
        <v>0</v>
      </c>
      <c r="I117" s="433">
        <f>SUMIFS(F_Inputs!G$7:G$3228,F_Inputs!$B$7:$B$3228,Inp_PR24_SWB!$E117,F_Inputs!$A$7:$A$3228,$H$190)</f>
        <v>0</v>
      </c>
      <c r="J117" s="433">
        <f>SUMIFS(F_Inputs!H$7:H$3228,F_Inputs!$B$7:$B$3228,Inp_PR24_SWB!$E117,F_Inputs!$A$7:$A$3228,$H$190)</f>
        <v>0</v>
      </c>
      <c r="K117" s="433">
        <f>SUMIFS(F_Inputs!I$7:I$3228,F_Inputs!$B$7:$B$3228,Inp_PR24_SWB!$E117,F_Inputs!$A$7:$A$3228,$H$190)</f>
        <v>0</v>
      </c>
      <c r="L117" s="433">
        <f>SUMIFS(F_Inputs!J$7:J$3228,F_Inputs!$B$7:$B$3228,Inp_PR24_SWB!$E117,F_Inputs!$A$7:$A$3228,$H$190)</f>
        <v>0</v>
      </c>
      <c r="M117" s="172" t="s">
        <v>525</v>
      </c>
      <c r="N117" s="173">
        <f>COUNTIF(InpC!$H$56:$L$266,Inp_PR24_SWB!E117)</f>
        <v>1</v>
      </c>
      <c r="O117" s="173">
        <f>COUNTIF(F_Inputs!$B$8:$B$3121,Inp_PR24_SWB!E117)</f>
        <v>17</v>
      </c>
      <c r="P117" s="164"/>
      <c r="Q117" s="164"/>
      <c r="R117" s="164"/>
      <c r="S117" s="164"/>
      <c r="T117" s="164"/>
      <c r="U117" s="164"/>
      <c r="V117" s="164"/>
    </row>
    <row r="118" spans="1:22" s="431" customFormat="1">
      <c r="A118" s="176" t="s">
        <v>518</v>
      </c>
      <c r="B118" s="435" t="s">
        <v>522</v>
      </c>
      <c r="C118" s="175" t="s">
        <v>527</v>
      </c>
      <c r="D118" s="177" t="s">
        <v>523</v>
      </c>
      <c r="E118" s="175" t="s">
        <v>238</v>
      </c>
      <c r="F118" s="432" t="s">
        <v>31</v>
      </c>
      <c r="G118" s="432"/>
      <c r="H118" s="433">
        <f>SUMIFS(F_Inputs!F$7:F$3228,F_Inputs!$B$7:$B$3228,Inp_PR24_SWB!$E118,F_Inputs!$A$7:$A$3228,$H$190)</f>
        <v>0</v>
      </c>
      <c r="I118" s="433">
        <f>SUMIFS(F_Inputs!G$7:G$3228,F_Inputs!$B$7:$B$3228,Inp_PR24_SWB!$E118,F_Inputs!$A$7:$A$3228,$H$190)</f>
        <v>0</v>
      </c>
      <c r="J118" s="433">
        <f>SUMIFS(F_Inputs!H$7:H$3228,F_Inputs!$B$7:$B$3228,Inp_PR24_SWB!$E118,F_Inputs!$A$7:$A$3228,$H$190)</f>
        <v>0</v>
      </c>
      <c r="K118" s="433">
        <f>SUMIFS(F_Inputs!I$7:I$3228,F_Inputs!$B$7:$B$3228,Inp_PR24_SWB!$E118,F_Inputs!$A$7:$A$3228,$H$190)</f>
        <v>0</v>
      </c>
      <c r="L118" s="433">
        <f>SUMIFS(F_Inputs!J$7:J$3228,F_Inputs!$B$7:$B$3228,Inp_PR24_SWB!$E118,F_Inputs!$A$7:$A$3228,$H$190)</f>
        <v>0</v>
      </c>
      <c r="M118" s="172" t="s">
        <v>525</v>
      </c>
      <c r="N118" s="173">
        <f>COUNTIF(InpC!$H$56:$L$266,Inp_PR24_SWB!E118)</f>
        <v>1</v>
      </c>
      <c r="O118" s="173">
        <f>COUNTIF(F_Inputs!$B$8:$B$3121,Inp_PR24_SWB!E118)</f>
        <v>17</v>
      </c>
      <c r="P118" s="164"/>
      <c r="Q118" s="164"/>
      <c r="R118" s="164"/>
      <c r="S118" s="164"/>
      <c r="T118" s="164"/>
      <c r="U118" s="164"/>
      <c r="V118" s="164"/>
    </row>
    <row r="119" spans="1:22" s="431" customFormat="1">
      <c r="A119" s="167" t="s">
        <v>518</v>
      </c>
      <c r="B119" s="436" t="s">
        <v>562</v>
      </c>
      <c r="C119" s="164"/>
      <c r="D119" s="163" t="s">
        <v>563</v>
      </c>
      <c r="E119" s="164" t="s">
        <v>240</v>
      </c>
      <c r="F119" s="432" t="s">
        <v>31</v>
      </c>
      <c r="G119" s="432"/>
      <c r="H119" s="433">
        <f>SUMIFS(F_Inputs!F$7:F$3228,F_Inputs!$B$7:$B$3228,Inp_PR24_SWB!$E119,F_Inputs!$A$7:$A$3228,$H$190)</f>
        <v>0</v>
      </c>
      <c r="I119" s="433">
        <f>SUMIFS(F_Inputs!G$7:G$3228,F_Inputs!$B$7:$B$3228,Inp_PR24_SWB!$E119,F_Inputs!$A$7:$A$3228,$H$190)</f>
        <v>0</v>
      </c>
      <c r="J119" s="433">
        <f>SUMIFS(F_Inputs!H$7:H$3228,F_Inputs!$B$7:$B$3228,Inp_PR24_SWB!$E119,F_Inputs!$A$7:$A$3228,$H$190)</f>
        <v>0</v>
      </c>
      <c r="K119" s="433">
        <f>SUMIFS(F_Inputs!I$7:I$3228,F_Inputs!$B$7:$B$3228,Inp_PR24_SWB!$E119,F_Inputs!$A$7:$A$3228,$H$190)</f>
        <v>0</v>
      </c>
      <c r="L119" s="433">
        <f>SUMIFS(F_Inputs!J$7:J$3228,F_Inputs!$B$7:$B$3228,Inp_PR24_SWB!$E119,F_Inputs!$A$7:$A$3228,$H$190)</f>
        <v>0</v>
      </c>
      <c r="M119" s="172" t="s">
        <v>525</v>
      </c>
      <c r="N119" s="173">
        <f>COUNTIF(InpC!$H$56:$L$266,Inp_PR24_SWB!E119)</f>
        <v>1</v>
      </c>
      <c r="O119" s="173">
        <f>COUNTIF(F_Inputs!$B$8:$B$3121,Inp_PR24_SWB!E119)</f>
        <v>17</v>
      </c>
      <c r="P119" s="164"/>
      <c r="Q119" s="164"/>
      <c r="R119" s="164"/>
      <c r="S119" s="164"/>
      <c r="T119" s="164"/>
      <c r="U119" s="164"/>
      <c r="V119" s="164"/>
    </row>
    <row r="120" spans="1:22" s="431" customFormat="1">
      <c r="A120" s="167" t="s">
        <v>510</v>
      </c>
      <c r="B120" s="434" t="s">
        <v>532</v>
      </c>
      <c r="C120" s="164"/>
      <c r="D120" s="163" t="s">
        <v>564</v>
      </c>
      <c r="E120" s="164" t="s">
        <v>242</v>
      </c>
      <c r="F120" s="432" t="s">
        <v>31</v>
      </c>
      <c r="G120" s="432"/>
      <c r="H120" s="433">
        <f>SUMIFS(F_Inputs!F$7:F$3228,F_Inputs!$B$7:$B$3228,Inp_PR24_SWB!$E120,F_Inputs!$A$7:$A$3228,$H$190)</f>
        <v>0</v>
      </c>
      <c r="I120" s="433">
        <f>SUMIFS(F_Inputs!G$7:G$3228,F_Inputs!$B$7:$B$3228,Inp_PR24_SWB!$E120,F_Inputs!$A$7:$A$3228,$H$190)</f>
        <v>0</v>
      </c>
      <c r="J120" s="433">
        <f>SUMIFS(F_Inputs!H$7:H$3228,F_Inputs!$B$7:$B$3228,Inp_PR24_SWB!$E120,F_Inputs!$A$7:$A$3228,$H$190)</f>
        <v>0</v>
      </c>
      <c r="K120" s="433">
        <f>SUMIFS(F_Inputs!I$7:I$3228,F_Inputs!$B$7:$B$3228,Inp_PR24_SWB!$E120,F_Inputs!$A$7:$A$3228,$H$190)</f>
        <v>0</v>
      </c>
      <c r="L120" s="433">
        <f>SUMIFS(F_Inputs!J$7:J$3228,F_Inputs!$B$7:$B$3228,Inp_PR24_SWB!$E120,F_Inputs!$A$7:$A$3228,$H$190)</f>
        <v>0</v>
      </c>
      <c r="M120" s="172" t="s">
        <v>565</v>
      </c>
      <c r="N120" s="173">
        <f>COUNTIF(InpC!$H$56:$L$266,Inp_PR24_SWB!E120)</f>
        <v>1</v>
      </c>
      <c r="O120" s="173">
        <f>COUNTIF(F_Inputs!$B$8:$B$3121,Inp_PR24_SWB!E120)</f>
        <v>17</v>
      </c>
      <c r="P120" s="164"/>
      <c r="Q120" s="164"/>
      <c r="R120" s="164"/>
      <c r="S120" s="164"/>
      <c r="T120" s="164"/>
      <c r="U120" s="164"/>
      <c r="V120" s="164"/>
    </row>
    <row r="121" spans="1:22" s="431" customFormat="1">
      <c r="A121" s="167" t="s">
        <v>510</v>
      </c>
      <c r="B121" s="436" t="s">
        <v>534</v>
      </c>
      <c r="C121" s="164"/>
      <c r="D121" s="163" t="s">
        <v>566</v>
      </c>
      <c r="E121" s="164" t="s">
        <v>243</v>
      </c>
      <c r="F121" s="432" t="s">
        <v>31</v>
      </c>
      <c r="G121" s="432"/>
      <c r="H121" s="433">
        <f>SUMIFS(F_Inputs!F$7:F$3228,F_Inputs!$B$7:$B$3228,Inp_PR24_SWB!$E121,F_Inputs!$A$7:$A$3228,$H$190)</f>
        <v>0</v>
      </c>
      <c r="I121" s="433">
        <f>SUMIFS(F_Inputs!G$7:G$3228,F_Inputs!$B$7:$B$3228,Inp_PR24_SWB!$E121,F_Inputs!$A$7:$A$3228,$H$190)</f>
        <v>0</v>
      </c>
      <c r="J121" s="433">
        <f>SUMIFS(F_Inputs!H$7:H$3228,F_Inputs!$B$7:$B$3228,Inp_PR24_SWB!$E121,F_Inputs!$A$7:$A$3228,$H$190)</f>
        <v>0</v>
      </c>
      <c r="K121" s="433">
        <f>SUMIFS(F_Inputs!I$7:I$3228,F_Inputs!$B$7:$B$3228,Inp_PR24_SWB!$E121,F_Inputs!$A$7:$A$3228,$H$190)</f>
        <v>0</v>
      </c>
      <c r="L121" s="433">
        <f>SUMIFS(F_Inputs!J$7:J$3228,F_Inputs!$B$7:$B$3228,Inp_PR24_SWB!$E121,F_Inputs!$A$7:$A$3228,$H$190)</f>
        <v>0</v>
      </c>
      <c r="M121" s="172" t="s">
        <v>565</v>
      </c>
      <c r="N121" s="173">
        <f>COUNTIF(InpC!$H$56:$L$266,Inp_PR24_SWB!E121)</f>
        <v>1</v>
      </c>
      <c r="O121" s="173">
        <f>COUNTIF(F_Inputs!$B$8:$B$3121,Inp_PR24_SWB!E121)</f>
        <v>17</v>
      </c>
      <c r="P121" s="164"/>
      <c r="Q121" s="164"/>
      <c r="R121" s="164"/>
      <c r="S121" s="164"/>
      <c r="T121" s="164"/>
      <c r="U121" s="164"/>
      <c r="V121" s="164"/>
    </row>
    <row r="122" spans="1:22" s="431" customFormat="1">
      <c r="A122" s="167" t="s">
        <v>510</v>
      </c>
      <c r="B122" s="434" t="s">
        <v>536</v>
      </c>
      <c r="C122" s="164"/>
      <c r="D122" s="163" t="s">
        <v>567</v>
      </c>
      <c r="E122" s="164" t="s">
        <v>244</v>
      </c>
      <c r="F122" s="432" t="s">
        <v>31</v>
      </c>
      <c r="G122" s="432"/>
      <c r="H122" s="433">
        <f>SUMIFS(F_Inputs!F$7:F$3228,F_Inputs!$B$7:$B$3228,Inp_PR24_SWB!$E122,F_Inputs!$A$7:$A$3228,$H$190)</f>
        <v>0</v>
      </c>
      <c r="I122" s="433">
        <f>SUMIFS(F_Inputs!G$7:G$3228,F_Inputs!$B$7:$B$3228,Inp_PR24_SWB!$E122,F_Inputs!$A$7:$A$3228,$H$190)</f>
        <v>0</v>
      </c>
      <c r="J122" s="433">
        <f>SUMIFS(F_Inputs!H$7:H$3228,F_Inputs!$B$7:$B$3228,Inp_PR24_SWB!$E122,F_Inputs!$A$7:$A$3228,$H$190)</f>
        <v>0</v>
      </c>
      <c r="K122" s="433">
        <f>SUMIFS(F_Inputs!I$7:I$3228,F_Inputs!$B$7:$B$3228,Inp_PR24_SWB!$E122,F_Inputs!$A$7:$A$3228,$H$190)</f>
        <v>0</v>
      </c>
      <c r="L122" s="433">
        <f>SUMIFS(F_Inputs!J$7:J$3228,F_Inputs!$B$7:$B$3228,Inp_PR24_SWB!$E122,F_Inputs!$A$7:$A$3228,$H$190)</f>
        <v>0</v>
      </c>
      <c r="M122" s="172" t="s">
        <v>565</v>
      </c>
      <c r="N122" s="173">
        <f>COUNTIF(InpC!$H$56:$L$266,Inp_PR24_SWB!E122)</f>
        <v>1</v>
      </c>
      <c r="O122" s="173">
        <f>COUNTIF(F_Inputs!$B$8:$B$3121,Inp_PR24_SWB!E122)</f>
        <v>17</v>
      </c>
      <c r="P122" s="164"/>
      <c r="Q122" s="164"/>
      <c r="R122" s="164"/>
      <c r="S122" s="164"/>
      <c r="T122" s="164"/>
      <c r="U122" s="164"/>
      <c r="V122" s="164"/>
    </row>
    <row r="123" spans="1:22" s="431" customFormat="1">
      <c r="A123" s="167" t="s">
        <v>510</v>
      </c>
      <c r="B123" s="434" t="s">
        <v>540</v>
      </c>
      <c r="C123" s="164"/>
      <c r="D123" s="163" t="s">
        <v>568</v>
      </c>
      <c r="E123" s="164" t="s">
        <v>245</v>
      </c>
      <c r="F123" s="432" t="s">
        <v>31</v>
      </c>
      <c r="G123" s="432"/>
      <c r="H123" s="433">
        <f>SUMIFS(F_Inputs!F$7:F$3228,F_Inputs!$B$7:$B$3228,Inp_PR24_SWB!$E123,F_Inputs!$A$7:$A$3228,$H$190)</f>
        <v>0.13300000000000001</v>
      </c>
      <c r="I123" s="433">
        <f>SUMIFS(F_Inputs!G$7:G$3228,F_Inputs!$B$7:$B$3228,Inp_PR24_SWB!$E123,F_Inputs!$A$7:$A$3228,$H$190)</f>
        <v>0.13300000000000001</v>
      </c>
      <c r="J123" s="433">
        <f>SUMIFS(F_Inputs!H$7:H$3228,F_Inputs!$B$7:$B$3228,Inp_PR24_SWB!$E123,F_Inputs!$A$7:$A$3228,$H$190)</f>
        <v>0.13300000000000001</v>
      </c>
      <c r="K123" s="433">
        <f>SUMIFS(F_Inputs!I$7:I$3228,F_Inputs!$B$7:$B$3228,Inp_PR24_SWB!$E123,F_Inputs!$A$7:$A$3228,$H$190)</f>
        <v>0.13300000000000001</v>
      </c>
      <c r="L123" s="433">
        <f>SUMIFS(F_Inputs!J$7:J$3228,F_Inputs!$B$7:$B$3228,Inp_PR24_SWB!$E123,F_Inputs!$A$7:$A$3228,$H$190)</f>
        <v>0.13300000000000001</v>
      </c>
      <c r="M123" s="172" t="s">
        <v>565</v>
      </c>
      <c r="N123" s="173">
        <f>COUNTIF(InpC!$H$56:$L$266,Inp_PR24_SWB!E123)</f>
        <v>1</v>
      </c>
      <c r="O123" s="173">
        <f>COUNTIF(F_Inputs!$B$8:$B$3121,Inp_PR24_SWB!E123)</f>
        <v>17</v>
      </c>
      <c r="P123" s="164"/>
      <c r="Q123" s="164"/>
      <c r="R123" s="164"/>
      <c r="S123" s="164"/>
      <c r="T123" s="164"/>
      <c r="U123" s="164"/>
      <c r="V123" s="164"/>
    </row>
    <row r="124" spans="1:22" s="431" customFormat="1">
      <c r="A124" s="167" t="s">
        <v>510</v>
      </c>
      <c r="B124" s="436" t="s">
        <v>542</v>
      </c>
      <c r="C124" s="164"/>
      <c r="D124" s="163" t="s">
        <v>569</v>
      </c>
      <c r="E124" s="164" t="s">
        <v>246</v>
      </c>
      <c r="F124" s="432" t="s">
        <v>31</v>
      </c>
      <c r="G124" s="432"/>
      <c r="H124" s="433">
        <f>SUMIFS(F_Inputs!F$7:F$3228,F_Inputs!$B$7:$B$3228,Inp_PR24_SWB!$E124,F_Inputs!$A$7:$A$3228,$H$190)</f>
        <v>0</v>
      </c>
      <c r="I124" s="433">
        <f>SUMIFS(F_Inputs!G$7:G$3228,F_Inputs!$B$7:$B$3228,Inp_PR24_SWB!$E124,F_Inputs!$A$7:$A$3228,$H$190)</f>
        <v>0</v>
      </c>
      <c r="J124" s="433">
        <f>SUMIFS(F_Inputs!H$7:H$3228,F_Inputs!$B$7:$B$3228,Inp_PR24_SWB!$E124,F_Inputs!$A$7:$A$3228,$H$190)</f>
        <v>0</v>
      </c>
      <c r="K124" s="433">
        <f>SUMIFS(F_Inputs!I$7:I$3228,F_Inputs!$B$7:$B$3228,Inp_PR24_SWB!$E124,F_Inputs!$A$7:$A$3228,$H$190)</f>
        <v>0</v>
      </c>
      <c r="L124" s="433">
        <f>SUMIFS(F_Inputs!J$7:J$3228,F_Inputs!$B$7:$B$3228,Inp_PR24_SWB!$E124,F_Inputs!$A$7:$A$3228,$H$190)</f>
        <v>0</v>
      </c>
      <c r="M124" s="172" t="s">
        <v>565</v>
      </c>
      <c r="N124" s="173">
        <f>COUNTIF(InpC!$H$56:$L$266,Inp_PR24_SWB!E124)</f>
        <v>1</v>
      </c>
      <c r="O124" s="173">
        <f>COUNTIF(F_Inputs!$B$8:$B$3121,Inp_PR24_SWB!E124)</f>
        <v>17</v>
      </c>
      <c r="P124" s="164"/>
      <c r="Q124" s="164"/>
      <c r="R124" s="164"/>
      <c r="S124" s="164"/>
      <c r="T124" s="164"/>
      <c r="U124" s="164"/>
      <c r="V124" s="164"/>
    </row>
    <row r="125" spans="1:22" s="431" customFormat="1">
      <c r="A125" s="167" t="s">
        <v>510</v>
      </c>
      <c r="B125" s="436" t="s">
        <v>570</v>
      </c>
      <c r="C125" s="164"/>
      <c r="D125" s="163" t="s">
        <v>571</v>
      </c>
      <c r="E125" s="164" t="s">
        <v>247</v>
      </c>
      <c r="F125" s="432" t="s">
        <v>31</v>
      </c>
      <c r="G125" s="432"/>
      <c r="H125" s="433">
        <f>SUMIFS(F_Inputs!F$7:F$3228,F_Inputs!$B$7:$B$3228,Inp_PR24_SWB!$E125,F_Inputs!$A$7:$A$3228,$H$190)</f>
        <v>0</v>
      </c>
      <c r="I125" s="433">
        <f>SUMIFS(F_Inputs!G$7:G$3228,F_Inputs!$B$7:$B$3228,Inp_PR24_SWB!$E125,F_Inputs!$A$7:$A$3228,$H$190)</f>
        <v>0</v>
      </c>
      <c r="J125" s="433">
        <f>SUMIFS(F_Inputs!H$7:H$3228,F_Inputs!$B$7:$B$3228,Inp_PR24_SWB!$E125,F_Inputs!$A$7:$A$3228,$H$190)</f>
        <v>0</v>
      </c>
      <c r="K125" s="433">
        <f>SUMIFS(F_Inputs!I$7:I$3228,F_Inputs!$B$7:$B$3228,Inp_PR24_SWB!$E125,F_Inputs!$A$7:$A$3228,$H$190)</f>
        <v>0</v>
      </c>
      <c r="L125" s="433">
        <f>SUMIFS(F_Inputs!J$7:J$3228,F_Inputs!$B$7:$B$3228,Inp_PR24_SWB!$E125,F_Inputs!$A$7:$A$3228,$H$190)</f>
        <v>0</v>
      </c>
      <c r="M125" s="172" t="s">
        <v>565</v>
      </c>
      <c r="N125" s="173">
        <f>COUNTIF(InpC!$H$56:$L$266,Inp_PR24_SWB!E125)</f>
        <v>1</v>
      </c>
      <c r="O125" s="173">
        <f>COUNTIF(F_Inputs!$B$8:$B$3121,Inp_PR24_SWB!E125)</f>
        <v>17</v>
      </c>
      <c r="P125" s="164"/>
      <c r="Q125" s="164"/>
      <c r="R125" s="164"/>
      <c r="S125" s="164"/>
      <c r="T125" s="164"/>
      <c r="U125" s="164"/>
      <c r="V125" s="164"/>
    </row>
    <row r="126" spans="1:22" s="431" customFormat="1">
      <c r="A126" s="167" t="s">
        <v>510</v>
      </c>
      <c r="B126" s="434" t="s">
        <v>572</v>
      </c>
      <c r="C126" s="164"/>
      <c r="D126" s="163" t="s">
        <v>573</v>
      </c>
      <c r="E126" s="164" t="s">
        <v>249</v>
      </c>
      <c r="F126" s="432" t="s">
        <v>31</v>
      </c>
      <c r="G126" s="432"/>
      <c r="H126" s="433">
        <f>SUMIFS(F_Inputs!F$7:F$3228,F_Inputs!$B$7:$B$3228,Inp_PR24_SWB!$E126,F_Inputs!$A$7:$A$3228,$H$190)</f>
        <v>0</v>
      </c>
      <c r="I126" s="433">
        <f>SUMIFS(F_Inputs!G$7:G$3228,F_Inputs!$B$7:$B$3228,Inp_PR24_SWB!$E126,F_Inputs!$A$7:$A$3228,$H$190)</f>
        <v>0</v>
      </c>
      <c r="J126" s="433">
        <f>SUMIFS(F_Inputs!H$7:H$3228,F_Inputs!$B$7:$B$3228,Inp_PR24_SWB!$E126,F_Inputs!$A$7:$A$3228,$H$190)</f>
        <v>0</v>
      </c>
      <c r="K126" s="433">
        <f>SUMIFS(F_Inputs!I$7:I$3228,F_Inputs!$B$7:$B$3228,Inp_PR24_SWB!$E126,F_Inputs!$A$7:$A$3228,$H$190)</f>
        <v>0</v>
      </c>
      <c r="L126" s="433">
        <f>SUMIFS(F_Inputs!J$7:J$3228,F_Inputs!$B$7:$B$3228,Inp_PR24_SWB!$E126,F_Inputs!$A$7:$A$3228,$H$190)</f>
        <v>0</v>
      </c>
      <c r="M126" s="172" t="s">
        <v>565</v>
      </c>
      <c r="N126" s="173">
        <f>COUNTIF(InpC!$H$56:$L$266,Inp_PR24_SWB!E126)</f>
        <v>1</v>
      </c>
      <c r="O126" s="173">
        <f>COUNTIF(F_Inputs!$B$8:$B$3121,Inp_PR24_SWB!E126)</f>
        <v>17</v>
      </c>
      <c r="P126" s="164"/>
      <c r="Q126" s="164"/>
      <c r="R126" s="164"/>
      <c r="S126" s="164"/>
      <c r="T126" s="164"/>
      <c r="U126" s="164"/>
      <c r="V126" s="164"/>
    </row>
    <row r="127" spans="1:22" s="431" customFormat="1">
      <c r="A127" s="167" t="s">
        <v>510</v>
      </c>
      <c r="B127" s="436" t="s">
        <v>544</v>
      </c>
      <c r="C127" s="164"/>
      <c r="D127" s="163" t="s">
        <v>574</v>
      </c>
      <c r="E127" s="164" t="s">
        <v>251</v>
      </c>
      <c r="F127" s="432" t="s">
        <v>31</v>
      </c>
      <c r="G127" s="432"/>
      <c r="H127" s="433">
        <f>SUMIFS(F_Inputs!F$7:F$3228,F_Inputs!$B$7:$B$3228,Inp_PR24_SWB!$E127,F_Inputs!$A$7:$A$3228,$H$190)</f>
        <v>0</v>
      </c>
      <c r="I127" s="433">
        <f>SUMIFS(F_Inputs!G$7:G$3228,F_Inputs!$B$7:$B$3228,Inp_PR24_SWB!$E127,F_Inputs!$A$7:$A$3228,$H$190)</f>
        <v>0</v>
      </c>
      <c r="J127" s="433">
        <f>SUMIFS(F_Inputs!H$7:H$3228,F_Inputs!$B$7:$B$3228,Inp_PR24_SWB!$E127,F_Inputs!$A$7:$A$3228,$H$190)</f>
        <v>0</v>
      </c>
      <c r="K127" s="433">
        <f>SUMIFS(F_Inputs!I$7:I$3228,F_Inputs!$B$7:$B$3228,Inp_PR24_SWB!$E127,F_Inputs!$A$7:$A$3228,$H$190)</f>
        <v>0</v>
      </c>
      <c r="L127" s="433">
        <f>SUMIFS(F_Inputs!J$7:J$3228,F_Inputs!$B$7:$B$3228,Inp_PR24_SWB!$E127,F_Inputs!$A$7:$A$3228,$H$190)</f>
        <v>0</v>
      </c>
      <c r="M127" s="172" t="s">
        <v>565</v>
      </c>
      <c r="N127" s="173">
        <f>COUNTIF(InpC!$H$56:$L$266,Inp_PR24_SWB!E127)</f>
        <v>1</v>
      </c>
      <c r="O127" s="173">
        <f>COUNTIF(F_Inputs!$B$8:$B$3121,Inp_PR24_SWB!E127)</f>
        <v>17</v>
      </c>
      <c r="P127" s="164"/>
      <c r="Q127" s="164"/>
      <c r="R127" s="164"/>
      <c r="S127" s="164"/>
      <c r="T127" s="164"/>
      <c r="U127" s="164"/>
      <c r="V127" s="164"/>
    </row>
    <row r="128" spans="1:22" s="431" customFormat="1">
      <c r="A128" s="167" t="s">
        <v>510</v>
      </c>
      <c r="B128" s="436" t="s">
        <v>538</v>
      </c>
      <c r="C128" s="164"/>
      <c r="D128" s="163" t="s">
        <v>575</v>
      </c>
      <c r="E128" s="164" t="s">
        <v>252</v>
      </c>
      <c r="F128" s="432" t="s">
        <v>31</v>
      </c>
      <c r="G128" s="432"/>
      <c r="H128" s="433">
        <f>SUMIFS(F_Inputs!F$7:F$3228,F_Inputs!$B$7:$B$3228,Inp_PR24_SWB!$E128,F_Inputs!$A$7:$A$3228,$H$190)</f>
        <v>0.106</v>
      </c>
      <c r="I128" s="433">
        <f>SUMIFS(F_Inputs!G$7:G$3228,F_Inputs!$B$7:$B$3228,Inp_PR24_SWB!$E128,F_Inputs!$A$7:$A$3228,$H$190)</f>
        <v>0.106</v>
      </c>
      <c r="J128" s="433">
        <f>SUMIFS(F_Inputs!H$7:H$3228,F_Inputs!$B$7:$B$3228,Inp_PR24_SWB!$E128,F_Inputs!$A$7:$A$3228,$H$190)</f>
        <v>0.106</v>
      </c>
      <c r="K128" s="433">
        <f>SUMIFS(F_Inputs!I$7:I$3228,F_Inputs!$B$7:$B$3228,Inp_PR24_SWB!$E128,F_Inputs!$A$7:$A$3228,$H$190)</f>
        <v>0.106</v>
      </c>
      <c r="L128" s="433">
        <f>SUMIFS(F_Inputs!J$7:J$3228,F_Inputs!$B$7:$B$3228,Inp_PR24_SWB!$E128,F_Inputs!$A$7:$A$3228,$H$190)</f>
        <v>0.106</v>
      </c>
      <c r="M128" s="172" t="s">
        <v>565</v>
      </c>
      <c r="N128" s="173">
        <f>COUNTIF(InpC!$H$56:$L$266,Inp_PR24_SWB!E128)</f>
        <v>1</v>
      </c>
      <c r="O128" s="173">
        <f>COUNTIF(F_Inputs!$B$8:$B$3121,Inp_PR24_SWB!E128)</f>
        <v>17</v>
      </c>
      <c r="P128" s="164"/>
      <c r="Q128" s="164"/>
      <c r="R128" s="164"/>
      <c r="S128" s="164"/>
      <c r="T128" s="164"/>
      <c r="U128" s="164"/>
      <c r="V128" s="164"/>
    </row>
    <row r="129" spans="1:22" s="431" customFormat="1">
      <c r="A129" s="167" t="s">
        <v>518</v>
      </c>
      <c r="B129" s="436" t="s">
        <v>550</v>
      </c>
      <c r="C129" s="164"/>
      <c r="D129" s="163" t="s">
        <v>576</v>
      </c>
      <c r="E129" s="164" t="s">
        <v>254</v>
      </c>
      <c r="F129" s="432" t="s">
        <v>31</v>
      </c>
      <c r="G129" s="432"/>
      <c r="H129" s="433">
        <f>SUMIFS(F_Inputs!F$7:F$3228,F_Inputs!$B$7:$B$3228,Inp_PR24_SWB!$E129,F_Inputs!$A$7:$A$3228,$H$190)</f>
        <v>0</v>
      </c>
      <c r="I129" s="433">
        <f>SUMIFS(F_Inputs!G$7:G$3228,F_Inputs!$B$7:$B$3228,Inp_PR24_SWB!$E129,F_Inputs!$A$7:$A$3228,$H$190)</f>
        <v>0</v>
      </c>
      <c r="J129" s="433">
        <f>SUMIFS(F_Inputs!H$7:H$3228,F_Inputs!$B$7:$B$3228,Inp_PR24_SWB!$E129,F_Inputs!$A$7:$A$3228,$H$190)</f>
        <v>0</v>
      </c>
      <c r="K129" s="433">
        <f>SUMIFS(F_Inputs!I$7:I$3228,F_Inputs!$B$7:$B$3228,Inp_PR24_SWB!$E129,F_Inputs!$A$7:$A$3228,$H$190)</f>
        <v>0</v>
      </c>
      <c r="L129" s="433">
        <f>SUMIFS(F_Inputs!J$7:J$3228,F_Inputs!$B$7:$B$3228,Inp_PR24_SWB!$E129,F_Inputs!$A$7:$A$3228,$H$190)</f>
        <v>0</v>
      </c>
      <c r="M129" s="172" t="s">
        <v>565</v>
      </c>
      <c r="N129" s="173">
        <f>COUNTIF(InpC!$H$56:$L$266,Inp_PR24_SWB!E129)</f>
        <v>1</v>
      </c>
      <c r="O129" s="173">
        <f>COUNTIF(F_Inputs!$B$8:$B$3121,Inp_PR24_SWB!E129)</f>
        <v>17</v>
      </c>
      <c r="P129" s="164"/>
      <c r="Q129" s="164"/>
      <c r="R129" s="164"/>
      <c r="S129" s="164"/>
      <c r="T129" s="164"/>
      <c r="U129" s="164"/>
      <c r="V129" s="164"/>
    </row>
    <row r="130" spans="1:22" s="431" customFormat="1">
      <c r="A130" s="167" t="s">
        <v>518</v>
      </c>
      <c r="B130" s="434" t="s">
        <v>552</v>
      </c>
      <c r="C130" s="164"/>
      <c r="D130" s="163" t="s">
        <v>577</v>
      </c>
      <c r="E130" s="164" t="s">
        <v>255</v>
      </c>
      <c r="F130" s="432" t="s">
        <v>31</v>
      </c>
      <c r="G130" s="432"/>
      <c r="H130" s="433">
        <f>SUMIFS(F_Inputs!F$7:F$3228,F_Inputs!$B$7:$B$3228,Inp_PR24_SWB!$E130,F_Inputs!$A$7:$A$3228,$H$190)</f>
        <v>0</v>
      </c>
      <c r="I130" s="433">
        <f>SUMIFS(F_Inputs!G$7:G$3228,F_Inputs!$B$7:$B$3228,Inp_PR24_SWB!$E130,F_Inputs!$A$7:$A$3228,$H$190)</f>
        <v>0</v>
      </c>
      <c r="J130" s="433">
        <f>SUMIFS(F_Inputs!H$7:H$3228,F_Inputs!$B$7:$B$3228,Inp_PR24_SWB!$E130,F_Inputs!$A$7:$A$3228,$H$190)</f>
        <v>0</v>
      </c>
      <c r="K130" s="433">
        <f>SUMIFS(F_Inputs!I$7:I$3228,F_Inputs!$B$7:$B$3228,Inp_PR24_SWB!$E130,F_Inputs!$A$7:$A$3228,$H$190)</f>
        <v>0</v>
      </c>
      <c r="L130" s="433">
        <f>SUMIFS(F_Inputs!J$7:J$3228,F_Inputs!$B$7:$B$3228,Inp_PR24_SWB!$E130,F_Inputs!$A$7:$A$3228,$H$190)</f>
        <v>0</v>
      </c>
      <c r="M130" s="172" t="s">
        <v>565</v>
      </c>
      <c r="N130" s="173">
        <f>COUNTIF(InpC!$H$56:$L$266,Inp_PR24_SWB!E130)</f>
        <v>1</v>
      </c>
      <c r="O130" s="173">
        <f>COUNTIF(F_Inputs!$B$8:$B$3121,Inp_PR24_SWB!E130)</f>
        <v>17</v>
      </c>
      <c r="P130" s="164"/>
      <c r="Q130" s="164"/>
      <c r="R130" s="164"/>
      <c r="S130" s="164"/>
      <c r="T130" s="164"/>
      <c r="U130" s="164"/>
      <c r="V130" s="164"/>
    </row>
    <row r="131" spans="1:22" s="431" customFormat="1">
      <c r="A131" s="167" t="s">
        <v>518</v>
      </c>
      <c r="B131" s="436" t="s">
        <v>554</v>
      </c>
      <c r="C131" s="164"/>
      <c r="D131" s="163" t="s">
        <v>578</v>
      </c>
      <c r="E131" s="164" t="s">
        <v>256</v>
      </c>
      <c r="F131" s="432" t="s">
        <v>31</v>
      </c>
      <c r="G131" s="432"/>
      <c r="H131" s="433">
        <f>SUMIFS(F_Inputs!F$7:F$3228,F_Inputs!$B$7:$B$3228,Inp_PR24_SWB!$E131,F_Inputs!$A$7:$A$3228,$H$190)</f>
        <v>0</v>
      </c>
      <c r="I131" s="433">
        <f>SUMIFS(F_Inputs!G$7:G$3228,F_Inputs!$B$7:$B$3228,Inp_PR24_SWB!$E131,F_Inputs!$A$7:$A$3228,$H$190)</f>
        <v>0</v>
      </c>
      <c r="J131" s="433">
        <f>SUMIFS(F_Inputs!H$7:H$3228,F_Inputs!$B$7:$B$3228,Inp_PR24_SWB!$E131,F_Inputs!$A$7:$A$3228,$H$190)</f>
        <v>0</v>
      </c>
      <c r="K131" s="433">
        <f>SUMIFS(F_Inputs!I$7:I$3228,F_Inputs!$B$7:$B$3228,Inp_PR24_SWB!$E131,F_Inputs!$A$7:$A$3228,$H$190)</f>
        <v>0</v>
      </c>
      <c r="L131" s="433">
        <f>SUMIFS(F_Inputs!J$7:J$3228,F_Inputs!$B$7:$B$3228,Inp_PR24_SWB!$E131,F_Inputs!$A$7:$A$3228,$H$190)</f>
        <v>0</v>
      </c>
      <c r="M131" s="172" t="s">
        <v>565</v>
      </c>
      <c r="N131" s="173">
        <f>COUNTIF(InpC!$H$56:$L$266,Inp_PR24_SWB!E131)</f>
        <v>1</v>
      </c>
      <c r="O131" s="173">
        <f>COUNTIF(F_Inputs!$B$8:$B$3121,Inp_PR24_SWB!E131)</f>
        <v>17</v>
      </c>
      <c r="P131" s="164"/>
      <c r="Q131" s="164"/>
      <c r="R131" s="164"/>
      <c r="S131" s="164"/>
      <c r="T131" s="164"/>
      <c r="U131" s="164"/>
      <c r="V131" s="164"/>
    </row>
    <row r="132" spans="1:22" s="431" customFormat="1">
      <c r="A132" s="167" t="s">
        <v>518</v>
      </c>
      <c r="B132" s="436" t="s">
        <v>558</v>
      </c>
      <c r="C132" s="164"/>
      <c r="D132" s="163" t="s">
        <v>579</v>
      </c>
      <c r="E132" s="164" t="s">
        <v>257</v>
      </c>
      <c r="F132" s="432" t="s">
        <v>31</v>
      </c>
      <c r="G132" s="432"/>
      <c r="H132" s="433">
        <f>SUMIFS(F_Inputs!F$7:F$3228,F_Inputs!$B$7:$B$3228,Inp_PR24_SWB!$E132,F_Inputs!$A$7:$A$3228,$H$190)</f>
        <v>0</v>
      </c>
      <c r="I132" s="433">
        <f>SUMIFS(F_Inputs!G$7:G$3228,F_Inputs!$B$7:$B$3228,Inp_PR24_SWB!$E132,F_Inputs!$A$7:$A$3228,$H$190)</f>
        <v>0</v>
      </c>
      <c r="J132" s="433">
        <f>SUMIFS(F_Inputs!H$7:H$3228,F_Inputs!$B$7:$B$3228,Inp_PR24_SWB!$E132,F_Inputs!$A$7:$A$3228,$H$190)</f>
        <v>0</v>
      </c>
      <c r="K132" s="433">
        <f>SUMIFS(F_Inputs!I$7:I$3228,F_Inputs!$B$7:$B$3228,Inp_PR24_SWB!$E132,F_Inputs!$A$7:$A$3228,$H$190)</f>
        <v>0</v>
      </c>
      <c r="L132" s="433">
        <f>SUMIFS(F_Inputs!J$7:J$3228,F_Inputs!$B$7:$B$3228,Inp_PR24_SWB!$E132,F_Inputs!$A$7:$A$3228,$H$190)</f>
        <v>0</v>
      </c>
      <c r="M132" s="172" t="s">
        <v>565</v>
      </c>
      <c r="N132" s="173">
        <f>COUNTIF(InpC!$H$56:$L$266,Inp_PR24_SWB!E132)</f>
        <v>1</v>
      </c>
      <c r="O132" s="173">
        <f>COUNTIF(F_Inputs!$B$8:$B$3121,Inp_PR24_SWB!E132)</f>
        <v>17</v>
      </c>
      <c r="P132" s="164"/>
      <c r="Q132" s="164"/>
      <c r="R132" s="164"/>
      <c r="S132" s="164"/>
      <c r="T132" s="164"/>
      <c r="U132" s="164"/>
      <c r="V132" s="164"/>
    </row>
    <row r="133" spans="1:22" s="431" customFormat="1">
      <c r="A133" s="167" t="s">
        <v>518</v>
      </c>
      <c r="B133" s="434" t="s">
        <v>560</v>
      </c>
      <c r="C133" s="164"/>
      <c r="D133" s="163" t="s">
        <v>580</v>
      </c>
      <c r="E133" s="164" t="s">
        <v>258</v>
      </c>
      <c r="F133" s="432" t="s">
        <v>31</v>
      </c>
      <c r="G133" s="432"/>
      <c r="H133" s="433">
        <f>SUMIFS(F_Inputs!F$7:F$3228,F_Inputs!$B$7:$B$3228,Inp_PR24_SWB!$E133,F_Inputs!$A$7:$A$3228,$H$190)</f>
        <v>0</v>
      </c>
      <c r="I133" s="433">
        <f>SUMIFS(F_Inputs!G$7:G$3228,F_Inputs!$B$7:$B$3228,Inp_PR24_SWB!$E133,F_Inputs!$A$7:$A$3228,$H$190)</f>
        <v>0</v>
      </c>
      <c r="J133" s="433">
        <f>SUMIFS(F_Inputs!H$7:H$3228,F_Inputs!$B$7:$B$3228,Inp_PR24_SWB!$E133,F_Inputs!$A$7:$A$3228,$H$190)</f>
        <v>0</v>
      </c>
      <c r="K133" s="433">
        <f>SUMIFS(F_Inputs!I$7:I$3228,F_Inputs!$B$7:$B$3228,Inp_PR24_SWB!$E133,F_Inputs!$A$7:$A$3228,$H$190)</f>
        <v>0</v>
      </c>
      <c r="L133" s="433">
        <f>SUMIFS(F_Inputs!J$7:J$3228,F_Inputs!$B$7:$B$3228,Inp_PR24_SWB!$E133,F_Inputs!$A$7:$A$3228,$H$190)</f>
        <v>0</v>
      </c>
      <c r="M133" s="172" t="s">
        <v>565</v>
      </c>
      <c r="N133" s="173">
        <f>COUNTIF(InpC!$H$56:$L$266,Inp_PR24_SWB!E133)</f>
        <v>1</v>
      </c>
      <c r="O133" s="173">
        <f>COUNTIF(F_Inputs!$B$8:$B$3121,Inp_PR24_SWB!E133)</f>
        <v>17</v>
      </c>
      <c r="P133" s="164"/>
      <c r="Q133" s="164"/>
      <c r="R133" s="164"/>
      <c r="S133" s="164"/>
      <c r="T133" s="164"/>
      <c r="U133" s="164"/>
      <c r="V133" s="164"/>
    </row>
    <row r="134" spans="1:22" s="431" customFormat="1">
      <c r="A134" s="167" t="s">
        <v>518</v>
      </c>
      <c r="B134" s="434" t="s">
        <v>581</v>
      </c>
      <c r="C134" s="164"/>
      <c r="D134" s="163" t="s">
        <v>582</v>
      </c>
      <c r="E134" s="164" t="s">
        <v>259</v>
      </c>
      <c r="F134" s="432" t="s">
        <v>31</v>
      </c>
      <c r="G134" s="432"/>
      <c r="H134" s="433">
        <f>SUMIFS(F_Inputs!F$7:F$3228,F_Inputs!$B$7:$B$3228,Inp_PR24_SWB!$E134,F_Inputs!$A$7:$A$3228,$H$190)</f>
        <v>0</v>
      </c>
      <c r="I134" s="433">
        <f>SUMIFS(F_Inputs!G$7:G$3228,F_Inputs!$B$7:$B$3228,Inp_PR24_SWB!$E134,F_Inputs!$A$7:$A$3228,$H$190)</f>
        <v>0</v>
      </c>
      <c r="J134" s="433">
        <f>SUMIFS(F_Inputs!H$7:H$3228,F_Inputs!$B$7:$B$3228,Inp_PR24_SWB!$E134,F_Inputs!$A$7:$A$3228,$H$190)</f>
        <v>0</v>
      </c>
      <c r="K134" s="433">
        <f>SUMIFS(F_Inputs!I$7:I$3228,F_Inputs!$B$7:$B$3228,Inp_PR24_SWB!$E134,F_Inputs!$A$7:$A$3228,$H$190)</f>
        <v>0</v>
      </c>
      <c r="L134" s="433">
        <f>SUMIFS(F_Inputs!J$7:J$3228,F_Inputs!$B$7:$B$3228,Inp_PR24_SWB!$E134,F_Inputs!$A$7:$A$3228,$H$190)</f>
        <v>0</v>
      </c>
      <c r="M134" s="172" t="s">
        <v>565</v>
      </c>
      <c r="N134" s="173">
        <f>COUNTIF(InpC!$H$56:$L$266,Inp_PR24_SWB!E134)</f>
        <v>1</v>
      </c>
      <c r="O134" s="173">
        <f>COUNTIF(F_Inputs!$B$8:$B$3121,Inp_PR24_SWB!E134)</f>
        <v>17</v>
      </c>
      <c r="P134" s="164"/>
      <c r="Q134" s="164"/>
      <c r="R134" s="164"/>
      <c r="S134" s="164"/>
      <c r="T134" s="164"/>
      <c r="U134" s="164"/>
      <c r="V134" s="164"/>
    </row>
    <row r="135" spans="1:22" s="431" customFormat="1">
      <c r="A135" s="167" t="s">
        <v>518</v>
      </c>
      <c r="B135" s="436" t="s">
        <v>583</v>
      </c>
      <c r="C135" s="164"/>
      <c r="D135" s="163" t="s">
        <v>584</v>
      </c>
      <c r="E135" s="164" t="s">
        <v>261</v>
      </c>
      <c r="F135" s="432" t="s">
        <v>31</v>
      </c>
      <c r="G135" s="432"/>
      <c r="H135" s="433">
        <f>SUMIFS(F_Inputs!F$7:F$3228,F_Inputs!$B$7:$B$3228,Inp_PR24_SWB!$E135,F_Inputs!$A$7:$A$3228,$H$190)</f>
        <v>0</v>
      </c>
      <c r="I135" s="433">
        <f>SUMIFS(F_Inputs!G$7:G$3228,F_Inputs!$B$7:$B$3228,Inp_PR24_SWB!$E135,F_Inputs!$A$7:$A$3228,$H$190)</f>
        <v>0</v>
      </c>
      <c r="J135" s="433">
        <f>SUMIFS(F_Inputs!H$7:H$3228,F_Inputs!$B$7:$B$3228,Inp_PR24_SWB!$E135,F_Inputs!$A$7:$A$3228,$H$190)</f>
        <v>0</v>
      </c>
      <c r="K135" s="433">
        <f>SUMIFS(F_Inputs!I$7:I$3228,F_Inputs!$B$7:$B$3228,Inp_PR24_SWB!$E135,F_Inputs!$A$7:$A$3228,$H$190)</f>
        <v>0</v>
      </c>
      <c r="L135" s="433">
        <f>SUMIFS(F_Inputs!J$7:J$3228,F_Inputs!$B$7:$B$3228,Inp_PR24_SWB!$E135,F_Inputs!$A$7:$A$3228,$H$190)</f>
        <v>0</v>
      </c>
      <c r="M135" s="172" t="s">
        <v>565</v>
      </c>
      <c r="N135" s="173">
        <f>COUNTIF(InpC!$H$56:$L$266,Inp_PR24_SWB!E135)</f>
        <v>1</v>
      </c>
      <c r="O135" s="173">
        <f>COUNTIF(F_Inputs!$B$8:$B$3121,Inp_PR24_SWB!E135)</f>
        <v>17</v>
      </c>
      <c r="P135" s="164"/>
      <c r="Q135" s="164"/>
      <c r="R135" s="164"/>
      <c r="S135" s="164"/>
      <c r="T135" s="164"/>
      <c r="U135" s="164"/>
      <c r="V135" s="164"/>
    </row>
    <row r="136" spans="1:22" s="431" customFormat="1">
      <c r="A136" s="167" t="s">
        <v>518</v>
      </c>
      <c r="B136" s="434" t="s">
        <v>562</v>
      </c>
      <c r="C136" s="164"/>
      <c r="D136" s="163" t="s">
        <v>585</v>
      </c>
      <c r="E136" s="164" t="s">
        <v>263</v>
      </c>
      <c r="F136" s="432" t="s">
        <v>31</v>
      </c>
      <c r="G136" s="432"/>
      <c r="H136" s="433">
        <f>SUMIFS(F_Inputs!F$7:F$3228,F_Inputs!$B$7:$B$3228,Inp_PR24_SWB!$E136,F_Inputs!$A$7:$A$3228,$H$190)</f>
        <v>0</v>
      </c>
      <c r="I136" s="433">
        <f>SUMIFS(F_Inputs!G$7:G$3228,F_Inputs!$B$7:$B$3228,Inp_PR24_SWB!$E136,F_Inputs!$A$7:$A$3228,$H$190)</f>
        <v>0</v>
      </c>
      <c r="J136" s="433">
        <f>SUMIFS(F_Inputs!H$7:H$3228,F_Inputs!$B$7:$B$3228,Inp_PR24_SWB!$E136,F_Inputs!$A$7:$A$3228,$H$190)</f>
        <v>0</v>
      </c>
      <c r="K136" s="433">
        <f>SUMIFS(F_Inputs!I$7:I$3228,F_Inputs!$B$7:$B$3228,Inp_PR24_SWB!$E136,F_Inputs!$A$7:$A$3228,$H$190)</f>
        <v>0</v>
      </c>
      <c r="L136" s="433">
        <f>SUMIFS(F_Inputs!J$7:J$3228,F_Inputs!$B$7:$B$3228,Inp_PR24_SWB!$E136,F_Inputs!$A$7:$A$3228,$H$190)</f>
        <v>0</v>
      </c>
      <c r="M136" s="172" t="s">
        <v>565</v>
      </c>
      <c r="N136" s="173">
        <f>COUNTIF(InpC!$H$56:$L$266,Inp_PR24_SWB!E136)</f>
        <v>1</v>
      </c>
      <c r="O136" s="173">
        <f>COUNTIF(F_Inputs!$B$8:$B$3121,Inp_PR24_SWB!E136)</f>
        <v>17</v>
      </c>
      <c r="P136" s="164"/>
      <c r="Q136" s="164"/>
      <c r="R136" s="164"/>
      <c r="S136" s="164"/>
      <c r="T136" s="164"/>
      <c r="U136" s="164"/>
      <c r="V136" s="164"/>
    </row>
    <row r="137" spans="1:22" s="431" customFormat="1">
      <c r="A137" s="167" t="s">
        <v>518</v>
      </c>
      <c r="B137" s="434" t="s">
        <v>556</v>
      </c>
      <c r="C137" s="164"/>
      <c r="D137" s="163" t="s">
        <v>586</v>
      </c>
      <c r="E137" s="164" t="s">
        <v>264</v>
      </c>
      <c r="F137" s="432" t="s">
        <v>31</v>
      </c>
      <c r="G137" s="432"/>
      <c r="H137" s="433">
        <f>SUMIFS(F_Inputs!F$7:F$3228,F_Inputs!$B$7:$B$3228,Inp_PR24_SWB!$E137,F_Inputs!$A$7:$A$3228,$H$190)</f>
        <v>0</v>
      </c>
      <c r="I137" s="433">
        <f>SUMIFS(F_Inputs!G$7:G$3228,F_Inputs!$B$7:$B$3228,Inp_PR24_SWB!$E137,F_Inputs!$A$7:$A$3228,$H$190)</f>
        <v>0</v>
      </c>
      <c r="J137" s="433">
        <f>SUMIFS(F_Inputs!H$7:H$3228,F_Inputs!$B$7:$B$3228,Inp_PR24_SWB!$E137,F_Inputs!$A$7:$A$3228,$H$190)</f>
        <v>0</v>
      </c>
      <c r="K137" s="433">
        <f>SUMIFS(F_Inputs!I$7:I$3228,F_Inputs!$B$7:$B$3228,Inp_PR24_SWB!$E137,F_Inputs!$A$7:$A$3228,$H$190)</f>
        <v>0</v>
      </c>
      <c r="L137" s="433">
        <f>SUMIFS(F_Inputs!J$7:J$3228,F_Inputs!$B$7:$B$3228,Inp_PR24_SWB!$E137,F_Inputs!$A$7:$A$3228,$H$190)</f>
        <v>0</v>
      </c>
      <c r="M137" s="172" t="s">
        <v>565</v>
      </c>
      <c r="N137" s="173">
        <f>COUNTIF(InpC!$H$56:$L$266,Inp_PR24_SWB!E137)</f>
        <v>1</v>
      </c>
      <c r="O137" s="173">
        <f>COUNTIF(F_Inputs!$B$8:$B$3121,Inp_PR24_SWB!E137)</f>
        <v>17</v>
      </c>
      <c r="P137" s="164"/>
      <c r="Q137" s="164"/>
      <c r="R137" s="164"/>
      <c r="S137" s="164"/>
      <c r="T137" s="164"/>
      <c r="U137" s="164"/>
      <c r="V137" s="164"/>
    </row>
    <row r="138" spans="1:22" s="431" customFormat="1">
      <c r="A138" s="167" t="s">
        <v>518</v>
      </c>
      <c r="B138" s="164" t="s">
        <v>587</v>
      </c>
      <c r="C138" s="164"/>
      <c r="D138" s="163" t="s">
        <v>588</v>
      </c>
      <c r="E138" s="164" t="s">
        <v>266</v>
      </c>
      <c r="F138" s="432" t="s">
        <v>31</v>
      </c>
      <c r="G138" s="432"/>
      <c r="H138" s="433">
        <f>SUMIFS(F_Inputs!F$7:F$3228,F_Inputs!$B$7:$B$3228,Inp_PR24_SWB!$E138,F_Inputs!$A$7:$A$3228,$H$190)</f>
        <v>0</v>
      </c>
      <c r="I138" s="433">
        <f>SUMIFS(F_Inputs!G$7:G$3228,F_Inputs!$B$7:$B$3228,Inp_PR24_SWB!$E138,F_Inputs!$A$7:$A$3228,$H$190)</f>
        <v>0</v>
      </c>
      <c r="J138" s="433">
        <f>SUMIFS(F_Inputs!H$7:H$3228,F_Inputs!$B$7:$B$3228,Inp_PR24_SWB!$E138,F_Inputs!$A$7:$A$3228,$H$190)</f>
        <v>0</v>
      </c>
      <c r="K138" s="433">
        <f>SUMIFS(F_Inputs!I$7:I$3228,F_Inputs!$B$7:$B$3228,Inp_PR24_SWB!$E138,F_Inputs!$A$7:$A$3228,$H$190)</f>
        <v>0</v>
      </c>
      <c r="L138" s="433">
        <f>SUMIFS(F_Inputs!J$7:J$3228,F_Inputs!$B$7:$B$3228,Inp_PR24_SWB!$E138,F_Inputs!$A$7:$A$3228,$H$190)</f>
        <v>0</v>
      </c>
      <c r="M138" s="172" t="s">
        <v>589</v>
      </c>
      <c r="N138" s="173">
        <f>COUNTIF(InpC!$H$56:$L$266,Inp_PR24_SWB!E138)</f>
        <v>1</v>
      </c>
      <c r="O138" s="173">
        <f>COUNTIF(F_Inputs!$B$8:$B$3121,Inp_PR24_SWB!E138)</f>
        <v>17</v>
      </c>
      <c r="P138" s="164"/>
      <c r="Q138" s="164"/>
      <c r="R138" s="164"/>
      <c r="S138" s="164"/>
      <c r="T138" s="164"/>
      <c r="U138" s="164"/>
      <c r="V138" s="164"/>
    </row>
    <row r="139" spans="1:22" s="431" customFormat="1">
      <c r="A139" s="167" t="s">
        <v>518</v>
      </c>
      <c r="B139" s="164" t="s">
        <v>590</v>
      </c>
      <c r="C139" s="164"/>
      <c r="D139" s="163" t="s">
        <v>591</v>
      </c>
      <c r="E139" s="164" t="s">
        <v>268</v>
      </c>
      <c r="F139" s="432" t="s">
        <v>31</v>
      </c>
      <c r="G139" s="432"/>
      <c r="H139" s="433">
        <f>SUMIFS(F_Inputs!F$7:F$3228,F_Inputs!$B$7:$B$3228,Inp_PR24_SWB!$E139,F_Inputs!$A$7:$A$3228,$H$190)</f>
        <v>3.3290000000000002</v>
      </c>
      <c r="I139" s="433">
        <f>SUMIFS(F_Inputs!G$7:G$3228,F_Inputs!$B$7:$B$3228,Inp_PR24_SWB!$E139,F_Inputs!$A$7:$A$3228,$H$190)</f>
        <v>3.3180000000000001</v>
      </c>
      <c r="J139" s="433">
        <f>SUMIFS(F_Inputs!H$7:H$3228,F_Inputs!$B$7:$B$3228,Inp_PR24_SWB!$E139,F_Inputs!$A$7:$A$3228,$H$190)</f>
        <v>3.4089999999999998</v>
      </c>
      <c r="K139" s="433">
        <f>SUMIFS(F_Inputs!I$7:I$3228,F_Inputs!$B$7:$B$3228,Inp_PR24_SWB!$E139,F_Inputs!$A$7:$A$3228,$H$190)</f>
        <v>3.262</v>
      </c>
      <c r="L139" s="433">
        <f>SUMIFS(F_Inputs!J$7:J$3228,F_Inputs!$B$7:$B$3228,Inp_PR24_SWB!$E139,F_Inputs!$A$7:$A$3228,$H$190)</f>
        <v>3.0870000000000002</v>
      </c>
      <c r="M139" s="172" t="s">
        <v>592</v>
      </c>
      <c r="N139" s="173">
        <f>COUNTIF(InpC!$H$56:$L$266,Inp_PR24_SWB!E139)</f>
        <v>1</v>
      </c>
      <c r="O139" s="173">
        <f>COUNTIF(F_Inputs!$B$8:$B$3121,Inp_PR24_SWB!E139)</f>
        <v>17</v>
      </c>
      <c r="P139" s="164"/>
      <c r="Q139" s="164"/>
      <c r="R139" s="164"/>
      <c r="S139" s="164"/>
      <c r="T139" s="164"/>
      <c r="U139" s="164"/>
      <c r="V139" s="164"/>
    </row>
    <row r="140" spans="1:22" s="431" customFormat="1">
      <c r="A140" s="167" t="s">
        <v>518</v>
      </c>
      <c r="B140" s="164" t="s">
        <v>593</v>
      </c>
      <c r="C140" s="164"/>
      <c r="D140" s="163" t="s">
        <v>594</v>
      </c>
      <c r="E140" s="164" t="s">
        <v>270</v>
      </c>
      <c r="F140" s="432" t="s">
        <v>31</v>
      </c>
      <c r="G140" s="432"/>
      <c r="H140" s="433">
        <f>SUMIFS(F_Inputs!F$7:F$3228,F_Inputs!$B$7:$B$3228,Inp_PR24_SWB!$E140,F_Inputs!$A$7:$A$3228,$H$190)</f>
        <v>0</v>
      </c>
      <c r="I140" s="433">
        <f>SUMIFS(F_Inputs!G$7:G$3228,F_Inputs!$B$7:$B$3228,Inp_PR24_SWB!$E140,F_Inputs!$A$7:$A$3228,$H$190)</f>
        <v>0</v>
      </c>
      <c r="J140" s="433">
        <f>SUMIFS(F_Inputs!H$7:H$3228,F_Inputs!$B$7:$B$3228,Inp_PR24_SWB!$E140,F_Inputs!$A$7:$A$3228,$H$190)</f>
        <v>0</v>
      </c>
      <c r="K140" s="433">
        <f>SUMIFS(F_Inputs!I$7:I$3228,F_Inputs!$B$7:$B$3228,Inp_PR24_SWB!$E140,F_Inputs!$A$7:$A$3228,$H$190)</f>
        <v>0</v>
      </c>
      <c r="L140" s="433">
        <f>SUMIFS(F_Inputs!J$7:J$3228,F_Inputs!$B$7:$B$3228,Inp_PR24_SWB!$E140,F_Inputs!$A$7:$A$3228,$H$190)</f>
        <v>0</v>
      </c>
      <c r="M140" s="172" t="s">
        <v>592</v>
      </c>
      <c r="N140" s="173">
        <f>COUNTIF(InpC!$H$56:$L$266,Inp_PR24_SWB!E140)</f>
        <v>1</v>
      </c>
      <c r="O140" s="173">
        <f>COUNTIF(F_Inputs!$B$8:$B$3121,Inp_PR24_SWB!E140)</f>
        <v>17</v>
      </c>
      <c r="P140" s="164"/>
      <c r="Q140" s="164"/>
      <c r="R140" s="164"/>
      <c r="S140" s="164"/>
      <c r="T140" s="164"/>
      <c r="U140" s="164"/>
      <c r="V140" s="164"/>
    </row>
    <row r="141" spans="1:22" s="431" customFormat="1">
      <c r="A141" s="167" t="s">
        <v>518</v>
      </c>
      <c r="B141" s="164" t="s">
        <v>590</v>
      </c>
      <c r="C141" s="164"/>
      <c r="D141" s="163" t="s">
        <v>595</v>
      </c>
      <c r="E141" s="164" t="s">
        <v>272</v>
      </c>
      <c r="F141" s="432" t="s">
        <v>31</v>
      </c>
      <c r="G141" s="432"/>
      <c r="H141" s="433">
        <f>SUMIFS(F_Inputs!F$7:F$3228,F_Inputs!$B$7:$B$3228,Inp_PR24_SWB!$E141,F_Inputs!$A$7:$A$3228,$H$190)</f>
        <v>1.177</v>
      </c>
      <c r="I141" s="433">
        <f>SUMIFS(F_Inputs!G$7:G$3228,F_Inputs!$B$7:$B$3228,Inp_PR24_SWB!$E141,F_Inputs!$A$7:$A$3228,$H$190)</f>
        <v>1.173</v>
      </c>
      <c r="J141" s="433">
        <f>SUMIFS(F_Inputs!H$7:H$3228,F_Inputs!$B$7:$B$3228,Inp_PR24_SWB!$E141,F_Inputs!$A$7:$A$3228,$H$190)</f>
        <v>1.2050000000000001</v>
      </c>
      <c r="K141" s="433">
        <f>SUMIFS(F_Inputs!I$7:I$3228,F_Inputs!$B$7:$B$3228,Inp_PR24_SWB!$E141,F_Inputs!$A$7:$A$3228,$H$190)</f>
        <v>1.153</v>
      </c>
      <c r="L141" s="433">
        <f>SUMIFS(F_Inputs!J$7:J$3228,F_Inputs!$B$7:$B$3228,Inp_PR24_SWB!$E141,F_Inputs!$A$7:$A$3228,$H$190)</f>
        <v>1.091</v>
      </c>
      <c r="M141" s="172" t="s">
        <v>596</v>
      </c>
      <c r="N141" s="173">
        <f>COUNTIF(InpC!$H$56:$L$266,Inp_PR24_SWB!E141)</f>
        <v>1</v>
      </c>
      <c r="O141" s="173">
        <f>COUNTIF(F_Inputs!$B$8:$B$3121,Inp_PR24_SWB!E141)</f>
        <v>17</v>
      </c>
      <c r="P141" s="164"/>
      <c r="Q141" s="164"/>
      <c r="R141" s="164"/>
      <c r="S141" s="164"/>
      <c r="T141" s="164"/>
      <c r="U141" s="164"/>
      <c r="V141" s="164"/>
    </row>
    <row r="142" spans="1:22" s="431" customFormat="1">
      <c r="A142" s="167" t="s">
        <v>518</v>
      </c>
      <c r="B142" s="164" t="s">
        <v>597</v>
      </c>
      <c r="C142" s="164"/>
      <c r="D142" s="163" t="s">
        <v>598</v>
      </c>
      <c r="E142" s="164" t="s">
        <v>274</v>
      </c>
      <c r="F142" s="432" t="s">
        <v>31</v>
      </c>
      <c r="G142" s="432"/>
      <c r="H142" s="433">
        <f>SUMIFS(F_Inputs!F$7:F$3228,F_Inputs!$B$7:$B$3228,Inp_PR24_SWB!$E142,F_Inputs!$A$7:$A$3228,$H$190)</f>
        <v>3.5590000000000002</v>
      </c>
      <c r="I142" s="433">
        <f>SUMIFS(F_Inputs!G$7:G$3228,F_Inputs!$B$7:$B$3228,Inp_PR24_SWB!$E142,F_Inputs!$A$7:$A$3228,$H$190)</f>
        <v>3.5710000000000002</v>
      </c>
      <c r="J142" s="433">
        <f>SUMIFS(F_Inputs!H$7:H$3228,F_Inputs!$B$7:$B$3228,Inp_PR24_SWB!$E142,F_Inputs!$A$7:$A$3228,$H$190)</f>
        <v>3.5710000000000002</v>
      </c>
      <c r="K142" s="433">
        <f>SUMIFS(F_Inputs!I$7:I$3228,F_Inputs!$B$7:$B$3228,Inp_PR24_SWB!$E142,F_Inputs!$A$7:$A$3228,$H$190)</f>
        <v>3.5710000000000002</v>
      </c>
      <c r="L142" s="433">
        <f>SUMIFS(F_Inputs!J$7:J$3228,F_Inputs!$B$7:$B$3228,Inp_PR24_SWB!$E142,F_Inputs!$A$7:$A$3228,$H$190)</f>
        <v>3.5710000000000002</v>
      </c>
      <c r="M142" s="172" t="s">
        <v>596</v>
      </c>
      <c r="N142" s="173">
        <f>COUNTIF(InpC!$H$56:$L$266,Inp_PR24_SWB!E142)</f>
        <v>1</v>
      </c>
      <c r="O142" s="173">
        <f>COUNTIF(F_Inputs!$B$8:$B$3121,Inp_PR24_SWB!E142)</f>
        <v>17</v>
      </c>
      <c r="P142" s="164"/>
      <c r="Q142" s="164"/>
      <c r="R142" s="164"/>
      <c r="S142" s="164"/>
      <c r="T142" s="164"/>
      <c r="U142" s="164"/>
      <c r="V142" s="164"/>
    </row>
    <row r="143" spans="1:22" s="431" customFormat="1">
      <c r="A143" s="167" t="s">
        <v>518</v>
      </c>
      <c r="B143" s="164" t="s">
        <v>593</v>
      </c>
      <c r="C143" s="164"/>
      <c r="D143" s="163" t="s">
        <v>599</v>
      </c>
      <c r="E143" s="164" t="s">
        <v>276</v>
      </c>
      <c r="F143" s="432" t="s">
        <v>31</v>
      </c>
      <c r="G143" s="432"/>
      <c r="H143" s="433">
        <f>SUMIFS(F_Inputs!F$7:F$3228,F_Inputs!$B$7:$B$3228,Inp_PR24_SWB!$E143,F_Inputs!$A$7:$A$3228,$H$190)</f>
        <v>0</v>
      </c>
      <c r="I143" s="433">
        <f>SUMIFS(F_Inputs!G$7:G$3228,F_Inputs!$B$7:$B$3228,Inp_PR24_SWB!$E143,F_Inputs!$A$7:$A$3228,$H$190)</f>
        <v>0</v>
      </c>
      <c r="J143" s="433">
        <f>SUMIFS(F_Inputs!H$7:H$3228,F_Inputs!$B$7:$B$3228,Inp_PR24_SWB!$E143,F_Inputs!$A$7:$A$3228,$H$190)</f>
        <v>0</v>
      </c>
      <c r="K143" s="433">
        <f>SUMIFS(F_Inputs!I$7:I$3228,F_Inputs!$B$7:$B$3228,Inp_PR24_SWB!$E143,F_Inputs!$A$7:$A$3228,$H$190)</f>
        <v>0</v>
      </c>
      <c r="L143" s="433">
        <f>SUMIFS(F_Inputs!J$7:J$3228,F_Inputs!$B$7:$B$3228,Inp_PR24_SWB!$E143,F_Inputs!$A$7:$A$3228,$H$190)</f>
        <v>0</v>
      </c>
      <c r="M143" s="172" t="s">
        <v>596</v>
      </c>
      <c r="N143" s="173">
        <f>COUNTIF(InpC!$H$56:$L$266,Inp_PR24_SWB!E143)</f>
        <v>1</v>
      </c>
      <c r="O143" s="173">
        <f>COUNTIF(F_Inputs!$B$8:$B$3121,Inp_PR24_SWB!E143)</f>
        <v>17</v>
      </c>
      <c r="P143" s="164"/>
      <c r="Q143" s="164"/>
      <c r="R143" s="164"/>
      <c r="S143" s="164"/>
      <c r="T143" s="164"/>
      <c r="U143" s="164"/>
      <c r="V143" s="164"/>
    </row>
    <row r="144" spans="1:22" s="431" customFormat="1">
      <c r="A144" s="167" t="s">
        <v>510</v>
      </c>
      <c r="B144" s="164" t="s">
        <v>587</v>
      </c>
      <c r="C144" s="164"/>
      <c r="D144" s="163" t="s">
        <v>588</v>
      </c>
      <c r="E144" s="164" t="s">
        <v>278</v>
      </c>
      <c r="F144" s="432" t="s">
        <v>31</v>
      </c>
      <c r="G144" s="432"/>
      <c r="H144" s="433">
        <f>SUMIFS(F_Inputs!F$7:F$3228,F_Inputs!$B$7:$B$3228,Inp_PR24_SWB!$E144,F_Inputs!$A$7:$A$3228,$H$190)</f>
        <v>0</v>
      </c>
      <c r="I144" s="433">
        <f>SUMIFS(F_Inputs!G$7:G$3228,F_Inputs!$B$7:$B$3228,Inp_PR24_SWB!$E144,F_Inputs!$A$7:$A$3228,$H$190)</f>
        <v>0</v>
      </c>
      <c r="J144" s="433">
        <f>SUMIFS(F_Inputs!H$7:H$3228,F_Inputs!$B$7:$B$3228,Inp_PR24_SWB!$E144,F_Inputs!$A$7:$A$3228,$H$190)</f>
        <v>0</v>
      </c>
      <c r="K144" s="433">
        <f>SUMIFS(F_Inputs!I$7:I$3228,F_Inputs!$B$7:$B$3228,Inp_PR24_SWB!$E144,F_Inputs!$A$7:$A$3228,$H$190)</f>
        <v>0</v>
      </c>
      <c r="L144" s="433">
        <f>SUMIFS(F_Inputs!J$7:J$3228,F_Inputs!$B$7:$B$3228,Inp_PR24_SWB!$E144,F_Inputs!$A$7:$A$3228,$H$190)</f>
        <v>0</v>
      </c>
      <c r="M144" s="172" t="s">
        <v>589</v>
      </c>
      <c r="N144" s="173">
        <f>COUNTIF(InpC!$H$56:$L$266,Inp_PR24_SWB!E144)</f>
        <v>1</v>
      </c>
      <c r="O144" s="173">
        <f>COUNTIF(F_Inputs!$B$8:$B$3121,Inp_PR24_SWB!E144)</f>
        <v>17</v>
      </c>
      <c r="P144" s="164"/>
      <c r="Q144" s="164"/>
      <c r="R144" s="164"/>
      <c r="S144" s="164"/>
      <c r="T144" s="164"/>
      <c r="U144" s="164"/>
      <c r="V144" s="164"/>
    </row>
    <row r="145" spans="1:22" s="431" customFormat="1">
      <c r="A145" s="167" t="s">
        <v>510</v>
      </c>
      <c r="B145" s="164" t="s">
        <v>590</v>
      </c>
      <c r="C145" s="164"/>
      <c r="D145" s="163" t="s">
        <v>591</v>
      </c>
      <c r="E145" s="164" t="s">
        <v>280</v>
      </c>
      <c r="F145" s="432" t="s">
        <v>31</v>
      </c>
      <c r="G145" s="432"/>
      <c r="H145" s="433">
        <f>SUMIFS(F_Inputs!F$7:F$3228,F_Inputs!$B$7:$B$3228,Inp_PR24_SWB!$E145,F_Inputs!$A$7:$A$3228,$H$190)</f>
        <v>0.377</v>
      </c>
      <c r="I145" s="433">
        <f>SUMIFS(F_Inputs!G$7:G$3228,F_Inputs!$B$7:$B$3228,Inp_PR24_SWB!$E145,F_Inputs!$A$7:$A$3228,$H$190)</f>
        <v>0.377</v>
      </c>
      <c r="J145" s="433">
        <f>SUMIFS(F_Inputs!H$7:H$3228,F_Inputs!$B$7:$B$3228,Inp_PR24_SWB!$E145,F_Inputs!$A$7:$A$3228,$H$190)</f>
        <v>0.377</v>
      </c>
      <c r="K145" s="433">
        <f>SUMIFS(F_Inputs!I$7:I$3228,F_Inputs!$B$7:$B$3228,Inp_PR24_SWB!$E145,F_Inputs!$A$7:$A$3228,$H$190)</f>
        <v>0.377</v>
      </c>
      <c r="L145" s="433">
        <f>SUMIFS(F_Inputs!J$7:J$3228,F_Inputs!$B$7:$B$3228,Inp_PR24_SWB!$E145,F_Inputs!$A$7:$A$3228,$H$190)</f>
        <v>0.377</v>
      </c>
      <c r="M145" s="172" t="s">
        <v>592</v>
      </c>
      <c r="N145" s="173">
        <f>COUNTIF(InpC!$H$56:$L$266,Inp_PR24_SWB!E145)</f>
        <v>1</v>
      </c>
      <c r="O145" s="173">
        <f>COUNTIF(F_Inputs!$B$8:$B$3121,Inp_PR24_SWB!E145)</f>
        <v>17</v>
      </c>
      <c r="P145" s="164"/>
      <c r="Q145" s="164"/>
      <c r="R145" s="164"/>
      <c r="S145" s="164"/>
      <c r="T145" s="164"/>
      <c r="U145" s="164"/>
      <c r="V145" s="164"/>
    </row>
    <row r="146" spans="1:22" s="431" customFormat="1">
      <c r="A146" s="167" t="s">
        <v>510</v>
      </c>
      <c r="B146" s="164" t="s">
        <v>593</v>
      </c>
      <c r="C146" s="164"/>
      <c r="D146" s="163" t="s">
        <v>594</v>
      </c>
      <c r="E146" s="164" t="s">
        <v>282</v>
      </c>
      <c r="F146" s="432" t="s">
        <v>31</v>
      </c>
      <c r="G146" s="432"/>
      <c r="H146" s="433">
        <f>SUMIFS(F_Inputs!F$7:F$3228,F_Inputs!$B$7:$B$3228,Inp_PR24_SWB!$E146,F_Inputs!$A$7:$A$3228,$H$190)</f>
        <v>0</v>
      </c>
      <c r="I146" s="433">
        <f>SUMIFS(F_Inputs!G$7:G$3228,F_Inputs!$B$7:$B$3228,Inp_PR24_SWB!$E146,F_Inputs!$A$7:$A$3228,$H$190)</f>
        <v>0</v>
      </c>
      <c r="J146" s="433">
        <f>SUMIFS(F_Inputs!H$7:H$3228,F_Inputs!$B$7:$B$3228,Inp_PR24_SWB!$E146,F_Inputs!$A$7:$A$3228,$H$190)</f>
        <v>0</v>
      </c>
      <c r="K146" s="433">
        <f>SUMIFS(F_Inputs!I$7:I$3228,F_Inputs!$B$7:$B$3228,Inp_PR24_SWB!$E146,F_Inputs!$A$7:$A$3228,$H$190)</f>
        <v>0</v>
      </c>
      <c r="L146" s="433">
        <f>SUMIFS(F_Inputs!J$7:J$3228,F_Inputs!$B$7:$B$3228,Inp_PR24_SWB!$E146,F_Inputs!$A$7:$A$3228,$H$190)</f>
        <v>0</v>
      </c>
      <c r="M146" s="172" t="s">
        <v>592</v>
      </c>
      <c r="N146" s="173">
        <f>COUNTIF(InpC!$H$56:$L$266,Inp_PR24_SWB!E146)</f>
        <v>1</v>
      </c>
      <c r="O146" s="173">
        <f>COUNTIF(F_Inputs!$B$8:$B$3121,Inp_PR24_SWB!E146)</f>
        <v>17</v>
      </c>
      <c r="P146" s="164"/>
      <c r="Q146" s="164"/>
      <c r="R146" s="164"/>
      <c r="S146" s="164"/>
      <c r="T146" s="164"/>
      <c r="U146" s="164"/>
      <c r="V146" s="164"/>
    </row>
    <row r="147" spans="1:22" s="431" customFormat="1">
      <c r="A147" s="167" t="s">
        <v>510</v>
      </c>
      <c r="B147" s="164" t="s">
        <v>590</v>
      </c>
      <c r="C147" s="164"/>
      <c r="D147" s="163" t="s">
        <v>595</v>
      </c>
      <c r="E147" s="164" t="s">
        <v>284</v>
      </c>
      <c r="F147" s="432" t="s">
        <v>31</v>
      </c>
      <c r="G147" s="432"/>
      <c r="H147" s="433">
        <f>SUMIFS(F_Inputs!F$7:F$3228,F_Inputs!$B$7:$B$3228,Inp_PR24_SWB!$E147,F_Inputs!$A$7:$A$3228,$H$190)</f>
        <v>0.13300000000000001</v>
      </c>
      <c r="I147" s="433">
        <f>SUMIFS(F_Inputs!G$7:G$3228,F_Inputs!$B$7:$B$3228,Inp_PR24_SWB!$E147,F_Inputs!$A$7:$A$3228,$H$190)</f>
        <v>0.13300000000000001</v>
      </c>
      <c r="J147" s="433">
        <f>SUMIFS(F_Inputs!H$7:H$3228,F_Inputs!$B$7:$B$3228,Inp_PR24_SWB!$E147,F_Inputs!$A$7:$A$3228,$H$190)</f>
        <v>0.13300000000000001</v>
      </c>
      <c r="K147" s="433">
        <f>SUMIFS(F_Inputs!I$7:I$3228,F_Inputs!$B$7:$B$3228,Inp_PR24_SWB!$E147,F_Inputs!$A$7:$A$3228,$H$190)</f>
        <v>0.13300000000000001</v>
      </c>
      <c r="L147" s="433">
        <f>SUMIFS(F_Inputs!J$7:J$3228,F_Inputs!$B$7:$B$3228,Inp_PR24_SWB!$E147,F_Inputs!$A$7:$A$3228,$H$190)</f>
        <v>0.13300000000000001</v>
      </c>
      <c r="M147" s="172" t="s">
        <v>596</v>
      </c>
      <c r="N147" s="173">
        <f>COUNTIF(InpC!$H$56:$L$266,Inp_PR24_SWB!E147)</f>
        <v>1</v>
      </c>
      <c r="O147" s="173">
        <f>COUNTIF(F_Inputs!$B$8:$B$3121,Inp_PR24_SWB!E147)</f>
        <v>17</v>
      </c>
      <c r="P147" s="164"/>
      <c r="Q147" s="164"/>
      <c r="R147" s="164"/>
      <c r="S147" s="164"/>
      <c r="T147" s="164"/>
      <c r="U147" s="164"/>
      <c r="V147" s="164"/>
    </row>
    <row r="148" spans="1:22" s="431" customFormat="1">
      <c r="A148" s="167" t="s">
        <v>510</v>
      </c>
      <c r="B148" s="164" t="s">
        <v>597</v>
      </c>
      <c r="C148" s="164"/>
      <c r="D148" s="163" t="s">
        <v>598</v>
      </c>
      <c r="E148" s="164" t="s">
        <v>286</v>
      </c>
      <c r="F148" s="432" t="s">
        <v>31</v>
      </c>
      <c r="G148" s="432"/>
      <c r="H148" s="433">
        <f>SUMIFS(F_Inputs!F$7:F$3228,F_Inputs!$B$7:$B$3228,Inp_PR24_SWB!$E148,F_Inputs!$A$7:$A$3228,$H$190)</f>
        <v>0</v>
      </c>
      <c r="I148" s="433">
        <f>SUMIFS(F_Inputs!G$7:G$3228,F_Inputs!$B$7:$B$3228,Inp_PR24_SWB!$E148,F_Inputs!$A$7:$A$3228,$H$190)</f>
        <v>0</v>
      </c>
      <c r="J148" s="433">
        <f>SUMIFS(F_Inputs!H$7:H$3228,F_Inputs!$B$7:$B$3228,Inp_PR24_SWB!$E148,F_Inputs!$A$7:$A$3228,$H$190)</f>
        <v>0</v>
      </c>
      <c r="K148" s="433">
        <f>SUMIFS(F_Inputs!I$7:I$3228,F_Inputs!$B$7:$B$3228,Inp_PR24_SWB!$E148,F_Inputs!$A$7:$A$3228,$H$190)</f>
        <v>0</v>
      </c>
      <c r="L148" s="433">
        <f>SUMIFS(F_Inputs!J$7:J$3228,F_Inputs!$B$7:$B$3228,Inp_PR24_SWB!$E148,F_Inputs!$A$7:$A$3228,$H$190)</f>
        <v>0</v>
      </c>
      <c r="M148" s="172" t="s">
        <v>596</v>
      </c>
      <c r="N148" s="173">
        <f>COUNTIF(InpC!$H$56:$L$266,Inp_PR24_SWB!E148)</f>
        <v>1</v>
      </c>
      <c r="O148" s="173">
        <f>COUNTIF(F_Inputs!$B$8:$B$3121,Inp_PR24_SWB!E148)</f>
        <v>17</v>
      </c>
      <c r="P148" s="164"/>
      <c r="Q148" s="164"/>
      <c r="R148" s="164"/>
      <c r="S148" s="164"/>
      <c r="T148" s="164"/>
      <c r="U148" s="164"/>
      <c r="V148" s="164"/>
    </row>
    <row r="149" spans="1:22" s="431" customFormat="1">
      <c r="A149" s="167" t="s">
        <v>510</v>
      </c>
      <c r="B149" s="164" t="s">
        <v>593</v>
      </c>
      <c r="C149" s="164"/>
      <c r="D149" s="163" t="s">
        <v>599</v>
      </c>
      <c r="E149" s="164" t="s">
        <v>288</v>
      </c>
      <c r="F149" s="432" t="s">
        <v>31</v>
      </c>
      <c r="G149" s="432"/>
      <c r="H149" s="433">
        <f>SUMIFS(F_Inputs!F$7:F$3228,F_Inputs!$B$7:$B$3228,Inp_PR24_SWB!$E149,F_Inputs!$A$7:$A$3228,$H$190)</f>
        <v>0</v>
      </c>
      <c r="I149" s="433">
        <f>SUMIFS(F_Inputs!G$7:G$3228,F_Inputs!$B$7:$B$3228,Inp_PR24_SWB!$E149,F_Inputs!$A$7:$A$3228,$H$190)</f>
        <v>0</v>
      </c>
      <c r="J149" s="433">
        <f>SUMIFS(F_Inputs!H$7:H$3228,F_Inputs!$B$7:$B$3228,Inp_PR24_SWB!$E149,F_Inputs!$A$7:$A$3228,$H$190)</f>
        <v>0</v>
      </c>
      <c r="K149" s="433">
        <f>SUMIFS(F_Inputs!I$7:I$3228,F_Inputs!$B$7:$B$3228,Inp_PR24_SWB!$E149,F_Inputs!$A$7:$A$3228,$H$190)</f>
        <v>0</v>
      </c>
      <c r="L149" s="433">
        <f>SUMIFS(F_Inputs!J$7:J$3228,F_Inputs!$B$7:$B$3228,Inp_PR24_SWB!$E149,F_Inputs!$A$7:$A$3228,$H$190)</f>
        <v>0</v>
      </c>
      <c r="M149" s="172" t="s">
        <v>596</v>
      </c>
      <c r="N149" s="173">
        <f>COUNTIF(InpC!$H$56:$L$266,Inp_PR24_SWB!E149)</f>
        <v>1</v>
      </c>
      <c r="O149" s="173">
        <f>COUNTIF(F_Inputs!$B$8:$B$3121,Inp_PR24_SWB!E149)</f>
        <v>17</v>
      </c>
      <c r="P149" s="164"/>
      <c r="Q149" s="164"/>
      <c r="R149" s="164"/>
      <c r="S149" s="164"/>
      <c r="T149" s="164"/>
      <c r="U149" s="164"/>
      <c r="V149" s="164"/>
    </row>
    <row r="150" spans="1:22" s="431" customFormat="1">
      <c r="A150" s="167" t="s">
        <v>518</v>
      </c>
      <c r="B150" s="164" t="s">
        <v>590</v>
      </c>
      <c r="C150" s="164"/>
      <c r="D150" s="163" t="s">
        <v>600</v>
      </c>
      <c r="E150" s="164" t="s">
        <v>290</v>
      </c>
      <c r="F150" s="432" t="s">
        <v>31</v>
      </c>
      <c r="G150" s="432"/>
      <c r="H150" s="433">
        <f>SUMIFS(F_Inputs!F$7:F$3228,F_Inputs!$B$7:$B$3228,Inp_PR24_SWB!$E150,F_Inputs!$A$7:$A$3228,$H$190)</f>
        <v>0</v>
      </c>
      <c r="I150" s="433">
        <f>SUMIFS(F_Inputs!G$7:G$3228,F_Inputs!$B$7:$B$3228,Inp_PR24_SWB!$E150,F_Inputs!$A$7:$A$3228,$H$190)</f>
        <v>0</v>
      </c>
      <c r="J150" s="433">
        <f>SUMIFS(F_Inputs!H$7:H$3228,F_Inputs!$B$7:$B$3228,Inp_PR24_SWB!$E150,F_Inputs!$A$7:$A$3228,$H$190)</f>
        <v>0</v>
      </c>
      <c r="K150" s="433">
        <f>SUMIFS(F_Inputs!I$7:I$3228,F_Inputs!$B$7:$B$3228,Inp_PR24_SWB!$E150,F_Inputs!$A$7:$A$3228,$H$190)</f>
        <v>0</v>
      </c>
      <c r="L150" s="433">
        <f>SUMIFS(F_Inputs!J$7:J$3228,F_Inputs!$B$7:$B$3228,Inp_PR24_SWB!$E150,F_Inputs!$A$7:$A$3228,$H$190)</f>
        <v>0</v>
      </c>
      <c r="M150" s="172" t="s">
        <v>601</v>
      </c>
      <c r="N150" s="173">
        <f>COUNTIF(InpC!$H$56:$L$266,Inp_PR24_SWB!E150)</f>
        <v>1</v>
      </c>
      <c r="O150" s="173">
        <f>COUNTIF(F_Inputs!$B$8:$B$3121,Inp_PR24_SWB!E150)</f>
        <v>17</v>
      </c>
      <c r="P150" s="164"/>
      <c r="Q150" s="164"/>
      <c r="R150" s="164"/>
      <c r="S150" s="164"/>
      <c r="T150" s="164"/>
      <c r="U150" s="164"/>
      <c r="V150" s="164"/>
    </row>
    <row r="151" spans="1:22" s="431" customFormat="1">
      <c r="A151" s="167" t="s">
        <v>518</v>
      </c>
      <c r="B151" s="164" t="s">
        <v>593</v>
      </c>
      <c r="C151" s="164"/>
      <c r="D151" s="163" t="s">
        <v>602</v>
      </c>
      <c r="E151" s="164" t="s">
        <v>293</v>
      </c>
      <c r="F151" s="432" t="s">
        <v>31</v>
      </c>
      <c r="G151" s="432"/>
      <c r="H151" s="433">
        <f>SUMIFS(F_Inputs!F$7:F$3228,F_Inputs!$B$7:$B$3228,Inp_PR24_SWB!$E151,F_Inputs!$A$7:$A$3228,$H$190)</f>
        <v>0</v>
      </c>
      <c r="I151" s="433">
        <f>SUMIFS(F_Inputs!G$7:G$3228,F_Inputs!$B$7:$B$3228,Inp_PR24_SWB!$E151,F_Inputs!$A$7:$A$3228,$H$190)</f>
        <v>0</v>
      </c>
      <c r="J151" s="433">
        <f>SUMIFS(F_Inputs!H$7:H$3228,F_Inputs!$B$7:$B$3228,Inp_PR24_SWB!$E151,F_Inputs!$A$7:$A$3228,$H$190)</f>
        <v>0</v>
      </c>
      <c r="K151" s="433">
        <f>SUMIFS(F_Inputs!I$7:I$3228,F_Inputs!$B$7:$B$3228,Inp_PR24_SWB!$E151,F_Inputs!$A$7:$A$3228,$H$190)</f>
        <v>0</v>
      </c>
      <c r="L151" s="433">
        <f>SUMIFS(F_Inputs!J$7:J$3228,F_Inputs!$B$7:$B$3228,Inp_PR24_SWB!$E151,F_Inputs!$A$7:$A$3228,$H$190)</f>
        <v>0</v>
      </c>
      <c r="M151" s="172" t="s">
        <v>601</v>
      </c>
      <c r="N151" s="173">
        <f>COUNTIF(InpC!$H$56:$L$266,Inp_PR24_SWB!E151)</f>
        <v>1</v>
      </c>
      <c r="O151" s="173">
        <f>COUNTIF(F_Inputs!$B$8:$B$3121,Inp_PR24_SWB!E151)</f>
        <v>17</v>
      </c>
      <c r="P151" s="164"/>
      <c r="Q151" s="164"/>
      <c r="R151" s="164"/>
      <c r="S151" s="164"/>
      <c r="T151" s="164"/>
      <c r="U151" s="164"/>
      <c r="V151" s="164"/>
    </row>
    <row r="152" spans="1:22" s="431" customFormat="1">
      <c r="A152" s="167" t="s">
        <v>518</v>
      </c>
      <c r="B152" s="164" t="s">
        <v>590</v>
      </c>
      <c r="C152" s="164"/>
      <c r="D152" s="163" t="s">
        <v>603</v>
      </c>
      <c r="E152" s="164" t="s">
        <v>295</v>
      </c>
      <c r="F152" s="432" t="s">
        <v>31</v>
      </c>
      <c r="G152" s="432"/>
      <c r="H152" s="433">
        <f>SUMIFS(F_Inputs!F$7:F$3228,F_Inputs!$B$7:$B$3228,Inp_PR24_SWB!$E152,F_Inputs!$A$7:$A$3228,$H$190)</f>
        <v>0</v>
      </c>
      <c r="I152" s="433">
        <f>SUMIFS(F_Inputs!G$7:G$3228,F_Inputs!$B$7:$B$3228,Inp_PR24_SWB!$E152,F_Inputs!$A$7:$A$3228,$H$190)</f>
        <v>0</v>
      </c>
      <c r="J152" s="433">
        <f>SUMIFS(F_Inputs!H$7:H$3228,F_Inputs!$B$7:$B$3228,Inp_PR24_SWB!$E152,F_Inputs!$A$7:$A$3228,$H$190)</f>
        <v>0</v>
      </c>
      <c r="K152" s="433">
        <f>SUMIFS(F_Inputs!I$7:I$3228,F_Inputs!$B$7:$B$3228,Inp_PR24_SWB!$E152,F_Inputs!$A$7:$A$3228,$H$190)</f>
        <v>0</v>
      </c>
      <c r="L152" s="433">
        <f>SUMIFS(F_Inputs!J$7:J$3228,F_Inputs!$B$7:$B$3228,Inp_PR24_SWB!$E152,F_Inputs!$A$7:$A$3228,$H$190)</f>
        <v>0</v>
      </c>
      <c r="M152" s="172" t="s">
        <v>604</v>
      </c>
      <c r="N152" s="173">
        <f>COUNTIF(InpC!$H$56:$L$266,Inp_PR24_SWB!E152)</f>
        <v>1</v>
      </c>
      <c r="O152" s="173">
        <f>COUNTIF(F_Inputs!$B$8:$B$3121,Inp_PR24_SWB!E152)</f>
        <v>17</v>
      </c>
      <c r="P152" s="164"/>
      <c r="Q152" s="164"/>
      <c r="R152" s="164"/>
      <c r="S152" s="164"/>
      <c r="T152" s="164"/>
      <c r="U152" s="164"/>
      <c r="V152" s="164"/>
    </row>
    <row r="153" spans="1:22" s="431" customFormat="1">
      <c r="A153" s="167" t="s">
        <v>518</v>
      </c>
      <c r="B153" s="164" t="s">
        <v>597</v>
      </c>
      <c r="C153" s="164"/>
      <c r="D153" s="163" t="s">
        <v>605</v>
      </c>
      <c r="E153" s="164" t="s">
        <v>297</v>
      </c>
      <c r="F153" s="432" t="s">
        <v>31</v>
      </c>
      <c r="G153" s="432"/>
      <c r="H153" s="433">
        <f>SUMIFS(F_Inputs!F$7:F$3228,F_Inputs!$B$7:$B$3228,Inp_PR24_SWB!$E153,F_Inputs!$A$7:$A$3228,$H$190)</f>
        <v>0</v>
      </c>
      <c r="I153" s="433">
        <f>SUMIFS(F_Inputs!G$7:G$3228,F_Inputs!$B$7:$B$3228,Inp_PR24_SWB!$E153,F_Inputs!$A$7:$A$3228,$H$190)</f>
        <v>0</v>
      </c>
      <c r="J153" s="433">
        <f>SUMIFS(F_Inputs!H$7:H$3228,F_Inputs!$B$7:$B$3228,Inp_PR24_SWB!$E153,F_Inputs!$A$7:$A$3228,$H$190)</f>
        <v>0</v>
      </c>
      <c r="K153" s="433">
        <f>SUMIFS(F_Inputs!I$7:I$3228,F_Inputs!$B$7:$B$3228,Inp_PR24_SWB!$E153,F_Inputs!$A$7:$A$3228,$H$190)</f>
        <v>0</v>
      </c>
      <c r="L153" s="433">
        <f>SUMIFS(F_Inputs!J$7:J$3228,F_Inputs!$B$7:$B$3228,Inp_PR24_SWB!$E153,F_Inputs!$A$7:$A$3228,$H$190)</f>
        <v>0</v>
      </c>
      <c r="M153" s="172" t="s">
        <v>604</v>
      </c>
      <c r="N153" s="173">
        <f>COUNTIF(InpC!$H$56:$L$266,Inp_PR24_SWB!E153)</f>
        <v>1</v>
      </c>
      <c r="O153" s="173">
        <f>COUNTIF(F_Inputs!$B$8:$B$3121,Inp_PR24_SWB!E153)</f>
        <v>17</v>
      </c>
      <c r="P153" s="164"/>
      <c r="Q153" s="164"/>
      <c r="R153" s="164"/>
      <c r="S153" s="164"/>
      <c r="T153" s="164"/>
      <c r="U153" s="164"/>
      <c r="V153" s="164"/>
    </row>
    <row r="154" spans="1:22" s="431" customFormat="1">
      <c r="A154" s="167" t="s">
        <v>518</v>
      </c>
      <c r="B154" s="164" t="s">
        <v>593</v>
      </c>
      <c r="C154" s="164"/>
      <c r="D154" s="163" t="s">
        <v>606</v>
      </c>
      <c r="E154" s="164" t="s">
        <v>299</v>
      </c>
      <c r="F154" s="432" t="s">
        <v>31</v>
      </c>
      <c r="G154" s="432"/>
      <c r="H154" s="433">
        <f>SUMIFS(F_Inputs!F$7:F$3228,F_Inputs!$B$7:$B$3228,Inp_PR24_SWB!$E154,F_Inputs!$A$7:$A$3228,$H$190)</f>
        <v>0</v>
      </c>
      <c r="I154" s="433">
        <f>SUMIFS(F_Inputs!G$7:G$3228,F_Inputs!$B$7:$B$3228,Inp_PR24_SWB!$E154,F_Inputs!$A$7:$A$3228,$H$190)</f>
        <v>0</v>
      </c>
      <c r="J154" s="433">
        <f>SUMIFS(F_Inputs!H$7:H$3228,F_Inputs!$B$7:$B$3228,Inp_PR24_SWB!$E154,F_Inputs!$A$7:$A$3228,$H$190)</f>
        <v>0</v>
      </c>
      <c r="K154" s="433">
        <f>SUMIFS(F_Inputs!I$7:I$3228,F_Inputs!$B$7:$B$3228,Inp_PR24_SWB!$E154,F_Inputs!$A$7:$A$3228,$H$190)</f>
        <v>0</v>
      </c>
      <c r="L154" s="433">
        <f>SUMIFS(F_Inputs!J$7:J$3228,F_Inputs!$B$7:$B$3228,Inp_PR24_SWB!$E154,F_Inputs!$A$7:$A$3228,$H$190)</f>
        <v>0</v>
      </c>
      <c r="M154" s="172" t="s">
        <v>604</v>
      </c>
      <c r="N154" s="173">
        <f>COUNTIF(InpC!$H$56:$L$266,Inp_PR24_SWB!E154)</f>
        <v>1</v>
      </c>
      <c r="O154" s="173">
        <f>COUNTIF(F_Inputs!$B$8:$B$3121,Inp_PR24_SWB!E154)</f>
        <v>17</v>
      </c>
      <c r="P154" s="164"/>
      <c r="Q154" s="164"/>
      <c r="R154" s="164"/>
      <c r="S154" s="164"/>
      <c r="T154" s="164"/>
      <c r="U154" s="164"/>
      <c r="V154" s="164"/>
    </row>
    <row r="155" spans="1:22" s="431" customFormat="1">
      <c r="A155" s="167" t="s">
        <v>518</v>
      </c>
      <c r="B155" s="164" t="s">
        <v>607</v>
      </c>
      <c r="C155" s="164"/>
      <c r="D155" s="163" t="s">
        <v>608</v>
      </c>
      <c r="E155" s="164" t="s">
        <v>301</v>
      </c>
      <c r="F155" s="432" t="s">
        <v>31</v>
      </c>
      <c r="G155" s="432"/>
      <c r="H155" s="433">
        <f>SUMIFS(F_Inputs!F$7:F$3228,F_Inputs!$B$7:$B$3228,Inp_PR24_SWB!$E155,F_Inputs!$A$7:$A$3228,$H$190)</f>
        <v>0</v>
      </c>
      <c r="I155" s="433">
        <f>SUMIFS(F_Inputs!G$7:G$3228,F_Inputs!$B$7:$B$3228,Inp_PR24_SWB!$E155,F_Inputs!$A$7:$A$3228,$H$190)</f>
        <v>0</v>
      </c>
      <c r="J155" s="433">
        <f>SUMIFS(F_Inputs!H$7:H$3228,F_Inputs!$B$7:$B$3228,Inp_PR24_SWB!$E155,F_Inputs!$A$7:$A$3228,$H$190)</f>
        <v>0</v>
      </c>
      <c r="K155" s="433">
        <f>SUMIFS(F_Inputs!I$7:I$3228,F_Inputs!$B$7:$B$3228,Inp_PR24_SWB!$E155,F_Inputs!$A$7:$A$3228,$H$190)</f>
        <v>0</v>
      </c>
      <c r="L155" s="433">
        <f>SUMIFS(F_Inputs!J$7:J$3228,F_Inputs!$B$7:$B$3228,Inp_PR24_SWB!$E155,F_Inputs!$A$7:$A$3228,$H$190)</f>
        <v>0</v>
      </c>
      <c r="M155" s="172" t="s">
        <v>609</v>
      </c>
      <c r="N155" s="173">
        <f>COUNTIF(InpC!$H$56:$L$266,Inp_PR24_SWB!E155)</f>
        <v>1</v>
      </c>
      <c r="O155" s="173">
        <f>COUNTIF(F_Inputs!$B$8:$B$3121,Inp_PR24_SWB!E155)</f>
        <v>17</v>
      </c>
      <c r="P155" s="164"/>
      <c r="Q155" s="164"/>
      <c r="R155" s="164"/>
      <c r="S155" s="164"/>
      <c r="T155" s="164"/>
      <c r="U155" s="164"/>
      <c r="V155" s="164"/>
    </row>
    <row r="156" spans="1:22" s="431" customFormat="1">
      <c r="A156" s="167" t="s">
        <v>510</v>
      </c>
      <c r="B156" s="164" t="s">
        <v>590</v>
      </c>
      <c r="C156" s="164"/>
      <c r="D156" s="163" t="s">
        <v>600</v>
      </c>
      <c r="E156" s="164" t="s">
        <v>303</v>
      </c>
      <c r="F156" s="432" t="s">
        <v>31</v>
      </c>
      <c r="G156" s="432"/>
      <c r="H156" s="433">
        <f>SUMIFS(F_Inputs!F$7:F$3228,F_Inputs!$B$7:$B$3228,Inp_PR24_SWB!$E156,F_Inputs!$A$7:$A$3228,$H$190)</f>
        <v>0</v>
      </c>
      <c r="I156" s="433">
        <f>SUMIFS(F_Inputs!G$7:G$3228,F_Inputs!$B$7:$B$3228,Inp_PR24_SWB!$E156,F_Inputs!$A$7:$A$3228,$H$190)</f>
        <v>0</v>
      </c>
      <c r="J156" s="433">
        <f>SUMIFS(F_Inputs!H$7:H$3228,F_Inputs!$B$7:$B$3228,Inp_PR24_SWB!$E156,F_Inputs!$A$7:$A$3228,$H$190)</f>
        <v>0</v>
      </c>
      <c r="K156" s="433">
        <f>SUMIFS(F_Inputs!I$7:I$3228,F_Inputs!$B$7:$B$3228,Inp_PR24_SWB!$E156,F_Inputs!$A$7:$A$3228,$H$190)</f>
        <v>0</v>
      </c>
      <c r="L156" s="433">
        <f>SUMIFS(F_Inputs!J$7:J$3228,F_Inputs!$B$7:$B$3228,Inp_PR24_SWB!$E156,F_Inputs!$A$7:$A$3228,$H$190)</f>
        <v>0</v>
      </c>
      <c r="M156" s="172" t="s">
        <v>601</v>
      </c>
      <c r="N156" s="173">
        <f>COUNTIF(InpC!$H$56:$L$266,Inp_PR24_SWB!E156)</f>
        <v>1</v>
      </c>
      <c r="O156" s="173">
        <f>COUNTIF(F_Inputs!$B$8:$B$3121,Inp_PR24_SWB!E156)</f>
        <v>17</v>
      </c>
      <c r="P156" s="164"/>
      <c r="Q156" s="164"/>
      <c r="R156" s="164"/>
      <c r="S156" s="164"/>
      <c r="T156" s="164"/>
      <c r="U156" s="164"/>
      <c r="V156" s="164"/>
    </row>
    <row r="157" spans="1:22" s="431" customFormat="1">
      <c r="A157" s="167" t="s">
        <v>510</v>
      </c>
      <c r="B157" s="164" t="s">
        <v>593</v>
      </c>
      <c r="C157" s="164"/>
      <c r="D157" s="163" t="s">
        <v>602</v>
      </c>
      <c r="E157" s="164" t="s">
        <v>305</v>
      </c>
      <c r="F157" s="432" t="s">
        <v>31</v>
      </c>
      <c r="G157" s="432"/>
      <c r="H157" s="433">
        <f>SUMIFS(F_Inputs!F$7:F$3228,F_Inputs!$B$7:$B$3228,Inp_PR24_SWB!$E157,F_Inputs!$A$7:$A$3228,$H$190)</f>
        <v>0</v>
      </c>
      <c r="I157" s="433">
        <f>SUMIFS(F_Inputs!G$7:G$3228,F_Inputs!$B$7:$B$3228,Inp_PR24_SWB!$E157,F_Inputs!$A$7:$A$3228,$H$190)</f>
        <v>0</v>
      </c>
      <c r="J157" s="433">
        <f>SUMIFS(F_Inputs!H$7:H$3228,F_Inputs!$B$7:$B$3228,Inp_PR24_SWB!$E157,F_Inputs!$A$7:$A$3228,$H$190)</f>
        <v>0</v>
      </c>
      <c r="K157" s="433">
        <f>SUMIFS(F_Inputs!I$7:I$3228,F_Inputs!$B$7:$B$3228,Inp_PR24_SWB!$E157,F_Inputs!$A$7:$A$3228,$H$190)</f>
        <v>0</v>
      </c>
      <c r="L157" s="433">
        <f>SUMIFS(F_Inputs!J$7:J$3228,F_Inputs!$B$7:$B$3228,Inp_PR24_SWB!$E157,F_Inputs!$A$7:$A$3228,$H$190)</f>
        <v>0</v>
      </c>
      <c r="M157" s="172" t="s">
        <v>601</v>
      </c>
      <c r="N157" s="173">
        <f>COUNTIF(InpC!$H$56:$L$266,Inp_PR24_SWB!E157)</f>
        <v>1</v>
      </c>
      <c r="O157" s="173">
        <f>COUNTIF(F_Inputs!$B$8:$B$3121,Inp_PR24_SWB!E157)</f>
        <v>17</v>
      </c>
      <c r="P157" s="164"/>
      <c r="Q157" s="164"/>
      <c r="R157" s="164"/>
      <c r="S157" s="164"/>
      <c r="T157" s="164"/>
      <c r="U157" s="164"/>
      <c r="V157" s="164"/>
    </row>
    <row r="158" spans="1:22" s="431" customFormat="1">
      <c r="A158" s="167" t="s">
        <v>510</v>
      </c>
      <c r="B158" s="164" t="s">
        <v>590</v>
      </c>
      <c r="C158" s="164"/>
      <c r="D158" s="163" t="s">
        <v>603</v>
      </c>
      <c r="E158" s="164" t="s">
        <v>307</v>
      </c>
      <c r="F158" s="432" t="s">
        <v>31</v>
      </c>
      <c r="G158" s="432"/>
      <c r="H158" s="433">
        <f>SUMIFS(F_Inputs!F$7:F$3228,F_Inputs!$B$7:$B$3228,Inp_PR24_SWB!$E158,F_Inputs!$A$7:$A$3228,$H$190)</f>
        <v>0</v>
      </c>
      <c r="I158" s="433">
        <f>SUMIFS(F_Inputs!G$7:G$3228,F_Inputs!$B$7:$B$3228,Inp_PR24_SWB!$E158,F_Inputs!$A$7:$A$3228,$H$190)</f>
        <v>0</v>
      </c>
      <c r="J158" s="433">
        <f>SUMIFS(F_Inputs!H$7:H$3228,F_Inputs!$B$7:$B$3228,Inp_PR24_SWB!$E158,F_Inputs!$A$7:$A$3228,$H$190)</f>
        <v>0</v>
      </c>
      <c r="K158" s="433">
        <f>SUMIFS(F_Inputs!I$7:I$3228,F_Inputs!$B$7:$B$3228,Inp_PR24_SWB!$E158,F_Inputs!$A$7:$A$3228,$H$190)</f>
        <v>0</v>
      </c>
      <c r="L158" s="433">
        <f>SUMIFS(F_Inputs!J$7:J$3228,F_Inputs!$B$7:$B$3228,Inp_PR24_SWB!$E158,F_Inputs!$A$7:$A$3228,$H$190)</f>
        <v>0</v>
      </c>
      <c r="M158" s="172" t="s">
        <v>604</v>
      </c>
      <c r="N158" s="173">
        <f>COUNTIF(InpC!$H$56:$L$266,Inp_PR24_SWB!E158)</f>
        <v>1</v>
      </c>
      <c r="O158" s="173">
        <f>COUNTIF(F_Inputs!$B$8:$B$3121,Inp_PR24_SWB!E158)</f>
        <v>17</v>
      </c>
      <c r="P158" s="164"/>
      <c r="Q158" s="164"/>
      <c r="R158" s="164"/>
      <c r="S158" s="164"/>
      <c r="T158" s="164"/>
      <c r="U158" s="164"/>
      <c r="V158" s="164"/>
    </row>
    <row r="159" spans="1:22" s="431" customFormat="1">
      <c r="A159" s="167" t="s">
        <v>510</v>
      </c>
      <c r="B159" s="164" t="s">
        <v>597</v>
      </c>
      <c r="C159" s="164"/>
      <c r="D159" s="163" t="s">
        <v>605</v>
      </c>
      <c r="E159" s="164" t="s">
        <v>309</v>
      </c>
      <c r="F159" s="432" t="s">
        <v>31</v>
      </c>
      <c r="G159" s="432"/>
      <c r="H159" s="433">
        <f>SUMIFS(F_Inputs!F$7:F$3228,F_Inputs!$B$7:$B$3228,Inp_PR24_SWB!$E159,F_Inputs!$A$7:$A$3228,$H$190)</f>
        <v>0</v>
      </c>
      <c r="I159" s="433">
        <f>SUMIFS(F_Inputs!G$7:G$3228,F_Inputs!$B$7:$B$3228,Inp_PR24_SWB!$E159,F_Inputs!$A$7:$A$3228,$H$190)</f>
        <v>0</v>
      </c>
      <c r="J159" s="433">
        <f>SUMIFS(F_Inputs!H$7:H$3228,F_Inputs!$B$7:$B$3228,Inp_PR24_SWB!$E159,F_Inputs!$A$7:$A$3228,$H$190)</f>
        <v>0</v>
      </c>
      <c r="K159" s="433">
        <f>SUMIFS(F_Inputs!I$7:I$3228,F_Inputs!$B$7:$B$3228,Inp_PR24_SWB!$E159,F_Inputs!$A$7:$A$3228,$H$190)</f>
        <v>0</v>
      </c>
      <c r="L159" s="433">
        <f>SUMIFS(F_Inputs!J$7:J$3228,F_Inputs!$B$7:$B$3228,Inp_PR24_SWB!$E159,F_Inputs!$A$7:$A$3228,$H$190)</f>
        <v>0</v>
      </c>
      <c r="M159" s="172" t="s">
        <v>604</v>
      </c>
      <c r="N159" s="173">
        <f>COUNTIF(InpC!$H$56:$L$266,Inp_PR24_SWB!E159)</f>
        <v>1</v>
      </c>
      <c r="O159" s="173">
        <f>COUNTIF(F_Inputs!$B$8:$B$3121,Inp_PR24_SWB!E159)</f>
        <v>17</v>
      </c>
      <c r="P159" s="164"/>
      <c r="Q159" s="164"/>
      <c r="R159" s="164"/>
      <c r="S159" s="164"/>
      <c r="T159" s="164"/>
      <c r="U159" s="164"/>
      <c r="V159" s="164"/>
    </row>
    <row r="160" spans="1:22" s="431" customFormat="1">
      <c r="A160" s="167" t="s">
        <v>510</v>
      </c>
      <c r="B160" s="164" t="s">
        <v>593</v>
      </c>
      <c r="C160" s="164"/>
      <c r="D160" s="163" t="s">
        <v>606</v>
      </c>
      <c r="E160" s="164" t="s">
        <v>311</v>
      </c>
      <c r="F160" s="432" t="s">
        <v>31</v>
      </c>
      <c r="G160" s="432"/>
      <c r="H160" s="433">
        <f>SUMIFS(F_Inputs!F$7:F$3228,F_Inputs!$B$7:$B$3228,Inp_PR24_SWB!$E160,F_Inputs!$A$7:$A$3228,$H$190)</f>
        <v>0</v>
      </c>
      <c r="I160" s="433">
        <f>SUMIFS(F_Inputs!G$7:G$3228,F_Inputs!$B$7:$B$3228,Inp_PR24_SWB!$E160,F_Inputs!$A$7:$A$3228,$H$190)</f>
        <v>0</v>
      </c>
      <c r="J160" s="433">
        <f>SUMIFS(F_Inputs!H$7:H$3228,F_Inputs!$B$7:$B$3228,Inp_PR24_SWB!$E160,F_Inputs!$A$7:$A$3228,$H$190)</f>
        <v>0</v>
      </c>
      <c r="K160" s="433">
        <f>SUMIFS(F_Inputs!I$7:I$3228,F_Inputs!$B$7:$B$3228,Inp_PR24_SWB!$E160,F_Inputs!$A$7:$A$3228,$H$190)</f>
        <v>0</v>
      </c>
      <c r="L160" s="433">
        <f>SUMIFS(F_Inputs!J$7:J$3228,F_Inputs!$B$7:$B$3228,Inp_PR24_SWB!$E160,F_Inputs!$A$7:$A$3228,$H$190)</f>
        <v>0</v>
      </c>
      <c r="M160" s="172" t="s">
        <v>604</v>
      </c>
      <c r="N160" s="173">
        <f>COUNTIF(InpC!$H$56:$L$266,Inp_PR24_SWB!E160)</f>
        <v>1</v>
      </c>
      <c r="O160" s="173">
        <f>COUNTIF(F_Inputs!$B$8:$B$3121,Inp_PR24_SWB!E160)</f>
        <v>17</v>
      </c>
      <c r="P160" s="164"/>
      <c r="Q160" s="164"/>
      <c r="R160" s="164"/>
      <c r="S160" s="164"/>
      <c r="T160" s="164"/>
      <c r="U160" s="164"/>
      <c r="V160" s="164"/>
    </row>
    <row r="161" spans="1:22" s="431" customFormat="1">
      <c r="A161" s="167" t="s">
        <v>510</v>
      </c>
      <c r="B161" s="164" t="s">
        <v>607</v>
      </c>
      <c r="C161" s="164"/>
      <c r="D161" s="163" t="s">
        <v>608</v>
      </c>
      <c r="E161" s="164" t="s">
        <v>313</v>
      </c>
      <c r="F161" s="432" t="s">
        <v>31</v>
      </c>
      <c r="G161" s="432"/>
      <c r="H161" s="433">
        <f>SUMIFS(F_Inputs!F$7:F$3228,F_Inputs!$B$7:$B$3228,Inp_PR24_SWB!$E161,F_Inputs!$A$7:$A$3228,$H$190)</f>
        <v>0</v>
      </c>
      <c r="I161" s="433">
        <f>SUMIFS(F_Inputs!G$7:G$3228,F_Inputs!$B$7:$B$3228,Inp_PR24_SWB!$E161,F_Inputs!$A$7:$A$3228,$H$190)</f>
        <v>0</v>
      </c>
      <c r="J161" s="433">
        <f>SUMIFS(F_Inputs!H$7:H$3228,F_Inputs!$B$7:$B$3228,Inp_PR24_SWB!$E161,F_Inputs!$A$7:$A$3228,$H$190)</f>
        <v>0</v>
      </c>
      <c r="K161" s="433">
        <f>SUMIFS(F_Inputs!I$7:I$3228,F_Inputs!$B$7:$B$3228,Inp_PR24_SWB!$E161,F_Inputs!$A$7:$A$3228,$H$190)</f>
        <v>0</v>
      </c>
      <c r="L161" s="433">
        <f>SUMIFS(F_Inputs!J$7:J$3228,F_Inputs!$B$7:$B$3228,Inp_PR24_SWB!$E161,F_Inputs!$A$7:$A$3228,$H$190)</f>
        <v>0</v>
      </c>
      <c r="M161" s="172" t="s">
        <v>609</v>
      </c>
      <c r="N161" s="173">
        <f>COUNTIF(InpC!$H$56:$L$266,Inp_PR24_SWB!E161)</f>
        <v>1</v>
      </c>
      <c r="O161" s="173">
        <f>COUNTIF(F_Inputs!$B$8:$B$3121,Inp_PR24_SWB!E161)</f>
        <v>17</v>
      </c>
      <c r="P161" s="164"/>
      <c r="Q161" s="164"/>
      <c r="R161" s="164"/>
      <c r="S161" s="164"/>
      <c r="T161" s="164"/>
      <c r="U161" s="164"/>
      <c r="V161" s="164"/>
    </row>
    <row r="162" spans="1:22" s="431" customFormat="1">
      <c r="A162" s="167" t="s">
        <v>518</v>
      </c>
      <c r="B162" s="164" t="s">
        <v>610</v>
      </c>
      <c r="C162" s="164"/>
      <c r="D162" s="163" t="s">
        <v>611</v>
      </c>
      <c r="E162" s="164" t="s">
        <v>315</v>
      </c>
      <c r="F162" s="432" t="s">
        <v>31</v>
      </c>
      <c r="G162" s="432"/>
      <c r="H162" s="433">
        <f>SUMIFS(F_Inputs!F$7:F$3228,F_Inputs!$B$7:$B$3228,Inp_PR24_SWB!$E162,F_Inputs!$A$7:$A$3228,$H$190)</f>
        <v>0</v>
      </c>
      <c r="I162" s="433">
        <f>SUMIFS(F_Inputs!G$7:G$3228,F_Inputs!$B$7:$B$3228,Inp_PR24_SWB!$E162,F_Inputs!$A$7:$A$3228,$H$190)</f>
        <v>0</v>
      </c>
      <c r="J162" s="433">
        <f>SUMIFS(F_Inputs!H$7:H$3228,F_Inputs!$B$7:$B$3228,Inp_PR24_SWB!$E162,F_Inputs!$A$7:$A$3228,$H$190)</f>
        <v>0</v>
      </c>
      <c r="K162" s="433">
        <f>SUMIFS(F_Inputs!I$7:I$3228,F_Inputs!$B$7:$B$3228,Inp_PR24_SWB!$E162,F_Inputs!$A$7:$A$3228,$H$190)</f>
        <v>0</v>
      </c>
      <c r="L162" s="433">
        <f>SUMIFS(F_Inputs!J$7:J$3228,F_Inputs!$B$7:$B$3228,Inp_PR24_SWB!$E162,F_Inputs!$A$7:$A$3228,$H$190)</f>
        <v>0</v>
      </c>
      <c r="M162" s="172" t="s">
        <v>612</v>
      </c>
      <c r="N162" s="173">
        <f>COUNTIF(InpC!$H$56:$L$266,Inp_PR24_SWB!E162)</f>
        <v>1</v>
      </c>
      <c r="O162" s="173">
        <f>COUNTIF(F_Inputs!$B$8:$B$3121,Inp_PR24_SWB!E162)</f>
        <v>17</v>
      </c>
      <c r="P162" s="164"/>
      <c r="Q162" s="164"/>
      <c r="R162" s="164"/>
      <c r="S162" s="164"/>
      <c r="T162" s="164"/>
      <c r="U162" s="164"/>
      <c r="V162" s="164"/>
    </row>
    <row r="163" spans="1:22" s="431" customFormat="1">
      <c r="A163" s="167" t="s">
        <v>510</v>
      </c>
      <c r="B163" s="164" t="s">
        <v>613</v>
      </c>
      <c r="C163" s="164"/>
      <c r="D163" s="163" t="s">
        <v>614</v>
      </c>
      <c r="E163" s="164" t="s">
        <v>317</v>
      </c>
      <c r="F163" s="432" t="s">
        <v>31</v>
      </c>
      <c r="G163" s="432"/>
      <c r="H163" s="433">
        <f>SUMIFS(F_Inputs!F$7:F$3228,F_Inputs!$B$7:$B$3228,Inp_PR24_SWB!$E163,F_Inputs!$A$7:$A$3228,$H$190)</f>
        <v>0</v>
      </c>
      <c r="I163" s="433">
        <f>SUMIFS(F_Inputs!G$7:G$3228,F_Inputs!$B$7:$B$3228,Inp_PR24_SWB!$E163,F_Inputs!$A$7:$A$3228,$H$190)</f>
        <v>0</v>
      </c>
      <c r="J163" s="433">
        <f>SUMIFS(F_Inputs!H$7:H$3228,F_Inputs!$B$7:$B$3228,Inp_PR24_SWB!$E163,F_Inputs!$A$7:$A$3228,$H$190)</f>
        <v>0</v>
      </c>
      <c r="K163" s="433">
        <f>SUMIFS(F_Inputs!I$7:I$3228,F_Inputs!$B$7:$B$3228,Inp_PR24_SWB!$E163,F_Inputs!$A$7:$A$3228,$H$190)</f>
        <v>0</v>
      </c>
      <c r="L163" s="433">
        <f>SUMIFS(F_Inputs!J$7:J$3228,F_Inputs!$B$7:$B$3228,Inp_PR24_SWB!$E163,F_Inputs!$A$7:$A$3228,$H$190)</f>
        <v>0</v>
      </c>
      <c r="M163" s="172" t="s">
        <v>612</v>
      </c>
      <c r="N163" s="173">
        <f>COUNTIF(InpC!$H$56:$L$266,Inp_PR24_SWB!E163)</f>
        <v>1</v>
      </c>
      <c r="O163" s="173">
        <f>COUNTIF(F_Inputs!$B$8:$B$3121,Inp_PR24_SWB!E163)</f>
        <v>17</v>
      </c>
      <c r="P163" s="164"/>
      <c r="Q163" s="164"/>
      <c r="R163" s="164"/>
      <c r="S163" s="164"/>
      <c r="T163" s="164"/>
      <c r="U163" s="164"/>
      <c r="V163" s="164"/>
    </row>
    <row r="164" spans="1:22" s="431" customFormat="1">
      <c r="A164" s="167" t="s">
        <v>518</v>
      </c>
      <c r="B164" s="164" t="s">
        <v>590</v>
      </c>
      <c r="C164" s="164"/>
      <c r="D164" s="163" t="s">
        <v>615</v>
      </c>
      <c r="E164" s="164" t="s">
        <v>319</v>
      </c>
      <c r="F164" s="432" t="s">
        <v>31</v>
      </c>
      <c r="G164" s="432"/>
      <c r="H164" s="433">
        <f>SUMIFS(F_Inputs!F$7:F$3228,F_Inputs!$B$7:$B$3228,Inp_PR24_SWB!$E164,F_Inputs!$A$7:$A$3228,$H$190)</f>
        <v>0</v>
      </c>
      <c r="I164" s="433">
        <f>SUMIFS(F_Inputs!G$7:G$3228,F_Inputs!$B$7:$B$3228,Inp_PR24_SWB!$E164,F_Inputs!$A$7:$A$3228,$H$190)</f>
        <v>0</v>
      </c>
      <c r="J164" s="433">
        <f>SUMIFS(F_Inputs!H$7:H$3228,F_Inputs!$B$7:$B$3228,Inp_PR24_SWB!$E164,F_Inputs!$A$7:$A$3228,$H$190)</f>
        <v>0</v>
      </c>
      <c r="K164" s="433">
        <f>SUMIFS(F_Inputs!I$7:I$3228,F_Inputs!$B$7:$B$3228,Inp_PR24_SWB!$E164,F_Inputs!$A$7:$A$3228,$H$190)</f>
        <v>0</v>
      </c>
      <c r="L164" s="433">
        <f>SUMIFS(F_Inputs!J$7:J$3228,F_Inputs!$B$7:$B$3228,Inp_PR24_SWB!$E164,F_Inputs!$A$7:$A$3228,$H$190)</f>
        <v>0</v>
      </c>
      <c r="M164" s="172" t="s">
        <v>616</v>
      </c>
      <c r="N164" s="173">
        <f>COUNTIF(InpC!$H$56:$L$266,Inp_PR24_SWB!E164)</f>
        <v>1</v>
      </c>
      <c r="O164" s="173">
        <f>COUNTIF(F_Inputs!$B$8:$B$3121,Inp_PR24_SWB!E164)</f>
        <v>17</v>
      </c>
      <c r="P164" s="164"/>
      <c r="Q164" s="164"/>
      <c r="R164" s="164"/>
      <c r="S164" s="164"/>
      <c r="T164" s="164"/>
      <c r="U164" s="164"/>
      <c r="V164" s="164"/>
    </row>
    <row r="165" spans="1:22" s="431" customFormat="1">
      <c r="A165" s="167" t="s">
        <v>518</v>
      </c>
      <c r="B165" s="164" t="s">
        <v>617</v>
      </c>
      <c r="C165" s="164"/>
      <c r="D165" s="163" t="s">
        <v>618</v>
      </c>
      <c r="E165" s="164" t="s">
        <v>321</v>
      </c>
      <c r="F165" s="432" t="s">
        <v>31</v>
      </c>
      <c r="G165" s="432"/>
      <c r="H165" s="433">
        <f>SUMIFS(F_Inputs!F$7:F$3228,F_Inputs!$B$7:$B$3228,Inp_PR24_SWB!$E165,F_Inputs!$A$7:$A$3228,$H$190)</f>
        <v>4.2320000000000002</v>
      </c>
      <c r="I165" s="433">
        <f>SUMIFS(F_Inputs!G$7:G$3228,F_Inputs!$B$7:$B$3228,Inp_PR24_SWB!$E165,F_Inputs!$A$7:$A$3228,$H$190)</f>
        <v>4.2320000000000002</v>
      </c>
      <c r="J165" s="433">
        <f>SUMIFS(F_Inputs!H$7:H$3228,F_Inputs!$B$7:$B$3228,Inp_PR24_SWB!$E165,F_Inputs!$A$7:$A$3228,$H$190)</f>
        <v>4.2320000000000002</v>
      </c>
      <c r="K165" s="433">
        <f>SUMIFS(F_Inputs!I$7:I$3228,F_Inputs!$B$7:$B$3228,Inp_PR24_SWB!$E165,F_Inputs!$A$7:$A$3228,$H$190)</f>
        <v>4.2320000000000002</v>
      </c>
      <c r="L165" s="433">
        <f>SUMIFS(F_Inputs!J$7:J$3228,F_Inputs!$B$7:$B$3228,Inp_PR24_SWB!$E165,F_Inputs!$A$7:$A$3228,$H$190)</f>
        <v>4.2320000000000002</v>
      </c>
      <c r="M165" s="172" t="s">
        <v>616</v>
      </c>
      <c r="N165" s="173">
        <f>COUNTIF(InpC!$H$56:$L$266,Inp_PR24_SWB!E165)</f>
        <v>1</v>
      </c>
      <c r="O165" s="173">
        <f>COUNTIF(F_Inputs!$B$8:$B$3121,Inp_PR24_SWB!E165)</f>
        <v>17</v>
      </c>
      <c r="P165" s="164"/>
      <c r="Q165" s="164"/>
      <c r="R165" s="164"/>
      <c r="S165" s="164"/>
      <c r="T165" s="164"/>
      <c r="U165" s="164"/>
      <c r="V165" s="164"/>
    </row>
    <row r="166" spans="1:22" s="431" customFormat="1">
      <c r="A166" s="167" t="s">
        <v>518</v>
      </c>
      <c r="B166" s="164" t="s">
        <v>619</v>
      </c>
      <c r="C166" s="164"/>
      <c r="D166" s="163" t="s">
        <v>620</v>
      </c>
      <c r="E166" s="164" t="s">
        <v>323</v>
      </c>
      <c r="F166" s="432" t="s">
        <v>31</v>
      </c>
      <c r="G166" s="432"/>
      <c r="H166" s="433">
        <f>SUMIFS(F_Inputs!F$7:F$3228,F_Inputs!$B$7:$B$3228,Inp_PR24_SWB!$E166,F_Inputs!$A$7:$A$3228,$H$190)</f>
        <v>0</v>
      </c>
      <c r="I166" s="433">
        <f>SUMIFS(F_Inputs!G$7:G$3228,F_Inputs!$B$7:$B$3228,Inp_PR24_SWB!$E166,F_Inputs!$A$7:$A$3228,$H$190)</f>
        <v>0</v>
      </c>
      <c r="J166" s="433">
        <f>SUMIFS(F_Inputs!H$7:H$3228,F_Inputs!$B$7:$B$3228,Inp_PR24_SWB!$E166,F_Inputs!$A$7:$A$3228,$H$190)</f>
        <v>0</v>
      </c>
      <c r="K166" s="433">
        <f>SUMIFS(F_Inputs!I$7:I$3228,F_Inputs!$B$7:$B$3228,Inp_PR24_SWB!$E166,F_Inputs!$A$7:$A$3228,$H$190)</f>
        <v>0</v>
      </c>
      <c r="L166" s="433">
        <f>SUMIFS(F_Inputs!J$7:J$3228,F_Inputs!$B$7:$B$3228,Inp_PR24_SWB!$E166,F_Inputs!$A$7:$A$3228,$H$190)</f>
        <v>0</v>
      </c>
      <c r="M166" s="172" t="s">
        <v>616</v>
      </c>
      <c r="N166" s="173">
        <f>COUNTIF(InpC!$H$56:$L$266,Inp_PR24_SWB!E166)</f>
        <v>1</v>
      </c>
      <c r="O166" s="173">
        <f>COUNTIF(F_Inputs!$B$8:$B$3121,Inp_PR24_SWB!E166)</f>
        <v>17</v>
      </c>
      <c r="P166" s="164"/>
      <c r="Q166" s="164"/>
      <c r="R166" s="164"/>
      <c r="S166" s="164"/>
      <c r="T166" s="164"/>
      <c r="U166" s="164"/>
      <c r="V166" s="164"/>
    </row>
    <row r="167" spans="1:22" s="431" customFormat="1">
      <c r="A167" s="167" t="s">
        <v>510</v>
      </c>
      <c r="B167" s="164" t="s">
        <v>590</v>
      </c>
      <c r="C167" s="164"/>
      <c r="D167" s="163" t="s">
        <v>621</v>
      </c>
      <c r="E167" s="164" t="s">
        <v>325</v>
      </c>
      <c r="F167" s="432" t="s">
        <v>31</v>
      </c>
      <c r="G167" s="432"/>
      <c r="H167" s="433">
        <f>SUMIFS(F_Inputs!F$7:F$3228,F_Inputs!$B$7:$B$3228,Inp_PR24_SWB!$E167,F_Inputs!$A$7:$A$3228,$H$190)</f>
        <v>2.9000000000000001E-2</v>
      </c>
      <c r="I167" s="433">
        <f>SUMIFS(F_Inputs!G$7:G$3228,F_Inputs!$B$7:$B$3228,Inp_PR24_SWB!$E167,F_Inputs!$A$7:$A$3228,$H$190)</f>
        <v>2.9000000000000001E-2</v>
      </c>
      <c r="J167" s="433">
        <f>SUMIFS(F_Inputs!H$7:H$3228,F_Inputs!$B$7:$B$3228,Inp_PR24_SWB!$E167,F_Inputs!$A$7:$A$3228,$H$190)</f>
        <v>2.9000000000000001E-2</v>
      </c>
      <c r="K167" s="433">
        <f>SUMIFS(F_Inputs!I$7:I$3228,F_Inputs!$B$7:$B$3228,Inp_PR24_SWB!$E167,F_Inputs!$A$7:$A$3228,$H$190)</f>
        <v>2.9000000000000001E-2</v>
      </c>
      <c r="L167" s="433">
        <f>SUMIFS(F_Inputs!J$7:J$3228,F_Inputs!$B$7:$B$3228,Inp_PR24_SWB!$E167,F_Inputs!$A$7:$A$3228,$H$190)</f>
        <v>2.9000000000000001E-2</v>
      </c>
      <c r="M167" s="172" t="s">
        <v>622</v>
      </c>
      <c r="N167" s="173">
        <f>COUNTIF(InpC!$H$56:$L$266,Inp_PR24_SWB!E167)</f>
        <v>1</v>
      </c>
      <c r="O167" s="173">
        <f>COUNTIF(F_Inputs!$B$8:$B$3121,Inp_PR24_SWB!E167)</f>
        <v>17</v>
      </c>
      <c r="P167" s="164"/>
      <c r="Q167" s="164"/>
      <c r="R167" s="164"/>
      <c r="S167" s="164"/>
      <c r="T167" s="164"/>
      <c r="U167" s="164"/>
      <c r="V167" s="164"/>
    </row>
    <row r="168" spans="1:22" s="431" customFormat="1">
      <c r="A168" s="167" t="s">
        <v>510</v>
      </c>
      <c r="B168" s="164" t="s">
        <v>617</v>
      </c>
      <c r="C168" s="164"/>
      <c r="D168" s="163" t="s">
        <v>623</v>
      </c>
      <c r="E168" s="164" t="s">
        <v>327</v>
      </c>
      <c r="F168" s="432" t="s">
        <v>31</v>
      </c>
      <c r="G168" s="432"/>
      <c r="H168" s="433">
        <f>SUMIFS(F_Inputs!F$7:F$3228,F_Inputs!$B$7:$B$3228,Inp_PR24_SWB!$E168,F_Inputs!$A$7:$A$3228,$H$190)</f>
        <v>0</v>
      </c>
      <c r="I168" s="433">
        <f>SUMIFS(F_Inputs!G$7:G$3228,F_Inputs!$B$7:$B$3228,Inp_PR24_SWB!$E168,F_Inputs!$A$7:$A$3228,$H$190)</f>
        <v>0</v>
      </c>
      <c r="J168" s="433">
        <f>SUMIFS(F_Inputs!H$7:H$3228,F_Inputs!$B$7:$B$3228,Inp_PR24_SWB!$E168,F_Inputs!$A$7:$A$3228,$H$190)</f>
        <v>0</v>
      </c>
      <c r="K168" s="433">
        <f>SUMIFS(F_Inputs!I$7:I$3228,F_Inputs!$B$7:$B$3228,Inp_PR24_SWB!$E168,F_Inputs!$A$7:$A$3228,$H$190)</f>
        <v>0</v>
      </c>
      <c r="L168" s="433">
        <f>SUMIFS(F_Inputs!J$7:J$3228,F_Inputs!$B$7:$B$3228,Inp_PR24_SWB!$E168,F_Inputs!$A$7:$A$3228,$H$190)</f>
        <v>0</v>
      </c>
      <c r="M168" s="172" t="s">
        <v>622</v>
      </c>
      <c r="N168" s="173">
        <f>COUNTIF(InpC!$H$56:$L$266,Inp_PR24_SWB!E168)</f>
        <v>1</v>
      </c>
      <c r="O168" s="173">
        <f>COUNTIF(F_Inputs!$B$8:$B$3121,Inp_PR24_SWB!E168)</f>
        <v>17</v>
      </c>
      <c r="P168" s="164"/>
      <c r="Q168" s="164"/>
      <c r="R168" s="164"/>
      <c r="S168" s="164"/>
      <c r="T168" s="164"/>
      <c r="U168" s="164"/>
      <c r="V168" s="164"/>
    </row>
    <row r="169" spans="1:22" s="431" customFormat="1">
      <c r="A169" s="167" t="s">
        <v>510</v>
      </c>
      <c r="B169" s="164" t="s">
        <v>624</v>
      </c>
      <c r="C169" s="164"/>
      <c r="D169" s="163" t="s">
        <v>625</v>
      </c>
      <c r="E169" s="164" t="s">
        <v>329</v>
      </c>
      <c r="F169" s="432" t="s">
        <v>31</v>
      </c>
      <c r="G169" s="432"/>
      <c r="H169" s="433">
        <f>SUMIFS(F_Inputs!F$7:F$3228,F_Inputs!$B$7:$B$3228,Inp_PR24_SWB!$E169,F_Inputs!$A$7:$A$3228,$H$190)</f>
        <v>0</v>
      </c>
      <c r="I169" s="433">
        <f>SUMIFS(F_Inputs!G$7:G$3228,F_Inputs!$B$7:$B$3228,Inp_PR24_SWB!$E169,F_Inputs!$A$7:$A$3228,$H$190)</f>
        <v>0</v>
      </c>
      <c r="J169" s="433">
        <f>SUMIFS(F_Inputs!H$7:H$3228,F_Inputs!$B$7:$B$3228,Inp_PR24_SWB!$E169,F_Inputs!$A$7:$A$3228,$H$190)</f>
        <v>0</v>
      </c>
      <c r="K169" s="433">
        <f>SUMIFS(F_Inputs!I$7:I$3228,F_Inputs!$B$7:$B$3228,Inp_PR24_SWB!$E169,F_Inputs!$A$7:$A$3228,$H$190)</f>
        <v>0</v>
      </c>
      <c r="L169" s="433">
        <f>SUMIFS(F_Inputs!J$7:J$3228,F_Inputs!$B$7:$B$3228,Inp_PR24_SWB!$E169,F_Inputs!$A$7:$A$3228,$H$190)</f>
        <v>0</v>
      </c>
      <c r="M169" s="172" t="s">
        <v>622</v>
      </c>
      <c r="N169" s="173">
        <f>COUNTIF(InpC!$H$56:$L$266,Inp_PR24_SWB!E169)</f>
        <v>1</v>
      </c>
      <c r="O169" s="173">
        <f>COUNTIF(F_Inputs!$B$8:$B$3121,Inp_PR24_SWB!E169)</f>
        <v>17</v>
      </c>
      <c r="P169" s="164"/>
      <c r="Q169" s="164"/>
      <c r="R169" s="164"/>
      <c r="S169" s="164"/>
      <c r="T169" s="164"/>
      <c r="U169" s="164"/>
      <c r="V169" s="164"/>
    </row>
    <row r="170" spans="1:22" s="431" customFormat="1">
      <c r="A170" s="167" t="s">
        <v>626</v>
      </c>
      <c r="B170" s="164" t="s">
        <v>627</v>
      </c>
      <c r="C170" s="400" t="s">
        <v>628</v>
      </c>
      <c r="D170" s="401" t="s">
        <v>629</v>
      </c>
      <c r="E170" s="400" t="s">
        <v>331</v>
      </c>
      <c r="F170" s="432" t="s">
        <v>31</v>
      </c>
      <c r="G170" s="432"/>
      <c r="H170" s="433">
        <f>SUMIFS(F_Inputs!F$7:F$3228,F_Inputs!$B$7:$B$3228,Inp_PR24_SWB!$E170,F_Inputs!$A$7:$A$3228,$H$190)</f>
        <v>0</v>
      </c>
      <c r="I170" s="433">
        <f>SUMIFS(F_Inputs!G$7:G$3228,F_Inputs!$B$7:$B$3228,Inp_PR24_SWB!$E170,F_Inputs!$A$7:$A$3228,$H$190)</f>
        <v>0</v>
      </c>
      <c r="J170" s="433">
        <f>SUMIFS(F_Inputs!H$7:H$3228,F_Inputs!$B$7:$B$3228,Inp_PR24_SWB!$E170,F_Inputs!$A$7:$A$3228,$H$190)</f>
        <v>0</v>
      </c>
      <c r="K170" s="433">
        <f>SUMIFS(F_Inputs!I$7:I$3228,F_Inputs!$B$7:$B$3228,Inp_PR24_SWB!$E170,F_Inputs!$A$7:$A$3228,$H$190)</f>
        <v>0</v>
      </c>
      <c r="L170" s="433">
        <f>SUMIFS(F_Inputs!J$7:J$3228,F_Inputs!$B$7:$B$3228,Inp_PR24_SWB!$E170,F_Inputs!$A$7:$A$3228,$H$190)</f>
        <v>0</v>
      </c>
      <c r="M170" s="172" t="s">
        <v>630</v>
      </c>
      <c r="N170" s="173">
        <f>COUNTIF(InpC!$H$56:$L$266,Inp_PR24_SWB!E170)</f>
        <v>0</v>
      </c>
      <c r="O170" s="173">
        <f>COUNTIF(F_Inputs!$B$8:$B$3121,Inp_PR24_SWB!E170)</f>
        <v>17</v>
      </c>
      <c r="P170" s="164"/>
      <c r="Q170" s="164"/>
      <c r="R170" s="164"/>
      <c r="S170" s="164"/>
      <c r="T170" s="164"/>
      <c r="U170" s="164"/>
      <c r="V170" s="164"/>
    </row>
    <row r="171" spans="1:22" s="431" customFormat="1">
      <c r="A171" s="167" t="s">
        <v>626</v>
      </c>
      <c r="B171" s="164" t="s">
        <v>627</v>
      </c>
      <c r="C171" s="400" t="s">
        <v>631</v>
      </c>
      <c r="D171" s="401" t="s">
        <v>629</v>
      </c>
      <c r="E171" s="400" t="s">
        <v>333</v>
      </c>
      <c r="F171" s="432" t="s">
        <v>31</v>
      </c>
      <c r="G171" s="432"/>
      <c r="H171" s="433">
        <f>SUMIFS(F_Inputs!F$7:F$3228,F_Inputs!$B$7:$B$3228,Inp_PR24_SWB!$E171,F_Inputs!$A$7:$A$3228,$H$190)</f>
        <v>8.0760000000000005</v>
      </c>
      <c r="I171" s="433">
        <f>SUMIFS(F_Inputs!G$7:G$3228,F_Inputs!$B$7:$B$3228,Inp_PR24_SWB!$E171,F_Inputs!$A$7:$A$3228,$H$190)</f>
        <v>8.0079999999999991</v>
      </c>
      <c r="J171" s="433">
        <f>SUMIFS(F_Inputs!H$7:H$3228,F_Inputs!$B$7:$B$3228,Inp_PR24_SWB!$E171,F_Inputs!$A$7:$A$3228,$H$190)</f>
        <v>8.1969999999999992</v>
      </c>
      <c r="K171" s="433">
        <f>SUMIFS(F_Inputs!I$7:I$3228,F_Inputs!$B$7:$B$3228,Inp_PR24_SWB!$E171,F_Inputs!$A$7:$A$3228,$H$190)</f>
        <v>7.891</v>
      </c>
      <c r="L171" s="433">
        <f>SUMIFS(F_Inputs!J$7:J$3228,F_Inputs!$B$7:$B$3228,Inp_PR24_SWB!$E171,F_Inputs!$A$7:$A$3228,$H$190)</f>
        <v>7.5309999999999997</v>
      </c>
      <c r="M171" s="172" t="s">
        <v>630</v>
      </c>
      <c r="N171" s="173">
        <f>COUNTIF(InpC!$H$56:$L$266,Inp_PR24_SWB!E171)</f>
        <v>0</v>
      </c>
      <c r="O171" s="173">
        <f>COUNTIF(F_Inputs!$B$8:$B$3121,Inp_PR24_SWB!E171)</f>
        <v>17</v>
      </c>
      <c r="P171" s="164"/>
      <c r="Q171" s="164"/>
      <c r="R171" s="164"/>
      <c r="S171" s="164"/>
      <c r="T171" s="164"/>
      <c r="U171" s="164"/>
      <c r="V171" s="164"/>
    </row>
    <row r="172" spans="1:22" s="431" customFormat="1">
      <c r="A172" s="167" t="s">
        <v>626</v>
      </c>
      <c r="B172" s="164" t="s">
        <v>632</v>
      </c>
      <c r="C172" s="400" t="s">
        <v>628</v>
      </c>
      <c r="D172" s="401" t="s">
        <v>633</v>
      </c>
      <c r="E172" s="400" t="s">
        <v>335</v>
      </c>
      <c r="F172" s="432" t="s">
        <v>31</v>
      </c>
      <c r="G172" s="432"/>
      <c r="H172" s="433">
        <f>SUMIFS(F_Inputs!F$7:F$3228,F_Inputs!$B$7:$B$3228,Inp_PR24_SWB!$E172,F_Inputs!$A$7:$A$3228,$H$190)</f>
        <v>0</v>
      </c>
      <c r="I172" s="433">
        <f>SUMIFS(F_Inputs!G$7:G$3228,F_Inputs!$B$7:$B$3228,Inp_PR24_SWB!$E172,F_Inputs!$A$7:$A$3228,$H$190)</f>
        <v>0</v>
      </c>
      <c r="J172" s="433">
        <f>SUMIFS(F_Inputs!H$7:H$3228,F_Inputs!$B$7:$B$3228,Inp_PR24_SWB!$E172,F_Inputs!$A$7:$A$3228,$H$190)</f>
        <v>0</v>
      </c>
      <c r="K172" s="433">
        <f>SUMIFS(F_Inputs!I$7:I$3228,F_Inputs!$B$7:$B$3228,Inp_PR24_SWB!$E172,F_Inputs!$A$7:$A$3228,$H$190)</f>
        <v>0</v>
      </c>
      <c r="L172" s="433">
        <f>SUMIFS(F_Inputs!J$7:J$3228,F_Inputs!$B$7:$B$3228,Inp_PR24_SWB!$E172,F_Inputs!$A$7:$A$3228,$H$190)</f>
        <v>0</v>
      </c>
      <c r="M172" s="172" t="s">
        <v>630</v>
      </c>
      <c r="N172" s="173">
        <f>COUNTIF(InpC!$H$56:$L$266,Inp_PR24_SWB!E172)</f>
        <v>0</v>
      </c>
      <c r="O172" s="173">
        <f>COUNTIF(F_Inputs!$B$8:$B$3121,Inp_PR24_SWB!E172)</f>
        <v>17</v>
      </c>
      <c r="P172" s="164"/>
      <c r="Q172" s="164"/>
      <c r="R172" s="164"/>
      <c r="S172" s="164"/>
      <c r="T172" s="164"/>
      <c r="U172" s="164"/>
      <c r="V172" s="164"/>
    </row>
    <row r="173" spans="1:22" s="431" customFormat="1">
      <c r="A173" s="167" t="s">
        <v>626</v>
      </c>
      <c r="B173" s="164" t="s">
        <v>632</v>
      </c>
      <c r="C173" s="400" t="s">
        <v>631</v>
      </c>
      <c r="D173" s="401" t="s">
        <v>633</v>
      </c>
      <c r="E173" s="400" t="s">
        <v>337</v>
      </c>
      <c r="F173" s="432" t="s">
        <v>31</v>
      </c>
      <c r="G173" s="432"/>
      <c r="H173" s="433">
        <f>SUMIFS(F_Inputs!F$7:F$3228,F_Inputs!$B$7:$B$3228,Inp_PR24_SWB!$E173,F_Inputs!$A$7:$A$3228,$H$190)</f>
        <v>2.5129999999999999</v>
      </c>
      <c r="I173" s="433">
        <f>SUMIFS(F_Inputs!G$7:G$3228,F_Inputs!$B$7:$B$3228,Inp_PR24_SWB!$E173,F_Inputs!$A$7:$A$3228,$H$190)</f>
        <v>2.5129999999999999</v>
      </c>
      <c r="J173" s="433">
        <f>SUMIFS(F_Inputs!H$7:H$3228,F_Inputs!$B$7:$B$3228,Inp_PR24_SWB!$E173,F_Inputs!$A$7:$A$3228,$H$190)</f>
        <v>2.88</v>
      </c>
      <c r="K173" s="433">
        <f>SUMIFS(F_Inputs!I$7:I$3228,F_Inputs!$B$7:$B$3228,Inp_PR24_SWB!$E173,F_Inputs!$A$7:$A$3228,$H$190)</f>
        <v>3.2320000000000002</v>
      </c>
      <c r="L173" s="433">
        <f>SUMIFS(F_Inputs!J$7:J$3228,F_Inputs!$B$7:$B$3228,Inp_PR24_SWB!$E173,F_Inputs!$A$7:$A$3228,$H$190)</f>
        <v>3.5710000000000002</v>
      </c>
      <c r="M173" s="172" t="s">
        <v>630</v>
      </c>
      <c r="N173" s="173">
        <f>COUNTIF(InpC!$H$56:$L$266,Inp_PR24_SWB!E173)</f>
        <v>0</v>
      </c>
      <c r="O173" s="173">
        <f>COUNTIF(F_Inputs!$B$8:$B$3121,Inp_PR24_SWB!E173)</f>
        <v>17</v>
      </c>
      <c r="P173" s="164"/>
      <c r="Q173" s="164"/>
      <c r="R173" s="164"/>
      <c r="S173" s="164"/>
      <c r="T173" s="164"/>
      <c r="U173" s="164"/>
      <c r="V173" s="164"/>
    </row>
    <row r="174" spans="1:22" s="431" customFormat="1">
      <c r="A174" s="167" t="s">
        <v>626</v>
      </c>
      <c r="B174" s="164" t="s">
        <v>627</v>
      </c>
      <c r="C174" s="164"/>
      <c r="D174" s="174" t="s">
        <v>634</v>
      </c>
      <c r="E174" s="164" t="s">
        <v>339</v>
      </c>
      <c r="F174" s="432" t="s">
        <v>31</v>
      </c>
      <c r="G174" s="432"/>
      <c r="H174" s="433">
        <f>SUMIFS(F_Inputs!F$7:F$3228,F_Inputs!$B$7:$B$3228,Inp_PR24_SWB!$E174,F_Inputs!$A$7:$A$3228,$H$190)</f>
        <v>3.8360599999999998</v>
      </c>
      <c r="I174" s="433">
        <f>SUMIFS(F_Inputs!G$7:G$3228,F_Inputs!$B$7:$B$3228,Inp_PR24_SWB!$E174,F_Inputs!$A$7:$A$3228,$H$190)</f>
        <v>3.70906</v>
      </c>
      <c r="J174" s="433">
        <f>SUMIFS(F_Inputs!H$7:H$3228,F_Inputs!$B$7:$B$3228,Inp_PR24_SWB!$E174,F_Inputs!$A$7:$A$3228,$H$190)</f>
        <v>3.70906</v>
      </c>
      <c r="K174" s="433">
        <f>SUMIFS(F_Inputs!I$7:I$3228,F_Inputs!$B$7:$B$3228,Inp_PR24_SWB!$E174,F_Inputs!$A$7:$A$3228,$H$190)</f>
        <v>3.70906</v>
      </c>
      <c r="L174" s="433">
        <f>SUMIFS(F_Inputs!J$7:J$3228,F_Inputs!$B$7:$B$3228,Inp_PR24_SWB!$E174,F_Inputs!$A$7:$A$3228,$H$190)</f>
        <v>3.70906</v>
      </c>
      <c r="M174" s="172" t="s">
        <v>630</v>
      </c>
      <c r="N174" s="173">
        <f>COUNTIF(InpC!$H$56:$L$266,Inp_PR24_SWB!E174)</f>
        <v>0</v>
      </c>
      <c r="O174" s="173">
        <f>COUNTIF(F_Inputs!$B$8:$B$3121,Inp_PR24_SWB!E174)</f>
        <v>17</v>
      </c>
      <c r="P174" s="164"/>
      <c r="Q174" s="164"/>
      <c r="R174" s="164"/>
      <c r="S174" s="164"/>
      <c r="T174" s="164"/>
      <c r="U174" s="164"/>
      <c r="V174" s="164"/>
    </row>
    <row r="175" spans="1:22" s="431" customFormat="1">
      <c r="A175" s="167" t="s">
        <v>626</v>
      </c>
      <c r="B175" s="164" t="s">
        <v>632</v>
      </c>
      <c r="C175" s="164"/>
      <c r="D175" s="174" t="s">
        <v>635</v>
      </c>
      <c r="E175" s="164" t="s">
        <v>340</v>
      </c>
      <c r="F175" s="432" t="s">
        <v>31</v>
      </c>
      <c r="G175" s="432"/>
      <c r="H175" s="433">
        <f>SUMIFS(F_Inputs!F$7:F$3228,F_Inputs!$B$7:$B$3228,Inp_PR24_SWB!$E175,F_Inputs!$A$7:$A$3228,$H$190)</f>
        <v>3.4169999999999998</v>
      </c>
      <c r="I175" s="433">
        <f>SUMIFS(F_Inputs!G$7:G$3228,F_Inputs!$B$7:$B$3228,Inp_PR24_SWB!$E175,F_Inputs!$A$7:$A$3228,$H$190)</f>
        <v>3.6341600000000001</v>
      </c>
      <c r="J175" s="433">
        <f>SUMIFS(F_Inputs!H$7:H$3228,F_Inputs!$B$7:$B$3228,Inp_PR24_SWB!$E175,F_Inputs!$A$7:$A$3228,$H$190)</f>
        <v>3.8413599999999999</v>
      </c>
      <c r="K175" s="433">
        <f>SUMIFS(F_Inputs!I$7:I$3228,F_Inputs!$B$7:$B$3228,Inp_PR24_SWB!$E175,F_Inputs!$A$7:$A$3228,$H$190)</f>
        <v>4.0413599999999992</v>
      </c>
      <c r="L175" s="433">
        <f>SUMIFS(F_Inputs!J$7:J$3228,F_Inputs!$B$7:$B$3228,Inp_PR24_SWB!$E175,F_Inputs!$A$7:$A$3228,$H$190)</f>
        <v>4.2329999999999997</v>
      </c>
      <c r="M175" s="172" t="s">
        <v>630</v>
      </c>
      <c r="N175" s="173">
        <f>COUNTIF(InpC!$H$56:$L$266,Inp_PR24_SWB!E175)</f>
        <v>0</v>
      </c>
      <c r="O175" s="173">
        <f>COUNTIF(F_Inputs!$B$8:$B$3121,Inp_PR24_SWB!E175)</f>
        <v>17</v>
      </c>
      <c r="P175" s="164"/>
      <c r="Q175" s="164"/>
      <c r="R175" s="164"/>
      <c r="S175" s="164"/>
      <c r="T175" s="164"/>
      <c r="U175" s="164"/>
      <c r="V175" s="164"/>
    </row>
    <row r="176" spans="1:22" s="431" customFormat="1">
      <c r="A176" s="167" t="s">
        <v>636</v>
      </c>
      <c r="B176" s="437" t="s">
        <v>637</v>
      </c>
      <c r="C176" s="164" t="s">
        <v>638</v>
      </c>
      <c r="D176" s="174" t="s">
        <v>639</v>
      </c>
      <c r="E176" s="164" t="s">
        <v>341</v>
      </c>
      <c r="F176" s="432" t="s">
        <v>31</v>
      </c>
      <c r="G176" s="432"/>
      <c r="H176" s="433">
        <f>SUMIFS(F_Inputs!F$7:F$3228,F_Inputs!$B$7:$B$3228,Inp_PR24_SWB!$E176,F_Inputs!$A$7:$A$3228,$H$190)</f>
        <v>8831</v>
      </c>
      <c r="I176" s="433">
        <f>SUMIFS(F_Inputs!G$7:G$3228,F_Inputs!$B$7:$B$3228,Inp_PR24_SWB!$E176,F_Inputs!$A$7:$A$3228,$H$190)</f>
        <v>8945</v>
      </c>
      <c r="J176" s="433">
        <f>SUMIFS(F_Inputs!H$7:H$3228,F_Inputs!$B$7:$B$3228,Inp_PR24_SWB!$E176,F_Inputs!$A$7:$A$3228,$H$190)</f>
        <v>9150</v>
      </c>
      <c r="K176" s="433">
        <f>SUMIFS(F_Inputs!I$7:I$3228,F_Inputs!$B$7:$B$3228,Inp_PR24_SWB!$E176,F_Inputs!$A$7:$A$3228,$H$190)</f>
        <v>8819</v>
      </c>
      <c r="L176" s="433">
        <f>SUMIFS(F_Inputs!J$7:J$3228,F_Inputs!$B$7:$B$3228,Inp_PR24_SWB!$E176,F_Inputs!$A$7:$A$3228,$H$190)</f>
        <v>8437</v>
      </c>
      <c r="M176" s="172" t="s">
        <v>640</v>
      </c>
      <c r="N176" s="173">
        <f>COUNTIF(InpC!$H$56:$L$266,Inp_PR24_SWB!E176)</f>
        <v>1</v>
      </c>
      <c r="O176" s="173">
        <f>COUNTIF(F_Inputs!$B$8:$B$3121,Inp_PR24_SWB!E176)</f>
        <v>17</v>
      </c>
      <c r="P176" s="164"/>
      <c r="Q176" s="164"/>
      <c r="R176" s="164"/>
      <c r="S176" s="164"/>
      <c r="T176" s="164"/>
      <c r="U176" s="164"/>
      <c r="V176" s="164"/>
    </row>
    <row r="177" spans="1:22" s="431" customFormat="1">
      <c r="A177" s="167" t="s">
        <v>636</v>
      </c>
      <c r="B177" s="437" t="s">
        <v>637</v>
      </c>
      <c r="C177" s="164" t="s">
        <v>641</v>
      </c>
      <c r="D177" s="174" t="s">
        <v>639</v>
      </c>
      <c r="E177" s="164" t="s">
        <v>344</v>
      </c>
      <c r="F177" s="432" t="s">
        <v>31</v>
      </c>
      <c r="G177" s="432"/>
      <c r="H177" s="433">
        <f>SUMIFS(F_Inputs!F$7:F$3228,F_Inputs!$B$7:$B$3228,Inp_PR24_SWB!$E177,F_Inputs!$A$7:$A$3228,$H$190)</f>
        <v>7395</v>
      </c>
      <c r="I177" s="433">
        <f>SUMIFS(F_Inputs!G$7:G$3228,F_Inputs!$B$7:$B$3228,Inp_PR24_SWB!$E177,F_Inputs!$A$7:$A$3228,$H$190)</f>
        <v>7470</v>
      </c>
      <c r="J177" s="433">
        <f>SUMIFS(F_Inputs!H$7:H$3228,F_Inputs!$B$7:$B$3228,Inp_PR24_SWB!$E177,F_Inputs!$A$7:$A$3228,$H$190)</f>
        <v>7579</v>
      </c>
      <c r="K177" s="433">
        <f>SUMIFS(F_Inputs!I$7:I$3228,F_Inputs!$B$7:$B$3228,Inp_PR24_SWB!$E177,F_Inputs!$A$7:$A$3228,$H$190)</f>
        <v>7319</v>
      </c>
      <c r="L177" s="433">
        <f>SUMIFS(F_Inputs!J$7:J$3228,F_Inputs!$B$7:$B$3228,Inp_PR24_SWB!$E177,F_Inputs!$A$7:$A$3228,$H$190)</f>
        <v>7017</v>
      </c>
      <c r="M177" s="172" t="s">
        <v>640</v>
      </c>
      <c r="N177" s="173">
        <f>COUNTIF(InpC!$H$56:$L$266,Inp_PR24_SWB!E177)</f>
        <v>1</v>
      </c>
      <c r="O177" s="173">
        <f>COUNTIF(F_Inputs!$B$8:$B$3121,Inp_PR24_SWB!E177)</f>
        <v>17</v>
      </c>
      <c r="P177" s="164"/>
      <c r="Q177" s="164"/>
      <c r="R177" s="164"/>
      <c r="S177" s="164"/>
      <c r="T177" s="164"/>
      <c r="U177" s="164"/>
      <c r="V177" s="164"/>
    </row>
    <row r="178" spans="1:22" s="431" customFormat="1">
      <c r="A178" s="167" t="s">
        <v>642</v>
      </c>
      <c r="B178" s="437" t="s">
        <v>347</v>
      </c>
      <c r="C178" s="164" t="s">
        <v>638</v>
      </c>
      <c r="D178" s="174"/>
      <c r="E178" s="164" t="s">
        <v>346</v>
      </c>
      <c r="F178" s="432" t="s">
        <v>348</v>
      </c>
      <c r="G178" s="432"/>
      <c r="H178" s="433">
        <f>SUMIFS(F_Inputs!F$7:F$3228,F_Inputs!$B$7:$B$3228,Inp_PR24_SWB!$E178,F_Inputs!$A$7:$A$3228,$H$190)</f>
        <v>0</v>
      </c>
      <c r="I178" s="433">
        <f>SUMIFS(F_Inputs!G$7:G$3228,F_Inputs!$B$7:$B$3228,Inp_PR24_SWB!$E178,F_Inputs!$A$7:$A$3228,$H$190)</f>
        <v>0</v>
      </c>
      <c r="J178" s="433">
        <f>SUMIFS(F_Inputs!H$7:H$3228,F_Inputs!$B$7:$B$3228,Inp_PR24_SWB!$E178,F_Inputs!$A$7:$A$3228,$H$190)</f>
        <v>0</v>
      </c>
      <c r="K178" s="433">
        <f>SUMIFS(F_Inputs!I$7:I$3228,F_Inputs!$B$7:$B$3228,Inp_PR24_SWB!$E178,F_Inputs!$A$7:$A$3228,$H$190)</f>
        <v>0</v>
      </c>
      <c r="L178" s="433">
        <f>SUMIFS(F_Inputs!J$7:J$3228,F_Inputs!$B$7:$B$3228,Inp_PR24_SWB!$E178,F_Inputs!$A$7:$A$3228,$H$190)</f>
        <v>0</v>
      </c>
      <c r="M178" s="172" t="s">
        <v>643</v>
      </c>
      <c r="N178" s="173" t="e">
        <v>#VALUE!</v>
      </c>
      <c r="O178" s="173" t="e">
        <v>#VALUE!</v>
      </c>
      <c r="P178" s="164"/>
      <c r="Q178" s="164"/>
      <c r="R178" s="164"/>
      <c r="S178" s="164"/>
      <c r="T178" s="164"/>
      <c r="U178" s="164"/>
      <c r="V178" s="164"/>
    </row>
    <row r="179" spans="1:22" s="431" customFormat="1">
      <c r="A179" s="167" t="s">
        <v>642</v>
      </c>
      <c r="B179" s="437" t="s">
        <v>350</v>
      </c>
      <c r="C179" s="164" t="s">
        <v>638</v>
      </c>
      <c r="D179" s="174"/>
      <c r="E179" s="164" t="s">
        <v>349</v>
      </c>
      <c r="F179" s="432" t="s">
        <v>348</v>
      </c>
      <c r="G179" s="432"/>
      <c r="H179" s="433">
        <f>SUMIFS(F_Inputs!F$7:F$3228,F_Inputs!$B$7:$B$3228,Inp_PR24_SWB!$E179,F_Inputs!$A$7:$A$3228,$H$190)</f>
        <v>0.05</v>
      </c>
      <c r="I179" s="433">
        <f>SUMIFS(F_Inputs!G$7:G$3228,F_Inputs!$B$7:$B$3228,Inp_PR24_SWB!$E179,F_Inputs!$A$7:$A$3228,$H$190)</f>
        <v>0.05</v>
      </c>
      <c r="J179" s="433">
        <f>SUMIFS(F_Inputs!H$7:H$3228,F_Inputs!$B$7:$B$3228,Inp_PR24_SWB!$E179,F_Inputs!$A$7:$A$3228,$H$190)</f>
        <v>0.05</v>
      </c>
      <c r="K179" s="433">
        <f>SUMIFS(F_Inputs!I$7:I$3228,F_Inputs!$B$7:$B$3228,Inp_PR24_SWB!$E179,F_Inputs!$A$7:$A$3228,$H$190)</f>
        <v>0.05</v>
      </c>
      <c r="L179" s="433">
        <f>SUMIFS(F_Inputs!J$7:J$3228,F_Inputs!$B$7:$B$3228,Inp_PR24_SWB!$E179,F_Inputs!$A$7:$A$3228,$H$190)</f>
        <v>0.05</v>
      </c>
      <c r="M179" s="172" t="s">
        <v>643</v>
      </c>
      <c r="N179" s="173" t="e">
        <v>#VALUE!</v>
      </c>
      <c r="O179" s="173" t="e">
        <v>#VALUE!</v>
      </c>
      <c r="P179" s="164"/>
      <c r="Q179" s="164"/>
      <c r="R179" s="164"/>
      <c r="S179" s="164"/>
      <c r="T179" s="164"/>
      <c r="U179" s="164"/>
      <c r="V179" s="164"/>
    </row>
    <row r="180" spans="1:22" s="431" customFormat="1">
      <c r="A180" s="167" t="s">
        <v>642</v>
      </c>
      <c r="B180" s="437" t="s">
        <v>352</v>
      </c>
      <c r="C180" s="164" t="s">
        <v>638</v>
      </c>
      <c r="D180" s="174"/>
      <c r="E180" s="164" t="s">
        <v>351</v>
      </c>
      <c r="F180" s="432" t="s">
        <v>348</v>
      </c>
      <c r="G180" s="432"/>
      <c r="H180" s="433">
        <f>SUMIFS(F_Inputs!F$7:F$3228,F_Inputs!$B$7:$B$3228,Inp_PR24_SWB!$E180,F_Inputs!$A$7:$A$3228,$H$190)</f>
        <v>0</v>
      </c>
      <c r="I180" s="433">
        <f>SUMIFS(F_Inputs!G$7:G$3228,F_Inputs!$B$7:$B$3228,Inp_PR24_SWB!$E180,F_Inputs!$A$7:$A$3228,$H$190)</f>
        <v>0</v>
      </c>
      <c r="J180" s="433">
        <f>SUMIFS(F_Inputs!H$7:H$3228,F_Inputs!$B$7:$B$3228,Inp_PR24_SWB!$E180,F_Inputs!$A$7:$A$3228,$H$190)</f>
        <v>0</v>
      </c>
      <c r="K180" s="433">
        <f>SUMIFS(F_Inputs!I$7:I$3228,F_Inputs!$B$7:$B$3228,Inp_PR24_SWB!$E180,F_Inputs!$A$7:$A$3228,$H$190)</f>
        <v>0</v>
      </c>
      <c r="L180" s="433">
        <f>SUMIFS(F_Inputs!J$7:J$3228,F_Inputs!$B$7:$B$3228,Inp_PR24_SWB!$E180,F_Inputs!$A$7:$A$3228,$H$190)</f>
        <v>0</v>
      </c>
      <c r="M180" s="172" t="s">
        <v>643</v>
      </c>
      <c r="N180" s="173" t="e">
        <v>#VALUE!</v>
      </c>
      <c r="O180" s="173" t="e">
        <v>#VALUE!</v>
      </c>
      <c r="P180" s="164"/>
      <c r="Q180" s="164"/>
      <c r="R180" s="164"/>
      <c r="S180" s="164"/>
      <c r="T180" s="164"/>
      <c r="U180" s="164"/>
      <c r="V180" s="164"/>
    </row>
    <row r="181" spans="1:22" s="431" customFormat="1">
      <c r="A181" s="167" t="s">
        <v>642</v>
      </c>
      <c r="B181" s="437" t="s">
        <v>354</v>
      </c>
      <c r="C181" s="164" t="s">
        <v>641</v>
      </c>
      <c r="D181" s="174"/>
      <c r="E181" s="164" t="s">
        <v>353</v>
      </c>
      <c r="F181" s="432" t="s">
        <v>348</v>
      </c>
      <c r="G181" s="432"/>
      <c r="H181" s="433">
        <f>SUMIFS(F_Inputs!F$7:F$3228,F_Inputs!$B$7:$B$3228,Inp_PR24_SWB!$E181,F_Inputs!$A$7:$A$3228,$H$190)</f>
        <v>5.4494436325620586E-2</v>
      </c>
      <c r="I181" s="433">
        <f>SUMIFS(F_Inputs!G$7:G$3228,F_Inputs!$B$7:$B$3228,Inp_PR24_SWB!$E181,F_Inputs!$A$7:$A$3228,$H$190)</f>
        <v>5.4494436325620586E-2</v>
      </c>
      <c r="J181" s="433">
        <f>SUMIFS(F_Inputs!H$7:H$3228,F_Inputs!$B$7:$B$3228,Inp_PR24_SWB!$E181,F_Inputs!$A$7:$A$3228,$H$190)</f>
        <v>5.4494436325620586E-2</v>
      </c>
      <c r="K181" s="433">
        <f>SUMIFS(F_Inputs!I$7:I$3228,F_Inputs!$B$7:$B$3228,Inp_PR24_SWB!$E181,F_Inputs!$A$7:$A$3228,$H$190)</f>
        <v>5.4494436325620586E-2</v>
      </c>
      <c r="L181" s="433">
        <f>SUMIFS(F_Inputs!J$7:J$3228,F_Inputs!$B$7:$B$3228,Inp_PR24_SWB!$E181,F_Inputs!$A$7:$A$3228,$H$190)</f>
        <v>5.4494436325620586E-2</v>
      </c>
      <c r="M181" s="172" t="s">
        <v>643</v>
      </c>
      <c r="N181" s="173" t="e">
        <v>#VALUE!</v>
      </c>
      <c r="O181" s="173" t="e">
        <v>#VALUE!</v>
      </c>
      <c r="P181" s="164"/>
      <c r="Q181" s="164"/>
      <c r="R181" s="164"/>
      <c r="S181" s="164"/>
      <c r="T181" s="164"/>
      <c r="U181" s="164"/>
      <c r="V181" s="164"/>
    </row>
    <row r="182" spans="1:22" s="431" customFormat="1">
      <c r="A182" s="167" t="s">
        <v>642</v>
      </c>
      <c r="B182" s="437" t="s">
        <v>356</v>
      </c>
      <c r="C182" s="164" t="s">
        <v>641</v>
      </c>
      <c r="D182" s="174"/>
      <c r="E182" s="164" t="s">
        <v>355</v>
      </c>
      <c r="F182" s="432" t="s">
        <v>348</v>
      </c>
      <c r="G182" s="432"/>
      <c r="H182" s="433">
        <f>SUMIFS(F_Inputs!F$7:F$3228,F_Inputs!$B$7:$B$3228,Inp_PR24_SWB!$E182,F_Inputs!$A$7:$A$3228,$H$190)</f>
        <v>5.4494436325620586E-2</v>
      </c>
      <c r="I182" s="433">
        <f>SUMIFS(F_Inputs!G$7:G$3228,F_Inputs!$B$7:$B$3228,Inp_PR24_SWB!$E182,F_Inputs!$A$7:$A$3228,$H$190)</f>
        <v>5.4494436325620586E-2</v>
      </c>
      <c r="J182" s="433">
        <f>SUMIFS(F_Inputs!H$7:H$3228,F_Inputs!$B$7:$B$3228,Inp_PR24_SWB!$E182,F_Inputs!$A$7:$A$3228,$H$190)</f>
        <v>5.4494436325620586E-2</v>
      </c>
      <c r="K182" s="433">
        <f>SUMIFS(F_Inputs!I$7:I$3228,F_Inputs!$B$7:$B$3228,Inp_PR24_SWB!$E182,F_Inputs!$A$7:$A$3228,$H$190)</f>
        <v>5.4494436325620586E-2</v>
      </c>
      <c r="L182" s="433">
        <f>SUMIFS(F_Inputs!J$7:J$3228,F_Inputs!$B$7:$B$3228,Inp_PR24_SWB!$E182,F_Inputs!$A$7:$A$3228,$H$190)</f>
        <v>5.4494436325620586E-2</v>
      </c>
      <c r="M182" s="172" t="s">
        <v>643</v>
      </c>
      <c r="N182" s="173" t="e">
        <v>#VALUE!</v>
      </c>
      <c r="O182" s="173" t="e">
        <v>#VALUE!</v>
      </c>
      <c r="P182" s="164"/>
      <c r="Q182" s="164"/>
      <c r="R182" s="164"/>
      <c r="S182" s="164"/>
      <c r="T182" s="164"/>
      <c r="U182" s="164"/>
      <c r="V182" s="164"/>
    </row>
    <row r="183" spans="1:22" s="431" customFormat="1">
      <c r="A183" s="167" t="s">
        <v>642</v>
      </c>
      <c r="B183" s="437" t="s">
        <v>358</v>
      </c>
      <c r="C183" s="164" t="s">
        <v>641</v>
      </c>
      <c r="D183" s="174"/>
      <c r="E183" s="164" t="s">
        <v>357</v>
      </c>
      <c r="F183" s="432" t="s">
        <v>348</v>
      </c>
      <c r="G183" s="432"/>
      <c r="H183" s="433">
        <f>SUMIFS(F_Inputs!F$7:F$3228,F_Inputs!$B$7:$B$3228,Inp_PR24_SWB!$E183,F_Inputs!$A$7:$A$3228,$H$190)</f>
        <v>5.4494436325620586E-2</v>
      </c>
      <c r="I183" s="433">
        <f>SUMIFS(F_Inputs!G$7:G$3228,F_Inputs!$B$7:$B$3228,Inp_PR24_SWB!$E183,F_Inputs!$A$7:$A$3228,$H$190)</f>
        <v>5.4494436325620586E-2</v>
      </c>
      <c r="J183" s="433">
        <f>SUMIFS(F_Inputs!H$7:H$3228,F_Inputs!$B$7:$B$3228,Inp_PR24_SWB!$E183,F_Inputs!$A$7:$A$3228,$H$190)</f>
        <v>5.4494436325620586E-2</v>
      </c>
      <c r="K183" s="433">
        <f>SUMIFS(F_Inputs!I$7:I$3228,F_Inputs!$B$7:$B$3228,Inp_PR24_SWB!$E183,F_Inputs!$A$7:$A$3228,$H$190)</f>
        <v>5.4494436325620586E-2</v>
      </c>
      <c r="L183" s="433">
        <f>SUMIFS(F_Inputs!J$7:J$3228,F_Inputs!$B$7:$B$3228,Inp_PR24_SWB!$E183,F_Inputs!$A$7:$A$3228,$H$190)</f>
        <v>5.4494436325620586E-2</v>
      </c>
      <c r="M183" s="172" t="s">
        <v>643</v>
      </c>
      <c r="N183" s="173" t="e">
        <v>#VALUE!</v>
      </c>
      <c r="O183" s="173" t="e">
        <v>#VALUE!</v>
      </c>
      <c r="P183" s="164"/>
      <c r="Q183" s="164"/>
      <c r="R183" s="164"/>
      <c r="S183" s="164"/>
      <c r="T183" s="164"/>
      <c r="U183" s="164"/>
      <c r="V183" s="164"/>
    </row>
    <row r="184" spans="1:22" s="431" customFormat="1">
      <c r="A184" s="1"/>
      <c r="B184" s="172"/>
      <c r="C184" s="569"/>
      <c r="D184" s="438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</row>
    <row r="185" spans="1:22" s="431" customFormat="1">
      <c r="A185" s="1"/>
      <c r="B185" s="164"/>
      <c r="C185" s="569"/>
      <c r="D185" s="438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</row>
    <row r="186" spans="1:22" s="431" customFormat="1">
      <c r="A186" s="1"/>
      <c r="B186" s="164"/>
      <c r="C186" s="569"/>
      <c r="D186" s="438"/>
      <c r="E186" s="164"/>
      <c r="F186" s="164"/>
      <c r="G186" s="164"/>
      <c r="H186" s="164"/>
      <c r="I186" s="164"/>
      <c r="J186" s="164"/>
      <c r="K186" s="164"/>
      <c r="L186" s="164"/>
      <c r="M186" s="164"/>
      <c r="N186" s="569"/>
      <c r="O186" s="569"/>
      <c r="P186" s="164"/>
      <c r="Q186" s="164"/>
      <c r="R186" s="164"/>
      <c r="S186" s="164"/>
      <c r="T186" s="164"/>
      <c r="U186" s="164"/>
      <c r="V186" s="164"/>
    </row>
    <row r="187" spans="1:22" s="427" customFormat="1">
      <c r="A187" s="423"/>
      <c r="B187" s="423"/>
      <c r="C187" s="423"/>
      <c r="D187" s="423"/>
      <c r="E187" s="423" t="s">
        <v>644</v>
      </c>
      <c r="F187" s="424"/>
      <c r="G187" s="424"/>
      <c r="H187" s="425">
        <f>SUBTOTAL(9,H5:H183)</f>
        <v>16281.08084526466</v>
      </c>
      <c r="I187" s="425">
        <f t="shared" ref="I187:L187" si="0">SUBTOTAL(9,I5:I183)</f>
        <v>16469.689222100966</v>
      </c>
      <c r="J187" s="425">
        <f t="shared" si="0"/>
        <v>16784.190422100964</v>
      </c>
      <c r="K187" s="425">
        <f t="shared" si="0"/>
        <v>16192.37942210097</v>
      </c>
      <c r="L187" s="425">
        <f t="shared" si="0"/>
        <v>15507.42206210097</v>
      </c>
      <c r="M187" s="428">
        <f>SUM(H187:L187)</f>
        <v>81234.76197366853</v>
      </c>
      <c r="N187" s="426">
        <f>COUNTIF(N5:N185,0)</f>
        <v>6</v>
      </c>
      <c r="O187" s="426">
        <f>COUNTIF(O5:O185,0)</f>
        <v>0</v>
      </c>
    </row>
    <row r="188" spans="1:22" s="427" customFormat="1">
      <c r="A188" s="423"/>
      <c r="B188" s="423"/>
      <c r="C188" s="423"/>
      <c r="D188" s="423"/>
      <c r="E188" s="423" t="s">
        <v>645</v>
      </c>
      <c r="F188" s="424"/>
      <c r="G188" s="424"/>
      <c r="H188" s="425">
        <f>SUBTOTAL(9,H5:H177)-SUMIF($N$5:$N$177,0,H$5:H$177)</f>
        <v>16263.02530195568</v>
      </c>
      <c r="I188" s="425">
        <f>SUBTOTAL(9,I5:I177)-SUMIF($N$5:$N$177,0,I$5:I$177)</f>
        <v>16451.611518791993</v>
      </c>
      <c r="J188" s="425">
        <f>SUBTOTAL(9,J5:J177)-SUMIF($N$5:$N$177,0,J$5:J$177)</f>
        <v>16765.349518791991</v>
      </c>
      <c r="K188" s="425">
        <f>SUBTOTAL(9,K5:K177)-SUMIF($N$5:$N$177,0,K$5:K$177)</f>
        <v>16173.292518791992</v>
      </c>
      <c r="L188" s="425">
        <f>SUBTOTAL(9,L5:L177)-SUMIF($N$5:$N$177,0,L$5:L$177)</f>
        <v>15488.164518791991</v>
      </c>
      <c r="M188" s="428">
        <f>SUM(H188:L188)</f>
        <v>81141.443377123651</v>
      </c>
      <c r="N188" s="426"/>
      <c r="O188" s="426"/>
    </row>
    <row r="189" spans="1:22" s="39" customFormat="1"/>
    <row r="190" spans="1:22" s="39" customFormat="1">
      <c r="E190" s="39" t="s">
        <v>646</v>
      </c>
      <c r="H190" s="445" t="s">
        <v>363</v>
      </c>
    </row>
    <row r="191" spans="1:22" s="39" customFormat="1">
      <c r="H191" s="446"/>
    </row>
    <row r="192" spans="1:22" s="39" customFormat="1">
      <c r="C192" s="446"/>
      <c r="I192" s="447" t="s">
        <v>647</v>
      </c>
    </row>
    <row r="193" spans="1:13" s="39" customFormat="1">
      <c r="C193" s="446"/>
      <c r="I193" s="447"/>
    </row>
    <row r="194" spans="1:13" s="39" customFormat="1">
      <c r="C194" s="446"/>
      <c r="E194" s="39" t="s">
        <v>648</v>
      </c>
      <c r="H194" s="41">
        <f>SUMIF(F_Inputs!$A$7:$A$3228,Inp_PR24_SWB!$H$190,F_Inputs!F$7:F$3228)</f>
        <v>16281.08084526466</v>
      </c>
      <c r="I194" s="41">
        <f>SUMIF(F_Inputs!$A$8:$A$3121,Inp_PR24_SWB!$H$190,F_Inputs!G$8:G$3121)</f>
        <v>16469.689222100966</v>
      </c>
      <c r="J194" s="41">
        <f>SUMIF(F_Inputs!$A$8:$A$3121,Inp_PR24_SWB!$H$190,F_Inputs!H$8:H$3121)</f>
        <v>16784.190422100964</v>
      </c>
      <c r="K194" s="41">
        <f>SUMIF(F_Inputs!$A$8:$A$3121,Inp_PR24_SWB!$H$190,F_Inputs!I$8:I$3121)</f>
        <v>16192.37942210097</v>
      </c>
      <c r="L194" s="41">
        <f>SUMIF(F_Inputs!$A$8:$A$3121,Inp_PR24_SWB!$H$190,F_Inputs!J$8:J$3121)</f>
        <v>15507.42206210097</v>
      </c>
    </row>
    <row r="195" spans="1:13" s="39" customFormat="1">
      <c r="C195" s="446"/>
      <c r="H195" s="41"/>
      <c r="I195" s="41"/>
      <c r="J195" s="41"/>
      <c r="K195" s="41"/>
      <c r="L195" s="41"/>
    </row>
    <row r="196" spans="1:13" s="39" customFormat="1">
      <c r="A196" s="440">
        <f>SUM(H196:L196)</f>
        <v>0</v>
      </c>
      <c r="E196" s="441" t="s">
        <v>649</v>
      </c>
      <c r="F196" s="569"/>
      <c r="G196" s="569"/>
      <c r="H196" s="440">
        <f>IF(ABS(H194-H187)&gt;CHK_TOL,1,0)</f>
        <v>0</v>
      </c>
      <c r="I196" s="440">
        <f>IF(ABS(I194-I187)&gt;CHK_TOL,1,0)</f>
        <v>0</v>
      </c>
      <c r="J196" s="440">
        <f>IF(ABS(J194-J187)&gt;CHK_TOL,1,0)</f>
        <v>0</v>
      </c>
      <c r="K196" s="440">
        <f>IF(ABS(K194-K187)&gt;CHK_TOL,1,0)</f>
        <v>0</v>
      </c>
      <c r="L196" s="440">
        <f>IF(ABS(L194-L187)&gt;CHK_TOL,1,0)</f>
        <v>0</v>
      </c>
    </row>
    <row r="197" spans="1:13" s="39" customFormat="1"/>
    <row r="198" spans="1:13" s="39" customFormat="1">
      <c r="B198" s="572" t="s">
        <v>650</v>
      </c>
      <c r="C198" s="572"/>
      <c r="D198" s="572"/>
      <c r="E198" s="572"/>
      <c r="F198" s="572"/>
      <c r="H198" s="573" t="s">
        <v>651</v>
      </c>
      <c r="I198" s="573"/>
      <c r="J198" s="573"/>
      <c r="K198" s="573"/>
      <c r="L198" s="573"/>
    </row>
    <row r="199" spans="1:13" s="39" customFormat="1"/>
    <row r="200" spans="1:13" s="39" customFormat="1">
      <c r="B200" s="40" t="str">
        <f>InpC!H56</f>
        <v>DS1W_001TOT_PR24</v>
      </c>
      <c r="C200" s="40">
        <f>InpC!I56</f>
        <v>0</v>
      </c>
      <c r="D200" s="40">
        <f>InpC!J56</f>
        <v>0</v>
      </c>
      <c r="E200" s="40">
        <f>InpC!K56</f>
        <v>0</v>
      </c>
      <c r="F200" s="40">
        <f>InpC!L56</f>
        <v>0</v>
      </c>
      <c r="G200" s="41"/>
      <c r="H200" s="41">
        <f t="shared" ref="H200:L215" si="1">SUMIF($E$5:$E$177,$C200,H$5:H$177)+SUMIF($E$5:$E$177,$D200,H$5:H$177)+SUMIF($E$5:$E$177,$E200,H$5:H$177)+SUMIF($E$5:$E$177,$F200,H$5:H$177)+SUMIF($E$5:$E$177,$B200,H$5:H$177)</f>
        <v>0</v>
      </c>
      <c r="I200" s="41">
        <f t="shared" si="1"/>
        <v>0</v>
      </c>
      <c r="J200" s="41">
        <f t="shared" si="1"/>
        <v>0</v>
      </c>
      <c r="K200" s="41">
        <f t="shared" si="1"/>
        <v>0</v>
      </c>
      <c r="L200" s="41">
        <f t="shared" si="1"/>
        <v>0</v>
      </c>
      <c r="M200" s="41"/>
    </row>
    <row r="201" spans="1:13" s="39" customFormat="1">
      <c r="B201" s="40" t="str">
        <f>InpC!H57</f>
        <v>DS1E_011TOT_PR24</v>
      </c>
      <c r="C201" s="40">
        <f>InpC!I57</f>
        <v>0</v>
      </c>
      <c r="D201" s="40">
        <f>InpC!J57</f>
        <v>0</v>
      </c>
      <c r="E201" s="40">
        <f>InpC!K57</f>
        <v>0</v>
      </c>
      <c r="F201" s="40">
        <f>InpC!L57</f>
        <v>0</v>
      </c>
      <c r="G201" s="41"/>
      <c r="H201" s="41">
        <f t="shared" si="1"/>
        <v>5.0010000000000003</v>
      </c>
      <c r="I201" s="41">
        <f t="shared" si="1"/>
        <v>5.0010000000000003</v>
      </c>
      <c r="J201" s="41">
        <f t="shared" si="1"/>
        <v>5.1390000000000002</v>
      </c>
      <c r="K201" s="41">
        <f t="shared" si="1"/>
        <v>4.9160000000000004</v>
      </c>
      <c r="L201" s="41">
        <f t="shared" si="1"/>
        <v>4.6529999999999996</v>
      </c>
      <c r="M201" s="41"/>
    </row>
    <row r="202" spans="1:13" s="39" customFormat="1">
      <c r="B202" s="40" t="str">
        <f>InpC!H58</f>
        <v>sum</v>
      </c>
      <c r="C202" s="40">
        <f>InpC!I58</f>
        <v>0</v>
      </c>
      <c r="D202" s="40">
        <f>InpC!J58</f>
        <v>0</v>
      </c>
      <c r="E202" s="40">
        <f>InpC!K58</f>
        <v>0</v>
      </c>
      <c r="F202" s="40">
        <f>InpC!L58</f>
        <v>0</v>
      </c>
      <c r="G202" s="41"/>
      <c r="H202" s="41">
        <f t="shared" si="1"/>
        <v>0</v>
      </c>
      <c r="I202" s="41">
        <f t="shared" si="1"/>
        <v>0</v>
      </c>
      <c r="J202" s="41">
        <f t="shared" si="1"/>
        <v>0</v>
      </c>
      <c r="K202" s="41">
        <f t="shared" si="1"/>
        <v>0</v>
      </c>
      <c r="L202" s="41">
        <f t="shared" si="1"/>
        <v>0</v>
      </c>
      <c r="M202" s="41"/>
    </row>
    <row r="203" spans="1:13" s="39" customFormat="1">
      <c r="B203" s="40" t="str">
        <f>InpC!H59</f>
        <v>DS1E_004TOT_PR24</v>
      </c>
      <c r="C203" s="40" t="str">
        <f>InpC!I59</f>
        <v>DS1W_006TOT_PR24</v>
      </c>
      <c r="D203" s="40">
        <f>InpC!J59</f>
        <v>0</v>
      </c>
      <c r="E203" s="40">
        <f>InpC!K59</f>
        <v>0</v>
      </c>
      <c r="F203" s="40">
        <f>InpC!L59</f>
        <v>0</v>
      </c>
      <c r="G203" s="41"/>
      <c r="H203" s="41">
        <f t="shared" si="1"/>
        <v>1.925</v>
      </c>
      <c r="I203" s="41">
        <f t="shared" si="1"/>
        <v>1.855</v>
      </c>
      <c r="J203" s="41">
        <f t="shared" si="1"/>
        <v>1.9059999999999999</v>
      </c>
      <c r="K203" s="41">
        <f t="shared" si="1"/>
        <v>1.823</v>
      </c>
      <c r="L203" s="41">
        <f t="shared" si="1"/>
        <v>1.726</v>
      </c>
      <c r="M203" s="41"/>
    </row>
    <row r="204" spans="1:13" s="39" customFormat="1">
      <c r="B204" s="40" t="str">
        <f>InpC!H60</f>
        <v>DS1E_018TOT_PR24</v>
      </c>
      <c r="C204" s="40" t="str">
        <f>InpC!I60</f>
        <v>DS1W_017TOT_PR24</v>
      </c>
      <c r="D204" s="40">
        <f>InpC!J60</f>
        <v>0</v>
      </c>
      <c r="E204" s="40">
        <f>InpC!K60</f>
        <v>0</v>
      </c>
      <c r="F204" s="40">
        <f>InpC!L60</f>
        <v>0</v>
      </c>
      <c r="G204" s="41"/>
      <c r="H204" s="41">
        <f t="shared" si="1"/>
        <v>3.4660000000000002</v>
      </c>
      <c r="I204" s="41">
        <f t="shared" si="1"/>
        <v>3.339</v>
      </c>
      <c r="J204" s="41">
        <f t="shared" si="1"/>
        <v>3.339</v>
      </c>
      <c r="K204" s="41">
        <f t="shared" si="1"/>
        <v>3.339</v>
      </c>
      <c r="L204" s="41">
        <f t="shared" si="1"/>
        <v>3.339</v>
      </c>
      <c r="M204" s="41"/>
    </row>
    <row r="205" spans="1:13" s="39" customFormat="1">
      <c r="B205" s="40" t="str">
        <f>InpC!H61</f>
        <v>sum</v>
      </c>
      <c r="C205" s="40">
        <f>InpC!I61</f>
        <v>0</v>
      </c>
      <c r="D205" s="40">
        <f>InpC!J61</f>
        <v>0</v>
      </c>
      <c r="E205" s="40">
        <f>InpC!K61</f>
        <v>0</v>
      </c>
      <c r="F205" s="40">
        <f>InpC!L61</f>
        <v>0</v>
      </c>
      <c r="G205" s="41"/>
      <c r="H205" s="41">
        <f t="shared" si="1"/>
        <v>0</v>
      </c>
      <c r="I205" s="41">
        <f t="shared" si="1"/>
        <v>0</v>
      </c>
      <c r="J205" s="41">
        <f t="shared" si="1"/>
        <v>0</v>
      </c>
      <c r="K205" s="41">
        <f t="shared" si="1"/>
        <v>0</v>
      </c>
      <c r="L205" s="41">
        <f t="shared" si="1"/>
        <v>0</v>
      </c>
      <c r="M205" s="41"/>
    </row>
    <row r="206" spans="1:13" s="39" customFormat="1">
      <c r="B206" s="40" t="str">
        <f>InpC!H62</f>
        <v>DS1W_002TOT_PR24</v>
      </c>
      <c r="C206" s="40">
        <f>InpC!I62</f>
        <v>0</v>
      </c>
      <c r="D206" s="40">
        <f>InpC!J62</f>
        <v>0</v>
      </c>
      <c r="E206" s="40">
        <f>InpC!K62</f>
        <v>0</v>
      </c>
      <c r="F206" s="40">
        <f>InpC!L62</f>
        <v>0</v>
      </c>
      <c r="G206" s="41"/>
      <c r="H206" s="41">
        <f t="shared" si="1"/>
        <v>0</v>
      </c>
      <c r="I206" s="41">
        <f t="shared" si="1"/>
        <v>0</v>
      </c>
      <c r="J206" s="41">
        <f t="shared" si="1"/>
        <v>0</v>
      </c>
      <c r="K206" s="41">
        <f t="shared" si="1"/>
        <v>0</v>
      </c>
      <c r="L206" s="41">
        <f t="shared" si="1"/>
        <v>0</v>
      </c>
      <c r="M206" s="41"/>
    </row>
    <row r="207" spans="1:13" s="39" customFormat="1">
      <c r="B207" s="40" t="str">
        <f>InpC!H63</f>
        <v>DS1E_012TOT_PR24</v>
      </c>
      <c r="C207" s="40">
        <f>InpC!I63</f>
        <v>0</v>
      </c>
      <c r="D207" s="40">
        <f>InpC!J63</f>
        <v>0</v>
      </c>
      <c r="E207" s="40">
        <f>InpC!K63</f>
        <v>0</v>
      </c>
      <c r="F207" s="40">
        <f>InpC!L63</f>
        <v>0</v>
      </c>
      <c r="G207" s="41"/>
      <c r="H207" s="41">
        <f t="shared" si="1"/>
        <v>3.5710000000000002</v>
      </c>
      <c r="I207" s="41">
        <f t="shared" si="1"/>
        <v>3.5710000000000002</v>
      </c>
      <c r="J207" s="41">
        <f t="shared" si="1"/>
        <v>3.5710000000000002</v>
      </c>
      <c r="K207" s="41">
        <f t="shared" si="1"/>
        <v>3.5710000000000002</v>
      </c>
      <c r="L207" s="41">
        <f t="shared" si="1"/>
        <v>3.5710000000000002</v>
      </c>
      <c r="M207" s="41"/>
    </row>
    <row r="208" spans="1:13" s="39" customFormat="1">
      <c r="B208" s="40" t="str">
        <f>InpC!H64</f>
        <v>sum</v>
      </c>
      <c r="C208" s="40">
        <f>InpC!I64</f>
        <v>0</v>
      </c>
      <c r="D208" s="40">
        <f>InpC!J64</f>
        <v>0</v>
      </c>
      <c r="E208" s="40">
        <f>InpC!K64</f>
        <v>0</v>
      </c>
      <c r="F208" s="40">
        <f>InpC!L64</f>
        <v>0</v>
      </c>
      <c r="G208" s="569"/>
      <c r="H208" s="41">
        <f t="shared" si="1"/>
        <v>0</v>
      </c>
      <c r="I208" s="41">
        <f t="shared" si="1"/>
        <v>0</v>
      </c>
      <c r="J208" s="41">
        <f t="shared" si="1"/>
        <v>0</v>
      </c>
      <c r="K208" s="41">
        <f t="shared" si="1"/>
        <v>0</v>
      </c>
      <c r="L208" s="41">
        <f t="shared" si="1"/>
        <v>0</v>
      </c>
      <c r="M208" s="41"/>
    </row>
    <row r="209" spans="2:13" s="39" customFormat="1">
      <c r="B209" s="40" t="str">
        <f>InpC!H65</f>
        <v>DS1E_007TOT_PR24</v>
      </c>
      <c r="C209" s="40" t="str">
        <f>InpC!I65</f>
        <v>DS1W_009TOT_PR24</v>
      </c>
      <c r="D209" s="40">
        <f>InpC!J65</f>
        <v>0</v>
      </c>
      <c r="E209" s="40">
        <f>InpC!K65</f>
        <v>0</v>
      </c>
      <c r="F209" s="40">
        <f>InpC!L65</f>
        <v>0</v>
      </c>
      <c r="G209" s="569"/>
      <c r="H209" s="41">
        <f t="shared" si="1"/>
        <v>1.0580000000000001</v>
      </c>
      <c r="I209" s="41">
        <f t="shared" si="1"/>
        <v>1.0580000000000001</v>
      </c>
      <c r="J209" s="41">
        <f t="shared" si="1"/>
        <v>0.69099999999999995</v>
      </c>
      <c r="K209" s="41">
        <f t="shared" si="1"/>
        <v>0.33900000000000002</v>
      </c>
      <c r="L209" s="41">
        <f t="shared" si="1"/>
        <v>0</v>
      </c>
      <c r="M209" s="41"/>
    </row>
    <row r="210" spans="2:13" s="39" customFormat="1">
      <c r="B210" s="40" t="str">
        <f>InpC!H66</f>
        <v>DS1E_021TOT_PR24</v>
      </c>
      <c r="C210" s="40" t="str">
        <f>InpC!I66</f>
        <v>DS1W_020TOT_PR24</v>
      </c>
      <c r="D210" s="40">
        <f>InpC!J66</f>
        <v>0</v>
      </c>
      <c r="E210" s="40">
        <f>InpC!K66</f>
        <v>0</v>
      </c>
      <c r="F210" s="40">
        <f>InpC!L66</f>
        <v>0</v>
      </c>
      <c r="G210" s="569"/>
      <c r="H210" s="41">
        <f t="shared" si="1"/>
        <v>0.81499999999999995</v>
      </c>
      <c r="I210" s="41">
        <f t="shared" si="1"/>
        <v>0.59899999999999998</v>
      </c>
      <c r="J210" s="41">
        <f t="shared" si="1"/>
        <v>0.39200000000000002</v>
      </c>
      <c r="K210" s="41">
        <f t="shared" si="1"/>
        <v>0.192</v>
      </c>
      <c r="L210" s="41">
        <f t="shared" si="1"/>
        <v>0</v>
      </c>
      <c r="M210" s="41"/>
    </row>
    <row r="211" spans="2:13" s="39" customFormat="1">
      <c r="B211" s="40" t="str">
        <f>InpC!H67</f>
        <v>sum</v>
      </c>
      <c r="C211" s="40">
        <f>InpC!I67</f>
        <v>0</v>
      </c>
      <c r="D211" s="40">
        <f>InpC!J67</f>
        <v>0</v>
      </c>
      <c r="E211" s="40">
        <f>InpC!K67</f>
        <v>0</v>
      </c>
      <c r="F211" s="40">
        <f>InpC!L67</f>
        <v>0</v>
      </c>
      <c r="G211" s="569"/>
      <c r="H211" s="41">
        <f t="shared" si="1"/>
        <v>0</v>
      </c>
      <c r="I211" s="41">
        <f t="shared" si="1"/>
        <v>0</v>
      </c>
      <c r="J211" s="41">
        <f t="shared" si="1"/>
        <v>0</v>
      </c>
      <c r="K211" s="41">
        <f t="shared" si="1"/>
        <v>0</v>
      </c>
      <c r="L211" s="41">
        <f t="shared" si="1"/>
        <v>0</v>
      </c>
      <c r="M211" s="41"/>
    </row>
    <row r="212" spans="2:13" s="39" customFormat="1">
      <c r="B212" s="40" t="str">
        <f>InpC!H68</f>
        <v>DS1E_008TOT_PR24</v>
      </c>
      <c r="C212" s="40" t="str">
        <f>InpC!I68</f>
        <v>DS1W_011TOT_PR24</v>
      </c>
      <c r="D212" s="40" t="str">
        <f>InpC!J68</f>
        <v>DS1W_010TOT_PR24</v>
      </c>
      <c r="E212" s="40" t="str">
        <f>InpC!K68</f>
        <v>DS1E_009TOT_PR24</v>
      </c>
      <c r="F212" s="40">
        <f>InpC!L68</f>
        <v>0</v>
      </c>
      <c r="G212" s="569"/>
      <c r="H212" s="41">
        <f t="shared" si="1"/>
        <v>0</v>
      </c>
      <c r="I212" s="41">
        <f t="shared" si="1"/>
        <v>0</v>
      </c>
      <c r="J212" s="41">
        <f t="shared" si="1"/>
        <v>0</v>
      </c>
      <c r="K212" s="41">
        <f t="shared" si="1"/>
        <v>0</v>
      </c>
      <c r="L212" s="41">
        <f t="shared" si="1"/>
        <v>0</v>
      </c>
      <c r="M212" s="41"/>
    </row>
    <row r="213" spans="2:13" s="39" customFormat="1">
      <c r="B213" s="40" t="str">
        <f>InpC!H69</f>
        <v>DS1E_022TOT_PR24</v>
      </c>
      <c r="C213" s="40" t="str">
        <f>InpC!I69</f>
        <v>DS1W_022TOT_PR24</v>
      </c>
      <c r="D213" s="40" t="str">
        <f>InpC!J69</f>
        <v>DS1W_021TOT_PR24</v>
      </c>
      <c r="E213" s="40" t="str">
        <f>InpC!K69</f>
        <v>DS1E_023TOT_PR24</v>
      </c>
      <c r="F213" s="40">
        <f>InpC!L69</f>
        <v>0</v>
      </c>
      <c r="G213" s="569"/>
      <c r="H213" s="41">
        <f t="shared" si="1"/>
        <v>0</v>
      </c>
      <c r="I213" s="41">
        <f t="shared" si="1"/>
        <v>0</v>
      </c>
      <c r="J213" s="41">
        <f t="shared" si="1"/>
        <v>0</v>
      </c>
      <c r="K213" s="41">
        <f t="shared" si="1"/>
        <v>0</v>
      </c>
      <c r="L213" s="41">
        <f t="shared" si="1"/>
        <v>0</v>
      </c>
      <c r="M213" s="41"/>
    </row>
    <row r="214" spans="2:13" s="39" customFormat="1">
      <c r="B214" s="40" t="str">
        <f>InpC!H70</f>
        <v>sum</v>
      </c>
      <c r="C214" s="40">
        <f>InpC!I70</f>
        <v>0</v>
      </c>
      <c r="D214" s="40">
        <f>InpC!J70</f>
        <v>0</v>
      </c>
      <c r="E214" s="40">
        <f>InpC!K70</f>
        <v>0</v>
      </c>
      <c r="F214" s="40">
        <f>InpC!L70</f>
        <v>0</v>
      </c>
      <c r="G214" s="569"/>
      <c r="H214" s="41">
        <f t="shared" si="1"/>
        <v>0</v>
      </c>
      <c r="I214" s="41">
        <f t="shared" si="1"/>
        <v>0</v>
      </c>
      <c r="J214" s="41">
        <f t="shared" si="1"/>
        <v>0</v>
      </c>
      <c r="K214" s="41">
        <f t="shared" si="1"/>
        <v>0</v>
      </c>
      <c r="L214" s="41">
        <f t="shared" si="1"/>
        <v>0</v>
      </c>
      <c r="M214" s="41"/>
    </row>
    <row r="215" spans="2:13" s="39" customFormat="1">
      <c r="B215" s="40" t="str">
        <f>InpC!H71</f>
        <v>DS1E_025TOT_PR24</v>
      </c>
      <c r="C215" s="40" t="str">
        <f>InpC!I71</f>
        <v>DS1W_024TOT_PR24</v>
      </c>
      <c r="D215" s="40">
        <f>InpC!J71</f>
        <v>0</v>
      </c>
      <c r="E215" s="40">
        <f>InpC!K71</f>
        <v>0</v>
      </c>
      <c r="F215" s="40">
        <f>InpC!L71</f>
        <v>0</v>
      </c>
      <c r="G215" s="569"/>
      <c r="H215" s="41">
        <f t="shared" si="1"/>
        <v>4.2320000000000002</v>
      </c>
      <c r="I215" s="41">
        <f t="shared" si="1"/>
        <v>4.2329999999999997</v>
      </c>
      <c r="J215" s="41">
        <f t="shared" si="1"/>
        <v>4.2329999999999997</v>
      </c>
      <c r="K215" s="41">
        <f t="shared" si="1"/>
        <v>4.2329999999999997</v>
      </c>
      <c r="L215" s="41">
        <f t="shared" si="1"/>
        <v>4.2329999999999997</v>
      </c>
      <c r="M215" s="41"/>
    </row>
    <row r="216" spans="2:13" s="39" customFormat="1">
      <c r="B216" s="40" t="str">
        <f>InpC!H72</f>
        <v>sum</v>
      </c>
      <c r="C216" s="40">
        <f>InpC!I72</f>
        <v>0</v>
      </c>
      <c r="D216" s="40">
        <f>InpC!J72</f>
        <v>0</v>
      </c>
      <c r="E216" s="40">
        <f>InpC!K72</f>
        <v>0</v>
      </c>
      <c r="F216" s="40">
        <f>InpC!L72</f>
        <v>0</v>
      </c>
      <c r="G216" s="569"/>
      <c r="H216" s="41">
        <f t="shared" ref="H216:L226" si="2">SUMIF($E$5:$E$177,$C216,H$5:H$177)+SUMIF($E$5:$E$177,$D216,H$5:H$177)+SUMIF($E$5:$E$177,$E216,H$5:H$177)+SUMIF($E$5:$E$177,$F216,H$5:H$177)+SUMIF($E$5:$E$177,$B216,H$5:H$177)</f>
        <v>0</v>
      </c>
      <c r="I216" s="41">
        <f t="shared" si="2"/>
        <v>0</v>
      </c>
      <c r="J216" s="41">
        <f t="shared" si="2"/>
        <v>0</v>
      </c>
      <c r="K216" s="41">
        <f t="shared" si="2"/>
        <v>0</v>
      </c>
      <c r="L216" s="41">
        <f t="shared" si="2"/>
        <v>0</v>
      </c>
      <c r="M216" s="41"/>
    </row>
    <row r="217" spans="2:13" s="39" customFormat="1">
      <c r="B217" s="40" t="str">
        <f>InpC!H73</f>
        <v>DS1E_005TOT_PR24</v>
      </c>
      <c r="C217" s="40" t="str">
        <f>InpC!I73</f>
        <v>DS1W_007TOT_PR24</v>
      </c>
      <c r="D217" s="40">
        <f>InpC!J73</f>
        <v>0</v>
      </c>
      <c r="E217" s="40">
        <f>InpC!K73</f>
        <v>0</v>
      </c>
      <c r="F217" s="40">
        <f>InpC!L73</f>
        <v>0</v>
      </c>
      <c r="G217" s="569"/>
      <c r="H217" s="41">
        <f t="shared" si="2"/>
        <v>0</v>
      </c>
      <c r="I217" s="41">
        <f t="shared" si="2"/>
        <v>0</v>
      </c>
      <c r="J217" s="41">
        <f t="shared" si="2"/>
        <v>0</v>
      </c>
      <c r="K217" s="41">
        <f t="shared" si="2"/>
        <v>0</v>
      </c>
      <c r="L217" s="41">
        <f t="shared" si="2"/>
        <v>0</v>
      </c>
      <c r="M217" s="41"/>
    </row>
    <row r="218" spans="2:13" s="39" customFormat="1">
      <c r="B218" s="40" t="str">
        <f>InpC!H74</f>
        <v>DS1E_013TOT_PR24</v>
      </c>
      <c r="C218" s="40">
        <f>InpC!I74</f>
        <v>0</v>
      </c>
      <c r="D218" s="40">
        <f>InpC!J74</f>
        <v>0</v>
      </c>
      <c r="E218" s="40">
        <f>InpC!K74</f>
        <v>0</v>
      </c>
      <c r="F218" s="40">
        <f>InpC!L74</f>
        <v>0</v>
      </c>
      <c r="G218" s="569"/>
      <c r="H218" s="41">
        <f t="shared" si="2"/>
        <v>0</v>
      </c>
      <c r="I218" s="41">
        <f t="shared" si="2"/>
        <v>0</v>
      </c>
      <c r="J218" s="41">
        <f t="shared" si="2"/>
        <v>0</v>
      </c>
      <c r="K218" s="41">
        <f t="shared" si="2"/>
        <v>0</v>
      </c>
      <c r="L218" s="41">
        <f t="shared" si="2"/>
        <v>0</v>
      </c>
      <c r="M218" s="41"/>
    </row>
    <row r="219" spans="2:13" s="39" customFormat="1">
      <c r="B219" s="40" t="str">
        <f>InpC!H75</f>
        <v>DS1E_019TOT_PR24</v>
      </c>
      <c r="C219" s="40" t="str">
        <f>InpC!I75</f>
        <v>DS1W_018TOT_PR24</v>
      </c>
      <c r="D219" s="40">
        <f>InpC!J75</f>
        <v>0</v>
      </c>
      <c r="E219" s="40">
        <f>InpC!K75</f>
        <v>0</v>
      </c>
      <c r="F219" s="40">
        <f>InpC!L75</f>
        <v>0</v>
      </c>
      <c r="G219" s="569"/>
      <c r="H219" s="41">
        <f t="shared" si="2"/>
        <v>0.155</v>
      </c>
      <c r="I219" s="41">
        <f t="shared" si="2"/>
        <v>0.155</v>
      </c>
      <c r="J219" s="41">
        <f t="shared" si="2"/>
        <v>0.155</v>
      </c>
      <c r="K219" s="41">
        <f t="shared" si="2"/>
        <v>0.155</v>
      </c>
      <c r="L219" s="41">
        <f t="shared" si="2"/>
        <v>0.155</v>
      </c>
      <c r="M219" s="41"/>
    </row>
    <row r="220" spans="2:13" s="39" customFormat="1">
      <c r="B220" s="40" t="str">
        <f>InpC!H76</f>
        <v>DS1E_027TOT_PR24</v>
      </c>
      <c r="C220" s="40" t="str">
        <f>InpC!I76</f>
        <v>DS1W_026TOT_PR24</v>
      </c>
      <c r="D220" s="40">
        <f>InpC!J76</f>
        <v>0</v>
      </c>
      <c r="E220" s="40">
        <f>InpC!K76</f>
        <v>0</v>
      </c>
      <c r="F220" s="40">
        <f>InpC!L76</f>
        <v>0</v>
      </c>
      <c r="G220" s="569"/>
      <c r="H220" s="41">
        <f t="shared" si="2"/>
        <v>0</v>
      </c>
      <c r="I220" s="41">
        <f t="shared" si="2"/>
        <v>0</v>
      </c>
      <c r="J220" s="41">
        <f t="shared" si="2"/>
        <v>0</v>
      </c>
      <c r="K220" s="41">
        <f t="shared" si="2"/>
        <v>0</v>
      </c>
      <c r="L220" s="41">
        <f t="shared" si="2"/>
        <v>0</v>
      </c>
      <c r="M220" s="569"/>
    </row>
    <row r="221" spans="2:13" s="39" customFormat="1">
      <c r="B221" s="40" t="str">
        <f>InpC!H77</f>
        <v>sum</v>
      </c>
      <c r="C221" s="40">
        <f>InpC!I77</f>
        <v>0</v>
      </c>
      <c r="D221" s="40">
        <f>InpC!J77</f>
        <v>0</v>
      </c>
      <c r="E221" s="40">
        <f>InpC!K77</f>
        <v>0</v>
      </c>
      <c r="F221" s="40">
        <f>InpC!L77</f>
        <v>0</v>
      </c>
      <c r="G221" s="569"/>
      <c r="H221" s="41">
        <f t="shared" si="2"/>
        <v>0</v>
      </c>
      <c r="I221" s="41">
        <f t="shared" si="2"/>
        <v>0</v>
      </c>
      <c r="J221" s="41">
        <f t="shared" si="2"/>
        <v>0</v>
      </c>
      <c r="K221" s="41">
        <f t="shared" si="2"/>
        <v>0</v>
      </c>
      <c r="L221" s="41">
        <f t="shared" si="2"/>
        <v>0</v>
      </c>
      <c r="M221" s="569"/>
    </row>
    <row r="222" spans="2:13" s="39" customFormat="1">
      <c r="B222" s="40" t="str">
        <f>InpC!H78</f>
        <v>sum</v>
      </c>
      <c r="C222" s="40">
        <f>InpC!I78</f>
        <v>0</v>
      </c>
      <c r="D222" s="40">
        <f>InpC!J78</f>
        <v>0</v>
      </c>
      <c r="E222" s="40">
        <f>InpC!K78</f>
        <v>0</v>
      </c>
      <c r="F222" s="40">
        <f>InpC!L78</f>
        <v>0</v>
      </c>
      <c r="G222" s="569"/>
      <c r="H222" s="41">
        <f t="shared" si="2"/>
        <v>0</v>
      </c>
      <c r="I222" s="41">
        <f t="shared" si="2"/>
        <v>0</v>
      </c>
      <c r="J222" s="41">
        <f t="shared" si="2"/>
        <v>0</v>
      </c>
      <c r="K222" s="41">
        <f t="shared" si="2"/>
        <v>0</v>
      </c>
      <c r="L222" s="41">
        <f t="shared" si="2"/>
        <v>0</v>
      </c>
      <c r="M222" s="569"/>
    </row>
    <row r="223" spans="2:13" s="39" customFormat="1">
      <c r="B223" s="40" t="str">
        <f>InpC!H79</f>
        <v>sum</v>
      </c>
      <c r="C223" s="40">
        <f>InpC!I79</f>
        <v>0</v>
      </c>
      <c r="D223" s="40">
        <f>InpC!J79</f>
        <v>0</v>
      </c>
      <c r="E223" s="40">
        <f>InpC!K79</f>
        <v>0</v>
      </c>
      <c r="F223" s="40">
        <f>InpC!L79</f>
        <v>0</v>
      </c>
      <c r="G223" s="569"/>
      <c r="H223" s="41">
        <f t="shared" si="2"/>
        <v>0</v>
      </c>
      <c r="I223" s="41">
        <f t="shared" si="2"/>
        <v>0</v>
      </c>
      <c r="J223" s="41">
        <f t="shared" si="2"/>
        <v>0</v>
      </c>
      <c r="K223" s="41">
        <f t="shared" si="2"/>
        <v>0</v>
      </c>
      <c r="L223" s="41">
        <f t="shared" si="2"/>
        <v>0</v>
      </c>
      <c r="M223" s="569"/>
    </row>
    <row r="224" spans="2:13" s="39" customFormat="1">
      <c r="B224" s="40" t="str">
        <f>InpC!H80</f>
        <v>sum</v>
      </c>
      <c r="C224" s="40">
        <f>InpC!I80</f>
        <v>0</v>
      </c>
      <c r="D224" s="40">
        <f>InpC!J80</f>
        <v>0</v>
      </c>
      <c r="E224" s="40">
        <f>InpC!K80</f>
        <v>0</v>
      </c>
      <c r="F224" s="40">
        <f>InpC!L80</f>
        <v>0</v>
      </c>
      <c r="G224" s="569"/>
      <c r="H224" s="41">
        <f t="shared" si="2"/>
        <v>0</v>
      </c>
      <c r="I224" s="41">
        <f t="shared" si="2"/>
        <v>0</v>
      </c>
      <c r="J224" s="41">
        <f t="shared" si="2"/>
        <v>0</v>
      </c>
      <c r="K224" s="41">
        <f t="shared" si="2"/>
        <v>0</v>
      </c>
      <c r="L224" s="41">
        <f t="shared" si="2"/>
        <v>0</v>
      </c>
      <c r="M224" s="569"/>
    </row>
    <row r="225" spans="2:13" s="39" customFormat="1">
      <c r="B225" s="40" t="str">
        <f>InpC!H81</f>
        <v>sum</v>
      </c>
      <c r="C225" s="40">
        <f>InpC!I81</f>
        <v>0</v>
      </c>
      <c r="D225" s="40">
        <f>InpC!J81</f>
        <v>0</v>
      </c>
      <c r="E225" s="40">
        <f>InpC!K81</f>
        <v>0</v>
      </c>
      <c r="F225" s="40">
        <f>InpC!L81</f>
        <v>0</v>
      </c>
      <c r="G225" s="569"/>
      <c r="H225" s="41">
        <f t="shared" si="2"/>
        <v>0</v>
      </c>
      <c r="I225" s="41">
        <f t="shared" si="2"/>
        <v>0</v>
      </c>
      <c r="J225" s="41">
        <f t="shared" si="2"/>
        <v>0</v>
      </c>
      <c r="K225" s="41">
        <f t="shared" si="2"/>
        <v>0</v>
      </c>
      <c r="L225" s="41">
        <f t="shared" si="2"/>
        <v>0</v>
      </c>
      <c r="M225" s="569"/>
    </row>
    <row r="226" spans="2:13" s="39" customFormat="1">
      <c r="B226" s="40" t="str">
        <f>InpC!H82</f>
        <v>sum</v>
      </c>
      <c r="C226" s="40">
        <f>InpC!I82</f>
        <v>0</v>
      </c>
      <c r="D226" s="40">
        <f>InpC!J82</f>
        <v>0</v>
      </c>
      <c r="E226" s="40">
        <f>InpC!K82</f>
        <v>0</v>
      </c>
      <c r="F226" s="40">
        <f>InpC!L82</f>
        <v>0</v>
      </c>
      <c r="G226" s="569"/>
      <c r="H226" s="41">
        <f t="shared" si="2"/>
        <v>0</v>
      </c>
      <c r="I226" s="41">
        <f t="shared" si="2"/>
        <v>0</v>
      </c>
      <c r="J226" s="41">
        <f t="shared" si="2"/>
        <v>0</v>
      </c>
      <c r="K226" s="41">
        <f t="shared" si="2"/>
        <v>0</v>
      </c>
      <c r="L226" s="41">
        <f t="shared" si="2"/>
        <v>0</v>
      </c>
      <c r="M226" s="569"/>
    </row>
    <row r="227" spans="2:13" s="39" customFormat="1">
      <c r="B227" s="569" t="s">
        <v>652</v>
      </c>
      <c r="C227" s="569" t="s">
        <v>653</v>
      </c>
      <c r="D227" s="571"/>
      <c r="E227" s="569"/>
      <c r="F227" s="569"/>
      <c r="G227" s="569"/>
      <c r="H227" s="43">
        <f>SUM(H200:H226)</f>
        <v>20.222999999999999</v>
      </c>
      <c r="I227" s="43">
        <f t="shared" ref="I227:L227" si="3">SUM(I200:I226)</f>
        <v>19.811</v>
      </c>
      <c r="J227" s="43">
        <f t="shared" si="3"/>
        <v>19.426000000000002</v>
      </c>
      <c r="K227" s="43">
        <f t="shared" si="3"/>
        <v>18.568000000000001</v>
      </c>
      <c r="L227" s="43">
        <f t="shared" si="3"/>
        <v>17.677</v>
      </c>
      <c r="M227" s="569"/>
    </row>
    <row r="228" spans="2:13" customFormat="1"/>
    <row r="229" spans="2:13" customFormat="1"/>
    <row r="230" spans="2:13" s="39" customFormat="1">
      <c r="B230" s="40" t="str">
        <f>InpC!H86</f>
        <v>DS1E_001TOT_PR24</v>
      </c>
      <c r="C230" s="40" t="str">
        <f>InpC!I86</f>
        <v>DS1W_003TOT_PR24</v>
      </c>
      <c r="D230" s="40">
        <f>InpC!J86</f>
        <v>0</v>
      </c>
      <c r="E230" s="40">
        <f>InpC!K86</f>
        <v>0</v>
      </c>
      <c r="F230" s="40">
        <f>InpC!L86</f>
        <v>0</v>
      </c>
      <c r="G230" s="569"/>
      <c r="H230" s="41">
        <f t="shared" ref="H230:L242" si="4">SUMIF($E$5:$E$177,$C230,H$5:H$177)+SUMIF($E$5:$E$177,$D230,H$5:H$177)+SUMIF($E$5:$E$177,$E230,H$5:H$177)+SUMIF($E$5:$E$177,$F230,H$5:H$177)+SUMIF($E$5:$E$177,$B230,H$5:H$177)</f>
        <v>1.0049999999999999</v>
      </c>
      <c r="I230" s="41">
        <f t="shared" si="4"/>
        <v>1.006</v>
      </c>
      <c r="J230" s="41">
        <f t="shared" si="4"/>
        <v>1.006</v>
      </c>
      <c r="K230" s="41">
        <f t="shared" si="4"/>
        <v>1.006</v>
      </c>
      <c r="L230" s="41">
        <f t="shared" si="4"/>
        <v>1.006</v>
      </c>
      <c r="M230" s="569"/>
    </row>
    <row r="231" spans="2:13" s="39" customFormat="1">
      <c r="B231" s="40" t="str">
        <f>InpC!H87</f>
        <v>DS1E_026TOT_PR24</v>
      </c>
      <c r="C231" s="40" t="str">
        <f>InpC!I87</f>
        <v>DS1W_025TOT_PR24</v>
      </c>
      <c r="D231" s="40">
        <f>InpC!J87</f>
        <v>0</v>
      </c>
      <c r="E231" s="40">
        <f>InpC!K87</f>
        <v>0</v>
      </c>
      <c r="F231" s="40">
        <f>InpC!L87</f>
        <v>0</v>
      </c>
      <c r="G231" s="569"/>
      <c r="H231" s="41">
        <f t="shared" si="4"/>
        <v>0.106</v>
      </c>
      <c r="I231" s="41">
        <f t="shared" si="4"/>
        <v>0.106</v>
      </c>
      <c r="J231" s="41">
        <f t="shared" si="4"/>
        <v>0.106</v>
      </c>
      <c r="K231" s="41">
        <f t="shared" si="4"/>
        <v>0.106</v>
      </c>
      <c r="L231" s="41">
        <f t="shared" si="4"/>
        <v>0.106</v>
      </c>
      <c r="M231" s="569"/>
    </row>
    <row r="232" spans="2:13" s="42" customFormat="1">
      <c r="B232" s="40" t="str">
        <f>InpC!H88</f>
        <v>sum</v>
      </c>
      <c r="C232" s="40">
        <f>InpC!I88</f>
        <v>0</v>
      </c>
      <c r="D232" s="40">
        <f>InpC!J88</f>
        <v>0</v>
      </c>
      <c r="E232" s="40">
        <f>InpC!K88</f>
        <v>0</v>
      </c>
      <c r="F232" s="40">
        <f>InpC!L88</f>
        <v>0</v>
      </c>
      <c r="G232" s="569"/>
      <c r="H232" s="41">
        <f t="shared" si="4"/>
        <v>0</v>
      </c>
      <c r="I232" s="41">
        <f t="shared" si="4"/>
        <v>0</v>
      </c>
      <c r="J232" s="41">
        <f t="shared" si="4"/>
        <v>0</v>
      </c>
      <c r="K232" s="41">
        <f t="shared" si="4"/>
        <v>0</v>
      </c>
      <c r="L232" s="41">
        <f t="shared" si="4"/>
        <v>0</v>
      </c>
      <c r="M232" s="569"/>
    </row>
    <row r="233" spans="2:13" s="39" customFormat="1">
      <c r="B233" s="40" t="str">
        <f>InpC!H89</f>
        <v>DS1E_002TOT_PR24</v>
      </c>
      <c r="C233" s="40" t="str">
        <f>InpC!I89</f>
        <v>DS1W_004TOT_PR24</v>
      </c>
      <c r="D233" s="40">
        <f>InpC!J89</f>
        <v>0</v>
      </c>
      <c r="E233" s="40">
        <f>InpC!K89</f>
        <v>0</v>
      </c>
      <c r="F233" s="40">
        <f>InpC!L89</f>
        <v>0</v>
      </c>
      <c r="G233" s="569"/>
      <c r="H233" s="41">
        <f t="shared" si="4"/>
        <v>0.14547975115661529</v>
      </c>
      <c r="I233" s="41">
        <f t="shared" si="4"/>
        <v>0.14550350081477489</v>
      </c>
      <c r="J233" s="41">
        <f t="shared" si="4"/>
        <v>0.14550350081477489</v>
      </c>
      <c r="K233" s="41">
        <f t="shared" si="4"/>
        <v>0.14550350081477489</v>
      </c>
      <c r="L233" s="41">
        <f t="shared" si="4"/>
        <v>0.14550350081477489</v>
      </c>
      <c r="M233" s="569"/>
    </row>
    <row r="234" spans="2:13" s="39" customFormat="1">
      <c r="B234" s="40" t="str">
        <f>InpC!H90</f>
        <v>DS1E_016TOT_PR24</v>
      </c>
      <c r="C234" s="40" t="str">
        <f>InpC!I90</f>
        <v>DS1W_015TOT_PR24</v>
      </c>
      <c r="D234" s="40">
        <f>InpC!J90</f>
        <v>0</v>
      </c>
      <c r="E234" s="40">
        <f>InpC!K90</f>
        <v>0</v>
      </c>
      <c r="F234" s="40">
        <f>InpC!L90</f>
        <v>0</v>
      </c>
      <c r="G234" s="569"/>
      <c r="H234" s="41">
        <f t="shared" si="4"/>
        <v>0.10906</v>
      </c>
      <c r="I234" s="41">
        <f t="shared" si="4"/>
        <v>0.10906</v>
      </c>
      <c r="J234" s="41">
        <f t="shared" si="4"/>
        <v>0.10906</v>
      </c>
      <c r="K234" s="41">
        <f t="shared" si="4"/>
        <v>0.10906</v>
      </c>
      <c r="L234" s="41">
        <f t="shared" si="4"/>
        <v>0.10906</v>
      </c>
      <c r="M234" s="569"/>
    </row>
    <row r="235" spans="2:13" s="39" customFormat="1">
      <c r="B235" s="40" t="str">
        <f>InpC!H91</f>
        <v>sum</v>
      </c>
      <c r="C235" s="40">
        <f>InpC!I91</f>
        <v>0</v>
      </c>
      <c r="D235" s="40">
        <f>InpC!J91</f>
        <v>0</v>
      </c>
      <c r="E235" s="40">
        <f>InpC!K91</f>
        <v>0</v>
      </c>
      <c r="F235" s="40">
        <f>InpC!L91</f>
        <v>0</v>
      </c>
      <c r="G235" s="569"/>
      <c r="H235" s="41">
        <f t="shared" si="4"/>
        <v>0</v>
      </c>
      <c r="I235" s="41">
        <f t="shared" si="4"/>
        <v>0</v>
      </c>
      <c r="J235" s="41">
        <f t="shared" si="4"/>
        <v>0</v>
      </c>
      <c r="K235" s="41">
        <f t="shared" si="4"/>
        <v>0</v>
      </c>
      <c r="L235" s="41">
        <f t="shared" si="4"/>
        <v>0</v>
      </c>
      <c r="M235" s="569"/>
    </row>
    <row r="236" spans="2:13" s="39" customFormat="1">
      <c r="B236" s="40" t="str">
        <f>InpC!H92</f>
        <v>DS1E_003TOT_PR24</v>
      </c>
      <c r="C236" s="40" t="str">
        <f>InpC!I92</f>
        <v>DS1W_005TOT_PR24</v>
      </c>
      <c r="D236" s="40">
        <f>InpC!J92</f>
        <v>0</v>
      </c>
      <c r="E236" s="40">
        <f>InpC!K92</f>
        <v>0</v>
      </c>
      <c r="F236" s="40">
        <f>InpC!L92</f>
        <v>0</v>
      </c>
      <c r="G236" s="569"/>
      <c r="H236" s="41">
        <f t="shared" si="4"/>
        <v>0</v>
      </c>
      <c r="I236" s="41">
        <f t="shared" si="4"/>
        <v>0</v>
      </c>
      <c r="J236" s="41">
        <f t="shared" si="4"/>
        <v>0</v>
      </c>
      <c r="K236" s="41">
        <f t="shared" si="4"/>
        <v>0</v>
      </c>
      <c r="L236" s="41">
        <f t="shared" si="4"/>
        <v>0</v>
      </c>
      <c r="M236" s="569"/>
    </row>
    <row r="237" spans="2:13" s="39" customFormat="1">
      <c r="B237" s="40" t="str">
        <f>InpC!H93</f>
        <v>DS1E_017TOT_PR24</v>
      </c>
      <c r="C237" s="40" t="str">
        <f>InpC!I93</f>
        <v>DS1W_016TOT_PR24</v>
      </c>
      <c r="D237" s="40">
        <f>InpC!J93</f>
        <v>0</v>
      </c>
      <c r="E237" s="40">
        <f>InpC!K93</f>
        <v>0</v>
      </c>
      <c r="F237" s="40">
        <f>InpC!L93</f>
        <v>0</v>
      </c>
      <c r="G237" s="569"/>
      <c r="H237" s="41">
        <f t="shared" si="4"/>
        <v>0</v>
      </c>
      <c r="I237" s="41">
        <f t="shared" si="4"/>
        <v>0</v>
      </c>
      <c r="J237" s="41">
        <f t="shared" si="4"/>
        <v>0</v>
      </c>
      <c r="K237" s="41">
        <f t="shared" si="4"/>
        <v>0</v>
      </c>
      <c r="L237" s="41">
        <f t="shared" si="4"/>
        <v>0</v>
      </c>
      <c r="M237" s="569"/>
    </row>
    <row r="238" spans="2:13" s="42" customFormat="1">
      <c r="B238" s="40" t="str">
        <f>InpC!H94</f>
        <v>sum</v>
      </c>
      <c r="C238" s="40">
        <f>InpC!I94</f>
        <v>0</v>
      </c>
      <c r="D238" s="40">
        <f>InpC!J94</f>
        <v>0</v>
      </c>
      <c r="E238" s="40">
        <f>InpC!K94</f>
        <v>0</v>
      </c>
      <c r="F238" s="40">
        <f>InpC!L94</f>
        <v>0</v>
      </c>
      <c r="G238" s="569"/>
      <c r="H238" s="41">
        <f t="shared" si="4"/>
        <v>0</v>
      </c>
      <c r="I238" s="41">
        <f t="shared" si="4"/>
        <v>0</v>
      </c>
      <c r="J238" s="41">
        <f t="shared" si="4"/>
        <v>0</v>
      </c>
      <c r="K238" s="41">
        <f t="shared" si="4"/>
        <v>0</v>
      </c>
      <c r="L238" s="41">
        <f t="shared" si="4"/>
        <v>0</v>
      </c>
      <c r="M238" s="569"/>
    </row>
    <row r="239" spans="2:13" s="39" customFormat="1">
      <c r="B239" s="40" t="str">
        <f>InpC!H95</f>
        <v>sum</v>
      </c>
      <c r="C239" s="40">
        <f>InpC!I95</f>
        <v>0</v>
      </c>
      <c r="D239" s="40">
        <f>InpC!J95</f>
        <v>0</v>
      </c>
      <c r="E239" s="40">
        <f>InpC!K95</f>
        <v>0</v>
      </c>
      <c r="F239" s="40">
        <f>InpC!L95</f>
        <v>0</v>
      </c>
      <c r="G239" s="569"/>
      <c r="H239" s="41">
        <f t="shared" si="4"/>
        <v>0</v>
      </c>
      <c r="I239" s="41">
        <f t="shared" si="4"/>
        <v>0</v>
      </c>
      <c r="J239" s="41">
        <f t="shared" si="4"/>
        <v>0</v>
      </c>
      <c r="K239" s="41">
        <f t="shared" si="4"/>
        <v>0</v>
      </c>
      <c r="L239" s="41">
        <f t="shared" si="4"/>
        <v>0</v>
      </c>
      <c r="M239" s="569"/>
    </row>
    <row r="240" spans="2:13" s="39" customFormat="1">
      <c r="B240" s="40" t="str">
        <f>InpC!H96</f>
        <v>sum</v>
      </c>
      <c r="C240" s="40">
        <f>InpC!I96</f>
        <v>0</v>
      </c>
      <c r="D240" s="40">
        <f>InpC!J96</f>
        <v>0</v>
      </c>
      <c r="E240" s="40">
        <f>InpC!K96</f>
        <v>0</v>
      </c>
      <c r="F240" s="40">
        <f>InpC!L96</f>
        <v>0</v>
      </c>
      <c r="G240" s="569"/>
      <c r="H240" s="41">
        <f t="shared" si="4"/>
        <v>0</v>
      </c>
      <c r="I240" s="41">
        <f t="shared" si="4"/>
        <v>0</v>
      </c>
      <c r="J240" s="41">
        <f t="shared" si="4"/>
        <v>0</v>
      </c>
      <c r="K240" s="41">
        <f t="shared" si="4"/>
        <v>0</v>
      </c>
      <c r="L240" s="41">
        <f t="shared" si="4"/>
        <v>0</v>
      </c>
      <c r="M240" s="569"/>
    </row>
    <row r="241" spans="2:13" s="39" customFormat="1">
      <c r="B241" s="40" t="str">
        <f>InpC!H97</f>
        <v>sum</v>
      </c>
      <c r="C241" s="40">
        <f>InpC!I97</f>
        <v>0</v>
      </c>
      <c r="D241" s="40">
        <f>InpC!J97</f>
        <v>0</v>
      </c>
      <c r="E241" s="40">
        <f>InpC!K97</f>
        <v>0</v>
      </c>
      <c r="F241" s="40">
        <f>InpC!L97</f>
        <v>0</v>
      </c>
      <c r="G241" s="569"/>
      <c r="H241" s="41">
        <f t="shared" si="4"/>
        <v>0</v>
      </c>
      <c r="I241" s="41">
        <f t="shared" si="4"/>
        <v>0</v>
      </c>
      <c r="J241" s="41">
        <f t="shared" si="4"/>
        <v>0</v>
      </c>
      <c r="K241" s="41">
        <f t="shared" si="4"/>
        <v>0</v>
      </c>
      <c r="L241" s="41">
        <f t="shared" si="4"/>
        <v>0</v>
      </c>
      <c r="M241" s="569"/>
    </row>
    <row r="242" spans="2:13" s="39" customFormat="1">
      <c r="B242" s="40" t="str">
        <f>InpC!H98</f>
        <v>sum</v>
      </c>
      <c r="C242" s="40">
        <f>InpC!I98</f>
        <v>0</v>
      </c>
      <c r="D242" s="40">
        <f>InpC!J98</f>
        <v>0</v>
      </c>
      <c r="E242" s="40">
        <f>InpC!K98</f>
        <v>0</v>
      </c>
      <c r="F242" s="40">
        <f>InpC!L98</f>
        <v>0</v>
      </c>
      <c r="G242" s="569"/>
      <c r="H242" s="41">
        <f t="shared" si="4"/>
        <v>0</v>
      </c>
      <c r="I242" s="41">
        <f t="shared" si="4"/>
        <v>0</v>
      </c>
      <c r="J242" s="41">
        <f t="shared" si="4"/>
        <v>0</v>
      </c>
      <c r="K242" s="41">
        <f t="shared" si="4"/>
        <v>0</v>
      </c>
      <c r="L242" s="41">
        <f t="shared" si="4"/>
        <v>0</v>
      </c>
      <c r="M242" s="569"/>
    </row>
    <row r="243" spans="2:13" customFormat="1">
      <c r="B243" s="569" t="s">
        <v>654</v>
      </c>
      <c r="C243" s="569" t="s">
        <v>655</v>
      </c>
      <c r="H243" s="439">
        <f>SUM(H230:H242)</f>
        <v>1.3655397511566152</v>
      </c>
      <c r="I243" s="439">
        <f>SUM(I230:I242)</f>
        <v>1.366563500814775</v>
      </c>
      <c r="J243" s="439">
        <f>SUM(J230:J242)</f>
        <v>1.366563500814775</v>
      </c>
      <c r="K243" s="439">
        <f>SUM(K230:K242)</f>
        <v>1.366563500814775</v>
      </c>
      <c r="L243" s="439">
        <f>SUM(L230:L242)</f>
        <v>1.366563500814775</v>
      </c>
    </row>
    <row r="244" spans="2:13" customFormat="1"/>
    <row r="245" spans="2:13" customFormat="1"/>
    <row r="246" spans="2:13" s="39" customFormat="1">
      <c r="B246" s="40" t="str">
        <f>InpC!H102</f>
        <v>RR9_039WR_PR24</v>
      </c>
      <c r="C246" s="40">
        <f>InpC!I102</f>
        <v>0</v>
      </c>
      <c r="D246" s="40">
        <f>InpC!J102</f>
        <v>0</v>
      </c>
      <c r="E246" s="40">
        <f>InpC!K102</f>
        <v>0</v>
      </c>
      <c r="F246" s="40">
        <f>InpC!L102</f>
        <v>0</v>
      </c>
      <c r="G246" s="569"/>
      <c r="H246" s="41">
        <f t="shared" ref="H246:L261" si="5">SUMIF($E$5:$E$177,$C246,H$5:H$177)+SUMIF($E$5:$E$177,$D246,H$5:H$177)+SUMIF($E$5:$E$177,$E246,H$5:H$177)+SUMIF($E$5:$E$177,$F246,H$5:H$177)+SUMIF($E$5:$E$177,$B246,H$5:H$177)</f>
        <v>0</v>
      </c>
      <c r="I246" s="41">
        <f t="shared" si="5"/>
        <v>0</v>
      </c>
      <c r="J246" s="41">
        <f t="shared" si="5"/>
        <v>0</v>
      </c>
      <c r="K246" s="41">
        <f t="shared" si="5"/>
        <v>0</v>
      </c>
      <c r="L246" s="41">
        <f t="shared" si="5"/>
        <v>0</v>
      </c>
      <c r="M246" s="569"/>
    </row>
    <row r="247" spans="2:13" s="39" customFormat="1">
      <c r="B247" s="40" t="str">
        <f>InpC!H103</f>
        <v>RR9_039WN_PR24</v>
      </c>
      <c r="C247" s="40">
        <f>InpC!I103</f>
        <v>0</v>
      </c>
      <c r="D247" s="40">
        <f>InpC!J103</f>
        <v>0</v>
      </c>
      <c r="E247" s="40">
        <f>InpC!K103</f>
        <v>0</v>
      </c>
      <c r="F247" s="40">
        <f>InpC!L103</f>
        <v>0</v>
      </c>
      <c r="G247" s="569"/>
      <c r="H247" s="41">
        <f t="shared" si="5"/>
        <v>0</v>
      </c>
      <c r="I247" s="41">
        <f t="shared" si="5"/>
        <v>0</v>
      </c>
      <c r="J247" s="41">
        <f t="shared" si="5"/>
        <v>0</v>
      </c>
      <c r="K247" s="41">
        <f t="shared" si="5"/>
        <v>0</v>
      </c>
      <c r="L247" s="41">
        <f t="shared" si="5"/>
        <v>0</v>
      </c>
      <c r="M247" s="569"/>
    </row>
    <row r="248" spans="2:13" s="39" customFormat="1">
      <c r="B248" s="40" t="str">
        <f>InpC!H104</f>
        <v>RR9_039ADDN1_PR24</v>
      </c>
      <c r="C248" s="40">
        <f>InpC!I104</f>
        <v>0</v>
      </c>
      <c r="D248" s="40">
        <f>InpC!J104</f>
        <v>0</v>
      </c>
      <c r="E248" s="40">
        <f>InpC!K104</f>
        <v>0</v>
      </c>
      <c r="F248" s="40">
        <f>InpC!L104</f>
        <v>0</v>
      </c>
      <c r="G248" s="569"/>
      <c r="H248" s="41">
        <f t="shared" si="5"/>
        <v>0</v>
      </c>
      <c r="I248" s="41">
        <f t="shared" si="5"/>
        <v>0</v>
      </c>
      <c r="J248" s="41">
        <f t="shared" si="5"/>
        <v>0</v>
      </c>
      <c r="K248" s="41">
        <f t="shared" si="5"/>
        <v>0</v>
      </c>
      <c r="L248" s="41">
        <f t="shared" si="5"/>
        <v>0</v>
      </c>
      <c r="M248" s="569"/>
    </row>
    <row r="249" spans="2:13" s="39" customFormat="1">
      <c r="B249" s="40" t="str">
        <f>InpC!H105</f>
        <v>RR9_039ADDN2_PR24</v>
      </c>
      <c r="C249" s="40">
        <f>InpC!I105</f>
        <v>0</v>
      </c>
      <c r="D249" s="40">
        <f>InpC!J105</f>
        <v>0</v>
      </c>
      <c r="E249" s="40">
        <f>InpC!K105</f>
        <v>0</v>
      </c>
      <c r="F249" s="40">
        <f>InpC!L105</f>
        <v>0</v>
      </c>
      <c r="G249" s="569"/>
      <c r="H249" s="41">
        <f t="shared" si="5"/>
        <v>0</v>
      </c>
      <c r="I249" s="41">
        <f t="shared" si="5"/>
        <v>0</v>
      </c>
      <c r="J249" s="41">
        <f t="shared" si="5"/>
        <v>0</v>
      </c>
      <c r="K249" s="41">
        <f t="shared" si="5"/>
        <v>0</v>
      </c>
      <c r="L249" s="41">
        <f t="shared" si="5"/>
        <v>0</v>
      </c>
      <c r="M249" s="569"/>
    </row>
    <row r="250" spans="2:13" s="39" customFormat="1">
      <c r="B250" s="40" t="str">
        <f>InpC!H106</f>
        <v>sum</v>
      </c>
      <c r="C250" s="40">
        <f>InpC!I106</f>
        <v>0</v>
      </c>
      <c r="D250" s="40">
        <f>InpC!J106</f>
        <v>0</v>
      </c>
      <c r="E250" s="40">
        <f>InpC!K106</f>
        <v>0</v>
      </c>
      <c r="F250" s="40">
        <f>InpC!L106</f>
        <v>0</v>
      </c>
      <c r="G250" s="569"/>
      <c r="H250" s="41">
        <f t="shared" si="5"/>
        <v>0</v>
      </c>
      <c r="I250" s="41">
        <f t="shared" si="5"/>
        <v>0</v>
      </c>
      <c r="J250" s="41">
        <f t="shared" si="5"/>
        <v>0</v>
      </c>
      <c r="K250" s="41">
        <f t="shared" si="5"/>
        <v>0</v>
      </c>
      <c r="L250" s="41">
        <f t="shared" si="5"/>
        <v>0</v>
      </c>
      <c r="M250" s="569"/>
    </row>
    <row r="251" spans="2:13" s="39" customFormat="1">
      <c r="B251" s="40" t="str">
        <f>InpC!H107</f>
        <v>RR9_036WR_PR24</v>
      </c>
      <c r="C251" s="40">
        <f>InpC!I107</f>
        <v>0</v>
      </c>
      <c r="D251" s="40">
        <f>InpC!J107</f>
        <v>0</v>
      </c>
      <c r="E251" s="40">
        <f>InpC!K107</f>
        <v>0</v>
      </c>
      <c r="F251" s="40">
        <f>InpC!L107</f>
        <v>0</v>
      </c>
      <c r="G251" s="569"/>
      <c r="H251" s="41">
        <f t="shared" si="5"/>
        <v>0</v>
      </c>
      <c r="I251" s="41">
        <f t="shared" si="5"/>
        <v>0</v>
      </c>
      <c r="J251" s="41">
        <f t="shared" si="5"/>
        <v>0</v>
      </c>
      <c r="K251" s="41">
        <f t="shared" si="5"/>
        <v>0</v>
      </c>
      <c r="L251" s="41">
        <f t="shared" si="5"/>
        <v>0</v>
      </c>
      <c r="M251" s="569"/>
    </row>
    <row r="252" spans="2:13" s="39" customFormat="1">
      <c r="B252" s="40" t="str">
        <f>InpC!H108</f>
        <v>RR9_036WN_PR24</v>
      </c>
      <c r="C252" s="40">
        <f>InpC!I108</f>
        <v>0</v>
      </c>
      <c r="D252" s="40">
        <f>InpC!J108</f>
        <v>0</v>
      </c>
      <c r="E252" s="40">
        <f>InpC!K108</f>
        <v>0</v>
      </c>
      <c r="F252" s="40">
        <f>InpC!L108</f>
        <v>0</v>
      </c>
      <c r="G252" s="569"/>
      <c r="H252" s="41">
        <f t="shared" si="5"/>
        <v>0</v>
      </c>
      <c r="I252" s="41">
        <f t="shared" si="5"/>
        <v>0</v>
      </c>
      <c r="J252" s="41">
        <f t="shared" si="5"/>
        <v>0</v>
      </c>
      <c r="K252" s="41">
        <f t="shared" si="5"/>
        <v>0</v>
      </c>
      <c r="L252" s="41">
        <f t="shared" si="5"/>
        <v>0</v>
      </c>
      <c r="M252" s="569"/>
    </row>
    <row r="253" spans="2:13" s="39" customFormat="1">
      <c r="B253" s="40" t="str">
        <f>InpC!H109</f>
        <v>RR9_036WWN_PR24</v>
      </c>
      <c r="C253" s="40">
        <f>InpC!I109</f>
        <v>0</v>
      </c>
      <c r="D253" s="40">
        <f>InpC!J109</f>
        <v>0</v>
      </c>
      <c r="E253" s="40">
        <f>InpC!K109</f>
        <v>0</v>
      </c>
      <c r="F253" s="40">
        <f>InpC!L109</f>
        <v>0</v>
      </c>
      <c r="G253" s="569"/>
      <c r="H253" s="41">
        <f t="shared" si="5"/>
        <v>0</v>
      </c>
      <c r="I253" s="41">
        <f t="shared" si="5"/>
        <v>0</v>
      </c>
      <c r="J253" s="41">
        <f t="shared" si="5"/>
        <v>0</v>
      </c>
      <c r="K253" s="41">
        <f t="shared" si="5"/>
        <v>0</v>
      </c>
      <c r="L253" s="41">
        <f t="shared" si="5"/>
        <v>0</v>
      </c>
      <c r="M253" s="569"/>
    </row>
    <row r="254" spans="2:13" s="39" customFormat="1">
      <c r="B254" s="40" t="str">
        <f>InpC!H110</f>
        <v>RR9_036BR_PR24</v>
      </c>
      <c r="C254" s="40">
        <f>InpC!I110</f>
        <v>0</v>
      </c>
      <c r="D254" s="40">
        <f>InpC!J110</f>
        <v>0</v>
      </c>
      <c r="E254" s="40">
        <f>InpC!K110</f>
        <v>0</v>
      </c>
      <c r="F254" s="40">
        <f>InpC!L110</f>
        <v>0</v>
      </c>
      <c r="G254" s="569"/>
      <c r="H254" s="41">
        <f t="shared" si="5"/>
        <v>0</v>
      </c>
      <c r="I254" s="41">
        <f t="shared" si="5"/>
        <v>0</v>
      </c>
      <c r="J254" s="41">
        <f t="shared" si="5"/>
        <v>0</v>
      </c>
      <c r="K254" s="41">
        <f t="shared" si="5"/>
        <v>0</v>
      </c>
      <c r="L254" s="41">
        <f t="shared" si="5"/>
        <v>0</v>
      </c>
      <c r="M254" s="569"/>
    </row>
    <row r="255" spans="2:13" s="39" customFormat="1">
      <c r="B255" s="40" t="str">
        <f>InpC!H111</f>
        <v>sum</v>
      </c>
      <c r="C255" s="40">
        <f>InpC!I111</f>
        <v>0</v>
      </c>
      <c r="D255" s="40">
        <f>InpC!J111</f>
        <v>0</v>
      </c>
      <c r="E255" s="40">
        <f>InpC!K111</f>
        <v>0</v>
      </c>
      <c r="F255" s="40">
        <f>InpC!L111</f>
        <v>0</v>
      </c>
      <c r="G255" s="569"/>
      <c r="H255" s="41">
        <f t="shared" si="5"/>
        <v>0</v>
      </c>
      <c r="I255" s="41">
        <f t="shared" si="5"/>
        <v>0</v>
      </c>
      <c r="J255" s="41">
        <f t="shared" si="5"/>
        <v>0</v>
      </c>
      <c r="K255" s="41">
        <f t="shared" si="5"/>
        <v>0</v>
      </c>
      <c r="L255" s="41">
        <f t="shared" si="5"/>
        <v>0</v>
      </c>
      <c r="M255" s="569"/>
    </row>
    <row r="256" spans="2:13" s="39" customFormat="1">
      <c r="B256" s="40" t="str">
        <f>InpC!H112</f>
        <v>sum</v>
      </c>
      <c r="C256" s="40">
        <f>InpC!I112</f>
        <v>0</v>
      </c>
      <c r="D256" s="40">
        <f>InpC!J112</f>
        <v>0</v>
      </c>
      <c r="E256" s="40">
        <f>InpC!K112</f>
        <v>0</v>
      </c>
      <c r="F256" s="40">
        <f>InpC!L112</f>
        <v>0</v>
      </c>
      <c r="G256" s="569"/>
      <c r="H256" s="41">
        <f t="shared" si="5"/>
        <v>0</v>
      </c>
      <c r="I256" s="41">
        <f t="shared" si="5"/>
        <v>0</v>
      </c>
      <c r="J256" s="41">
        <f t="shared" si="5"/>
        <v>0</v>
      </c>
      <c r="K256" s="41">
        <f t="shared" si="5"/>
        <v>0</v>
      </c>
      <c r="L256" s="41">
        <f t="shared" si="5"/>
        <v>0</v>
      </c>
      <c r="M256" s="569"/>
    </row>
    <row r="257" spans="2:13" s="39" customFormat="1">
      <c r="B257" s="40" t="str">
        <f>InpC!H113</f>
        <v>sum</v>
      </c>
      <c r="C257" s="40">
        <f>InpC!I113</f>
        <v>0</v>
      </c>
      <c r="D257" s="40">
        <f>InpC!J113</f>
        <v>0</v>
      </c>
      <c r="E257" s="40">
        <f>InpC!K113</f>
        <v>0</v>
      </c>
      <c r="F257" s="40">
        <f>InpC!L113</f>
        <v>0</v>
      </c>
      <c r="G257" s="569"/>
      <c r="H257" s="41">
        <f t="shared" si="5"/>
        <v>0</v>
      </c>
      <c r="I257" s="41">
        <f t="shared" si="5"/>
        <v>0</v>
      </c>
      <c r="J257" s="41">
        <f t="shared" si="5"/>
        <v>0</v>
      </c>
      <c r="K257" s="41">
        <f t="shared" si="5"/>
        <v>0</v>
      </c>
      <c r="L257" s="41">
        <f t="shared" si="5"/>
        <v>0</v>
      </c>
      <c r="M257" s="569"/>
    </row>
    <row r="258" spans="2:13" s="39" customFormat="1">
      <c r="B258" s="40" t="str">
        <f>InpC!H114</f>
        <v>sum</v>
      </c>
      <c r="C258" s="40">
        <f>InpC!I114</f>
        <v>0</v>
      </c>
      <c r="D258" s="40">
        <f>InpC!J114</f>
        <v>0</v>
      </c>
      <c r="E258" s="40">
        <f>InpC!K114</f>
        <v>0</v>
      </c>
      <c r="F258" s="40">
        <f>InpC!L114</f>
        <v>0</v>
      </c>
      <c r="G258" s="569"/>
      <c r="H258" s="41">
        <f t="shared" si="5"/>
        <v>0</v>
      </c>
      <c r="I258" s="41">
        <f t="shared" si="5"/>
        <v>0</v>
      </c>
      <c r="J258" s="41">
        <f t="shared" si="5"/>
        <v>0</v>
      </c>
      <c r="K258" s="41">
        <f t="shared" si="5"/>
        <v>0</v>
      </c>
      <c r="L258" s="41">
        <f t="shared" si="5"/>
        <v>0</v>
      </c>
      <c r="M258" s="569"/>
    </row>
    <row r="259" spans="2:13" s="39" customFormat="1">
      <c r="B259" s="40" t="str">
        <f>InpC!H115</f>
        <v>sum</v>
      </c>
      <c r="C259" s="40">
        <f>InpC!I115</f>
        <v>0</v>
      </c>
      <c r="D259" s="40">
        <f>InpC!J115</f>
        <v>0</v>
      </c>
      <c r="E259" s="40">
        <f>InpC!K115</f>
        <v>0</v>
      </c>
      <c r="F259" s="40">
        <f>InpC!L115</f>
        <v>0</v>
      </c>
      <c r="G259" s="569"/>
      <c r="H259" s="41">
        <f t="shared" si="5"/>
        <v>0</v>
      </c>
      <c r="I259" s="41">
        <f t="shared" si="5"/>
        <v>0</v>
      </c>
      <c r="J259" s="41">
        <f t="shared" si="5"/>
        <v>0</v>
      </c>
      <c r="K259" s="41">
        <f t="shared" si="5"/>
        <v>0</v>
      </c>
      <c r="L259" s="41">
        <f t="shared" si="5"/>
        <v>0</v>
      </c>
      <c r="M259" s="569"/>
    </row>
    <row r="260" spans="2:13" s="39" customFormat="1">
      <c r="B260" s="40" t="str">
        <f>InpC!H116</f>
        <v>sum</v>
      </c>
      <c r="C260" s="40">
        <f>InpC!I116</f>
        <v>0</v>
      </c>
      <c r="D260" s="40">
        <f>InpC!J116</f>
        <v>0</v>
      </c>
      <c r="E260" s="40">
        <f>InpC!K116</f>
        <v>0</v>
      </c>
      <c r="F260" s="40">
        <f>InpC!L116</f>
        <v>0</v>
      </c>
      <c r="G260" s="569"/>
      <c r="H260" s="41">
        <f t="shared" si="5"/>
        <v>0</v>
      </c>
      <c r="I260" s="41">
        <f t="shared" si="5"/>
        <v>0</v>
      </c>
      <c r="J260" s="41">
        <f t="shared" si="5"/>
        <v>0</v>
      </c>
      <c r="K260" s="41">
        <f t="shared" si="5"/>
        <v>0</v>
      </c>
      <c r="L260" s="41">
        <f t="shared" si="5"/>
        <v>0</v>
      </c>
      <c r="M260" s="569"/>
    </row>
    <row r="261" spans="2:13" s="39" customFormat="1">
      <c r="B261" s="40" t="str">
        <f>InpC!H117</f>
        <v>sum</v>
      </c>
      <c r="C261" s="40">
        <f>InpC!I117</f>
        <v>0</v>
      </c>
      <c r="D261" s="40">
        <f>InpC!J117</f>
        <v>0</v>
      </c>
      <c r="E261" s="40">
        <f>InpC!K117</f>
        <v>0</v>
      </c>
      <c r="F261" s="40">
        <f>InpC!L117</f>
        <v>0</v>
      </c>
      <c r="G261" s="569"/>
      <c r="H261" s="41">
        <f t="shared" si="5"/>
        <v>0</v>
      </c>
      <c r="I261" s="41">
        <f t="shared" si="5"/>
        <v>0</v>
      </c>
      <c r="J261" s="41">
        <f t="shared" si="5"/>
        <v>0</v>
      </c>
      <c r="K261" s="41">
        <f t="shared" si="5"/>
        <v>0</v>
      </c>
      <c r="L261" s="41">
        <f t="shared" si="5"/>
        <v>0</v>
      </c>
      <c r="M261" s="569"/>
    </row>
    <row r="262" spans="2:13" s="39" customFormat="1">
      <c r="B262" s="40" t="str">
        <f>InpC!H118</f>
        <v>sum</v>
      </c>
      <c r="C262" s="40">
        <f>InpC!I118</f>
        <v>0</v>
      </c>
      <c r="D262" s="40">
        <f>InpC!J118</f>
        <v>0</v>
      </c>
      <c r="E262" s="40">
        <f>InpC!K118</f>
        <v>0</v>
      </c>
      <c r="F262" s="40">
        <f>InpC!L118</f>
        <v>0</v>
      </c>
      <c r="G262" s="569"/>
      <c r="H262" s="41">
        <f t="shared" ref="H262:L277" si="6">SUMIF($E$5:$E$177,$C262,H$5:H$177)+SUMIF($E$5:$E$177,$D262,H$5:H$177)+SUMIF($E$5:$E$177,$E262,H$5:H$177)+SUMIF($E$5:$E$177,$F262,H$5:H$177)+SUMIF($E$5:$E$177,$B262,H$5:H$177)</f>
        <v>0</v>
      </c>
      <c r="I262" s="41">
        <f t="shared" si="6"/>
        <v>0</v>
      </c>
      <c r="J262" s="41">
        <f t="shared" si="6"/>
        <v>0</v>
      </c>
      <c r="K262" s="41">
        <f t="shared" si="6"/>
        <v>0</v>
      </c>
      <c r="L262" s="41">
        <f t="shared" si="6"/>
        <v>0</v>
      </c>
      <c r="M262" s="569"/>
    </row>
    <row r="263" spans="2:13" s="39" customFormat="1">
      <c r="B263" s="40" t="str">
        <f>InpC!H119</f>
        <v>RR9_034WR_PR24</v>
      </c>
      <c r="C263" s="40" t="str">
        <f>InpC!I119</f>
        <v>RR9_038WR_PR24</v>
      </c>
      <c r="D263" s="40" t="str">
        <f>InpC!J119</f>
        <v>RR9_035WR_PR24</v>
      </c>
      <c r="E263" s="40">
        <f>InpC!K119</f>
        <v>0</v>
      </c>
      <c r="F263" s="40">
        <f>InpC!L119</f>
        <v>0</v>
      </c>
      <c r="G263" s="569"/>
      <c r="H263" s="41">
        <f t="shared" si="6"/>
        <v>0</v>
      </c>
      <c r="I263" s="41">
        <f t="shared" si="6"/>
        <v>0</v>
      </c>
      <c r="J263" s="41">
        <f t="shared" si="6"/>
        <v>0</v>
      </c>
      <c r="K263" s="41">
        <f t="shared" si="6"/>
        <v>0</v>
      </c>
      <c r="L263" s="41">
        <f t="shared" si="6"/>
        <v>0</v>
      </c>
      <c r="M263" s="569"/>
    </row>
    <row r="264" spans="2:13" s="39" customFormat="1">
      <c r="B264" s="40" t="str">
        <f>InpC!H120</f>
        <v>RR9_034WN_PR24</v>
      </c>
      <c r="C264" s="40" t="str">
        <f>InpC!I120</f>
        <v>RR9_038WN_PR24</v>
      </c>
      <c r="D264" s="40" t="str">
        <f>InpC!J120</f>
        <v>RR9_035WN_PR24</v>
      </c>
      <c r="E264" s="40">
        <f>InpC!K120</f>
        <v>0</v>
      </c>
      <c r="F264" s="40">
        <f>InpC!L120</f>
        <v>0</v>
      </c>
      <c r="G264" s="569"/>
      <c r="H264" s="41">
        <f t="shared" si="6"/>
        <v>0</v>
      </c>
      <c r="I264" s="41">
        <f t="shared" si="6"/>
        <v>0</v>
      </c>
      <c r="J264" s="41">
        <f t="shared" si="6"/>
        <v>0</v>
      </c>
      <c r="K264" s="41">
        <f t="shared" si="6"/>
        <v>0</v>
      </c>
      <c r="L264" s="41">
        <f t="shared" si="6"/>
        <v>0</v>
      </c>
      <c r="M264" s="569"/>
    </row>
    <row r="265" spans="2:13" s="39" customFormat="1">
      <c r="B265" s="40" t="str">
        <f>InpC!H121</f>
        <v>RR9_034WWN_PR24</v>
      </c>
      <c r="C265" s="40" t="str">
        <f>InpC!I121</f>
        <v>RR9_038WWN_PR24</v>
      </c>
      <c r="D265" s="40" t="str">
        <f>InpC!J121</f>
        <v>RR9_035WWN_PR24</v>
      </c>
      <c r="E265" s="40">
        <f>InpC!K121</f>
        <v>0</v>
      </c>
      <c r="F265" s="40">
        <f>InpC!L121</f>
        <v>0</v>
      </c>
      <c r="G265" s="569"/>
      <c r="H265" s="41">
        <f t="shared" si="6"/>
        <v>0</v>
      </c>
      <c r="I265" s="41">
        <f t="shared" si="6"/>
        <v>0</v>
      </c>
      <c r="J265" s="41">
        <f t="shared" si="6"/>
        <v>0</v>
      </c>
      <c r="K265" s="41">
        <f t="shared" si="6"/>
        <v>0</v>
      </c>
      <c r="L265" s="41">
        <f t="shared" si="6"/>
        <v>0</v>
      </c>
      <c r="M265" s="569"/>
    </row>
    <row r="266" spans="2:13" s="39" customFormat="1">
      <c r="B266" s="40" t="str">
        <f>InpC!H122</f>
        <v>RR9_034BR_PR24</v>
      </c>
      <c r="C266" s="40" t="str">
        <f>InpC!I122</f>
        <v>RR9_038BR_PR24</v>
      </c>
      <c r="D266" s="40" t="str">
        <f>InpC!J122</f>
        <v>RR9_035BR_PR24</v>
      </c>
      <c r="E266" s="40">
        <f>InpC!K122</f>
        <v>0</v>
      </c>
      <c r="F266" s="40">
        <f>InpC!L122</f>
        <v>0</v>
      </c>
      <c r="G266" s="569"/>
      <c r="H266" s="41">
        <f t="shared" si="6"/>
        <v>0</v>
      </c>
      <c r="I266" s="41">
        <f t="shared" si="6"/>
        <v>0</v>
      </c>
      <c r="J266" s="41">
        <f t="shared" si="6"/>
        <v>0</v>
      </c>
      <c r="K266" s="41">
        <f t="shared" si="6"/>
        <v>0</v>
      </c>
      <c r="L266" s="41">
        <f t="shared" si="6"/>
        <v>0</v>
      </c>
      <c r="M266" s="569"/>
    </row>
    <row r="267" spans="2:13" s="39" customFormat="1">
      <c r="B267" s="40" t="str">
        <f>InpC!H123</f>
        <v>RR9_034ADDN1_PR24</v>
      </c>
      <c r="C267" s="40" t="str">
        <f>InpC!I123</f>
        <v>RR9_038ADDN1_PR24</v>
      </c>
      <c r="D267" s="40" t="str">
        <f>InpC!J123</f>
        <v>RR9_035ADDN1_PR24</v>
      </c>
      <c r="E267" s="40">
        <f>InpC!K123</f>
        <v>0</v>
      </c>
      <c r="F267" s="40">
        <f>InpC!L123</f>
        <v>0</v>
      </c>
      <c r="G267" s="569"/>
      <c r="H267" s="41">
        <f t="shared" si="6"/>
        <v>0</v>
      </c>
      <c r="I267" s="41">
        <f t="shared" si="6"/>
        <v>0</v>
      </c>
      <c r="J267" s="41">
        <f t="shared" si="6"/>
        <v>0</v>
      </c>
      <c r="K267" s="41">
        <f t="shared" si="6"/>
        <v>0</v>
      </c>
      <c r="L267" s="41">
        <f t="shared" si="6"/>
        <v>0</v>
      </c>
      <c r="M267" s="569"/>
    </row>
    <row r="268" spans="2:13" s="39" customFormat="1">
      <c r="B268" s="40" t="str">
        <f>InpC!H124</f>
        <v>RR9_034ADDN2_PR24</v>
      </c>
      <c r="C268" s="40" t="str">
        <f>InpC!I124</f>
        <v>RR9_038ADDN2_PR24</v>
      </c>
      <c r="D268" s="40" t="str">
        <f>InpC!J124</f>
        <v>RR9_035ADDN2_PR24</v>
      </c>
      <c r="E268" s="40">
        <f>InpC!K124</f>
        <v>0</v>
      </c>
      <c r="F268" s="40">
        <f>InpC!L124</f>
        <v>0</v>
      </c>
      <c r="G268" s="569"/>
      <c r="H268" s="41">
        <f t="shared" si="6"/>
        <v>0</v>
      </c>
      <c r="I268" s="41">
        <f t="shared" si="6"/>
        <v>0</v>
      </c>
      <c r="J268" s="41">
        <f t="shared" si="6"/>
        <v>0</v>
      </c>
      <c r="K268" s="41">
        <f t="shared" si="6"/>
        <v>0</v>
      </c>
      <c r="L268" s="41">
        <f t="shared" si="6"/>
        <v>0</v>
      </c>
      <c r="M268" s="569"/>
    </row>
    <row r="269" spans="2:13" s="39" customFormat="1">
      <c r="B269" s="40" t="str">
        <f>InpC!H125</f>
        <v>sum</v>
      </c>
      <c r="C269" s="40">
        <f>InpC!I125</f>
        <v>0</v>
      </c>
      <c r="D269" s="40">
        <f>InpC!J125</f>
        <v>0</v>
      </c>
      <c r="E269" s="40">
        <f>InpC!K125</f>
        <v>0</v>
      </c>
      <c r="F269" s="40">
        <f>InpC!L125</f>
        <v>0</v>
      </c>
      <c r="G269" s="569"/>
      <c r="H269" s="41">
        <f t="shared" si="6"/>
        <v>0</v>
      </c>
      <c r="I269" s="41">
        <f t="shared" si="6"/>
        <v>0</v>
      </c>
      <c r="J269" s="41">
        <f t="shared" si="6"/>
        <v>0</v>
      </c>
      <c r="K269" s="41">
        <f t="shared" si="6"/>
        <v>0</v>
      </c>
      <c r="L269" s="41">
        <f t="shared" si="6"/>
        <v>0</v>
      </c>
      <c r="M269" s="569"/>
    </row>
    <row r="270" spans="2:13" s="39" customFormat="1">
      <c r="B270" s="40" t="str">
        <f>InpC!H126</f>
        <v>RR9_033WR_PR24</v>
      </c>
      <c r="C270" s="40">
        <f>InpC!I126</f>
        <v>0</v>
      </c>
      <c r="D270" s="40">
        <f>InpC!J126</f>
        <v>0</v>
      </c>
      <c r="E270" s="40">
        <f>InpC!K126</f>
        <v>0</v>
      </c>
      <c r="F270" s="40">
        <f>InpC!L126</f>
        <v>0</v>
      </c>
      <c r="G270" s="569"/>
      <c r="H270" s="41">
        <f t="shared" si="6"/>
        <v>0</v>
      </c>
      <c r="I270" s="41">
        <f t="shared" si="6"/>
        <v>0</v>
      </c>
      <c r="J270" s="41">
        <f t="shared" si="6"/>
        <v>0</v>
      </c>
      <c r="K270" s="41">
        <f t="shared" si="6"/>
        <v>0</v>
      </c>
      <c r="L270" s="41">
        <f t="shared" si="6"/>
        <v>0</v>
      </c>
      <c r="M270" s="569"/>
    </row>
    <row r="271" spans="2:13" s="39" customFormat="1">
      <c r="B271" s="40" t="str">
        <f>InpC!H127</f>
        <v>RR9_033WN_PR24</v>
      </c>
      <c r="C271" s="40">
        <f>InpC!I127</f>
        <v>0</v>
      </c>
      <c r="D271" s="40">
        <f>InpC!J127</f>
        <v>0</v>
      </c>
      <c r="E271" s="40">
        <f>InpC!K127</f>
        <v>0</v>
      </c>
      <c r="F271" s="40">
        <f>InpC!L127</f>
        <v>0</v>
      </c>
      <c r="G271" s="569"/>
      <c r="H271" s="41">
        <f t="shared" si="6"/>
        <v>0</v>
      </c>
      <c r="I271" s="41">
        <f t="shared" si="6"/>
        <v>0</v>
      </c>
      <c r="J271" s="41">
        <f t="shared" si="6"/>
        <v>0</v>
      </c>
      <c r="K271" s="41">
        <f t="shared" si="6"/>
        <v>0</v>
      </c>
      <c r="L271" s="41">
        <f t="shared" si="6"/>
        <v>0</v>
      </c>
      <c r="M271" s="569"/>
    </row>
    <row r="272" spans="2:13" s="39" customFormat="1">
      <c r="B272" s="40" t="str">
        <f>InpC!H128</f>
        <v>RR9_033WWN_PR24</v>
      </c>
      <c r="C272" s="40">
        <f>InpC!I128</f>
        <v>0</v>
      </c>
      <c r="D272" s="40">
        <f>InpC!J128</f>
        <v>0</v>
      </c>
      <c r="E272" s="40">
        <f>InpC!K128</f>
        <v>0</v>
      </c>
      <c r="F272" s="40">
        <f>InpC!L128</f>
        <v>0</v>
      </c>
      <c r="G272" s="569"/>
      <c r="H272" s="41">
        <f t="shared" si="6"/>
        <v>0</v>
      </c>
      <c r="I272" s="41">
        <f t="shared" si="6"/>
        <v>0</v>
      </c>
      <c r="J272" s="41">
        <f t="shared" si="6"/>
        <v>0</v>
      </c>
      <c r="K272" s="41">
        <f t="shared" si="6"/>
        <v>0</v>
      </c>
      <c r="L272" s="41">
        <f t="shared" si="6"/>
        <v>0</v>
      </c>
      <c r="M272" s="569"/>
    </row>
    <row r="273" spans="2:13" s="39" customFormat="1">
      <c r="B273" s="40" t="str">
        <f>InpC!H129</f>
        <v>RR9_033BR_PR24</v>
      </c>
      <c r="C273" s="40">
        <f>InpC!I129</f>
        <v>0</v>
      </c>
      <c r="D273" s="40">
        <f>InpC!J129</f>
        <v>0</v>
      </c>
      <c r="E273" s="40">
        <f>InpC!K129</f>
        <v>0</v>
      </c>
      <c r="F273" s="40">
        <f>InpC!L129</f>
        <v>0</v>
      </c>
      <c r="G273" s="569"/>
      <c r="H273" s="41">
        <f t="shared" si="6"/>
        <v>0</v>
      </c>
      <c r="I273" s="41">
        <f t="shared" si="6"/>
        <v>0</v>
      </c>
      <c r="J273" s="41">
        <f t="shared" si="6"/>
        <v>0</v>
      </c>
      <c r="K273" s="41">
        <f t="shared" si="6"/>
        <v>0</v>
      </c>
      <c r="L273" s="41">
        <f t="shared" si="6"/>
        <v>0</v>
      </c>
      <c r="M273" s="569"/>
    </row>
    <row r="274" spans="2:13" s="39" customFormat="1">
      <c r="B274" s="40" t="str">
        <f>InpC!H130</f>
        <v>RR9_033ADDN1_PR24</v>
      </c>
      <c r="C274" s="40">
        <f>InpC!I130</f>
        <v>0</v>
      </c>
      <c r="D274" s="40">
        <f>InpC!J130</f>
        <v>0</v>
      </c>
      <c r="E274" s="40">
        <f>InpC!K130</f>
        <v>0</v>
      </c>
      <c r="F274" s="40">
        <f>InpC!L130</f>
        <v>0</v>
      </c>
      <c r="G274" s="569"/>
      <c r="H274" s="41">
        <f t="shared" si="6"/>
        <v>0</v>
      </c>
      <c r="I274" s="41">
        <f t="shared" si="6"/>
        <v>0</v>
      </c>
      <c r="J274" s="41">
        <f t="shared" si="6"/>
        <v>0</v>
      </c>
      <c r="K274" s="41">
        <f t="shared" si="6"/>
        <v>0</v>
      </c>
      <c r="L274" s="41">
        <f t="shared" si="6"/>
        <v>0</v>
      </c>
      <c r="M274" s="569"/>
    </row>
    <row r="275" spans="2:13" s="39" customFormat="1">
      <c r="B275" s="40" t="str">
        <f>InpC!H131</f>
        <v>RR9_033ADDN2_PR24</v>
      </c>
      <c r="C275" s="40">
        <f>InpC!I131</f>
        <v>0</v>
      </c>
      <c r="D275" s="40">
        <f>InpC!J131</f>
        <v>0</v>
      </c>
      <c r="E275" s="40">
        <f>InpC!K131</f>
        <v>0</v>
      </c>
      <c r="F275" s="40">
        <f>InpC!L131</f>
        <v>0</v>
      </c>
      <c r="G275" s="569"/>
      <c r="H275" s="41">
        <f t="shared" si="6"/>
        <v>0</v>
      </c>
      <c r="I275" s="41">
        <f t="shared" si="6"/>
        <v>0</v>
      </c>
      <c r="J275" s="41">
        <f t="shared" si="6"/>
        <v>0</v>
      </c>
      <c r="K275" s="41">
        <f t="shared" si="6"/>
        <v>0</v>
      </c>
      <c r="L275" s="41">
        <f t="shared" si="6"/>
        <v>0</v>
      </c>
      <c r="M275" s="569"/>
    </row>
    <row r="276" spans="2:13" s="39" customFormat="1">
      <c r="B276" s="40" t="str">
        <f>InpC!H132</f>
        <v>sum</v>
      </c>
      <c r="C276" s="40">
        <f>InpC!I132</f>
        <v>0</v>
      </c>
      <c r="D276" s="40">
        <f>InpC!J132</f>
        <v>0</v>
      </c>
      <c r="E276" s="40">
        <f>InpC!K132</f>
        <v>0</v>
      </c>
      <c r="F276" s="40">
        <f>InpC!L132</f>
        <v>0</v>
      </c>
      <c r="G276" s="569"/>
      <c r="H276" s="41">
        <f t="shared" si="6"/>
        <v>0</v>
      </c>
      <c r="I276" s="41">
        <f t="shared" si="6"/>
        <v>0</v>
      </c>
      <c r="J276" s="41">
        <f t="shared" si="6"/>
        <v>0</v>
      </c>
      <c r="K276" s="41">
        <f t="shared" si="6"/>
        <v>0</v>
      </c>
      <c r="L276" s="41">
        <f t="shared" si="6"/>
        <v>0</v>
      </c>
      <c r="M276" s="569"/>
    </row>
    <row r="277" spans="2:13" s="39" customFormat="1">
      <c r="B277" s="40" t="str">
        <f>InpC!H133</f>
        <v>sum</v>
      </c>
      <c r="C277" s="40">
        <f>InpC!I133</f>
        <v>0</v>
      </c>
      <c r="D277" s="40">
        <f>InpC!J133</f>
        <v>0</v>
      </c>
      <c r="E277" s="40">
        <f>InpC!K133</f>
        <v>0</v>
      </c>
      <c r="F277" s="40">
        <f>InpC!L133</f>
        <v>0</v>
      </c>
      <c r="G277" s="569"/>
      <c r="H277" s="41">
        <f t="shared" si="6"/>
        <v>0</v>
      </c>
      <c r="I277" s="41">
        <f t="shared" si="6"/>
        <v>0</v>
      </c>
      <c r="J277" s="41">
        <f t="shared" si="6"/>
        <v>0</v>
      </c>
      <c r="K277" s="41">
        <f t="shared" si="6"/>
        <v>0</v>
      </c>
      <c r="L277" s="41">
        <f t="shared" si="6"/>
        <v>0</v>
      </c>
      <c r="M277" s="569"/>
    </row>
    <row r="278" spans="2:13" s="39" customFormat="1">
      <c r="B278" s="40" t="str">
        <f>InpC!H134</f>
        <v>sum</v>
      </c>
      <c r="C278" s="40">
        <f>InpC!I134</f>
        <v>0</v>
      </c>
      <c r="D278" s="40">
        <f>InpC!J134</f>
        <v>0</v>
      </c>
      <c r="E278" s="40">
        <f>InpC!K134</f>
        <v>0</v>
      </c>
      <c r="F278" s="40">
        <f>InpC!L134</f>
        <v>0</v>
      </c>
      <c r="G278" s="569"/>
      <c r="H278" s="41">
        <f t="shared" ref="H278:L290" si="7">SUMIF($E$5:$E$177,$C278,H$5:H$177)+SUMIF($E$5:$E$177,$D278,H$5:H$177)+SUMIF($E$5:$E$177,$E278,H$5:H$177)+SUMIF($E$5:$E$177,$F278,H$5:H$177)+SUMIF($E$5:$E$177,$B278,H$5:H$177)</f>
        <v>0</v>
      </c>
      <c r="I278" s="41">
        <f t="shared" si="7"/>
        <v>0</v>
      </c>
      <c r="J278" s="41">
        <f t="shared" si="7"/>
        <v>0</v>
      </c>
      <c r="K278" s="41">
        <f t="shared" si="7"/>
        <v>0</v>
      </c>
      <c r="L278" s="41">
        <f t="shared" si="7"/>
        <v>0</v>
      </c>
      <c r="M278" s="569"/>
    </row>
    <row r="279" spans="2:13" s="39" customFormat="1">
      <c r="B279" s="40" t="str">
        <f>InpC!H135</f>
        <v>sum</v>
      </c>
      <c r="C279" s="40">
        <f>InpC!I135</f>
        <v>0</v>
      </c>
      <c r="D279" s="40">
        <f>InpC!J135</f>
        <v>0</v>
      </c>
      <c r="E279" s="40">
        <f>InpC!K135</f>
        <v>0</v>
      </c>
      <c r="F279" s="40">
        <f>InpC!L135</f>
        <v>0</v>
      </c>
      <c r="G279" s="569"/>
      <c r="H279" s="41">
        <f t="shared" si="7"/>
        <v>0</v>
      </c>
      <c r="I279" s="41">
        <f t="shared" si="7"/>
        <v>0</v>
      </c>
      <c r="J279" s="41">
        <f t="shared" si="7"/>
        <v>0</v>
      </c>
      <c r="K279" s="41">
        <f t="shared" si="7"/>
        <v>0</v>
      </c>
      <c r="L279" s="41">
        <f t="shared" si="7"/>
        <v>0</v>
      </c>
      <c r="M279" s="569"/>
    </row>
    <row r="280" spans="2:13" s="39" customFormat="1">
      <c r="B280" s="40" t="str">
        <f>InpC!H136</f>
        <v>sum</v>
      </c>
      <c r="C280" s="40">
        <f>InpC!I136</f>
        <v>0</v>
      </c>
      <c r="D280" s="40">
        <f>InpC!J136</f>
        <v>0</v>
      </c>
      <c r="E280" s="40">
        <f>InpC!K136</f>
        <v>0</v>
      </c>
      <c r="F280" s="40">
        <f>InpC!L136</f>
        <v>0</v>
      </c>
      <c r="G280" s="569"/>
      <c r="H280" s="41">
        <f t="shared" si="7"/>
        <v>0</v>
      </c>
      <c r="I280" s="41">
        <f t="shared" si="7"/>
        <v>0</v>
      </c>
      <c r="J280" s="41">
        <f t="shared" si="7"/>
        <v>0</v>
      </c>
      <c r="K280" s="41">
        <f t="shared" si="7"/>
        <v>0</v>
      </c>
      <c r="L280" s="41">
        <f t="shared" si="7"/>
        <v>0</v>
      </c>
      <c r="M280" s="569"/>
    </row>
    <row r="281" spans="2:13" s="39" customFormat="1">
      <c r="B281" s="40" t="str">
        <f>InpC!H137</f>
        <v>sum</v>
      </c>
      <c r="C281" s="40">
        <f>InpC!I137</f>
        <v>0</v>
      </c>
      <c r="D281" s="40">
        <f>InpC!J137</f>
        <v>0</v>
      </c>
      <c r="E281" s="40">
        <f>InpC!K137</f>
        <v>0</v>
      </c>
      <c r="F281" s="40">
        <f>InpC!L137</f>
        <v>0</v>
      </c>
      <c r="G281" s="569"/>
      <c r="H281" s="41">
        <f t="shared" si="7"/>
        <v>0</v>
      </c>
      <c r="I281" s="41">
        <f t="shared" si="7"/>
        <v>0</v>
      </c>
      <c r="J281" s="41">
        <f t="shared" si="7"/>
        <v>0</v>
      </c>
      <c r="K281" s="41">
        <f t="shared" si="7"/>
        <v>0</v>
      </c>
      <c r="L281" s="41">
        <f t="shared" si="7"/>
        <v>0</v>
      </c>
      <c r="M281" s="569"/>
    </row>
    <row r="282" spans="2:13" s="39" customFormat="1">
      <c r="B282" s="40" t="str">
        <f>InpC!H138</f>
        <v>sum</v>
      </c>
      <c r="C282" s="40">
        <f>InpC!I138</f>
        <v>0</v>
      </c>
      <c r="D282" s="40">
        <f>InpC!J138</f>
        <v>0</v>
      </c>
      <c r="E282" s="40">
        <f>InpC!K138</f>
        <v>0</v>
      </c>
      <c r="F282" s="40">
        <f>InpC!L138</f>
        <v>0</v>
      </c>
      <c r="G282" s="569"/>
      <c r="H282" s="41">
        <f t="shared" si="7"/>
        <v>0</v>
      </c>
      <c r="I282" s="41">
        <f t="shared" si="7"/>
        <v>0</v>
      </c>
      <c r="J282" s="41">
        <f t="shared" si="7"/>
        <v>0</v>
      </c>
      <c r="K282" s="41">
        <f t="shared" si="7"/>
        <v>0</v>
      </c>
      <c r="L282" s="41">
        <f t="shared" si="7"/>
        <v>0</v>
      </c>
      <c r="M282" s="569"/>
    </row>
    <row r="283" spans="2:13" s="39" customFormat="1">
      <c r="B283" s="40" t="str">
        <f>InpC!H139</f>
        <v>sum</v>
      </c>
      <c r="C283" s="40">
        <f>InpC!I139</f>
        <v>0</v>
      </c>
      <c r="D283" s="40">
        <f>InpC!J139</f>
        <v>0</v>
      </c>
      <c r="E283" s="40">
        <f>InpC!K139</f>
        <v>0</v>
      </c>
      <c r="F283" s="40">
        <f>InpC!L139</f>
        <v>0</v>
      </c>
      <c r="G283" s="569"/>
      <c r="H283" s="41">
        <f t="shared" si="7"/>
        <v>0</v>
      </c>
      <c r="I283" s="41">
        <f t="shared" si="7"/>
        <v>0</v>
      </c>
      <c r="J283" s="41">
        <f t="shared" si="7"/>
        <v>0</v>
      </c>
      <c r="K283" s="41">
        <f t="shared" si="7"/>
        <v>0</v>
      </c>
      <c r="L283" s="41">
        <f t="shared" si="7"/>
        <v>0</v>
      </c>
      <c r="M283" s="569"/>
    </row>
    <row r="284" spans="2:13" s="39" customFormat="1">
      <c r="B284" s="40" t="str">
        <f>InpC!H140</f>
        <v>sum</v>
      </c>
      <c r="C284" s="40">
        <f>InpC!I140</f>
        <v>0</v>
      </c>
      <c r="D284" s="40">
        <f>InpC!J140</f>
        <v>0</v>
      </c>
      <c r="E284" s="40">
        <f>InpC!K140</f>
        <v>0</v>
      </c>
      <c r="F284" s="40">
        <f>InpC!L140</f>
        <v>0</v>
      </c>
      <c r="G284" s="569"/>
      <c r="H284" s="41">
        <f t="shared" si="7"/>
        <v>0</v>
      </c>
      <c r="I284" s="41">
        <f t="shared" si="7"/>
        <v>0</v>
      </c>
      <c r="J284" s="41">
        <f t="shared" si="7"/>
        <v>0</v>
      </c>
      <c r="K284" s="41">
        <f t="shared" si="7"/>
        <v>0</v>
      </c>
      <c r="L284" s="41">
        <f t="shared" si="7"/>
        <v>0</v>
      </c>
      <c r="M284" s="569"/>
    </row>
    <row r="285" spans="2:13" s="39" customFormat="1">
      <c r="B285" s="40" t="str">
        <f>InpC!H141</f>
        <v>sum</v>
      </c>
      <c r="C285" s="40">
        <f>InpC!I141</f>
        <v>0</v>
      </c>
      <c r="D285" s="40">
        <f>InpC!J141</f>
        <v>0</v>
      </c>
      <c r="E285" s="40">
        <f>InpC!K141</f>
        <v>0</v>
      </c>
      <c r="F285" s="40">
        <f>InpC!L141</f>
        <v>0</v>
      </c>
      <c r="G285" s="569"/>
      <c r="H285" s="41">
        <f t="shared" si="7"/>
        <v>0</v>
      </c>
      <c r="I285" s="41">
        <f t="shared" si="7"/>
        <v>0</v>
      </c>
      <c r="J285" s="41">
        <f t="shared" si="7"/>
        <v>0</v>
      </c>
      <c r="K285" s="41">
        <f t="shared" si="7"/>
        <v>0</v>
      </c>
      <c r="L285" s="41">
        <f t="shared" si="7"/>
        <v>0</v>
      </c>
      <c r="M285" s="569"/>
    </row>
    <row r="286" spans="2:13" s="39" customFormat="1">
      <c r="B286" s="40" t="str">
        <f>InpC!H142</f>
        <v>sum</v>
      </c>
      <c r="C286" s="40">
        <f>InpC!I142</f>
        <v>0</v>
      </c>
      <c r="D286" s="40">
        <f>InpC!J142</f>
        <v>0</v>
      </c>
      <c r="E286" s="40">
        <f>InpC!K142</f>
        <v>0</v>
      </c>
      <c r="F286" s="40">
        <f>InpC!L142</f>
        <v>0</v>
      </c>
      <c r="G286" s="569"/>
      <c r="H286" s="41">
        <f t="shared" si="7"/>
        <v>0</v>
      </c>
      <c r="I286" s="41">
        <f t="shared" si="7"/>
        <v>0</v>
      </c>
      <c r="J286" s="41">
        <f t="shared" si="7"/>
        <v>0</v>
      </c>
      <c r="K286" s="41">
        <f t="shared" si="7"/>
        <v>0</v>
      </c>
      <c r="L286" s="41">
        <f t="shared" si="7"/>
        <v>0</v>
      </c>
      <c r="M286" s="569"/>
    </row>
    <row r="287" spans="2:13" s="39" customFormat="1">
      <c r="B287" s="40" t="str">
        <f>InpC!H143</f>
        <v>sum</v>
      </c>
      <c r="C287" s="40">
        <f>InpC!I143</f>
        <v>0</v>
      </c>
      <c r="D287" s="40">
        <f>InpC!J143</f>
        <v>0</v>
      </c>
      <c r="E287" s="40">
        <f>InpC!K143</f>
        <v>0</v>
      </c>
      <c r="F287" s="40">
        <f>InpC!L143</f>
        <v>0</v>
      </c>
      <c r="G287" s="569"/>
      <c r="H287" s="41">
        <f t="shared" si="7"/>
        <v>0</v>
      </c>
      <c r="I287" s="41">
        <f t="shared" si="7"/>
        <v>0</v>
      </c>
      <c r="J287" s="41">
        <f t="shared" si="7"/>
        <v>0</v>
      </c>
      <c r="K287" s="41">
        <f t="shared" si="7"/>
        <v>0</v>
      </c>
      <c r="L287" s="41">
        <f t="shared" si="7"/>
        <v>0</v>
      </c>
      <c r="M287" s="569"/>
    </row>
    <row r="288" spans="2:13" s="39" customFormat="1">
      <c r="B288" s="40" t="str">
        <f>InpC!H144</f>
        <v>sum</v>
      </c>
      <c r="C288" s="40">
        <f>InpC!I144</f>
        <v>0</v>
      </c>
      <c r="D288" s="40">
        <f>InpC!J144</f>
        <v>0</v>
      </c>
      <c r="E288" s="40">
        <f>InpC!K144</f>
        <v>0</v>
      </c>
      <c r="F288" s="40">
        <f>InpC!L144</f>
        <v>0</v>
      </c>
      <c r="G288" s="569"/>
      <c r="H288" s="41">
        <f t="shared" si="7"/>
        <v>0</v>
      </c>
      <c r="I288" s="41">
        <f t="shared" si="7"/>
        <v>0</v>
      </c>
      <c r="J288" s="41">
        <f t="shared" si="7"/>
        <v>0</v>
      </c>
      <c r="K288" s="41">
        <f t="shared" si="7"/>
        <v>0</v>
      </c>
      <c r="L288" s="41">
        <f t="shared" si="7"/>
        <v>0</v>
      </c>
      <c r="M288" s="569"/>
    </row>
    <row r="289" spans="2:13" s="39" customFormat="1">
      <c r="B289" s="40" t="str">
        <f>InpC!H145</f>
        <v>sum</v>
      </c>
      <c r="C289" s="40">
        <f>InpC!I145</f>
        <v>0</v>
      </c>
      <c r="D289" s="40">
        <f>InpC!J145</f>
        <v>0</v>
      </c>
      <c r="E289" s="40">
        <f>InpC!K145</f>
        <v>0</v>
      </c>
      <c r="F289" s="40">
        <f>InpC!L145</f>
        <v>0</v>
      </c>
      <c r="G289" s="569"/>
      <c r="H289" s="41">
        <f t="shared" si="7"/>
        <v>0</v>
      </c>
      <c r="I289" s="41">
        <f t="shared" si="7"/>
        <v>0</v>
      </c>
      <c r="J289" s="41">
        <f t="shared" si="7"/>
        <v>0</v>
      </c>
      <c r="K289" s="41">
        <f t="shared" si="7"/>
        <v>0</v>
      </c>
      <c r="L289" s="41">
        <f t="shared" si="7"/>
        <v>0</v>
      </c>
      <c r="M289" s="569"/>
    </row>
    <row r="290" spans="2:13" s="39" customFormat="1">
      <c r="B290" s="40" t="str">
        <f>InpC!H146</f>
        <v>sum</v>
      </c>
      <c r="C290" s="40">
        <f>InpC!I146</f>
        <v>0</v>
      </c>
      <c r="D290" s="40">
        <f>InpC!J146</f>
        <v>0</v>
      </c>
      <c r="E290" s="40">
        <f>InpC!K146</f>
        <v>0</v>
      </c>
      <c r="F290" s="40">
        <f>InpC!L146</f>
        <v>0</v>
      </c>
      <c r="G290" s="569"/>
      <c r="H290" s="41">
        <f t="shared" si="7"/>
        <v>0</v>
      </c>
      <c r="I290" s="41">
        <f t="shared" si="7"/>
        <v>0</v>
      </c>
      <c r="J290" s="41">
        <f t="shared" si="7"/>
        <v>0</v>
      </c>
      <c r="K290" s="41">
        <f t="shared" si="7"/>
        <v>0</v>
      </c>
      <c r="L290" s="41">
        <f t="shared" si="7"/>
        <v>0</v>
      </c>
      <c r="M290" s="569"/>
    </row>
    <row r="291" spans="2:13" customFormat="1">
      <c r="B291" s="569" t="s">
        <v>656</v>
      </c>
      <c r="C291" s="569" t="str">
        <f>InpC!G48</f>
        <v>TPSR</v>
      </c>
      <c r="H291" s="439">
        <f>SUM(H246:H290)</f>
        <v>0</v>
      </c>
      <c r="I291" s="439">
        <f>SUM(I246:I290)</f>
        <v>0</v>
      </c>
      <c r="J291" s="439">
        <f>SUM(J246:J290)</f>
        <v>0</v>
      </c>
      <c r="K291" s="439">
        <f>SUM(K246:K290)</f>
        <v>0</v>
      </c>
      <c r="L291" s="439">
        <f>SUM(L246:L290)</f>
        <v>0</v>
      </c>
    </row>
    <row r="292" spans="2:13" s="39" customFormat="1"/>
    <row r="293" spans="2:13" s="39" customFormat="1"/>
    <row r="294" spans="2:13" s="39" customFormat="1">
      <c r="B294" s="40">
        <f>InpC!H150</f>
        <v>0</v>
      </c>
      <c r="C294" s="40">
        <f>InpC!I150</f>
        <v>0</v>
      </c>
      <c r="D294" s="40">
        <f>InpC!J150</f>
        <v>0</v>
      </c>
      <c r="E294" s="40">
        <f>InpC!K150</f>
        <v>0</v>
      </c>
      <c r="F294" s="40">
        <f>InpC!L150</f>
        <v>0</v>
      </c>
      <c r="G294" s="41"/>
      <c r="H294" s="41">
        <f t="shared" ref="H294:L306" si="8">SUMIF($E$5:$E$177,$C294,H$5:H$177)+SUMIF($E$5:$E$177,$D294,H$5:H$177)+SUMIF($E$5:$E$177,$E294,H$5:H$177)+SUMIF($E$5:$E$177,$F294,H$5:H$177)+SUMIF($E$5:$E$177,$B294,H$5:H$177)</f>
        <v>0</v>
      </c>
      <c r="I294" s="41">
        <f t="shared" si="8"/>
        <v>0</v>
      </c>
      <c r="J294" s="41">
        <f t="shared" si="8"/>
        <v>0</v>
      </c>
      <c r="K294" s="41">
        <f t="shared" si="8"/>
        <v>0</v>
      </c>
      <c r="L294" s="41">
        <f t="shared" si="8"/>
        <v>0</v>
      </c>
      <c r="M294" s="41"/>
    </row>
    <row r="295" spans="2:13" s="39" customFormat="1">
      <c r="B295" s="40">
        <f>InpC!H151</f>
        <v>0</v>
      </c>
      <c r="C295" s="40">
        <f>InpC!I151</f>
        <v>0</v>
      </c>
      <c r="D295" s="40">
        <f>InpC!J151</f>
        <v>0</v>
      </c>
      <c r="E295" s="40">
        <f>InpC!K151</f>
        <v>0</v>
      </c>
      <c r="F295" s="40">
        <f>InpC!L151</f>
        <v>0</v>
      </c>
      <c r="G295" s="41"/>
      <c r="H295" s="41">
        <f t="shared" si="8"/>
        <v>0</v>
      </c>
      <c r="I295" s="41">
        <f t="shared" si="8"/>
        <v>0</v>
      </c>
      <c r="J295" s="41">
        <f t="shared" si="8"/>
        <v>0</v>
      </c>
      <c r="K295" s="41">
        <f t="shared" si="8"/>
        <v>0</v>
      </c>
      <c r="L295" s="41">
        <f t="shared" si="8"/>
        <v>0</v>
      </c>
      <c r="M295" s="41"/>
    </row>
    <row r="296" spans="2:13" s="39" customFormat="1">
      <c r="B296" s="40">
        <f>InpC!H152</f>
        <v>0</v>
      </c>
      <c r="C296" s="40">
        <f>InpC!I152</f>
        <v>0</v>
      </c>
      <c r="D296" s="40">
        <f>InpC!J152</f>
        <v>0</v>
      </c>
      <c r="E296" s="40">
        <f>InpC!K152</f>
        <v>0</v>
      </c>
      <c r="F296" s="40">
        <f>InpC!L152</f>
        <v>0</v>
      </c>
      <c r="G296" s="41"/>
      <c r="H296" s="41">
        <f t="shared" si="8"/>
        <v>0</v>
      </c>
      <c r="I296" s="41">
        <f t="shared" si="8"/>
        <v>0</v>
      </c>
      <c r="J296" s="41">
        <f t="shared" si="8"/>
        <v>0</v>
      </c>
      <c r="K296" s="41">
        <f t="shared" si="8"/>
        <v>0</v>
      </c>
      <c r="L296" s="41">
        <f t="shared" si="8"/>
        <v>0</v>
      </c>
      <c r="M296" s="41"/>
    </row>
    <row r="297" spans="2:13" s="39" customFormat="1">
      <c r="B297" s="40">
        <f>InpC!H153</f>
        <v>0</v>
      </c>
      <c r="C297" s="40">
        <f>InpC!I153</f>
        <v>0</v>
      </c>
      <c r="D297" s="40">
        <f>InpC!J153</f>
        <v>0</v>
      </c>
      <c r="E297" s="40">
        <f>InpC!K153</f>
        <v>0</v>
      </c>
      <c r="F297" s="40">
        <f>InpC!L153</f>
        <v>0</v>
      </c>
      <c r="G297" s="41"/>
      <c r="H297" s="41">
        <f t="shared" si="8"/>
        <v>0</v>
      </c>
      <c r="I297" s="41">
        <f t="shared" si="8"/>
        <v>0</v>
      </c>
      <c r="J297" s="41">
        <f t="shared" si="8"/>
        <v>0</v>
      </c>
      <c r="K297" s="41">
        <f t="shared" si="8"/>
        <v>0</v>
      </c>
      <c r="L297" s="41">
        <f t="shared" si="8"/>
        <v>0</v>
      </c>
      <c r="M297" s="41"/>
    </row>
    <row r="298" spans="2:13" s="39" customFormat="1">
      <c r="B298" s="40">
        <f>InpC!H154</f>
        <v>0</v>
      </c>
      <c r="C298" s="40">
        <f>InpC!I154</f>
        <v>0</v>
      </c>
      <c r="D298" s="40">
        <f>InpC!J154</f>
        <v>0</v>
      </c>
      <c r="E298" s="40">
        <f>InpC!K154</f>
        <v>0</v>
      </c>
      <c r="F298" s="40">
        <f>InpC!L154</f>
        <v>0</v>
      </c>
      <c r="G298" s="41"/>
      <c r="H298" s="41">
        <f t="shared" si="8"/>
        <v>0</v>
      </c>
      <c r="I298" s="41">
        <f t="shared" si="8"/>
        <v>0</v>
      </c>
      <c r="J298" s="41">
        <f t="shared" si="8"/>
        <v>0</v>
      </c>
      <c r="K298" s="41">
        <f t="shared" si="8"/>
        <v>0</v>
      </c>
      <c r="L298" s="41">
        <f t="shared" si="8"/>
        <v>0</v>
      </c>
      <c r="M298" s="41"/>
    </row>
    <row r="299" spans="2:13" s="39" customFormat="1">
      <c r="B299" s="40">
        <f>InpC!H155</f>
        <v>0</v>
      </c>
      <c r="C299" s="40">
        <f>InpC!I155</f>
        <v>0</v>
      </c>
      <c r="D299" s="40">
        <f>InpC!J155</f>
        <v>0</v>
      </c>
      <c r="E299" s="40">
        <f>InpC!K155</f>
        <v>0</v>
      </c>
      <c r="F299" s="40">
        <f>InpC!L155</f>
        <v>0</v>
      </c>
      <c r="G299" s="41"/>
      <c r="H299" s="41">
        <f t="shared" si="8"/>
        <v>0</v>
      </c>
      <c r="I299" s="41">
        <f t="shared" si="8"/>
        <v>0</v>
      </c>
      <c r="J299" s="41">
        <f t="shared" si="8"/>
        <v>0</v>
      </c>
      <c r="K299" s="41">
        <f t="shared" si="8"/>
        <v>0</v>
      </c>
      <c r="L299" s="41">
        <f t="shared" si="8"/>
        <v>0</v>
      </c>
      <c r="M299" s="41"/>
    </row>
    <row r="300" spans="2:13" s="39" customFormat="1">
      <c r="B300" s="40">
        <f>InpC!H156</f>
        <v>0</v>
      </c>
      <c r="C300" s="40">
        <f>InpC!I156</f>
        <v>0</v>
      </c>
      <c r="D300" s="40">
        <f>InpC!J156</f>
        <v>0</v>
      </c>
      <c r="E300" s="40">
        <f>InpC!K156</f>
        <v>0</v>
      </c>
      <c r="F300" s="40">
        <f>InpC!L156</f>
        <v>0</v>
      </c>
      <c r="G300" s="41"/>
      <c r="H300" s="41">
        <f t="shared" si="8"/>
        <v>0</v>
      </c>
      <c r="I300" s="41">
        <f t="shared" si="8"/>
        <v>0</v>
      </c>
      <c r="J300" s="41">
        <f t="shared" si="8"/>
        <v>0</v>
      </c>
      <c r="K300" s="41">
        <f t="shared" si="8"/>
        <v>0</v>
      </c>
      <c r="L300" s="41">
        <f t="shared" si="8"/>
        <v>0</v>
      </c>
      <c r="M300" s="41"/>
    </row>
    <row r="301" spans="2:13" s="39" customFormat="1">
      <c r="B301" s="40">
        <f>InpC!H157</f>
        <v>0</v>
      </c>
      <c r="C301" s="40">
        <f>InpC!I157</f>
        <v>0</v>
      </c>
      <c r="D301" s="40">
        <f>InpC!J157</f>
        <v>0</v>
      </c>
      <c r="E301" s="40">
        <f>InpC!K157</f>
        <v>0</v>
      </c>
      <c r="F301" s="40">
        <f>InpC!L157</f>
        <v>0</v>
      </c>
      <c r="G301" s="41"/>
      <c r="H301" s="41">
        <f t="shared" si="8"/>
        <v>0</v>
      </c>
      <c r="I301" s="41">
        <f t="shared" si="8"/>
        <v>0</v>
      </c>
      <c r="J301" s="41">
        <f t="shared" si="8"/>
        <v>0</v>
      </c>
      <c r="K301" s="41">
        <f t="shared" si="8"/>
        <v>0</v>
      </c>
      <c r="L301" s="41">
        <f t="shared" si="8"/>
        <v>0</v>
      </c>
      <c r="M301" s="41"/>
    </row>
    <row r="302" spans="2:13" s="39" customFormat="1">
      <c r="B302" s="40">
        <f>InpC!H158</f>
        <v>0</v>
      </c>
      <c r="C302" s="40">
        <f>InpC!I158</f>
        <v>0</v>
      </c>
      <c r="D302" s="40">
        <f>InpC!J158</f>
        <v>0</v>
      </c>
      <c r="E302" s="40">
        <f>InpC!K158</f>
        <v>0</v>
      </c>
      <c r="F302" s="40">
        <f>InpC!L158</f>
        <v>0</v>
      </c>
      <c r="G302" s="569"/>
      <c r="H302" s="41">
        <f t="shared" si="8"/>
        <v>0</v>
      </c>
      <c r="I302" s="41">
        <f t="shared" si="8"/>
        <v>0</v>
      </c>
      <c r="J302" s="41">
        <f t="shared" si="8"/>
        <v>0</v>
      </c>
      <c r="K302" s="41">
        <f t="shared" si="8"/>
        <v>0</v>
      </c>
      <c r="L302" s="41">
        <f t="shared" si="8"/>
        <v>0</v>
      </c>
      <c r="M302" s="41"/>
    </row>
    <row r="303" spans="2:13" s="39" customFormat="1">
      <c r="B303" s="40">
        <f>InpC!H159</f>
        <v>0</v>
      </c>
      <c r="C303" s="40">
        <f>InpC!I159</f>
        <v>0</v>
      </c>
      <c r="D303" s="40">
        <f>InpC!J159</f>
        <v>0</v>
      </c>
      <c r="E303" s="40">
        <f>InpC!K159</f>
        <v>0</v>
      </c>
      <c r="F303" s="40">
        <f>InpC!L159</f>
        <v>0</v>
      </c>
      <c r="G303" s="569"/>
      <c r="H303" s="41">
        <f t="shared" si="8"/>
        <v>0</v>
      </c>
      <c r="I303" s="41">
        <f t="shared" si="8"/>
        <v>0</v>
      </c>
      <c r="J303" s="41">
        <f t="shared" si="8"/>
        <v>0</v>
      </c>
      <c r="K303" s="41">
        <f t="shared" si="8"/>
        <v>0</v>
      </c>
      <c r="L303" s="41">
        <f t="shared" si="8"/>
        <v>0</v>
      </c>
      <c r="M303" s="41"/>
    </row>
    <row r="304" spans="2:13" s="39" customFormat="1">
      <c r="B304" s="40">
        <f>InpC!H160</f>
        <v>0</v>
      </c>
      <c r="C304" s="40">
        <f>InpC!I160</f>
        <v>0</v>
      </c>
      <c r="D304" s="40">
        <f>InpC!J160</f>
        <v>0</v>
      </c>
      <c r="E304" s="40">
        <f>InpC!K160</f>
        <v>0</v>
      </c>
      <c r="F304" s="40">
        <f>InpC!L160</f>
        <v>0</v>
      </c>
      <c r="G304" s="569"/>
      <c r="H304" s="41">
        <f t="shared" si="8"/>
        <v>0</v>
      </c>
      <c r="I304" s="41">
        <f t="shared" si="8"/>
        <v>0</v>
      </c>
      <c r="J304" s="41">
        <f t="shared" si="8"/>
        <v>0</v>
      </c>
      <c r="K304" s="41">
        <f t="shared" si="8"/>
        <v>0</v>
      </c>
      <c r="L304" s="41">
        <f t="shared" si="8"/>
        <v>0</v>
      </c>
      <c r="M304" s="41"/>
    </row>
    <row r="305" spans="2:13" s="39" customFormat="1">
      <c r="B305" s="40">
        <f>InpC!H161</f>
        <v>0</v>
      </c>
      <c r="C305" s="40">
        <f>InpC!I161</f>
        <v>0</v>
      </c>
      <c r="D305" s="40">
        <f>InpC!J161</f>
        <v>0</v>
      </c>
      <c r="E305" s="40">
        <f>InpC!K161</f>
        <v>0</v>
      </c>
      <c r="F305" s="40">
        <f>InpC!L161</f>
        <v>0</v>
      </c>
      <c r="G305" s="569"/>
      <c r="H305" s="41">
        <f t="shared" si="8"/>
        <v>0</v>
      </c>
      <c r="I305" s="41">
        <f t="shared" si="8"/>
        <v>0</v>
      </c>
      <c r="J305" s="41">
        <f t="shared" si="8"/>
        <v>0</v>
      </c>
      <c r="K305" s="41">
        <f t="shared" si="8"/>
        <v>0</v>
      </c>
      <c r="L305" s="41">
        <f t="shared" si="8"/>
        <v>0</v>
      </c>
      <c r="M305" s="41"/>
    </row>
    <row r="306" spans="2:13" s="39" customFormat="1">
      <c r="B306" s="40">
        <f>InpC!H162</f>
        <v>0</v>
      </c>
      <c r="C306" s="40">
        <f>InpC!I162</f>
        <v>0</v>
      </c>
      <c r="D306" s="40">
        <f>InpC!J162</f>
        <v>0</v>
      </c>
      <c r="E306" s="40">
        <f>InpC!K162</f>
        <v>0</v>
      </c>
      <c r="F306" s="40">
        <f>InpC!L162</f>
        <v>0</v>
      </c>
      <c r="G306" s="569"/>
      <c r="H306" s="41">
        <f t="shared" si="8"/>
        <v>0</v>
      </c>
      <c r="I306" s="41">
        <f t="shared" si="8"/>
        <v>0</v>
      </c>
      <c r="J306" s="41">
        <f t="shared" si="8"/>
        <v>0</v>
      </c>
      <c r="K306" s="41">
        <f t="shared" si="8"/>
        <v>0</v>
      </c>
      <c r="L306" s="41">
        <f t="shared" si="8"/>
        <v>0</v>
      </c>
      <c r="M306" s="41"/>
    </row>
    <row r="307" spans="2:13" s="39" customFormat="1">
      <c r="B307" s="569" t="s">
        <v>657</v>
      </c>
      <c r="C307" s="569" t="s">
        <v>658</v>
      </c>
      <c r="D307" s="571"/>
      <c r="E307" s="569"/>
      <c r="F307" s="569"/>
      <c r="G307" s="569"/>
      <c r="H307" s="43">
        <f>SUM(H294:H306)</f>
        <v>0</v>
      </c>
      <c r="I307" s="43">
        <f>SUM(I294:I306)</f>
        <v>0</v>
      </c>
      <c r="J307" s="43">
        <f>SUM(J294:J306)</f>
        <v>0</v>
      </c>
      <c r="K307" s="43">
        <f>SUM(K294:K306)</f>
        <v>0</v>
      </c>
      <c r="L307" s="43">
        <f>SUM(L294:L306)</f>
        <v>0</v>
      </c>
      <c r="M307" s="569"/>
    </row>
    <row r="308" spans="2:13" customFormat="1"/>
    <row r="309" spans="2:13" customFormat="1"/>
    <row r="310" spans="2:13" s="39" customFormat="1">
      <c r="B310" s="40" t="str">
        <f>InpC!H166</f>
        <v>DS2E_003C_PR24</v>
      </c>
      <c r="C310" s="40" t="str">
        <f>InpC!I166</f>
        <v>DS2E_005C_PR24</v>
      </c>
      <c r="D310" s="40" t="str">
        <f>InpC!J166</f>
        <v>DS2W_001_C_PR24</v>
      </c>
      <c r="E310" s="40" t="str">
        <f>InpC!K166</f>
        <v>DS2W_003_C_PR24</v>
      </c>
      <c r="F310" s="40">
        <f>InpC!L166</f>
        <v>0</v>
      </c>
      <c r="G310" s="569"/>
      <c r="H310" s="41">
        <f t="shared" ref="H310:L325" si="9">SUMIF($E$5:$E$177,$C310,H$5:H$177)+SUMIF($E$5:$E$177,$D310,H$5:H$177)+SUMIF($E$5:$E$177,$E310,H$5:H$177)+SUMIF($E$5:$E$177,$F310,H$5:H$177)+SUMIF($E$5:$E$177,$B310,H$5:H$177)</f>
        <v>4.5060000000000002</v>
      </c>
      <c r="I310" s="41">
        <f t="shared" si="9"/>
        <v>4.4909999999999997</v>
      </c>
      <c r="J310" s="41">
        <f t="shared" si="9"/>
        <v>4.6139999999999999</v>
      </c>
      <c r="K310" s="41">
        <f t="shared" si="9"/>
        <v>4.415</v>
      </c>
      <c r="L310" s="41">
        <f t="shared" si="9"/>
        <v>4.1779999999999999</v>
      </c>
      <c r="M310" s="569"/>
    </row>
    <row r="311" spans="2:13" s="39" customFormat="1">
      <c r="B311" s="40" t="str">
        <f>InpC!H167</f>
        <v>DS2E_003O_PR24</v>
      </c>
      <c r="C311" s="40" t="str">
        <f>InpC!I167</f>
        <v>DS2E_005O_PR24</v>
      </c>
      <c r="D311" s="40" t="str">
        <f>InpC!J167</f>
        <v>DS2W_001_O_PR24</v>
      </c>
      <c r="E311" s="40" t="str">
        <f>InpC!K167</f>
        <v>DS2W_003_O_PR24</v>
      </c>
      <c r="F311" s="40">
        <f>InpC!L167</f>
        <v>0</v>
      </c>
      <c r="G311" s="569"/>
      <c r="H311" s="41">
        <f t="shared" si="9"/>
        <v>0.51</v>
      </c>
      <c r="I311" s="41">
        <f t="shared" si="9"/>
        <v>0.51</v>
      </c>
      <c r="J311" s="41">
        <f t="shared" si="9"/>
        <v>0.51</v>
      </c>
      <c r="K311" s="41">
        <f t="shared" si="9"/>
        <v>0.51</v>
      </c>
      <c r="L311" s="41">
        <f t="shared" si="9"/>
        <v>0.51</v>
      </c>
      <c r="M311" s="569"/>
    </row>
    <row r="312" spans="2:13" s="39" customFormat="1">
      <c r="B312" s="40" t="str">
        <f>InpC!H168</f>
        <v>sum</v>
      </c>
      <c r="C312" s="40">
        <f>InpC!I168</f>
        <v>0</v>
      </c>
      <c r="D312" s="40">
        <f>InpC!J168</f>
        <v>0</v>
      </c>
      <c r="E312" s="40">
        <f>InpC!K168</f>
        <v>0</v>
      </c>
      <c r="F312" s="40">
        <f>InpC!L168</f>
        <v>0</v>
      </c>
      <c r="G312" s="569"/>
      <c r="H312" s="41">
        <f t="shared" si="9"/>
        <v>0</v>
      </c>
      <c r="I312" s="41">
        <f t="shared" si="9"/>
        <v>0</v>
      </c>
      <c r="J312" s="41">
        <f t="shared" si="9"/>
        <v>0</v>
      </c>
      <c r="K312" s="41">
        <f t="shared" si="9"/>
        <v>0</v>
      </c>
      <c r="L312" s="41">
        <f t="shared" si="9"/>
        <v>0</v>
      </c>
      <c r="M312" s="569"/>
    </row>
    <row r="313" spans="2:13" s="39" customFormat="1">
      <c r="B313" s="40" t="str">
        <f>InpC!H169</f>
        <v>DS3_003TOT_PR24</v>
      </c>
      <c r="C313" s="40">
        <f>InpC!I169</f>
        <v>0</v>
      </c>
      <c r="D313" s="40">
        <f>InpC!J169</f>
        <v>0</v>
      </c>
      <c r="E313" s="40">
        <f>InpC!K169</f>
        <v>0</v>
      </c>
      <c r="F313" s="40">
        <f>InpC!L169</f>
        <v>0</v>
      </c>
      <c r="G313" s="569"/>
      <c r="H313" s="41">
        <f t="shared" si="9"/>
        <v>0</v>
      </c>
      <c r="I313" s="41">
        <f t="shared" si="9"/>
        <v>0</v>
      </c>
      <c r="J313" s="41">
        <f t="shared" si="9"/>
        <v>0</v>
      </c>
      <c r="K313" s="41">
        <f t="shared" si="9"/>
        <v>0</v>
      </c>
      <c r="L313" s="41">
        <f t="shared" si="9"/>
        <v>0</v>
      </c>
      <c r="M313" s="569"/>
    </row>
    <row r="314" spans="2:13" s="39" customFormat="1">
      <c r="B314" s="40" t="str">
        <f>InpC!H170</f>
        <v>DS3_007TOT_PR24</v>
      </c>
      <c r="C314" s="40">
        <f>InpC!I170</f>
        <v>0</v>
      </c>
      <c r="D314" s="40">
        <f>InpC!J170</f>
        <v>0</v>
      </c>
      <c r="E314" s="40">
        <f>InpC!K170</f>
        <v>0</v>
      </c>
      <c r="F314" s="40">
        <f>InpC!L170</f>
        <v>0</v>
      </c>
      <c r="G314" s="569"/>
      <c r="H314" s="41">
        <f t="shared" si="9"/>
        <v>2.9000000000000001E-2</v>
      </c>
      <c r="I314" s="41">
        <f t="shared" si="9"/>
        <v>2.9000000000000001E-2</v>
      </c>
      <c r="J314" s="41">
        <f t="shared" si="9"/>
        <v>2.9000000000000001E-2</v>
      </c>
      <c r="K314" s="41">
        <f t="shared" si="9"/>
        <v>2.9000000000000001E-2</v>
      </c>
      <c r="L314" s="41">
        <f t="shared" si="9"/>
        <v>2.9000000000000001E-2</v>
      </c>
      <c r="M314" s="569"/>
    </row>
    <row r="315" spans="2:13" s="39" customFormat="1">
      <c r="B315" s="40" t="str">
        <f>InpC!H171</f>
        <v>sum</v>
      </c>
      <c r="C315" s="40">
        <f>InpC!I171</f>
        <v>0</v>
      </c>
      <c r="D315" s="40">
        <f>InpC!J171</f>
        <v>0</v>
      </c>
      <c r="E315" s="40">
        <f>InpC!K171</f>
        <v>0</v>
      </c>
      <c r="F315" s="40">
        <f>InpC!L171</f>
        <v>0</v>
      </c>
      <c r="G315" s="569"/>
      <c r="H315" s="41">
        <f t="shared" si="9"/>
        <v>0</v>
      </c>
      <c r="I315" s="41">
        <f t="shared" si="9"/>
        <v>0</v>
      </c>
      <c r="J315" s="41">
        <f t="shared" si="9"/>
        <v>0</v>
      </c>
      <c r="K315" s="41">
        <f t="shared" si="9"/>
        <v>0</v>
      </c>
      <c r="L315" s="41">
        <f t="shared" si="9"/>
        <v>0</v>
      </c>
      <c r="M315" s="569"/>
    </row>
    <row r="316" spans="2:13" s="39" customFormat="1">
      <c r="B316" s="40" t="str">
        <f>InpC!H172</f>
        <v>DS2E_006C_PR24</v>
      </c>
      <c r="C316" s="40" t="str">
        <f>InpC!I172</f>
        <v>DS2W_004_C_PR24</v>
      </c>
      <c r="D316" s="40">
        <f>InpC!J172</f>
        <v>0</v>
      </c>
      <c r="E316" s="40">
        <f>InpC!K172</f>
        <v>0</v>
      </c>
      <c r="F316" s="40">
        <f>InpC!L172</f>
        <v>0</v>
      </c>
      <c r="G316" s="569"/>
      <c r="H316" s="41">
        <f t="shared" si="9"/>
        <v>3.5590000000000002</v>
      </c>
      <c r="I316" s="41">
        <f t="shared" si="9"/>
        <v>3.5710000000000002</v>
      </c>
      <c r="J316" s="41">
        <f t="shared" si="9"/>
        <v>3.5710000000000002</v>
      </c>
      <c r="K316" s="41">
        <f t="shared" si="9"/>
        <v>3.5710000000000002</v>
      </c>
      <c r="L316" s="41">
        <f t="shared" si="9"/>
        <v>3.5710000000000002</v>
      </c>
      <c r="M316" s="569"/>
    </row>
    <row r="317" spans="2:13" s="39" customFormat="1">
      <c r="B317" s="40" t="str">
        <f>InpC!H173</f>
        <v>DS2E_006O_PR24</v>
      </c>
      <c r="C317" s="40" t="str">
        <f>InpC!I173</f>
        <v>DS2W_004_O_PR24</v>
      </c>
      <c r="D317" s="40">
        <f>InpC!J173</f>
        <v>0</v>
      </c>
      <c r="E317" s="40">
        <f>InpC!K173</f>
        <v>0</v>
      </c>
      <c r="F317" s="40">
        <f>InpC!L173</f>
        <v>0</v>
      </c>
      <c r="G317" s="569"/>
      <c r="H317" s="41">
        <f t="shared" si="9"/>
        <v>0</v>
      </c>
      <c r="I317" s="41">
        <f t="shared" si="9"/>
        <v>0</v>
      </c>
      <c r="J317" s="41">
        <f t="shared" si="9"/>
        <v>0</v>
      </c>
      <c r="K317" s="41">
        <f t="shared" si="9"/>
        <v>0</v>
      </c>
      <c r="L317" s="41">
        <f t="shared" si="9"/>
        <v>0</v>
      </c>
      <c r="M317" s="569"/>
    </row>
    <row r="318" spans="2:13" s="39" customFormat="1">
      <c r="B318" s="40" t="str">
        <f>InpC!H174</f>
        <v>sum</v>
      </c>
      <c r="C318" s="40">
        <f>InpC!I174</f>
        <v>0</v>
      </c>
      <c r="D318" s="40">
        <f>InpC!J174</f>
        <v>0</v>
      </c>
      <c r="E318" s="40">
        <f>InpC!K174</f>
        <v>0</v>
      </c>
      <c r="F318" s="40">
        <f>InpC!L174</f>
        <v>0</v>
      </c>
      <c r="G318" s="569"/>
      <c r="H318" s="41">
        <f t="shared" si="9"/>
        <v>0</v>
      </c>
      <c r="I318" s="41">
        <f t="shared" si="9"/>
        <v>0</v>
      </c>
      <c r="J318" s="41">
        <f t="shared" si="9"/>
        <v>0</v>
      </c>
      <c r="K318" s="41">
        <f t="shared" si="9"/>
        <v>0</v>
      </c>
      <c r="L318" s="41">
        <f t="shared" si="9"/>
        <v>0</v>
      </c>
      <c r="M318" s="569"/>
    </row>
    <row r="319" spans="2:13" s="39" customFormat="1">
      <c r="B319" s="40" t="str">
        <f>InpC!H175</f>
        <v>DS3_004TOT_PR24</v>
      </c>
      <c r="C319" s="40">
        <f>InpC!I175</f>
        <v>0</v>
      </c>
      <c r="D319" s="40">
        <f>InpC!J175</f>
        <v>0</v>
      </c>
      <c r="E319" s="40">
        <f>InpC!K175</f>
        <v>0</v>
      </c>
      <c r="F319" s="40">
        <f>InpC!L175</f>
        <v>0</v>
      </c>
      <c r="G319" s="569"/>
      <c r="H319" s="41">
        <f t="shared" si="9"/>
        <v>4.2320000000000002</v>
      </c>
      <c r="I319" s="41">
        <f t="shared" si="9"/>
        <v>4.2320000000000002</v>
      </c>
      <c r="J319" s="41">
        <f t="shared" si="9"/>
        <v>4.2320000000000002</v>
      </c>
      <c r="K319" s="41">
        <f t="shared" si="9"/>
        <v>4.2320000000000002</v>
      </c>
      <c r="L319" s="41">
        <f t="shared" si="9"/>
        <v>4.2320000000000002</v>
      </c>
      <c r="M319" s="569"/>
    </row>
    <row r="320" spans="2:13" s="39" customFormat="1">
      <c r="B320" s="40" t="str">
        <f>InpC!H176</f>
        <v>DS3_008TOT_PR24</v>
      </c>
      <c r="C320" s="40">
        <f>InpC!I176</f>
        <v>0</v>
      </c>
      <c r="D320" s="40">
        <f>InpC!J176</f>
        <v>0</v>
      </c>
      <c r="E320" s="40">
        <f>InpC!K176</f>
        <v>0</v>
      </c>
      <c r="F320" s="40">
        <f>InpC!L176</f>
        <v>0</v>
      </c>
      <c r="G320" s="569"/>
      <c r="H320" s="41">
        <f t="shared" si="9"/>
        <v>0</v>
      </c>
      <c r="I320" s="41">
        <f t="shared" si="9"/>
        <v>0</v>
      </c>
      <c r="J320" s="41">
        <f t="shared" si="9"/>
        <v>0</v>
      </c>
      <c r="K320" s="41">
        <f t="shared" si="9"/>
        <v>0</v>
      </c>
      <c r="L320" s="41">
        <f t="shared" si="9"/>
        <v>0</v>
      </c>
      <c r="M320" s="569"/>
    </row>
    <row r="321" spans="2:13" s="39" customFormat="1">
      <c r="B321" s="40" t="str">
        <f>InpC!H177</f>
        <v>sum</v>
      </c>
      <c r="C321" s="40">
        <f>InpC!I177</f>
        <v>0</v>
      </c>
      <c r="D321" s="40">
        <f>InpC!J177</f>
        <v>0</v>
      </c>
      <c r="E321" s="40">
        <f>InpC!K177</f>
        <v>0</v>
      </c>
      <c r="F321" s="40">
        <f>InpC!L177</f>
        <v>0</v>
      </c>
      <c r="G321" s="569"/>
      <c r="H321" s="41">
        <f t="shared" si="9"/>
        <v>0</v>
      </c>
      <c r="I321" s="41">
        <f t="shared" si="9"/>
        <v>0</v>
      </c>
      <c r="J321" s="41">
        <f t="shared" si="9"/>
        <v>0</v>
      </c>
      <c r="K321" s="41">
        <f t="shared" si="9"/>
        <v>0</v>
      </c>
      <c r="L321" s="41">
        <f t="shared" si="9"/>
        <v>0</v>
      </c>
      <c r="M321" s="569"/>
    </row>
    <row r="322" spans="2:13" s="39" customFormat="1">
      <c r="B322" s="40" t="str">
        <f>InpC!H178</f>
        <v>DS2E_002C_PR24</v>
      </c>
      <c r="C322" s="40" t="str">
        <f>InpC!I178</f>
        <v>DS2W_007_C_PR24</v>
      </c>
      <c r="D322" s="40">
        <f>InpC!J178</f>
        <v>0</v>
      </c>
      <c r="E322" s="40">
        <f>InpC!K178</f>
        <v>0</v>
      </c>
      <c r="F322" s="40">
        <f>InpC!L178</f>
        <v>0</v>
      </c>
      <c r="G322" s="569"/>
      <c r="H322" s="41">
        <f t="shared" si="9"/>
        <v>0</v>
      </c>
      <c r="I322" s="41">
        <f t="shared" si="9"/>
        <v>0</v>
      </c>
      <c r="J322" s="41">
        <f t="shared" si="9"/>
        <v>0</v>
      </c>
      <c r="K322" s="41">
        <f t="shared" si="9"/>
        <v>0</v>
      </c>
      <c r="L322" s="41">
        <f t="shared" si="9"/>
        <v>0</v>
      </c>
      <c r="M322" s="569"/>
    </row>
    <row r="323" spans="2:13" s="39" customFormat="1">
      <c r="B323" s="40" t="str">
        <f>InpC!H179</f>
        <v>DS2E_002O_PR24</v>
      </c>
      <c r="C323" s="40" t="str">
        <f>InpC!I179</f>
        <v>DS2W_007_O_PR24</v>
      </c>
      <c r="D323" s="40">
        <f>InpC!J179</f>
        <v>0</v>
      </c>
      <c r="E323" s="40">
        <f>InpC!K179</f>
        <v>0</v>
      </c>
      <c r="F323" s="40">
        <f>InpC!L179</f>
        <v>0</v>
      </c>
      <c r="G323" s="569"/>
      <c r="H323" s="41">
        <f t="shared" si="9"/>
        <v>0</v>
      </c>
      <c r="I323" s="41">
        <f t="shared" si="9"/>
        <v>0</v>
      </c>
      <c r="J323" s="41">
        <f t="shared" si="9"/>
        <v>0</v>
      </c>
      <c r="K323" s="41">
        <f t="shared" si="9"/>
        <v>0</v>
      </c>
      <c r="L323" s="41">
        <f t="shared" si="9"/>
        <v>0</v>
      </c>
      <c r="M323" s="569"/>
    </row>
    <row r="324" spans="2:13" s="39" customFormat="1">
      <c r="B324" s="40" t="str">
        <f>InpC!H180</f>
        <v>sum</v>
      </c>
      <c r="C324" s="40">
        <f>InpC!I180</f>
        <v>0</v>
      </c>
      <c r="D324" s="40">
        <f>InpC!J180</f>
        <v>0</v>
      </c>
      <c r="E324" s="40">
        <f>InpC!K180</f>
        <v>0</v>
      </c>
      <c r="F324" s="40">
        <f>InpC!L180</f>
        <v>0</v>
      </c>
      <c r="G324" s="569"/>
      <c r="H324" s="41">
        <f t="shared" si="9"/>
        <v>0</v>
      </c>
      <c r="I324" s="41">
        <f t="shared" si="9"/>
        <v>0</v>
      </c>
      <c r="J324" s="41">
        <f t="shared" si="9"/>
        <v>0</v>
      </c>
      <c r="K324" s="41">
        <f t="shared" si="9"/>
        <v>0</v>
      </c>
      <c r="L324" s="41">
        <f t="shared" si="9"/>
        <v>0</v>
      </c>
      <c r="M324" s="569"/>
    </row>
    <row r="325" spans="2:13" s="39" customFormat="1">
      <c r="B325" s="40" t="str">
        <f>InpC!H181</f>
        <v>DS3_014TOT_PR24</v>
      </c>
      <c r="C325" s="40">
        <f>InpC!I181</f>
        <v>0</v>
      </c>
      <c r="D325" s="40">
        <f>InpC!J181</f>
        <v>0</v>
      </c>
      <c r="E325" s="40">
        <f>InpC!K181</f>
        <v>0</v>
      </c>
      <c r="F325" s="40">
        <f>InpC!L181</f>
        <v>0</v>
      </c>
      <c r="G325" s="569"/>
      <c r="H325" s="41">
        <f t="shared" si="9"/>
        <v>0</v>
      </c>
      <c r="I325" s="41">
        <f t="shared" si="9"/>
        <v>0</v>
      </c>
      <c r="J325" s="41">
        <f t="shared" si="9"/>
        <v>0</v>
      </c>
      <c r="K325" s="41">
        <f t="shared" si="9"/>
        <v>0</v>
      </c>
      <c r="L325" s="41">
        <f t="shared" si="9"/>
        <v>0</v>
      </c>
      <c r="M325" s="569"/>
    </row>
    <row r="326" spans="2:13" s="39" customFormat="1">
      <c r="B326" s="40" t="str">
        <f>InpC!H182</f>
        <v>DS3_015TOT_PR24</v>
      </c>
      <c r="C326" s="40">
        <f>InpC!I182</f>
        <v>0</v>
      </c>
      <c r="D326" s="40">
        <f>InpC!J182</f>
        <v>0</v>
      </c>
      <c r="E326" s="40">
        <f>InpC!K182</f>
        <v>0</v>
      </c>
      <c r="F326" s="40">
        <f>InpC!L182</f>
        <v>0</v>
      </c>
      <c r="G326" s="569"/>
      <c r="H326" s="41">
        <f t="shared" ref="H326:L341" si="10">SUMIF($E$5:$E$177,$C326,H$5:H$177)+SUMIF($E$5:$E$177,$D326,H$5:H$177)+SUMIF($E$5:$E$177,$E326,H$5:H$177)+SUMIF($E$5:$E$177,$F326,H$5:H$177)+SUMIF($E$5:$E$177,$B326,H$5:H$177)</f>
        <v>0</v>
      </c>
      <c r="I326" s="41">
        <f t="shared" si="10"/>
        <v>0</v>
      </c>
      <c r="J326" s="41">
        <f t="shared" si="10"/>
        <v>0</v>
      </c>
      <c r="K326" s="41">
        <f t="shared" si="10"/>
        <v>0</v>
      </c>
      <c r="L326" s="41">
        <f t="shared" si="10"/>
        <v>0</v>
      </c>
      <c r="M326" s="569"/>
    </row>
    <row r="327" spans="2:13" s="39" customFormat="1">
      <c r="B327" s="40" t="str">
        <f>InpC!H183</f>
        <v>sum</v>
      </c>
      <c r="C327" s="40">
        <f>InpC!I183</f>
        <v>0</v>
      </c>
      <c r="D327" s="40">
        <f>InpC!J183</f>
        <v>0</v>
      </c>
      <c r="E327" s="40">
        <f>InpC!K183</f>
        <v>0</v>
      </c>
      <c r="F327" s="40">
        <f>InpC!L183</f>
        <v>0</v>
      </c>
      <c r="G327" s="569"/>
      <c r="H327" s="41">
        <f t="shared" si="10"/>
        <v>0</v>
      </c>
      <c r="I327" s="41">
        <f t="shared" si="10"/>
        <v>0</v>
      </c>
      <c r="J327" s="41">
        <f t="shared" si="10"/>
        <v>0</v>
      </c>
      <c r="K327" s="41">
        <f t="shared" si="10"/>
        <v>0</v>
      </c>
      <c r="L327" s="41">
        <f t="shared" si="10"/>
        <v>0</v>
      </c>
      <c r="M327" s="569"/>
    </row>
    <row r="328" spans="2:13" s="39" customFormat="1">
      <c r="B328" s="40" t="str">
        <f>InpC!H184</f>
        <v>DS2E_004C_PR24</v>
      </c>
      <c r="C328" s="40" t="str">
        <f>InpC!I184</f>
        <v>DS2E_007C_PR24</v>
      </c>
      <c r="D328" s="40" t="str">
        <f>InpC!J184</f>
        <v>DS2W_002_C_PR24</v>
      </c>
      <c r="E328" s="40" t="str">
        <f>InpC!K184</f>
        <v>DS2W_005_C_PR24</v>
      </c>
      <c r="F328" s="40">
        <f>InpC!L184</f>
        <v>0</v>
      </c>
      <c r="G328" s="569"/>
      <c r="H328" s="41">
        <f t="shared" si="10"/>
        <v>0</v>
      </c>
      <c r="I328" s="41">
        <f t="shared" si="10"/>
        <v>0</v>
      </c>
      <c r="J328" s="41">
        <f t="shared" si="10"/>
        <v>0</v>
      </c>
      <c r="K328" s="41">
        <f t="shared" si="10"/>
        <v>0</v>
      </c>
      <c r="L328" s="41">
        <f t="shared" si="10"/>
        <v>0</v>
      </c>
      <c r="M328" s="569"/>
    </row>
    <row r="329" spans="2:13" s="39" customFormat="1">
      <c r="B329" s="40" t="str">
        <f>InpC!H185</f>
        <v>DS2E_004O_PR24</v>
      </c>
      <c r="C329" s="40" t="str">
        <f>InpC!I185</f>
        <v>DS2E_007O_PR24</v>
      </c>
      <c r="D329" s="40" t="str">
        <f>InpC!J185</f>
        <v>DS2W_002_O_PR24</v>
      </c>
      <c r="E329" s="40" t="str">
        <f>InpC!K185</f>
        <v>DS2W_005_O_PR24</v>
      </c>
      <c r="F329" s="40">
        <f>InpC!L185</f>
        <v>0</v>
      </c>
      <c r="G329" s="569"/>
      <c r="H329" s="41">
        <f t="shared" si="10"/>
        <v>0</v>
      </c>
      <c r="I329" s="41">
        <f t="shared" si="10"/>
        <v>0</v>
      </c>
      <c r="J329" s="41">
        <f t="shared" si="10"/>
        <v>0</v>
      </c>
      <c r="K329" s="41">
        <f t="shared" si="10"/>
        <v>0</v>
      </c>
      <c r="L329" s="41">
        <f t="shared" si="10"/>
        <v>0</v>
      </c>
      <c r="M329" s="569"/>
    </row>
    <row r="330" spans="2:13" s="39" customFormat="1">
      <c r="B330" s="40" t="str">
        <f>InpC!H186</f>
        <v>sum</v>
      </c>
      <c r="C330" s="40">
        <f>InpC!I186</f>
        <v>0</v>
      </c>
      <c r="D330" s="40">
        <f>InpC!J186</f>
        <v>0</v>
      </c>
      <c r="E330" s="40">
        <f>InpC!K186</f>
        <v>0</v>
      </c>
      <c r="F330" s="40">
        <f>InpC!L186</f>
        <v>0</v>
      </c>
      <c r="G330" s="569"/>
      <c r="H330" s="41">
        <f t="shared" si="10"/>
        <v>0</v>
      </c>
      <c r="I330" s="41">
        <f t="shared" si="10"/>
        <v>0</v>
      </c>
      <c r="J330" s="41">
        <f t="shared" si="10"/>
        <v>0</v>
      </c>
      <c r="K330" s="41">
        <f t="shared" si="10"/>
        <v>0</v>
      </c>
      <c r="L330" s="41">
        <f t="shared" si="10"/>
        <v>0</v>
      </c>
      <c r="M330" s="569"/>
    </row>
    <row r="331" spans="2:13" s="39" customFormat="1">
      <c r="B331" s="40" t="str">
        <f>InpC!H187</f>
        <v>DS3_005TOT_PR24</v>
      </c>
      <c r="C331" s="40">
        <f>InpC!I187</f>
        <v>0</v>
      </c>
      <c r="D331" s="40">
        <f>InpC!J187</f>
        <v>0</v>
      </c>
      <c r="E331" s="40">
        <f>InpC!K187</f>
        <v>0</v>
      </c>
      <c r="F331" s="40">
        <f>InpC!L187</f>
        <v>0</v>
      </c>
      <c r="G331" s="569"/>
      <c r="H331" s="41">
        <f t="shared" si="10"/>
        <v>0</v>
      </c>
      <c r="I331" s="41">
        <f t="shared" si="10"/>
        <v>0</v>
      </c>
      <c r="J331" s="41">
        <f t="shared" si="10"/>
        <v>0</v>
      </c>
      <c r="K331" s="41">
        <f t="shared" si="10"/>
        <v>0</v>
      </c>
      <c r="L331" s="41">
        <f t="shared" si="10"/>
        <v>0</v>
      </c>
      <c r="M331" s="569"/>
    </row>
    <row r="332" spans="2:13" s="39" customFormat="1">
      <c r="B332" s="40" t="str">
        <f>InpC!H188</f>
        <v>DS3_009TOT_PR24</v>
      </c>
      <c r="C332" s="40">
        <f>InpC!I188</f>
        <v>0</v>
      </c>
      <c r="D332" s="40">
        <f>InpC!J188</f>
        <v>0</v>
      </c>
      <c r="E332" s="40">
        <f>InpC!K188</f>
        <v>0</v>
      </c>
      <c r="F332" s="40">
        <f>InpC!L188</f>
        <v>0</v>
      </c>
      <c r="G332" s="569"/>
      <c r="H332" s="41">
        <f t="shared" si="10"/>
        <v>0</v>
      </c>
      <c r="I332" s="41">
        <f t="shared" si="10"/>
        <v>0</v>
      </c>
      <c r="J332" s="41">
        <f t="shared" si="10"/>
        <v>0</v>
      </c>
      <c r="K332" s="41">
        <f t="shared" si="10"/>
        <v>0</v>
      </c>
      <c r="L332" s="41">
        <f t="shared" si="10"/>
        <v>0</v>
      </c>
      <c r="M332" s="569"/>
    </row>
    <row r="333" spans="2:13" s="39" customFormat="1">
      <c r="B333" s="40" t="str">
        <f>InpC!H189</f>
        <v>sum</v>
      </c>
      <c r="C333" s="40">
        <f>InpC!I189</f>
        <v>0</v>
      </c>
      <c r="D333" s="40">
        <f>InpC!J189</f>
        <v>0</v>
      </c>
      <c r="E333" s="40">
        <f>InpC!K189</f>
        <v>0</v>
      </c>
      <c r="F333" s="40">
        <f>InpC!L189</f>
        <v>0</v>
      </c>
      <c r="G333" s="569"/>
      <c r="H333" s="41">
        <f t="shared" si="10"/>
        <v>0</v>
      </c>
      <c r="I333" s="41">
        <f t="shared" si="10"/>
        <v>0</v>
      </c>
      <c r="J333" s="41">
        <f t="shared" si="10"/>
        <v>0</v>
      </c>
      <c r="K333" s="41">
        <f t="shared" si="10"/>
        <v>0</v>
      </c>
      <c r="L333" s="41">
        <f t="shared" si="10"/>
        <v>0</v>
      </c>
      <c r="M333" s="569"/>
    </row>
    <row r="334" spans="2:13" s="39" customFormat="1">
      <c r="B334" s="40" t="str">
        <f>InpC!H190</f>
        <v>sum</v>
      </c>
      <c r="C334" s="40">
        <f>InpC!I190</f>
        <v>0</v>
      </c>
      <c r="D334" s="40">
        <f>InpC!J190</f>
        <v>0</v>
      </c>
      <c r="E334" s="40">
        <f>InpC!K190</f>
        <v>0</v>
      </c>
      <c r="F334" s="40">
        <f>InpC!L190</f>
        <v>0</v>
      </c>
      <c r="G334" s="569"/>
      <c r="H334" s="41">
        <f t="shared" si="10"/>
        <v>0</v>
      </c>
      <c r="I334" s="41">
        <f t="shared" si="10"/>
        <v>0</v>
      </c>
      <c r="J334" s="41">
        <f t="shared" si="10"/>
        <v>0</v>
      </c>
      <c r="K334" s="41">
        <f t="shared" si="10"/>
        <v>0</v>
      </c>
      <c r="L334" s="41">
        <f t="shared" si="10"/>
        <v>0</v>
      </c>
      <c r="M334" s="569"/>
    </row>
    <row r="335" spans="2:13" s="39" customFormat="1">
      <c r="B335" s="40" t="str">
        <f>InpC!H191</f>
        <v>sum</v>
      </c>
      <c r="C335" s="40">
        <f>InpC!I191</f>
        <v>0</v>
      </c>
      <c r="D335" s="40">
        <f>InpC!J191</f>
        <v>0</v>
      </c>
      <c r="E335" s="40">
        <f>InpC!K191</f>
        <v>0</v>
      </c>
      <c r="F335" s="40">
        <f>InpC!L191</f>
        <v>0</v>
      </c>
      <c r="G335" s="569"/>
      <c r="H335" s="41">
        <f t="shared" si="10"/>
        <v>0</v>
      </c>
      <c r="I335" s="41">
        <f t="shared" si="10"/>
        <v>0</v>
      </c>
      <c r="J335" s="41">
        <f t="shared" si="10"/>
        <v>0</v>
      </c>
      <c r="K335" s="41">
        <f t="shared" si="10"/>
        <v>0</v>
      </c>
      <c r="L335" s="41">
        <f t="shared" si="10"/>
        <v>0</v>
      </c>
      <c r="M335" s="569"/>
    </row>
    <row r="336" spans="2:13" s="39" customFormat="1">
      <c r="B336" s="40" t="str">
        <f>InpC!H192</f>
        <v>sum</v>
      </c>
      <c r="C336" s="40">
        <f>InpC!I192</f>
        <v>0</v>
      </c>
      <c r="D336" s="40">
        <f>InpC!J192</f>
        <v>0</v>
      </c>
      <c r="E336" s="40">
        <f>InpC!K192</f>
        <v>0</v>
      </c>
      <c r="F336" s="40">
        <f>InpC!L192</f>
        <v>0</v>
      </c>
      <c r="G336" s="569"/>
      <c r="H336" s="41">
        <f t="shared" si="10"/>
        <v>0</v>
      </c>
      <c r="I336" s="41">
        <f t="shared" si="10"/>
        <v>0</v>
      </c>
      <c r="J336" s="41">
        <f t="shared" si="10"/>
        <v>0</v>
      </c>
      <c r="K336" s="41">
        <f t="shared" si="10"/>
        <v>0</v>
      </c>
      <c r="L336" s="41">
        <f t="shared" si="10"/>
        <v>0</v>
      </c>
      <c r="M336" s="569"/>
    </row>
    <row r="337" spans="2:13" s="39" customFormat="1">
      <c r="B337" s="40" t="str">
        <f>InpC!H193</f>
        <v>sum</v>
      </c>
      <c r="C337" s="40">
        <f>InpC!I193</f>
        <v>0</v>
      </c>
      <c r="D337" s="40">
        <f>InpC!J193</f>
        <v>0</v>
      </c>
      <c r="E337" s="40">
        <f>InpC!K193</f>
        <v>0</v>
      </c>
      <c r="F337" s="40">
        <f>InpC!L193</f>
        <v>0</v>
      </c>
      <c r="G337" s="569"/>
      <c r="H337" s="41">
        <f t="shared" si="10"/>
        <v>0</v>
      </c>
      <c r="I337" s="41">
        <f t="shared" si="10"/>
        <v>0</v>
      </c>
      <c r="J337" s="41">
        <f t="shared" si="10"/>
        <v>0</v>
      </c>
      <c r="K337" s="41">
        <f t="shared" si="10"/>
        <v>0</v>
      </c>
      <c r="L337" s="41">
        <f t="shared" si="10"/>
        <v>0</v>
      </c>
      <c r="M337" s="569"/>
    </row>
    <row r="338" spans="2:13" s="39" customFormat="1">
      <c r="B338" s="40" t="str">
        <f>InpC!H194</f>
        <v>sum</v>
      </c>
      <c r="C338" s="40">
        <f>InpC!I194</f>
        <v>0</v>
      </c>
      <c r="D338" s="40">
        <f>InpC!J194</f>
        <v>0</v>
      </c>
      <c r="E338" s="40">
        <f>InpC!K194</f>
        <v>0</v>
      </c>
      <c r="F338" s="40">
        <f>InpC!L194</f>
        <v>0</v>
      </c>
      <c r="G338" s="569"/>
      <c r="H338" s="41">
        <f t="shared" si="10"/>
        <v>0</v>
      </c>
      <c r="I338" s="41">
        <f t="shared" si="10"/>
        <v>0</v>
      </c>
      <c r="J338" s="41">
        <f t="shared" si="10"/>
        <v>0</v>
      </c>
      <c r="K338" s="41">
        <f t="shared" si="10"/>
        <v>0</v>
      </c>
      <c r="L338" s="41">
        <f t="shared" si="10"/>
        <v>0</v>
      </c>
      <c r="M338" s="569"/>
    </row>
    <row r="339" spans="2:13" s="39" customFormat="1">
      <c r="B339" s="40" t="str">
        <f>InpC!H195</f>
        <v>sum</v>
      </c>
      <c r="C339" s="40">
        <f>InpC!I195</f>
        <v>0</v>
      </c>
      <c r="D339" s="40">
        <f>InpC!J195</f>
        <v>0</v>
      </c>
      <c r="E339" s="40">
        <f>InpC!K195</f>
        <v>0</v>
      </c>
      <c r="F339" s="40">
        <f>InpC!L195</f>
        <v>0</v>
      </c>
      <c r="G339" s="569"/>
      <c r="H339" s="41">
        <f t="shared" si="10"/>
        <v>0</v>
      </c>
      <c r="I339" s="41">
        <f t="shared" si="10"/>
        <v>0</v>
      </c>
      <c r="J339" s="41">
        <f t="shared" si="10"/>
        <v>0</v>
      </c>
      <c r="K339" s="41">
        <f t="shared" si="10"/>
        <v>0</v>
      </c>
      <c r="L339" s="41">
        <f t="shared" si="10"/>
        <v>0</v>
      </c>
      <c r="M339" s="569"/>
    </row>
    <row r="340" spans="2:13" s="39" customFormat="1">
      <c r="B340" s="40" t="str">
        <f>InpC!H196</f>
        <v>CW11_023TOT_PR24</v>
      </c>
      <c r="C340" s="40">
        <f>InpC!I196</f>
        <v>0</v>
      </c>
      <c r="D340" s="40">
        <f>InpC!J196</f>
        <v>0</v>
      </c>
      <c r="E340" s="40">
        <f>InpC!K196</f>
        <v>0</v>
      </c>
      <c r="F340" s="40">
        <f>InpC!L196</f>
        <v>0</v>
      </c>
      <c r="G340" s="569"/>
      <c r="H340" s="41">
        <f t="shared" si="10"/>
        <v>0</v>
      </c>
      <c r="I340" s="41">
        <f t="shared" si="10"/>
        <v>0</v>
      </c>
      <c r="J340" s="41">
        <f t="shared" si="10"/>
        <v>0</v>
      </c>
      <c r="K340" s="41">
        <f t="shared" si="10"/>
        <v>0</v>
      </c>
      <c r="L340" s="41">
        <f t="shared" si="10"/>
        <v>0</v>
      </c>
      <c r="M340" s="569"/>
    </row>
    <row r="341" spans="2:13" s="39" customFormat="1">
      <c r="B341" s="40" t="str">
        <f>InpC!H197</f>
        <v>CW11_008TOT_PR24</v>
      </c>
      <c r="C341" s="40">
        <f>InpC!I197</f>
        <v>0</v>
      </c>
      <c r="D341" s="40">
        <f>InpC!J197</f>
        <v>0</v>
      </c>
      <c r="E341" s="40">
        <f>InpC!K197</f>
        <v>0</v>
      </c>
      <c r="F341" s="40">
        <f>InpC!L197</f>
        <v>0</v>
      </c>
      <c r="G341" s="569"/>
      <c r="H341" s="41">
        <f t="shared" si="10"/>
        <v>1.005347873846528</v>
      </c>
      <c r="I341" s="41">
        <f t="shared" si="10"/>
        <v>1.0055119975004769</v>
      </c>
      <c r="J341" s="41">
        <f t="shared" si="10"/>
        <v>1.0055119975004769</v>
      </c>
      <c r="K341" s="41">
        <f t="shared" si="10"/>
        <v>1.0055119975004769</v>
      </c>
      <c r="L341" s="41">
        <f t="shared" si="10"/>
        <v>1.0055119975004769</v>
      </c>
      <c r="M341" s="569"/>
    </row>
    <row r="342" spans="2:13" s="39" customFormat="1">
      <c r="B342" s="40" t="str">
        <f>InpC!H198</f>
        <v>sum</v>
      </c>
      <c r="C342" s="40">
        <f>InpC!I198</f>
        <v>0</v>
      </c>
      <c r="D342" s="40">
        <f>InpC!J198</f>
        <v>0</v>
      </c>
      <c r="E342" s="40">
        <f>InpC!K198</f>
        <v>0</v>
      </c>
      <c r="F342" s="40">
        <f>InpC!L198</f>
        <v>0</v>
      </c>
      <c r="G342" s="569"/>
      <c r="H342" s="41">
        <f t="shared" ref="H342:L357" si="11">SUMIF($E$5:$E$177,$C342,H$5:H$177)+SUMIF($E$5:$E$177,$D342,H$5:H$177)+SUMIF($E$5:$E$177,$E342,H$5:H$177)+SUMIF($E$5:$E$177,$F342,H$5:H$177)+SUMIF($E$5:$E$177,$B342,H$5:H$177)</f>
        <v>0</v>
      </c>
      <c r="I342" s="41">
        <f t="shared" si="11"/>
        <v>0</v>
      </c>
      <c r="J342" s="41">
        <f t="shared" si="11"/>
        <v>0</v>
      </c>
      <c r="K342" s="41">
        <f t="shared" si="11"/>
        <v>0</v>
      </c>
      <c r="L342" s="41">
        <f t="shared" si="11"/>
        <v>0</v>
      </c>
      <c r="M342" s="569"/>
    </row>
    <row r="343" spans="2:13" s="39" customFormat="1">
      <c r="B343" s="40" t="str">
        <f>InpC!H199</f>
        <v>CW11_024TOT_PR24</v>
      </c>
      <c r="C343" s="40">
        <f>InpC!I199</f>
        <v>0</v>
      </c>
      <c r="D343" s="40">
        <f>InpC!J199</f>
        <v>0</v>
      </c>
      <c r="E343" s="40">
        <f>InpC!K199</f>
        <v>0</v>
      </c>
      <c r="F343" s="40">
        <f>InpC!L199</f>
        <v>0</v>
      </c>
      <c r="G343" s="569"/>
      <c r="H343" s="41">
        <f t="shared" si="11"/>
        <v>0</v>
      </c>
      <c r="I343" s="41">
        <f t="shared" si="11"/>
        <v>0</v>
      </c>
      <c r="J343" s="41">
        <f t="shared" si="11"/>
        <v>0</v>
      </c>
      <c r="K343" s="41">
        <f t="shared" si="11"/>
        <v>0</v>
      </c>
      <c r="L343" s="41">
        <f t="shared" si="11"/>
        <v>0</v>
      </c>
      <c r="M343" s="569"/>
    </row>
    <row r="344" spans="2:13" s="39" customFormat="1">
      <c r="B344" s="40" t="str">
        <f>InpC!H200</f>
        <v>CW11_009TOT_PR24</v>
      </c>
      <c r="C344" s="40">
        <f>InpC!I200</f>
        <v>0</v>
      </c>
      <c r="D344" s="40">
        <f>InpC!J200</f>
        <v>0</v>
      </c>
      <c r="E344" s="40">
        <f>InpC!K200</f>
        <v>0</v>
      </c>
      <c r="F344" s="40">
        <f>InpC!L200</f>
        <v>0</v>
      </c>
      <c r="G344" s="569"/>
      <c r="H344" s="41">
        <f t="shared" si="11"/>
        <v>0.17741433067879911</v>
      </c>
      <c r="I344" s="41">
        <f t="shared" si="11"/>
        <v>0.17744329367655479</v>
      </c>
      <c r="J344" s="41">
        <f t="shared" si="11"/>
        <v>0.17744329367655479</v>
      </c>
      <c r="K344" s="41">
        <f t="shared" si="11"/>
        <v>0.17744329367655479</v>
      </c>
      <c r="L344" s="41">
        <f t="shared" si="11"/>
        <v>0.17744329367655479</v>
      </c>
      <c r="M344" s="569"/>
    </row>
    <row r="345" spans="2:13" s="39" customFormat="1">
      <c r="B345" s="40" t="str">
        <f>InpC!H201</f>
        <v>sum</v>
      </c>
      <c r="C345" s="40">
        <f>InpC!I201</f>
        <v>0</v>
      </c>
      <c r="D345" s="40">
        <f>InpC!J201</f>
        <v>0</v>
      </c>
      <c r="E345" s="40">
        <f>InpC!K201</f>
        <v>0</v>
      </c>
      <c r="F345" s="40">
        <f>InpC!L201</f>
        <v>0</v>
      </c>
      <c r="G345" s="569"/>
      <c r="H345" s="41">
        <f t="shared" si="11"/>
        <v>0</v>
      </c>
      <c r="I345" s="41">
        <f t="shared" si="11"/>
        <v>0</v>
      </c>
      <c r="J345" s="41">
        <f t="shared" si="11"/>
        <v>0</v>
      </c>
      <c r="K345" s="41">
        <f t="shared" si="11"/>
        <v>0</v>
      </c>
      <c r="L345" s="41">
        <f t="shared" si="11"/>
        <v>0</v>
      </c>
      <c r="M345" s="569"/>
    </row>
    <row r="346" spans="2:13" s="39" customFormat="1">
      <c r="B346" s="40" t="str">
        <f>InpC!H202</f>
        <v>CW11_025TOT_PR24</v>
      </c>
      <c r="C346" s="40">
        <f>InpC!I202</f>
        <v>0</v>
      </c>
      <c r="D346" s="40">
        <f>InpC!J202</f>
        <v>0</v>
      </c>
      <c r="E346" s="40">
        <f>InpC!K202</f>
        <v>0</v>
      </c>
      <c r="F346" s="40">
        <f>InpC!L202</f>
        <v>0</v>
      </c>
      <c r="G346" s="569"/>
      <c r="H346" s="41">
        <f t="shared" si="11"/>
        <v>0</v>
      </c>
      <c r="I346" s="41">
        <f t="shared" si="11"/>
        <v>0</v>
      </c>
      <c r="J346" s="41">
        <f t="shared" si="11"/>
        <v>0</v>
      </c>
      <c r="K346" s="41">
        <f t="shared" si="11"/>
        <v>0</v>
      </c>
      <c r="L346" s="41">
        <f t="shared" si="11"/>
        <v>0</v>
      </c>
      <c r="M346" s="569"/>
    </row>
    <row r="347" spans="2:13" s="39" customFormat="1">
      <c r="B347" s="40" t="str">
        <f>InpC!H203</f>
        <v>CW11_010TOT_PR24</v>
      </c>
      <c r="C347" s="40">
        <f>InpC!I203</f>
        <v>0</v>
      </c>
      <c r="D347" s="40">
        <f>InpC!J203</f>
        <v>0</v>
      </c>
      <c r="E347" s="40">
        <f>InpC!K203</f>
        <v>0</v>
      </c>
      <c r="F347" s="40">
        <f>InpC!L203</f>
        <v>0</v>
      </c>
      <c r="G347" s="569"/>
      <c r="H347" s="41">
        <f t="shared" si="11"/>
        <v>0</v>
      </c>
      <c r="I347" s="41">
        <f t="shared" si="11"/>
        <v>0</v>
      </c>
      <c r="J347" s="41">
        <f t="shared" si="11"/>
        <v>0</v>
      </c>
      <c r="K347" s="41">
        <f t="shared" si="11"/>
        <v>0</v>
      </c>
      <c r="L347" s="41">
        <f t="shared" si="11"/>
        <v>0</v>
      </c>
      <c r="M347" s="569"/>
    </row>
    <row r="348" spans="2:13" s="39" customFormat="1">
      <c r="B348" s="40" t="str">
        <f>InpC!H204</f>
        <v>sum</v>
      </c>
      <c r="C348" s="40">
        <f>InpC!I204</f>
        <v>0</v>
      </c>
      <c r="D348" s="40">
        <f>InpC!J204</f>
        <v>0</v>
      </c>
      <c r="E348" s="40">
        <f>InpC!K204</f>
        <v>0</v>
      </c>
      <c r="F348" s="40">
        <f>InpC!L204</f>
        <v>0</v>
      </c>
      <c r="G348" s="569"/>
      <c r="H348" s="41">
        <f t="shared" si="11"/>
        <v>0</v>
      </c>
      <c r="I348" s="41">
        <f t="shared" si="11"/>
        <v>0</v>
      </c>
      <c r="J348" s="41">
        <f t="shared" si="11"/>
        <v>0</v>
      </c>
      <c r="K348" s="41">
        <f t="shared" si="11"/>
        <v>0</v>
      </c>
      <c r="L348" s="41">
        <f t="shared" si="11"/>
        <v>0</v>
      </c>
      <c r="M348" s="569"/>
    </row>
    <row r="349" spans="2:13" s="39" customFormat="1">
      <c r="B349" s="40" t="str">
        <f>InpC!H205</f>
        <v>sum</v>
      </c>
      <c r="C349" s="40">
        <f>InpC!I205</f>
        <v>0</v>
      </c>
      <c r="D349" s="40">
        <f>InpC!J205</f>
        <v>0</v>
      </c>
      <c r="E349" s="40">
        <f>InpC!K205</f>
        <v>0</v>
      </c>
      <c r="F349" s="40">
        <f>InpC!L205</f>
        <v>0</v>
      </c>
      <c r="G349" s="569"/>
      <c r="H349" s="41">
        <f t="shared" si="11"/>
        <v>0</v>
      </c>
      <c r="I349" s="41">
        <f t="shared" si="11"/>
        <v>0</v>
      </c>
      <c r="J349" s="41">
        <f t="shared" si="11"/>
        <v>0</v>
      </c>
      <c r="K349" s="41">
        <f t="shared" si="11"/>
        <v>0</v>
      </c>
      <c r="L349" s="41">
        <f t="shared" si="11"/>
        <v>0</v>
      </c>
      <c r="M349" s="569"/>
    </row>
    <row r="350" spans="2:13" s="39" customFormat="1">
      <c r="B350" s="40" t="str">
        <f>InpC!H206</f>
        <v>sum</v>
      </c>
      <c r="C350" s="40">
        <f>InpC!I206</f>
        <v>0</v>
      </c>
      <c r="D350" s="40">
        <f>InpC!J206</f>
        <v>0</v>
      </c>
      <c r="E350" s="40">
        <f>InpC!K206</f>
        <v>0</v>
      </c>
      <c r="F350" s="40">
        <f>InpC!L206</f>
        <v>0</v>
      </c>
      <c r="G350" s="569"/>
      <c r="H350" s="41">
        <f t="shared" si="11"/>
        <v>0</v>
      </c>
      <c r="I350" s="41">
        <f t="shared" si="11"/>
        <v>0</v>
      </c>
      <c r="J350" s="41">
        <f t="shared" si="11"/>
        <v>0</v>
      </c>
      <c r="K350" s="41">
        <f t="shared" si="11"/>
        <v>0</v>
      </c>
      <c r="L350" s="41">
        <f t="shared" si="11"/>
        <v>0</v>
      </c>
      <c r="M350" s="569"/>
    </row>
    <row r="351" spans="2:13" s="39" customFormat="1">
      <c r="B351" s="40" t="str">
        <f>InpC!H207</f>
        <v>sum</v>
      </c>
      <c r="C351" s="40">
        <f>InpC!I207</f>
        <v>0</v>
      </c>
      <c r="D351" s="40">
        <f>InpC!J207</f>
        <v>0</v>
      </c>
      <c r="E351" s="40">
        <f>InpC!K207</f>
        <v>0</v>
      </c>
      <c r="F351" s="40">
        <f>InpC!L207</f>
        <v>0</v>
      </c>
      <c r="G351" s="569"/>
      <c r="H351" s="41">
        <f t="shared" si="11"/>
        <v>0</v>
      </c>
      <c r="I351" s="41">
        <f t="shared" si="11"/>
        <v>0</v>
      </c>
      <c r="J351" s="41">
        <f t="shared" si="11"/>
        <v>0</v>
      </c>
      <c r="K351" s="41">
        <f t="shared" si="11"/>
        <v>0</v>
      </c>
      <c r="L351" s="41">
        <f t="shared" si="11"/>
        <v>0</v>
      </c>
      <c r="M351" s="569"/>
    </row>
    <row r="352" spans="2:13" s="39" customFormat="1">
      <c r="B352" s="40" t="str">
        <f>InpC!H208</f>
        <v>CWW11_025TOT_PR24</v>
      </c>
      <c r="C352" s="40">
        <f>InpC!I208</f>
        <v>0</v>
      </c>
      <c r="D352" s="40">
        <f>InpC!J208</f>
        <v>0</v>
      </c>
      <c r="E352" s="40">
        <f>InpC!K208</f>
        <v>0</v>
      </c>
      <c r="F352" s="40">
        <f>InpC!L208</f>
        <v>0</v>
      </c>
      <c r="G352" s="569"/>
      <c r="H352" s="41">
        <f t="shared" si="11"/>
        <v>0</v>
      </c>
      <c r="I352" s="41">
        <f t="shared" si="11"/>
        <v>0</v>
      </c>
      <c r="J352" s="41">
        <f t="shared" si="11"/>
        <v>0</v>
      </c>
      <c r="K352" s="41">
        <f t="shared" si="11"/>
        <v>0</v>
      </c>
      <c r="L352" s="41">
        <f t="shared" si="11"/>
        <v>0</v>
      </c>
      <c r="M352" s="569"/>
    </row>
    <row r="353" spans="2:13" s="39" customFormat="1">
      <c r="B353" s="40" t="str">
        <f>InpC!H209</f>
        <v>CWW11_012TOT_PR24</v>
      </c>
      <c r="C353" s="40">
        <f>InpC!I209</f>
        <v>0</v>
      </c>
      <c r="D353" s="40">
        <f>InpC!J209</f>
        <v>0</v>
      </c>
      <c r="E353" s="40">
        <f>InpC!K209</f>
        <v>0</v>
      </c>
      <c r="F353" s="40">
        <f>InpC!L209</f>
        <v>0</v>
      </c>
      <c r="G353" s="569"/>
      <c r="H353" s="41">
        <f t="shared" si="11"/>
        <v>0.106</v>
      </c>
      <c r="I353" s="41">
        <f t="shared" si="11"/>
        <v>0.106</v>
      </c>
      <c r="J353" s="41">
        <f t="shared" si="11"/>
        <v>0.106</v>
      </c>
      <c r="K353" s="41">
        <f t="shared" si="11"/>
        <v>0.106</v>
      </c>
      <c r="L353" s="41">
        <f t="shared" si="11"/>
        <v>0.106</v>
      </c>
      <c r="M353" s="569"/>
    </row>
    <row r="354" spans="2:13" s="39" customFormat="1">
      <c r="B354" s="40" t="str">
        <f>InpC!H210</f>
        <v>sum</v>
      </c>
      <c r="C354" s="40">
        <f>InpC!I210</f>
        <v>0</v>
      </c>
      <c r="D354" s="40">
        <f>InpC!J210</f>
        <v>0</v>
      </c>
      <c r="E354" s="40">
        <f>InpC!K210</f>
        <v>0</v>
      </c>
      <c r="F354" s="40">
        <f>InpC!L210</f>
        <v>0</v>
      </c>
      <c r="G354" s="569"/>
      <c r="H354" s="41">
        <f t="shared" si="11"/>
        <v>0</v>
      </c>
      <c r="I354" s="41">
        <f t="shared" si="11"/>
        <v>0</v>
      </c>
      <c r="J354" s="41">
        <f t="shared" si="11"/>
        <v>0</v>
      </c>
      <c r="K354" s="41">
        <f t="shared" si="11"/>
        <v>0</v>
      </c>
      <c r="L354" s="41">
        <f t="shared" si="11"/>
        <v>0</v>
      </c>
      <c r="M354" s="569"/>
    </row>
    <row r="355" spans="2:13" s="39" customFormat="1">
      <c r="B355" s="40" t="str">
        <f>InpC!H211</f>
        <v>CWW11_018TOT_PR24</v>
      </c>
      <c r="C355" s="40">
        <f>InpC!I211</f>
        <v>0</v>
      </c>
      <c r="D355" s="40">
        <f>InpC!J211</f>
        <v>0</v>
      </c>
      <c r="E355" s="40">
        <f>InpC!K211</f>
        <v>0</v>
      </c>
      <c r="F355" s="40">
        <f>InpC!L211</f>
        <v>0</v>
      </c>
      <c r="G355" s="569"/>
      <c r="H355" s="41">
        <f t="shared" si="11"/>
        <v>0</v>
      </c>
      <c r="I355" s="41">
        <f t="shared" si="11"/>
        <v>0</v>
      </c>
      <c r="J355" s="41">
        <f t="shared" si="11"/>
        <v>0</v>
      </c>
      <c r="K355" s="41">
        <f t="shared" si="11"/>
        <v>0</v>
      </c>
      <c r="L355" s="41">
        <f t="shared" si="11"/>
        <v>0</v>
      </c>
      <c r="M355" s="569"/>
    </row>
    <row r="356" spans="2:13" s="39" customFormat="1">
      <c r="B356" s="40" t="str">
        <f>InpC!H212</f>
        <v>CWW11_005TOT_PR24</v>
      </c>
      <c r="C356" s="40">
        <f>InpC!I212</f>
        <v>0</v>
      </c>
      <c r="D356" s="40">
        <f>InpC!J212</f>
        <v>0</v>
      </c>
      <c r="E356" s="40">
        <f>InpC!K212</f>
        <v>0</v>
      </c>
      <c r="F356" s="40">
        <f>InpC!L212</f>
        <v>0</v>
      </c>
      <c r="G356" s="569"/>
      <c r="H356" s="41">
        <f t="shared" si="11"/>
        <v>0.13300000000000001</v>
      </c>
      <c r="I356" s="41">
        <f t="shared" si="11"/>
        <v>0.13300000000000001</v>
      </c>
      <c r="J356" s="41">
        <f t="shared" si="11"/>
        <v>0.13300000000000001</v>
      </c>
      <c r="K356" s="41">
        <f t="shared" si="11"/>
        <v>0.13300000000000001</v>
      </c>
      <c r="L356" s="41">
        <f t="shared" si="11"/>
        <v>0.13300000000000001</v>
      </c>
      <c r="M356" s="569"/>
    </row>
    <row r="357" spans="2:13" s="39" customFormat="1">
      <c r="B357" s="40" t="str">
        <f>InpC!H213</f>
        <v>sum</v>
      </c>
      <c r="C357" s="40">
        <f>InpC!I213</f>
        <v>0</v>
      </c>
      <c r="D357" s="40">
        <f>InpC!J213</f>
        <v>0</v>
      </c>
      <c r="E357" s="40">
        <f>InpC!K213</f>
        <v>0</v>
      </c>
      <c r="F357" s="40">
        <f>InpC!L213</f>
        <v>0</v>
      </c>
      <c r="G357" s="569"/>
      <c r="H357" s="41">
        <f t="shared" si="11"/>
        <v>0</v>
      </c>
      <c r="I357" s="41">
        <f t="shared" si="11"/>
        <v>0</v>
      </c>
      <c r="J357" s="41">
        <f t="shared" si="11"/>
        <v>0</v>
      </c>
      <c r="K357" s="41">
        <f t="shared" si="11"/>
        <v>0</v>
      </c>
      <c r="L357" s="41">
        <f t="shared" si="11"/>
        <v>0</v>
      </c>
      <c r="M357" s="569"/>
    </row>
    <row r="358" spans="2:13" s="39" customFormat="1">
      <c r="B358" s="40" t="str">
        <f>InpC!H214</f>
        <v>CWW11_019TOT_PR24</v>
      </c>
      <c r="C358" s="40">
        <f>InpC!I214</f>
        <v>0</v>
      </c>
      <c r="D358" s="40">
        <f>InpC!J214</f>
        <v>0</v>
      </c>
      <c r="E358" s="40">
        <f>InpC!K214</f>
        <v>0</v>
      </c>
      <c r="F358" s="40">
        <f>InpC!L214</f>
        <v>0</v>
      </c>
      <c r="G358" s="569"/>
      <c r="H358" s="41">
        <f t="shared" ref="H358:L363" si="12">SUMIF($E$5:$E$177,$C358,H$5:H$177)+SUMIF($E$5:$E$177,$D358,H$5:H$177)+SUMIF($E$5:$E$177,$E358,H$5:H$177)+SUMIF($E$5:$E$177,$F358,H$5:H$177)+SUMIF($E$5:$E$177,$B358,H$5:H$177)</f>
        <v>0</v>
      </c>
      <c r="I358" s="41">
        <f t="shared" si="12"/>
        <v>0</v>
      </c>
      <c r="J358" s="41">
        <f t="shared" si="12"/>
        <v>0</v>
      </c>
      <c r="K358" s="41">
        <f t="shared" si="12"/>
        <v>0</v>
      </c>
      <c r="L358" s="41">
        <f t="shared" si="12"/>
        <v>0</v>
      </c>
      <c r="M358" s="569"/>
    </row>
    <row r="359" spans="2:13" s="39" customFormat="1">
      <c r="B359" s="40" t="str">
        <f>InpC!H215</f>
        <v>CWW11_006TOT_PR24</v>
      </c>
      <c r="C359" s="40">
        <f>InpC!I215</f>
        <v>0</v>
      </c>
      <c r="D359" s="40">
        <f>InpC!J215</f>
        <v>0</v>
      </c>
      <c r="E359" s="40">
        <f>InpC!K215</f>
        <v>0</v>
      </c>
      <c r="F359" s="40">
        <f>InpC!L215</f>
        <v>0</v>
      </c>
      <c r="G359" s="569"/>
      <c r="H359" s="41">
        <f t="shared" si="12"/>
        <v>0</v>
      </c>
      <c r="I359" s="41">
        <f t="shared" si="12"/>
        <v>0</v>
      </c>
      <c r="J359" s="41">
        <f t="shared" si="12"/>
        <v>0</v>
      </c>
      <c r="K359" s="41">
        <f t="shared" si="12"/>
        <v>0</v>
      </c>
      <c r="L359" s="41">
        <f t="shared" si="12"/>
        <v>0</v>
      </c>
      <c r="M359" s="569"/>
    </row>
    <row r="360" spans="2:13" s="39" customFormat="1">
      <c r="B360" s="40" t="str">
        <f>InpC!H216</f>
        <v>sum</v>
      </c>
      <c r="C360" s="40">
        <f>InpC!I216</f>
        <v>0</v>
      </c>
      <c r="D360" s="40">
        <f>InpC!J216</f>
        <v>0</v>
      </c>
      <c r="E360" s="40">
        <f>InpC!K216</f>
        <v>0</v>
      </c>
      <c r="F360" s="40">
        <f>InpC!L216</f>
        <v>0</v>
      </c>
      <c r="G360" s="569"/>
      <c r="H360" s="41">
        <f t="shared" si="12"/>
        <v>0</v>
      </c>
      <c r="I360" s="41">
        <f t="shared" si="12"/>
        <v>0</v>
      </c>
      <c r="J360" s="41">
        <f t="shared" si="12"/>
        <v>0</v>
      </c>
      <c r="K360" s="41">
        <f t="shared" si="12"/>
        <v>0</v>
      </c>
      <c r="L360" s="41">
        <f t="shared" si="12"/>
        <v>0</v>
      </c>
      <c r="M360" s="569"/>
    </row>
    <row r="361" spans="2:13" s="39" customFormat="1">
      <c r="B361" s="40" t="str">
        <f>InpC!H217</f>
        <v>sum</v>
      </c>
      <c r="C361" s="40">
        <f>InpC!I217</f>
        <v>0</v>
      </c>
      <c r="D361" s="40">
        <f>InpC!J217</f>
        <v>0</v>
      </c>
      <c r="E361" s="40">
        <f>InpC!K217</f>
        <v>0</v>
      </c>
      <c r="F361" s="40">
        <f>InpC!L217</f>
        <v>0</v>
      </c>
      <c r="G361" s="569"/>
      <c r="H361" s="41">
        <f t="shared" si="12"/>
        <v>0</v>
      </c>
      <c r="I361" s="41">
        <f t="shared" si="12"/>
        <v>0</v>
      </c>
      <c r="J361" s="41">
        <f t="shared" si="12"/>
        <v>0</v>
      </c>
      <c r="K361" s="41">
        <f t="shared" si="12"/>
        <v>0</v>
      </c>
      <c r="L361" s="41">
        <f t="shared" si="12"/>
        <v>0</v>
      </c>
      <c r="M361" s="569"/>
    </row>
    <row r="362" spans="2:13" s="39" customFormat="1">
      <c r="B362" s="40" t="str">
        <f>InpC!H218</f>
        <v>sum</v>
      </c>
      <c r="C362" s="40">
        <f>InpC!I218</f>
        <v>0</v>
      </c>
      <c r="D362" s="40">
        <f>InpC!J218</f>
        <v>0</v>
      </c>
      <c r="E362" s="40">
        <f>InpC!K218</f>
        <v>0</v>
      </c>
      <c r="F362" s="40">
        <f>InpC!L218</f>
        <v>0</v>
      </c>
      <c r="G362" s="569"/>
      <c r="H362" s="41">
        <f t="shared" si="12"/>
        <v>0</v>
      </c>
      <c r="I362" s="41">
        <f t="shared" si="12"/>
        <v>0</v>
      </c>
      <c r="J362" s="41">
        <f t="shared" si="12"/>
        <v>0</v>
      </c>
      <c r="K362" s="41">
        <f t="shared" si="12"/>
        <v>0</v>
      </c>
      <c r="L362" s="41">
        <f t="shared" si="12"/>
        <v>0</v>
      </c>
      <c r="M362" s="569"/>
    </row>
    <row r="363" spans="2:13" s="39" customFormat="1">
      <c r="B363" s="40" t="str">
        <f>InpC!H219</f>
        <v>sum</v>
      </c>
      <c r="C363" s="40">
        <f>InpC!I219</f>
        <v>0</v>
      </c>
      <c r="D363" s="40">
        <f>InpC!J219</f>
        <v>0</v>
      </c>
      <c r="E363" s="40">
        <f>InpC!K219</f>
        <v>0</v>
      </c>
      <c r="F363" s="40">
        <f>InpC!L219</f>
        <v>0</v>
      </c>
      <c r="G363" s="569"/>
      <c r="H363" s="41">
        <f t="shared" si="12"/>
        <v>0</v>
      </c>
      <c r="I363" s="41">
        <f t="shared" si="12"/>
        <v>0</v>
      </c>
      <c r="J363" s="41">
        <f t="shared" si="12"/>
        <v>0</v>
      </c>
      <c r="K363" s="41">
        <f t="shared" si="12"/>
        <v>0</v>
      </c>
      <c r="L363" s="41">
        <f t="shared" si="12"/>
        <v>0</v>
      </c>
      <c r="M363" s="569"/>
    </row>
    <row r="364" spans="2:13" customFormat="1">
      <c r="B364" s="569" t="s">
        <v>659</v>
      </c>
      <c r="C364" s="569" t="str">
        <f>InpC!G49</f>
        <v>DSDC</v>
      </c>
      <c r="H364" s="439">
        <f>SUM(H310:H363)</f>
        <v>14.257762204525324</v>
      </c>
      <c r="I364" s="439">
        <f>SUM(I310:I363)</f>
        <v>14.25495529117703</v>
      </c>
      <c r="J364" s="439">
        <f>SUM(J310:J363)</f>
        <v>14.377955291177031</v>
      </c>
      <c r="K364" s="439">
        <f>SUM(K310:K363)</f>
        <v>14.178955291177033</v>
      </c>
      <c r="L364" s="439">
        <f>SUM(L310:L363)</f>
        <v>13.941955291177031</v>
      </c>
    </row>
    <row r="365" spans="2:13" customFormat="1"/>
    <row r="366" spans="2:13" customFormat="1"/>
    <row r="367" spans="2:13" s="39" customFormat="1">
      <c r="B367" s="40" t="str">
        <f>InpC!H223</f>
        <v>CW11_016WR_PR24</v>
      </c>
      <c r="C367" s="40">
        <f>InpC!I223</f>
        <v>0</v>
      </c>
      <c r="D367" s="40">
        <f>InpC!J223</f>
        <v>0</v>
      </c>
      <c r="E367" s="40">
        <f>InpC!K223</f>
        <v>0</v>
      </c>
      <c r="F367" s="40">
        <f>InpC!L223</f>
        <v>0</v>
      </c>
      <c r="G367" s="569"/>
      <c r="H367" s="41">
        <f t="shared" ref="H367:L382" si="13">SUMIF($E$5:$E$177,$C367,H$5:H$177)+SUMIF($E$5:$E$177,$D367,H$5:H$177)+SUMIF($E$5:$E$177,$E367,H$5:H$177)+SUMIF($E$5:$E$177,$F367,H$5:H$177)+SUMIF($E$5:$E$177,$B367,H$5:H$177)</f>
        <v>0</v>
      </c>
      <c r="I367" s="41">
        <f t="shared" si="13"/>
        <v>0</v>
      </c>
      <c r="J367" s="41">
        <f t="shared" si="13"/>
        <v>0</v>
      </c>
      <c r="K367" s="41">
        <f t="shared" si="13"/>
        <v>0</v>
      </c>
      <c r="L367" s="41">
        <f t="shared" si="13"/>
        <v>0</v>
      </c>
      <c r="M367" s="569"/>
    </row>
    <row r="368" spans="2:13" s="39" customFormat="1">
      <c r="B368" s="40" t="str">
        <f>InpC!H224</f>
        <v>CW11_001WR_PR24</v>
      </c>
      <c r="C368" s="40">
        <f>InpC!I224</f>
        <v>0</v>
      </c>
      <c r="D368" s="40">
        <f>InpC!J224</f>
        <v>0</v>
      </c>
      <c r="E368" s="40">
        <f>InpC!K224</f>
        <v>0</v>
      </c>
      <c r="F368" s="40">
        <f>InpC!L224</f>
        <v>0</v>
      </c>
      <c r="G368" s="569"/>
      <c r="H368" s="41">
        <f t="shared" si="13"/>
        <v>0</v>
      </c>
      <c r="I368" s="41">
        <f t="shared" si="13"/>
        <v>0</v>
      </c>
      <c r="J368" s="41">
        <f t="shared" si="13"/>
        <v>0</v>
      </c>
      <c r="K368" s="41">
        <f t="shared" si="13"/>
        <v>0</v>
      </c>
      <c r="L368" s="41">
        <f t="shared" si="13"/>
        <v>0</v>
      </c>
      <c r="M368" s="569"/>
    </row>
    <row r="369" spans="2:13" s="39" customFormat="1">
      <c r="B369" s="40" t="str">
        <f>InpC!H225</f>
        <v>sum</v>
      </c>
      <c r="C369" s="40">
        <f>InpC!I225</f>
        <v>0</v>
      </c>
      <c r="D369" s="40">
        <f>InpC!J225</f>
        <v>0</v>
      </c>
      <c r="E369" s="40">
        <f>InpC!K225</f>
        <v>0</v>
      </c>
      <c r="F369" s="40">
        <f>InpC!L225</f>
        <v>0</v>
      </c>
      <c r="G369" s="569"/>
      <c r="H369" s="41">
        <f t="shared" si="13"/>
        <v>0</v>
      </c>
      <c r="I369" s="41">
        <f t="shared" si="13"/>
        <v>0</v>
      </c>
      <c r="J369" s="41">
        <f t="shared" si="13"/>
        <v>0</v>
      </c>
      <c r="K369" s="41">
        <f t="shared" si="13"/>
        <v>0</v>
      </c>
      <c r="L369" s="41">
        <f t="shared" si="13"/>
        <v>0</v>
      </c>
      <c r="M369" s="569"/>
    </row>
    <row r="370" spans="2:13" s="39" customFormat="1">
      <c r="B370" s="40" t="str">
        <f>InpC!H226</f>
        <v>CW11_027WR_PR24</v>
      </c>
      <c r="C370" s="40">
        <f>InpC!I226</f>
        <v>0</v>
      </c>
      <c r="D370" s="40">
        <f>InpC!J226</f>
        <v>0</v>
      </c>
      <c r="E370" s="40">
        <f>InpC!K226</f>
        <v>0</v>
      </c>
      <c r="F370" s="40">
        <f>InpC!L226</f>
        <v>0</v>
      </c>
      <c r="G370" s="569"/>
      <c r="H370" s="41">
        <f t="shared" si="13"/>
        <v>0</v>
      </c>
      <c r="I370" s="41">
        <f t="shared" si="13"/>
        <v>0</v>
      </c>
      <c r="J370" s="41">
        <f t="shared" si="13"/>
        <v>0</v>
      </c>
      <c r="K370" s="41">
        <f t="shared" si="13"/>
        <v>0</v>
      </c>
      <c r="L370" s="41">
        <f t="shared" si="13"/>
        <v>0</v>
      </c>
      <c r="M370" s="569"/>
    </row>
    <row r="371" spans="2:13" s="39" customFormat="1">
      <c r="B371" s="40" t="str">
        <f>InpC!H227</f>
        <v>CW11_012WR_PR24</v>
      </c>
      <c r="C371" s="40">
        <f>InpC!I227</f>
        <v>0</v>
      </c>
      <c r="D371" s="40">
        <f>InpC!J227</f>
        <v>0</v>
      </c>
      <c r="E371" s="40">
        <f>InpC!K227</f>
        <v>0</v>
      </c>
      <c r="F371" s="40">
        <f>InpC!L227</f>
        <v>0</v>
      </c>
      <c r="G371" s="569"/>
      <c r="H371" s="41">
        <f t="shared" si="13"/>
        <v>0</v>
      </c>
      <c r="I371" s="41">
        <f t="shared" si="13"/>
        <v>0</v>
      </c>
      <c r="J371" s="41">
        <f t="shared" si="13"/>
        <v>0</v>
      </c>
      <c r="K371" s="41">
        <f t="shared" si="13"/>
        <v>0</v>
      </c>
      <c r="L371" s="41">
        <f t="shared" si="13"/>
        <v>0</v>
      </c>
      <c r="M371" s="569"/>
    </row>
    <row r="372" spans="2:13" s="39" customFormat="1">
      <c r="B372" s="40" t="str">
        <f>InpC!H228</f>
        <v>sum</v>
      </c>
      <c r="C372" s="40">
        <f>InpC!I228</f>
        <v>0</v>
      </c>
      <c r="D372" s="40">
        <f>InpC!J228</f>
        <v>0</v>
      </c>
      <c r="E372" s="40">
        <f>InpC!K228</f>
        <v>0</v>
      </c>
      <c r="F372" s="40">
        <f>InpC!L228</f>
        <v>0</v>
      </c>
      <c r="G372" s="569"/>
      <c r="H372" s="41">
        <f t="shared" si="13"/>
        <v>0</v>
      </c>
      <c r="I372" s="41">
        <f t="shared" si="13"/>
        <v>0</v>
      </c>
      <c r="J372" s="41">
        <f t="shared" si="13"/>
        <v>0</v>
      </c>
      <c r="K372" s="41">
        <f t="shared" si="13"/>
        <v>0</v>
      </c>
      <c r="L372" s="41">
        <f t="shared" si="13"/>
        <v>0</v>
      </c>
      <c r="M372" s="569"/>
    </row>
    <row r="373" spans="2:13" s="39" customFormat="1">
      <c r="B373" s="40" t="str">
        <f>InpC!H229</f>
        <v>CW11_028WR_PR24</v>
      </c>
      <c r="C373" s="40">
        <f>InpC!I229</f>
        <v>0</v>
      </c>
      <c r="D373" s="40">
        <f>InpC!J229</f>
        <v>0</v>
      </c>
      <c r="E373" s="40">
        <f>InpC!K229</f>
        <v>0</v>
      </c>
      <c r="F373" s="40">
        <f>InpC!L229</f>
        <v>0</v>
      </c>
      <c r="G373" s="569"/>
      <c r="H373" s="41">
        <f t="shared" si="13"/>
        <v>0</v>
      </c>
      <c r="I373" s="41">
        <f t="shared" si="13"/>
        <v>0</v>
      </c>
      <c r="J373" s="41">
        <f t="shared" si="13"/>
        <v>0</v>
      </c>
      <c r="K373" s="41">
        <f t="shared" si="13"/>
        <v>0</v>
      </c>
      <c r="L373" s="41">
        <f t="shared" si="13"/>
        <v>0</v>
      </c>
      <c r="M373" s="569"/>
    </row>
    <row r="374" spans="2:13" s="39" customFormat="1">
      <c r="B374" s="40" t="str">
        <f>InpC!H230</f>
        <v>CW11_013WR_PR24</v>
      </c>
      <c r="C374" s="40">
        <f>InpC!I230</f>
        <v>0</v>
      </c>
      <c r="D374" s="40">
        <f>InpC!J230</f>
        <v>0</v>
      </c>
      <c r="E374" s="40">
        <f>InpC!K230</f>
        <v>0</v>
      </c>
      <c r="F374" s="40">
        <f>InpC!L230</f>
        <v>0</v>
      </c>
      <c r="G374" s="569"/>
      <c r="H374" s="41">
        <f t="shared" si="13"/>
        <v>0</v>
      </c>
      <c r="I374" s="41">
        <f t="shared" si="13"/>
        <v>0</v>
      </c>
      <c r="J374" s="41">
        <f t="shared" si="13"/>
        <v>0</v>
      </c>
      <c r="K374" s="41">
        <f t="shared" si="13"/>
        <v>0</v>
      </c>
      <c r="L374" s="41">
        <f t="shared" si="13"/>
        <v>0</v>
      </c>
      <c r="M374" s="569"/>
    </row>
    <row r="375" spans="2:13" s="39" customFormat="1">
      <c r="B375" s="40" t="str">
        <f>InpC!H231</f>
        <v>sum</v>
      </c>
      <c r="C375" s="40">
        <f>InpC!I231</f>
        <v>0</v>
      </c>
      <c r="D375" s="40">
        <f>InpC!J231</f>
        <v>0</v>
      </c>
      <c r="E375" s="40">
        <f>InpC!K231</f>
        <v>0</v>
      </c>
      <c r="F375" s="40">
        <f>InpC!L231</f>
        <v>0</v>
      </c>
      <c r="G375" s="569"/>
      <c r="H375" s="41">
        <f t="shared" si="13"/>
        <v>0</v>
      </c>
      <c r="I375" s="41">
        <f t="shared" si="13"/>
        <v>0</v>
      </c>
      <c r="J375" s="41">
        <f t="shared" si="13"/>
        <v>0</v>
      </c>
      <c r="K375" s="41">
        <f t="shared" si="13"/>
        <v>0</v>
      </c>
      <c r="L375" s="41">
        <f t="shared" si="13"/>
        <v>0</v>
      </c>
      <c r="M375" s="569"/>
    </row>
    <row r="376" spans="2:13" s="39" customFormat="1">
      <c r="B376" s="40" t="str">
        <f>InpC!H232</f>
        <v>sum</v>
      </c>
      <c r="C376" s="40">
        <f>InpC!I232</f>
        <v>0</v>
      </c>
      <c r="D376" s="40">
        <f>InpC!J232</f>
        <v>0</v>
      </c>
      <c r="E376" s="40">
        <f>InpC!K232</f>
        <v>0</v>
      </c>
      <c r="F376" s="40">
        <f>InpC!L232</f>
        <v>0</v>
      </c>
      <c r="G376" s="569"/>
      <c r="H376" s="41">
        <f t="shared" si="13"/>
        <v>0</v>
      </c>
      <c r="I376" s="41">
        <f t="shared" si="13"/>
        <v>0</v>
      </c>
      <c r="J376" s="41">
        <f t="shared" si="13"/>
        <v>0</v>
      </c>
      <c r="K376" s="41">
        <f t="shared" si="13"/>
        <v>0</v>
      </c>
      <c r="L376" s="41">
        <f t="shared" si="13"/>
        <v>0</v>
      </c>
      <c r="M376" s="569"/>
    </row>
    <row r="377" spans="2:13" s="39" customFormat="1">
      <c r="B377" s="40" t="str">
        <f>InpC!H233</f>
        <v>sum</v>
      </c>
      <c r="C377" s="40">
        <f>InpC!I233</f>
        <v>0</v>
      </c>
      <c r="D377" s="40">
        <f>InpC!J233</f>
        <v>0</v>
      </c>
      <c r="E377" s="40">
        <f>InpC!K233</f>
        <v>0</v>
      </c>
      <c r="F377" s="40">
        <f>InpC!L233</f>
        <v>0</v>
      </c>
      <c r="G377" s="569"/>
      <c r="H377" s="41">
        <f t="shared" si="13"/>
        <v>0</v>
      </c>
      <c r="I377" s="41">
        <f t="shared" si="13"/>
        <v>0</v>
      </c>
      <c r="J377" s="41">
        <f t="shared" si="13"/>
        <v>0</v>
      </c>
      <c r="K377" s="41">
        <f t="shared" si="13"/>
        <v>0</v>
      </c>
      <c r="L377" s="41">
        <f t="shared" si="13"/>
        <v>0</v>
      </c>
      <c r="M377" s="569"/>
    </row>
    <row r="378" spans="2:13" s="39" customFormat="1">
      <c r="B378" s="40" t="str">
        <f>InpC!H234</f>
        <v>sum</v>
      </c>
      <c r="C378" s="40">
        <f>InpC!I234</f>
        <v>0</v>
      </c>
      <c r="D378" s="40">
        <f>InpC!J234</f>
        <v>0</v>
      </c>
      <c r="E378" s="40">
        <f>InpC!K234</f>
        <v>0</v>
      </c>
      <c r="F378" s="40">
        <f>InpC!L234</f>
        <v>0</v>
      </c>
      <c r="G378" s="569"/>
      <c r="H378" s="41">
        <f t="shared" si="13"/>
        <v>0</v>
      </c>
      <c r="I378" s="41">
        <f t="shared" si="13"/>
        <v>0</v>
      </c>
      <c r="J378" s="41">
        <f t="shared" si="13"/>
        <v>0</v>
      </c>
      <c r="K378" s="41">
        <f t="shared" si="13"/>
        <v>0</v>
      </c>
      <c r="L378" s="41">
        <f t="shared" si="13"/>
        <v>0</v>
      </c>
      <c r="M378" s="569"/>
    </row>
    <row r="379" spans="2:13" s="39" customFormat="1">
      <c r="B379" s="40" t="str">
        <f>InpC!H235</f>
        <v>CW11_016RWD_PR24</v>
      </c>
      <c r="C379" s="40" t="str">
        <f>InpC!I235</f>
        <v>CW11_016TWD_PR24</v>
      </c>
      <c r="D379" s="40" t="str">
        <f>InpC!J235</f>
        <v>CW11_016WT_PR24</v>
      </c>
      <c r="E379" s="40">
        <f>InpC!K235</f>
        <v>0</v>
      </c>
      <c r="F379" s="40">
        <f>InpC!L235</f>
        <v>0</v>
      </c>
      <c r="G379" s="569"/>
      <c r="H379" s="41">
        <f t="shared" si="13"/>
        <v>0</v>
      </c>
      <c r="I379" s="41">
        <f t="shared" si="13"/>
        <v>0</v>
      </c>
      <c r="J379" s="41">
        <f t="shared" si="13"/>
        <v>0</v>
      </c>
      <c r="K379" s="41">
        <f t="shared" si="13"/>
        <v>0</v>
      </c>
      <c r="L379" s="41">
        <f t="shared" si="13"/>
        <v>0</v>
      </c>
      <c r="M379" s="569"/>
    </row>
    <row r="380" spans="2:13" s="39" customFormat="1">
      <c r="B380" s="40" t="str">
        <f>InpC!H236</f>
        <v>CW11_001RWD_PR24</v>
      </c>
      <c r="C380" s="40" t="str">
        <f>InpC!I236</f>
        <v>CW11_001TWD_PR24</v>
      </c>
      <c r="D380" s="40" t="str">
        <f>InpC!J236</f>
        <v>CW11_001WT_PR24</v>
      </c>
      <c r="E380" s="40">
        <f>InpC!K236</f>
        <v>0</v>
      </c>
      <c r="F380" s="40">
        <f>InpC!L236</f>
        <v>0</v>
      </c>
      <c r="G380" s="569"/>
      <c r="H380" s="41">
        <f t="shared" si="13"/>
        <v>0</v>
      </c>
      <c r="I380" s="41">
        <f t="shared" si="13"/>
        <v>0</v>
      </c>
      <c r="J380" s="41">
        <f t="shared" si="13"/>
        <v>0</v>
      </c>
      <c r="K380" s="41">
        <f t="shared" si="13"/>
        <v>0</v>
      </c>
      <c r="L380" s="41">
        <f t="shared" si="13"/>
        <v>0</v>
      </c>
      <c r="M380" s="569"/>
    </row>
    <row r="381" spans="2:13" s="39" customFormat="1">
      <c r="B381" s="40" t="str">
        <f>InpC!H237</f>
        <v>sum</v>
      </c>
      <c r="C381" s="40">
        <f>InpC!I237</f>
        <v>0</v>
      </c>
      <c r="D381" s="40">
        <f>InpC!J237</f>
        <v>0</v>
      </c>
      <c r="E381" s="40">
        <f>InpC!K237</f>
        <v>0</v>
      </c>
      <c r="F381" s="40">
        <f>InpC!L237</f>
        <v>0</v>
      </c>
      <c r="G381" s="569"/>
      <c r="H381" s="41">
        <f t="shared" si="13"/>
        <v>0</v>
      </c>
      <c r="I381" s="41">
        <f t="shared" si="13"/>
        <v>0</v>
      </c>
      <c r="J381" s="41">
        <f t="shared" si="13"/>
        <v>0</v>
      </c>
      <c r="K381" s="41">
        <f t="shared" si="13"/>
        <v>0</v>
      </c>
      <c r="L381" s="41">
        <f t="shared" si="13"/>
        <v>0</v>
      </c>
      <c r="M381" s="569"/>
    </row>
    <row r="382" spans="2:13" s="39" customFormat="1">
      <c r="B382" s="40" t="str">
        <f>InpC!H238</f>
        <v>CW11_017TOT_PR24</v>
      </c>
      <c r="C382" s="40" t="str">
        <f>InpC!I238</f>
        <v>CW11_021TOT_PR24</v>
      </c>
      <c r="D382" s="40" t="str">
        <f>InpC!J238</f>
        <v>CW11_020TOT_PR24</v>
      </c>
      <c r="E382" s="40" t="str">
        <f>InpC!K238</f>
        <v>CW11_019TOT_PR24</v>
      </c>
      <c r="F382" s="40" t="str">
        <f>InpC!L238</f>
        <v>CW11_018TOT_PR24</v>
      </c>
      <c r="G382" s="569"/>
      <c r="H382" s="41">
        <f t="shared" si="13"/>
        <v>0</v>
      </c>
      <c r="I382" s="41">
        <f t="shared" si="13"/>
        <v>0</v>
      </c>
      <c r="J382" s="41">
        <f t="shared" si="13"/>
        <v>0</v>
      </c>
      <c r="K382" s="41">
        <f t="shared" si="13"/>
        <v>0</v>
      </c>
      <c r="L382" s="41">
        <f t="shared" si="13"/>
        <v>0</v>
      </c>
      <c r="M382" s="569"/>
    </row>
    <row r="383" spans="2:13" s="39" customFormat="1">
      <c r="B383" s="40" t="str">
        <f>InpC!H239</f>
        <v>CW11_002TOT_PR24</v>
      </c>
      <c r="C383" s="40" t="str">
        <f>InpC!I239</f>
        <v>CW11_006TOT_PR24</v>
      </c>
      <c r="D383" s="40" t="str">
        <f>InpC!J239</f>
        <v>CW11_005TOT_PR24</v>
      </c>
      <c r="E383" s="40" t="str">
        <f>InpC!K239</f>
        <v>CW11_004TOT_PR24</v>
      </c>
      <c r="F383" s="40" t="str">
        <f>InpC!L239</f>
        <v>CW11_003TOT_PR24</v>
      </c>
      <c r="G383" s="569"/>
      <c r="H383" s="41">
        <f t="shared" ref="H383:L398" si="14">SUMIF($E$5:$E$177,$C383,H$5:H$177)+SUMIF($E$5:$E$177,$D383,H$5:H$177)+SUMIF($E$5:$E$177,$E383,H$5:H$177)+SUMIF($E$5:$E$177,$F383,H$5:H$177)+SUMIF($E$5:$E$177,$B383,H$5:H$177)</f>
        <v>1.1790000000000003</v>
      </c>
      <c r="I383" s="41">
        <f t="shared" si="14"/>
        <v>1.1790000000000003</v>
      </c>
      <c r="J383" s="41">
        <f t="shared" si="14"/>
        <v>1.1790000000000003</v>
      </c>
      <c r="K383" s="41">
        <f t="shared" si="14"/>
        <v>1.1790000000000005</v>
      </c>
      <c r="L383" s="41">
        <f t="shared" si="14"/>
        <v>1.1790000000000005</v>
      </c>
      <c r="M383" s="569"/>
    </row>
    <row r="384" spans="2:13" s="39" customFormat="1">
      <c r="B384" s="40" t="str">
        <f>InpC!H240</f>
        <v>sum</v>
      </c>
      <c r="C384" s="40">
        <f>InpC!I240</f>
        <v>0</v>
      </c>
      <c r="D384" s="40">
        <f>InpC!J240</f>
        <v>0</v>
      </c>
      <c r="E384" s="40">
        <f>InpC!K240</f>
        <v>0</v>
      </c>
      <c r="F384" s="40">
        <f>InpC!L240</f>
        <v>0</v>
      </c>
      <c r="G384" s="569"/>
      <c r="H384" s="41">
        <f t="shared" si="14"/>
        <v>0</v>
      </c>
      <c r="I384" s="41">
        <f t="shared" si="14"/>
        <v>0</v>
      </c>
      <c r="J384" s="41">
        <f t="shared" si="14"/>
        <v>0</v>
      </c>
      <c r="K384" s="41">
        <f t="shared" si="14"/>
        <v>0</v>
      </c>
      <c r="L384" s="41">
        <f t="shared" si="14"/>
        <v>0</v>
      </c>
      <c r="M384" s="569"/>
    </row>
    <row r="385" spans="2:13" s="39" customFormat="1">
      <c r="B385" s="40" t="str">
        <f>InpC!H241</f>
        <v>CW11_027RWD_PR24</v>
      </c>
      <c r="C385" s="40" t="str">
        <f>InpC!I241</f>
        <v>CW11_027TWD_PR24</v>
      </c>
      <c r="D385" s="40" t="str">
        <f>InpC!J241</f>
        <v>CW11_027WT_PR24</v>
      </c>
      <c r="E385" s="40">
        <f>InpC!K241</f>
        <v>0</v>
      </c>
      <c r="F385" s="40">
        <f>InpC!L241</f>
        <v>0</v>
      </c>
      <c r="G385" s="569"/>
      <c r="H385" s="41">
        <f t="shared" si="14"/>
        <v>0</v>
      </c>
      <c r="I385" s="41">
        <f t="shared" si="14"/>
        <v>0</v>
      </c>
      <c r="J385" s="41">
        <f t="shared" si="14"/>
        <v>0</v>
      </c>
      <c r="K385" s="41">
        <f t="shared" si="14"/>
        <v>0</v>
      </c>
      <c r="L385" s="41">
        <f t="shared" si="14"/>
        <v>0</v>
      </c>
      <c r="M385" s="569"/>
    </row>
    <row r="386" spans="2:13" s="39" customFormat="1">
      <c r="B386" s="40" t="str">
        <f>InpC!H242</f>
        <v>CW11_012RWD_PR24</v>
      </c>
      <c r="C386" s="40" t="str">
        <f>InpC!I242</f>
        <v>CW11_012TWD_PR24</v>
      </c>
      <c r="D386" s="40" t="str">
        <f>InpC!J242</f>
        <v>CW11_012WT_PR24</v>
      </c>
      <c r="E386" s="40">
        <f>InpC!K242</f>
        <v>0</v>
      </c>
      <c r="F386" s="40">
        <f>InpC!L242</f>
        <v>0</v>
      </c>
      <c r="G386" s="569"/>
      <c r="H386" s="41">
        <f t="shared" si="14"/>
        <v>0</v>
      </c>
      <c r="I386" s="41">
        <f t="shared" si="14"/>
        <v>0</v>
      </c>
      <c r="J386" s="41">
        <f t="shared" si="14"/>
        <v>0</v>
      </c>
      <c r="K386" s="41">
        <f t="shared" si="14"/>
        <v>0</v>
      </c>
      <c r="L386" s="41">
        <f t="shared" si="14"/>
        <v>0</v>
      </c>
      <c r="M386" s="569"/>
    </row>
    <row r="387" spans="2:13" s="39" customFormat="1">
      <c r="B387" s="40" t="str">
        <f>InpC!H243</f>
        <v>sum</v>
      </c>
      <c r="C387" s="40">
        <f>InpC!I243</f>
        <v>0</v>
      </c>
      <c r="D387" s="40">
        <f>InpC!J243</f>
        <v>0</v>
      </c>
      <c r="E387" s="40">
        <f>InpC!K243</f>
        <v>0</v>
      </c>
      <c r="F387" s="40">
        <f>InpC!L243</f>
        <v>0</v>
      </c>
      <c r="G387" s="569"/>
      <c r="H387" s="41">
        <f t="shared" si="14"/>
        <v>0</v>
      </c>
      <c r="I387" s="41">
        <f t="shared" si="14"/>
        <v>0</v>
      </c>
      <c r="J387" s="41">
        <f t="shared" si="14"/>
        <v>0</v>
      </c>
      <c r="K387" s="41">
        <f t="shared" si="14"/>
        <v>0</v>
      </c>
      <c r="L387" s="41">
        <f t="shared" si="14"/>
        <v>0</v>
      </c>
      <c r="M387" s="569"/>
    </row>
    <row r="388" spans="2:13" s="39" customFormat="1">
      <c r="B388" s="40" t="str">
        <f>InpC!H244</f>
        <v>CW11_028RWD_PR24</v>
      </c>
      <c r="C388" s="40" t="str">
        <f>InpC!I244</f>
        <v>CW11_029TOT_PR24</v>
      </c>
      <c r="D388" s="40" t="str">
        <f>InpC!J244</f>
        <v>CW11_028TWD_PR24</v>
      </c>
      <c r="E388" s="40" t="str">
        <f>InpC!K244</f>
        <v>CW11_028WT_PR24</v>
      </c>
      <c r="F388" s="40">
        <f>InpC!L244</f>
        <v>0</v>
      </c>
      <c r="G388" s="569"/>
      <c r="H388" s="41">
        <f t="shared" si="14"/>
        <v>0</v>
      </c>
      <c r="I388" s="41">
        <f t="shared" si="14"/>
        <v>0</v>
      </c>
      <c r="J388" s="41">
        <f t="shared" si="14"/>
        <v>0</v>
      </c>
      <c r="K388" s="41">
        <f t="shared" si="14"/>
        <v>0</v>
      </c>
      <c r="L388" s="41">
        <f t="shared" si="14"/>
        <v>0</v>
      </c>
      <c r="M388" s="569"/>
    </row>
    <row r="389" spans="2:13" s="39" customFormat="1">
      <c r="B389" s="40" t="str">
        <f>InpC!H245</f>
        <v>CW11_013RWD_PR24</v>
      </c>
      <c r="C389" s="40" t="str">
        <f>InpC!I245</f>
        <v>CW11_014TOT_PR24</v>
      </c>
      <c r="D389" s="40" t="str">
        <f>InpC!J245</f>
        <v>CW11_013TWD_PR24</v>
      </c>
      <c r="E389" s="40" t="str">
        <f>InpC!K245</f>
        <v>CW11_013WT_PR24</v>
      </c>
      <c r="F389" s="40">
        <f>InpC!L245</f>
        <v>0</v>
      </c>
      <c r="G389" s="569"/>
      <c r="H389" s="41">
        <f t="shared" si="14"/>
        <v>0</v>
      </c>
      <c r="I389" s="41">
        <f t="shared" si="14"/>
        <v>0</v>
      </c>
      <c r="J389" s="41">
        <f t="shared" si="14"/>
        <v>0</v>
      </c>
      <c r="K389" s="41">
        <f t="shared" si="14"/>
        <v>0</v>
      </c>
      <c r="L389" s="41">
        <f t="shared" si="14"/>
        <v>0</v>
      </c>
      <c r="M389" s="569"/>
    </row>
    <row r="390" spans="2:13" s="39" customFormat="1">
      <c r="B390" s="40" t="str">
        <f>InpC!H246</f>
        <v>sum</v>
      </c>
      <c r="C390" s="40">
        <f>InpC!I246</f>
        <v>0</v>
      </c>
      <c r="D390" s="40">
        <f>InpC!J246</f>
        <v>0</v>
      </c>
      <c r="E390" s="40">
        <f>InpC!K246</f>
        <v>0</v>
      </c>
      <c r="F390" s="40">
        <f>InpC!L246</f>
        <v>0</v>
      </c>
      <c r="G390" s="569"/>
      <c r="H390" s="41">
        <f t="shared" si="14"/>
        <v>0</v>
      </c>
      <c r="I390" s="41">
        <f t="shared" si="14"/>
        <v>0</v>
      </c>
      <c r="J390" s="41">
        <f t="shared" si="14"/>
        <v>0</v>
      </c>
      <c r="K390" s="41">
        <f t="shared" si="14"/>
        <v>0</v>
      </c>
      <c r="L390" s="41">
        <f t="shared" si="14"/>
        <v>0</v>
      </c>
      <c r="M390" s="569"/>
    </row>
    <row r="391" spans="2:13" s="39" customFormat="1">
      <c r="B391" s="40" t="str">
        <f>InpC!H247</f>
        <v>sum</v>
      </c>
      <c r="C391" s="40">
        <f>InpC!I247</f>
        <v>0</v>
      </c>
      <c r="D391" s="40">
        <f>InpC!J247</f>
        <v>0</v>
      </c>
      <c r="E391" s="40">
        <f>InpC!K247</f>
        <v>0</v>
      </c>
      <c r="F391" s="40">
        <f>InpC!L247</f>
        <v>0</v>
      </c>
      <c r="G391" s="569"/>
      <c r="H391" s="41">
        <f t="shared" si="14"/>
        <v>0</v>
      </c>
      <c r="I391" s="41">
        <f t="shared" si="14"/>
        <v>0</v>
      </c>
      <c r="J391" s="41">
        <f t="shared" si="14"/>
        <v>0</v>
      </c>
      <c r="K391" s="41">
        <f t="shared" si="14"/>
        <v>0</v>
      </c>
      <c r="L391" s="41">
        <f t="shared" si="14"/>
        <v>0</v>
      </c>
      <c r="M391" s="569"/>
    </row>
    <row r="392" spans="2:13" s="39" customFormat="1">
      <c r="B392" s="40" t="str">
        <f>InpC!H248</f>
        <v>sum</v>
      </c>
      <c r="C392" s="40">
        <f>InpC!I248</f>
        <v>0</v>
      </c>
      <c r="D392" s="40">
        <f>InpC!J248</f>
        <v>0</v>
      </c>
      <c r="E392" s="40">
        <f>InpC!K248</f>
        <v>0</v>
      </c>
      <c r="F392" s="40">
        <f>InpC!L248</f>
        <v>0</v>
      </c>
      <c r="G392" s="569"/>
      <c r="H392" s="41">
        <f t="shared" si="14"/>
        <v>0</v>
      </c>
      <c r="I392" s="41">
        <f t="shared" si="14"/>
        <v>0</v>
      </c>
      <c r="J392" s="41">
        <f t="shared" si="14"/>
        <v>0</v>
      </c>
      <c r="K392" s="41">
        <f t="shared" si="14"/>
        <v>0</v>
      </c>
      <c r="L392" s="41">
        <f t="shared" si="14"/>
        <v>0</v>
      </c>
      <c r="M392" s="569"/>
    </row>
    <row r="393" spans="2:13" s="39" customFormat="1">
      <c r="B393" s="40" t="str">
        <f>InpC!H249</f>
        <v>sum</v>
      </c>
      <c r="C393" s="40">
        <f>InpC!I249</f>
        <v>0</v>
      </c>
      <c r="D393" s="40">
        <f>InpC!J249</f>
        <v>0</v>
      </c>
      <c r="E393" s="40">
        <f>InpC!K249</f>
        <v>0</v>
      </c>
      <c r="F393" s="40">
        <f>InpC!L249</f>
        <v>0</v>
      </c>
      <c r="G393" s="569"/>
      <c r="H393" s="41">
        <f t="shared" si="14"/>
        <v>0</v>
      </c>
      <c r="I393" s="41">
        <f t="shared" si="14"/>
        <v>0</v>
      </c>
      <c r="J393" s="41">
        <f t="shared" si="14"/>
        <v>0</v>
      </c>
      <c r="K393" s="41">
        <f t="shared" si="14"/>
        <v>0</v>
      </c>
      <c r="L393" s="41">
        <f t="shared" si="14"/>
        <v>0</v>
      </c>
      <c r="M393" s="569"/>
    </row>
    <row r="394" spans="2:13" s="39" customFormat="1">
      <c r="B394" s="40" t="str">
        <f>InpC!H250</f>
        <v>CWW11_014TOT_PR24</v>
      </c>
      <c r="C394" s="40" t="str">
        <f>InpC!I250</f>
        <v>CWW11_016TOT_PR24</v>
      </c>
      <c r="D394" s="40" t="str">
        <f>InpC!J250</f>
        <v>CWW11_015TOT_PR24</v>
      </c>
      <c r="E394" s="40">
        <f>InpC!K250</f>
        <v>0</v>
      </c>
      <c r="F394" s="40">
        <f>InpC!L250</f>
        <v>0</v>
      </c>
      <c r="G394" s="569"/>
      <c r="H394" s="41">
        <f t="shared" si="14"/>
        <v>0</v>
      </c>
      <c r="I394" s="41">
        <f t="shared" si="14"/>
        <v>0</v>
      </c>
      <c r="J394" s="41">
        <f t="shared" si="14"/>
        <v>0</v>
      </c>
      <c r="K394" s="41">
        <f t="shared" si="14"/>
        <v>0</v>
      </c>
      <c r="L394" s="41">
        <f t="shared" si="14"/>
        <v>0</v>
      </c>
      <c r="M394" s="569"/>
    </row>
    <row r="395" spans="2:13" s="39" customFormat="1">
      <c r="B395" s="40" t="str">
        <f>InpC!H251</f>
        <v>CWW11_001TOT_PR24</v>
      </c>
      <c r="C395" s="40" t="str">
        <f>InpC!I251</f>
        <v>CWW11_003TOT_PR24</v>
      </c>
      <c r="D395" s="40" t="str">
        <f>InpC!J251</f>
        <v>CWW11_002TOT_PR24</v>
      </c>
      <c r="E395" s="40">
        <f>InpC!K251</f>
        <v>0</v>
      </c>
      <c r="F395" s="40">
        <f>InpC!L251</f>
        <v>0</v>
      </c>
      <c r="G395" s="569"/>
      <c r="H395" s="41">
        <f t="shared" si="14"/>
        <v>0</v>
      </c>
      <c r="I395" s="41">
        <f t="shared" si="14"/>
        <v>0</v>
      </c>
      <c r="J395" s="41">
        <f t="shared" si="14"/>
        <v>0</v>
      </c>
      <c r="K395" s="41">
        <f t="shared" si="14"/>
        <v>0</v>
      </c>
      <c r="L395" s="41">
        <f t="shared" si="14"/>
        <v>0</v>
      </c>
      <c r="M395" s="569"/>
    </row>
    <row r="396" spans="2:13" s="39" customFormat="1">
      <c r="B396" s="40" t="str">
        <f>InpC!H252</f>
        <v>sum</v>
      </c>
      <c r="C396" s="40">
        <f>InpC!I252</f>
        <v>0</v>
      </c>
      <c r="D396" s="40">
        <f>InpC!J252</f>
        <v>0</v>
      </c>
      <c r="E396" s="40">
        <f>InpC!K252</f>
        <v>0</v>
      </c>
      <c r="F396" s="40">
        <f>InpC!L252</f>
        <v>0</v>
      </c>
      <c r="G396" s="569"/>
      <c r="H396" s="41">
        <f t="shared" si="14"/>
        <v>0</v>
      </c>
      <c r="I396" s="41">
        <f t="shared" si="14"/>
        <v>0</v>
      </c>
      <c r="J396" s="41">
        <f t="shared" si="14"/>
        <v>0</v>
      </c>
      <c r="K396" s="41">
        <f t="shared" si="14"/>
        <v>0</v>
      </c>
      <c r="L396" s="41">
        <f t="shared" si="14"/>
        <v>0</v>
      </c>
      <c r="M396" s="569"/>
    </row>
    <row r="397" spans="2:13" s="39" customFormat="1">
      <c r="B397" s="40" t="str">
        <f>InpC!H253</f>
        <v>CWW11_021TOT_PR24</v>
      </c>
      <c r="C397" s="40">
        <f>InpC!I253</f>
        <v>0</v>
      </c>
      <c r="D397" s="40">
        <f>InpC!J253</f>
        <v>0</v>
      </c>
      <c r="E397" s="40">
        <f>InpC!K253</f>
        <v>0</v>
      </c>
      <c r="F397" s="40">
        <f>InpC!L253</f>
        <v>0</v>
      </c>
      <c r="G397" s="569"/>
      <c r="H397" s="41">
        <f t="shared" si="14"/>
        <v>0</v>
      </c>
      <c r="I397" s="41">
        <f t="shared" si="14"/>
        <v>0</v>
      </c>
      <c r="J397" s="41">
        <f t="shared" si="14"/>
        <v>0</v>
      </c>
      <c r="K397" s="41">
        <f t="shared" si="14"/>
        <v>0</v>
      </c>
      <c r="L397" s="41">
        <f t="shared" si="14"/>
        <v>0</v>
      </c>
      <c r="M397" s="569"/>
    </row>
    <row r="398" spans="2:13" s="39" customFormat="1">
      <c r="B398" s="40" t="str">
        <f>InpC!H254</f>
        <v>CWW11_008TOT_PR24</v>
      </c>
      <c r="C398" s="40">
        <f>InpC!I254</f>
        <v>0</v>
      </c>
      <c r="D398" s="40">
        <f>InpC!J254</f>
        <v>0</v>
      </c>
      <c r="E398" s="40">
        <f>InpC!K254</f>
        <v>0</v>
      </c>
      <c r="F398" s="40">
        <f>InpC!L254</f>
        <v>0</v>
      </c>
      <c r="G398" s="569"/>
      <c r="H398" s="41">
        <f t="shared" si="14"/>
        <v>0</v>
      </c>
      <c r="I398" s="41">
        <f t="shared" si="14"/>
        <v>0</v>
      </c>
      <c r="J398" s="41">
        <f t="shared" si="14"/>
        <v>0</v>
      </c>
      <c r="K398" s="41">
        <f t="shared" si="14"/>
        <v>0</v>
      </c>
      <c r="L398" s="41">
        <f t="shared" si="14"/>
        <v>0</v>
      </c>
      <c r="M398" s="569"/>
    </row>
    <row r="399" spans="2:13" s="39" customFormat="1">
      <c r="B399" s="40" t="str">
        <f>InpC!H255</f>
        <v>sum</v>
      </c>
      <c r="C399" s="40">
        <f>InpC!I255</f>
        <v>0</v>
      </c>
      <c r="D399" s="40">
        <f>InpC!J255</f>
        <v>0</v>
      </c>
      <c r="E399" s="40">
        <f>InpC!K255</f>
        <v>0</v>
      </c>
      <c r="F399" s="40">
        <f>InpC!L255</f>
        <v>0</v>
      </c>
      <c r="G399" s="569"/>
      <c r="H399" s="41">
        <f t="shared" ref="H399:L405" si="15">SUMIF($E$5:$E$177,$C399,H$5:H$177)+SUMIF($E$5:$E$177,$D399,H$5:H$177)+SUMIF($E$5:$E$177,$E399,H$5:H$177)+SUMIF($E$5:$E$177,$F399,H$5:H$177)+SUMIF($E$5:$E$177,$B399,H$5:H$177)</f>
        <v>0</v>
      </c>
      <c r="I399" s="41">
        <f t="shared" si="15"/>
        <v>0</v>
      </c>
      <c r="J399" s="41">
        <f t="shared" si="15"/>
        <v>0</v>
      </c>
      <c r="K399" s="41">
        <f t="shared" si="15"/>
        <v>0</v>
      </c>
      <c r="L399" s="41">
        <f t="shared" si="15"/>
        <v>0</v>
      </c>
      <c r="M399" s="569"/>
    </row>
    <row r="400" spans="2:13" s="39" customFormat="1">
      <c r="B400" s="40" t="str">
        <f>InpC!H256</f>
        <v>CWW11_022TOT_PR24</v>
      </c>
      <c r="C400" s="40" t="str">
        <f>InpC!I256</f>
        <v>CWW11_023TOT_PR24</v>
      </c>
      <c r="D400" s="40">
        <f>InpC!J256</f>
        <v>0</v>
      </c>
      <c r="E400" s="40">
        <f>InpC!K256</f>
        <v>0</v>
      </c>
      <c r="F400" s="40">
        <f>InpC!L256</f>
        <v>0</v>
      </c>
      <c r="G400" s="569"/>
      <c r="H400" s="41">
        <f t="shared" si="15"/>
        <v>0</v>
      </c>
      <c r="I400" s="41">
        <f t="shared" si="15"/>
        <v>0</v>
      </c>
      <c r="J400" s="41">
        <f t="shared" si="15"/>
        <v>0</v>
      </c>
      <c r="K400" s="41">
        <f t="shared" si="15"/>
        <v>0</v>
      </c>
      <c r="L400" s="41">
        <f t="shared" si="15"/>
        <v>0</v>
      </c>
      <c r="M400" s="569"/>
    </row>
    <row r="401" spans="1:22" s="39" customFormat="1">
      <c r="B401" s="40" t="str">
        <f>InpC!H257</f>
        <v>CWW11_009TOT_PR24</v>
      </c>
      <c r="C401" s="40" t="str">
        <f>InpC!I257</f>
        <v>CWW11_010TOT_PR24</v>
      </c>
      <c r="D401" s="40">
        <f>InpC!J257</f>
        <v>0</v>
      </c>
      <c r="E401" s="40">
        <f>InpC!K257</f>
        <v>0</v>
      </c>
      <c r="F401" s="40">
        <f>InpC!L257</f>
        <v>0</v>
      </c>
      <c r="G401" s="569"/>
      <c r="H401" s="41">
        <f t="shared" si="15"/>
        <v>0</v>
      </c>
      <c r="I401" s="41">
        <f t="shared" si="15"/>
        <v>0</v>
      </c>
      <c r="J401" s="41">
        <f t="shared" si="15"/>
        <v>0</v>
      </c>
      <c r="K401" s="41">
        <f t="shared" si="15"/>
        <v>0</v>
      </c>
      <c r="L401" s="41">
        <f t="shared" si="15"/>
        <v>0</v>
      </c>
      <c r="M401" s="569"/>
    </row>
    <row r="402" spans="1:22" s="39" customFormat="1">
      <c r="B402" s="40" t="str">
        <f>InpC!H258</f>
        <v>sum</v>
      </c>
      <c r="C402" s="40">
        <f>InpC!I258</f>
        <v>0</v>
      </c>
      <c r="D402" s="40">
        <f>InpC!J258</f>
        <v>0</v>
      </c>
      <c r="E402" s="40">
        <f>InpC!K258</f>
        <v>0</v>
      </c>
      <c r="F402" s="40">
        <f>InpC!L258</f>
        <v>0</v>
      </c>
      <c r="G402" s="569"/>
      <c r="H402" s="41">
        <f t="shared" si="15"/>
        <v>0</v>
      </c>
      <c r="I402" s="41">
        <f t="shared" si="15"/>
        <v>0</v>
      </c>
      <c r="J402" s="41">
        <f t="shared" si="15"/>
        <v>0</v>
      </c>
      <c r="K402" s="41">
        <f t="shared" si="15"/>
        <v>0</v>
      </c>
      <c r="L402" s="41">
        <f t="shared" si="15"/>
        <v>0</v>
      </c>
      <c r="M402" s="569"/>
    </row>
    <row r="403" spans="1:22" s="39" customFormat="1">
      <c r="B403" s="40" t="str">
        <f>InpC!H259</f>
        <v>sum</v>
      </c>
      <c r="C403" s="40">
        <f>InpC!I259</f>
        <v>0</v>
      </c>
      <c r="D403" s="40">
        <f>InpC!J259</f>
        <v>0</v>
      </c>
      <c r="E403" s="40">
        <f>InpC!K259</f>
        <v>0</v>
      </c>
      <c r="F403" s="40">
        <f>InpC!L259</f>
        <v>0</v>
      </c>
      <c r="G403" s="569"/>
      <c r="H403" s="41">
        <f t="shared" si="15"/>
        <v>0</v>
      </c>
      <c r="I403" s="41">
        <f t="shared" si="15"/>
        <v>0</v>
      </c>
      <c r="J403" s="41">
        <f t="shared" si="15"/>
        <v>0</v>
      </c>
      <c r="K403" s="41">
        <f t="shared" si="15"/>
        <v>0</v>
      </c>
      <c r="L403" s="41">
        <f t="shared" si="15"/>
        <v>0</v>
      </c>
      <c r="M403" s="569"/>
    </row>
    <row r="404" spans="1:22" s="39" customFormat="1">
      <c r="B404" s="40" t="str">
        <f>InpC!H260</f>
        <v>sum</v>
      </c>
      <c r="C404" s="40">
        <f>InpC!I260</f>
        <v>0</v>
      </c>
      <c r="D404" s="40">
        <f>InpC!J260</f>
        <v>0</v>
      </c>
      <c r="E404" s="40">
        <f>InpC!K260</f>
        <v>0</v>
      </c>
      <c r="F404" s="40">
        <f>InpC!L260</f>
        <v>0</v>
      </c>
      <c r="G404" s="569"/>
      <c r="H404" s="41">
        <f t="shared" si="15"/>
        <v>0</v>
      </c>
      <c r="I404" s="41">
        <f t="shared" si="15"/>
        <v>0</v>
      </c>
      <c r="J404" s="41">
        <f t="shared" si="15"/>
        <v>0</v>
      </c>
      <c r="K404" s="41">
        <f t="shared" si="15"/>
        <v>0</v>
      </c>
      <c r="L404" s="41">
        <f t="shared" si="15"/>
        <v>0</v>
      </c>
      <c r="M404" s="569"/>
    </row>
    <row r="405" spans="1:22" s="39" customFormat="1">
      <c r="B405" s="40" t="str">
        <f>InpC!H261</f>
        <v>sum</v>
      </c>
      <c r="C405" s="40">
        <f>InpC!I261</f>
        <v>0</v>
      </c>
      <c r="D405" s="40">
        <f>InpC!J261</f>
        <v>0</v>
      </c>
      <c r="E405" s="40">
        <f>InpC!K261</f>
        <v>0</v>
      </c>
      <c r="F405" s="40">
        <f>InpC!L261</f>
        <v>0</v>
      </c>
      <c r="G405" s="569"/>
      <c r="H405" s="41">
        <f t="shared" si="15"/>
        <v>0</v>
      </c>
      <c r="I405" s="41">
        <f t="shared" si="15"/>
        <v>0</v>
      </c>
      <c r="J405" s="41">
        <f t="shared" si="15"/>
        <v>0</v>
      </c>
      <c r="K405" s="41">
        <f t="shared" si="15"/>
        <v>0</v>
      </c>
      <c r="L405" s="41">
        <f t="shared" si="15"/>
        <v>0</v>
      </c>
      <c r="M405" s="569"/>
    </row>
    <row r="406" spans="1:22" customFormat="1">
      <c r="B406" s="569" t="s">
        <v>660</v>
      </c>
      <c r="C406" s="569" t="str">
        <f>InpC!G50</f>
        <v>TPC</v>
      </c>
      <c r="H406" s="439">
        <f>SUM(H367:H405)</f>
        <v>1.1790000000000003</v>
      </c>
      <c r="I406" s="439">
        <f>SUM(I367:I405)</f>
        <v>1.1790000000000003</v>
      </c>
      <c r="J406" s="439">
        <f>SUM(J367:J405)</f>
        <v>1.1790000000000003</v>
      </c>
      <c r="K406" s="439">
        <f>SUM(K367:K405)</f>
        <v>1.1790000000000005</v>
      </c>
      <c r="L406" s="439">
        <f>SUM(L367:L405)</f>
        <v>1.1790000000000005</v>
      </c>
    </row>
    <row r="407" spans="1:22" s="39" customFormat="1"/>
    <row r="408" spans="1:22" s="39" customFormat="1"/>
    <row r="409" spans="1:22" s="39" customFormat="1">
      <c r="B409" s="40" t="str">
        <f>InpC!H265</f>
        <v>B0007DSPWT_PR24</v>
      </c>
      <c r="C409" s="40">
        <f>InpC!I265</f>
        <v>0</v>
      </c>
      <c r="D409" s="40">
        <f>InpC!J265</f>
        <v>0</v>
      </c>
      <c r="E409" s="40">
        <f>InpC!K265</f>
        <v>0</v>
      </c>
      <c r="F409" s="40">
        <f>InpC!L265</f>
        <v>0</v>
      </c>
      <c r="G409" s="41"/>
      <c r="H409" s="41">
        <f t="shared" ref="H409:L410" si="16">SUMIF($E$5:$E$177,$C409,H$5:H$177)+SUMIF($E$5:$E$177,$D409,H$5:H$177)+SUMIF($E$5:$E$177,$E409,H$5:H$177)+SUMIF($E$5:$E$177,$F409,H$5:H$177)+SUMIF($E$5:$E$177,$B409,H$5:H$177)</f>
        <v>8831</v>
      </c>
      <c r="I409" s="41">
        <f t="shared" si="16"/>
        <v>8945</v>
      </c>
      <c r="J409" s="41">
        <f t="shared" si="16"/>
        <v>9150</v>
      </c>
      <c r="K409" s="41">
        <f t="shared" si="16"/>
        <v>8819</v>
      </c>
      <c r="L409" s="41">
        <f t="shared" si="16"/>
        <v>8437</v>
      </c>
      <c r="M409" s="41"/>
    </row>
    <row r="410" spans="1:22" s="39" customFormat="1">
      <c r="B410" s="40" t="str">
        <f>InpC!H266</f>
        <v>B0007DSPWWT_PR24</v>
      </c>
      <c r="C410" s="40">
        <f>InpC!I266</f>
        <v>0</v>
      </c>
      <c r="D410" s="40">
        <f>InpC!J266</f>
        <v>0</v>
      </c>
      <c r="E410" s="40">
        <f>InpC!K266</f>
        <v>0</v>
      </c>
      <c r="F410" s="40">
        <f>InpC!L266</f>
        <v>0</v>
      </c>
      <c r="G410" s="41"/>
      <c r="H410" s="41">
        <f t="shared" si="16"/>
        <v>7395</v>
      </c>
      <c r="I410" s="41">
        <f t="shared" si="16"/>
        <v>7470</v>
      </c>
      <c r="J410" s="41">
        <f t="shared" si="16"/>
        <v>7579</v>
      </c>
      <c r="K410" s="41">
        <f t="shared" si="16"/>
        <v>7319</v>
      </c>
      <c r="L410" s="41">
        <f t="shared" si="16"/>
        <v>7017</v>
      </c>
      <c r="M410" s="41"/>
    </row>
    <row r="411" spans="1:22" s="39" customFormat="1">
      <c r="B411" s="569" t="s">
        <v>661</v>
      </c>
      <c r="C411" s="569" t="s">
        <v>662</v>
      </c>
      <c r="D411" s="571"/>
      <c r="E411" s="569"/>
      <c r="F411" s="569"/>
      <c r="G411" s="569"/>
      <c r="H411" s="43">
        <f>SUM(H409:H410)</f>
        <v>16226</v>
      </c>
      <c r="I411" s="43">
        <f>SUM(I409:I410)</f>
        <v>16415</v>
      </c>
      <c r="J411" s="43">
        <f>SUM(J409:J410)</f>
        <v>16729</v>
      </c>
      <c r="K411" s="43">
        <f>SUM(K409:K410)</f>
        <v>16138</v>
      </c>
      <c r="L411" s="43">
        <f>SUM(L409:L410)</f>
        <v>15454</v>
      </c>
      <c r="M411" s="569"/>
    </row>
    <row r="412" spans="1:22" customFormat="1"/>
    <row r="413" spans="1:22" s="39" customFormat="1">
      <c r="F413" s="569"/>
      <c r="G413" s="569"/>
      <c r="H413" s="43">
        <f>H406+H364+H291+H243+H227+H307+H411</f>
        <v>16263.025301955682</v>
      </c>
      <c r="I413" s="43">
        <f t="shared" ref="I413:L413" si="17">I406+I364+I291+I243+I227+I307+I411</f>
        <v>16451.611518791993</v>
      </c>
      <c r="J413" s="43">
        <f t="shared" si="17"/>
        <v>16765.349518791991</v>
      </c>
      <c r="K413" s="43">
        <f t="shared" si="17"/>
        <v>16173.292518791992</v>
      </c>
      <c r="L413" s="43">
        <f t="shared" si="17"/>
        <v>15488.164518791991</v>
      </c>
      <c r="M413" s="41"/>
    </row>
    <row r="414" spans="1:22" s="39" customFormat="1">
      <c r="F414" s="569"/>
      <c r="G414" s="569"/>
    </row>
    <row r="415" spans="1:22" s="39" customFormat="1">
      <c r="C415" s="42"/>
      <c r="D415" s="42"/>
      <c r="E415" s="441" t="s">
        <v>663</v>
      </c>
      <c r="F415" s="569"/>
      <c r="G415" s="569"/>
      <c r="H415" s="440">
        <f>IF(ABS(H413-H187)&gt;CHK_TOL,1,0)</f>
        <v>1</v>
      </c>
      <c r="I415" s="440">
        <f>IF(ABS(I413-I187)&gt;CHK_TOL,1,0)</f>
        <v>1</v>
      </c>
      <c r="J415" s="440">
        <f>IF(ABS(J413-J187)&gt;CHK_TOL,1,0)</f>
        <v>1</v>
      </c>
      <c r="K415" s="440">
        <f>IF(ABS(K413-K187)&gt;CHK_TOL,1,0)</f>
        <v>1</v>
      </c>
      <c r="L415" s="440">
        <f>IF(ABS(L413-L187)&gt;CHK_TOL,1,0)</f>
        <v>1</v>
      </c>
      <c r="M415" s="569"/>
    </row>
    <row r="416" spans="1:22" s="431" customFormat="1">
      <c r="A416" s="167"/>
      <c r="B416" s="164"/>
      <c r="C416" s="164"/>
      <c r="D416" s="163"/>
      <c r="E416" s="164"/>
      <c r="F416" s="164"/>
      <c r="G416" s="164"/>
      <c r="H416" s="164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</row>
    <row r="417" spans="1:22" s="431" customFormat="1" ht="30">
      <c r="A417" s="167"/>
      <c r="B417" s="569"/>
      <c r="C417" s="569"/>
      <c r="D417" s="163"/>
      <c r="E417" s="444" t="s">
        <v>664</v>
      </c>
      <c r="F417" s="164"/>
      <c r="G417" s="164"/>
      <c r="H417" s="164">
        <f>N187</f>
        <v>6</v>
      </c>
      <c r="I417" s="164"/>
      <c r="J417" s="164"/>
      <c r="K417" s="164"/>
      <c r="L417" s="164"/>
      <c r="M417" s="164"/>
      <c r="N417" s="164"/>
      <c r="O417" s="164"/>
      <c r="P417" s="164"/>
      <c r="Q417" s="164"/>
      <c r="R417" s="164"/>
      <c r="S417" s="164"/>
      <c r="T417" s="164"/>
      <c r="U417" s="164"/>
      <c r="V417" s="164"/>
    </row>
    <row r="418" spans="1:22" s="431" customFormat="1">
      <c r="A418" s="167"/>
      <c r="B418" s="164"/>
      <c r="C418" s="164"/>
      <c r="D418" s="163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</row>
    <row r="419" spans="1:22" s="431" customFormat="1" ht="45">
      <c r="A419" s="440">
        <f>SUM(H419:L419)</f>
        <v>0</v>
      </c>
      <c r="B419" s="569"/>
      <c r="C419" s="164"/>
      <c r="D419" s="163"/>
      <c r="E419" s="443" t="s">
        <v>665</v>
      </c>
      <c r="F419" s="164"/>
      <c r="G419" s="164"/>
      <c r="H419" s="440">
        <f>IF(ABS(H413-H188)&gt;CHK_TOL,1,0)</f>
        <v>0</v>
      </c>
      <c r="I419" s="440">
        <f>IF(ABS(I413-I188)&gt;CHK_TOL,1,0)</f>
        <v>0</v>
      </c>
      <c r="J419" s="440">
        <f>IF(ABS(J413-J188)&gt;CHK_TOL,1,0)</f>
        <v>0</v>
      </c>
      <c r="K419" s="440">
        <f>IF(ABS(K413-K188)&gt;CHK_TOL,1,0)</f>
        <v>0</v>
      </c>
      <c r="L419" s="440">
        <f>IF(ABS(L413-L188)&gt;CHK_TOL,1,0)</f>
        <v>0</v>
      </c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</row>
    <row r="420" spans="1:22">
      <c r="A420" s="167"/>
      <c r="B420" s="164"/>
      <c r="C420" s="164"/>
      <c r="D420" s="163"/>
      <c r="E420" s="164"/>
      <c r="F420" s="164"/>
      <c r="G420" s="164"/>
      <c r="H420" s="164"/>
      <c r="I420" s="164"/>
      <c r="J420" s="164"/>
      <c r="K420" s="164"/>
      <c r="L420" s="164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</row>
    <row r="421" spans="1:22">
      <c r="A421" s="440">
        <f>A196+A419</f>
        <v>0</v>
      </c>
      <c r="B421" s="442" t="s">
        <v>666</v>
      </c>
      <c r="C421" s="164"/>
      <c r="D421" s="163"/>
      <c r="E421" s="164"/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</row>
    <row r="422" spans="1:22">
      <c r="A422" s="167"/>
      <c r="B422" s="164"/>
      <c r="C422" s="164"/>
      <c r="D422" s="163"/>
      <c r="E422" s="164"/>
      <c r="F422" s="164"/>
      <c r="G422" s="164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</row>
    <row r="423" spans="1:22">
      <c r="A423" s="167"/>
      <c r="B423" s="164"/>
      <c r="C423" s="164"/>
      <c r="D423" s="163"/>
      <c r="E423" s="164"/>
      <c r="F423" s="164"/>
      <c r="G423" s="164"/>
      <c r="H423" s="164"/>
      <c r="I423" s="164"/>
      <c r="J423" s="164"/>
      <c r="K423" s="164"/>
      <c r="L423" s="164"/>
      <c r="M423" s="164"/>
      <c r="N423" s="164"/>
      <c r="O423" s="164"/>
      <c r="P423" s="164"/>
      <c r="Q423" s="164"/>
      <c r="R423" s="164"/>
      <c r="S423" s="164"/>
      <c r="T423" s="164"/>
      <c r="U423" s="164"/>
      <c r="V423" s="164"/>
    </row>
    <row r="424" spans="1:22">
      <c r="A424" s="167"/>
      <c r="B424" s="164"/>
      <c r="C424" s="164"/>
      <c r="D424" s="163"/>
      <c r="E424" s="164"/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64"/>
      <c r="Q424" s="164"/>
      <c r="R424" s="164"/>
      <c r="S424" s="164"/>
      <c r="T424" s="164"/>
      <c r="U424" s="164"/>
      <c r="V424" s="164"/>
    </row>
    <row r="425" spans="1:22">
      <c r="A425" s="167"/>
      <c r="B425" s="164"/>
      <c r="C425" s="164"/>
      <c r="D425" s="163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</row>
    <row r="426" spans="1:22">
      <c r="A426" s="167"/>
      <c r="B426" s="164"/>
      <c r="C426" s="164"/>
      <c r="D426" s="163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</row>
    <row r="427" spans="1:22">
      <c r="A427" s="569"/>
      <c r="B427" s="569"/>
      <c r="C427" s="164"/>
      <c r="D427" s="163"/>
      <c r="E427" s="164"/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</row>
    <row r="428" spans="1:22">
      <c r="A428" s="167"/>
      <c r="B428" s="164"/>
      <c r="C428" s="164"/>
      <c r="D428" s="163"/>
      <c r="E428" s="164"/>
      <c r="F428" s="164"/>
      <c r="G428" s="164"/>
      <c r="H428" s="164"/>
      <c r="I428" s="164"/>
      <c r="J428" s="164"/>
      <c r="K428" s="164"/>
      <c r="L428" s="164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</row>
    <row r="429" spans="1:22">
      <c r="A429" s="167"/>
      <c r="B429" s="164"/>
      <c r="C429" s="164"/>
      <c r="D429" s="163"/>
      <c r="E429" s="164"/>
      <c r="F429" s="164"/>
      <c r="G429" s="164"/>
      <c r="H429" s="164"/>
      <c r="I429" s="164"/>
      <c r="J429" s="164"/>
      <c r="K429" s="164"/>
      <c r="L429" s="164"/>
      <c r="M429" s="164"/>
      <c r="N429" s="164"/>
      <c r="O429" s="164"/>
      <c r="P429" s="164"/>
      <c r="Q429" s="164"/>
      <c r="R429" s="164"/>
      <c r="S429" s="164"/>
      <c r="T429" s="164"/>
      <c r="U429" s="164"/>
      <c r="V429" s="164"/>
    </row>
    <row r="430" spans="1:22">
      <c r="A430" s="167"/>
      <c r="B430" s="164"/>
      <c r="C430" s="164"/>
      <c r="D430" s="163"/>
      <c r="E430" s="164"/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4"/>
      <c r="S430" s="164"/>
      <c r="T430" s="164"/>
      <c r="U430" s="164"/>
      <c r="V430" s="164"/>
    </row>
    <row r="431" spans="1:22">
      <c r="A431" s="167"/>
      <c r="B431" s="164"/>
      <c r="C431" s="164"/>
      <c r="D431" s="163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164"/>
      <c r="Q431" s="164"/>
      <c r="R431" s="164"/>
      <c r="S431" s="164"/>
      <c r="T431" s="164"/>
      <c r="U431" s="164"/>
      <c r="V431" s="164"/>
    </row>
    <row r="432" spans="1:22">
      <c r="A432" s="167"/>
      <c r="B432" s="164"/>
      <c r="C432" s="164"/>
      <c r="D432" s="163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</row>
    <row r="433" spans="1:22">
      <c r="A433" s="167"/>
      <c r="B433" s="164"/>
      <c r="C433" s="164"/>
      <c r="D433" s="163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64"/>
      <c r="Q433" s="164"/>
      <c r="R433" s="164"/>
      <c r="S433" s="164"/>
      <c r="T433" s="164"/>
      <c r="U433" s="164"/>
      <c r="V433" s="164"/>
    </row>
    <row r="434" spans="1:22">
      <c r="A434" s="167"/>
      <c r="B434" s="164"/>
      <c r="C434" s="164"/>
      <c r="D434" s="163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</row>
    <row r="435" spans="1:22">
      <c r="A435" s="167"/>
      <c r="B435" s="164"/>
      <c r="C435" s="164"/>
      <c r="D435" s="163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  <c r="P435" s="164"/>
      <c r="Q435" s="164"/>
      <c r="R435" s="164"/>
      <c r="S435" s="164"/>
      <c r="T435" s="164"/>
      <c r="U435" s="164"/>
      <c r="V435" s="164"/>
    </row>
    <row r="436" spans="1:22">
      <c r="A436" s="167"/>
      <c r="B436" s="164"/>
      <c r="C436" s="164"/>
      <c r="D436" s="163"/>
      <c r="E436" s="164"/>
      <c r="F436" s="164"/>
      <c r="G436" s="164"/>
      <c r="H436" s="164"/>
      <c r="I436" s="164"/>
      <c r="J436" s="164"/>
      <c r="K436" s="164"/>
      <c r="L436" s="164"/>
      <c r="M436" s="164"/>
      <c r="N436" s="164"/>
      <c r="O436" s="164"/>
      <c r="P436" s="164"/>
      <c r="Q436" s="164"/>
      <c r="R436" s="164"/>
      <c r="S436" s="164"/>
      <c r="T436" s="164"/>
      <c r="U436" s="164"/>
      <c r="V436" s="164"/>
    </row>
    <row r="437" spans="1:22">
      <c r="A437" s="167"/>
      <c r="B437" s="164"/>
      <c r="C437" s="164"/>
      <c r="D437" s="163"/>
      <c r="E437" s="164"/>
      <c r="F437" s="164"/>
      <c r="G437" s="164"/>
      <c r="H437" s="164"/>
      <c r="I437" s="164"/>
      <c r="J437" s="164"/>
      <c r="K437" s="164"/>
      <c r="L437" s="164"/>
      <c r="M437" s="164"/>
      <c r="N437" s="164"/>
      <c r="O437" s="164"/>
      <c r="P437" s="164"/>
      <c r="Q437" s="164"/>
      <c r="R437" s="164"/>
      <c r="S437" s="164"/>
      <c r="T437" s="164"/>
      <c r="U437" s="164"/>
      <c r="V437" s="164"/>
    </row>
    <row r="438" spans="1:22">
      <c r="A438" s="167"/>
      <c r="B438" s="164"/>
      <c r="C438" s="164"/>
      <c r="D438" s="163"/>
      <c r="E438" s="164"/>
      <c r="F438" s="164"/>
      <c r="G438" s="164"/>
      <c r="H438" s="164"/>
      <c r="I438" s="164"/>
      <c r="J438" s="164"/>
      <c r="K438" s="164"/>
      <c r="L438" s="164"/>
      <c r="M438" s="164"/>
      <c r="N438" s="164"/>
      <c r="O438" s="164"/>
      <c r="P438" s="164"/>
      <c r="Q438" s="164"/>
      <c r="R438" s="164"/>
      <c r="S438" s="164"/>
      <c r="T438" s="164"/>
      <c r="U438" s="164"/>
      <c r="V438" s="164"/>
    </row>
    <row r="439" spans="1:22">
      <c r="A439" s="167"/>
      <c r="B439" s="164"/>
      <c r="C439" s="164"/>
      <c r="D439" s="163"/>
      <c r="E439" s="164"/>
      <c r="F439" s="164"/>
      <c r="G439" s="164"/>
      <c r="H439" s="164"/>
      <c r="I439" s="164"/>
      <c r="J439" s="164"/>
      <c r="K439" s="164"/>
      <c r="L439" s="164"/>
      <c r="M439" s="164"/>
      <c r="N439" s="164"/>
      <c r="O439" s="164"/>
      <c r="P439" s="164"/>
      <c r="Q439" s="164"/>
      <c r="R439" s="164"/>
      <c r="S439" s="164"/>
      <c r="T439" s="164"/>
      <c r="U439" s="164"/>
      <c r="V439" s="164"/>
    </row>
    <row r="440" spans="1:22">
      <c r="A440" s="167"/>
      <c r="B440" s="164"/>
      <c r="C440" s="164"/>
      <c r="D440" s="163"/>
      <c r="E440" s="164"/>
      <c r="F440" s="164"/>
      <c r="G440" s="164"/>
      <c r="H440" s="164"/>
      <c r="I440" s="164"/>
      <c r="J440" s="164"/>
      <c r="K440" s="164"/>
      <c r="L440" s="164"/>
      <c r="M440" s="164"/>
      <c r="N440" s="164"/>
      <c r="O440" s="164"/>
      <c r="P440" s="164"/>
      <c r="Q440" s="164"/>
      <c r="R440" s="164"/>
      <c r="S440" s="164"/>
      <c r="T440" s="164"/>
      <c r="U440" s="164"/>
      <c r="V440" s="164"/>
    </row>
    <row r="441" spans="1:22">
      <c r="A441" s="167"/>
      <c r="B441" s="164"/>
      <c r="C441" s="164"/>
      <c r="D441" s="163"/>
      <c r="E441" s="164"/>
      <c r="F441" s="164"/>
      <c r="G441" s="164"/>
      <c r="H441" s="164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</row>
    <row r="442" spans="1:22">
      <c r="A442" s="167"/>
      <c r="B442" s="164"/>
      <c r="C442" s="164"/>
      <c r="D442" s="163"/>
      <c r="E442" s="164"/>
      <c r="F442" s="164"/>
      <c r="G442" s="164"/>
      <c r="H442" s="164"/>
      <c r="I442" s="164"/>
      <c r="J442" s="164"/>
      <c r="K442" s="164"/>
      <c r="L442" s="164"/>
      <c r="M442" s="164"/>
      <c r="N442" s="164"/>
      <c r="O442" s="164"/>
      <c r="P442" s="164"/>
      <c r="Q442" s="164"/>
      <c r="R442" s="164"/>
      <c r="S442" s="164"/>
      <c r="T442" s="164"/>
      <c r="U442" s="164"/>
      <c r="V442" s="164"/>
    </row>
    <row r="443" spans="1:22">
      <c r="A443" s="167"/>
      <c r="B443" s="164"/>
      <c r="C443" s="164"/>
      <c r="D443" s="163"/>
      <c r="E443" s="164"/>
      <c r="F443" s="164"/>
      <c r="G443" s="164"/>
      <c r="H443" s="164"/>
      <c r="I443" s="164"/>
      <c r="J443" s="164"/>
      <c r="K443" s="164"/>
      <c r="L443" s="164"/>
      <c r="M443" s="164"/>
      <c r="N443" s="164"/>
      <c r="O443" s="164"/>
      <c r="P443" s="164"/>
      <c r="Q443" s="164"/>
      <c r="R443" s="164"/>
      <c r="S443" s="164"/>
      <c r="T443" s="164"/>
      <c r="U443" s="164"/>
      <c r="V443" s="164"/>
    </row>
    <row r="444" spans="1:22">
      <c r="A444" s="167"/>
      <c r="B444" s="164"/>
      <c r="C444" s="164"/>
      <c r="D444" s="163"/>
      <c r="E444" s="164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164"/>
      <c r="Q444" s="164"/>
      <c r="R444" s="164"/>
      <c r="S444" s="164"/>
      <c r="T444" s="164"/>
      <c r="U444" s="164"/>
      <c r="V444" s="164"/>
    </row>
    <row r="445" spans="1:22">
      <c r="A445" s="167"/>
      <c r="B445" s="164"/>
      <c r="C445" s="164"/>
      <c r="D445" s="163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164"/>
      <c r="Q445" s="164"/>
      <c r="R445" s="164"/>
      <c r="S445" s="164"/>
      <c r="T445" s="164"/>
      <c r="U445" s="164"/>
      <c r="V445" s="164"/>
    </row>
    <row r="446" spans="1:22">
      <c r="A446" s="167"/>
      <c r="B446" s="164"/>
      <c r="C446" s="164"/>
      <c r="D446" s="163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164"/>
      <c r="Q446" s="164"/>
      <c r="R446" s="164"/>
      <c r="S446" s="164"/>
      <c r="T446" s="164"/>
      <c r="U446" s="164"/>
      <c r="V446" s="164"/>
    </row>
    <row r="447" spans="1:22">
      <c r="A447" s="167"/>
      <c r="B447" s="164"/>
      <c r="C447" s="164"/>
      <c r="D447" s="163"/>
      <c r="E447" s="164"/>
      <c r="F447" s="164"/>
      <c r="G447" s="164"/>
      <c r="H447" s="164"/>
      <c r="I447" s="164"/>
      <c r="J447" s="164"/>
      <c r="K447" s="164"/>
      <c r="L447" s="164"/>
      <c r="M447" s="164"/>
      <c r="N447" s="164"/>
      <c r="O447" s="164"/>
      <c r="P447" s="164"/>
      <c r="Q447" s="164"/>
      <c r="R447" s="164"/>
      <c r="S447" s="164"/>
      <c r="T447" s="164"/>
      <c r="U447" s="164"/>
      <c r="V447" s="164"/>
    </row>
    <row r="448" spans="1:22">
      <c r="A448" s="167"/>
      <c r="B448" s="164"/>
      <c r="C448" s="164"/>
      <c r="D448" s="163"/>
      <c r="E448" s="164"/>
      <c r="F448" s="164"/>
      <c r="G448" s="164"/>
      <c r="H448" s="164"/>
      <c r="I448" s="164"/>
      <c r="J448" s="164"/>
      <c r="K448" s="164"/>
      <c r="L448" s="164"/>
      <c r="M448" s="164"/>
      <c r="N448" s="164"/>
      <c r="O448" s="164"/>
      <c r="P448" s="164"/>
      <c r="Q448" s="164"/>
      <c r="R448" s="164"/>
      <c r="S448" s="164"/>
      <c r="T448" s="164"/>
      <c r="U448" s="164"/>
      <c r="V448" s="164"/>
    </row>
    <row r="449" spans="1:22">
      <c r="A449" s="167"/>
      <c r="B449" s="164"/>
      <c r="C449" s="164"/>
      <c r="D449" s="163"/>
      <c r="E449" s="164"/>
      <c r="F449" s="164"/>
      <c r="G449" s="164"/>
      <c r="H449" s="164"/>
      <c r="I449" s="164"/>
      <c r="J449" s="164"/>
      <c r="K449" s="164"/>
      <c r="L449" s="164"/>
      <c r="M449" s="164"/>
      <c r="N449" s="164"/>
      <c r="O449" s="164"/>
      <c r="P449" s="164"/>
      <c r="Q449" s="164"/>
      <c r="R449" s="164"/>
      <c r="S449" s="164"/>
      <c r="T449" s="164"/>
      <c r="U449" s="164"/>
      <c r="V449" s="164"/>
    </row>
    <row r="450" spans="1:22">
      <c r="A450" s="167"/>
      <c r="B450" s="164"/>
      <c r="C450" s="164"/>
      <c r="D450" s="163"/>
      <c r="E450" s="164"/>
      <c r="F450" s="164"/>
      <c r="G450" s="164"/>
      <c r="H450" s="164"/>
      <c r="I450" s="164"/>
      <c r="J450" s="164"/>
      <c r="K450" s="164"/>
      <c r="L450" s="164"/>
      <c r="M450" s="164"/>
      <c r="N450" s="164"/>
      <c r="O450" s="164"/>
      <c r="P450" s="164"/>
      <c r="Q450" s="164"/>
      <c r="R450" s="164"/>
      <c r="S450" s="164"/>
      <c r="T450" s="164"/>
      <c r="U450" s="164"/>
      <c r="V450" s="164"/>
    </row>
    <row r="451" spans="1:22">
      <c r="A451" s="167"/>
      <c r="B451" s="164"/>
      <c r="C451" s="164"/>
      <c r="D451" s="163"/>
      <c r="E451" s="164"/>
      <c r="F451" s="164"/>
      <c r="G451" s="164"/>
      <c r="H451" s="164"/>
      <c r="I451" s="164"/>
      <c r="J451" s="164"/>
      <c r="K451" s="164"/>
      <c r="L451" s="164"/>
      <c r="M451" s="164"/>
      <c r="N451" s="164"/>
      <c r="O451" s="164"/>
      <c r="P451" s="164"/>
      <c r="Q451" s="164"/>
      <c r="R451" s="164"/>
      <c r="S451" s="164"/>
      <c r="T451" s="164"/>
      <c r="U451" s="164"/>
      <c r="V451" s="164"/>
    </row>
    <row r="452" spans="1:22">
      <c r="A452" s="167"/>
      <c r="B452" s="164"/>
      <c r="C452" s="164"/>
      <c r="D452" s="163"/>
      <c r="E452" s="164"/>
      <c r="F452" s="164"/>
      <c r="G452" s="164"/>
      <c r="H452" s="164"/>
      <c r="I452" s="164"/>
      <c r="J452" s="164"/>
      <c r="K452" s="164"/>
      <c r="L452" s="164"/>
      <c r="M452" s="164"/>
      <c r="N452" s="164"/>
      <c r="O452" s="164"/>
      <c r="P452" s="164"/>
      <c r="Q452" s="164"/>
      <c r="R452" s="164"/>
      <c r="S452" s="164"/>
      <c r="T452" s="164"/>
      <c r="U452" s="164"/>
      <c r="V452" s="164"/>
    </row>
    <row r="453" spans="1:22">
      <c r="A453" s="167"/>
      <c r="B453" s="164"/>
      <c r="C453" s="164"/>
      <c r="D453" s="163"/>
      <c r="E453" s="164"/>
      <c r="F453" s="164"/>
      <c r="G453" s="164"/>
      <c r="H453" s="164"/>
      <c r="I453" s="164"/>
      <c r="J453" s="164"/>
      <c r="K453" s="164"/>
      <c r="L453" s="164"/>
      <c r="M453" s="164"/>
      <c r="N453" s="164"/>
      <c r="O453" s="164"/>
      <c r="P453" s="164"/>
      <c r="Q453" s="164"/>
      <c r="R453" s="164"/>
      <c r="S453" s="164"/>
      <c r="T453" s="164"/>
      <c r="U453" s="164"/>
      <c r="V453" s="164"/>
    </row>
    <row r="454" spans="1:22">
      <c r="A454" s="167"/>
      <c r="B454" s="164"/>
      <c r="C454" s="164"/>
      <c r="D454" s="163"/>
      <c r="E454" s="164"/>
      <c r="F454" s="164"/>
      <c r="G454" s="164"/>
      <c r="H454" s="164"/>
      <c r="I454" s="164"/>
      <c r="J454" s="164"/>
      <c r="K454" s="164"/>
      <c r="L454" s="164"/>
      <c r="M454" s="164"/>
      <c r="N454" s="164"/>
      <c r="O454" s="164"/>
      <c r="P454" s="164"/>
      <c r="Q454" s="164"/>
      <c r="R454" s="164"/>
      <c r="S454" s="164"/>
      <c r="T454" s="164"/>
      <c r="U454" s="164"/>
      <c r="V454" s="164"/>
    </row>
    <row r="455" spans="1:22">
      <c r="A455" s="167"/>
      <c r="B455" s="164"/>
      <c r="C455" s="164"/>
      <c r="D455" s="163"/>
      <c r="E455" s="164"/>
      <c r="F455" s="164"/>
      <c r="G455" s="164"/>
      <c r="H455" s="164"/>
      <c r="I455" s="164"/>
      <c r="J455" s="164"/>
      <c r="K455" s="164"/>
      <c r="L455" s="164"/>
      <c r="M455" s="164"/>
      <c r="N455" s="164"/>
      <c r="O455" s="164"/>
      <c r="P455" s="164"/>
      <c r="Q455" s="164"/>
      <c r="R455" s="164"/>
      <c r="S455" s="164"/>
      <c r="T455" s="164"/>
      <c r="U455" s="164"/>
      <c r="V455" s="164"/>
    </row>
    <row r="456" spans="1:22">
      <c r="A456" s="167"/>
      <c r="B456" s="164"/>
      <c r="C456" s="164"/>
      <c r="D456" s="163"/>
      <c r="E456" s="164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64"/>
      <c r="Q456" s="164"/>
      <c r="R456" s="164"/>
      <c r="S456" s="164"/>
      <c r="T456" s="164"/>
      <c r="U456" s="164"/>
      <c r="V456" s="164"/>
    </row>
    <row r="457" spans="1:22">
      <c r="A457" s="167"/>
      <c r="B457" s="164"/>
      <c r="C457" s="164"/>
      <c r="D457" s="163"/>
      <c r="E457" s="164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64"/>
      <c r="Q457" s="164"/>
      <c r="R457" s="164"/>
      <c r="S457" s="164"/>
      <c r="T457" s="164"/>
      <c r="U457" s="164"/>
      <c r="V457" s="164"/>
    </row>
    <row r="458" spans="1:22">
      <c r="A458" s="167"/>
      <c r="B458" s="164"/>
      <c r="C458" s="164"/>
      <c r="D458" s="163"/>
      <c r="E458" s="164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64"/>
      <c r="Q458" s="164"/>
      <c r="R458" s="164"/>
      <c r="S458" s="164"/>
      <c r="T458" s="164"/>
      <c r="U458" s="164"/>
      <c r="V458" s="164"/>
    </row>
    <row r="459" spans="1:22">
      <c r="A459" s="167"/>
      <c r="B459" s="164"/>
      <c r="C459" s="164"/>
      <c r="D459" s="163"/>
      <c r="E459" s="164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64"/>
      <c r="Q459" s="164"/>
      <c r="R459" s="164"/>
      <c r="S459" s="164"/>
      <c r="T459" s="164"/>
      <c r="U459" s="164"/>
      <c r="V459" s="164"/>
    </row>
    <row r="460" spans="1:22">
      <c r="A460" s="167"/>
      <c r="B460" s="164"/>
      <c r="C460" s="164"/>
      <c r="D460" s="163"/>
      <c r="E460" s="164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64"/>
      <c r="Q460" s="164"/>
      <c r="R460" s="164"/>
      <c r="S460" s="164"/>
      <c r="T460" s="164"/>
      <c r="U460" s="164"/>
      <c r="V460" s="164"/>
    </row>
    <row r="461" spans="1:22">
      <c r="A461" s="167"/>
      <c r="B461" s="164"/>
      <c r="C461" s="164"/>
      <c r="D461" s="163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</row>
    <row r="462" spans="1:22">
      <c r="A462" s="167"/>
      <c r="B462" s="164"/>
      <c r="C462" s="164"/>
      <c r="D462" s="163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</row>
    <row r="463" spans="1:22">
      <c r="A463" s="167"/>
      <c r="B463" s="164"/>
      <c r="C463" s="164"/>
      <c r="D463" s="163"/>
      <c r="E463" s="164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64"/>
      <c r="Q463" s="164"/>
      <c r="R463" s="164"/>
      <c r="S463" s="164"/>
      <c r="T463" s="164"/>
      <c r="U463" s="164"/>
      <c r="V463" s="164"/>
    </row>
    <row r="464" spans="1:22">
      <c r="A464" s="167"/>
      <c r="B464" s="164"/>
      <c r="C464" s="164"/>
      <c r="D464" s="163"/>
      <c r="E464" s="164"/>
      <c r="F464" s="164"/>
      <c r="G464" s="164"/>
      <c r="H464" s="164"/>
      <c r="I464" s="164"/>
      <c r="J464" s="164"/>
      <c r="K464" s="164"/>
      <c r="L464" s="164"/>
      <c r="M464" s="164"/>
      <c r="N464" s="164"/>
      <c r="O464" s="164"/>
      <c r="P464" s="164"/>
      <c r="Q464" s="164"/>
      <c r="R464" s="164"/>
      <c r="S464" s="164"/>
      <c r="T464" s="164"/>
      <c r="U464" s="164"/>
      <c r="V464" s="164"/>
    </row>
    <row r="465" spans="1:22">
      <c r="A465" s="167"/>
      <c r="B465" s="164"/>
      <c r="C465" s="164"/>
      <c r="D465" s="163"/>
      <c r="E465" s="164"/>
      <c r="F465" s="164"/>
      <c r="G465" s="164"/>
      <c r="H465" s="164"/>
      <c r="I465" s="164"/>
      <c r="J465" s="164"/>
      <c r="K465" s="164"/>
      <c r="L465" s="164"/>
      <c r="M465" s="164"/>
      <c r="N465" s="164"/>
      <c r="O465" s="164"/>
      <c r="P465" s="164"/>
      <c r="Q465" s="164"/>
      <c r="R465" s="164"/>
      <c r="S465" s="164"/>
      <c r="T465" s="164"/>
      <c r="U465" s="164"/>
      <c r="V465" s="164"/>
    </row>
    <row r="466" spans="1:22">
      <c r="A466" s="167"/>
      <c r="B466" s="164"/>
      <c r="C466" s="164"/>
      <c r="D466" s="163"/>
      <c r="E466" s="164"/>
      <c r="F466" s="164"/>
      <c r="G466" s="164"/>
      <c r="H466" s="164"/>
      <c r="I466" s="164"/>
      <c r="J466" s="164"/>
      <c r="K466" s="164"/>
      <c r="L466" s="164"/>
      <c r="M466" s="164"/>
      <c r="N466" s="164"/>
      <c r="O466" s="164"/>
      <c r="P466" s="164"/>
      <c r="Q466" s="164"/>
      <c r="R466" s="164"/>
      <c r="S466" s="164"/>
      <c r="T466" s="164"/>
      <c r="U466" s="164"/>
      <c r="V466" s="164"/>
    </row>
    <row r="467" spans="1:22">
      <c r="A467" s="167"/>
      <c r="B467" s="164"/>
      <c r="C467" s="164"/>
      <c r="D467" s="163"/>
      <c r="E467" s="164"/>
      <c r="F467" s="164"/>
      <c r="G467" s="164"/>
      <c r="H467" s="164"/>
      <c r="I467" s="164"/>
      <c r="J467" s="164"/>
      <c r="K467" s="164"/>
      <c r="L467" s="164"/>
      <c r="M467" s="164"/>
      <c r="N467" s="164"/>
      <c r="O467" s="164"/>
      <c r="P467" s="164"/>
      <c r="Q467" s="164"/>
      <c r="R467" s="164"/>
      <c r="S467" s="164"/>
      <c r="T467" s="164"/>
      <c r="U467" s="164"/>
      <c r="V467" s="164"/>
    </row>
    <row r="468" spans="1:22">
      <c r="A468" s="167"/>
      <c r="B468" s="164"/>
      <c r="C468" s="164"/>
      <c r="D468" s="163"/>
      <c r="E468" s="164"/>
      <c r="F468" s="164"/>
      <c r="G468" s="164"/>
      <c r="H468" s="164"/>
      <c r="I468" s="164"/>
      <c r="J468" s="164"/>
      <c r="K468" s="164"/>
      <c r="L468" s="164"/>
      <c r="M468" s="164"/>
      <c r="N468" s="164"/>
      <c r="O468" s="164"/>
      <c r="P468" s="164"/>
      <c r="Q468" s="164"/>
      <c r="R468" s="164"/>
      <c r="S468" s="164"/>
      <c r="T468" s="164"/>
      <c r="U468" s="164"/>
      <c r="V468" s="164"/>
    </row>
    <row r="469" spans="1:22">
      <c r="A469" s="167"/>
      <c r="B469" s="164"/>
      <c r="C469" s="164"/>
      <c r="D469" s="163"/>
      <c r="E469" s="164"/>
      <c r="F469" s="164"/>
      <c r="G469" s="164"/>
      <c r="H469" s="164"/>
      <c r="I469" s="164"/>
      <c r="J469" s="164"/>
      <c r="K469" s="164"/>
      <c r="L469" s="164"/>
      <c r="M469" s="164"/>
      <c r="N469" s="164"/>
      <c r="O469" s="164"/>
      <c r="P469" s="164"/>
      <c r="Q469" s="164"/>
      <c r="R469" s="164"/>
      <c r="S469" s="164"/>
      <c r="T469" s="164"/>
      <c r="U469" s="164"/>
      <c r="V469" s="164"/>
    </row>
    <row r="470" spans="1:22">
      <c r="A470" s="167"/>
      <c r="B470" s="164"/>
      <c r="C470" s="164"/>
      <c r="D470" s="163"/>
      <c r="E470" s="164"/>
      <c r="F470" s="164"/>
      <c r="G470" s="164"/>
      <c r="H470" s="164"/>
      <c r="I470" s="164"/>
      <c r="J470" s="164"/>
      <c r="K470" s="164"/>
      <c r="L470" s="164"/>
      <c r="M470" s="164"/>
      <c r="N470" s="164"/>
      <c r="O470" s="164"/>
      <c r="P470" s="164"/>
      <c r="Q470" s="164"/>
      <c r="R470" s="164"/>
      <c r="S470" s="164"/>
      <c r="T470" s="164"/>
      <c r="U470" s="164"/>
      <c r="V470" s="164"/>
    </row>
    <row r="471" spans="1:22">
      <c r="A471" s="167"/>
      <c r="B471" s="164"/>
      <c r="C471" s="164"/>
      <c r="D471" s="163"/>
      <c r="E471" s="164"/>
      <c r="F471" s="164"/>
      <c r="G471" s="164"/>
      <c r="H471" s="164"/>
      <c r="I471" s="164"/>
      <c r="J471" s="164"/>
      <c r="K471" s="164"/>
      <c r="L471" s="164"/>
      <c r="M471" s="164"/>
      <c r="N471" s="164"/>
      <c r="O471" s="164"/>
      <c r="P471" s="164"/>
      <c r="Q471" s="164"/>
      <c r="R471" s="164"/>
      <c r="S471" s="164"/>
      <c r="T471" s="164"/>
      <c r="U471" s="164"/>
      <c r="V471" s="164"/>
    </row>
    <row r="472" spans="1:22">
      <c r="A472" s="167"/>
      <c r="B472" s="164"/>
      <c r="C472" s="164"/>
      <c r="D472" s="163"/>
      <c r="E472" s="164"/>
      <c r="F472" s="164"/>
      <c r="G472" s="164"/>
      <c r="H472" s="164"/>
      <c r="I472" s="164"/>
      <c r="J472" s="164"/>
      <c r="K472" s="164"/>
      <c r="L472" s="164"/>
      <c r="M472" s="164"/>
      <c r="N472" s="164"/>
      <c r="O472" s="164"/>
      <c r="P472" s="164"/>
      <c r="Q472" s="164"/>
      <c r="R472" s="164"/>
      <c r="S472" s="164"/>
      <c r="T472" s="164"/>
      <c r="U472" s="164"/>
      <c r="V472" s="164"/>
    </row>
    <row r="473" spans="1:22">
      <c r="A473" s="167"/>
      <c r="B473" s="164"/>
      <c r="C473" s="164"/>
      <c r="D473" s="163"/>
      <c r="E473" s="164"/>
      <c r="F473" s="164"/>
      <c r="G473" s="164"/>
      <c r="H473" s="164"/>
      <c r="I473" s="164"/>
      <c r="J473" s="164"/>
      <c r="K473" s="164"/>
      <c r="L473" s="164"/>
      <c r="M473" s="164"/>
      <c r="N473" s="164"/>
      <c r="O473" s="164"/>
      <c r="P473" s="164"/>
      <c r="Q473" s="164"/>
      <c r="R473" s="164"/>
      <c r="S473" s="164"/>
      <c r="T473" s="164"/>
      <c r="U473" s="164"/>
      <c r="V473" s="164"/>
    </row>
    <row r="474" spans="1:22">
      <c r="A474" s="167"/>
      <c r="B474" s="164"/>
      <c r="C474" s="164"/>
      <c r="D474" s="163"/>
      <c r="E474" s="164"/>
      <c r="F474" s="164"/>
      <c r="G474" s="164"/>
      <c r="H474" s="164"/>
      <c r="I474" s="164"/>
      <c r="J474" s="164"/>
      <c r="K474" s="164"/>
      <c r="L474" s="164"/>
      <c r="M474" s="164"/>
      <c r="N474" s="164"/>
      <c r="O474" s="164"/>
      <c r="P474" s="164"/>
      <c r="Q474" s="164"/>
      <c r="R474" s="164"/>
      <c r="S474" s="164"/>
      <c r="T474" s="164"/>
      <c r="U474" s="164"/>
      <c r="V474" s="164"/>
    </row>
    <row r="475" spans="1:22">
      <c r="A475" s="167"/>
      <c r="B475" s="164"/>
      <c r="C475" s="164"/>
      <c r="D475" s="163"/>
      <c r="E475" s="164"/>
      <c r="F475" s="164"/>
      <c r="G475" s="164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</row>
    <row r="476" spans="1:22">
      <c r="A476" s="167"/>
      <c r="B476" s="164"/>
      <c r="C476" s="164"/>
      <c r="D476" s="163"/>
      <c r="E476" s="164"/>
      <c r="F476" s="164"/>
      <c r="G476" s="164"/>
      <c r="H476" s="164"/>
      <c r="I476" s="164"/>
      <c r="J476" s="164"/>
      <c r="K476" s="164"/>
      <c r="L476" s="164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</row>
    <row r="477" spans="1:22">
      <c r="A477" s="167"/>
      <c r="B477" s="164"/>
      <c r="C477" s="164"/>
      <c r="D477" s="163"/>
      <c r="E477" s="164"/>
      <c r="F477" s="164"/>
      <c r="G477" s="164"/>
      <c r="H477" s="164"/>
      <c r="I477" s="164"/>
      <c r="J477" s="164"/>
      <c r="K477" s="164"/>
      <c r="L477" s="164"/>
      <c r="M477" s="164"/>
      <c r="N477" s="164"/>
      <c r="O477" s="164"/>
      <c r="P477" s="164"/>
      <c r="Q477" s="164"/>
      <c r="R477" s="164"/>
      <c r="S477" s="164"/>
      <c r="T477" s="164"/>
      <c r="U477" s="164"/>
      <c r="V477" s="164"/>
    </row>
    <row r="478" spans="1:22">
      <c r="A478" s="167"/>
      <c r="B478" s="164"/>
      <c r="C478" s="164"/>
      <c r="D478" s="163"/>
      <c r="E478" s="164"/>
      <c r="F478" s="164"/>
      <c r="G478" s="164"/>
      <c r="H478" s="164"/>
      <c r="I478" s="164"/>
      <c r="J478" s="164"/>
      <c r="K478" s="164"/>
      <c r="L478" s="164"/>
      <c r="M478" s="164"/>
      <c r="N478" s="164"/>
      <c r="O478" s="164"/>
      <c r="P478" s="164"/>
      <c r="Q478" s="164"/>
      <c r="R478" s="164"/>
      <c r="S478" s="164"/>
      <c r="T478" s="164"/>
      <c r="U478" s="164"/>
      <c r="V478" s="164"/>
    </row>
    <row r="479" spans="1:22">
      <c r="A479" s="167"/>
      <c r="B479" s="164"/>
      <c r="C479" s="164"/>
      <c r="D479" s="163"/>
      <c r="E479" s="164"/>
      <c r="F479" s="164"/>
      <c r="G479" s="164"/>
      <c r="H479" s="164"/>
      <c r="I479" s="164"/>
      <c r="J479" s="164"/>
      <c r="K479" s="164"/>
      <c r="L479" s="164"/>
      <c r="M479" s="164"/>
      <c r="N479" s="164"/>
      <c r="O479" s="164"/>
      <c r="P479" s="164"/>
      <c r="Q479" s="164"/>
      <c r="R479" s="164"/>
      <c r="S479" s="164"/>
      <c r="T479" s="164"/>
      <c r="U479" s="164"/>
      <c r="V479" s="164"/>
    </row>
    <row r="480" spans="1:22">
      <c r="A480" s="167"/>
      <c r="B480" s="164"/>
      <c r="C480" s="164"/>
      <c r="D480" s="163"/>
      <c r="E480" s="164"/>
      <c r="F480" s="164"/>
      <c r="G480" s="164"/>
      <c r="H480" s="164"/>
      <c r="I480" s="164"/>
      <c r="J480" s="164"/>
      <c r="K480" s="164"/>
      <c r="L480" s="164"/>
      <c r="M480" s="164"/>
      <c r="N480" s="164"/>
      <c r="O480" s="164"/>
      <c r="P480" s="164"/>
      <c r="Q480" s="164"/>
      <c r="R480" s="164"/>
      <c r="S480" s="164"/>
      <c r="T480" s="164"/>
      <c r="U480" s="164"/>
      <c r="V480" s="164"/>
    </row>
    <row r="481" spans="1:22">
      <c r="A481" s="167"/>
      <c r="B481" s="164"/>
      <c r="C481" s="164"/>
      <c r="D481" s="163"/>
      <c r="E481" s="164"/>
      <c r="F481" s="164"/>
      <c r="G481" s="164"/>
      <c r="H481" s="164"/>
      <c r="I481" s="164"/>
      <c r="J481" s="164"/>
      <c r="K481" s="164"/>
      <c r="L481" s="164"/>
      <c r="M481" s="164"/>
      <c r="N481" s="164"/>
      <c r="O481" s="164"/>
      <c r="P481" s="164"/>
      <c r="Q481" s="164"/>
      <c r="R481" s="164"/>
      <c r="S481" s="164"/>
      <c r="T481" s="164"/>
      <c r="U481" s="164"/>
      <c r="V481" s="164"/>
    </row>
    <row r="482" spans="1:22">
      <c r="A482" s="167"/>
      <c r="B482" s="164"/>
      <c r="C482" s="164"/>
      <c r="D482" s="163"/>
      <c r="E482" s="164"/>
      <c r="F482" s="164"/>
      <c r="G482" s="164"/>
      <c r="H482" s="164"/>
      <c r="I482" s="164"/>
      <c r="J482" s="164"/>
      <c r="K482" s="164"/>
      <c r="L482" s="164"/>
      <c r="M482" s="164"/>
      <c r="N482" s="164"/>
      <c r="O482" s="164"/>
      <c r="P482" s="164"/>
      <c r="Q482" s="164"/>
      <c r="R482" s="164"/>
      <c r="S482" s="164"/>
      <c r="T482" s="164"/>
      <c r="U482" s="164"/>
      <c r="V482" s="164"/>
    </row>
    <row r="483" spans="1:22">
      <c r="A483" s="167"/>
      <c r="B483" s="164"/>
      <c r="C483" s="164"/>
      <c r="D483" s="163"/>
      <c r="E483" s="164"/>
      <c r="F483" s="164"/>
      <c r="G483" s="164"/>
      <c r="H483" s="164"/>
      <c r="I483" s="164"/>
      <c r="J483" s="164"/>
      <c r="K483" s="164"/>
      <c r="L483" s="164"/>
      <c r="M483" s="164"/>
      <c r="N483" s="164"/>
      <c r="O483" s="164"/>
      <c r="P483" s="164"/>
      <c r="Q483" s="164"/>
      <c r="R483" s="164"/>
      <c r="S483" s="164"/>
      <c r="T483" s="164"/>
      <c r="U483" s="164"/>
      <c r="V483" s="164"/>
    </row>
    <row r="484" spans="1:22">
      <c r="A484" s="167"/>
      <c r="B484" s="164"/>
      <c r="C484" s="164"/>
      <c r="D484" s="163"/>
      <c r="E484" s="164"/>
      <c r="F484" s="164"/>
      <c r="G484" s="164"/>
      <c r="H484" s="164"/>
      <c r="I484" s="164"/>
      <c r="J484" s="164"/>
      <c r="K484" s="164"/>
      <c r="L484" s="164"/>
      <c r="M484" s="164"/>
      <c r="N484" s="164"/>
      <c r="O484" s="164"/>
      <c r="P484" s="164"/>
      <c r="Q484" s="164"/>
      <c r="R484" s="164"/>
      <c r="S484" s="164"/>
      <c r="T484" s="164"/>
      <c r="U484" s="164"/>
      <c r="V484" s="164"/>
    </row>
    <row r="485" spans="1:22">
      <c r="A485" s="167"/>
      <c r="B485" s="164"/>
      <c r="C485" s="164"/>
      <c r="D485" s="163"/>
      <c r="E485" s="164"/>
      <c r="F485" s="164"/>
      <c r="G485" s="164"/>
      <c r="H485" s="164"/>
      <c r="I485" s="164"/>
      <c r="J485" s="164"/>
      <c r="K485" s="164"/>
      <c r="L485" s="164"/>
      <c r="M485" s="164"/>
      <c r="N485" s="164"/>
      <c r="O485" s="164"/>
      <c r="P485" s="164"/>
      <c r="Q485" s="164"/>
      <c r="R485" s="164"/>
      <c r="S485" s="164"/>
      <c r="T485" s="164"/>
      <c r="U485" s="164"/>
      <c r="V485" s="164"/>
    </row>
    <row r="486" spans="1:22">
      <c r="A486" s="167"/>
      <c r="B486" s="164"/>
      <c r="C486" s="164"/>
      <c r="D486" s="163"/>
      <c r="E486" s="164"/>
      <c r="F486" s="164"/>
      <c r="G486" s="164"/>
      <c r="H486" s="164"/>
      <c r="I486" s="164"/>
      <c r="J486" s="164"/>
      <c r="K486" s="164"/>
      <c r="L486" s="164"/>
      <c r="M486" s="164"/>
      <c r="N486" s="164"/>
      <c r="O486" s="164"/>
      <c r="P486" s="164"/>
      <c r="Q486" s="164"/>
      <c r="R486" s="164"/>
      <c r="S486" s="164"/>
      <c r="T486" s="164"/>
      <c r="U486" s="164"/>
      <c r="V486" s="164"/>
    </row>
    <row r="487" spans="1:22">
      <c r="A487" s="167"/>
      <c r="B487" s="164"/>
      <c r="C487" s="164"/>
      <c r="D487" s="163"/>
      <c r="E487" s="164"/>
      <c r="F487" s="164"/>
      <c r="G487" s="164"/>
      <c r="H487" s="164"/>
      <c r="I487" s="164"/>
      <c r="J487" s="164"/>
      <c r="K487" s="164"/>
      <c r="L487" s="164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</row>
    <row r="488" spans="1:22">
      <c r="A488" s="167"/>
      <c r="B488" s="164"/>
      <c r="C488" s="164"/>
      <c r="D488" s="163"/>
      <c r="E488" s="164"/>
      <c r="F488" s="164"/>
      <c r="G488" s="164"/>
      <c r="H488" s="164"/>
      <c r="I488" s="164"/>
      <c r="J488" s="164"/>
      <c r="K488" s="164"/>
      <c r="L488" s="164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</row>
    <row r="489" spans="1:22">
      <c r="A489" s="167"/>
      <c r="B489" s="164"/>
      <c r="C489" s="164"/>
      <c r="D489" s="163"/>
      <c r="E489" s="164"/>
      <c r="F489" s="164"/>
      <c r="G489" s="164"/>
      <c r="H489" s="164"/>
      <c r="I489" s="164"/>
      <c r="J489" s="164"/>
      <c r="K489" s="164"/>
      <c r="L489" s="164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</row>
    <row r="490" spans="1:22">
      <c r="A490" s="167"/>
      <c r="B490" s="164"/>
      <c r="C490" s="164"/>
      <c r="D490" s="163"/>
      <c r="E490" s="164"/>
      <c r="F490" s="164"/>
      <c r="G490" s="164"/>
      <c r="H490" s="164"/>
      <c r="I490" s="164"/>
      <c r="J490" s="164"/>
      <c r="K490" s="164"/>
      <c r="L490" s="164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</row>
    <row r="491" spans="1:22">
      <c r="A491" s="167"/>
      <c r="B491" s="164"/>
      <c r="C491" s="164"/>
      <c r="D491" s="163"/>
      <c r="E491" s="164"/>
      <c r="F491" s="164"/>
      <c r="G491" s="164"/>
      <c r="H491" s="164"/>
      <c r="I491" s="164"/>
      <c r="J491" s="164"/>
      <c r="K491" s="164"/>
      <c r="L491" s="164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</row>
    <row r="492" spans="1:22">
      <c r="A492" s="167"/>
      <c r="B492" s="164"/>
      <c r="C492" s="164"/>
      <c r="D492" s="163"/>
      <c r="E492" s="164"/>
      <c r="F492" s="164"/>
      <c r="G492" s="164"/>
      <c r="H492" s="164"/>
      <c r="I492" s="164"/>
      <c r="J492" s="164"/>
      <c r="K492" s="164"/>
      <c r="L492" s="164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</row>
    <row r="493" spans="1:22">
      <c r="A493" s="167"/>
      <c r="B493" s="164"/>
      <c r="C493" s="164"/>
      <c r="D493" s="163"/>
      <c r="E493" s="164"/>
      <c r="F493" s="164"/>
      <c r="G493" s="164"/>
      <c r="H493" s="164"/>
      <c r="I493" s="164"/>
      <c r="J493" s="164"/>
      <c r="K493" s="164"/>
      <c r="L493" s="164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</row>
    <row r="494" spans="1:22">
      <c r="A494" s="167"/>
      <c r="B494" s="164"/>
      <c r="C494" s="164"/>
      <c r="D494" s="163"/>
      <c r="E494" s="164"/>
      <c r="F494" s="164"/>
      <c r="G494" s="164"/>
      <c r="H494" s="164"/>
      <c r="I494" s="164"/>
      <c r="J494" s="164"/>
      <c r="K494" s="164"/>
      <c r="L494" s="164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</row>
    <row r="495" spans="1:22">
      <c r="A495" s="167"/>
      <c r="B495" s="164"/>
      <c r="C495" s="164"/>
      <c r="D495" s="163"/>
      <c r="E495" s="164"/>
      <c r="F495" s="164"/>
      <c r="G495" s="164"/>
      <c r="H495" s="164"/>
      <c r="I495" s="164"/>
      <c r="J495" s="164"/>
      <c r="K495" s="164"/>
      <c r="L495" s="164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</row>
    <row r="496" spans="1:22">
      <c r="A496" s="167"/>
      <c r="B496" s="164"/>
      <c r="C496" s="164"/>
      <c r="D496" s="163"/>
      <c r="E496" s="164"/>
      <c r="F496" s="164"/>
      <c r="G496" s="164"/>
      <c r="H496" s="164"/>
      <c r="I496" s="164"/>
      <c r="J496" s="164"/>
      <c r="K496" s="164"/>
      <c r="L496" s="164"/>
      <c r="M496" s="164"/>
      <c r="N496" s="164"/>
      <c r="O496" s="164"/>
      <c r="P496" s="164"/>
      <c r="Q496" s="164"/>
      <c r="R496" s="164"/>
      <c r="S496" s="164"/>
      <c r="T496" s="164"/>
      <c r="U496" s="164"/>
      <c r="V496" s="164"/>
    </row>
    <row r="497" spans="1:22">
      <c r="A497" s="167"/>
      <c r="B497" s="164"/>
      <c r="C497" s="164"/>
      <c r="D497" s="163"/>
      <c r="E497" s="164"/>
      <c r="F497" s="164"/>
      <c r="G497" s="164"/>
      <c r="H497" s="164"/>
      <c r="I497" s="164"/>
      <c r="J497" s="164"/>
      <c r="K497" s="164"/>
      <c r="L497" s="164"/>
      <c r="M497" s="164"/>
      <c r="N497" s="164"/>
      <c r="O497" s="164"/>
      <c r="P497" s="164"/>
      <c r="Q497" s="164"/>
      <c r="R497" s="164"/>
      <c r="S497" s="164"/>
      <c r="T497" s="164"/>
      <c r="U497" s="164"/>
      <c r="V497" s="164"/>
    </row>
    <row r="498" spans="1:22">
      <c r="A498" s="167"/>
      <c r="B498" s="164"/>
      <c r="C498" s="164"/>
      <c r="D498" s="163"/>
      <c r="E498" s="164"/>
      <c r="F498" s="164"/>
      <c r="G498" s="164"/>
      <c r="H498" s="164"/>
      <c r="I498" s="164"/>
      <c r="J498" s="164"/>
      <c r="K498" s="164"/>
      <c r="L498" s="164"/>
      <c r="M498" s="164"/>
      <c r="N498" s="164"/>
      <c r="O498" s="164"/>
      <c r="P498" s="164"/>
      <c r="Q498" s="164"/>
      <c r="R498" s="164"/>
      <c r="S498" s="164"/>
      <c r="T498" s="164"/>
      <c r="U498" s="164"/>
      <c r="V498" s="164"/>
    </row>
    <row r="499" spans="1:22">
      <c r="A499" s="167"/>
      <c r="B499" s="164"/>
      <c r="C499" s="164"/>
      <c r="D499" s="163"/>
      <c r="E499" s="164"/>
      <c r="F499" s="164"/>
      <c r="G499" s="164"/>
      <c r="H499" s="164"/>
      <c r="I499" s="164"/>
      <c r="J499" s="164"/>
      <c r="K499" s="164"/>
      <c r="L499" s="164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</row>
    <row r="500" spans="1:22">
      <c r="A500" s="167"/>
      <c r="B500" s="164"/>
      <c r="C500" s="164"/>
      <c r="D500" s="163"/>
      <c r="E500" s="164"/>
      <c r="F500" s="164"/>
      <c r="G500" s="164"/>
      <c r="H500" s="164"/>
      <c r="I500" s="164"/>
      <c r="J500" s="164"/>
      <c r="K500" s="164"/>
      <c r="L500" s="164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</row>
    <row r="501" spans="1:22">
      <c r="A501" s="167"/>
      <c r="B501" s="164"/>
      <c r="C501" s="164"/>
      <c r="D501" s="163"/>
      <c r="E501" s="164"/>
      <c r="F501" s="164"/>
      <c r="G501" s="164"/>
      <c r="H501" s="164"/>
      <c r="I501" s="164"/>
      <c r="J501" s="164"/>
      <c r="K501" s="164"/>
      <c r="L501" s="164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</row>
    <row r="502" spans="1:22">
      <c r="A502" s="167"/>
      <c r="B502" s="164"/>
      <c r="C502" s="164"/>
      <c r="D502" s="163"/>
      <c r="E502" s="164"/>
      <c r="F502" s="164"/>
      <c r="G502" s="164"/>
      <c r="H502" s="164"/>
      <c r="I502" s="164"/>
      <c r="J502" s="164"/>
      <c r="K502" s="164"/>
      <c r="L502" s="164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</row>
    <row r="503" spans="1:22">
      <c r="A503" s="167"/>
      <c r="B503" s="164"/>
      <c r="C503" s="164"/>
      <c r="D503" s="163"/>
      <c r="E503" s="164"/>
      <c r="F503" s="164"/>
      <c r="G503" s="164"/>
      <c r="H503" s="164"/>
      <c r="I503" s="164"/>
      <c r="J503" s="164"/>
      <c r="K503" s="164"/>
      <c r="L503" s="164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</row>
    <row r="504" spans="1:22">
      <c r="A504" s="167"/>
      <c r="B504" s="164"/>
      <c r="C504" s="164"/>
      <c r="D504" s="163"/>
      <c r="E504" s="164"/>
      <c r="F504" s="164"/>
      <c r="G504" s="164"/>
      <c r="H504" s="164"/>
      <c r="I504" s="164"/>
      <c r="J504" s="164"/>
      <c r="K504" s="164"/>
      <c r="L504" s="164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</row>
    <row r="505" spans="1:22">
      <c r="A505" s="167"/>
      <c r="B505" s="164"/>
      <c r="C505" s="164"/>
      <c r="D505" s="163"/>
      <c r="E505" s="164"/>
      <c r="F505" s="164"/>
      <c r="G505" s="164"/>
      <c r="H505" s="164"/>
      <c r="I505" s="164"/>
      <c r="J505" s="164"/>
      <c r="K505" s="164"/>
      <c r="L505" s="164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</row>
    <row r="506" spans="1:22">
      <c r="A506" s="167"/>
      <c r="B506" s="164"/>
      <c r="C506" s="164"/>
      <c r="D506" s="163"/>
      <c r="E506" s="164"/>
      <c r="F506" s="164"/>
      <c r="G506" s="164"/>
      <c r="H506" s="164"/>
      <c r="I506" s="164"/>
      <c r="J506" s="164"/>
      <c r="K506" s="164"/>
      <c r="L506" s="164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</row>
    <row r="507" spans="1:22">
      <c r="A507" s="167"/>
      <c r="B507" s="164"/>
      <c r="C507" s="164"/>
      <c r="D507" s="163"/>
      <c r="E507" s="164"/>
      <c r="F507" s="164"/>
      <c r="G507" s="164"/>
      <c r="H507" s="164"/>
      <c r="I507" s="164"/>
      <c r="J507" s="164"/>
      <c r="K507" s="164"/>
      <c r="L507" s="164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</row>
    <row r="508" spans="1:22">
      <c r="A508" s="167"/>
      <c r="B508" s="164"/>
      <c r="C508" s="164"/>
      <c r="D508" s="163"/>
      <c r="E508" s="164"/>
      <c r="F508" s="164"/>
      <c r="G508" s="164"/>
      <c r="H508" s="164"/>
      <c r="I508" s="164"/>
      <c r="J508" s="164"/>
      <c r="K508" s="164"/>
      <c r="L508" s="164"/>
      <c r="M508" s="164"/>
      <c r="N508" s="164"/>
      <c r="O508" s="164"/>
      <c r="P508" s="164"/>
      <c r="Q508" s="164"/>
      <c r="R508" s="164"/>
      <c r="S508" s="164"/>
      <c r="T508" s="164"/>
      <c r="U508" s="164"/>
      <c r="V508" s="164"/>
    </row>
    <row r="509" spans="1:22">
      <c r="A509" s="167"/>
      <c r="B509" s="164"/>
      <c r="C509" s="164"/>
      <c r="D509" s="163"/>
      <c r="E509" s="164"/>
      <c r="F509" s="164"/>
      <c r="G509" s="164"/>
      <c r="H509" s="164"/>
      <c r="I509" s="164"/>
      <c r="J509" s="164"/>
      <c r="K509" s="164"/>
      <c r="L509" s="164"/>
      <c r="M509" s="164"/>
      <c r="N509" s="164"/>
      <c r="O509" s="164"/>
      <c r="P509" s="164"/>
      <c r="Q509" s="164"/>
      <c r="R509" s="164"/>
      <c r="S509" s="164"/>
      <c r="T509" s="164"/>
      <c r="U509" s="164"/>
      <c r="V509" s="164"/>
    </row>
    <row r="510" spans="1:22">
      <c r="A510" s="167"/>
      <c r="B510" s="164"/>
      <c r="C510" s="164"/>
      <c r="D510" s="163"/>
      <c r="E510" s="164"/>
      <c r="F510" s="164"/>
      <c r="G510" s="164"/>
      <c r="H510" s="164"/>
      <c r="I510" s="164"/>
      <c r="J510" s="164"/>
      <c r="K510" s="164"/>
      <c r="L510" s="164"/>
      <c r="M510" s="164"/>
      <c r="N510" s="164"/>
      <c r="O510" s="164"/>
      <c r="P510" s="164"/>
      <c r="Q510" s="164"/>
      <c r="R510" s="164"/>
      <c r="S510" s="164"/>
      <c r="T510" s="164"/>
      <c r="U510" s="164"/>
      <c r="V510" s="164"/>
    </row>
    <row r="511" spans="1:22">
      <c r="A511" s="167"/>
      <c r="B511" s="164"/>
      <c r="C511" s="164"/>
      <c r="D511" s="163"/>
      <c r="E511" s="164"/>
      <c r="F511" s="164"/>
      <c r="G511" s="164"/>
      <c r="H511" s="164"/>
      <c r="I511" s="164"/>
      <c r="J511" s="164"/>
      <c r="K511" s="164"/>
      <c r="L511" s="164"/>
      <c r="M511" s="164"/>
      <c r="N511" s="164"/>
      <c r="O511" s="164"/>
      <c r="P511" s="164"/>
      <c r="Q511" s="164"/>
      <c r="R511" s="164"/>
      <c r="S511" s="164"/>
      <c r="T511" s="164"/>
      <c r="U511" s="164"/>
      <c r="V511" s="164"/>
    </row>
    <row r="512" spans="1:22">
      <c r="A512" s="167"/>
      <c r="B512" s="164"/>
      <c r="C512" s="164"/>
      <c r="D512" s="163"/>
      <c r="E512" s="164"/>
      <c r="F512" s="164"/>
      <c r="G512" s="164"/>
      <c r="H512" s="164"/>
      <c r="I512" s="164"/>
      <c r="J512" s="164"/>
      <c r="K512" s="164"/>
      <c r="L512" s="164"/>
      <c r="M512" s="164"/>
      <c r="N512" s="164"/>
      <c r="O512" s="164"/>
      <c r="P512" s="164"/>
      <c r="Q512" s="164"/>
      <c r="R512" s="164"/>
      <c r="S512" s="164"/>
      <c r="T512" s="164"/>
      <c r="U512" s="164"/>
      <c r="V512" s="164"/>
    </row>
    <row r="513" spans="1:22">
      <c r="A513" s="167"/>
      <c r="B513" s="164"/>
      <c r="C513" s="164"/>
      <c r="D513" s="163"/>
      <c r="E513" s="164"/>
      <c r="F513" s="164"/>
      <c r="G513" s="164"/>
      <c r="H513" s="164"/>
      <c r="I513" s="164"/>
      <c r="J513" s="164"/>
      <c r="K513" s="164"/>
      <c r="L513" s="164"/>
      <c r="M513" s="164"/>
      <c r="N513" s="164"/>
      <c r="O513" s="164"/>
      <c r="P513" s="164"/>
      <c r="Q513" s="164"/>
      <c r="R513" s="164"/>
      <c r="S513" s="164"/>
      <c r="T513" s="164"/>
      <c r="U513" s="164"/>
      <c r="V513" s="164"/>
    </row>
    <row r="514" spans="1:22">
      <c r="A514" s="167"/>
      <c r="B514" s="164"/>
      <c r="C514" s="164"/>
      <c r="D514" s="163"/>
      <c r="E514" s="164"/>
      <c r="F514" s="164"/>
      <c r="G514" s="164"/>
      <c r="H514" s="164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</row>
    <row r="515" spans="1:22">
      <c r="A515" s="167"/>
      <c r="B515" s="164"/>
      <c r="C515" s="164"/>
      <c r="D515" s="163"/>
      <c r="E515" s="164"/>
      <c r="F515" s="164"/>
      <c r="G515" s="164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  <c r="S515" s="164"/>
      <c r="T515" s="164"/>
      <c r="U515" s="164"/>
      <c r="V515" s="164"/>
    </row>
    <row r="516" spans="1:22">
      <c r="A516" s="167"/>
      <c r="B516" s="164"/>
      <c r="C516" s="164"/>
      <c r="D516" s="163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4"/>
      <c r="V516" s="164"/>
    </row>
    <row r="517" spans="1:22">
      <c r="A517" s="167"/>
      <c r="B517" s="164"/>
      <c r="C517" s="164"/>
      <c r="D517" s="163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</row>
    <row r="518" spans="1:22">
      <c r="A518" s="167"/>
      <c r="B518" s="164"/>
      <c r="C518" s="164"/>
      <c r="D518" s="163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</row>
    <row r="519" spans="1:22">
      <c r="A519" s="167"/>
      <c r="B519" s="164"/>
      <c r="C519" s="164"/>
      <c r="D519" s="163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</row>
    <row r="520" spans="1:22">
      <c r="A520" s="167"/>
      <c r="B520" s="164"/>
      <c r="C520" s="164"/>
      <c r="D520" s="163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</row>
    <row r="521" spans="1:22">
      <c r="A521" s="167"/>
      <c r="B521" s="164"/>
      <c r="C521" s="164"/>
      <c r="D521" s="163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</row>
    <row r="522" spans="1:22">
      <c r="A522" s="167"/>
      <c r="B522" s="164"/>
      <c r="C522" s="164"/>
      <c r="D522" s="163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</row>
    <row r="523" spans="1:22">
      <c r="A523" s="167"/>
      <c r="B523" s="164"/>
      <c r="C523" s="164"/>
      <c r="D523" s="163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</row>
    <row r="524" spans="1:22">
      <c r="A524" s="167"/>
      <c r="B524" s="164"/>
      <c r="C524" s="164"/>
      <c r="D524" s="163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</row>
    <row r="525" spans="1:22">
      <c r="A525" s="167"/>
      <c r="B525" s="164"/>
      <c r="C525" s="164"/>
      <c r="D525" s="163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</row>
    <row r="526" spans="1:22">
      <c r="A526" s="167"/>
      <c r="B526" s="164"/>
      <c r="C526" s="164"/>
      <c r="D526" s="163"/>
      <c r="E526" s="164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</row>
    <row r="527" spans="1:22">
      <c r="A527" s="167"/>
      <c r="B527" s="164"/>
      <c r="C527" s="164"/>
      <c r="D527" s="163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</row>
    <row r="528" spans="1:22">
      <c r="A528" s="167"/>
      <c r="B528" s="164"/>
      <c r="C528" s="164"/>
      <c r="D528" s="163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</row>
    <row r="529" spans="1:22">
      <c r="A529" s="167"/>
      <c r="B529" s="164"/>
      <c r="C529" s="164"/>
      <c r="D529" s="163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</row>
    <row r="530" spans="1:22">
      <c r="A530" s="167"/>
      <c r="B530" s="164"/>
      <c r="C530" s="164"/>
      <c r="D530" s="163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</row>
    <row r="531" spans="1:22">
      <c r="A531" s="167"/>
      <c r="B531" s="164"/>
      <c r="C531" s="164"/>
      <c r="D531" s="163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</row>
    <row r="532" spans="1:22">
      <c r="A532" s="167"/>
      <c r="B532" s="164"/>
      <c r="C532" s="164"/>
      <c r="D532" s="163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</row>
    <row r="533" spans="1:22">
      <c r="A533" s="167"/>
      <c r="B533" s="164"/>
      <c r="C533" s="164"/>
      <c r="D533" s="163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</row>
    <row r="534" spans="1:22">
      <c r="A534" s="167"/>
      <c r="B534" s="164"/>
      <c r="C534" s="164"/>
      <c r="D534" s="163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</row>
    <row r="535" spans="1:22">
      <c r="A535" s="167"/>
      <c r="B535" s="164"/>
      <c r="C535" s="164"/>
      <c r="D535" s="163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</row>
    <row r="536" spans="1:22">
      <c r="A536" s="167"/>
      <c r="B536" s="164"/>
      <c r="C536" s="164"/>
      <c r="D536" s="163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</row>
    <row r="537" spans="1:22">
      <c r="A537" s="167"/>
      <c r="B537" s="164"/>
      <c r="C537" s="164"/>
      <c r="D537" s="163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</row>
    <row r="538" spans="1:22">
      <c r="A538" s="167"/>
      <c r="B538" s="164"/>
      <c r="C538" s="164"/>
      <c r="D538" s="163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</row>
    <row r="539" spans="1:22">
      <c r="A539" s="167"/>
      <c r="B539" s="164"/>
      <c r="C539" s="164"/>
      <c r="D539" s="163"/>
      <c r="E539" s="164"/>
      <c r="F539" s="164"/>
      <c r="G539" s="164"/>
      <c r="H539" s="164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  <c r="S539" s="164"/>
      <c r="T539" s="164"/>
      <c r="U539" s="164"/>
      <c r="V539" s="164"/>
    </row>
    <row r="540" spans="1:22">
      <c r="A540" s="167"/>
      <c r="B540" s="164"/>
      <c r="C540" s="164"/>
      <c r="D540" s="163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</row>
    <row r="541" spans="1:22">
      <c r="A541" s="167"/>
      <c r="B541" s="164"/>
      <c r="C541" s="164"/>
      <c r="D541" s="163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</row>
    <row r="542" spans="1:22">
      <c r="A542" s="167"/>
      <c r="B542" s="164"/>
      <c r="C542" s="164"/>
      <c r="D542" s="163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</row>
    <row r="543" spans="1:22">
      <c r="A543" s="167"/>
      <c r="B543" s="164"/>
      <c r="C543" s="164"/>
      <c r="D543" s="163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</row>
    <row r="544" spans="1:22">
      <c r="A544" s="167"/>
      <c r="B544" s="164"/>
      <c r="C544" s="164"/>
      <c r="D544" s="163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</row>
    <row r="545" spans="1:22">
      <c r="A545" s="167"/>
      <c r="B545" s="164"/>
      <c r="C545" s="164"/>
      <c r="D545" s="163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</row>
    <row r="546" spans="1:22">
      <c r="A546" s="167"/>
      <c r="B546" s="164"/>
      <c r="C546" s="164"/>
      <c r="D546" s="163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</row>
    <row r="547" spans="1:22">
      <c r="A547" s="167"/>
      <c r="B547" s="164"/>
      <c r="C547" s="164"/>
      <c r="D547" s="163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</row>
    <row r="548" spans="1:22">
      <c r="A548" s="167"/>
      <c r="B548" s="164"/>
      <c r="C548" s="164"/>
      <c r="D548" s="163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</row>
    <row r="549" spans="1:22">
      <c r="A549" s="167"/>
      <c r="B549" s="164"/>
      <c r="C549" s="164"/>
      <c r="D549" s="163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</row>
    <row r="550" spans="1:22">
      <c r="A550" s="167"/>
      <c r="B550" s="164"/>
      <c r="C550" s="164"/>
      <c r="D550" s="163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</row>
    <row r="551" spans="1:22">
      <c r="A551" s="167"/>
      <c r="B551" s="164"/>
      <c r="C551" s="164"/>
      <c r="D551" s="163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</row>
    <row r="552" spans="1:22">
      <c r="A552" s="167"/>
      <c r="B552" s="164"/>
      <c r="C552" s="164"/>
      <c r="D552" s="163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  <c r="S552" s="164"/>
      <c r="T552" s="164"/>
      <c r="U552" s="164"/>
      <c r="V552" s="164"/>
    </row>
    <row r="553" spans="1:22">
      <c r="A553" s="167"/>
      <c r="B553" s="164"/>
      <c r="C553" s="164"/>
      <c r="D553" s="163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</row>
    <row r="554" spans="1:22">
      <c r="A554" s="167"/>
      <c r="B554" s="164"/>
      <c r="C554" s="164"/>
      <c r="D554" s="163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</row>
    <row r="555" spans="1:22">
      <c r="A555" s="167"/>
      <c r="B555" s="164"/>
      <c r="C555" s="164"/>
      <c r="D555" s="163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</row>
    <row r="556" spans="1:22">
      <c r="A556" s="167"/>
      <c r="B556" s="164"/>
      <c r="C556" s="164"/>
      <c r="D556" s="163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</row>
    <row r="557" spans="1:22">
      <c r="A557" s="167"/>
      <c r="B557" s="164"/>
      <c r="C557" s="164"/>
      <c r="D557" s="163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</row>
    <row r="558" spans="1:22">
      <c r="A558" s="167"/>
      <c r="B558" s="164"/>
      <c r="C558" s="164"/>
      <c r="D558" s="163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</row>
    <row r="559" spans="1:22">
      <c r="A559" s="167"/>
      <c r="B559" s="164"/>
      <c r="C559" s="164"/>
      <c r="D559" s="163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</row>
    <row r="560" spans="1:22">
      <c r="A560" s="167"/>
      <c r="B560" s="164"/>
      <c r="C560" s="164"/>
      <c r="D560" s="163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</row>
    <row r="561" spans="1:22">
      <c r="A561" s="167"/>
      <c r="B561" s="164"/>
      <c r="C561" s="164"/>
      <c r="D561" s="163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</row>
    <row r="562" spans="1:22">
      <c r="A562" s="167"/>
      <c r="B562" s="164"/>
      <c r="C562" s="164"/>
      <c r="D562" s="163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</row>
    <row r="563" spans="1:22">
      <c r="A563" s="167"/>
      <c r="B563" s="164"/>
      <c r="C563" s="164"/>
      <c r="D563" s="163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</row>
    <row r="564" spans="1:22">
      <c r="A564" s="167"/>
      <c r="B564" s="164"/>
      <c r="C564" s="164"/>
      <c r="D564" s="163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</row>
    <row r="565" spans="1:22">
      <c r="A565" s="167"/>
      <c r="B565" s="164"/>
      <c r="C565" s="164"/>
      <c r="D565" s="163"/>
      <c r="E565" s="164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</row>
    <row r="566" spans="1:22">
      <c r="A566" s="167"/>
      <c r="B566" s="164"/>
      <c r="C566" s="164"/>
      <c r="D566" s="163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</row>
    <row r="567" spans="1:22">
      <c r="A567" s="167"/>
      <c r="B567" s="164"/>
      <c r="C567" s="164"/>
      <c r="D567" s="163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</row>
    <row r="568" spans="1:22">
      <c r="A568" s="167"/>
      <c r="B568" s="164"/>
      <c r="C568" s="164"/>
      <c r="D568" s="163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</row>
    <row r="569" spans="1:22">
      <c r="A569" s="167"/>
      <c r="B569" s="164"/>
      <c r="C569" s="164"/>
      <c r="D569" s="163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</row>
    <row r="570" spans="1:22">
      <c r="A570" s="167"/>
      <c r="B570" s="164"/>
      <c r="C570" s="164"/>
      <c r="D570" s="163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</row>
    <row r="571" spans="1:22">
      <c r="B571" s="569"/>
      <c r="C571" s="569"/>
      <c r="D571" s="571"/>
      <c r="E571" s="569"/>
      <c r="F571" s="569"/>
      <c r="G571" s="569"/>
      <c r="H571" s="569"/>
      <c r="I571" s="569"/>
      <c r="J571" s="569"/>
      <c r="K571" s="569"/>
      <c r="L571" s="569"/>
      <c r="M571" s="569"/>
      <c r="N571" s="569"/>
      <c r="O571" s="569"/>
      <c r="P571" s="569"/>
      <c r="Q571" s="569"/>
      <c r="R571" s="569"/>
      <c r="S571" s="569"/>
      <c r="T571" s="569"/>
      <c r="U571" s="569"/>
      <c r="V571" s="569"/>
    </row>
    <row r="572" spans="1:22">
      <c r="B572" s="569"/>
      <c r="C572" s="569"/>
      <c r="D572" s="571"/>
      <c r="E572" s="569"/>
      <c r="F572" s="569"/>
      <c r="G572" s="569"/>
      <c r="H572" s="569"/>
      <c r="I572" s="569"/>
      <c r="J572" s="569"/>
      <c r="K572" s="569"/>
      <c r="L572" s="569"/>
      <c r="M572" s="569"/>
      <c r="N572" s="569"/>
      <c r="O572" s="569"/>
      <c r="P572" s="569"/>
      <c r="Q572" s="569"/>
      <c r="R572" s="569"/>
      <c r="S572" s="569"/>
      <c r="T572" s="569"/>
      <c r="U572" s="569"/>
      <c r="V572" s="569"/>
    </row>
    <row r="573" spans="1:22">
      <c r="B573" s="569"/>
      <c r="C573" s="569"/>
      <c r="D573" s="571"/>
      <c r="E573" s="569"/>
      <c r="F573" s="569"/>
      <c r="G573" s="569"/>
      <c r="H573" s="569"/>
      <c r="I573" s="569"/>
      <c r="J573" s="569"/>
      <c r="K573" s="569"/>
      <c r="L573" s="569"/>
      <c r="M573" s="569"/>
      <c r="N573" s="569"/>
      <c r="O573" s="569"/>
      <c r="P573" s="569"/>
      <c r="Q573" s="569"/>
      <c r="R573" s="569"/>
      <c r="S573" s="569"/>
      <c r="T573" s="569"/>
      <c r="U573" s="569"/>
      <c r="V573" s="569"/>
    </row>
    <row r="574" spans="1:22">
      <c r="B574" s="569"/>
      <c r="C574" s="569"/>
      <c r="D574" s="571"/>
      <c r="E574" s="569"/>
      <c r="F574" s="569"/>
      <c r="G574" s="569"/>
      <c r="H574" s="569"/>
      <c r="I574" s="569"/>
      <c r="J574" s="569"/>
      <c r="K574" s="569"/>
      <c r="L574" s="569"/>
      <c r="M574" s="569"/>
      <c r="N574" s="569"/>
      <c r="O574" s="569"/>
      <c r="P574" s="569"/>
      <c r="Q574" s="569"/>
      <c r="R574" s="569"/>
      <c r="S574" s="569"/>
      <c r="T574" s="569"/>
      <c r="U574" s="569"/>
      <c r="V574" s="569"/>
    </row>
    <row r="575" spans="1:22">
      <c r="B575" s="569"/>
      <c r="C575" s="569"/>
      <c r="D575" s="571"/>
      <c r="E575" s="569"/>
      <c r="F575" s="569"/>
      <c r="G575" s="569"/>
      <c r="H575" s="569"/>
      <c r="I575" s="569"/>
      <c r="J575" s="569"/>
      <c r="K575" s="569"/>
      <c r="L575" s="569"/>
      <c r="M575" s="569"/>
      <c r="N575" s="569"/>
      <c r="O575" s="569"/>
      <c r="P575" s="569"/>
      <c r="Q575" s="569"/>
      <c r="R575" s="569"/>
      <c r="S575" s="569"/>
      <c r="T575" s="569"/>
      <c r="U575" s="569"/>
      <c r="V575" s="569"/>
    </row>
    <row r="576" spans="1:22">
      <c r="B576" s="569"/>
      <c r="C576" s="569"/>
      <c r="D576" s="571"/>
      <c r="E576" s="569"/>
      <c r="F576" s="569"/>
      <c r="G576" s="569"/>
      <c r="H576" s="569"/>
      <c r="I576" s="569"/>
      <c r="J576" s="569"/>
      <c r="K576" s="569"/>
      <c r="L576" s="569"/>
      <c r="M576" s="569"/>
      <c r="N576" s="569"/>
      <c r="O576" s="569"/>
      <c r="P576" s="569"/>
      <c r="Q576" s="569"/>
      <c r="R576" s="569"/>
      <c r="S576" s="569"/>
      <c r="T576" s="569"/>
      <c r="U576" s="569"/>
      <c r="V576" s="569"/>
    </row>
    <row r="577" spans="2:22">
      <c r="B577" s="569"/>
      <c r="C577" s="569"/>
      <c r="D577" s="571"/>
      <c r="E577" s="569"/>
      <c r="F577" s="569"/>
      <c r="G577" s="569"/>
      <c r="H577" s="569"/>
      <c r="I577" s="569"/>
      <c r="J577" s="569"/>
      <c r="K577" s="569"/>
      <c r="L577" s="569"/>
      <c r="M577" s="569"/>
      <c r="N577" s="569"/>
      <c r="O577" s="569"/>
      <c r="P577" s="569"/>
      <c r="Q577" s="569"/>
      <c r="R577" s="569"/>
      <c r="S577" s="569"/>
      <c r="T577" s="569"/>
      <c r="U577" s="569"/>
      <c r="V577" s="569"/>
    </row>
    <row r="578" spans="2:22">
      <c r="B578" s="569"/>
      <c r="C578" s="569"/>
      <c r="D578" s="571"/>
      <c r="E578" s="569"/>
      <c r="F578" s="569"/>
      <c r="G578" s="569"/>
      <c r="H578" s="569"/>
      <c r="I578" s="569"/>
      <c r="J578" s="569"/>
      <c r="K578" s="569"/>
      <c r="L578" s="569"/>
      <c r="M578" s="569"/>
      <c r="N578" s="569"/>
      <c r="O578" s="569"/>
      <c r="P578" s="569"/>
      <c r="Q578" s="569"/>
      <c r="R578" s="569"/>
      <c r="S578" s="569"/>
      <c r="T578" s="569"/>
      <c r="U578" s="569"/>
      <c r="V578" s="569"/>
    </row>
    <row r="579" spans="2:22">
      <c r="B579" s="569"/>
      <c r="C579" s="569"/>
      <c r="D579" s="571"/>
      <c r="E579" s="569"/>
      <c r="F579" s="569"/>
      <c r="G579" s="569"/>
      <c r="H579" s="569"/>
      <c r="I579" s="569"/>
      <c r="J579" s="569"/>
      <c r="K579" s="569"/>
      <c r="L579" s="569"/>
      <c r="M579" s="569"/>
      <c r="N579" s="569"/>
      <c r="O579" s="569"/>
      <c r="P579" s="569"/>
      <c r="Q579" s="569"/>
      <c r="R579" s="569"/>
      <c r="S579" s="569"/>
      <c r="T579" s="569"/>
      <c r="U579" s="569"/>
      <c r="V579" s="569"/>
    </row>
    <row r="580" spans="2:22">
      <c r="B580" s="569"/>
      <c r="C580" s="569"/>
      <c r="D580" s="571"/>
      <c r="E580" s="569"/>
      <c r="F580" s="569"/>
      <c r="G580" s="569"/>
      <c r="H580" s="569"/>
      <c r="I580" s="569"/>
      <c r="J580" s="569"/>
      <c r="K580" s="569"/>
      <c r="L580" s="569"/>
      <c r="M580" s="569"/>
      <c r="N580" s="569"/>
      <c r="O580" s="569"/>
      <c r="P580" s="569"/>
      <c r="Q580" s="569"/>
      <c r="R580" s="569"/>
      <c r="S580" s="569"/>
      <c r="T580" s="569"/>
      <c r="U580" s="569"/>
      <c r="V580" s="569"/>
    </row>
    <row r="581" spans="2:22">
      <c r="B581" s="569"/>
      <c r="C581" s="569"/>
      <c r="D581" s="571"/>
      <c r="E581" s="569"/>
      <c r="F581" s="569"/>
      <c r="G581" s="569"/>
      <c r="H581" s="569"/>
      <c r="I581" s="569"/>
      <c r="J581" s="569"/>
      <c r="K581" s="569"/>
      <c r="L581" s="569"/>
      <c r="M581" s="569"/>
      <c r="N581" s="569"/>
      <c r="O581" s="569"/>
      <c r="P581" s="569"/>
      <c r="Q581" s="569"/>
      <c r="R581" s="569"/>
      <c r="S581" s="569"/>
      <c r="T581" s="569"/>
      <c r="U581" s="569"/>
      <c r="V581" s="569"/>
    </row>
    <row r="582" spans="2:22">
      <c r="B582" s="569"/>
      <c r="C582" s="569"/>
      <c r="D582" s="571"/>
      <c r="E582" s="569"/>
      <c r="F582" s="569"/>
      <c r="G582" s="569"/>
      <c r="H582" s="569"/>
      <c r="I582" s="569"/>
      <c r="J582" s="569"/>
      <c r="K582" s="569"/>
      <c r="L582" s="569"/>
      <c r="M582" s="569"/>
      <c r="N582" s="569"/>
      <c r="O582" s="569"/>
      <c r="P582" s="569"/>
      <c r="Q582" s="569"/>
      <c r="R582" s="569"/>
      <c r="S582" s="569"/>
      <c r="T582" s="569"/>
      <c r="U582" s="569"/>
      <c r="V582" s="569"/>
    </row>
    <row r="583" spans="2:22">
      <c r="B583" s="569"/>
      <c r="C583" s="569"/>
      <c r="D583" s="571"/>
      <c r="E583" s="569"/>
      <c r="F583" s="569"/>
      <c r="G583" s="569"/>
      <c r="H583" s="569"/>
      <c r="I583" s="569"/>
      <c r="J583" s="569"/>
      <c r="K583" s="569"/>
      <c r="L583" s="569"/>
      <c r="M583" s="569"/>
      <c r="N583" s="569"/>
      <c r="O583" s="569"/>
      <c r="P583" s="569"/>
      <c r="Q583" s="569"/>
      <c r="R583" s="569"/>
      <c r="S583" s="569"/>
      <c r="T583" s="569"/>
      <c r="U583" s="569"/>
      <c r="V583" s="569"/>
    </row>
    <row r="584" spans="2:22">
      <c r="B584" s="569"/>
      <c r="C584" s="569"/>
      <c r="D584" s="571"/>
      <c r="E584" s="569"/>
      <c r="F584" s="569"/>
      <c r="G584" s="569"/>
      <c r="H584" s="569"/>
      <c r="I584" s="569"/>
      <c r="J584" s="569"/>
      <c r="K584" s="569"/>
      <c r="L584" s="569"/>
      <c r="M584" s="569"/>
      <c r="N584" s="569"/>
      <c r="O584" s="569"/>
      <c r="P584" s="569"/>
      <c r="Q584" s="569"/>
      <c r="R584" s="569"/>
      <c r="S584" s="569"/>
      <c r="T584" s="569"/>
      <c r="U584" s="569"/>
      <c r="V584" s="569"/>
    </row>
    <row r="585" spans="2:22">
      <c r="B585" s="569"/>
      <c r="C585" s="569"/>
      <c r="D585" s="571"/>
      <c r="E585" s="569"/>
      <c r="F585" s="569"/>
      <c r="G585" s="569"/>
      <c r="H585" s="569"/>
      <c r="I585" s="569"/>
      <c r="J585" s="569"/>
      <c r="K585" s="569"/>
      <c r="L585" s="569"/>
      <c r="M585" s="569"/>
      <c r="N585" s="569"/>
      <c r="O585" s="569"/>
      <c r="P585" s="569"/>
      <c r="Q585" s="569"/>
      <c r="R585" s="569"/>
      <c r="S585" s="569"/>
      <c r="T585" s="569"/>
      <c r="U585" s="569"/>
      <c r="V585" s="569"/>
    </row>
    <row r="586" spans="2:22">
      <c r="B586" s="569"/>
      <c r="C586" s="569"/>
      <c r="D586" s="571"/>
      <c r="E586" s="569"/>
      <c r="F586" s="569"/>
      <c r="G586" s="569"/>
      <c r="H586" s="569"/>
      <c r="I586" s="569"/>
      <c r="J586" s="569"/>
      <c r="K586" s="569"/>
      <c r="L586" s="569"/>
      <c r="M586" s="569"/>
      <c r="N586" s="569"/>
      <c r="O586" s="569"/>
      <c r="P586" s="569"/>
      <c r="Q586" s="569"/>
      <c r="R586" s="569"/>
      <c r="S586" s="569"/>
      <c r="T586" s="569"/>
      <c r="U586" s="569"/>
      <c r="V586" s="569"/>
    </row>
    <row r="587" spans="2:22">
      <c r="B587" s="569"/>
      <c r="C587" s="569"/>
      <c r="D587" s="571"/>
      <c r="E587" s="569"/>
      <c r="F587" s="569"/>
      <c r="G587" s="569"/>
      <c r="H587" s="569"/>
      <c r="I587" s="569"/>
      <c r="J587" s="569"/>
      <c r="K587" s="569"/>
      <c r="L587" s="569"/>
      <c r="M587" s="569"/>
      <c r="N587" s="569"/>
      <c r="O587" s="569"/>
      <c r="P587" s="569"/>
      <c r="Q587" s="569"/>
      <c r="R587" s="569"/>
      <c r="S587" s="569"/>
      <c r="T587" s="569"/>
      <c r="U587" s="569"/>
      <c r="V587" s="569"/>
    </row>
    <row r="588" spans="2:22">
      <c r="B588" s="569"/>
      <c r="C588" s="569"/>
      <c r="D588" s="571"/>
      <c r="E588" s="569"/>
      <c r="F588" s="569"/>
      <c r="G588" s="569"/>
      <c r="H588" s="569"/>
      <c r="I588" s="569"/>
      <c r="J588" s="569"/>
      <c r="K588" s="569"/>
      <c r="L588" s="569"/>
      <c r="M588" s="569"/>
      <c r="N588" s="569"/>
      <c r="O588" s="569"/>
      <c r="P588" s="569"/>
      <c r="Q588" s="569"/>
      <c r="R588" s="569"/>
      <c r="S588" s="569"/>
      <c r="T588" s="569"/>
      <c r="U588" s="569"/>
      <c r="V588" s="569"/>
    </row>
    <row r="589" spans="2:22">
      <c r="B589" s="569"/>
      <c r="C589" s="569"/>
      <c r="D589" s="571"/>
      <c r="E589" s="569"/>
      <c r="F589" s="569"/>
      <c r="G589" s="569"/>
      <c r="H589" s="569"/>
      <c r="I589" s="569"/>
      <c r="J589" s="569"/>
      <c r="K589" s="569"/>
      <c r="L589" s="569"/>
      <c r="M589" s="569"/>
      <c r="N589" s="569"/>
      <c r="O589" s="569"/>
      <c r="P589" s="569"/>
      <c r="Q589" s="569"/>
      <c r="R589" s="569"/>
      <c r="S589" s="569"/>
      <c r="T589" s="569"/>
      <c r="U589" s="569"/>
      <c r="V589" s="569"/>
    </row>
    <row r="590" spans="2:22">
      <c r="B590" s="569"/>
      <c r="C590" s="569"/>
      <c r="D590" s="571"/>
      <c r="E590" s="569"/>
      <c r="F590" s="569"/>
      <c r="G590" s="569"/>
      <c r="H590" s="569"/>
      <c r="I590" s="569"/>
      <c r="J590" s="569"/>
      <c r="K590" s="569"/>
      <c r="L590" s="569"/>
      <c r="M590" s="569"/>
      <c r="N590" s="569"/>
      <c r="O590" s="569"/>
      <c r="P590" s="569"/>
      <c r="Q590" s="569"/>
      <c r="R590" s="569"/>
      <c r="S590" s="569"/>
      <c r="T590" s="569"/>
      <c r="U590" s="569"/>
      <c r="V590" s="569"/>
    </row>
    <row r="591" spans="2:22">
      <c r="B591" s="569"/>
      <c r="C591" s="569"/>
      <c r="D591" s="571"/>
      <c r="E591" s="569"/>
      <c r="F591" s="569"/>
      <c r="G591" s="569"/>
      <c r="H591" s="569"/>
      <c r="I591" s="569"/>
      <c r="J591" s="569"/>
      <c r="K591" s="569"/>
      <c r="L591" s="569"/>
      <c r="M591" s="569"/>
      <c r="N591" s="569"/>
      <c r="O591" s="569"/>
      <c r="P591" s="569"/>
      <c r="Q591" s="569"/>
      <c r="R591" s="569"/>
      <c r="S591" s="569"/>
      <c r="T591" s="569"/>
      <c r="U591" s="569"/>
      <c r="V591" s="569"/>
    </row>
    <row r="592" spans="2:22">
      <c r="B592" s="569"/>
      <c r="C592" s="569"/>
      <c r="D592" s="571"/>
      <c r="E592" s="569"/>
      <c r="F592" s="569"/>
      <c r="G592" s="569"/>
      <c r="H592" s="569"/>
      <c r="I592" s="569"/>
      <c r="J592" s="569"/>
      <c r="K592" s="569"/>
      <c r="L592" s="569"/>
      <c r="M592" s="569"/>
      <c r="N592" s="569"/>
      <c r="O592" s="569"/>
      <c r="P592" s="569"/>
      <c r="Q592" s="569"/>
      <c r="R592" s="569"/>
      <c r="S592" s="569"/>
      <c r="T592" s="569"/>
      <c r="U592" s="569"/>
      <c r="V592" s="569"/>
    </row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</sheetData>
  <autoFilter ref="H4:N177" xr:uid="{B6C449F1-C03F-46F3-AC24-0131B26682D2}"/>
  <mergeCells count="2">
    <mergeCell ref="B198:F198"/>
    <mergeCell ref="H198:L198"/>
  </mergeCells>
  <conditionalFormatting sqref="A196">
    <cfRule type="cellIs" dxfId="902" priority="2" stopIfTrue="1" operator="notEqual">
      <formula>0</formula>
    </cfRule>
    <cfRule type="cellIs" dxfId="901" priority="3" stopIfTrue="1" operator="equal">
      <formula>""</formula>
    </cfRule>
    <cfRule type="cellIs" dxfId="900" priority="4" stopIfTrue="1" operator="notEqual">
      <formula>0</formula>
    </cfRule>
    <cfRule type="cellIs" dxfId="899" priority="5" stopIfTrue="1" operator="equal">
      <formula>""</formula>
    </cfRule>
  </conditionalFormatting>
  <conditionalFormatting sqref="A419">
    <cfRule type="cellIs" dxfId="898" priority="6" stopIfTrue="1" operator="notEqual">
      <formula>0</formula>
    </cfRule>
    <cfRule type="cellIs" dxfId="897" priority="7" stopIfTrue="1" operator="equal">
      <formula>""</formula>
    </cfRule>
    <cfRule type="cellIs" dxfId="896" priority="8" stopIfTrue="1" operator="notEqual">
      <formula>0</formula>
    </cfRule>
    <cfRule type="cellIs" dxfId="895" priority="9" stopIfTrue="1" operator="equal">
      <formula>""</formula>
    </cfRule>
  </conditionalFormatting>
  <conditionalFormatting sqref="A421">
    <cfRule type="cellIs" dxfId="894" priority="23" stopIfTrue="1" operator="notEqual">
      <formula>0</formula>
    </cfRule>
    <cfRule type="cellIs" dxfId="893" priority="24" stopIfTrue="1" operator="equal">
      <formula>""</formula>
    </cfRule>
    <cfRule type="cellIs" dxfId="892" priority="25" stopIfTrue="1" operator="notEqual">
      <formula>0</formula>
    </cfRule>
    <cfRule type="cellIs" dxfId="891" priority="26" stopIfTrue="1" operator="equal">
      <formula>""</formula>
    </cfRule>
  </conditionalFormatting>
  <conditionalFormatting sqref="H196:L196">
    <cfRule type="cellIs" dxfId="890" priority="10" stopIfTrue="1" operator="notEqual">
      <formula>0</formula>
    </cfRule>
    <cfRule type="cellIs" dxfId="889" priority="11" stopIfTrue="1" operator="equal">
      <formula>""</formula>
    </cfRule>
    <cfRule type="cellIs" dxfId="888" priority="12" stopIfTrue="1" operator="notEqual">
      <formula>0</formula>
    </cfRule>
    <cfRule type="cellIs" dxfId="887" priority="13" stopIfTrue="1" operator="equal">
      <formula>""</formula>
    </cfRule>
  </conditionalFormatting>
  <conditionalFormatting sqref="H415:L415">
    <cfRule type="cellIs" dxfId="886" priority="27" stopIfTrue="1" operator="notEqual">
      <formula>0</formula>
    </cfRule>
    <cfRule type="cellIs" dxfId="885" priority="28" stopIfTrue="1" operator="equal">
      <formula>""</formula>
    </cfRule>
    <cfRule type="cellIs" dxfId="884" priority="29" stopIfTrue="1" operator="notEqual">
      <formula>0</formula>
    </cfRule>
    <cfRule type="cellIs" dxfId="883" priority="30" stopIfTrue="1" operator="equal">
      <formula>""</formula>
    </cfRule>
  </conditionalFormatting>
  <conditionalFormatting sqref="H419:L419">
    <cfRule type="cellIs" dxfId="882" priority="14" stopIfTrue="1" operator="notEqual">
      <formula>0</formula>
    </cfRule>
    <cfRule type="cellIs" dxfId="881" priority="15" stopIfTrue="1" operator="equal">
      <formula>""</formula>
    </cfRule>
    <cfRule type="cellIs" dxfId="880" priority="16" stopIfTrue="1" operator="notEqual">
      <formula>0</formula>
    </cfRule>
    <cfRule type="cellIs" dxfId="879" priority="17" stopIfTrue="1" operator="equal">
      <formula>""</formula>
    </cfRule>
  </conditionalFormatting>
  <conditionalFormatting sqref="N1:N2">
    <cfRule type="cellIs" dxfId="878" priority="19" stopIfTrue="1" operator="notEqual">
      <formula>0</formula>
    </cfRule>
    <cfRule type="cellIs" dxfId="877" priority="20" stopIfTrue="1" operator="equal">
      <formula>""</formula>
    </cfRule>
    <cfRule type="cellIs" dxfId="876" priority="21" stopIfTrue="1" operator="notEqual">
      <formula>0</formula>
    </cfRule>
    <cfRule type="cellIs" dxfId="875" priority="22" stopIfTrue="1" operator="equal">
      <formula>""</formula>
    </cfRule>
  </conditionalFormatting>
  <conditionalFormatting sqref="N5:O183">
    <cfRule type="cellIs" dxfId="874" priority="1" operator="equal">
      <formula>0</formula>
    </cfRule>
  </conditionalFormatting>
  <pageMargins left="0.7" right="0.7" top="0.75" bottom="0.75" header="0.3" footer="0.3"/>
  <pageSetup paperSize="9" scale="3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49F1-C03F-46F3-AC24-0131B26682D2}">
  <sheetPr codeName="Sheet7">
    <tabColor rgb="FFFFFF99"/>
    <pageSetUpPr fitToPage="1"/>
  </sheetPr>
  <dimension ref="A1:V628"/>
  <sheetViews>
    <sheetView showGridLines="0" zoomScale="80" zoomScaleNormal="80" workbookViewId="0">
      <selection activeCell="H37" sqref="H37"/>
    </sheetView>
  </sheetViews>
  <sheetFormatPr defaultColWidth="0" defaultRowHeight="15" zeroHeight="1"/>
  <cols>
    <col min="1" max="1" width="14" style="1" bestFit="1" customWidth="1"/>
    <col min="2" max="2" width="110.85546875" style="2" customWidth="1"/>
    <col min="3" max="3" width="19" style="2" customWidth="1"/>
    <col min="4" max="4" width="10.7109375" style="3" customWidth="1"/>
    <col min="5" max="5" width="22.42578125" style="2" customWidth="1"/>
    <col min="6" max="6" width="5.28515625" style="2" customWidth="1"/>
    <col min="7" max="7" width="4.7109375" style="2" customWidth="1"/>
    <col min="8" max="12" width="15.85546875" style="2" customWidth="1"/>
    <col min="13" max="13" width="99.5703125" style="2" customWidth="1"/>
    <col min="14" max="15" width="11.7109375" style="2" customWidth="1"/>
    <col min="16" max="16384" width="9" style="2" hidden="1"/>
  </cols>
  <sheetData>
    <row r="1" spans="1:22" ht="26.25">
      <c r="A1" s="75" t="e">
        <f ca="1">RIGHT(CELL("filename", A1), LEN(CELL("filename", A1)) - SEARCH("]", CELL("filename", A1)))</f>
        <v>#VALUE!</v>
      </c>
      <c r="B1" s="164"/>
      <c r="C1" s="164"/>
      <c r="D1" s="163"/>
      <c r="E1" s="164"/>
      <c r="F1" s="164"/>
      <c r="G1" s="164"/>
      <c r="H1" s="164"/>
      <c r="I1" s="164"/>
      <c r="J1" s="164"/>
      <c r="K1" s="421"/>
      <c r="L1" s="164"/>
      <c r="M1" s="165" t="e">
        <f ca="1">A1&amp;" - Errors on sheet"</f>
        <v>#VALUE!</v>
      </c>
      <c r="N1" s="166">
        <f>A421</f>
        <v>0</v>
      </c>
      <c r="O1" s="164"/>
      <c r="P1" s="164"/>
      <c r="Q1" s="164"/>
      <c r="R1" s="164"/>
      <c r="S1" s="164"/>
      <c r="T1" s="164"/>
      <c r="U1" s="164"/>
      <c r="V1" s="164"/>
    </row>
    <row r="2" spans="1:22">
      <c r="A2" s="167"/>
      <c r="B2" s="164"/>
      <c r="C2" s="164"/>
      <c r="D2" s="163"/>
      <c r="E2" s="164"/>
      <c r="F2" s="569"/>
      <c r="G2" s="569"/>
      <c r="H2" s="570"/>
      <c r="I2" s="422"/>
      <c r="J2" s="422"/>
      <c r="K2" s="422"/>
      <c r="L2" s="422"/>
      <c r="M2" s="275" t="s">
        <v>375</v>
      </c>
      <c r="N2" s="169">
        <f>Check!$F$9</f>
        <v>0</v>
      </c>
      <c r="O2" s="164"/>
      <c r="P2" s="164"/>
      <c r="Q2" s="164"/>
      <c r="R2" s="164"/>
      <c r="S2" s="164"/>
      <c r="T2" s="164"/>
      <c r="U2" s="164"/>
      <c r="V2" s="164"/>
    </row>
    <row r="3" spans="1:22">
      <c r="A3" s="167"/>
      <c r="B3" s="164"/>
      <c r="C3" s="164"/>
      <c r="D3" s="163"/>
      <c r="E3" s="569"/>
      <c r="F3" s="164"/>
      <c r="G3" s="164"/>
      <c r="H3" s="422"/>
      <c r="I3" s="422"/>
      <c r="J3" s="422"/>
      <c r="K3" s="422"/>
      <c r="L3" s="422"/>
      <c r="M3" s="164"/>
      <c r="N3" s="164"/>
      <c r="O3" s="164"/>
      <c r="P3" s="164"/>
      <c r="Q3" s="164"/>
      <c r="R3" s="164"/>
      <c r="S3" s="164"/>
      <c r="T3" s="164"/>
      <c r="U3" s="164"/>
      <c r="V3" s="164"/>
    </row>
    <row r="4" spans="1:22" s="431" customFormat="1" ht="30">
      <c r="A4" s="170" t="s">
        <v>376</v>
      </c>
      <c r="B4" s="170" t="s">
        <v>377</v>
      </c>
      <c r="C4" s="170"/>
      <c r="D4" s="170" t="s">
        <v>378</v>
      </c>
      <c r="E4" s="170" t="s">
        <v>379</v>
      </c>
      <c r="F4" s="170" t="s">
        <v>18</v>
      </c>
      <c r="G4" s="429"/>
      <c r="H4" s="430" t="s">
        <v>20</v>
      </c>
      <c r="I4" s="430" t="s">
        <v>21</v>
      </c>
      <c r="J4" s="430" t="s">
        <v>22</v>
      </c>
      <c r="K4" s="430" t="s">
        <v>23</v>
      </c>
      <c r="L4" s="430" t="s">
        <v>24</v>
      </c>
      <c r="M4" s="170" t="s">
        <v>380</v>
      </c>
      <c r="N4" s="171" t="s">
        <v>381</v>
      </c>
      <c r="O4" s="171" t="s">
        <v>382</v>
      </c>
      <c r="P4" s="164"/>
      <c r="Q4" s="164"/>
      <c r="R4" s="164"/>
      <c r="S4" s="164"/>
      <c r="T4" s="164"/>
      <c r="U4" s="164"/>
      <c r="V4" s="164"/>
    </row>
    <row r="5" spans="1:22" s="431" customFormat="1">
      <c r="A5" s="167" t="s">
        <v>383</v>
      </c>
      <c r="B5" s="164" t="s">
        <v>384</v>
      </c>
      <c r="C5" s="164"/>
      <c r="D5" s="163" t="s">
        <v>385</v>
      </c>
      <c r="E5" s="164" t="s">
        <v>29</v>
      </c>
      <c r="F5" s="432" t="s">
        <v>31</v>
      </c>
      <c r="G5" s="432"/>
      <c r="H5" s="433">
        <f>SUMIFS(F_Inputs!F$7:F$3228,F_Inputs!$B$7:$B$3228,Inp_PR24_BRL!$E5,F_Inputs!$A$7:$A$3228,$H$190)</f>
        <v>0</v>
      </c>
      <c r="I5" s="433">
        <f>SUMIFS(F_Inputs!G$7:G$3228,F_Inputs!$B$7:$B$3228,Inp_PR24_BRL!$E5,F_Inputs!$A$7:$A$3228,$H$190)</f>
        <v>0</v>
      </c>
      <c r="J5" s="433">
        <f>SUMIFS(F_Inputs!H$7:H$3228,F_Inputs!$B$7:$B$3228,Inp_PR24_BRL!$E5,F_Inputs!$A$7:$A$3228,$H$190)</f>
        <v>0</v>
      </c>
      <c r="K5" s="433">
        <f>SUMIFS(F_Inputs!I$7:I$3228,F_Inputs!$B$7:$B$3228,Inp_PR24_BRL!$E5,F_Inputs!$A$7:$A$3228,$H$190)</f>
        <v>0</v>
      </c>
      <c r="L5" s="433">
        <f>SUMIFS(F_Inputs!J$7:J$3228,F_Inputs!$B$7:$B$3228,Inp_PR24_BRL!$E5,F_Inputs!$A$7:$A$3228,$H$190)</f>
        <v>0</v>
      </c>
      <c r="M5" s="172" t="s">
        <v>386</v>
      </c>
      <c r="N5" s="173">
        <f>COUNTIF(InpC!$H$56:$L$266,Inp_PR24_BRL!E5)</f>
        <v>1</v>
      </c>
      <c r="O5" s="173">
        <f>COUNTIF(F_Inputs!$B$8:$B$3121,Inp_PR24_BRL!E5)</f>
        <v>17</v>
      </c>
      <c r="P5" s="164"/>
      <c r="Q5" s="164"/>
      <c r="R5" s="164"/>
      <c r="S5" s="164"/>
      <c r="T5" s="164"/>
      <c r="U5" s="164"/>
      <c r="V5" s="164"/>
    </row>
    <row r="6" spans="1:22" s="431" customFormat="1">
      <c r="A6" s="167" t="s">
        <v>383</v>
      </c>
      <c r="B6" s="164" t="s">
        <v>387</v>
      </c>
      <c r="C6" s="164"/>
      <c r="D6" s="163" t="s">
        <v>388</v>
      </c>
      <c r="E6" s="164" t="s">
        <v>32</v>
      </c>
      <c r="F6" s="432" t="s">
        <v>31</v>
      </c>
      <c r="G6" s="432"/>
      <c r="H6" s="433">
        <f>SUMIFS(F_Inputs!F$7:F$3228,F_Inputs!$B$7:$B$3228,Inp_PR24_BRL!$E6,F_Inputs!$A$7:$A$3228,$H$190)</f>
        <v>0</v>
      </c>
      <c r="I6" s="433">
        <f>SUMIFS(F_Inputs!G$7:G$3228,F_Inputs!$B$7:$B$3228,Inp_PR24_BRL!$E6,F_Inputs!$A$7:$A$3228,$H$190)</f>
        <v>0</v>
      </c>
      <c r="J6" s="433">
        <f>SUMIFS(F_Inputs!H$7:H$3228,F_Inputs!$B$7:$B$3228,Inp_PR24_BRL!$E6,F_Inputs!$A$7:$A$3228,$H$190)</f>
        <v>0</v>
      </c>
      <c r="K6" s="433">
        <f>SUMIFS(F_Inputs!I$7:I$3228,F_Inputs!$B$7:$B$3228,Inp_PR24_BRL!$E6,F_Inputs!$A$7:$A$3228,$H$190)</f>
        <v>0</v>
      </c>
      <c r="L6" s="433">
        <f>SUMIFS(F_Inputs!J$7:J$3228,F_Inputs!$B$7:$B$3228,Inp_PR24_BRL!$E6,F_Inputs!$A$7:$A$3228,$H$190)</f>
        <v>0</v>
      </c>
      <c r="M6" s="172" t="s">
        <v>386</v>
      </c>
      <c r="N6" s="173">
        <f>COUNTIF(InpC!$H$56:$L$266,Inp_PR24_BRL!E6)</f>
        <v>1</v>
      </c>
      <c r="O6" s="173">
        <f>COUNTIF(F_Inputs!$B$8:$B$3121,Inp_PR24_BRL!E6)</f>
        <v>18</v>
      </c>
      <c r="P6" s="164"/>
      <c r="Q6" s="164"/>
      <c r="R6" s="164"/>
      <c r="S6" s="164"/>
      <c r="T6" s="164"/>
      <c r="U6" s="164"/>
      <c r="V6" s="164"/>
    </row>
    <row r="7" spans="1:22" s="431" customFormat="1">
      <c r="A7" s="167" t="s">
        <v>383</v>
      </c>
      <c r="B7" s="164" t="s">
        <v>389</v>
      </c>
      <c r="C7" s="164"/>
      <c r="D7" s="163" t="s">
        <v>390</v>
      </c>
      <c r="E7" s="164" t="s">
        <v>34</v>
      </c>
      <c r="F7" s="432" t="s">
        <v>31</v>
      </c>
      <c r="G7" s="432"/>
      <c r="H7" s="433">
        <f>SUMIFS(F_Inputs!F$7:F$3228,F_Inputs!$B$7:$B$3228,Inp_PR24_BRL!$E7,F_Inputs!$A$7:$A$3228,$H$190)</f>
        <v>0</v>
      </c>
      <c r="I7" s="433">
        <f>SUMIFS(F_Inputs!G$7:G$3228,F_Inputs!$B$7:$B$3228,Inp_PR24_BRL!$E7,F_Inputs!$A$7:$A$3228,$H$190)</f>
        <v>0</v>
      </c>
      <c r="J7" s="433">
        <f>SUMIFS(F_Inputs!H$7:H$3228,F_Inputs!$B$7:$B$3228,Inp_PR24_BRL!$E7,F_Inputs!$A$7:$A$3228,$H$190)</f>
        <v>0</v>
      </c>
      <c r="K7" s="433">
        <f>SUMIFS(F_Inputs!I$7:I$3228,F_Inputs!$B$7:$B$3228,Inp_PR24_BRL!$E7,F_Inputs!$A$7:$A$3228,$H$190)</f>
        <v>0</v>
      </c>
      <c r="L7" s="433">
        <f>SUMIFS(F_Inputs!J$7:J$3228,F_Inputs!$B$7:$B$3228,Inp_PR24_BRL!$E7,F_Inputs!$A$7:$A$3228,$H$190)</f>
        <v>0</v>
      </c>
      <c r="M7" s="172" t="s">
        <v>386</v>
      </c>
      <c r="N7" s="173">
        <f>COUNTIF(InpC!$H$56:$L$266,Inp_PR24_BRL!E7)</f>
        <v>1</v>
      </c>
      <c r="O7" s="173">
        <f>COUNTIF(F_Inputs!$B$8:$B$3121,Inp_PR24_BRL!E7)</f>
        <v>18</v>
      </c>
      <c r="P7" s="164"/>
      <c r="Q7" s="164"/>
      <c r="R7" s="164"/>
      <c r="S7" s="164"/>
      <c r="T7" s="164"/>
      <c r="U7" s="164"/>
      <c r="V7" s="164"/>
    </row>
    <row r="8" spans="1:22" s="431" customFormat="1">
      <c r="A8" s="167" t="s">
        <v>383</v>
      </c>
      <c r="B8" s="164" t="s">
        <v>391</v>
      </c>
      <c r="C8" s="164"/>
      <c r="D8" s="163" t="s">
        <v>392</v>
      </c>
      <c r="E8" s="164" t="s">
        <v>36</v>
      </c>
      <c r="F8" s="432" t="s">
        <v>31</v>
      </c>
      <c r="G8" s="432"/>
      <c r="H8" s="433">
        <f>SUMIFS(F_Inputs!F$7:F$3228,F_Inputs!$B$7:$B$3228,Inp_PR24_BRL!$E8,F_Inputs!$A$7:$A$3228,$H$190)</f>
        <v>0</v>
      </c>
      <c r="I8" s="433">
        <f>SUMIFS(F_Inputs!G$7:G$3228,F_Inputs!$B$7:$B$3228,Inp_PR24_BRL!$E8,F_Inputs!$A$7:$A$3228,$H$190)</f>
        <v>0</v>
      </c>
      <c r="J8" s="433">
        <f>SUMIFS(F_Inputs!H$7:H$3228,F_Inputs!$B$7:$B$3228,Inp_PR24_BRL!$E8,F_Inputs!$A$7:$A$3228,$H$190)</f>
        <v>0</v>
      </c>
      <c r="K8" s="433">
        <f>SUMIFS(F_Inputs!I$7:I$3228,F_Inputs!$B$7:$B$3228,Inp_PR24_BRL!$E8,F_Inputs!$A$7:$A$3228,$H$190)</f>
        <v>0</v>
      </c>
      <c r="L8" s="433">
        <f>SUMIFS(F_Inputs!J$7:J$3228,F_Inputs!$B$7:$B$3228,Inp_PR24_BRL!$E8,F_Inputs!$A$7:$A$3228,$H$190)</f>
        <v>0</v>
      </c>
      <c r="M8" s="172" t="s">
        <v>386</v>
      </c>
      <c r="N8" s="173">
        <f>COUNTIF(InpC!$H$56:$L$266,Inp_PR24_BRL!E8)</f>
        <v>1</v>
      </c>
      <c r="O8" s="173">
        <f>COUNTIF(F_Inputs!$B$8:$B$3121,Inp_PR24_BRL!E8)</f>
        <v>18</v>
      </c>
      <c r="P8" s="164"/>
      <c r="Q8" s="164"/>
      <c r="R8" s="164"/>
      <c r="S8" s="164"/>
      <c r="T8" s="164"/>
      <c r="U8" s="164"/>
      <c r="V8" s="164"/>
    </row>
    <row r="9" spans="1:22" s="431" customFormat="1">
      <c r="A9" s="167" t="s">
        <v>383</v>
      </c>
      <c r="B9" s="164" t="s">
        <v>393</v>
      </c>
      <c r="C9" s="164"/>
      <c r="D9" s="163" t="s">
        <v>394</v>
      </c>
      <c r="E9" s="164" t="s">
        <v>38</v>
      </c>
      <c r="F9" s="432" t="s">
        <v>31</v>
      </c>
      <c r="G9" s="432"/>
      <c r="H9" s="433">
        <f>SUMIFS(F_Inputs!F$7:F$3228,F_Inputs!$B$7:$B$3228,Inp_PR24_BRL!$E9,F_Inputs!$A$7:$A$3228,$H$190)</f>
        <v>0</v>
      </c>
      <c r="I9" s="433">
        <f>SUMIFS(F_Inputs!G$7:G$3228,F_Inputs!$B$7:$B$3228,Inp_PR24_BRL!$E9,F_Inputs!$A$7:$A$3228,$H$190)</f>
        <v>0</v>
      </c>
      <c r="J9" s="433">
        <f>SUMIFS(F_Inputs!H$7:H$3228,F_Inputs!$B$7:$B$3228,Inp_PR24_BRL!$E9,F_Inputs!$A$7:$A$3228,$H$190)</f>
        <v>0</v>
      </c>
      <c r="K9" s="433">
        <f>SUMIFS(F_Inputs!I$7:I$3228,F_Inputs!$B$7:$B$3228,Inp_PR24_BRL!$E9,F_Inputs!$A$7:$A$3228,$H$190)</f>
        <v>0</v>
      </c>
      <c r="L9" s="433">
        <f>SUMIFS(F_Inputs!J$7:J$3228,F_Inputs!$B$7:$B$3228,Inp_PR24_BRL!$E9,F_Inputs!$A$7:$A$3228,$H$190)</f>
        <v>0</v>
      </c>
      <c r="M9" s="172" t="s">
        <v>386</v>
      </c>
      <c r="N9" s="173">
        <f>COUNTIF(InpC!$H$56:$L$266,Inp_PR24_BRL!E9)</f>
        <v>1</v>
      </c>
      <c r="O9" s="173">
        <f>COUNTIF(F_Inputs!$B$8:$B$3121,Inp_PR24_BRL!E9)</f>
        <v>18</v>
      </c>
      <c r="P9" s="164"/>
      <c r="Q9" s="164"/>
      <c r="R9" s="164"/>
      <c r="S9" s="164"/>
      <c r="T9" s="164"/>
      <c r="U9" s="164"/>
      <c r="V9" s="164"/>
    </row>
    <row r="10" spans="1:22" s="431" customFormat="1">
      <c r="A10" s="167" t="s">
        <v>383</v>
      </c>
      <c r="B10" s="164" t="s">
        <v>395</v>
      </c>
      <c r="C10" s="164"/>
      <c r="D10" s="163" t="s">
        <v>396</v>
      </c>
      <c r="E10" s="164" t="s">
        <v>40</v>
      </c>
      <c r="F10" s="432" t="s">
        <v>31</v>
      </c>
      <c r="G10" s="432"/>
      <c r="H10" s="433">
        <f>SUMIFS(F_Inputs!F$7:F$3228,F_Inputs!$B$7:$B$3228,Inp_PR24_BRL!$E10,F_Inputs!$A$7:$A$3228,$H$190)</f>
        <v>0</v>
      </c>
      <c r="I10" s="433">
        <f>SUMIFS(F_Inputs!G$7:G$3228,F_Inputs!$B$7:$B$3228,Inp_PR24_BRL!$E10,F_Inputs!$A$7:$A$3228,$H$190)</f>
        <v>0</v>
      </c>
      <c r="J10" s="433">
        <f>SUMIFS(F_Inputs!H$7:H$3228,F_Inputs!$B$7:$B$3228,Inp_PR24_BRL!$E10,F_Inputs!$A$7:$A$3228,$H$190)</f>
        <v>0</v>
      </c>
      <c r="K10" s="433">
        <f>SUMIFS(F_Inputs!I$7:I$3228,F_Inputs!$B$7:$B$3228,Inp_PR24_BRL!$E10,F_Inputs!$A$7:$A$3228,$H$190)</f>
        <v>0</v>
      </c>
      <c r="L10" s="433">
        <f>SUMIFS(F_Inputs!J$7:J$3228,F_Inputs!$B$7:$B$3228,Inp_PR24_BRL!$E10,F_Inputs!$A$7:$A$3228,$H$190)</f>
        <v>0</v>
      </c>
      <c r="M10" s="172" t="s">
        <v>386</v>
      </c>
      <c r="N10" s="173">
        <f>COUNTIF(InpC!$H$56:$L$266,Inp_PR24_BRL!E10)</f>
        <v>1</v>
      </c>
      <c r="O10" s="173">
        <f>COUNTIF(F_Inputs!$B$8:$B$3121,Inp_PR24_BRL!E10)</f>
        <v>18</v>
      </c>
      <c r="P10" s="164"/>
      <c r="Q10" s="164"/>
      <c r="R10" s="164"/>
      <c r="S10" s="164"/>
      <c r="T10" s="164"/>
      <c r="U10" s="164"/>
      <c r="V10" s="164"/>
    </row>
    <row r="11" spans="1:22" s="431" customFormat="1">
      <c r="A11" s="167" t="s">
        <v>383</v>
      </c>
      <c r="B11" s="164" t="s">
        <v>397</v>
      </c>
      <c r="C11" s="164"/>
      <c r="D11" s="163" t="s">
        <v>398</v>
      </c>
      <c r="E11" s="164" t="s">
        <v>42</v>
      </c>
      <c r="F11" s="432" t="s">
        <v>31</v>
      </c>
      <c r="G11" s="432"/>
      <c r="H11" s="433">
        <f>SUMIFS(F_Inputs!F$7:F$3228,F_Inputs!$B$7:$B$3228,Inp_PR24_BRL!$E11,F_Inputs!$A$7:$A$3228,$H$190)</f>
        <v>0</v>
      </c>
      <c r="I11" s="433">
        <f>SUMIFS(F_Inputs!G$7:G$3228,F_Inputs!$B$7:$B$3228,Inp_PR24_BRL!$E11,F_Inputs!$A$7:$A$3228,$H$190)</f>
        <v>0</v>
      </c>
      <c r="J11" s="433">
        <f>SUMIFS(F_Inputs!H$7:H$3228,F_Inputs!$B$7:$B$3228,Inp_PR24_BRL!$E11,F_Inputs!$A$7:$A$3228,$H$190)</f>
        <v>0</v>
      </c>
      <c r="K11" s="433">
        <f>SUMIFS(F_Inputs!I$7:I$3228,F_Inputs!$B$7:$B$3228,Inp_PR24_BRL!$E11,F_Inputs!$A$7:$A$3228,$H$190)</f>
        <v>0</v>
      </c>
      <c r="L11" s="433">
        <f>SUMIFS(F_Inputs!J$7:J$3228,F_Inputs!$B$7:$B$3228,Inp_PR24_BRL!$E11,F_Inputs!$A$7:$A$3228,$H$190)</f>
        <v>0</v>
      </c>
      <c r="M11" s="172" t="s">
        <v>386</v>
      </c>
      <c r="N11" s="173">
        <f>COUNTIF(InpC!$H$56:$L$266,Inp_PR24_BRL!E11)</f>
        <v>1</v>
      </c>
      <c r="O11" s="173">
        <f>COUNTIF(F_Inputs!$B$8:$B$3121,Inp_PR24_BRL!E11)</f>
        <v>18</v>
      </c>
      <c r="P11" s="164"/>
      <c r="Q11" s="164"/>
      <c r="R11" s="164"/>
      <c r="S11" s="164"/>
      <c r="T11" s="164"/>
      <c r="U11" s="164"/>
      <c r="V11" s="164"/>
    </row>
    <row r="12" spans="1:22" s="431" customFormat="1">
      <c r="A12" s="167" t="s">
        <v>383</v>
      </c>
      <c r="B12" s="164" t="s">
        <v>399</v>
      </c>
      <c r="C12" s="164"/>
      <c r="D12" s="163" t="s">
        <v>400</v>
      </c>
      <c r="E12" s="164" t="s">
        <v>44</v>
      </c>
      <c r="F12" s="432" t="s">
        <v>31</v>
      </c>
      <c r="G12" s="432"/>
      <c r="H12" s="433">
        <f>SUMIFS(F_Inputs!F$7:F$3228,F_Inputs!$B$7:$B$3228,Inp_PR24_BRL!$E12,F_Inputs!$A$7:$A$3228,$H$190)</f>
        <v>0</v>
      </c>
      <c r="I12" s="433">
        <f>SUMIFS(F_Inputs!G$7:G$3228,F_Inputs!$B$7:$B$3228,Inp_PR24_BRL!$E12,F_Inputs!$A$7:$A$3228,$H$190)</f>
        <v>0</v>
      </c>
      <c r="J12" s="433">
        <f>SUMIFS(F_Inputs!H$7:H$3228,F_Inputs!$B$7:$B$3228,Inp_PR24_BRL!$E12,F_Inputs!$A$7:$A$3228,$H$190)</f>
        <v>0</v>
      </c>
      <c r="K12" s="433">
        <f>SUMIFS(F_Inputs!I$7:I$3228,F_Inputs!$B$7:$B$3228,Inp_PR24_BRL!$E12,F_Inputs!$A$7:$A$3228,$H$190)</f>
        <v>0</v>
      </c>
      <c r="L12" s="433">
        <f>SUMIFS(F_Inputs!J$7:J$3228,F_Inputs!$B$7:$B$3228,Inp_PR24_BRL!$E12,F_Inputs!$A$7:$A$3228,$H$190)</f>
        <v>0</v>
      </c>
      <c r="M12" s="172" t="s">
        <v>386</v>
      </c>
      <c r="N12" s="173">
        <f>COUNTIF(InpC!$H$56:$L$266,Inp_PR24_BRL!E12)</f>
        <v>1</v>
      </c>
      <c r="O12" s="173">
        <f>COUNTIF(F_Inputs!$B$8:$B$3121,Inp_PR24_BRL!E12)</f>
        <v>18</v>
      </c>
      <c r="P12" s="164"/>
      <c r="Q12" s="164"/>
      <c r="R12" s="164"/>
      <c r="S12" s="164"/>
      <c r="T12" s="164"/>
      <c r="U12" s="164"/>
      <c r="V12" s="164"/>
    </row>
    <row r="13" spans="1:22" s="431" customFormat="1">
      <c r="A13" s="167" t="s">
        <v>383</v>
      </c>
      <c r="B13" s="164" t="s">
        <v>401</v>
      </c>
      <c r="C13" s="164"/>
      <c r="D13" s="163" t="s">
        <v>402</v>
      </c>
      <c r="E13" s="164" t="s">
        <v>46</v>
      </c>
      <c r="F13" s="432" t="s">
        <v>31</v>
      </c>
      <c r="G13" s="432"/>
      <c r="H13" s="433">
        <f>SUMIFS(F_Inputs!F$7:F$3228,F_Inputs!$B$7:$B$3228,Inp_PR24_BRL!$E13,F_Inputs!$A$7:$A$3228,$H$190)</f>
        <v>0</v>
      </c>
      <c r="I13" s="433">
        <f>SUMIFS(F_Inputs!G$7:G$3228,F_Inputs!$B$7:$B$3228,Inp_PR24_BRL!$E13,F_Inputs!$A$7:$A$3228,$H$190)</f>
        <v>0</v>
      </c>
      <c r="J13" s="433">
        <f>SUMIFS(F_Inputs!H$7:H$3228,F_Inputs!$B$7:$B$3228,Inp_PR24_BRL!$E13,F_Inputs!$A$7:$A$3228,$H$190)</f>
        <v>0</v>
      </c>
      <c r="K13" s="433">
        <f>SUMIFS(F_Inputs!I$7:I$3228,F_Inputs!$B$7:$B$3228,Inp_PR24_BRL!$E13,F_Inputs!$A$7:$A$3228,$H$190)</f>
        <v>0</v>
      </c>
      <c r="L13" s="433">
        <f>SUMIFS(F_Inputs!J$7:J$3228,F_Inputs!$B$7:$B$3228,Inp_PR24_BRL!$E13,F_Inputs!$A$7:$A$3228,$H$190)</f>
        <v>0</v>
      </c>
      <c r="M13" s="172" t="s">
        <v>386</v>
      </c>
      <c r="N13" s="173">
        <f>COUNTIF(InpC!$H$56:$L$266,Inp_PR24_BRL!E13)</f>
        <v>1</v>
      </c>
      <c r="O13" s="173">
        <f>COUNTIF(F_Inputs!$B$8:$B$3121,Inp_PR24_BRL!E13)</f>
        <v>18</v>
      </c>
      <c r="P13" s="164"/>
      <c r="Q13" s="164"/>
      <c r="R13" s="164"/>
      <c r="S13" s="164"/>
      <c r="T13" s="164"/>
      <c r="U13" s="164"/>
      <c r="V13" s="164"/>
    </row>
    <row r="14" spans="1:22" s="431" customFormat="1">
      <c r="A14" s="167" t="s">
        <v>383</v>
      </c>
      <c r="B14" s="164" t="s">
        <v>403</v>
      </c>
      <c r="C14" s="164"/>
      <c r="D14" s="163" t="s">
        <v>404</v>
      </c>
      <c r="E14" s="164" t="s">
        <v>48</v>
      </c>
      <c r="F14" s="432" t="s">
        <v>31</v>
      </c>
      <c r="G14" s="432"/>
      <c r="H14" s="433">
        <f>SUMIFS(F_Inputs!F$7:F$3228,F_Inputs!$B$7:$B$3228,Inp_PR24_BRL!$E14,F_Inputs!$A$7:$A$3228,$H$190)</f>
        <v>0</v>
      </c>
      <c r="I14" s="433">
        <f>SUMIFS(F_Inputs!G$7:G$3228,F_Inputs!$B$7:$B$3228,Inp_PR24_BRL!$E14,F_Inputs!$A$7:$A$3228,$H$190)</f>
        <v>0</v>
      </c>
      <c r="J14" s="433">
        <f>SUMIFS(F_Inputs!H$7:H$3228,F_Inputs!$B$7:$B$3228,Inp_PR24_BRL!$E14,F_Inputs!$A$7:$A$3228,$H$190)</f>
        <v>0</v>
      </c>
      <c r="K14" s="433">
        <f>SUMIFS(F_Inputs!I$7:I$3228,F_Inputs!$B$7:$B$3228,Inp_PR24_BRL!$E14,F_Inputs!$A$7:$A$3228,$H$190)</f>
        <v>0</v>
      </c>
      <c r="L14" s="433">
        <f>SUMIFS(F_Inputs!J$7:J$3228,F_Inputs!$B$7:$B$3228,Inp_PR24_BRL!$E14,F_Inputs!$A$7:$A$3228,$H$190)</f>
        <v>0</v>
      </c>
      <c r="M14" s="172" t="s">
        <v>386</v>
      </c>
      <c r="N14" s="173">
        <f>COUNTIF(InpC!$H$56:$L$266,Inp_PR24_BRL!E14)</f>
        <v>1</v>
      </c>
      <c r="O14" s="173">
        <f>COUNTIF(F_Inputs!$B$8:$B$3121,Inp_PR24_BRL!E14)</f>
        <v>18</v>
      </c>
      <c r="P14" s="164"/>
      <c r="Q14" s="164"/>
      <c r="R14" s="164"/>
      <c r="S14" s="164"/>
      <c r="T14" s="164"/>
      <c r="U14" s="164"/>
      <c r="V14" s="164"/>
    </row>
    <row r="15" spans="1:22" s="431" customFormat="1">
      <c r="A15" s="167" t="s">
        <v>383</v>
      </c>
      <c r="B15" s="164" t="s">
        <v>405</v>
      </c>
      <c r="C15" s="164"/>
      <c r="D15" s="163" t="s">
        <v>406</v>
      </c>
      <c r="E15" s="164" t="s">
        <v>50</v>
      </c>
      <c r="F15" s="432" t="s">
        <v>31</v>
      </c>
      <c r="G15" s="432"/>
      <c r="H15" s="433">
        <f>SUMIFS(F_Inputs!F$7:F$3228,F_Inputs!$B$7:$B$3228,Inp_PR24_BRL!$E15,F_Inputs!$A$7:$A$3228,$H$190)</f>
        <v>0</v>
      </c>
      <c r="I15" s="433">
        <f>SUMIFS(F_Inputs!G$7:G$3228,F_Inputs!$B$7:$B$3228,Inp_PR24_BRL!$E15,F_Inputs!$A$7:$A$3228,$H$190)</f>
        <v>0</v>
      </c>
      <c r="J15" s="433">
        <f>SUMIFS(F_Inputs!H$7:H$3228,F_Inputs!$B$7:$B$3228,Inp_PR24_BRL!$E15,F_Inputs!$A$7:$A$3228,$H$190)</f>
        <v>0</v>
      </c>
      <c r="K15" s="433">
        <f>SUMIFS(F_Inputs!I$7:I$3228,F_Inputs!$B$7:$B$3228,Inp_PR24_BRL!$E15,F_Inputs!$A$7:$A$3228,$H$190)</f>
        <v>0</v>
      </c>
      <c r="L15" s="433">
        <f>SUMIFS(F_Inputs!J$7:J$3228,F_Inputs!$B$7:$B$3228,Inp_PR24_BRL!$E15,F_Inputs!$A$7:$A$3228,$H$190)</f>
        <v>0</v>
      </c>
      <c r="M15" s="172" t="s">
        <v>386</v>
      </c>
      <c r="N15" s="173">
        <f>COUNTIF(InpC!$H$56:$L$266,Inp_PR24_BRL!E15)</f>
        <v>1</v>
      </c>
      <c r="O15" s="173">
        <f>COUNTIF(F_Inputs!$B$8:$B$3121,Inp_PR24_BRL!E15)</f>
        <v>18</v>
      </c>
      <c r="P15" s="164"/>
      <c r="Q15" s="164"/>
      <c r="R15" s="164"/>
      <c r="S15" s="164"/>
      <c r="T15" s="164"/>
      <c r="U15" s="164"/>
      <c r="V15" s="164"/>
    </row>
    <row r="16" spans="1:22" s="431" customFormat="1">
      <c r="A16" s="167" t="s">
        <v>383</v>
      </c>
      <c r="B16" s="164" t="s">
        <v>407</v>
      </c>
      <c r="C16" s="164"/>
      <c r="D16" s="163" t="s">
        <v>408</v>
      </c>
      <c r="E16" s="164" t="s">
        <v>52</v>
      </c>
      <c r="F16" s="432" t="s">
        <v>31</v>
      </c>
      <c r="G16" s="432"/>
      <c r="H16" s="433">
        <f>SUMIFS(F_Inputs!F$7:F$3228,F_Inputs!$B$7:$B$3228,Inp_PR24_BRL!$E16,F_Inputs!$A$7:$A$3228,$H$190)</f>
        <v>0</v>
      </c>
      <c r="I16" s="433">
        <f>SUMIFS(F_Inputs!G$7:G$3228,F_Inputs!$B$7:$B$3228,Inp_PR24_BRL!$E16,F_Inputs!$A$7:$A$3228,$H$190)</f>
        <v>0</v>
      </c>
      <c r="J16" s="433">
        <f>SUMIFS(F_Inputs!H$7:H$3228,F_Inputs!$B$7:$B$3228,Inp_PR24_BRL!$E16,F_Inputs!$A$7:$A$3228,$H$190)</f>
        <v>0</v>
      </c>
      <c r="K16" s="433">
        <f>SUMIFS(F_Inputs!I$7:I$3228,F_Inputs!$B$7:$B$3228,Inp_PR24_BRL!$E16,F_Inputs!$A$7:$A$3228,$H$190)</f>
        <v>0</v>
      </c>
      <c r="L16" s="433">
        <f>SUMIFS(F_Inputs!J$7:J$3228,F_Inputs!$B$7:$B$3228,Inp_PR24_BRL!$E16,F_Inputs!$A$7:$A$3228,$H$190)</f>
        <v>0</v>
      </c>
      <c r="M16" s="172" t="s">
        <v>386</v>
      </c>
      <c r="N16" s="173">
        <f>COUNTIF(InpC!$H$56:$L$266,Inp_PR24_BRL!E16)</f>
        <v>1</v>
      </c>
      <c r="O16" s="173">
        <f>COUNTIF(F_Inputs!$B$8:$B$3121,Inp_PR24_BRL!E16)</f>
        <v>18</v>
      </c>
      <c r="P16" s="164"/>
      <c r="Q16" s="164"/>
      <c r="R16" s="164"/>
      <c r="S16" s="164"/>
      <c r="T16" s="164"/>
      <c r="U16" s="164"/>
      <c r="V16" s="164"/>
    </row>
    <row r="17" spans="1:22" s="431" customFormat="1">
      <c r="A17" s="167" t="s">
        <v>383</v>
      </c>
      <c r="B17" s="164" t="s">
        <v>409</v>
      </c>
      <c r="C17" s="164"/>
      <c r="D17" s="163" t="s">
        <v>410</v>
      </c>
      <c r="E17" s="164" t="s">
        <v>54</v>
      </c>
      <c r="F17" s="432" t="s">
        <v>31</v>
      </c>
      <c r="G17" s="432"/>
      <c r="H17" s="433">
        <f>SUMIFS(F_Inputs!F$7:F$3228,F_Inputs!$B$7:$B$3228,Inp_PR24_BRL!$E17,F_Inputs!$A$7:$A$3228,$H$190)</f>
        <v>0</v>
      </c>
      <c r="I17" s="433">
        <f>SUMIFS(F_Inputs!G$7:G$3228,F_Inputs!$B$7:$B$3228,Inp_PR24_BRL!$E17,F_Inputs!$A$7:$A$3228,$H$190)</f>
        <v>0</v>
      </c>
      <c r="J17" s="433">
        <f>SUMIFS(F_Inputs!H$7:H$3228,F_Inputs!$B$7:$B$3228,Inp_PR24_BRL!$E17,F_Inputs!$A$7:$A$3228,$H$190)</f>
        <v>0</v>
      </c>
      <c r="K17" s="433">
        <f>SUMIFS(F_Inputs!I$7:I$3228,F_Inputs!$B$7:$B$3228,Inp_PR24_BRL!$E17,F_Inputs!$A$7:$A$3228,$H$190)</f>
        <v>0</v>
      </c>
      <c r="L17" s="433">
        <f>SUMIFS(F_Inputs!J$7:J$3228,F_Inputs!$B$7:$B$3228,Inp_PR24_BRL!$E17,F_Inputs!$A$7:$A$3228,$H$190)</f>
        <v>0</v>
      </c>
      <c r="M17" s="172" t="s">
        <v>386</v>
      </c>
      <c r="N17" s="173">
        <f>COUNTIF(InpC!$H$56:$L$266,Inp_PR24_BRL!E17)</f>
        <v>1</v>
      </c>
      <c r="O17" s="173">
        <f>COUNTIF(F_Inputs!$B$8:$B$3121,Inp_PR24_BRL!E17)</f>
        <v>18</v>
      </c>
      <c r="P17" s="164"/>
      <c r="Q17" s="164"/>
      <c r="R17" s="164"/>
      <c r="S17" s="164"/>
      <c r="T17" s="164"/>
      <c r="U17" s="164"/>
      <c r="V17" s="164"/>
    </row>
    <row r="18" spans="1:22" s="431" customFormat="1">
      <c r="A18" s="167" t="s">
        <v>383</v>
      </c>
      <c r="B18" s="164" t="s">
        <v>411</v>
      </c>
      <c r="C18" s="164"/>
      <c r="D18" s="163" t="s">
        <v>412</v>
      </c>
      <c r="E18" s="164" t="s">
        <v>56</v>
      </c>
      <c r="F18" s="432" t="s">
        <v>31</v>
      </c>
      <c r="G18" s="432"/>
      <c r="H18" s="433">
        <f>SUMIFS(F_Inputs!F$7:F$3228,F_Inputs!$B$7:$B$3228,Inp_PR24_BRL!$E18,F_Inputs!$A$7:$A$3228,$H$190)</f>
        <v>0</v>
      </c>
      <c r="I18" s="433">
        <f>SUMIFS(F_Inputs!G$7:G$3228,F_Inputs!$B$7:$B$3228,Inp_PR24_BRL!$E18,F_Inputs!$A$7:$A$3228,$H$190)</f>
        <v>0</v>
      </c>
      <c r="J18" s="433">
        <f>SUMIFS(F_Inputs!H$7:H$3228,F_Inputs!$B$7:$B$3228,Inp_PR24_BRL!$E18,F_Inputs!$A$7:$A$3228,$H$190)</f>
        <v>0</v>
      </c>
      <c r="K18" s="433">
        <f>SUMIFS(F_Inputs!I$7:I$3228,F_Inputs!$B$7:$B$3228,Inp_PR24_BRL!$E18,F_Inputs!$A$7:$A$3228,$H$190)</f>
        <v>0</v>
      </c>
      <c r="L18" s="433">
        <f>SUMIFS(F_Inputs!J$7:J$3228,F_Inputs!$B$7:$B$3228,Inp_PR24_BRL!$E18,F_Inputs!$A$7:$A$3228,$H$190)</f>
        <v>0</v>
      </c>
      <c r="M18" s="172" t="s">
        <v>386</v>
      </c>
      <c r="N18" s="173">
        <f>COUNTIF(InpC!$H$56:$L$266,Inp_PR24_BRL!E18)</f>
        <v>1</v>
      </c>
      <c r="O18" s="173">
        <f>COUNTIF(F_Inputs!$B$8:$B$3121,Inp_PR24_BRL!E18)</f>
        <v>18</v>
      </c>
      <c r="P18" s="164"/>
      <c r="Q18" s="164"/>
      <c r="R18" s="164"/>
      <c r="S18" s="164"/>
      <c r="T18" s="164"/>
      <c r="U18" s="164"/>
      <c r="V18" s="164"/>
    </row>
    <row r="19" spans="1:22" s="431" customFormat="1">
      <c r="A19" s="167" t="s">
        <v>383</v>
      </c>
      <c r="B19" s="164" t="s">
        <v>413</v>
      </c>
      <c r="C19" s="164"/>
      <c r="D19" s="174" t="s">
        <v>414</v>
      </c>
      <c r="E19" s="164" t="s">
        <v>58</v>
      </c>
      <c r="F19" s="432" t="s">
        <v>31</v>
      </c>
      <c r="G19" s="432"/>
      <c r="H19" s="433">
        <f>SUMIFS(F_Inputs!F$7:F$3228,F_Inputs!$B$7:$B$3228,Inp_PR24_BRL!$E19,F_Inputs!$A$7:$A$3228,$H$190)</f>
        <v>0</v>
      </c>
      <c r="I19" s="433">
        <f>SUMIFS(F_Inputs!G$7:G$3228,F_Inputs!$B$7:$B$3228,Inp_PR24_BRL!$E19,F_Inputs!$A$7:$A$3228,$H$190)</f>
        <v>0</v>
      </c>
      <c r="J19" s="433">
        <f>SUMIFS(F_Inputs!H$7:H$3228,F_Inputs!$B$7:$B$3228,Inp_PR24_BRL!$E19,F_Inputs!$A$7:$A$3228,$H$190)</f>
        <v>0</v>
      </c>
      <c r="K19" s="433">
        <f>SUMIFS(F_Inputs!I$7:I$3228,F_Inputs!$B$7:$B$3228,Inp_PR24_BRL!$E19,F_Inputs!$A$7:$A$3228,$H$190)</f>
        <v>0</v>
      </c>
      <c r="L19" s="433">
        <f>SUMIFS(F_Inputs!J$7:J$3228,F_Inputs!$B$7:$B$3228,Inp_PR24_BRL!$E19,F_Inputs!$A$7:$A$3228,$H$190)</f>
        <v>0</v>
      </c>
      <c r="M19" s="172" t="s">
        <v>386</v>
      </c>
      <c r="N19" s="173">
        <f>COUNTIF(InpC!$H$56:$L$266,Inp_PR24_BRL!E19)</f>
        <v>1</v>
      </c>
      <c r="O19" s="173">
        <f>COUNTIF(F_Inputs!$B$8:$B$3121,Inp_PR24_BRL!E19)</f>
        <v>18</v>
      </c>
      <c r="P19" s="164"/>
      <c r="Q19" s="164"/>
      <c r="R19" s="164"/>
      <c r="S19" s="164"/>
      <c r="T19" s="164"/>
      <c r="U19" s="164"/>
      <c r="V19" s="164"/>
    </row>
    <row r="20" spans="1:22" s="431" customFormat="1">
      <c r="A20" s="167" t="s">
        <v>383</v>
      </c>
      <c r="B20" s="164" t="s">
        <v>415</v>
      </c>
      <c r="C20" s="164"/>
      <c r="D20" s="174" t="s">
        <v>416</v>
      </c>
      <c r="E20" s="164" t="s">
        <v>60</v>
      </c>
      <c r="F20" s="432" t="s">
        <v>31</v>
      </c>
      <c r="G20" s="432"/>
      <c r="H20" s="433">
        <f>SUMIFS(F_Inputs!F$7:F$3228,F_Inputs!$B$7:$B$3228,Inp_PR24_BRL!$E20,F_Inputs!$A$7:$A$3228,$H$190)</f>
        <v>0</v>
      </c>
      <c r="I20" s="433">
        <f>SUMIFS(F_Inputs!G$7:G$3228,F_Inputs!$B$7:$B$3228,Inp_PR24_BRL!$E20,F_Inputs!$A$7:$A$3228,$H$190)</f>
        <v>0</v>
      </c>
      <c r="J20" s="433">
        <f>SUMIFS(F_Inputs!H$7:H$3228,F_Inputs!$B$7:$B$3228,Inp_PR24_BRL!$E20,F_Inputs!$A$7:$A$3228,$H$190)</f>
        <v>0</v>
      </c>
      <c r="K20" s="433">
        <f>SUMIFS(F_Inputs!I$7:I$3228,F_Inputs!$B$7:$B$3228,Inp_PR24_BRL!$E20,F_Inputs!$A$7:$A$3228,$H$190)</f>
        <v>0</v>
      </c>
      <c r="L20" s="433">
        <f>SUMIFS(F_Inputs!J$7:J$3228,F_Inputs!$B$7:$B$3228,Inp_PR24_BRL!$E20,F_Inputs!$A$7:$A$3228,$H$190)</f>
        <v>0</v>
      </c>
      <c r="M20" s="172" t="s">
        <v>386</v>
      </c>
      <c r="N20" s="173">
        <f>COUNTIF(InpC!$H$56:$L$266,Inp_PR24_BRL!E20)</f>
        <v>1</v>
      </c>
      <c r="O20" s="173">
        <f>COUNTIF(F_Inputs!$B$8:$B$3121,Inp_PR24_BRL!E20)</f>
        <v>18</v>
      </c>
      <c r="P20" s="164"/>
      <c r="Q20" s="164"/>
      <c r="R20" s="164"/>
      <c r="S20" s="164"/>
      <c r="T20" s="164"/>
      <c r="U20" s="164"/>
      <c r="V20" s="164"/>
    </row>
    <row r="21" spans="1:22" s="431" customFormat="1">
      <c r="A21" s="167" t="s">
        <v>383</v>
      </c>
      <c r="B21" s="164" t="s">
        <v>417</v>
      </c>
      <c r="C21" s="164"/>
      <c r="D21" s="174" t="s">
        <v>418</v>
      </c>
      <c r="E21" s="164" t="s">
        <v>62</v>
      </c>
      <c r="F21" s="432" t="s">
        <v>31</v>
      </c>
      <c r="G21" s="432"/>
      <c r="H21" s="433">
        <f>SUMIFS(F_Inputs!F$7:F$3228,F_Inputs!$B$7:$B$3228,Inp_PR24_BRL!$E21,F_Inputs!$A$7:$A$3228,$H$190)</f>
        <v>0</v>
      </c>
      <c r="I21" s="433">
        <f>SUMIFS(F_Inputs!G$7:G$3228,F_Inputs!$B$7:$B$3228,Inp_PR24_BRL!$E21,F_Inputs!$A$7:$A$3228,$H$190)</f>
        <v>0</v>
      </c>
      <c r="J21" s="433">
        <f>SUMIFS(F_Inputs!H$7:H$3228,F_Inputs!$B$7:$B$3228,Inp_PR24_BRL!$E21,F_Inputs!$A$7:$A$3228,$H$190)</f>
        <v>0</v>
      </c>
      <c r="K21" s="433">
        <f>SUMIFS(F_Inputs!I$7:I$3228,F_Inputs!$B$7:$B$3228,Inp_PR24_BRL!$E21,F_Inputs!$A$7:$A$3228,$H$190)</f>
        <v>0</v>
      </c>
      <c r="L21" s="433">
        <f>SUMIFS(F_Inputs!J$7:J$3228,F_Inputs!$B$7:$B$3228,Inp_PR24_BRL!$E21,F_Inputs!$A$7:$A$3228,$H$190)</f>
        <v>0</v>
      </c>
      <c r="M21" s="172" t="s">
        <v>386</v>
      </c>
      <c r="N21" s="173">
        <f>COUNTIF(InpC!$H$56:$L$266,Inp_PR24_BRL!E21)</f>
        <v>1</v>
      </c>
      <c r="O21" s="173">
        <f>COUNTIF(F_Inputs!$B$8:$B$3121,Inp_PR24_BRL!E21)</f>
        <v>18</v>
      </c>
      <c r="P21" s="164"/>
      <c r="Q21" s="164"/>
      <c r="R21" s="164"/>
      <c r="S21" s="164"/>
      <c r="T21" s="164"/>
      <c r="U21" s="164"/>
      <c r="V21" s="164"/>
    </row>
    <row r="22" spans="1:22" s="431" customFormat="1">
      <c r="A22" s="167" t="s">
        <v>383</v>
      </c>
      <c r="B22" s="164" t="s">
        <v>419</v>
      </c>
      <c r="C22" s="164"/>
      <c r="D22" s="174" t="s">
        <v>420</v>
      </c>
      <c r="E22" s="164" t="s">
        <v>64</v>
      </c>
      <c r="F22" s="432" t="s">
        <v>31</v>
      </c>
      <c r="G22" s="432"/>
      <c r="H22" s="433">
        <f>SUMIFS(F_Inputs!F$7:F$3228,F_Inputs!$B$7:$B$3228,Inp_PR24_BRL!$E22,F_Inputs!$A$7:$A$3228,$H$190)</f>
        <v>0</v>
      </c>
      <c r="I22" s="433">
        <f>SUMIFS(F_Inputs!G$7:G$3228,F_Inputs!$B$7:$B$3228,Inp_PR24_BRL!$E22,F_Inputs!$A$7:$A$3228,$H$190)</f>
        <v>0</v>
      </c>
      <c r="J22" s="433">
        <f>SUMIFS(F_Inputs!H$7:H$3228,F_Inputs!$B$7:$B$3228,Inp_PR24_BRL!$E22,F_Inputs!$A$7:$A$3228,$H$190)</f>
        <v>0</v>
      </c>
      <c r="K22" s="433">
        <f>SUMIFS(F_Inputs!I$7:I$3228,F_Inputs!$B$7:$B$3228,Inp_PR24_BRL!$E22,F_Inputs!$A$7:$A$3228,$H$190)</f>
        <v>0</v>
      </c>
      <c r="L22" s="433">
        <f>SUMIFS(F_Inputs!J$7:J$3228,F_Inputs!$B$7:$B$3228,Inp_PR24_BRL!$E22,F_Inputs!$A$7:$A$3228,$H$190)</f>
        <v>0</v>
      </c>
      <c r="M22" s="172" t="s">
        <v>386</v>
      </c>
      <c r="N22" s="173">
        <f>COUNTIF(InpC!$H$56:$L$266,Inp_PR24_BRL!E22)</f>
        <v>1</v>
      </c>
      <c r="O22" s="173">
        <f>COUNTIF(F_Inputs!$B$8:$B$3121,Inp_PR24_BRL!E22)</f>
        <v>18</v>
      </c>
      <c r="P22" s="164"/>
      <c r="Q22" s="164"/>
      <c r="R22" s="164"/>
      <c r="S22" s="164"/>
      <c r="T22" s="164"/>
      <c r="U22" s="164"/>
      <c r="V22" s="164"/>
    </row>
    <row r="23" spans="1:22" s="431" customFormat="1">
      <c r="A23" s="167" t="s">
        <v>383</v>
      </c>
      <c r="B23" s="164" t="s">
        <v>421</v>
      </c>
      <c r="C23" s="164"/>
      <c r="D23" s="174" t="s">
        <v>422</v>
      </c>
      <c r="E23" s="164" t="s">
        <v>66</v>
      </c>
      <c r="F23" s="432" t="s">
        <v>31</v>
      </c>
      <c r="G23" s="432"/>
      <c r="H23" s="433">
        <f>SUMIFS(F_Inputs!F$7:F$3228,F_Inputs!$B$7:$B$3228,Inp_PR24_BRL!$E23,F_Inputs!$A$7:$A$3228,$H$190)</f>
        <v>0</v>
      </c>
      <c r="I23" s="433">
        <f>SUMIFS(F_Inputs!G$7:G$3228,F_Inputs!$B$7:$B$3228,Inp_PR24_BRL!$E23,F_Inputs!$A$7:$A$3228,$H$190)</f>
        <v>0</v>
      </c>
      <c r="J23" s="433">
        <f>SUMIFS(F_Inputs!H$7:H$3228,F_Inputs!$B$7:$B$3228,Inp_PR24_BRL!$E23,F_Inputs!$A$7:$A$3228,$H$190)</f>
        <v>0</v>
      </c>
      <c r="K23" s="433">
        <f>SUMIFS(F_Inputs!I$7:I$3228,F_Inputs!$B$7:$B$3228,Inp_PR24_BRL!$E23,F_Inputs!$A$7:$A$3228,$H$190)</f>
        <v>0</v>
      </c>
      <c r="L23" s="433">
        <f>SUMIFS(F_Inputs!J$7:J$3228,F_Inputs!$B$7:$B$3228,Inp_PR24_BRL!$E23,F_Inputs!$A$7:$A$3228,$H$190)</f>
        <v>0</v>
      </c>
      <c r="M23" s="172" t="s">
        <v>386</v>
      </c>
      <c r="N23" s="173">
        <f>COUNTIF(InpC!$H$56:$L$266,Inp_PR24_BRL!E23)</f>
        <v>1</v>
      </c>
      <c r="O23" s="173">
        <f>COUNTIF(F_Inputs!$B$8:$B$3121,Inp_PR24_BRL!E23)</f>
        <v>18</v>
      </c>
      <c r="P23" s="164"/>
      <c r="Q23" s="164"/>
      <c r="R23" s="164"/>
      <c r="S23" s="164"/>
      <c r="T23" s="164"/>
      <c r="U23" s="164"/>
      <c r="V23" s="164"/>
    </row>
    <row r="24" spans="1:22" s="431" customFormat="1">
      <c r="A24" s="167" t="s">
        <v>383</v>
      </c>
      <c r="B24" s="164" t="s">
        <v>423</v>
      </c>
      <c r="C24" s="164"/>
      <c r="D24" s="174" t="s">
        <v>424</v>
      </c>
      <c r="E24" s="164" t="s">
        <v>68</v>
      </c>
      <c r="F24" s="432" t="s">
        <v>31</v>
      </c>
      <c r="G24" s="432"/>
      <c r="H24" s="433">
        <f>SUMIFS(F_Inputs!F$7:F$3228,F_Inputs!$B$7:$B$3228,Inp_PR24_BRL!$E24,F_Inputs!$A$7:$A$3228,$H$190)</f>
        <v>0</v>
      </c>
      <c r="I24" s="433">
        <f>SUMIFS(F_Inputs!G$7:G$3228,F_Inputs!$B$7:$B$3228,Inp_PR24_BRL!$E24,F_Inputs!$A$7:$A$3228,$H$190)</f>
        <v>0</v>
      </c>
      <c r="J24" s="433">
        <f>SUMIFS(F_Inputs!H$7:H$3228,F_Inputs!$B$7:$B$3228,Inp_PR24_BRL!$E24,F_Inputs!$A$7:$A$3228,$H$190)</f>
        <v>0</v>
      </c>
      <c r="K24" s="433">
        <f>SUMIFS(F_Inputs!I$7:I$3228,F_Inputs!$B$7:$B$3228,Inp_PR24_BRL!$E24,F_Inputs!$A$7:$A$3228,$H$190)</f>
        <v>0</v>
      </c>
      <c r="L24" s="433">
        <f>SUMIFS(F_Inputs!J$7:J$3228,F_Inputs!$B$7:$B$3228,Inp_PR24_BRL!$E24,F_Inputs!$A$7:$A$3228,$H$190)</f>
        <v>0</v>
      </c>
      <c r="M24" s="172" t="s">
        <v>386</v>
      </c>
      <c r="N24" s="173">
        <f>COUNTIF(InpC!$H$56:$L$266,Inp_PR24_BRL!E24)</f>
        <v>1</v>
      </c>
      <c r="O24" s="173">
        <f>COUNTIF(F_Inputs!$B$8:$B$3121,Inp_PR24_BRL!E24)</f>
        <v>18</v>
      </c>
      <c r="P24" s="164"/>
      <c r="Q24" s="164"/>
      <c r="R24" s="164"/>
      <c r="S24" s="164"/>
      <c r="T24" s="164"/>
      <c r="U24" s="164"/>
      <c r="V24" s="164"/>
    </row>
    <row r="25" spans="1:22" s="431" customFormat="1">
      <c r="A25" s="167" t="s">
        <v>383</v>
      </c>
      <c r="B25" s="164" t="s">
        <v>425</v>
      </c>
      <c r="C25" s="164"/>
      <c r="D25" s="174" t="s">
        <v>426</v>
      </c>
      <c r="E25" s="164" t="s">
        <v>70</v>
      </c>
      <c r="F25" s="432" t="s">
        <v>31</v>
      </c>
      <c r="G25" s="432"/>
      <c r="H25" s="433">
        <f>SUMIFS(F_Inputs!F$7:F$3228,F_Inputs!$B$7:$B$3228,Inp_PR24_BRL!$E25,F_Inputs!$A$7:$A$3228,$H$190)</f>
        <v>0</v>
      </c>
      <c r="I25" s="433">
        <f>SUMIFS(F_Inputs!G$7:G$3228,F_Inputs!$B$7:$B$3228,Inp_PR24_BRL!$E25,F_Inputs!$A$7:$A$3228,$H$190)</f>
        <v>0</v>
      </c>
      <c r="J25" s="433">
        <f>SUMIFS(F_Inputs!H$7:H$3228,F_Inputs!$B$7:$B$3228,Inp_PR24_BRL!$E25,F_Inputs!$A$7:$A$3228,$H$190)</f>
        <v>0</v>
      </c>
      <c r="K25" s="433">
        <f>SUMIFS(F_Inputs!I$7:I$3228,F_Inputs!$B$7:$B$3228,Inp_PR24_BRL!$E25,F_Inputs!$A$7:$A$3228,$H$190)</f>
        <v>0</v>
      </c>
      <c r="L25" s="433">
        <f>SUMIFS(F_Inputs!J$7:J$3228,F_Inputs!$B$7:$B$3228,Inp_PR24_BRL!$E25,F_Inputs!$A$7:$A$3228,$H$190)</f>
        <v>0</v>
      </c>
      <c r="M25" s="172" t="s">
        <v>386</v>
      </c>
      <c r="N25" s="173">
        <f>COUNTIF(InpC!$H$56:$L$266,Inp_PR24_BRL!E25)</f>
        <v>1</v>
      </c>
      <c r="O25" s="173">
        <f>COUNTIF(F_Inputs!$B$8:$B$3121,Inp_PR24_BRL!E25)</f>
        <v>18</v>
      </c>
      <c r="P25" s="164"/>
      <c r="Q25" s="164"/>
      <c r="R25" s="164"/>
      <c r="S25" s="164"/>
      <c r="T25" s="164"/>
      <c r="U25" s="164"/>
      <c r="V25" s="164"/>
    </row>
    <row r="26" spans="1:22" s="431" customFormat="1">
      <c r="A26" s="167" t="s">
        <v>383</v>
      </c>
      <c r="B26" s="164" t="s">
        <v>427</v>
      </c>
      <c r="C26" s="164"/>
      <c r="D26" s="174" t="s">
        <v>428</v>
      </c>
      <c r="E26" s="164" t="s">
        <v>72</v>
      </c>
      <c r="F26" s="432" t="s">
        <v>31</v>
      </c>
      <c r="G26" s="432"/>
      <c r="H26" s="433">
        <f>SUMIFS(F_Inputs!F$7:F$3228,F_Inputs!$B$7:$B$3228,Inp_PR24_BRL!$E26,F_Inputs!$A$7:$A$3228,$H$190)</f>
        <v>0</v>
      </c>
      <c r="I26" s="433">
        <f>SUMIFS(F_Inputs!G$7:G$3228,F_Inputs!$B$7:$B$3228,Inp_PR24_BRL!$E26,F_Inputs!$A$7:$A$3228,$H$190)</f>
        <v>0</v>
      </c>
      <c r="J26" s="433">
        <f>SUMIFS(F_Inputs!H$7:H$3228,F_Inputs!$B$7:$B$3228,Inp_PR24_BRL!$E26,F_Inputs!$A$7:$A$3228,$H$190)</f>
        <v>0</v>
      </c>
      <c r="K26" s="433">
        <f>SUMIFS(F_Inputs!I$7:I$3228,F_Inputs!$B$7:$B$3228,Inp_PR24_BRL!$E26,F_Inputs!$A$7:$A$3228,$H$190)</f>
        <v>0</v>
      </c>
      <c r="L26" s="433">
        <f>SUMIFS(F_Inputs!J$7:J$3228,F_Inputs!$B$7:$B$3228,Inp_PR24_BRL!$E26,F_Inputs!$A$7:$A$3228,$H$190)</f>
        <v>0</v>
      </c>
      <c r="M26" s="172" t="s">
        <v>386</v>
      </c>
      <c r="N26" s="173">
        <f>COUNTIF(InpC!$H$56:$L$266,Inp_PR24_BRL!E26)</f>
        <v>1</v>
      </c>
      <c r="O26" s="173">
        <f>COUNTIF(F_Inputs!$B$8:$B$3121,Inp_PR24_BRL!E26)</f>
        <v>18</v>
      </c>
      <c r="P26" s="164"/>
      <c r="Q26" s="164"/>
      <c r="R26" s="164"/>
      <c r="S26" s="164"/>
      <c r="T26" s="164"/>
      <c r="U26" s="164"/>
      <c r="V26" s="164"/>
    </row>
    <row r="27" spans="1:22" s="431" customFormat="1">
      <c r="A27" s="167" t="s">
        <v>383</v>
      </c>
      <c r="B27" s="164" t="s">
        <v>429</v>
      </c>
      <c r="C27" s="164"/>
      <c r="D27" s="174" t="s">
        <v>430</v>
      </c>
      <c r="E27" s="164" t="s">
        <v>74</v>
      </c>
      <c r="F27" s="432" t="s">
        <v>31</v>
      </c>
      <c r="G27" s="432"/>
      <c r="H27" s="433">
        <f>SUMIFS(F_Inputs!F$7:F$3228,F_Inputs!$B$7:$B$3228,Inp_PR24_BRL!$E27,F_Inputs!$A$7:$A$3228,$H$190)</f>
        <v>0</v>
      </c>
      <c r="I27" s="433">
        <f>SUMIFS(F_Inputs!G$7:G$3228,F_Inputs!$B$7:$B$3228,Inp_PR24_BRL!$E27,F_Inputs!$A$7:$A$3228,$H$190)</f>
        <v>0</v>
      </c>
      <c r="J27" s="433">
        <f>SUMIFS(F_Inputs!H$7:H$3228,F_Inputs!$B$7:$B$3228,Inp_PR24_BRL!$E27,F_Inputs!$A$7:$A$3228,$H$190)</f>
        <v>0</v>
      </c>
      <c r="K27" s="433">
        <f>SUMIFS(F_Inputs!I$7:I$3228,F_Inputs!$B$7:$B$3228,Inp_PR24_BRL!$E27,F_Inputs!$A$7:$A$3228,$H$190)</f>
        <v>0</v>
      </c>
      <c r="L27" s="433">
        <f>SUMIFS(F_Inputs!J$7:J$3228,F_Inputs!$B$7:$B$3228,Inp_PR24_BRL!$E27,F_Inputs!$A$7:$A$3228,$H$190)</f>
        <v>0</v>
      </c>
      <c r="M27" s="172" t="s">
        <v>386</v>
      </c>
      <c r="N27" s="173">
        <f>COUNTIF(InpC!$H$56:$L$266,Inp_PR24_BRL!E27)</f>
        <v>1</v>
      </c>
      <c r="O27" s="173">
        <f>COUNTIF(F_Inputs!$B$8:$B$3121,Inp_PR24_BRL!E27)</f>
        <v>18</v>
      </c>
      <c r="P27" s="164"/>
      <c r="Q27" s="164"/>
      <c r="R27" s="164"/>
      <c r="S27" s="164"/>
      <c r="T27" s="164"/>
      <c r="U27" s="164"/>
      <c r="V27" s="164"/>
    </row>
    <row r="28" spans="1:22" s="431" customFormat="1">
      <c r="A28" s="167" t="s">
        <v>383</v>
      </c>
      <c r="B28" s="164" t="s">
        <v>431</v>
      </c>
      <c r="C28" s="164"/>
      <c r="D28" s="174" t="s">
        <v>432</v>
      </c>
      <c r="E28" s="164" t="s">
        <v>76</v>
      </c>
      <c r="F28" s="432" t="s">
        <v>31</v>
      </c>
      <c r="G28" s="432"/>
      <c r="H28" s="433">
        <f>SUMIFS(F_Inputs!F$7:F$3228,F_Inputs!$B$7:$B$3228,Inp_PR24_BRL!$E28,F_Inputs!$A$7:$A$3228,$H$190)</f>
        <v>0</v>
      </c>
      <c r="I28" s="433">
        <f>SUMIFS(F_Inputs!G$7:G$3228,F_Inputs!$B$7:$B$3228,Inp_PR24_BRL!$E28,F_Inputs!$A$7:$A$3228,$H$190)</f>
        <v>0</v>
      </c>
      <c r="J28" s="433">
        <f>SUMIFS(F_Inputs!H$7:H$3228,F_Inputs!$B$7:$B$3228,Inp_PR24_BRL!$E28,F_Inputs!$A$7:$A$3228,$H$190)</f>
        <v>0</v>
      </c>
      <c r="K28" s="433">
        <f>SUMIFS(F_Inputs!I$7:I$3228,F_Inputs!$B$7:$B$3228,Inp_PR24_BRL!$E28,F_Inputs!$A$7:$A$3228,$H$190)</f>
        <v>0</v>
      </c>
      <c r="L28" s="433">
        <f>SUMIFS(F_Inputs!J$7:J$3228,F_Inputs!$B$7:$B$3228,Inp_PR24_BRL!$E28,F_Inputs!$A$7:$A$3228,$H$190)</f>
        <v>0</v>
      </c>
      <c r="M28" s="172" t="s">
        <v>386</v>
      </c>
      <c r="N28" s="173">
        <f>COUNTIF(InpC!$H$56:$L$266,Inp_PR24_BRL!E28)</f>
        <v>1</v>
      </c>
      <c r="O28" s="173">
        <f>COUNTIF(F_Inputs!$B$8:$B$3121,Inp_PR24_BRL!E28)</f>
        <v>18</v>
      </c>
      <c r="P28" s="164"/>
      <c r="Q28" s="164"/>
      <c r="R28" s="164"/>
      <c r="S28" s="164"/>
      <c r="T28" s="164"/>
      <c r="U28" s="164"/>
      <c r="V28" s="164"/>
    </row>
    <row r="29" spans="1:22" s="431" customFormat="1">
      <c r="A29" s="167" t="s">
        <v>383</v>
      </c>
      <c r="B29" s="164" t="s">
        <v>433</v>
      </c>
      <c r="C29" s="164"/>
      <c r="D29" s="174" t="s">
        <v>434</v>
      </c>
      <c r="E29" s="164" t="s">
        <v>78</v>
      </c>
      <c r="F29" s="432" t="s">
        <v>31</v>
      </c>
      <c r="G29" s="432"/>
      <c r="H29" s="433">
        <f>SUMIFS(F_Inputs!F$7:F$3228,F_Inputs!$B$7:$B$3228,Inp_PR24_BRL!$E29,F_Inputs!$A$7:$A$3228,$H$190)</f>
        <v>0</v>
      </c>
      <c r="I29" s="433">
        <f>SUMIFS(F_Inputs!G$7:G$3228,F_Inputs!$B$7:$B$3228,Inp_PR24_BRL!$E29,F_Inputs!$A$7:$A$3228,$H$190)</f>
        <v>0</v>
      </c>
      <c r="J29" s="433">
        <f>SUMIFS(F_Inputs!H$7:H$3228,F_Inputs!$B$7:$B$3228,Inp_PR24_BRL!$E29,F_Inputs!$A$7:$A$3228,$H$190)</f>
        <v>0</v>
      </c>
      <c r="K29" s="433">
        <f>SUMIFS(F_Inputs!I$7:I$3228,F_Inputs!$B$7:$B$3228,Inp_PR24_BRL!$E29,F_Inputs!$A$7:$A$3228,$H$190)</f>
        <v>0</v>
      </c>
      <c r="L29" s="433">
        <f>SUMIFS(F_Inputs!J$7:J$3228,F_Inputs!$B$7:$B$3228,Inp_PR24_BRL!$E29,F_Inputs!$A$7:$A$3228,$H$190)</f>
        <v>0</v>
      </c>
      <c r="M29" s="172" t="s">
        <v>386</v>
      </c>
      <c r="N29" s="173">
        <f>COUNTIF(InpC!$H$56:$L$266,Inp_PR24_BRL!E29)</f>
        <v>1</v>
      </c>
      <c r="O29" s="173">
        <f>COUNTIF(F_Inputs!$B$8:$B$3121,Inp_PR24_BRL!E29)</f>
        <v>18</v>
      </c>
      <c r="P29" s="164"/>
      <c r="Q29" s="164"/>
      <c r="R29" s="164"/>
      <c r="S29" s="164"/>
      <c r="T29" s="164"/>
      <c r="U29" s="164"/>
      <c r="V29" s="164"/>
    </row>
    <row r="30" spans="1:22" s="431" customFormat="1">
      <c r="A30" s="167" t="s">
        <v>383</v>
      </c>
      <c r="B30" s="164" t="s">
        <v>435</v>
      </c>
      <c r="C30" s="164"/>
      <c r="D30" s="174" t="s">
        <v>436</v>
      </c>
      <c r="E30" s="164" t="s">
        <v>80</v>
      </c>
      <c r="F30" s="432" t="s">
        <v>31</v>
      </c>
      <c r="G30" s="432"/>
      <c r="H30" s="433">
        <f>SUMIFS(F_Inputs!F$7:F$3228,F_Inputs!$B$7:$B$3228,Inp_PR24_BRL!$E30,F_Inputs!$A$7:$A$3228,$H$190)</f>
        <v>0</v>
      </c>
      <c r="I30" s="433">
        <f>SUMIFS(F_Inputs!G$7:G$3228,F_Inputs!$B$7:$B$3228,Inp_PR24_BRL!$E30,F_Inputs!$A$7:$A$3228,$H$190)</f>
        <v>0</v>
      </c>
      <c r="J30" s="433">
        <f>SUMIFS(F_Inputs!H$7:H$3228,F_Inputs!$B$7:$B$3228,Inp_PR24_BRL!$E30,F_Inputs!$A$7:$A$3228,$H$190)</f>
        <v>0</v>
      </c>
      <c r="K30" s="433">
        <f>SUMIFS(F_Inputs!I$7:I$3228,F_Inputs!$B$7:$B$3228,Inp_PR24_BRL!$E30,F_Inputs!$A$7:$A$3228,$H$190)</f>
        <v>0</v>
      </c>
      <c r="L30" s="433">
        <f>SUMIFS(F_Inputs!J$7:J$3228,F_Inputs!$B$7:$B$3228,Inp_PR24_BRL!$E30,F_Inputs!$A$7:$A$3228,$H$190)</f>
        <v>0</v>
      </c>
      <c r="M30" s="172" t="s">
        <v>386</v>
      </c>
      <c r="N30" s="173">
        <f>COUNTIF(InpC!$H$56:$L$266,Inp_PR24_BRL!E30)</f>
        <v>1</v>
      </c>
      <c r="O30" s="173">
        <f>COUNTIF(F_Inputs!$B$8:$B$3121,Inp_PR24_BRL!E30)</f>
        <v>18</v>
      </c>
      <c r="P30" s="164"/>
      <c r="Q30" s="164"/>
      <c r="R30" s="164"/>
      <c r="S30" s="164"/>
      <c r="T30" s="164"/>
      <c r="U30" s="164"/>
      <c r="V30" s="164"/>
    </row>
    <row r="31" spans="1:22" s="431" customFormat="1">
      <c r="A31" s="167" t="s">
        <v>383</v>
      </c>
      <c r="B31" s="164" t="s">
        <v>437</v>
      </c>
      <c r="C31" s="164"/>
      <c r="D31" s="163" t="s">
        <v>438</v>
      </c>
      <c r="E31" s="164" t="s">
        <v>82</v>
      </c>
      <c r="F31" s="432" t="s">
        <v>31</v>
      </c>
      <c r="G31" s="432"/>
      <c r="H31" s="433">
        <f>SUMIFS(F_Inputs!F$7:F$3228,F_Inputs!$B$7:$B$3228,Inp_PR24_BRL!$E31,F_Inputs!$A$7:$A$3228,$H$190)</f>
        <v>0</v>
      </c>
      <c r="I31" s="433">
        <f>SUMIFS(F_Inputs!G$7:G$3228,F_Inputs!$B$7:$B$3228,Inp_PR24_BRL!$E31,F_Inputs!$A$7:$A$3228,$H$190)</f>
        <v>0</v>
      </c>
      <c r="J31" s="433">
        <f>SUMIFS(F_Inputs!H$7:H$3228,F_Inputs!$B$7:$B$3228,Inp_PR24_BRL!$E31,F_Inputs!$A$7:$A$3228,$H$190)</f>
        <v>0</v>
      </c>
      <c r="K31" s="433">
        <f>SUMIFS(F_Inputs!I$7:I$3228,F_Inputs!$B$7:$B$3228,Inp_PR24_BRL!$E31,F_Inputs!$A$7:$A$3228,$H$190)</f>
        <v>0</v>
      </c>
      <c r="L31" s="433">
        <f>SUMIFS(F_Inputs!J$7:J$3228,F_Inputs!$B$7:$B$3228,Inp_PR24_BRL!$E31,F_Inputs!$A$7:$A$3228,$H$190)</f>
        <v>0</v>
      </c>
      <c r="M31" s="172" t="s">
        <v>386</v>
      </c>
      <c r="N31" s="173">
        <f>COUNTIF(InpC!$H$56:$L$266,Inp_PR24_BRL!E31)</f>
        <v>1</v>
      </c>
      <c r="O31" s="173">
        <f>COUNTIF(F_Inputs!$B$8:$B$3121,Inp_PR24_BRL!E31)</f>
        <v>18</v>
      </c>
      <c r="P31" s="164"/>
      <c r="Q31" s="164"/>
      <c r="R31" s="164"/>
      <c r="S31" s="164"/>
      <c r="T31" s="164"/>
      <c r="U31" s="164"/>
      <c r="V31" s="164"/>
    </row>
    <row r="32" spans="1:22" s="431" customFormat="1">
      <c r="A32" s="167" t="s">
        <v>383</v>
      </c>
      <c r="B32" s="164" t="s">
        <v>439</v>
      </c>
      <c r="C32" s="164"/>
      <c r="D32" s="163" t="s">
        <v>440</v>
      </c>
      <c r="E32" s="164" t="s">
        <v>84</v>
      </c>
      <c r="F32" s="432" t="s">
        <v>31</v>
      </c>
      <c r="G32" s="432"/>
      <c r="H32" s="433">
        <f>SUMIFS(F_Inputs!F$7:F$3228,F_Inputs!$B$7:$B$3228,Inp_PR24_BRL!$E32,F_Inputs!$A$7:$A$3228,$H$190)</f>
        <v>0</v>
      </c>
      <c r="I32" s="433">
        <f>SUMIFS(F_Inputs!G$7:G$3228,F_Inputs!$B$7:$B$3228,Inp_PR24_BRL!$E32,F_Inputs!$A$7:$A$3228,$H$190)</f>
        <v>0</v>
      </c>
      <c r="J32" s="433">
        <f>SUMIFS(F_Inputs!H$7:H$3228,F_Inputs!$B$7:$B$3228,Inp_PR24_BRL!$E32,F_Inputs!$A$7:$A$3228,$H$190)</f>
        <v>0</v>
      </c>
      <c r="K32" s="433">
        <f>SUMIFS(F_Inputs!I$7:I$3228,F_Inputs!$B$7:$B$3228,Inp_PR24_BRL!$E32,F_Inputs!$A$7:$A$3228,$H$190)</f>
        <v>0</v>
      </c>
      <c r="L32" s="433">
        <f>SUMIFS(F_Inputs!J$7:J$3228,F_Inputs!$B$7:$B$3228,Inp_PR24_BRL!$E32,F_Inputs!$A$7:$A$3228,$H$190)</f>
        <v>0</v>
      </c>
      <c r="M32" s="172" t="s">
        <v>386</v>
      </c>
      <c r="N32" s="173">
        <f>COUNTIF(InpC!$H$56:$L$266,Inp_PR24_BRL!E32)</f>
        <v>1</v>
      </c>
      <c r="O32" s="173">
        <f>COUNTIF(F_Inputs!$B$8:$B$3121,Inp_PR24_BRL!E32)</f>
        <v>18</v>
      </c>
      <c r="P32" s="164"/>
      <c r="Q32" s="164"/>
      <c r="R32" s="164"/>
      <c r="S32" s="164"/>
      <c r="T32" s="164"/>
      <c r="U32" s="164"/>
      <c r="V32" s="164"/>
    </row>
    <row r="33" spans="1:22" s="431" customFormat="1">
      <c r="A33" s="167" t="s">
        <v>383</v>
      </c>
      <c r="B33" s="164" t="s">
        <v>441</v>
      </c>
      <c r="C33" s="164"/>
      <c r="D33" s="163" t="s">
        <v>442</v>
      </c>
      <c r="E33" s="164" t="s">
        <v>86</v>
      </c>
      <c r="F33" s="432" t="s">
        <v>31</v>
      </c>
      <c r="G33" s="432"/>
      <c r="H33" s="433">
        <f>SUMIFS(F_Inputs!F$7:F$3228,F_Inputs!$B$7:$B$3228,Inp_PR24_BRL!$E33,F_Inputs!$A$7:$A$3228,$H$190)</f>
        <v>0</v>
      </c>
      <c r="I33" s="433">
        <f>SUMIFS(F_Inputs!G$7:G$3228,F_Inputs!$B$7:$B$3228,Inp_PR24_BRL!$E33,F_Inputs!$A$7:$A$3228,$H$190)</f>
        <v>0</v>
      </c>
      <c r="J33" s="433">
        <f>SUMIFS(F_Inputs!H$7:H$3228,F_Inputs!$B$7:$B$3228,Inp_PR24_BRL!$E33,F_Inputs!$A$7:$A$3228,$H$190)</f>
        <v>0</v>
      </c>
      <c r="K33" s="433">
        <f>SUMIFS(F_Inputs!I$7:I$3228,F_Inputs!$B$7:$B$3228,Inp_PR24_BRL!$E33,F_Inputs!$A$7:$A$3228,$H$190)</f>
        <v>0</v>
      </c>
      <c r="L33" s="433">
        <f>SUMIFS(F_Inputs!J$7:J$3228,F_Inputs!$B$7:$B$3228,Inp_PR24_BRL!$E33,F_Inputs!$A$7:$A$3228,$H$190)</f>
        <v>0</v>
      </c>
      <c r="M33" s="172" t="s">
        <v>386</v>
      </c>
      <c r="N33" s="173">
        <f>COUNTIF(InpC!$H$56:$L$266,Inp_PR24_BRL!E33)</f>
        <v>1</v>
      </c>
      <c r="O33" s="173">
        <f>COUNTIF(F_Inputs!$B$8:$B$3121,Inp_PR24_BRL!E33)</f>
        <v>18</v>
      </c>
      <c r="P33" s="164"/>
      <c r="Q33" s="164"/>
      <c r="R33" s="164"/>
      <c r="S33" s="164"/>
      <c r="T33" s="164"/>
      <c r="U33" s="164"/>
      <c r="V33" s="164"/>
    </row>
    <row r="34" spans="1:22" s="431" customFormat="1">
      <c r="A34" s="167" t="s">
        <v>383</v>
      </c>
      <c r="B34" s="164" t="s">
        <v>443</v>
      </c>
      <c r="C34" s="164"/>
      <c r="D34" s="163" t="s">
        <v>444</v>
      </c>
      <c r="E34" s="164" t="s">
        <v>88</v>
      </c>
      <c r="F34" s="432" t="s">
        <v>31</v>
      </c>
      <c r="G34" s="432"/>
      <c r="H34" s="433">
        <f>SUMIFS(F_Inputs!F$7:F$3228,F_Inputs!$B$7:$B$3228,Inp_PR24_BRL!$E34,F_Inputs!$A$7:$A$3228,$H$190)</f>
        <v>0</v>
      </c>
      <c r="I34" s="433">
        <f>SUMIFS(F_Inputs!G$7:G$3228,F_Inputs!$B$7:$B$3228,Inp_PR24_BRL!$E34,F_Inputs!$A$7:$A$3228,$H$190)</f>
        <v>0</v>
      </c>
      <c r="J34" s="433">
        <f>SUMIFS(F_Inputs!H$7:H$3228,F_Inputs!$B$7:$B$3228,Inp_PR24_BRL!$E34,F_Inputs!$A$7:$A$3228,$H$190)</f>
        <v>0</v>
      </c>
      <c r="K34" s="433">
        <f>SUMIFS(F_Inputs!I$7:I$3228,F_Inputs!$B$7:$B$3228,Inp_PR24_BRL!$E34,F_Inputs!$A$7:$A$3228,$H$190)</f>
        <v>0</v>
      </c>
      <c r="L34" s="433">
        <f>SUMIFS(F_Inputs!J$7:J$3228,F_Inputs!$B$7:$B$3228,Inp_PR24_BRL!$E34,F_Inputs!$A$7:$A$3228,$H$190)</f>
        <v>0</v>
      </c>
      <c r="M34" s="172" t="s">
        <v>386</v>
      </c>
      <c r="N34" s="173">
        <f>COUNTIF(InpC!$H$56:$L$266,Inp_PR24_BRL!E34)</f>
        <v>1</v>
      </c>
      <c r="O34" s="173">
        <f>COUNTIF(F_Inputs!$B$8:$B$3121,Inp_PR24_BRL!E34)</f>
        <v>18</v>
      </c>
      <c r="P34" s="164"/>
      <c r="Q34" s="164"/>
      <c r="R34" s="164"/>
      <c r="S34" s="164"/>
      <c r="T34" s="164"/>
      <c r="U34" s="164"/>
      <c r="V34" s="164"/>
    </row>
    <row r="35" spans="1:22" s="431" customFormat="1">
      <c r="A35" s="167" t="s">
        <v>383</v>
      </c>
      <c r="B35" s="164" t="s">
        <v>445</v>
      </c>
      <c r="C35" s="164"/>
      <c r="D35" s="163" t="s">
        <v>446</v>
      </c>
      <c r="E35" s="164" t="s">
        <v>90</v>
      </c>
      <c r="F35" s="432" t="s">
        <v>31</v>
      </c>
      <c r="G35" s="432"/>
      <c r="H35" s="433">
        <f>SUMIFS(F_Inputs!F$7:F$3228,F_Inputs!$B$7:$B$3228,Inp_PR24_BRL!$E35,F_Inputs!$A$7:$A$3228,$H$190)</f>
        <v>0</v>
      </c>
      <c r="I35" s="433">
        <f>SUMIFS(F_Inputs!G$7:G$3228,F_Inputs!$B$7:$B$3228,Inp_PR24_BRL!$E35,F_Inputs!$A$7:$A$3228,$H$190)</f>
        <v>0</v>
      </c>
      <c r="J35" s="433">
        <f>SUMIFS(F_Inputs!H$7:H$3228,F_Inputs!$B$7:$B$3228,Inp_PR24_BRL!$E35,F_Inputs!$A$7:$A$3228,$H$190)</f>
        <v>0</v>
      </c>
      <c r="K35" s="433">
        <f>SUMIFS(F_Inputs!I$7:I$3228,F_Inputs!$B$7:$B$3228,Inp_PR24_BRL!$E35,F_Inputs!$A$7:$A$3228,$H$190)</f>
        <v>0</v>
      </c>
      <c r="L35" s="433">
        <f>SUMIFS(F_Inputs!J$7:J$3228,F_Inputs!$B$7:$B$3228,Inp_PR24_BRL!$E35,F_Inputs!$A$7:$A$3228,$H$190)</f>
        <v>0</v>
      </c>
      <c r="M35" s="172" t="s">
        <v>386</v>
      </c>
      <c r="N35" s="173">
        <f>COUNTIF(InpC!$H$56:$L$266,Inp_PR24_BRL!E35)</f>
        <v>1</v>
      </c>
      <c r="O35" s="173">
        <f>COUNTIF(F_Inputs!$B$8:$B$3121,Inp_PR24_BRL!E35)</f>
        <v>18</v>
      </c>
      <c r="P35" s="164"/>
      <c r="Q35" s="164"/>
      <c r="R35" s="164"/>
      <c r="S35" s="164"/>
      <c r="T35" s="164"/>
      <c r="U35" s="164"/>
      <c r="V35" s="164"/>
    </row>
    <row r="36" spans="1:22" s="431" customFormat="1">
      <c r="A36" s="167" t="s">
        <v>383</v>
      </c>
      <c r="B36" s="164" t="s">
        <v>447</v>
      </c>
      <c r="C36" s="164"/>
      <c r="D36" s="163" t="s">
        <v>448</v>
      </c>
      <c r="E36" s="164" t="s">
        <v>92</v>
      </c>
      <c r="F36" s="432" t="s">
        <v>31</v>
      </c>
      <c r="G36" s="432"/>
      <c r="H36" s="433">
        <f>SUMIFS(F_Inputs!F$7:F$3228,F_Inputs!$B$7:$B$3228,Inp_PR24_BRL!$E36,F_Inputs!$A$7:$A$3228,$H$190)</f>
        <v>0</v>
      </c>
      <c r="I36" s="433">
        <f>SUMIFS(F_Inputs!G$7:G$3228,F_Inputs!$B$7:$B$3228,Inp_PR24_BRL!$E36,F_Inputs!$A$7:$A$3228,$H$190)</f>
        <v>0</v>
      </c>
      <c r="J36" s="433">
        <f>SUMIFS(F_Inputs!H$7:H$3228,F_Inputs!$B$7:$B$3228,Inp_PR24_BRL!$E36,F_Inputs!$A$7:$A$3228,$H$190)</f>
        <v>0</v>
      </c>
      <c r="K36" s="433">
        <f>SUMIFS(F_Inputs!I$7:I$3228,F_Inputs!$B$7:$B$3228,Inp_PR24_BRL!$E36,F_Inputs!$A$7:$A$3228,$H$190)</f>
        <v>0</v>
      </c>
      <c r="L36" s="433">
        <f>SUMIFS(F_Inputs!J$7:J$3228,F_Inputs!$B$7:$B$3228,Inp_PR24_BRL!$E36,F_Inputs!$A$7:$A$3228,$H$190)</f>
        <v>0</v>
      </c>
      <c r="M36" s="172" t="s">
        <v>386</v>
      </c>
      <c r="N36" s="173">
        <f>COUNTIF(InpC!$H$56:$L$266,Inp_PR24_BRL!E36)</f>
        <v>1</v>
      </c>
      <c r="O36" s="173">
        <f>COUNTIF(F_Inputs!$B$8:$B$3121,Inp_PR24_BRL!E36)</f>
        <v>18</v>
      </c>
      <c r="P36" s="164"/>
      <c r="Q36" s="164"/>
      <c r="R36" s="164"/>
      <c r="S36" s="164"/>
      <c r="T36" s="164"/>
      <c r="U36" s="164"/>
      <c r="V36" s="164"/>
    </row>
    <row r="37" spans="1:22" s="431" customFormat="1">
      <c r="A37" s="167" t="s">
        <v>449</v>
      </c>
      <c r="B37" s="164" t="s">
        <v>450</v>
      </c>
      <c r="C37" s="164"/>
      <c r="D37" s="163" t="s">
        <v>451</v>
      </c>
      <c r="E37" s="164" t="s">
        <v>94</v>
      </c>
      <c r="F37" s="432" t="s">
        <v>31</v>
      </c>
      <c r="G37" s="432"/>
      <c r="H37" s="433">
        <f>SUMIFS(F_Inputs!F$7:F$3228,F_Inputs!$B$7:$B$3228,Inp_PR24_BRL!$E37,F_Inputs!$A$7:$A$3228,$H$190)</f>
        <v>0.13100000000000001</v>
      </c>
      <c r="I37" s="433">
        <f>SUMIFS(F_Inputs!G$7:G$3228,F_Inputs!$B$7:$B$3228,Inp_PR24_BRL!$E37,F_Inputs!$A$7:$A$3228,$H$190)</f>
        <v>0.125</v>
      </c>
      <c r="J37" s="433">
        <f>SUMIFS(F_Inputs!H$7:H$3228,F_Inputs!$B$7:$B$3228,Inp_PR24_BRL!$E37,F_Inputs!$A$7:$A$3228,$H$190)</f>
        <v>0.125</v>
      </c>
      <c r="K37" s="433">
        <f>SUMIFS(F_Inputs!I$7:I$3228,F_Inputs!$B$7:$B$3228,Inp_PR24_BRL!$E37,F_Inputs!$A$7:$A$3228,$H$190)</f>
        <v>0.123</v>
      </c>
      <c r="L37" s="433">
        <f>SUMIFS(F_Inputs!J$7:J$3228,F_Inputs!$B$7:$B$3228,Inp_PR24_BRL!$E37,F_Inputs!$A$7:$A$3228,$H$190)</f>
        <v>0.125</v>
      </c>
      <c r="M37" s="172" t="s">
        <v>452</v>
      </c>
      <c r="N37" s="173">
        <f>COUNTIF(InpC!$H$56:$L$266,Inp_PR24_BRL!E37)</f>
        <v>1</v>
      </c>
      <c r="O37" s="173">
        <f>COUNTIF(F_Inputs!$B$8:$B$3121,Inp_PR24_BRL!E37)</f>
        <v>18</v>
      </c>
      <c r="P37" s="164"/>
      <c r="Q37" s="164"/>
      <c r="R37" s="164"/>
      <c r="S37" s="164"/>
      <c r="T37" s="164"/>
      <c r="U37" s="164"/>
      <c r="V37" s="164"/>
    </row>
    <row r="38" spans="1:22" s="431" customFormat="1">
      <c r="A38" s="167" t="s">
        <v>449</v>
      </c>
      <c r="B38" s="164" t="s">
        <v>453</v>
      </c>
      <c r="C38" s="164"/>
      <c r="D38" s="163" t="s">
        <v>454</v>
      </c>
      <c r="E38" s="164" t="s">
        <v>96</v>
      </c>
      <c r="F38" s="432" t="s">
        <v>31</v>
      </c>
      <c r="G38" s="432"/>
      <c r="H38" s="433">
        <f>SUMIFS(F_Inputs!F$7:F$3228,F_Inputs!$B$7:$B$3228,Inp_PR24_BRL!$E38,F_Inputs!$A$7:$A$3228,$H$190)</f>
        <v>7.8E-2</v>
      </c>
      <c r="I38" s="433">
        <f>SUMIFS(F_Inputs!G$7:G$3228,F_Inputs!$B$7:$B$3228,Inp_PR24_BRL!$E38,F_Inputs!$A$7:$A$3228,$H$190)</f>
        <v>7.4999999999999997E-2</v>
      </c>
      <c r="J38" s="433">
        <f>SUMIFS(F_Inputs!H$7:H$3228,F_Inputs!$B$7:$B$3228,Inp_PR24_BRL!$E38,F_Inputs!$A$7:$A$3228,$H$190)</f>
        <v>7.4999999999999997E-2</v>
      </c>
      <c r="K38" s="433">
        <f>SUMIFS(F_Inputs!I$7:I$3228,F_Inputs!$B$7:$B$3228,Inp_PR24_BRL!$E38,F_Inputs!$A$7:$A$3228,$H$190)</f>
        <v>7.3999999999999996E-2</v>
      </c>
      <c r="L38" s="433">
        <f>SUMIFS(F_Inputs!J$7:J$3228,F_Inputs!$B$7:$B$3228,Inp_PR24_BRL!$E38,F_Inputs!$A$7:$A$3228,$H$190)</f>
        <v>7.4999999999999997E-2</v>
      </c>
      <c r="M38" s="172" t="s">
        <v>452</v>
      </c>
      <c r="N38" s="173">
        <f>COUNTIF(InpC!$H$56:$L$266,Inp_PR24_BRL!E38)</f>
        <v>1</v>
      </c>
      <c r="O38" s="173">
        <f>COUNTIF(F_Inputs!$B$8:$B$3121,Inp_PR24_BRL!E38)</f>
        <v>18</v>
      </c>
      <c r="P38" s="164"/>
      <c r="Q38" s="164"/>
      <c r="R38" s="164"/>
      <c r="S38" s="164"/>
      <c r="T38" s="164"/>
      <c r="U38" s="164"/>
      <c r="V38" s="164"/>
    </row>
    <row r="39" spans="1:22" s="431" customFormat="1">
      <c r="A39" s="167" t="s">
        <v>449</v>
      </c>
      <c r="B39" s="164" t="s">
        <v>455</v>
      </c>
      <c r="C39" s="164"/>
      <c r="D39" s="163" t="s">
        <v>456</v>
      </c>
      <c r="E39" s="164" t="s">
        <v>98</v>
      </c>
      <c r="F39" s="432" t="s">
        <v>31</v>
      </c>
      <c r="G39" s="432"/>
      <c r="H39" s="433">
        <f>SUMIFS(F_Inputs!F$7:F$3228,F_Inputs!$B$7:$B$3228,Inp_PR24_BRL!$E39,F_Inputs!$A$7:$A$3228,$H$190)</f>
        <v>0</v>
      </c>
      <c r="I39" s="433">
        <f>SUMIFS(F_Inputs!G$7:G$3228,F_Inputs!$B$7:$B$3228,Inp_PR24_BRL!$E39,F_Inputs!$A$7:$A$3228,$H$190)</f>
        <v>0</v>
      </c>
      <c r="J39" s="433">
        <f>SUMIFS(F_Inputs!H$7:H$3228,F_Inputs!$B$7:$B$3228,Inp_PR24_BRL!$E39,F_Inputs!$A$7:$A$3228,$H$190)</f>
        <v>0</v>
      </c>
      <c r="K39" s="433">
        <f>SUMIFS(F_Inputs!I$7:I$3228,F_Inputs!$B$7:$B$3228,Inp_PR24_BRL!$E39,F_Inputs!$A$7:$A$3228,$H$190)</f>
        <v>0</v>
      </c>
      <c r="L39" s="433">
        <f>SUMIFS(F_Inputs!J$7:J$3228,F_Inputs!$B$7:$B$3228,Inp_PR24_BRL!$E39,F_Inputs!$A$7:$A$3228,$H$190)</f>
        <v>0</v>
      </c>
      <c r="M39" s="172" t="s">
        <v>452</v>
      </c>
      <c r="N39" s="173">
        <f>COUNTIF(InpC!$H$56:$L$266,Inp_PR24_BRL!E39)</f>
        <v>1</v>
      </c>
      <c r="O39" s="173">
        <f>COUNTIF(F_Inputs!$B$8:$B$3121,Inp_PR24_BRL!E39)</f>
        <v>18</v>
      </c>
      <c r="P39" s="164"/>
      <c r="Q39" s="164"/>
      <c r="R39" s="164"/>
      <c r="S39" s="164"/>
      <c r="T39" s="164"/>
      <c r="U39" s="164"/>
      <c r="V39" s="164"/>
    </row>
    <row r="40" spans="1:22" s="431" customFormat="1">
      <c r="A40" s="167" t="s">
        <v>449</v>
      </c>
      <c r="B40" s="164" t="s">
        <v>457</v>
      </c>
      <c r="C40" s="164"/>
      <c r="D40" s="163" t="s">
        <v>458</v>
      </c>
      <c r="E40" s="164" t="s">
        <v>100</v>
      </c>
      <c r="F40" s="432" t="s">
        <v>31</v>
      </c>
      <c r="G40" s="432"/>
      <c r="H40" s="433">
        <f>SUMIFS(F_Inputs!F$7:F$3228,F_Inputs!$B$7:$B$3228,Inp_PR24_BRL!$E40,F_Inputs!$A$7:$A$3228,$H$190)</f>
        <v>1.331</v>
      </c>
      <c r="I40" s="433">
        <f>SUMIFS(F_Inputs!G$7:G$3228,F_Inputs!$B$7:$B$3228,Inp_PR24_BRL!$E40,F_Inputs!$A$7:$A$3228,$H$190)</f>
        <v>0.65</v>
      </c>
      <c r="J40" s="433">
        <f>SUMIFS(F_Inputs!H$7:H$3228,F_Inputs!$B$7:$B$3228,Inp_PR24_BRL!$E40,F_Inputs!$A$7:$A$3228,$H$190)</f>
        <v>0.65</v>
      </c>
      <c r="K40" s="433">
        <f>SUMIFS(F_Inputs!I$7:I$3228,F_Inputs!$B$7:$B$3228,Inp_PR24_BRL!$E40,F_Inputs!$A$7:$A$3228,$H$190)</f>
        <v>0.65</v>
      </c>
      <c r="L40" s="433">
        <f>SUMIFS(F_Inputs!J$7:J$3228,F_Inputs!$B$7:$B$3228,Inp_PR24_BRL!$E40,F_Inputs!$A$7:$A$3228,$H$190)</f>
        <v>0.65</v>
      </c>
      <c r="M40" s="172" t="s">
        <v>452</v>
      </c>
      <c r="N40" s="173">
        <f>COUNTIF(InpC!$H$56:$L$266,Inp_PR24_BRL!E40)</f>
        <v>1</v>
      </c>
      <c r="O40" s="173">
        <f>COUNTIF(F_Inputs!$B$8:$B$3121,Inp_PR24_BRL!E40)</f>
        <v>18</v>
      </c>
      <c r="P40" s="164"/>
      <c r="Q40" s="164"/>
      <c r="R40" s="164"/>
      <c r="S40" s="164"/>
      <c r="T40" s="164"/>
      <c r="U40" s="164"/>
      <c r="V40" s="164"/>
    </row>
    <row r="41" spans="1:22" s="431" customFormat="1">
      <c r="A41" s="167" t="s">
        <v>449</v>
      </c>
      <c r="B41" s="164" t="s">
        <v>459</v>
      </c>
      <c r="C41" s="164"/>
      <c r="D41" s="163" t="s">
        <v>460</v>
      </c>
      <c r="E41" s="164" t="s">
        <v>102</v>
      </c>
      <c r="F41" s="432" t="s">
        <v>31</v>
      </c>
      <c r="G41" s="432"/>
      <c r="H41" s="433">
        <f>SUMIFS(F_Inputs!F$7:F$3228,F_Inputs!$B$7:$B$3228,Inp_PR24_BRL!$E41,F_Inputs!$A$7:$A$3228,$H$190)</f>
        <v>0.20699999999999999</v>
      </c>
      <c r="I41" s="433">
        <f>SUMIFS(F_Inputs!G$7:G$3228,F_Inputs!$B$7:$B$3228,Inp_PR24_BRL!$E41,F_Inputs!$A$7:$A$3228,$H$190)</f>
        <v>0.19400000000000001</v>
      </c>
      <c r="J41" s="433">
        <f>SUMIFS(F_Inputs!H$7:H$3228,F_Inputs!$B$7:$B$3228,Inp_PR24_BRL!$E41,F_Inputs!$A$7:$A$3228,$H$190)</f>
        <v>0.19400000000000001</v>
      </c>
      <c r="K41" s="433">
        <f>SUMIFS(F_Inputs!I$7:I$3228,F_Inputs!$B$7:$B$3228,Inp_PR24_BRL!$E41,F_Inputs!$A$7:$A$3228,$H$190)</f>
        <v>0.187</v>
      </c>
      <c r="L41" s="433">
        <f>SUMIFS(F_Inputs!J$7:J$3228,F_Inputs!$B$7:$B$3228,Inp_PR24_BRL!$E41,F_Inputs!$A$7:$A$3228,$H$190)</f>
        <v>0.19400000000000001</v>
      </c>
      <c r="M41" s="172" t="s">
        <v>452</v>
      </c>
      <c r="N41" s="173">
        <f>COUNTIF(InpC!$H$56:$L$266,Inp_PR24_BRL!E41)</f>
        <v>1</v>
      </c>
      <c r="O41" s="173">
        <f>COUNTIF(F_Inputs!$B$8:$B$3121,Inp_PR24_BRL!E41)</f>
        <v>18</v>
      </c>
      <c r="P41" s="164"/>
      <c r="Q41" s="164"/>
      <c r="R41" s="164"/>
      <c r="S41" s="164"/>
      <c r="T41" s="164"/>
      <c r="U41" s="164"/>
      <c r="V41" s="164"/>
    </row>
    <row r="42" spans="1:22" s="431" customFormat="1">
      <c r="A42" s="167" t="s">
        <v>449</v>
      </c>
      <c r="B42" s="164" t="s">
        <v>461</v>
      </c>
      <c r="C42" s="164"/>
      <c r="D42" s="163" t="s">
        <v>462</v>
      </c>
      <c r="E42" s="164" t="s">
        <v>104</v>
      </c>
      <c r="F42" s="432" t="s">
        <v>31</v>
      </c>
      <c r="G42" s="432"/>
      <c r="H42" s="433">
        <f>SUMIFS(F_Inputs!F$7:F$3228,F_Inputs!$B$7:$B$3228,Inp_PR24_BRL!$E42,F_Inputs!$A$7:$A$3228,$H$190)</f>
        <v>1.391</v>
      </c>
      <c r="I42" s="433">
        <f>SUMIFS(F_Inputs!G$7:G$3228,F_Inputs!$B$7:$B$3228,Inp_PR24_BRL!$E42,F_Inputs!$A$7:$A$3228,$H$190)</f>
        <v>0.76700000000000002</v>
      </c>
      <c r="J42" s="433">
        <f>SUMIFS(F_Inputs!H$7:H$3228,F_Inputs!$B$7:$B$3228,Inp_PR24_BRL!$E42,F_Inputs!$A$7:$A$3228,$H$190)</f>
        <v>0.24</v>
      </c>
      <c r="K42" s="433">
        <f>SUMIFS(F_Inputs!I$7:I$3228,F_Inputs!$B$7:$B$3228,Inp_PR24_BRL!$E42,F_Inputs!$A$7:$A$3228,$H$190)</f>
        <v>0</v>
      </c>
      <c r="L42" s="433">
        <f>SUMIFS(F_Inputs!J$7:J$3228,F_Inputs!$B$7:$B$3228,Inp_PR24_BRL!$E42,F_Inputs!$A$7:$A$3228,$H$190)</f>
        <v>0</v>
      </c>
      <c r="M42" s="172" t="s">
        <v>452</v>
      </c>
      <c r="N42" s="173">
        <f>COUNTIF(InpC!$H$56:$L$266,Inp_PR24_BRL!E42)</f>
        <v>1</v>
      </c>
      <c r="O42" s="173">
        <f>COUNTIF(F_Inputs!$B$8:$B$3121,Inp_PR24_BRL!E42)</f>
        <v>18</v>
      </c>
      <c r="P42" s="164"/>
      <c r="Q42" s="164"/>
      <c r="R42" s="164"/>
      <c r="S42" s="164"/>
      <c r="T42" s="164"/>
      <c r="U42" s="164"/>
      <c r="V42" s="164"/>
    </row>
    <row r="43" spans="1:22" s="431" customFormat="1">
      <c r="A43" s="167" t="s">
        <v>449</v>
      </c>
      <c r="B43" s="164" t="s">
        <v>463</v>
      </c>
      <c r="C43" s="164"/>
      <c r="D43" s="163" t="s">
        <v>464</v>
      </c>
      <c r="E43" s="164" t="s">
        <v>106</v>
      </c>
      <c r="F43" s="432" t="s">
        <v>31</v>
      </c>
      <c r="G43" s="432"/>
      <c r="H43" s="433">
        <f>SUMIFS(F_Inputs!F$7:F$3228,F_Inputs!$B$7:$B$3228,Inp_PR24_BRL!$E43,F_Inputs!$A$7:$A$3228,$H$190)</f>
        <v>0</v>
      </c>
      <c r="I43" s="433">
        <f>SUMIFS(F_Inputs!G$7:G$3228,F_Inputs!$B$7:$B$3228,Inp_PR24_BRL!$E43,F_Inputs!$A$7:$A$3228,$H$190)</f>
        <v>0</v>
      </c>
      <c r="J43" s="433">
        <f>SUMIFS(F_Inputs!H$7:H$3228,F_Inputs!$B$7:$B$3228,Inp_PR24_BRL!$E43,F_Inputs!$A$7:$A$3228,$H$190)</f>
        <v>0</v>
      </c>
      <c r="K43" s="433">
        <f>SUMIFS(F_Inputs!I$7:I$3228,F_Inputs!$B$7:$B$3228,Inp_PR24_BRL!$E43,F_Inputs!$A$7:$A$3228,$H$190)</f>
        <v>0</v>
      </c>
      <c r="L43" s="433">
        <f>SUMIFS(F_Inputs!J$7:J$3228,F_Inputs!$B$7:$B$3228,Inp_PR24_BRL!$E43,F_Inputs!$A$7:$A$3228,$H$190)</f>
        <v>0</v>
      </c>
      <c r="M43" s="172" t="s">
        <v>452</v>
      </c>
      <c r="N43" s="173">
        <f>COUNTIF(InpC!$H$56:$L$266,Inp_PR24_BRL!E43)</f>
        <v>1</v>
      </c>
      <c r="O43" s="173">
        <f>COUNTIF(F_Inputs!$B$8:$B$3121,Inp_PR24_BRL!E43)</f>
        <v>18</v>
      </c>
      <c r="P43" s="164"/>
      <c r="Q43" s="164"/>
      <c r="R43" s="164"/>
      <c r="S43" s="164"/>
      <c r="T43" s="164"/>
      <c r="U43" s="164"/>
      <c r="V43" s="164"/>
    </row>
    <row r="44" spans="1:22" s="431" customFormat="1">
      <c r="A44" s="167" t="s">
        <v>449</v>
      </c>
      <c r="B44" s="164" t="s">
        <v>465</v>
      </c>
      <c r="C44" s="164"/>
      <c r="D44" s="163" t="s">
        <v>466</v>
      </c>
      <c r="E44" s="164" t="s">
        <v>108</v>
      </c>
      <c r="F44" s="432" t="s">
        <v>31</v>
      </c>
      <c r="G44" s="432"/>
      <c r="H44" s="433">
        <f>SUMIFS(F_Inputs!F$7:F$3228,F_Inputs!$B$7:$B$3228,Inp_PR24_BRL!$E44,F_Inputs!$A$7:$A$3228,$H$190)</f>
        <v>0</v>
      </c>
      <c r="I44" s="433">
        <f>SUMIFS(F_Inputs!G$7:G$3228,F_Inputs!$B$7:$B$3228,Inp_PR24_BRL!$E44,F_Inputs!$A$7:$A$3228,$H$190)</f>
        <v>0</v>
      </c>
      <c r="J44" s="433">
        <f>SUMIFS(F_Inputs!H$7:H$3228,F_Inputs!$B$7:$B$3228,Inp_PR24_BRL!$E44,F_Inputs!$A$7:$A$3228,$H$190)</f>
        <v>0</v>
      </c>
      <c r="K44" s="433">
        <f>SUMIFS(F_Inputs!I$7:I$3228,F_Inputs!$B$7:$B$3228,Inp_PR24_BRL!$E44,F_Inputs!$A$7:$A$3228,$H$190)</f>
        <v>0</v>
      </c>
      <c r="L44" s="433">
        <f>SUMIFS(F_Inputs!J$7:J$3228,F_Inputs!$B$7:$B$3228,Inp_PR24_BRL!$E44,F_Inputs!$A$7:$A$3228,$H$190)</f>
        <v>0</v>
      </c>
      <c r="M44" s="172" t="s">
        <v>452</v>
      </c>
      <c r="N44" s="173">
        <f>COUNTIF(InpC!$H$56:$L$266,Inp_PR24_BRL!E44)</f>
        <v>1</v>
      </c>
      <c r="O44" s="173">
        <f>COUNTIF(F_Inputs!$B$8:$B$3121,Inp_PR24_BRL!E44)</f>
        <v>18</v>
      </c>
      <c r="P44" s="164"/>
      <c r="Q44" s="164"/>
      <c r="R44" s="164"/>
      <c r="S44" s="164"/>
      <c r="T44" s="164"/>
      <c r="U44" s="164"/>
      <c r="V44" s="164"/>
    </row>
    <row r="45" spans="1:22" s="431" customFormat="1">
      <c r="A45" s="167" t="s">
        <v>449</v>
      </c>
      <c r="B45" s="164" t="s">
        <v>467</v>
      </c>
      <c r="C45" s="164"/>
      <c r="D45" s="163" t="s">
        <v>468</v>
      </c>
      <c r="E45" s="164" t="s">
        <v>110</v>
      </c>
      <c r="F45" s="432" t="s">
        <v>31</v>
      </c>
      <c r="G45" s="432"/>
      <c r="H45" s="433">
        <f>SUMIFS(F_Inputs!F$7:F$3228,F_Inputs!$B$7:$B$3228,Inp_PR24_BRL!$E45,F_Inputs!$A$7:$A$3228,$H$190)</f>
        <v>1.9379999999999999</v>
      </c>
      <c r="I45" s="433">
        <f>SUMIFS(F_Inputs!G$7:G$3228,F_Inputs!$B$7:$B$3228,Inp_PR24_BRL!$E45,F_Inputs!$A$7:$A$3228,$H$190)</f>
        <v>1.8109999999999999</v>
      </c>
      <c r="J45" s="433">
        <f>SUMIFS(F_Inputs!H$7:H$3228,F_Inputs!$B$7:$B$3228,Inp_PR24_BRL!$E45,F_Inputs!$A$7:$A$3228,$H$190)</f>
        <v>1.8109999999999999</v>
      </c>
      <c r="K45" s="433">
        <f>SUMIFS(F_Inputs!I$7:I$3228,F_Inputs!$B$7:$B$3228,Inp_PR24_BRL!$E45,F_Inputs!$A$7:$A$3228,$H$190)</f>
        <v>1.7470000000000001</v>
      </c>
      <c r="L45" s="433">
        <f>SUMIFS(F_Inputs!J$7:J$3228,F_Inputs!$B$7:$B$3228,Inp_PR24_BRL!$E45,F_Inputs!$A$7:$A$3228,$H$190)</f>
        <v>1.8109999999999999</v>
      </c>
      <c r="M45" s="172" t="s">
        <v>452</v>
      </c>
      <c r="N45" s="173">
        <f>COUNTIF(InpC!$H$56:$L$266,Inp_PR24_BRL!E45)</f>
        <v>1</v>
      </c>
      <c r="O45" s="173">
        <f>COUNTIF(F_Inputs!$B$8:$B$3121,Inp_PR24_BRL!E45)</f>
        <v>18</v>
      </c>
      <c r="P45" s="164"/>
      <c r="Q45" s="164"/>
      <c r="R45" s="164"/>
      <c r="S45" s="164"/>
      <c r="T45" s="164"/>
      <c r="U45" s="164"/>
      <c r="V45" s="164"/>
    </row>
    <row r="46" spans="1:22" s="431" customFormat="1">
      <c r="A46" s="167" t="s">
        <v>449</v>
      </c>
      <c r="B46" s="164" t="s">
        <v>469</v>
      </c>
      <c r="C46" s="164"/>
      <c r="D46" s="163" t="s">
        <v>470</v>
      </c>
      <c r="E46" s="164" t="s">
        <v>112</v>
      </c>
      <c r="F46" s="432" t="s">
        <v>31</v>
      </c>
      <c r="G46" s="432"/>
      <c r="H46" s="433">
        <f>SUMIFS(F_Inputs!F$7:F$3228,F_Inputs!$B$7:$B$3228,Inp_PR24_BRL!$E46,F_Inputs!$A$7:$A$3228,$H$190)</f>
        <v>0.64200000000000002</v>
      </c>
      <c r="I46" s="433">
        <f>SUMIFS(F_Inputs!G$7:G$3228,F_Inputs!$B$7:$B$3228,Inp_PR24_BRL!$E46,F_Inputs!$A$7:$A$3228,$H$190)</f>
        <v>0.6</v>
      </c>
      <c r="J46" s="433">
        <f>SUMIFS(F_Inputs!H$7:H$3228,F_Inputs!$B$7:$B$3228,Inp_PR24_BRL!$E46,F_Inputs!$A$7:$A$3228,$H$190)</f>
        <v>0.6</v>
      </c>
      <c r="K46" s="433">
        <f>SUMIFS(F_Inputs!I$7:I$3228,F_Inputs!$B$7:$B$3228,Inp_PR24_BRL!$E46,F_Inputs!$A$7:$A$3228,$H$190)</f>
        <v>0.57899999999999996</v>
      </c>
      <c r="L46" s="433">
        <f>SUMIFS(F_Inputs!J$7:J$3228,F_Inputs!$B$7:$B$3228,Inp_PR24_BRL!$E46,F_Inputs!$A$7:$A$3228,$H$190)</f>
        <v>0.6</v>
      </c>
      <c r="M46" s="172" t="s">
        <v>452</v>
      </c>
      <c r="N46" s="173">
        <f>COUNTIF(InpC!$H$56:$L$266,Inp_PR24_BRL!E46)</f>
        <v>1</v>
      </c>
      <c r="O46" s="173">
        <f>COUNTIF(F_Inputs!$B$8:$B$3121,Inp_PR24_BRL!E46)</f>
        <v>18</v>
      </c>
      <c r="P46" s="164"/>
      <c r="Q46" s="164"/>
      <c r="R46" s="164"/>
      <c r="S46" s="164"/>
      <c r="T46" s="164"/>
      <c r="U46" s="164"/>
      <c r="V46" s="164"/>
    </row>
    <row r="47" spans="1:22" s="431" customFormat="1">
      <c r="A47" s="167" t="s">
        <v>449</v>
      </c>
      <c r="B47" s="164" t="s">
        <v>471</v>
      </c>
      <c r="C47" s="164"/>
      <c r="D47" s="163" t="s">
        <v>472</v>
      </c>
      <c r="E47" s="164" t="s">
        <v>114</v>
      </c>
      <c r="F47" s="432" t="s">
        <v>31</v>
      </c>
      <c r="G47" s="432"/>
      <c r="H47" s="433">
        <f>SUMIFS(F_Inputs!F$7:F$3228,F_Inputs!$B$7:$B$3228,Inp_PR24_BRL!$E47,F_Inputs!$A$7:$A$3228,$H$190)</f>
        <v>6.0999999999999999E-2</v>
      </c>
      <c r="I47" s="433">
        <f>SUMIFS(F_Inputs!G$7:G$3228,F_Inputs!$B$7:$B$3228,Inp_PR24_BRL!$E47,F_Inputs!$A$7:$A$3228,$H$190)</f>
        <v>5.7000000000000002E-2</v>
      </c>
      <c r="J47" s="433">
        <f>SUMIFS(F_Inputs!H$7:H$3228,F_Inputs!$B$7:$B$3228,Inp_PR24_BRL!$E47,F_Inputs!$A$7:$A$3228,$H$190)</f>
        <v>5.7000000000000002E-2</v>
      </c>
      <c r="K47" s="433">
        <f>SUMIFS(F_Inputs!I$7:I$3228,F_Inputs!$B$7:$B$3228,Inp_PR24_BRL!$E47,F_Inputs!$A$7:$A$3228,$H$190)</f>
        <v>5.5E-2</v>
      </c>
      <c r="L47" s="433">
        <f>SUMIFS(F_Inputs!J$7:J$3228,F_Inputs!$B$7:$B$3228,Inp_PR24_BRL!$E47,F_Inputs!$A$7:$A$3228,$H$190)</f>
        <v>5.7000000000000002E-2</v>
      </c>
      <c r="M47" s="172" t="s">
        <v>452</v>
      </c>
      <c r="N47" s="173">
        <f>COUNTIF(InpC!$H$56:$L$266,Inp_PR24_BRL!E47)</f>
        <v>1</v>
      </c>
      <c r="O47" s="173">
        <f>COUNTIF(F_Inputs!$B$8:$B$3121,Inp_PR24_BRL!E47)</f>
        <v>18</v>
      </c>
      <c r="P47" s="164"/>
      <c r="Q47" s="164"/>
      <c r="R47" s="164"/>
      <c r="S47" s="164"/>
      <c r="T47" s="164"/>
      <c r="U47" s="164"/>
      <c r="V47" s="164"/>
    </row>
    <row r="48" spans="1:22" s="431" customFormat="1">
      <c r="A48" s="167" t="s">
        <v>449</v>
      </c>
      <c r="B48" s="164" t="s">
        <v>453</v>
      </c>
      <c r="C48" s="164"/>
      <c r="D48" s="163" t="s">
        <v>473</v>
      </c>
      <c r="E48" s="164" t="s">
        <v>116</v>
      </c>
      <c r="F48" s="432" t="s">
        <v>31</v>
      </c>
      <c r="G48" s="432"/>
      <c r="H48" s="433">
        <f>SUMIFS(F_Inputs!F$7:F$3228,F_Inputs!$B$7:$B$3228,Inp_PR24_BRL!$E48,F_Inputs!$A$7:$A$3228,$H$190)</f>
        <v>0</v>
      </c>
      <c r="I48" s="433">
        <f>SUMIFS(F_Inputs!G$7:G$3228,F_Inputs!$B$7:$B$3228,Inp_PR24_BRL!$E48,F_Inputs!$A$7:$A$3228,$H$190)</f>
        <v>0</v>
      </c>
      <c r="J48" s="433">
        <f>SUMIFS(F_Inputs!H$7:H$3228,F_Inputs!$B$7:$B$3228,Inp_PR24_BRL!$E48,F_Inputs!$A$7:$A$3228,$H$190)</f>
        <v>0</v>
      </c>
      <c r="K48" s="433">
        <f>SUMIFS(F_Inputs!I$7:I$3228,F_Inputs!$B$7:$B$3228,Inp_PR24_BRL!$E48,F_Inputs!$A$7:$A$3228,$H$190)</f>
        <v>0</v>
      </c>
      <c r="L48" s="433">
        <f>SUMIFS(F_Inputs!J$7:J$3228,F_Inputs!$B$7:$B$3228,Inp_PR24_BRL!$E48,F_Inputs!$A$7:$A$3228,$H$190)</f>
        <v>0</v>
      </c>
      <c r="M48" s="172" t="s">
        <v>474</v>
      </c>
      <c r="N48" s="173">
        <f>COUNTIF(InpC!$H$56:$L$266,Inp_PR24_BRL!E48)</f>
        <v>1</v>
      </c>
      <c r="O48" s="173">
        <f>COUNTIF(F_Inputs!$B$8:$B$3121,Inp_PR24_BRL!E48)</f>
        <v>18</v>
      </c>
      <c r="P48" s="164"/>
      <c r="Q48" s="164"/>
      <c r="R48" s="164"/>
      <c r="S48" s="164"/>
      <c r="T48" s="164"/>
      <c r="U48" s="164"/>
      <c r="V48" s="164"/>
    </row>
    <row r="49" spans="1:22" s="431" customFormat="1">
      <c r="A49" s="167" t="s">
        <v>449</v>
      </c>
      <c r="B49" s="164" t="s">
        <v>455</v>
      </c>
      <c r="C49" s="164"/>
      <c r="D49" s="163" t="s">
        <v>475</v>
      </c>
      <c r="E49" s="164" t="s">
        <v>118</v>
      </c>
      <c r="F49" s="432" t="s">
        <v>31</v>
      </c>
      <c r="G49" s="432"/>
      <c r="H49" s="433">
        <f>SUMIFS(F_Inputs!F$7:F$3228,F_Inputs!$B$7:$B$3228,Inp_PR24_BRL!$E49,F_Inputs!$A$7:$A$3228,$H$190)</f>
        <v>0</v>
      </c>
      <c r="I49" s="433">
        <f>SUMIFS(F_Inputs!G$7:G$3228,F_Inputs!$B$7:$B$3228,Inp_PR24_BRL!$E49,F_Inputs!$A$7:$A$3228,$H$190)</f>
        <v>0</v>
      </c>
      <c r="J49" s="433">
        <f>SUMIFS(F_Inputs!H$7:H$3228,F_Inputs!$B$7:$B$3228,Inp_PR24_BRL!$E49,F_Inputs!$A$7:$A$3228,$H$190)</f>
        <v>0</v>
      </c>
      <c r="K49" s="433">
        <f>SUMIFS(F_Inputs!I$7:I$3228,F_Inputs!$B$7:$B$3228,Inp_PR24_BRL!$E49,F_Inputs!$A$7:$A$3228,$H$190)</f>
        <v>0</v>
      </c>
      <c r="L49" s="433">
        <f>SUMIFS(F_Inputs!J$7:J$3228,F_Inputs!$B$7:$B$3228,Inp_PR24_BRL!$E49,F_Inputs!$A$7:$A$3228,$H$190)</f>
        <v>0</v>
      </c>
      <c r="M49" s="172" t="s">
        <v>474</v>
      </c>
      <c r="N49" s="173">
        <f>COUNTIF(InpC!$H$56:$L$266,Inp_PR24_BRL!E49)</f>
        <v>1</v>
      </c>
      <c r="O49" s="173">
        <f>COUNTIF(F_Inputs!$B$8:$B$3121,Inp_PR24_BRL!E49)</f>
        <v>18</v>
      </c>
      <c r="P49" s="164"/>
      <c r="Q49" s="164"/>
      <c r="R49" s="164"/>
      <c r="S49" s="164"/>
      <c r="T49" s="164"/>
      <c r="U49" s="164"/>
      <c r="V49" s="164"/>
    </row>
    <row r="50" spans="1:22" s="431" customFormat="1">
      <c r="A50" s="167" t="s">
        <v>449</v>
      </c>
      <c r="B50" s="164" t="s">
        <v>457</v>
      </c>
      <c r="C50" s="164"/>
      <c r="D50" s="163" t="s">
        <v>476</v>
      </c>
      <c r="E50" s="164" t="s">
        <v>120</v>
      </c>
      <c r="F50" s="432" t="s">
        <v>31</v>
      </c>
      <c r="G50" s="432"/>
      <c r="H50" s="433">
        <f>SUMIFS(F_Inputs!F$7:F$3228,F_Inputs!$B$7:$B$3228,Inp_PR24_BRL!$E50,F_Inputs!$A$7:$A$3228,$H$190)</f>
        <v>0</v>
      </c>
      <c r="I50" s="433">
        <f>SUMIFS(F_Inputs!G$7:G$3228,F_Inputs!$B$7:$B$3228,Inp_PR24_BRL!$E50,F_Inputs!$A$7:$A$3228,$H$190)</f>
        <v>0</v>
      </c>
      <c r="J50" s="433">
        <f>SUMIFS(F_Inputs!H$7:H$3228,F_Inputs!$B$7:$B$3228,Inp_PR24_BRL!$E50,F_Inputs!$A$7:$A$3228,$H$190)</f>
        <v>0</v>
      </c>
      <c r="K50" s="433">
        <f>SUMIFS(F_Inputs!I$7:I$3228,F_Inputs!$B$7:$B$3228,Inp_PR24_BRL!$E50,F_Inputs!$A$7:$A$3228,$H$190)</f>
        <v>0</v>
      </c>
      <c r="L50" s="433">
        <f>SUMIFS(F_Inputs!J$7:J$3228,F_Inputs!$B$7:$B$3228,Inp_PR24_BRL!$E50,F_Inputs!$A$7:$A$3228,$H$190)</f>
        <v>0</v>
      </c>
      <c r="M50" s="172" t="s">
        <v>474</v>
      </c>
      <c r="N50" s="173">
        <f>COUNTIF(InpC!$H$56:$L$266,Inp_PR24_BRL!E50)</f>
        <v>1</v>
      </c>
      <c r="O50" s="173">
        <f>COUNTIF(F_Inputs!$B$8:$B$3121,Inp_PR24_BRL!E50)</f>
        <v>18</v>
      </c>
      <c r="P50" s="164"/>
      <c r="Q50" s="164"/>
      <c r="R50" s="164"/>
      <c r="S50" s="164"/>
      <c r="T50" s="164"/>
      <c r="U50" s="164"/>
      <c r="V50" s="164"/>
    </row>
    <row r="51" spans="1:22" s="431" customFormat="1">
      <c r="A51" s="167" t="s">
        <v>449</v>
      </c>
      <c r="B51" s="164" t="s">
        <v>459</v>
      </c>
      <c r="C51" s="164"/>
      <c r="D51" s="163" t="s">
        <v>477</v>
      </c>
      <c r="E51" s="164" t="s">
        <v>122</v>
      </c>
      <c r="F51" s="432" t="s">
        <v>31</v>
      </c>
      <c r="G51" s="432"/>
      <c r="H51" s="433">
        <f>SUMIFS(F_Inputs!F$7:F$3228,F_Inputs!$B$7:$B$3228,Inp_PR24_BRL!$E51,F_Inputs!$A$7:$A$3228,$H$190)</f>
        <v>0</v>
      </c>
      <c r="I51" s="433">
        <f>SUMIFS(F_Inputs!G$7:G$3228,F_Inputs!$B$7:$B$3228,Inp_PR24_BRL!$E51,F_Inputs!$A$7:$A$3228,$H$190)</f>
        <v>0</v>
      </c>
      <c r="J51" s="433">
        <f>SUMIFS(F_Inputs!H$7:H$3228,F_Inputs!$B$7:$B$3228,Inp_PR24_BRL!$E51,F_Inputs!$A$7:$A$3228,$H$190)</f>
        <v>0</v>
      </c>
      <c r="K51" s="433">
        <f>SUMIFS(F_Inputs!I$7:I$3228,F_Inputs!$B$7:$B$3228,Inp_PR24_BRL!$E51,F_Inputs!$A$7:$A$3228,$H$190)</f>
        <v>0</v>
      </c>
      <c r="L51" s="433">
        <f>SUMIFS(F_Inputs!J$7:J$3228,F_Inputs!$B$7:$B$3228,Inp_PR24_BRL!$E51,F_Inputs!$A$7:$A$3228,$H$190)</f>
        <v>0</v>
      </c>
      <c r="M51" s="172" t="s">
        <v>474</v>
      </c>
      <c r="N51" s="173">
        <f>COUNTIF(InpC!$H$56:$L$266,Inp_PR24_BRL!E51)</f>
        <v>1</v>
      </c>
      <c r="O51" s="173">
        <f>COUNTIF(F_Inputs!$B$8:$B$3121,Inp_PR24_BRL!E51)</f>
        <v>18</v>
      </c>
      <c r="P51" s="164"/>
      <c r="Q51" s="164"/>
      <c r="R51" s="164"/>
      <c r="S51" s="164"/>
      <c r="T51" s="164"/>
      <c r="U51" s="164"/>
      <c r="V51" s="164"/>
    </row>
    <row r="52" spans="1:22" s="431" customFormat="1">
      <c r="A52" s="167" t="s">
        <v>449</v>
      </c>
      <c r="B52" s="164" t="s">
        <v>461</v>
      </c>
      <c r="C52" s="164"/>
      <c r="D52" s="163" t="s">
        <v>478</v>
      </c>
      <c r="E52" s="164" t="s">
        <v>124</v>
      </c>
      <c r="F52" s="432" t="s">
        <v>31</v>
      </c>
      <c r="G52" s="432"/>
      <c r="H52" s="433">
        <f>SUMIFS(F_Inputs!F$7:F$3228,F_Inputs!$B$7:$B$3228,Inp_PR24_BRL!$E52,F_Inputs!$A$7:$A$3228,$H$190)</f>
        <v>0</v>
      </c>
      <c r="I52" s="433">
        <f>SUMIFS(F_Inputs!G$7:G$3228,F_Inputs!$B$7:$B$3228,Inp_PR24_BRL!$E52,F_Inputs!$A$7:$A$3228,$H$190)</f>
        <v>0</v>
      </c>
      <c r="J52" s="433">
        <f>SUMIFS(F_Inputs!H$7:H$3228,F_Inputs!$B$7:$B$3228,Inp_PR24_BRL!$E52,F_Inputs!$A$7:$A$3228,$H$190)</f>
        <v>0</v>
      </c>
      <c r="K52" s="433">
        <f>SUMIFS(F_Inputs!I$7:I$3228,F_Inputs!$B$7:$B$3228,Inp_PR24_BRL!$E52,F_Inputs!$A$7:$A$3228,$H$190)</f>
        <v>0</v>
      </c>
      <c r="L52" s="433">
        <f>SUMIFS(F_Inputs!J$7:J$3228,F_Inputs!$B$7:$B$3228,Inp_PR24_BRL!$E52,F_Inputs!$A$7:$A$3228,$H$190)</f>
        <v>0</v>
      </c>
      <c r="M52" s="172" t="s">
        <v>474</v>
      </c>
      <c r="N52" s="173">
        <f>COUNTIF(InpC!$H$56:$L$266,Inp_PR24_BRL!E52)</f>
        <v>1</v>
      </c>
      <c r="O52" s="173">
        <f>COUNTIF(F_Inputs!$B$8:$B$3121,Inp_PR24_BRL!E52)</f>
        <v>18</v>
      </c>
      <c r="P52" s="164"/>
      <c r="Q52" s="164"/>
      <c r="R52" s="164"/>
      <c r="S52" s="164"/>
      <c r="T52" s="164"/>
      <c r="U52" s="164"/>
      <c r="V52" s="164"/>
    </row>
    <row r="53" spans="1:22" s="431" customFormat="1">
      <c r="A53" s="167" t="s">
        <v>449</v>
      </c>
      <c r="B53" s="164" t="s">
        <v>479</v>
      </c>
      <c r="C53" s="164"/>
      <c r="D53" s="163" t="s">
        <v>480</v>
      </c>
      <c r="E53" s="164" t="s">
        <v>126</v>
      </c>
      <c r="F53" s="432" t="s">
        <v>31</v>
      </c>
      <c r="G53" s="432"/>
      <c r="H53" s="433">
        <f>SUMIFS(F_Inputs!F$7:F$3228,F_Inputs!$B$7:$B$3228,Inp_PR24_BRL!$E53,F_Inputs!$A$7:$A$3228,$H$190)</f>
        <v>0</v>
      </c>
      <c r="I53" s="433">
        <f>SUMIFS(F_Inputs!G$7:G$3228,F_Inputs!$B$7:$B$3228,Inp_PR24_BRL!$E53,F_Inputs!$A$7:$A$3228,$H$190)</f>
        <v>0</v>
      </c>
      <c r="J53" s="433">
        <f>SUMIFS(F_Inputs!H$7:H$3228,F_Inputs!$B$7:$B$3228,Inp_PR24_BRL!$E53,F_Inputs!$A$7:$A$3228,$H$190)</f>
        <v>0</v>
      </c>
      <c r="K53" s="433">
        <f>SUMIFS(F_Inputs!I$7:I$3228,F_Inputs!$B$7:$B$3228,Inp_PR24_BRL!$E53,F_Inputs!$A$7:$A$3228,$H$190)</f>
        <v>0</v>
      </c>
      <c r="L53" s="433">
        <f>SUMIFS(F_Inputs!J$7:J$3228,F_Inputs!$B$7:$B$3228,Inp_PR24_BRL!$E53,F_Inputs!$A$7:$A$3228,$H$190)</f>
        <v>0</v>
      </c>
      <c r="M53" s="172" t="s">
        <v>474</v>
      </c>
      <c r="N53" s="173">
        <f>COUNTIF(InpC!$H$56:$L$266,Inp_PR24_BRL!E53)</f>
        <v>1</v>
      </c>
      <c r="O53" s="173">
        <f>COUNTIF(F_Inputs!$B$8:$B$3121,Inp_PR24_BRL!E53)</f>
        <v>18</v>
      </c>
      <c r="P53" s="164"/>
      <c r="Q53" s="164"/>
      <c r="R53" s="164"/>
      <c r="S53" s="164"/>
      <c r="T53" s="164"/>
      <c r="U53" s="164"/>
      <c r="V53" s="164"/>
    </row>
    <row r="54" spans="1:22" s="431" customFormat="1">
      <c r="A54" s="167" t="s">
        <v>449</v>
      </c>
      <c r="B54" s="164" t="s">
        <v>481</v>
      </c>
      <c r="C54" s="164"/>
      <c r="D54" s="163" t="s">
        <v>482</v>
      </c>
      <c r="E54" s="164" t="s">
        <v>128</v>
      </c>
      <c r="F54" s="432" t="s">
        <v>31</v>
      </c>
      <c r="G54" s="432"/>
      <c r="H54" s="433">
        <f>SUMIFS(F_Inputs!F$7:F$3228,F_Inputs!$B$7:$B$3228,Inp_PR24_BRL!$E54,F_Inputs!$A$7:$A$3228,$H$190)</f>
        <v>0</v>
      </c>
      <c r="I54" s="433">
        <f>SUMIFS(F_Inputs!G$7:G$3228,F_Inputs!$B$7:$B$3228,Inp_PR24_BRL!$E54,F_Inputs!$A$7:$A$3228,$H$190)</f>
        <v>0</v>
      </c>
      <c r="J54" s="433">
        <f>SUMIFS(F_Inputs!H$7:H$3228,F_Inputs!$B$7:$B$3228,Inp_PR24_BRL!$E54,F_Inputs!$A$7:$A$3228,$H$190)</f>
        <v>0</v>
      </c>
      <c r="K54" s="433">
        <f>SUMIFS(F_Inputs!I$7:I$3228,F_Inputs!$B$7:$B$3228,Inp_PR24_BRL!$E54,F_Inputs!$A$7:$A$3228,$H$190)</f>
        <v>0</v>
      </c>
      <c r="L54" s="433">
        <f>SUMIFS(F_Inputs!J$7:J$3228,F_Inputs!$B$7:$B$3228,Inp_PR24_BRL!$E54,F_Inputs!$A$7:$A$3228,$H$190)</f>
        <v>0</v>
      </c>
      <c r="M54" s="172" t="s">
        <v>474</v>
      </c>
      <c r="N54" s="173">
        <f>COUNTIF(InpC!$H$56:$L$266,Inp_PR24_BRL!E54)</f>
        <v>1</v>
      </c>
      <c r="O54" s="173">
        <f>COUNTIF(F_Inputs!$B$8:$B$3121,Inp_PR24_BRL!E54)</f>
        <v>18</v>
      </c>
      <c r="P54" s="164"/>
      <c r="Q54" s="164"/>
      <c r="R54" s="164"/>
      <c r="S54" s="164"/>
      <c r="T54" s="164"/>
      <c r="U54" s="164"/>
      <c r="V54" s="164"/>
    </row>
    <row r="55" spans="1:22" s="431" customFormat="1">
      <c r="A55" s="167" t="s">
        <v>449</v>
      </c>
      <c r="B55" s="164" t="s">
        <v>483</v>
      </c>
      <c r="C55" s="164"/>
      <c r="D55" s="163" t="s">
        <v>484</v>
      </c>
      <c r="E55" s="164" t="s">
        <v>130</v>
      </c>
      <c r="F55" s="432" t="s">
        <v>31</v>
      </c>
      <c r="G55" s="432"/>
      <c r="H55" s="433">
        <f>SUMIFS(F_Inputs!F$7:F$3228,F_Inputs!$B$7:$B$3228,Inp_PR24_BRL!$E55,F_Inputs!$A$7:$A$3228,$H$190)</f>
        <v>0</v>
      </c>
      <c r="I55" s="433">
        <f>SUMIFS(F_Inputs!G$7:G$3228,F_Inputs!$B$7:$B$3228,Inp_PR24_BRL!$E55,F_Inputs!$A$7:$A$3228,$H$190)</f>
        <v>0</v>
      </c>
      <c r="J55" s="433">
        <f>SUMIFS(F_Inputs!H$7:H$3228,F_Inputs!$B$7:$B$3228,Inp_PR24_BRL!$E55,F_Inputs!$A$7:$A$3228,$H$190)</f>
        <v>0</v>
      </c>
      <c r="K55" s="433">
        <f>SUMIFS(F_Inputs!I$7:I$3228,F_Inputs!$B$7:$B$3228,Inp_PR24_BRL!$E55,F_Inputs!$A$7:$A$3228,$H$190)</f>
        <v>0</v>
      </c>
      <c r="L55" s="433">
        <f>SUMIFS(F_Inputs!J$7:J$3228,F_Inputs!$B$7:$B$3228,Inp_PR24_BRL!$E55,F_Inputs!$A$7:$A$3228,$H$190)</f>
        <v>0</v>
      </c>
      <c r="M55" s="172" t="s">
        <v>474</v>
      </c>
      <c r="N55" s="173">
        <f>COUNTIF(InpC!$H$56:$L$266,Inp_PR24_BRL!E55)</f>
        <v>1</v>
      </c>
      <c r="O55" s="173">
        <f>COUNTIF(F_Inputs!$B$8:$B$3121,Inp_PR24_BRL!E55)</f>
        <v>18</v>
      </c>
      <c r="P55" s="164"/>
      <c r="Q55" s="164"/>
      <c r="R55" s="164"/>
      <c r="S55" s="164"/>
      <c r="T55" s="164"/>
      <c r="U55" s="164"/>
      <c r="V55" s="164"/>
    </row>
    <row r="56" spans="1:22" s="431" customFormat="1">
      <c r="A56" s="167" t="s">
        <v>449</v>
      </c>
      <c r="B56" s="164" t="s">
        <v>450</v>
      </c>
      <c r="C56" s="164"/>
      <c r="D56" s="163" t="s">
        <v>485</v>
      </c>
      <c r="E56" s="164" t="s">
        <v>132</v>
      </c>
      <c r="F56" s="432" t="s">
        <v>31</v>
      </c>
      <c r="G56" s="432"/>
      <c r="H56" s="433">
        <f>SUMIFS(F_Inputs!F$7:F$3228,F_Inputs!$B$7:$B$3228,Inp_PR24_BRL!$E56,F_Inputs!$A$7:$A$3228,$H$190)</f>
        <v>0</v>
      </c>
      <c r="I56" s="433">
        <f>SUMIFS(F_Inputs!G$7:G$3228,F_Inputs!$B$7:$B$3228,Inp_PR24_BRL!$E56,F_Inputs!$A$7:$A$3228,$H$190)</f>
        <v>0</v>
      </c>
      <c r="J56" s="433">
        <f>SUMIFS(F_Inputs!H$7:H$3228,F_Inputs!$B$7:$B$3228,Inp_PR24_BRL!$E56,F_Inputs!$A$7:$A$3228,$H$190)</f>
        <v>0</v>
      </c>
      <c r="K56" s="433">
        <f>SUMIFS(F_Inputs!I$7:I$3228,F_Inputs!$B$7:$B$3228,Inp_PR24_BRL!$E56,F_Inputs!$A$7:$A$3228,$H$190)</f>
        <v>0</v>
      </c>
      <c r="L56" s="433">
        <f>SUMIFS(F_Inputs!J$7:J$3228,F_Inputs!$B$7:$B$3228,Inp_PR24_BRL!$E56,F_Inputs!$A$7:$A$3228,$H$190)</f>
        <v>0</v>
      </c>
      <c r="M56" s="172" t="s">
        <v>474</v>
      </c>
      <c r="N56" s="173">
        <f>COUNTIF(InpC!$H$56:$L$266,Inp_PR24_BRL!E56)</f>
        <v>1</v>
      </c>
      <c r="O56" s="173">
        <f>COUNTIF(F_Inputs!$B$8:$B$3121,Inp_PR24_BRL!E56)</f>
        <v>18</v>
      </c>
      <c r="P56" s="164"/>
      <c r="Q56" s="164"/>
      <c r="R56" s="164"/>
      <c r="S56" s="164"/>
      <c r="T56" s="164"/>
      <c r="U56" s="164"/>
      <c r="V56" s="164"/>
    </row>
    <row r="57" spans="1:22" s="431" customFormat="1">
      <c r="A57" s="167" t="s">
        <v>449</v>
      </c>
      <c r="B57" s="164" t="s">
        <v>486</v>
      </c>
      <c r="C57" s="164"/>
      <c r="D57" s="163" t="s">
        <v>487</v>
      </c>
      <c r="E57" s="164" t="s">
        <v>134</v>
      </c>
      <c r="F57" s="432" t="s">
        <v>31</v>
      </c>
      <c r="G57" s="432"/>
      <c r="H57" s="433">
        <f>SUMIFS(F_Inputs!F$7:F$3228,F_Inputs!$B$7:$B$3228,Inp_PR24_BRL!$E57,F_Inputs!$A$7:$A$3228,$H$190)</f>
        <v>0</v>
      </c>
      <c r="I57" s="433">
        <f>SUMIFS(F_Inputs!G$7:G$3228,F_Inputs!$B$7:$B$3228,Inp_PR24_BRL!$E57,F_Inputs!$A$7:$A$3228,$H$190)</f>
        <v>0</v>
      </c>
      <c r="J57" s="433">
        <f>SUMIFS(F_Inputs!H$7:H$3228,F_Inputs!$B$7:$B$3228,Inp_PR24_BRL!$E57,F_Inputs!$A$7:$A$3228,$H$190)</f>
        <v>0</v>
      </c>
      <c r="K57" s="433">
        <f>SUMIFS(F_Inputs!I$7:I$3228,F_Inputs!$B$7:$B$3228,Inp_PR24_BRL!$E57,F_Inputs!$A$7:$A$3228,$H$190)</f>
        <v>0</v>
      </c>
      <c r="L57" s="433">
        <f>SUMIFS(F_Inputs!J$7:J$3228,F_Inputs!$B$7:$B$3228,Inp_PR24_BRL!$E57,F_Inputs!$A$7:$A$3228,$H$190)</f>
        <v>0</v>
      </c>
      <c r="M57" s="172" t="s">
        <v>474</v>
      </c>
      <c r="N57" s="173">
        <f>COUNTIF(InpC!$H$56:$L$266,Inp_PR24_BRL!E57)</f>
        <v>1</v>
      </c>
      <c r="O57" s="173">
        <f>COUNTIF(F_Inputs!$B$8:$B$3121,Inp_PR24_BRL!E57)</f>
        <v>18</v>
      </c>
      <c r="P57" s="164"/>
      <c r="Q57" s="164"/>
      <c r="R57" s="164"/>
      <c r="S57" s="164"/>
      <c r="T57" s="164"/>
      <c r="U57" s="164"/>
      <c r="V57" s="164"/>
    </row>
    <row r="58" spans="1:22" s="431" customFormat="1">
      <c r="A58" s="167" t="s">
        <v>488</v>
      </c>
      <c r="B58" s="164" t="s">
        <v>467</v>
      </c>
      <c r="C58" s="164"/>
      <c r="D58" s="174" t="s">
        <v>489</v>
      </c>
      <c r="E58" s="164" t="s">
        <v>136</v>
      </c>
      <c r="F58" s="432" t="s">
        <v>31</v>
      </c>
      <c r="G58" s="432"/>
      <c r="H58" s="433">
        <f>SUMIFS(F_Inputs!F$7:F$3228,F_Inputs!$B$7:$B$3228,Inp_PR24_BRL!$E58,F_Inputs!$A$7:$A$3228,$H$190)</f>
        <v>0</v>
      </c>
      <c r="I58" s="433">
        <f>SUMIFS(F_Inputs!G$7:G$3228,F_Inputs!$B$7:$B$3228,Inp_PR24_BRL!$E58,F_Inputs!$A$7:$A$3228,$H$190)</f>
        <v>0</v>
      </c>
      <c r="J58" s="433">
        <f>SUMIFS(F_Inputs!H$7:H$3228,F_Inputs!$B$7:$B$3228,Inp_PR24_BRL!$E58,F_Inputs!$A$7:$A$3228,$H$190)</f>
        <v>0</v>
      </c>
      <c r="K58" s="433">
        <f>SUMIFS(F_Inputs!I$7:I$3228,F_Inputs!$B$7:$B$3228,Inp_PR24_BRL!$E58,F_Inputs!$A$7:$A$3228,$H$190)</f>
        <v>0</v>
      </c>
      <c r="L58" s="433">
        <f>SUMIFS(F_Inputs!J$7:J$3228,F_Inputs!$B$7:$B$3228,Inp_PR24_BRL!$E58,F_Inputs!$A$7:$A$3228,$H$190)</f>
        <v>0</v>
      </c>
      <c r="M58" s="172" t="s">
        <v>452</v>
      </c>
      <c r="N58" s="173">
        <f>COUNTIF(InpC!$H$56:$L$266,Inp_PR24_BRL!E58)</f>
        <v>1</v>
      </c>
      <c r="O58" s="173">
        <f>COUNTIF(F_Inputs!$B$8:$B$3121,Inp_PR24_BRL!E58)</f>
        <v>18</v>
      </c>
      <c r="P58" s="164"/>
      <c r="Q58" s="164"/>
      <c r="R58" s="164"/>
      <c r="S58" s="164"/>
      <c r="T58" s="164"/>
      <c r="U58" s="164"/>
      <c r="V58" s="164"/>
    </row>
    <row r="59" spans="1:22" s="431" customFormat="1">
      <c r="A59" s="167" t="s">
        <v>488</v>
      </c>
      <c r="B59" s="164" t="s">
        <v>469</v>
      </c>
      <c r="C59" s="164"/>
      <c r="D59" s="174" t="s">
        <v>490</v>
      </c>
      <c r="E59" s="164" t="s">
        <v>137</v>
      </c>
      <c r="F59" s="432" t="s">
        <v>31</v>
      </c>
      <c r="G59" s="432"/>
      <c r="H59" s="433">
        <f>SUMIFS(F_Inputs!F$7:F$3228,F_Inputs!$B$7:$B$3228,Inp_PR24_BRL!$E59,F_Inputs!$A$7:$A$3228,$H$190)</f>
        <v>0</v>
      </c>
      <c r="I59" s="433">
        <f>SUMIFS(F_Inputs!G$7:G$3228,F_Inputs!$B$7:$B$3228,Inp_PR24_BRL!$E59,F_Inputs!$A$7:$A$3228,$H$190)</f>
        <v>0</v>
      </c>
      <c r="J59" s="433">
        <f>SUMIFS(F_Inputs!H$7:H$3228,F_Inputs!$B$7:$B$3228,Inp_PR24_BRL!$E59,F_Inputs!$A$7:$A$3228,$H$190)</f>
        <v>0</v>
      </c>
      <c r="K59" s="433">
        <f>SUMIFS(F_Inputs!I$7:I$3228,F_Inputs!$B$7:$B$3228,Inp_PR24_BRL!$E59,F_Inputs!$A$7:$A$3228,$H$190)</f>
        <v>0</v>
      </c>
      <c r="L59" s="433">
        <f>SUMIFS(F_Inputs!J$7:J$3228,F_Inputs!$B$7:$B$3228,Inp_PR24_BRL!$E59,F_Inputs!$A$7:$A$3228,$H$190)</f>
        <v>0</v>
      </c>
      <c r="M59" s="172" t="s">
        <v>452</v>
      </c>
      <c r="N59" s="173">
        <f>COUNTIF(InpC!$H$56:$L$266,Inp_PR24_BRL!E59)</f>
        <v>1</v>
      </c>
      <c r="O59" s="173">
        <f>COUNTIF(F_Inputs!$B$8:$B$3121,Inp_PR24_BRL!E59)</f>
        <v>18</v>
      </c>
      <c r="P59" s="164"/>
      <c r="Q59" s="164"/>
      <c r="R59" s="164"/>
      <c r="S59" s="164"/>
      <c r="T59" s="164"/>
      <c r="U59" s="164"/>
      <c r="V59" s="164"/>
    </row>
    <row r="60" spans="1:22" s="431" customFormat="1">
      <c r="A60" s="167" t="s">
        <v>488</v>
      </c>
      <c r="B60" s="164" t="s">
        <v>450</v>
      </c>
      <c r="C60" s="164"/>
      <c r="D60" s="174" t="s">
        <v>491</v>
      </c>
      <c r="E60" s="164" t="s">
        <v>138</v>
      </c>
      <c r="F60" s="432" t="s">
        <v>31</v>
      </c>
      <c r="G60" s="432"/>
      <c r="H60" s="433">
        <f>SUMIFS(F_Inputs!F$7:F$3228,F_Inputs!$B$7:$B$3228,Inp_PR24_BRL!$E60,F_Inputs!$A$7:$A$3228,$H$190)</f>
        <v>0</v>
      </c>
      <c r="I60" s="433">
        <f>SUMIFS(F_Inputs!G$7:G$3228,F_Inputs!$B$7:$B$3228,Inp_PR24_BRL!$E60,F_Inputs!$A$7:$A$3228,$H$190)</f>
        <v>0</v>
      </c>
      <c r="J60" s="433">
        <f>SUMIFS(F_Inputs!H$7:H$3228,F_Inputs!$B$7:$B$3228,Inp_PR24_BRL!$E60,F_Inputs!$A$7:$A$3228,$H$190)</f>
        <v>0</v>
      </c>
      <c r="K60" s="433">
        <f>SUMIFS(F_Inputs!I$7:I$3228,F_Inputs!$B$7:$B$3228,Inp_PR24_BRL!$E60,F_Inputs!$A$7:$A$3228,$H$190)</f>
        <v>0</v>
      </c>
      <c r="L60" s="433">
        <f>SUMIFS(F_Inputs!J$7:J$3228,F_Inputs!$B$7:$B$3228,Inp_PR24_BRL!$E60,F_Inputs!$A$7:$A$3228,$H$190)</f>
        <v>0</v>
      </c>
      <c r="M60" s="172" t="s">
        <v>452</v>
      </c>
      <c r="N60" s="173">
        <f>COUNTIF(InpC!$H$56:$L$266,Inp_PR24_BRL!E60)</f>
        <v>1</v>
      </c>
      <c r="O60" s="173">
        <f>COUNTIF(F_Inputs!$B$8:$B$3121,Inp_PR24_BRL!E60)</f>
        <v>18</v>
      </c>
      <c r="P60" s="164"/>
      <c r="Q60" s="164"/>
      <c r="R60" s="164"/>
      <c r="S60" s="164"/>
      <c r="T60" s="164"/>
      <c r="U60" s="164"/>
      <c r="V60" s="164"/>
    </row>
    <row r="61" spans="1:22" s="431" customFormat="1">
      <c r="A61" s="167" t="s">
        <v>488</v>
      </c>
      <c r="B61" s="164" t="s">
        <v>453</v>
      </c>
      <c r="C61" s="164"/>
      <c r="D61" s="174" t="s">
        <v>492</v>
      </c>
      <c r="E61" s="164" t="s">
        <v>139</v>
      </c>
      <c r="F61" s="432" t="s">
        <v>31</v>
      </c>
      <c r="G61" s="432"/>
      <c r="H61" s="433">
        <f>SUMIFS(F_Inputs!F$7:F$3228,F_Inputs!$B$7:$B$3228,Inp_PR24_BRL!$E61,F_Inputs!$A$7:$A$3228,$H$190)</f>
        <v>0</v>
      </c>
      <c r="I61" s="433">
        <f>SUMIFS(F_Inputs!G$7:G$3228,F_Inputs!$B$7:$B$3228,Inp_PR24_BRL!$E61,F_Inputs!$A$7:$A$3228,$H$190)</f>
        <v>0</v>
      </c>
      <c r="J61" s="433">
        <f>SUMIFS(F_Inputs!H$7:H$3228,F_Inputs!$B$7:$B$3228,Inp_PR24_BRL!$E61,F_Inputs!$A$7:$A$3228,$H$190)</f>
        <v>0</v>
      </c>
      <c r="K61" s="433">
        <f>SUMIFS(F_Inputs!I$7:I$3228,F_Inputs!$B$7:$B$3228,Inp_PR24_BRL!$E61,F_Inputs!$A$7:$A$3228,$H$190)</f>
        <v>0</v>
      </c>
      <c r="L61" s="433">
        <f>SUMIFS(F_Inputs!J$7:J$3228,F_Inputs!$B$7:$B$3228,Inp_PR24_BRL!$E61,F_Inputs!$A$7:$A$3228,$H$190)</f>
        <v>0</v>
      </c>
      <c r="M61" s="172" t="s">
        <v>452</v>
      </c>
      <c r="N61" s="173">
        <f>COUNTIF(InpC!$H$56:$L$266,Inp_PR24_BRL!E61)</f>
        <v>1</v>
      </c>
      <c r="O61" s="173">
        <f>COUNTIF(F_Inputs!$B$8:$B$3121,Inp_PR24_BRL!E61)</f>
        <v>18</v>
      </c>
      <c r="P61" s="164"/>
      <c r="Q61" s="164"/>
      <c r="R61" s="164"/>
      <c r="S61" s="164"/>
      <c r="T61" s="164"/>
      <c r="U61" s="164"/>
      <c r="V61" s="164"/>
    </row>
    <row r="62" spans="1:22" s="431" customFormat="1">
      <c r="A62" s="167" t="s">
        <v>488</v>
      </c>
      <c r="B62" s="164" t="s">
        <v>455</v>
      </c>
      <c r="C62" s="164"/>
      <c r="D62" s="174" t="s">
        <v>493</v>
      </c>
      <c r="E62" s="164" t="s">
        <v>140</v>
      </c>
      <c r="F62" s="432" t="s">
        <v>31</v>
      </c>
      <c r="G62" s="432"/>
      <c r="H62" s="433">
        <f>SUMIFS(F_Inputs!F$7:F$3228,F_Inputs!$B$7:$B$3228,Inp_PR24_BRL!$E62,F_Inputs!$A$7:$A$3228,$H$190)</f>
        <v>0</v>
      </c>
      <c r="I62" s="433">
        <f>SUMIFS(F_Inputs!G$7:G$3228,F_Inputs!$B$7:$B$3228,Inp_PR24_BRL!$E62,F_Inputs!$A$7:$A$3228,$H$190)</f>
        <v>0</v>
      </c>
      <c r="J62" s="433">
        <f>SUMIFS(F_Inputs!H$7:H$3228,F_Inputs!$B$7:$B$3228,Inp_PR24_BRL!$E62,F_Inputs!$A$7:$A$3228,$H$190)</f>
        <v>0</v>
      </c>
      <c r="K62" s="433">
        <f>SUMIFS(F_Inputs!I$7:I$3228,F_Inputs!$B$7:$B$3228,Inp_PR24_BRL!$E62,F_Inputs!$A$7:$A$3228,$H$190)</f>
        <v>0</v>
      </c>
      <c r="L62" s="433">
        <f>SUMIFS(F_Inputs!J$7:J$3228,F_Inputs!$B$7:$B$3228,Inp_PR24_BRL!$E62,F_Inputs!$A$7:$A$3228,$H$190)</f>
        <v>0</v>
      </c>
      <c r="M62" s="172" t="s">
        <v>452</v>
      </c>
      <c r="N62" s="173">
        <f>COUNTIF(InpC!$H$56:$L$266,Inp_PR24_BRL!E62)</f>
        <v>1</v>
      </c>
      <c r="O62" s="173">
        <f>COUNTIF(F_Inputs!$B$8:$B$3121,Inp_PR24_BRL!E62)</f>
        <v>18</v>
      </c>
      <c r="P62" s="164"/>
      <c r="Q62" s="164"/>
      <c r="R62" s="164"/>
      <c r="S62" s="164"/>
      <c r="T62" s="164"/>
      <c r="U62" s="164"/>
      <c r="V62" s="164"/>
    </row>
    <row r="63" spans="1:22" s="431" customFormat="1">
      <c r="A63" s="167" t="s">
        <v>488</v>
      </c>
      <c r="B63" s="164" t="s">
        <v>457</v>
      </c>
      <c r="C63" s="164"/>
      <c r="D63" s="174" t="s">
        <v>494</v>
      </c>
      <c r="E63" s="164" t="s">
        <v>141</v>
      </c>
      <c r="F63" s="432" t="s">
        <v>31</v>
      </c>
      <c r="G63" s="432"/>
      <c r="H63" s="433">
        <f>SUMIFS(F_Inputs!F$7:F$3228,F_Inputs!$B$7:$B$3228,Inp_PR24_BRL!$E63,F_Inputs!$A$7:$A$3228,$H$190)</f>
        <v>0</v>
      </c>
      <c r="I63" s="433">
        <f>SUMIFS(F_Inputs!G$7:G$3228,F_Inputs!$B$7:$B$3228,Inp_PR24_BRL!$E63,F_Inputs!$A$7:$A$3228,$H$190)</f>
        <v>0</v>
      </c>
      <c r="J63" s="433">
        <f>SUMIFS(F_Inputs!H$7:H$3228,F_Inputs!$B$7:$B$3228,Inp_PR24_BRL!$E63,F_Inputs!$A$7:$A$3228,$H$190)</f>
        <v>0</v>
      </c>
      <c r="K63" s="433">
        <f>SUMIFS(F_Inputs!I$7:I$3228,F_Inputs!$B$7:$B$3228,Inp_PR24_BRL!$E63,F_Inputs!$A$7:$A$3228,$H$190)</f>
        <v>0</v>
      </c>
      <c r="L63" s="433">
        <f>SUMIFS(F_Inputs!J$7:J$3228,F_Inputs!$B$7:$B$3228,Inp_PR24_BRL!$E63,F_Inputs!$A$7:$A$3228,$H$190)</f>
        <v>0</v>
      </c>
      <c r="M63" s="172" t="s">
        <v>452</v>
      </c>
      <c r="N63" s="173">
        <f>COUNTIF(InpC!$H$56:$L$266,Inp_PR24_BRL!E63)</f>
        <v>1</v>
      </c>
      <c r="O63" s="173">
        <f>COUNTIF(F_Inputs!$B$8:$B$3121,Inp_PR24_BRL!E63)</f>
        <v>18</v>
      </c>
      <c r="P63" s="164"/>
      <c r="Q63" s="164"/>
      <c r="R63" s="164"/>
      <c r="S63" s="164"/>
      <c r="T63" s="164"/>
      <c r="U63" s="164"/>
      <c r="V63" s="164"/>
    </row>
    <row r="64" spans="1:22" s="431" customFormat="1">
      <c r="A64" s="167" t="s">
        <v>488</v>
      </c>
      <c r="B64" s="164" t="s">
        <v>459</v>
      </c>
      <c r="C64" s="164"/>
      <c r="D64" s="174" t="s">
        <v>495</v>
      </c>
      <c r="E64" s="164" t="s">
        <v>142</v>
      </c>
      <c r="F64" s="432" t="s">
        <v>31</v>
      </c>
      <c r="G64" s="432"/>
      <c r="H64" s="433">
        <f>SUMIFS(F_Inputs!F$7:F$3228,F_Inputs!$B$7:$B$3228,Inp_PR24_BRL!$E64,F_Inputs!$A$7:$A$3228,$H$190)</f>
        <v>0</v>
      </c>
      <c r="I64" s="433">
        <f>SUMIFS(F_Inputs!G$7:G$3228,F_Inputs!$B$7:$B$3228,Inp_PR24_BRL!$E64,F_Inputs!$A$7:$A$3228,$H$190)</f>
        <v>0</v>
      </c>
      <c r="J64" s="433">
        <f>SUMIFS(F_Inputs!H$7:H$3228,F_Inputs!$B$7:$B$3228,Inp_PR24_BRL!$E64,F_Inputs!$A$7:$A$3228,$H$190)</f>
        <v>0</v>
      </c>
      <c r="K64" s="433">
        <f>SUMIFS(F_Inputs!I$7:I$3228,F_Inputs!$B$7:$B$3228,Inp_PR24_BRL!$E64,F_Inputs!$A$7:$A$3228,$H$190)</f>
        <v>0</v>
      </c>
      <c r="L64" s="433">
        <f>SUMIFS(F_Inputs!J$7:J$3228,F_Inputs!$B$7:$B$3228,Inp_PR24_BRL!$E64,F_Inputs!$A$7:$A$3228,$H$190)</f>
        <v>0</v>
      </c>
      <c r="M64" s="172" t="s">
        <v>452</v>
      </c>
      <c r="N64" s="173">
        <f>COUNTIF(InpC!$H$56:$L$266,Inp_PR24_BRL!E64)</f>
        <v>1</v>
      </c>
      <c r="O64" s="173">
        <f>COUNTIF(F_Inputs!$B$8:$B$3121,Inp_PR24_BRL!E64)</f>
        <v>18</v>
      </c>
      <c r="P64" s="164"/>
      <c r="Q64" s="164"/>
      <c r="R64" s="164"/>
      <c r="S64" s="164"/>
      <c r="T64" s="164"/>
      <c r="U64" s="164"/>
      <c r="V64" s="164"/>
    </row>
    <row r="65" spans="1:22" s="431" customFormat="1">
      <c r="A65" s="167" t="s">
        <v>488</v>
      </c>
      <c r="B65" s="164" t="s">
        <v>496</v>
      </c>
      <c r="C65" s="164"/>
      <c r="D65" s="174" t="s">
        <v>497</v>
      </c>
      <c r="E65" s="164" t="s">
        <v>143</v>
      </c>
      <c r="F65" s="432" t="s">
        <v>31</v>
      </c>
      <c r="G65" s="432"/>
      <c r="H65" s="433">
        <f>SUMIFS(F_Inputs!F$7:F$3228,F_Inputs!$B$7:$B$3228,Inp_PR24_BRL!$E65,F_Inputs!$A$7:$A$3228,$H$190)</f>
        <v>0</v>
      </c>
      <c r="I65" s="433">
        <f>SUMIFS(F_Inputs!G$7:G$3228,F_Inputs!$B$7:$B$3228,Inp_PR24_BRL!$E65,F_Inputs!$A$7:$A$3228,$H$190)</f>
        <v>0</v>
      </c>
      <c r="J65" s="433">
        <f>SUMIFS(F_Inputs!H$7:H$3228,F_Inputs!$B$7:$B$3228,Inp_PR24_BRL!$E65,F_Inputs!$A$7:$A$3228,$H$190)</f>
        <v>0</v>
      </c>
      <c r="K65" s="433">
        <f>SUMIFS(F_Inputs!I$7:I$3228,F_Inputs!$B$7:$B$3228,Inp_PR24_BRL!$E65,F_Inputs!$A$7:$A$3228,$H$190)</f>
        <v>0</v>
      </c>
      <c r="L65" s="433">
        <f>SUMIFS(F_Inputs!J$7:J$3228,F_Inputs!$B$7:$B$3228,Inp_PR24_BRL!$E65,F_Inputs!$A$7:$A$3228,$H$190)</f>
        <v>0</v>
      </c>
      <c r="M65" s="172" t="s">
        <v>452</v>
      </c>
      <c r="N65" s="173">
        <f>COUNTIF(InpC!$H$56:$L$266,Inp_PR24_BRL!E65)</f>
        <v>1</v>
      </c>
      <c r="O65" s="173">
        <f>COUNTIF(F_Inputs!$B$8:$B$3121,Inp_PR24_BRL!E65)</f>
        <v>18</v>
      </c>
      <c r="P65" s="164"/>
      <c r="Q65" s="164"/>
      <c r="R65" s="164"/>
      <c r="S65" s="164"/>
      <c r="T65" s="164"/>
      <c r="U65" s="164"/>
      <c r="V65" s="164"/>
    </row>
    <row r="66" spans="1:22" s="431" customFormat="1">
      <c r="A66" s="167" t="s">
        <v>488</v>
      </c>
      <c r="B66" s="164" t="s">
        <v>463</v>
      </c>
      <c r="C66" s="164"/>
      <c r="D66" s="174" t="s">
        <v>498</v>
      </c>
      <c r="E66" s="164" t="s">
        <v>145</v>
      </c>
      <c r="F66" s="432" t="s">
        <v>31</v>
      </c>
      <c r="G66" s="432"/>
      <c r="H66" s="433">
        <f>SUMIFS(F_Inputs!F$7:F$3228,F_Inputs!$B$7:$B$3228,Inp_PR24_BRL!$E66,F_Inputs!$A$7:$A$3228,$H$190)</f>
        <v>0</v>
      </c>
      <c r="I66" s="433">
        <f>SUMIFS(F_Inputs!G$7:G$3228,F_Inputs!$B$7:$B$3228,Inp_PR24_BRL!$E66,F_Inputs!$A$7:$A$3228,$H$190)</f>
        <v>0</v>
      </c>
      <c r="J66" s="433">
        <f>SUMIFS(F_Inputs!H$7:H$3228,F_Inputs!$B$7:$B$3228,Inp_PR24_BRL!$E66,F_Inputs!$A$7:$A$3228,$H$190)</f>
        <v>0</v>
      </c>
      <c r="K66" s="433">
        <f>SUMIFS(F_Inputs!I$7:I$3228,F_Inputs!$B$7:$B$3228,Inp_PR24_BRL!$E66,F_Inputs!$A$7:$A$3228,$H$190)</f>
        <v>0</v>
      </c>
      <c r="L66" s="433">
        <f>SUMIFS(F_Inputs!J$7:J$3228,F_Inputs!$B$7:$B$3228,Inp_PR24_BRL!$E66,F_Inputs!$A$7:$A$3228,$H$190)</f>
        <v>0</v>
      </c>
      <c r="M66" s="172" t="s">
        <v>452</v>
      </c>
      <c r="N66" s="173">
        <f>COUNTIF(InpC!$H$56:$L$266,Inp_PR24_BRL!E66)</f>
        <v>1</v>
      </c>
      <c r="O66" s="173">
        <f>COUNTIF(F_Inputs!$B$8:$B$3121,Inp_PR24_BRL!E66)</f>
        <v>18</v>
      </c>
      <c r="P66" s="164"/>
      <c r="Q66" s="164"/>
      <c r="R66" s="164"/>
      <c r="S66" s="164"/>
      <c r="T66" s="164"/>
      <c r="U66" s="164"/>
      <c r="V66" s="164"/>
    </row>
    <row r="67" spans="1:22" s="431" customFormat="1">
      <c r="A67" s="167" t="s">
        <v>488</v>
      </c>
      <c r="B67" s="164" t="s">
        <v>465</v>
      </c>
      <c r="C67" s="164"/>
      <c r="D67" s="174" t="s">
        <v>499</v>
      </c>
      <c r="E67" s="164" t="s">
        <v>146</v>
      </c>
      <c r="F67" s="432" t="s">
        <v>31</v>
      </c>
      <c r="G67" s="432"/>
      <c r="H67" s="433">
        <f>SUMIFS(F_Inputs!F$7:F$3228,F_Inputs!$B$7:$B$3228,Inp_PR24_BRL!$E67,F_Inputs!$A$7:$A$3228,$H$190)</f>
        <v>0</v>
      </c>
      <c r="I67" s="433">
        <f>SUMIFS(F_Inputs!G$7:G$3228,F_Inputs!$B$7:$B$3228,Inp_PR24_BRL!$E67,F_Inputs!$A$7:$A$3228,$H$190)</f>
        <v>0</v>
      </c>
      <c r="J67" s="433">
        <f>SUMIFS(F_Inputs!H$7:H$3228,F_Inputs!$B$7:$B$3228,Inp_PR24_BRL!$E67,F_Inputs!$A$7:$A$3228,$H$190)</f>
        <v>0</v>
      </c>
      <c r="K67" s="433">
        <f>SUMIFS(F_Inputs!I$7:I$3228,F_Inputs!$B$7:$B$3228,Inp_PR24_BRL!$E67,F_Inputs!$A$7:$A$3228,$H$190)</f>
        <v>0</v>
      </c>
      <c r="L67" s="433">
        <f>SUMIFS(F_Inputs!J$7:J$3228,F_Inputs!$B$7:$B$3228,Inp_PR24_BRL!$E67,F_Inputs!$A$7:$A$3228,$H$190)</f>
        <v>0</v>
      </c>
      <c r="M67" s="172" t="s">
        <v>452</v>
      </c>
      <c r="N67" s="173">
        <f>COUNTIF(InpC!$H$56:$L$266,Inp_PR24_BRL!E67)</f>
        <v>1</v>
      </c>
      <c r="O67" s="173">
        <f>COUNTIF(F_Inputs!$B$8:$B$3121,Inp_PR24_BRL!E67)</f>
        <v>18</v>
      </c>
      <c r="P67" s="164"/>
      <c r="Q67" s="164"/>
      <c r="R67" s="164"/>
      <c r="S67" s="164"/>
      <c r="T67" s="164"/>
      <c r="U67" s="164"/>
      <c r="V67" s="164"/>
    </row>
    <row r="68" spans="1:22" s="431" customFormat="1">
      <c r="A68" s="167" t="s">
        <v>488</v>
      </c>
      <c r="B68" s="164" t="s">
        <v>453</v>
      </c>
      <c r="C68" s="164"/>
      <c r="D68" s="174" t="s">
        <v>500</v>
      </c>
      <c r="E68" s="164" t="s">
        <v>147</v>
      </c>
      <c r="F68" s="432" t="s">
        <v>31</v>
      </c>
      <c r="G68" s="432"/>
      <c r="H68" s="433">
        <f>SUMIFS(F_Inputs!F$7:F$3228,F_Inputs!$B$7:$B$3228,Inp_PR24_BRL!$E68,F_Inputs!$A$7:$A$3228,$H$190)</f>
        <v>0</v>
      </c>
      <c r="I68" s="433">
        <f>SUMIFS(F_Inputs!G$7:G$3228,F_Inputs!$B$7:$B$3228,Inp_PR24_BRL!$E68,F_Inputs!$A$7:$A$3228,$H$190)</f>
        <v>0</v>
      </c>
      <c r="J68" s="433">
        <f>SUMIFS(F_Inputs!H$7:H$3228,F_Inputs!$B$7:$B$3228,Inp_PR24_BRL!$E68,F_Inputs!$A$7:$A$3228,$H$190)</f>
        <v>0</v>
      </c>
      <c r="K68" s="433">
        <f>SUMIFS(F_Inputs!I$7:I$3228,F_Inputs!$B$7:$B$3228,Inp_PR24_BRL!$E68,F_Inputs!$A$7:$A$3228,$H$190)</f>
        <v>0</v>
      </c>
      <c r="L68" s="433">
        <f>SUMIFS(F_Inputs!J$7:J$3228,F_Inputs!$B$7:$B$3228,Inp_PR24_BRL!$E68,F_Inputs!$A$7:$A$3228,$H$190)</f>
        <v>0</v>
      </c>
      <c r="M68" s="172" t="s">
        <v>474</v>
      </c>
      <c r="N68" s="173">
        <f>COUNTIF(InpC!$H$56:$L$266,Inp_PR24_BRL!E68)</f>
        <v>1</v>
      </c>
      <c r="O68" s="173">
        <f>COUNTIF(F_Inputs!$B$8:$B$3121,Inp_PR24_BRL!E68)</f>
        <v>18</v>
      </c>
      <c r="P68" s="164"/>
      <c r="Q68" s="164"/>
      <c r="R68" s="164"/>
      <c r="S68" s="164"/>
      <c r="T68" s="164"/>
      <c r="U68" s="164"/>
      <c r="V68" s="164"/>
    </row>
    <row r="69" spans="1:22" s="431" customFormat="1">
      <c r="A69" s="167" t="s">
        <v>488</v>
      </c>
      <c r="B69" s="164" t="s">
        <v>455</v>
      </c>
      <c r="C69" s="164"/>
      <c r="D69" s="174" t="s">
        <v>501</v>
      </c>
      <c r="E69" s="164" t="s">
        <v>148</v>
      </c>
      <c r="F69" s="432" t="s">
        <v>31</v>
      </c>
      <c r="G69" s="432"/>
      <c r="H69" s="433">
        <f>SUMIFS(F_Inputs!F$7:F$3228,F_Inputs!$B$7:$B$3228,Inp_PR24_BRL!$E69,F_Inputs!$A$7:$A$3228,$H$190)</f>
        <v>0</v>
      </c>
      <c r="I69" s="433">
        <f>SUMIFS(F_Inputs!G$7:G$3228,F_Inputs!$B$7:$B$3228,Inp_PR24_BRL!$E69,F_Inputs!$A$7:$A$3228,$H$190)</f>
        <v>0</v>
      </c>
      <c r="J69" s="433">
        <f>SUMIFS(F_Inputs!H$7:H$3228,F_Inputs!$B$7:$B$3228,Inp_PR24_BRL!$E69,F_Inputs!$A$7:$A$3228,$H$190)</f>
        <v>0</v>
      </c>
      <c r="K69" s="433">
        <f>SUMIFS(F_Inputs!I$7:I$3228,F_Inputs!$B$7:$B$3228,Inp_PR24_BRL!$E69,F_Inputs!$A$7:$A$3228,$H$190)</f>
        <v>0</v>
      </c>
      <c r="L69" s="433">
        <f>SUMIFS(F_Inputs!J$7:J$3228,F_Inputs!$B$7:$B$3228,Inp_PR24_BRL!$E69,F_Inputs!$A$7:$A$3228,$H$190)</f>
        <v>0</v>
      </c>
      <c r="M69" s="172" t="s">
        <v>474</v>
      </c>
      <c r="N69" s="173">
        <f>COUNTIF(InpC!$H$56:$L$266,Inp_PR24_BRL!E69)</f>
        <v>1</v>
      </c>
      <c r="O69" s="173">
        <f>COUNTIF(F_Inputs!$B$8:$B$3121,Inp_PR24_BRL!E69)</f>
        <v>18</v>
      </c>
      <c r="P69" s="164"/>
      <c r="Q69" s="164"/>
      <c r="R69" s="164"/>
      <c r="S69" s="164"/>
      <c r="T69" s="164"/>
      <c r="U69" s="164"/>
      <c r="V69" s="164"/>
    </row>
    <row r="70" spans="1:22" s="431" customFormat="1">
      <c r="A70" s="167" t="s">
        <v>488</v>
      </c>
      <c r="B70" s="164" t="s">
        <v>457</v>
      </c>
      <c r="C70" s="164"/>
      <c r="D70" s="174" t="s">
        <v>502</v>
      </c>
      <c r="E70" s="164" t="s">
        <v>149</v>
      </c>
      <c r="F70" s="432" t="s">
        <v>31</v>
      </c>
      <c r="G70" s="432"/>
      <c r="H70" s="433">
        <f>SUMIFS(F_Inputs!F$7:F$3228,F_Inputs!$B$7:$B$3228,Inp_PR24_BRL!$E70,F_Inputs!$A$7:$A$3228,$H$190)</f>
        <v>0</v>
      </c>
      <c r="I70" s="433">
        <f>SUMIFS(F_Inputs!G$7:G$3228,F_Inputs!$B$7:$B$3228,Inp_PR24_BRL!$E70,F_Inputs!$A$7:$A$3228,$H$190)</f>
        <v>0</v>
      </c>
      <c r="J70" s="433">
        <f>SUMIFS(F_Inputs!H$7:H$3228,F_Inputs!$B$7:$B$3228,Inp_PR24_BRL!$E70,F_Inputs!$A$7:$A$3228,$H$190)</f>
        <v>0</v>
      </c>
      <c r="K70" s="433">
        <f>SUMIFS(F_Inputs!I$7:I$3228,F_Inputs!$B$7:$B$3228,Inp_PR24_BRL!$E70,F_Inputs!$A$7:$A$3228,$H$190)</f>
        <v>0</v>
      </c>
      <c r="L70" s="433">
        <f>SUMIFS(F_Inputs!J$7:J$3228,F_Inputs!$B$7:$B$3228,Inp_PR24_BRL!$E70,F_Inputs!$A$7:$A$3228,$H$190)</f>
        <v>0</v>
      </c>
      <c r="M70" s="172" t="s">
        <v>474</v>
      </c>
      <c r="N70" s="173">
        <f>COUNTIF(InpC!$H$56:$L$266,Inp_PR24_BRL!E70)</f>
        <v>1</v>
      </c>
      <c r="O70" s="173">
        <f>COUNTIF(F_Inputs!$B$8:$B$3121,Inp_PR24_BRL!E70)</f>
        <v>18</v>
      </c>
      <c r="P70" s="164"/>
      <c r="Q70" s="164"/>
      <c r="R70" s="164"/>
      <c r="S70" s="164"/>
      <c r="T70" s="164"/>
      <c r="U70" s="164"/>
      <c r="V70" s="164"/>
    </row>
    <row r="71" spans="1:22" s="431" customFormat="1">
      <c r="A71" s="167" t="s">
        <v>488</v>
      </c>
      <c r="B71" s="164" t="s">
        <v>459</v>
      </c>
      <c r="C71" s="164"/>
      <c r="D71" s="174" t="s">
        <v>503</v>
      </c>
      <c r="E71" s="164" t="s">
        <v>150</v>
      </c>
      <c r="F71" s="432" t="s">
        <v>31</v>
      </c>
      <c r="G71" s="432"/>
      <c r="H71" s="433">
        <f>SUMIFS(F_Inputs!F$7:F$3228,F_Inputs!$B$7:$B$3228,Inp_PR24_BRL!$E71,F_Inputs!$A$7:$A$3228,$H$190)</f>
        <v>0</v>
      </c>
      <c r="I71" s="433">
        <f>SUMIFS(F_Inputs!G$7:G$3228,F_Inputs!$B$7:$B$3228,Inp_PR24_BRL!$E71,F_Inputs!$A$7:$A$3228,$H$190)</f>
        <v>0</v>
      </c>
      <c r="J71" s="433">
        <f>SUMIFS(F_Inputs!H$7:H$3228,F_Inputs!$B$7:$B$3228,Inp_PR24_BRL!$E71,F_Inputs!$A$7:$A$3228,$H$190)</f>
        <v>0</v>
      </c>
      <c r="K71" s="433">
        <f>SUMIFS(F_Inputs!I$7:I$3228,F_Inputs!$B$7:$B$3228,Inp_PR24_BRL!$E71,F_Inputs!$A$7:$A$3228,$H$190)</f>
        <v>0</v>
      </c>
      <c r="L71" s="433">
        <f>SUMIFS(F_Inputs!J$7:J$3228,F_Inputs!$B$7:$B$3228,Inp_PR24_BRL!$E71,F_Inputs!$A$7:$A$3228,$H$190)</f>
        <v>0</v>
      </c>
      <c r="M71" s="172" t="s">
        <v>474</v>
      </c>
      <c r="N71" s="173">
        <f>COUNTIF(InpC!$H$56:$L$266,Inp_PR24_BRL!E71)</f>
        <v>1</v>
      </c>
      <c r="O71" s="173">
        <f>COUNTIF(F_Inputs!$B$8:$B$3121,Inp_PR24_BRL!E71)</f>
        <v>18</v>
      </c>
      <c r="P71" s="164"/>
      <c r="Q71" s="164"/>
      <c r="R71" s="164"/>
      <c r="S71" s="164"/>
      <c r="T71" s="164"/>
      <c r="U71" s="164"/>
      <c r="V71" s="164"/>
    </row>
    <row r="72" spans="1:22" s="431" customFormat="1">
      <c r="A72" s="167" t="s">
        <v>488</v>
      </c>
      <c r="B72" s="164" t="s">
        <v>496</v>
      </c>
      <c r="C72" s="164"/>
      <c r="D72" s="174" t="s">
        <v>504</v>
      </c>
      <c r="E72" s="164" t="s">
        <v>151</v>
      </c>
      <c r="F72" s="432" t="s">
        <v>31</v>
      </c>
      <c r="G72" s="432"/>
      <c r="H72" s="433">
        <f>SUMIFS(F_Inputs!F$7:F$3228,F_Inputs!$B$7:$B$3228,Inp_PR24_BRL!$E72,F_Inputs!$A$7:$A$3228,$H$190)</f>
        <v>0</v>
      </c>
      <c r="I72" s="433">
        <f>SUMIFS(F_Inputs!G$7:G$3228,F_Inputs!$B$7:$B$3228,Inp_PR24_BRL!$E72,F_Inputs!$A$7:$A$3228,$H$190)</f>
        <v>0</v>
      </c>
      <c r="J72" s="433">
        <f>SUMIFS(F_Inputs!H$7:H$3228,F_Inputs!$B$7:$B$3228,Inp_PR24_BRL!$E72,F_Inputs!$A$7:$A$3228,$H$190)</f>
        <v>0</v>
      </c>
      <c r="K72" s="433">
        <f>SUMIFS(F_Inputs!I$7:I$3228,F_Inputs!$B$7:$B$3228,Inp_PR24_BRL!$E72,F_Inputs!$A$7:$A$3228,$H$190)</f>
        <v>0</v>
      </c>
      <c r="L72" s="433">
        <f>SUMIFS(F_Inputs!J$7:J$3228,F_Inputs!$B$7:$B$3228,Inp_PR24_BRL!$E72,F_Inputs!$A$7:$A$3228,$H$190)</f>
        <v>0</v>
      </c>
      <c r="M72" s="172" t="s">
        <v>474</v>
      </c>
      <c r="N72" s="173">
        <f>COUNTIF(InpC!$H$56:$L$266,Inp_PR24_BRL!E72)</f>
        <v>1</v>
      </c>
      <c r="O72" s="173">
        <f>COUNTIF(F_Inputs!$B$8:$B$3121,Inp_PR24_BRL!E72)</f>
        <v>18</v>
      </c>
      <c r="P72" s="164"/>
      <c r="Q72" s="164"/>
      <c r="R72" s="164"/>
      <c r="S72" s="164"/>
      <c r="T72" s="164"/>
      <c r="U72" s="164"/>
      <c r="V72" s="164"/>
    </row>
    <row r="73" spans="1:22" s="431" customFormat="1">
      <c r="A73" s="167" t="s">
        <v>488</v>
      </c>
      <c r="B73" s="164" t="s">
        <v>479</v>
      </c>
      <c r="C73" s="164"/>
      <c r="D73" s="174" t="s">
        <v>505</v>
      </c>
      <c r="E73" s="164" t="s">
        <v>153</v>
      </c>
      <c r="F73" s="432" t="s">
        <v>31</v>
      </c>
      <c r="G73" s="432"/>
      <c r="H73" s="433">
        <f>SUMIFS(F_Inputs!F$7:F$3228,F_Inputs!$B$7:$B$3228,Inp_PR24_BRL!$E73,F_Inputs!$A$7:$A$3228,$H$190)</f>
        <v>0</v>
      </c>
      <c r="I73" s="433">
        <f>SUMIFS(F_Inputs!G$7:G$3228,F_Inputs!$B$7:$B$3228,Inp_PR24_BRL!$E73,F_Inputs!$A$7:$A$3228,$H$190)</f>
        <v>0</v>
      </c>
      <c r="J73" s="433">
        <f>SUMIFS(F_Inputs!H$7:H$3228,F_Inputs!$B$7:$B$3228,Inp_PR24_BRL!$E73,F_Inputs!$A$7:$A$3228,$H$190)</f>
        <v>0</v>
      </c>
      <c r="K73" s="433">
        <f>SUMIFS(F_Inputs!I$7:I$3228,F_Inputs!$B$7:$B$3228,Inp_PR24_BRL!$E73,F_Inputs!$A$7:$A$3228,$H$190)</f>
        <v>0</v>
      </c>
      <c r="L73" s="433">
        <f>SUMIFS(F_Inputs!J$7:J$3228,F_Inputs!$B$7:$B$3228,Inp_PR24_BRL!$E73,F_Inputs!$A$7:$A$3228,$H$190)</f>
        <v>0</v>
      </c>
      <c r="M73" s="172" t="s">
        <v>474</v>
      </c>
      <c r="N73" s="173">
        <f>COUNTIF(InpC!$H$56:$L$266,Inp_PR24_BRL!E73)</f>
        <v>1</v>
      </c>
      <c r="O73" s="173">
        <f>COUNTIF(F_Inputs!$B$8:$B$3121,Inp_PR24_BRL!E73)</f>
        <v>18</v>
      </c>
      <c r="P73" s="164"/>
      <c r="Q73" s="164"/>
      <c r="R73" s="164"/>
      <c r="S73" s="164"/>
      <c r="T73" s="164"/>
      <c r="U73" s="164"/>
      <c r="V73" s="164"/>
    </row>
    <row r="74" spans="1:22" s="431" customFormat="1">
      <c r="A74" s="167" t="s">
        <v>488</v>
      </c>
      <c r="B74" s="164" t="s">
        <v>481</v>
      </c>
      <c r="C74" s="164"/>
      <c r="D74" s="174" t="s">
        <v>506</v>
      </c>
      <c r="E74" s="164" t="s">
        <v>154</v>
      </c>
      <c r="F74" s="432" t="s">
        <v>31</v>
      </c>
      <c r="G74" s="432"/>
      <c r="H74" s="433">
        <f>SUMIFS(F_Inputs!F$7:F$3228,F_Inputs!$B$7:$B$3228,Inp_PR24_BRL!$E74,F_Inputs!$A$7:$A$3228,$H$190)</f>
        <v>0</v>
      </c>
      <c r="I74" s="433">
        <f>SUMIFS(F_Inputs!G$7:G$3228,F_Inputs!$B$7:$B$3228,Inp_PR24_BRL!$E74,F_Inputs!$A$7:$A$3228,$H$190)</f>
        <v>0</v>
      </c>
      <c r="J74" s="433">
        <f>SUMIFS(F_Inputs!H$7:H$3228,F_Inputs!$B$7:$B$3228,Inp_PR24_BRL!$E74,F_Inputs!$A$7:$A$3228,$H$190)</f>
        <v>0</v>
      </c>
      <c r="K74" s="433">
        <f>SUMIFS(F_Inputs!I$7:I$3228,F_Inputs!$B$7:$B$3228,Inp_PR24_BRL!$E74,F_Inputs!$A$7:$A$3228,$H$190)</f>
        <v>0</v>
      </c>
      <c r="L74" s="433">
        <f>SUMIFS(F_Inputs!J$7:J$3228,F_Inputs!$B$7:$B$3228,Inp_PR24_BRL!$E74,F_Inputs!$A$7:$A$3228,$H$190)</f>
        <v>0</v>
      </c>
      <c r="M74" s="172" t="s">
        <v>474</v>
      </c>
      <c r="N74" s="173">
        <f>COUNTIF(InpC!$H$56:$L$266,Inp_PR24_BRL!E74)</f>
        <v>1</v>
      </c>
      <c r="O74" s="173">
        <f>COUNTIF(F_Inputs!$B$8:$B$3121,Inp_PR24_BRL!E74)</f>
        <v>18</v>
      </c>
      <c r="P74" s="164"/>
      <c r="Q74" s="164"/>
      <c r="R74" s="164"/>
      <c r="S74" s="164"/>
      <c r="T74" s="164"/>
      <c r="U74" s="164"/>
      <c r="V74" s="164"/>
    </row>
    <row r="75" spans="1:22" s="431" customFormat="1">
      <c r="A75" s="167" t="s">
        <v>488</v>
      </c>
      <c r="B75" s="164" t="s">
        <v>483</v>
      </c>
      <c r="C75" s="164"/>
      <c r="D75" s="174" t="s">
        <v>507</v>
      </c>
      <c r="E75" s="164" t="s">
        <v>155</v>
      </c>
      <c r="F75" s="432" t="s">
        <v>31</v>
      </c>
      <c r="G75" s="432"/>
      <c r="H75" s="433">
        <f>SUMIFS(F_Inputs!F$7:F$3228,F_Inputs!$B$7:$B$3228,Inp_PR24_BRL!$E75,F_Inputs!$A$7:$A$3228,$H$190)</f>
        <v>0</v>
      </c>
      <c r="I75" s="433">
        <f>SUMIFS(F_Inputs!G$7:G$3228,F_Inputs!$B$7:$B$3228,Inp_PR24_BRL!$E75,F_Inputs!$A$7:$A$3228,$H$190)</f>
        <v>0</v>
      </c>
      <c r="J75" s="433">
        <f>SUMIFS(F_Inputs!H$7:H$3228,F_Inputs!$B$7:$B$3228,Inp_PR24_BRL!$E75,F_Inputs!$A$7:$A$3228,$H$190)</f>
        <v>0</v>
      </c>
      <c r="K75" s="433">
        <f>SUMIFS(F_Inputs!I$7:I$3228,F_Inputs!$B$7:$B$3228,Inp_PR24_BRL!$E75,F_Inputs!$A$7:$A$3228,$H$190)</f>
        <v>0</v>
      </c>
      <c r="L75" s="433">
        <f>SUMIFS(F_Inputs!J$7:J$3228,F_Inputs!$B$7:$B$3228,Inp_PR24_BRL!$E75,F_Inputs!$A$7:$A$3228,$H$190)</f>
        <v>0</v>
      </c>
      <c r="M75" s="172" t="s">
        <v>474</v>
      </c>
      <c r="N75" s="173">
        <f>COUNTIF(InpC!$H$56:$L$266,Inp_PR24_BRL!E75)</f>
        <v>1</v>
      </c>
      <c r="O75" s="173">
        <f>COUNTIF(F_Inputs!$B$8:$B$3121,Inp_PR24_BRL!E75)</f>
        <v>18</v>
      </c>
      <c r="P75" s="164"/>
      <c r="Q75" s="164"/>
      <c r="R75" s="164"/>
      <c r="S75" s="164"/>
      <c r="T75" s="164"/>
      <c r="U75" s="164"/>
      <c r="V75" s="164"/>
    </row>
    <row r="76" spans="1:22" s="431" customFormat="1">
      <c r="A76" s="167" t="s">
        <v>488</v>
      </c>
      <c r="B76" s="164" t="s">
        <v>450</v>
      </c>
      <c r="C76" s="164"/>
      <c r="D76" s="174" t="s">
        <v>508</v>
      </c>
      <c r="E76" s="164" t="s">
        <v>156</v>
      </c>
      <c r="F76" s="432" t="s">
        <v>31</v>
      </c>
      <c r="G76" s="432"/>
      <c r="H76" s="433">
        <f>SUMIFS(F_Inputs!F$7:F$3228,F_Inputs!$B$7:$B$3228,Inp_PR24_BRL!$E76,F_Inputs!$A$7:$A$3228,$H$190)</f>
        <v>0</v>
      </c>
      <c r="I76" s="433">
        <f>SUMIFS(F_Inputs!G$7:G$3228,F_Inputs!$B$7:$B$3228,Inp_PR24_BRL!$E76,F_Inputs!$A$7:$A$3228,$H$190)</f>
        <v>0</v>
      </c>
      <c r="J76" s="433">
        <f>SUMIFS(F_Inputs!H$7:H$3228,F_Inputs!$B$7:$B$3228,Inp_PR24_BRL!$E76,F_Inputs!$A$7:$A$3228,$H$190)</f>
        <v>0</v>
      </c>
      <c r="K76" s="433">
        <f>SUMIFS(F_Inputs!I$7:I$3228,F_Inputs!$B$7:$B$3228,Inp_PR24_BRL!$E76,F_Inputs!$A$7:$A$3228,$H$190)</f>
        <v>0</v>
      </c>
      <c r="L76" s="433">
        <f>SUMIFS(F_Inputs!J$7:J$3228,F_Inputs!$B$7:$B$3228,Inp_PR24_BRL!$E76,F_Inputs!$A$7:$A$3228,$H$190)</f>
        <v>0</v>
      </c>
      <c r="M76" s="172" t="s">
        <v>474</v>
      </c>
      <c r="N76" s="173">
        <f>COUNTIF(InpC!$H$56:$L$266,Inp_PR24_BRL!E76)</f>
        <v>1</v>
      </c>
      <c r="O76" s="173">
        <f>COUNTIF(F_Inputs!$B$8:$B$3121,Inp_PR24_BRL!E76)</f>
        <v>18</v>
      </c>
      <c r="P76" s="164"/>
      <c r="Q76" s="164"/>
      <c r="R76" s="164"/>
      <c r="S76" s="164"/>
      <c r="T76" s="164"/>
      <c r="U76" s="164"/>
      <c r="V76" s="164"/>
    </row>
    <row r="77" spans="1:22" s="431" customFormat="1">
      <c r="A77" s="167" t="s">
        <v>488</v>
      </c>
      <c r="B77" s="164" t="s">
        <v>486</v>
      </c>
      <c r="C77" s="164"/>
      <c r="D77" s="174" t="s">
        <v>509</v>
      </c>
      <c r="E77" s="164" t="s">
        <v>157</v>
      </c>
      <c r="F77" s="432" t="s">
        <v>31</v>
      </c>
      <c r="G77" s="432"/>
      <c r="H77" s="433">
        <f>SUMIFS(F_Inputs!F$7:F$3228,F_Inputs!$B$7:$B$3228,Inp_PR24_BRL!$E77,F_Inputs!$A$7:$A$3228,$H$190)</f>
        <v>0</v>
      </c>
      <c r="I77" s="433">
        <f>SUMIFS(F_Inputs!G$7:G$3228,F_Inputs!$B$7:$B$3228,Inp_PR24_BRL!$E77,F_Inputs!$A$7:$A$3228,$H$190)</f>
        <v>0</v>
      </c>
      <c r="J77" s="433">
        <f>SUMIFS(F_Inputs!H$7:H$3228,F_Inputs!$B$7:$B$3228,Inp_PR24_BRL!$E77,F_Inputs!$A$7:$A$3228,$H$190)</f>
        <v>0</v>
      </c>
      <c r="K77" s="433">
        <f>SUMIFS(F_Inputs!I$7:I$3228,F_Inputs!$B$7:$B$3228,Inp_PR24_BRL!$E77,F_Inputs!$A$7:$A$3228,$H$190)</f>
        <v>0</v>
      </c>
      <c r="L77" s="433">
        <f>SUMIFS(F_Inputs!J$7:J$3228,F_Inputs!$B$7:$B$3228,Inp_PR24_BRL!$E77,F_Inputs!$A$7:$A$3228,$H$190)</f>
        <v>0</v>
      </c>
      <c r="M77" s="172" t="s">
        <v>474</v>
      </c>
      <c r="N77" s="173">
        <f>COUNTIF(InpC!$H$56:$L$266,Inp_PR24_BRL!E77)</f>
        <v>1</v>
      </c>
      <c r="O77" s="173">
        <f>COUNTIF(F_Inputs!$B$8:$B$3121,Inp_PR24_BRL!E77)</f>
        <v>17</v>
      </c>
      <c r="P77" s="164"/>
      <c r="Q77" s="164"/>
      <c r="R77" s="164"/>
      <c r="S77" s="164"/>
      <c r="T77" s="164"/>
      <c r="U77" s="164"/>
      <c r="V77" s="164"/>
    </row>
    <row r="78" spans="1:22" s="431" customFormat="1">
      <c r="A78" s="167" t="s">
        <v>510</v>
      </c>
      <c r="B78" s="434" t="s">
        <v>511</v>
      </c>
      <c r="C78" s="164"/>
      <c r="D78" s="163" t="s">
        <v>512</v>
      </c>
      <c r="E78" s="164" t="s">
        <v>158</v>
      </c>
      <c r="F78" s="432" t="s">
        <v>31</v>
      </c>
      <c r="G78" s="432"/>
      <c r="H78" s="433">
        <f>SUMIFS(F_Inputs!F$7:F$3228,F_Inputs!$B$7:$B$3228,Inp_PR24_BRL!$E78,F_Inputs!$A$7:$A$3228,$H$190)</f>
        <v>0</v>
      </c>
      <c r="I78" s="433">
        <f>SUMIFS(F_Inputs!G$7:G$3228,F_Inputs!$B$7:$B$3228,Inp_PR24_BRL!$E78,F_Inputs!$A$7:$A$3228,$H$190)</f>
        <v>0</v>
      </c>
      <c r="J78" s="433">
        <f>SUMIFS(F_Inputs!H$7:H$3228,F_Inputs!$B$7:$B$3228,Inp_PR24_BRL!$E78,F_Inputs!$A$7:$A$3228,$H$190)</f>
        <v>0</v>
      </c>
      <c r="K78" s="433">
        <f>SUMIFS(F_Inputs!I$7:I$3228,F_Inputs!$B$7:$B$3228,Inp_PR24_BRL!$E78,F_Inputs!$A$7:$A$3228,$H$190)</f>
        <v>0</v>
      </c>
      <c r="L78" s="433">
        <f>SUMIFS(F_Inputs!J$7:J$3228,F_Inputs!$B$7:$B$3228,Inp_PR24_BRL!$E78,F_Inputs!$A$7:$A$3228,$H$190)</f>
        <v>0</v>
      </c>
      <c r="M78" s="172" t="s">
        <v>513</v>
      </c>
      <c r="N78" s="173">
        <f>COUNTIF(InpC!$H$56:$L$266,Inp_PR24_BRL!E78)</f>
        <v>1</v>
      </c>
      <c r="O78" s="173">
        <f>COUNTIF(F_Inputs!$B$8:$B$3121,Inp_PR24_BRL!E78)</f>
        <v>17</v>
      </c>
      <c r="P78" s="164"/>
      <c r="Q78" s="164"/>
      <c r="R78" s="164"/>
      <c r="S78" s="164"/>
      <c r="T78" s="164"/>
      <c r="U78" s="164"/>
      <c r="V78" s="164"/>
    </row>
    <row r="79" spans="1:22" s="431" customFormat="1">
      <c r="A79" s="167" t="s">
        <v>510</v>
      </c>
      <c r="B79" s="434" t="s">
        <v>514</v>
      </c>
      <c r="C79" s="164"/>
      <c r="D79" s="163" t="s">
        <v>515</v>
      </c>
      <c r="E79" s="164" t="s">
        <v>160</v>
      </c>
      <c r="F79" s="432" t="s">
        <v>31</v>
      </c>
      <c r="G79" s="432"/>
      <c r="H79" s="433">
        <f>SUMIFS(F_Inputs!F$7:F$3228,F_Inputs!$B$7:$B$3228,Inp_PR24_BRL!$E79,F_Inputs!$A$7:$A$3228,$H$190)</f>
        <v>0.38</v>
      </c>
      <c r="I79" s="433">
        <f>SUMIFS(F_Inputs!G$7:G$3228,F_Inputs!$B$7:$B$3228,Inp_PR24_BRL!$E79,F_Inputs!$A$7:$A$3228,$H$190)</f>
        <v>0.38</v>
      </c>
      <c r="J79" s="433">
        <f>SUMIFS(F_Inputs!H$7:H$3228,F_Inputs!$B$7:$B$3228,Inp_PR24_BRL!$E79,F_Inputs!$A$7:$A$3228,$H$190)</f>
        <v>0.38</v>
      </c>
      <c r="K79" s="433">
        <f>SUMIFS(F_Inputs!I$7:I$3228,F_Inputs!$B$7:$B$3228,Inp_PR24_BRL!$E79,F_Inputs!$A$7:$A$3228,$H$190)</f>
        <v>0.38</v>
      </c>
      <c r="L79" s="433">
        <f>SUMIFS(F_Inputs!J$7:J$3228,F_Inputs!$B$7:$B$3228,Inp_PR24_BRL!$E79,F_Inputs!$A$7:$A$3228,$H$190)</f>
        <v>0.38</v>
      </c>
      <c r="M79" s="172" t="s">
        <v>513</v>
      </c>
      <c r="N79" s="173">
        <f>COUNTIF(InpC!$H$56:$L$266,Inp_PR24_BRL!E79)</f>
        <v>1</v>
      </c>
      <c r="O79" s="173">
        <f>COUNTIF(F_Inputs!$B$8:$B$3121,Inp_PR24_BRL!E79)</f>
        <v>17</v>
      </c>
      <c r="P79" s="164"/>
      <c r="Q79" s="164"/>
      <c r="R79" s="164"/>
      <c r="S79" s="164"/>
      <c r="T79" s="164"/>
      <c r="U79" s="164"/>
      <c r="V79" s="164"/>
    </row>
    <row r="80" spans="1:22" s="431" customFormat="1">
      <c r="A80" s="167" t="s">
        <v>510</v>
      </c>
      <c r="B80" s="434" t="s">
        <v>516</v>
      </c>
      <c r="C80" s="164"/>
      <c r="D80" s="163" t="s">
        <v>517</v>
      </c>
      <c r="E80" s="164" t="s">
        <v>162</v>
      </c>
      <c r="F80" s="432" t="s">
        <v>31</v>
      </c>
      <c r="G80" s="432"/>
      <c r="H80" s="433">
        <f>SUMIFS(F_Inputs!F$7:F$3228,F_Inputs!$B$7:$B$3228,Inp_PR24_BRL!$E80,F_Inputs!$A$7:$A$3228,$H$190)</f>
        <v>0</v>
      </c>
      <c r="I80" s="433">
        <f>SUMIFS(F_Inputs!G$7:G$3228,F_Inputs!$B$7:$B$3228,Inp_PR24_BRL!$E80,F_Inputs!$A$7:$A$3228,$H$190)</f>
        <v>0</v>
      </c>
      <c r="J80" s="433">
        <f>SUMIFS(F_Inputs!H$7:H$3228,F_Inputs!$B$7:$B$3228,Inp_PR24_BRL!$E80,F_Inputs!$A$7:$A$3228,$H$190)</f>
        <v>0</v>
      </c>
      <c r="K80" s="433">
        <f>SUMIFS(F_Inputs!I$7:I$3228,F_Inputs!$B$7:$B$3228,Inp_PR24_BRL!$E80,F_Inputs!$A$7:$A$3228,$H$190)</f>
        <v>0</v>
      </c>
      <c r="L80" s="433">
        <f>SUMIFS(F_Inputs!J$7:J$3228,F_Inputs!$B$7:$B$3228,Inp_PR24_BRL!$E80,F_Inputs!$A$7:$A$3228,$H$190)</f>
        <v>0</v>
      </c>
      <c r="M80" s="172" t="s">
        <v>513</v>
      </c>
      <c r="N80" s="173">
        <f>COUNTIF(InpC!$H$56:$L$266,Inp_PR24_BRL!E80)</f>
        <v>1</v>
      </c>
      <c r="O80" s="173">
        <f>COUNTIF(F_Inputs!$B$8:$B$3121,Inp_PR24_BRL!E80)</f>
        <v>17</v>
      </c>
      <c r="P80" s="164"/>
      <c r="Q80" s="164"/>
      <c r="R80" s="164"/>
      <c r="S80" s="164"/>
      <c r="T80" s="164"/>
      <c r="U80" s="164"/>
      <c r="V80" s="164"/>
    </row>
    <row r="81" spans="1:22" s="431" customFormat="1">
      <c r="A81" s="167" t="s">
        <v>518</v>
      </c>
      <c r="B81" s="434" t="s">
        <v>511</v>
      </c>
      <c r="C81" s="164"/>
      <c r="D81" s="163" t="s">
        <v>519</v>
      </c>
      <c r="E81" s="164" t="s">
        <v>164</v>
      </c>
      <c r="F81" s="432" t="s">
        <v>31</v>
      </c>
      <c r="G81" s="432"/>
      <c r="H81" s="433">
        <f>SUMIFS(F_Inputs!F$7:F$3228,F_Inputs!$B$7:$B$3228,Inp_PR24_BRL!$E81,F_Inputs!$A$7:$A$3228,$H$190)</f>
        <v>0</v>
      </c>
      <c r="I81" s="433">
        <f>SUMIFS(F_Inputs!G$7:G$3228,F_Inputs!$B$7:$B$3228,Inp_PR24_BRL!$E81,F_Inputs!$A$7:$A$3228,$H$190)</f>
        <v>0</v>
      </c>
      <c r="J81" s="433">
        <f>SUMIFS(F_Inputs!H$7:H$3228,F_Inputs!$B$7:$B$3228,Inp_PR24_BRL!$E81,F_Inputs!$A$7:$A$3228,$H$190)</f>
        <v>0</v>
      </c>
      <c r="K81" s="433">
        <f>SUMIFS(F_Inputs!I$7:I$3228,F_Inputs!$B$7:$B$3228,Inp_PR24_BRL!$E81,F_Inputs!$A$7:$A$3228,$H$190)</f>
        <v>0</v>
      </c>
      <c r="L81" s="433">
        <f>SUMIFS(F_Inputs!J$7:J$3228,F_Inputs!$B$7:$B$3228,Inp_PR24_BRL!$E81,F_Inputs!$A$7:$A$3228,$H$190)</f>
        <v>0</v>
      </c>
      <c r="M81" s="172" t="s">
        <v>513</v>
      </c>
      <c r="N81" s="173">
        <f>COUNTIF(InpC!$H$56:$L$266,Inp_PR24_BRL!E81)</f>
        <v>1</v>
      </c>
      <c r="O81" s="173">
        <f>COUNTIF(F_Inputs!$B$8:$B$3121,Inp_PR24_BRL!E81)</f>
        <v>17</v>
      </c>
      <c r="P81" s="164"/>
      <c r="Q81" s="164"/>
      <c r="R81" s="164"/>
      <c r="S81" s="164"/>
      <c r="T81" s="164"/>
      <c r="U81" s="164"/>
      <c r="V81" s="164"/>
    </row>
    <row r="82" spans="1:22" s="431" customFormat="1">
      <c r="A82" s="167" t="s">
        <v>518</v>
      </c>
      <c r="B82" s="434" t="s">
        <v>520</v>
      </c>
      <c r="C82" s="164"/>
      <c r="D82" s="163" t="s">
        <v>521</v>
      </c>
      <c r="E82" s="164" t="s">
        <v>166</v>
      </c>
      <c r="F82" s="432" t="s">
        <v>31</v>
      </c>
      <c r="G82" s="432"/>
      <c r="H82" s="433">
        <f>SUMIFS(F_Inputs!F$7:F$3228,F_Inputs!$B$7:$B$3228,Inp_PR24_BRL!$E82,F_Inputs!$A$7:$A$3228,$H$190)</f>
        <v>0</v>
      </c>
      <c r="I82" s="433">
        <f>SUMIFS(F_Inputs!G$7:G$3228,F_Inputs!$B$7:$B$3228,Inp_PR24_BRL!$E82,F_Inputs!$A$7:$A$3228,$H$190)</f>
        <v>0</v>
      </c>
      <c r="J82" s="433">
        <f>SUMIFS(F_Inputs!H$7:H$3228,F_Inputs!$B$7:$B$3228,Inp_PR24_BRL!$E82,F_Inputs!$A$7:$A$3228,$H$190)</f>
        <v>0</v>
      </c>
      <c r="K82" s="433">
        <f>SUMIFS(F_Inputs!I$7:I$3228,F_Inputs!$B$7:$B$3228,Inp_PR24_BRL!$E82,F_Inputs!$A$7:$A$3228,$H$190)</f>
        <v>0</v>
      </c>
      <c r="L82" s="433">
        <f>SUMIFS(F_Inputs!J$7:J$3228,F_Inputs!$B$7:$B$3228,Inp_PR24_BRL!$E82,F_Inputs!$A$7:$A$3228,$H$190)</f>
        <v>0</v>
      </c>
      <c r="M82" s="172" t="s">
        <v>513</v>
      </c>
      <c r="N82" s="173">
        <f>COUNTIF(InpC!$H$56:$L$266,Inp_PR24_BRL!E82)</f>
        <v>1</v>
      </c>
      <c r="O82" s="173">
        <f>COUNTIF(F_Inputs!$B$8:$B$3121,Inp_PR24_BRL!E82)</f>
        <v>17</v>
      </c>
      <c r="P82" s="164"/>
      <c r="Q82" s="175"/>
      <c r="R82" s="175"/>
      <c r="S82" s="175"/>
      <c r="T82" s="164"/>
      <c r="U82" s="164"/>
      <c r="V82" s="164"/>
    </row>
    <row r="83" spans="1:22" s="431" customFormat="1">
      <c r="A83" s="167" t="s">
        <v>518</v>
      </c>
      <c r="B83" s="434" t="s">
        <v>522</v>
      </c>
      <c r="C83" s="164"/>
      <c r="D83" s="163" t="s">
        <v>523</v>
      </c>
      <c r="E83" s="164" t="s">
        <v>168</v>
      </c>
      <c r="F83" s="432" t="s">
        <v>31</v>
      </c>
      <c r="G83" s="432"/>
      <c r="H83" s="433">
        <f>SUMIFS(F_Inputs!F$7:F$3228,F_Inputs!$B$7:$B$3228,Inp_PR24_BRL!$E83,F_Inputs!$A$7:$A$3228,$H$190)</f>
        <v>0</v>
      </c>
      <c r="I83" s="433">
        <f>SUMIFS(F_Inputs!G$7:G$3228,F_Inputs!$B$7:$B$3228,Inp_PR24_BRL!$E83,F_Inputs!$A$7:$A$3228,$H$190)</f>
        <v>0</v>
      </c>
      <c r="J83" s="433">
        <f>SUMIFS(F_Inputs!H$7:H$3228,F_Inputs!$B$7:$B$3228,Inp_PR24_BRL!$E83,F_Inputs!$A$7:$A$3228,$H$190)</f>
        <v>0</v>
      </c>
      <c r="K83" s="433">
        <f>SUMIFS(F_Inputs!I$7:I$3228,F_Inputs!$B$7:$B$3228,Inp_PR24_BRL!$E83,F_Inputs!$A$7:$A$3228,$H$190)</f>
        <v>0</v>
      </c>
      <c r="L83" s="433">
        <f>SUMIFS(F_Inputs!J$7:J$3228,F_Inputs!$B$7:$B$3228,Inp_PR24_BRL!$E83,F_Inputs!$A$7:$A$3228,$H$190)</f>
        <v>0</v>
      </c>
      <c r="M83" s="172" t="s">
        <v>513</v>
      </c>
      <c r="N83" s="173">
        <f>COUNTIF(InpC!$H$56:$L$266,Inp_PR24_BRL!E83)</f>
        <v>1</v>
      </c>
      <c r="O83" s="173">
        <f>COUNTIF(F_Inputs!$B$8:$B$3121,Inp_PR24_BRL!E83)</f>
        <v>17</v>
      </c>
      <c r="P83" s="164"/>
      <c r="Q83" s="175"/>
      <c r="R83" s="175"/>
      <c r="S83" s="175"/>
      <c r="T83" s="164"/>
      <c r="U83" s="164"/>
      <c r="V83" s="164"/>
    </row>
    <row r="84" spans="1:22" s="431" customFormat="1">
      <c r="A84" s="176" t="s">
        <v>510</v>
      </c>
      <c r="B84" s="435" t="s">
        <v>511</v>
      </c>
      <c r="C84" s="175" t="s">
        <v>524</v>
      </c>
      <c r="D84" s="177" t="s">
        <v>512</v>
      </c>
      <c r="E84" s="175" t="s">
        <v>170</v>
      </c>
      <c r="F84" s="432" t="s">
        <v>31</v>
      </c>
      <c r="G84" s="432"/>
      <c r="H84" s="433">
        <f>SUMIFS(F_Inputs!F$7:F$3228,F_Inputs!$B$7:$B$3228,Inp_PR24_BRL!$E84,F_Inputs!$A$7:$A$3228,$H$190)</f>
        <v>0</v>
      </c>
      <c r="I84" s="433">
        <f>SUMIFS(F_Inputs!G$7:G$3228,F_Inputs!$B$7:$B$3228,Inp_PR24_BRL!$E84,F_Inputs!$A$7:$A$3228,$H$190)</f>
        <v>0</v>
      </c>
      <c r="J84" s="433">
        <f>SUMIFS(F_Inputs!H$7:H$3228,F_Inputs!$B$7:$B$3228,Inp_PR24_BRL!$E84,F_Inputs!$A$7:$A$3228,$H$190)</f>
        <v>0</v>
      </c>
      <c r="K84" s="433">
        <f>SUMIFS(F_Inputs!I$7:I$3228,F_Inputs!$B$7:$B$3228,Inp_PR24_BRL!$E84,F_Inputs!$A$7:$A$3228,$H$190)</f>
        <v>0</v>
      </c>
      <c r="L84" s="433">
        <f>SUMIFS(F_Inputs!J$7:J$3228,F_Inputs!$B$7:$B$3228,Inp_PR24_BRL!$E84,F_Inputs!$A$7:$A$3228,$H$190)</f>
        <v>0</v>
      </c>
      <c r="M84" s="172" t="s">
        <v>525</v>
      </c>
      <c r="N84" s="173">
        <f>COUNTIF(InpC!$H$56:$L$266,Inp_PR24_BRL!E84)</f>
        <v>1</v>
      </c>
      <c r="O84" s="173">
        <f>COUNTIF(F_Inputs!$B$8:$B$3121,Inp_PR24_BRL!E84)</f>
        <v>17</v>
      </c>
      <c r="P84" s="164"/>
      <c r="Q84" s="164"/>
      <c r="R84" s="164"/>
      <c r="S84" s="164"/>
      <c r="T84" s="164"/>
      <c r="U84" s="164"/>
      <c r="V84" s="164"/>
    </row>
    <row r="85" spans="1:22" s="431" customFormat="1">
      <c r="A85" s="176" t="s">
        <v>510</v>
      </c>
      <c r="B85" s="435" t="s">
        <v>511</v>
      </c>
      <c r="C85" s="175" t="s">
        <v>526</v>
      </c>
      <c r="D85" s="177" t="s">
        <v>512</v>
      </c>
      <c r="E85" s="175" t="s">
        <v>172</v>
      </c>
      <c r="F85" s="432" t="s">
        <v>31</v>
      </c>
      <c r="G85" s="432"/>
      <c r="H85" s="433">
        <f>SUMIFS(F_Inputs!F$7:F$3228,F_Inputs!$B$7:$B$3228,Inp_PR24_BRL!$E85,F_Inputs!$A$7:$A$3228,$H$190)</f>
        <v>0</v>
      </c>
      <c r="I85" s="433">
        <f>SUMIFS(F_Inputs!G$7:G$3228,F_Inputs!$B$7:$B$3228,Inp_PR24_BRL!$E85,F_Inputs!$A$7:$A$3228,$H$190)</f>
        <v>0</v>
      </c>
      <c r="J85" s="433">
        <f>SUMIFS(F_Inputs!H$7:H$3228,F_Inputs!$B$7:$B$3228,Inp_PR24_BRL!$E85,F_Inputs!$A$7:$A$3228,$H$190)</f>
        <v>0</v>
      </c>
      <c r="K85" s="433">
        <f>SUMIFS(F_Inputs!I$7:I$3228,F_Inputs!$B$7:$B$3228,Inp_PR24_BRL!$E85,F_Inputs!$A$7:$A$3228,$H$190)</f>
        <v>0</v>
      </c>
      <c r="L85" s="433">
        <f>SUMIFS(F_Inputs!J$7:J$3228,F_Inputs!$B$7:$B$3228,Inp_PR24_BRL!$E85,F_Inputs!$A$7:$A$3228,$H$190)</f>
        <v>0</v>
      </c>
      <c r="M85" s="172" t="s">
        <v>525</v>
      </c>
      <c r="N85" s="173">
        <f>COUNTIF(InpC!$H$56:$L$266,Inp_PR24_BRL!E85)</f>
        <v>1</v>
      </c>
      <c r="O85" s="173">
        <f>COUNTIF(F_Inputs!$B$8:$B$3121,Inp_PR24_BRL!E85)</f>
        <v>17</v>
      </c>
      <c r="P85" s="164"/>
      <c r="Q85" s="164"/>
      <c r="R85" s="164"/>
      <c r="S85" s="164"/>
      <c r="T85" s="164"/>
      <c r="U85" s="164"/>
      <c r="V85" s="164"/>
    </row>
    <row r="86" spans="1:22" s="431" customFormat="1">
      <c r="A86" s="176" t="s">
        <v>510</v>
      </c>
      <c r="B86" s="435" t="s">
        <v>511</v>
      </c>
      <c r="C86" s="175" t="s">
        <v>527</v>
      </c>
      <c r="D86" s="177" t="s">
        <v>512</v>
      </c>
      <c r="E86" s="175" t="s">
        <v>174</v>
      </c>
      <c r="F86" s="432" t="s">
        <v>31</v>
      </c>
      <c r="G86" s="432"/>
      <c r="H86" s="433">
        <f>SUMIFS(F_Inputs!F$7:F$3228,F_Inputs!$B$7:$B$3228,Inp_PR24_BRL!$E86,F_Inputs!$A$7:$A$3228,$H$190)</f>
        <v>0</v>
      </c>
      <c r="I86" s="433">
        <f>SUMIFS(F_Inputs!G$7:G$3228,F_Inputs!$B$7:$B$3228,Inp_PR24_BRL!$E86,F_Inputs!$A$7:$A$3228,$H$190)</f>
        <v>0</v>
      </c>
      <c r="J86" s="433">
        <f>SUMIFS(F_Inputs!H$7:H$3228,F_Inputs!$B$7:$B$3228,Inp_PR24_BRL!$E86,F_Inputs!$A$7:$A$3228,$H$190)</f>
        <v>0</v>
      </c>
      <c r="K86" s="433">
        <f>SUMIFS(F_Inputs!I$7:I$3228,F_Inputs!$B$7:$B$3228,Inp_PR24_BRL!$E86,F_Inputs!$A$7:$A$3228,$H$190)</f>
        <v>0</v>
      </c>
      <c r="L86" s="433">
        <f>SUMIFS(F_Inputs!J$7:J$3228,F_Inputs!$B$7:$B$3228,Inp_PR24_BRL!$E86,F_Inputs!$A$7:$A$3228,$H$190)</f>
        <v>0</v>
      </c>
      <c r="M86" s="172" t="s">
        <v>525</v>
      </c>
      <c r="N86" s="173">
        <f>COUNTIF(InpC!$H$56:$L$266,Inp_PR24_BRL!E86)</f>
        <v>1</v>
      </c>
      <c r="O86" s="173">
        <f>COUNTIF(F_Inputs!$B$8:$B$3121,Inp_PR24_BRL!E86)</f>
        <v>17</v>
      </c>
      <c r="P86" s="164"/>
      <c r="Q86" s="164"/>
      <c r="R86" s="164"/>
      <c r="S86" s="164"/>
      <c r="T86" s="164"/>
      <c r="U86" s="164"/>
      <c r="V86" s="164"/>
    </row>
    <row r="87" spans="1:22" s="431" customFormat="1">
      <c r="A87" s="167" t="s">
        <v>510</v>
      </c>
      <c r="B87" s="436" t="s">
        <v>528</v>
      </c>
      <c r="C87" s="164"/>
      <c r="D87" s="163" t="s">
        <v>529</v>
      </c>
      <c r="E87" s="164" t="s">
        <v>176</v>
      </c>
      <c r="F87" s="432" t="s">
        <v>31</v>
      </c>
      <c r="G87" s="432"/>
      <c r="H87" s="433">
        <f>SUMIFS(F_Inputs!F$7:F$3228,F_Inputs!$B$7:$B$3228,Inp_PR24_BRL!$E87,F_Inputs!$A$7:$A$3228,$H$190)</f>
        <v>0</v>
      </c>
      <c r="I87" s="433">
        <f>SUMIFS(F_Inputs!G$7:G$3228,F_Inputs!$B$7:$B$3228,Inp_PR24_BRL!$E87,F_Inputs!$A$7:$A$3228,$H$190)</f>
        <v>0</v>
      </c>
      <c r="J87" s="433">
        <f>SUMIFS(F_Inputs!H$7:H$3228,F_Inputs!$B$7:$B$3228,Inp_PR24_BRL!$E87,F_Inputs!$A$7:$A$3228,$H$190)</f>
        <v>0</v>
      </c>
      <c r="K87" s="433">
        <f>SUMIFS(F_Inputs!I$7:I$3228,F_Inputs!$B$7:$B$3228,Inp_PR24_BRL!$E87,F_Inputs!$A$7:$A$3228,$H$190)</f>
        <v>0</v>
      </c>
      <c r="L87" s="433">
        <f>SUMIFS(F_Inputs!J$7:J$3228,F_Inputs!$B$7:$B$3228,Inp_PR24_BRL!$E87,F_Inputs!$A$7:$A$3228,$H$190)</f>
        <v>0</v>
      </c>
      <c r="M87" s="172" t="s">
        <v>525</v>
      </c>
      <c r="N87" s="173">
        <f>COUNTIF(InpC!$H$56:$L$266,Inp_PR24_BRL!E87)</f>
        <v>1</v>
      </c>
      <c r="O87" s="173">
        <f>COUNTIF(F_Inputs!$B$8:$B$3121,Inp_PR24_BRL!E87)</f>
        <v>17</v>
      </c>
      <c r="P87" s="164"/>
      <c r="Q87" s="164"/>
      <c r="R87" s="164"/>
      <c r="S87" s="164"/>
      <c r="T87" s="164"/>
      <c r="U87" s="164"/>
      <c r="V87" s="164"/>
    </row>
    <row r="88" spans="1:22" s="431" customFormat="1">
      <c r="A88" s="167" t="s">
        <v>510</v>
      </c>
      <c r="B88" s="436" t="s">
        <v>530</v>
      </c>
      <c r="C88" s="164"/>
      <c r="D88" s="163" t="s">
        <v>531</v>
      </c>
      <c r="E88" s="164" t="s">
        <v>178</v>
      </c>
      <c r="F88" s="432" t="s">
        <v>31</v>
      </c>
      <c r="G88" s="432"/>
      <c r="H88" s="433">
        <f>SUMIFS(F_Inputs!F$7:F$3228,F_Inputs!$B$7:$B$3228,Inp_PR24_BRL!$E88,F_Inputs!$A$7:$A$3228,$H$190)</f>
        <v>0.05</v>
      </c>
      <c r="I88" s="433">
        <f>SUMIFS(F_Inputs!G$7:G$3228,F_Inputs!$B$7:$B$3228,Inp_PR24_BRL!$E88,F_Inputs!$A$7:$A$3228,$H$190)</f>
        <v>0.05</v>
      </c>
      <c r="J88" s="433">
        <f>SUMIFS(F_Inputs!H$7:H$3228,F_Inputs!$B$7:$B$3228,Inp_PR24_BRL!$E88,F_Inputs!$A$7:$A$3228,$H$190)</f>
        <v>0.05</v>
      </c>
      <c r="K88" s="433">
        <f>SUMIFS(F_Inputs!I$7:I$3228,F_Inputs!$B$7:$B$3228,Inp_PR24_BRL!$E88,F_Inputs!$A$7:$A$3228,$H$190)</f>
        <v>0.05</v>
      </c>
      <c r="L88" s="433">
        <f>SUMIFS(F_Inputs!J$7:J$3228,F_Inputs!$B$7:$B$3228,Inp_PR24_BRL!$E88,F_Inputs!$A$7:$A$3228,$H$190)</f>
        <v>0.05</v>
      </c>
      <c r="M88" s="172" t="s">
        <v>525</v>
      </c>
      <c r="N88" s="173">
        <f>COUNTIF(InpC!$H$56:$L$266,Inp_PR24_BRL!E88)</f>
        <v>1</v>
      </c>
      <c r="O88" s="173">
        <f>COUNTIF(F_Inputs!$B$8:$B$3121,Inp_PR24_BRL!E88)</f>
        <v>17</v>
      </c>
      <c r="P88" s="164"/>
      <c r="Q88" s="164"/>
      <c r="R88" s="164"/>
      <c r="S88" s="164"/>
      <c r="T88" s="164"/>
      <c r="U88" s="164"/>
      <c r="V88" s="164"/>
    </row>
    <row r="89" spans="1:22" s="431" customFormat="1">
      <c r="A89" s="167" t="s">
        <v>510</v>
      </c>
      <c r="B89" s="436" t="s">
        <v>532</v>
      </c>
      <c r="C89" s="164"/>
      <c r="D89" s="163" t="s">
        <v>533</v>
      </c>
      <c r="E89" s="164" t="s">
        <v>180</v>
      </c>
      <c r="F89" s="432" t="s">
        <v>31</v>
      </c>
      <c r="G89" s="432"/>
      <c r="H89" s="433">
        <f>SUMIFS(F_Inputs!F$7:F$3228,F_Inputs!$B$7:$B$3228,Inp_PR24_BRL!$E89,F_Inputs!$A$7:$A$3228,$H$190)</f>
        <v>0</v>
      </c>
      <c r="I89" s="433">
        <f>SUMIFS(F_Inputs!G$7:G$3228,F_Inputs!$B$7:$B$3228,Inp_PR24_BRL!$E89,F_Inputs!$A$7:$A$3228,$H$190)</f>
        <v>0</v>
      </c>
      <c r="J89" s="433">
        <f>SUMIFS(F_Inputs!H$7:H$3228,F_Inputs!$B$7:$B$3228,Inp_PR24_BRL!$E89,F_Inputs!$A$7:$A$3228,$H$190)</f>
        <v>0</v>
      </c>
      <c r="K89" s="433">
        <f>SUMIFS(F_Inputs!I$7:I$3228,F_Inputs!$B$7:$B$3228,Inp_PR24_BRL!$E89,F_Inputs!$A$7:$A$3228,$H$190)</f>
        <v>0</v>
      </c>
      <c r="L89" s="433">
        <f>SUMIFS(F_Inputs!J$7:J$3228,F_Inputs!$B$7:$B$3228,Inp_PR24_BRL!$E89,F_Inputs!$A$7:$A$3228,$H$190)</f>
        <v>0</v>
      </c>
      <c r="M89" s="172" t="s">
        <v>525</v>
      </c>
      <c r="N89" s="173">
        <f>COUNTIF(InpC!$H$56:$L$266,Inp_PR24_BRL!E89)</f>
        <v>1</v>
      </c>
      <c r="O89" s="173">
        <f>COUNTIF(F_Inputs!$B$8:$B$3121,Inp_PR24_BRL!E89)</f>
        <v>17</v>
      </c>
      <c r="P89" s="164"/>
      <c r="Q89" s="164"/>
      <c r="R89" s="164"/>
      <c r="S89" s="164"/>
      <c r="T89" s="164"/>
      <c r="U89" s="164"/>
      <c r="V89" s="164"/>
    </row>
    <row r="90" spans="1:22" s="431" customFormat="1">
      <c r="A90" s="167" t="s">
        <v>510</v>
      </c>
      <c r="B90" s="436" t="s">
        <v>534</v>
      </c>
      <c r="C90" s="164"/>
      <c r="D90" s="163" t="s">
        <v>535</v>
      </c>
      <c r="E90" s="164" t="s">
        <v>182</v>
      </c>
      <c r="F90" s="432" t="s">
        <v>31</v>
      </c>
      <c r="G90" s="432"/>
      <c r="H90" s="433">
        <f>SUMIFS(F_Inputs!F$7:F$3228,F_Inputs!$B$7:$B$3228,Inp_PR24_BRL!$E90,F_Inputs!$A$7:$A$3228,$H$190)</f>
        <v>0</v>
      </c>
      <c r="I90" s="433">
        <f>SUMIFS(F_Inputs!G$7:G$3228,F_Inputs!$B$7:$B$3228,Inp_PR24_BRL!$E90,F_Inputs!$A$7:$A$3228,$H$190)</f>
        <v>0</v>
      </c>
      <c r="J90" s="433">
        <f>SUMIFS(F_Inputs!H$7:H$3228,F_Inputs!$B$7:$B$3228,Inp_PR24_BRL!$E90,F_Inputs!$A$7:$A$3228,$H$190)</f>
        <v>0</v>
      </c>
      <c r="K90" s="433">
        <f>SUMIFS(F_Inputs!I$7:I$3228,F_Inputs!$B$7:$B$3228,Inp_PR24_BRL!$E90,F_Inputs!$A$7:$A$3228,$H$190)</f>
        <v>0</v>
      </c>
      <c r="L90" s="433">
        <f>SUMIFS(F_Inputs!J$7:J$3228,F_Inputs!$B$7:$B$3228,Inp_PR24_BRL!$E90,F_Inputs!$A$7:$A$3228,$H$190)</f>
        <v>0</v>
      </c>
      <c r="M90" s="172" t="s">
        <v>525</v>
      </c>
      <c r="N90" s="173">
        <f>COUNTIF(InpC!$H$56:$L$266,Inp_PR24_BRL!E90)</f>
        <v>1</v>
      </c>
      <c r="O90" s="173">
        <f>COUNTIF(F_Inputs!$B$8:$B$3121,Inp_PR24_BRL!E90)</f>
        <v>17</v>
      </c>
      <c r="P90" s="164"/>
      <c r="Q90" s="164"/>
      <c r="R90" s="164"/>
      <c r="S90" s="164"/>
      <c r="T90" s="164"/>
      <c r="U90" s="164"/>
      <c r="V90" s="164"/>
    </row>
    <row r="91" spans="1:22" s="431" customFormat="1">
      <c r="A91" s="167" t="s">
        <v>510</v>
      </c>
      <c r="B91" s="436" t="s">
        <v>536</v>
      </c>
      <c r="C91" s="164"/>
      <c r="D91" s="163" t="s">
        <v>537</v>
      </c>
      <c r="E91" s="164" t="s">
        <v>184</v>
      </c>
      <c r="F91" s="432" t="s">
        <v>31</v>
      </c>
      <c r="G91" s="432"/>
      <c r="H91" s="433">
        <f>SUMIFS(F_Inputs!F$7:F$3228,F_Inputs!$B$7:$B$3228,Inp_PR24_BRL!$E91,F_Inputs!$A$7:$A$3228,$H$190)</f>
        <v>0</v>
      </c>
      <c r="I91" s="433">
        <f>SUMIFS(F_Inputs!G$7:G$3228,F_Inputs!$B$7:$B$3228,Inp_PR24_BRL!$E91,F_Inputs!$A$7:$A$3228,$H$190)</f>
        <v>0</v>
      </c>
      <c r="J91" s="433">
        <f>SUMIFS(F_Inputs!H$7:H$3228,F_Inputs!$B$7:$B$3228,Inp_PR24_BRL!$E91,F_Inputs!$A$7:$A$3228,$H$190)</f>
        <v>0</v>
      </c>
      <c r="K91" s="433">
        <f>SUMIFS(F_Inputs!I$7:I$3228,F_Inputs!$B$7:$B$3228,Inp_PR24_BRL!$E91,F_Inputs!$A$7:$A$3228,$H$190)</f>
        <v>0</v>
      </c>
      <c r="L91" s="433">
        <f>SUMIFS(F_Inputs!J$7:J$3228,F_Inputs!$B$7:$B$3228,Inp_PR24_BRL!$E91,F_Inputs!$A$7:$A$3228,$H$190)</f>
        <v>0</v>
      </c>
      <c r="M91" s="172" t="s">
        <v>525</v>
      </c>
      <c r="N91" s="173">
        <f>COUNTIF(InpC!$H$56:$L$266,Inp_PR24_BRL!E91)</f>
        <v>1</v>
      </c>
      <c r="O91" s="173">
        <f>COUNTIF(F_Inputs!$B$8:$B$3121,Inp_PR24_BRL!E91)</f>
        <v>17</v>
      </c>
      <c r="P91" s="164"/>
      <c r="Q91" s="164"/>
      <c r="R91" s="164"/>
      <c r="S91" s="164"/>
      <c r="T91" s="164"/>
      <c r="U91" s="164"/>
      <c r="V91" s="164"/>
    </row>
    <row r="92" spans="1:22" s="431" customFormat="1">
      <c r="A92" s="167" t="s">
        <v>510</v>
      </c>
      <c r="B92" s="436" t="s">
        <v>538</v>
      </c>
      <c r="C92" s="164"/>
      <c r="D92" s="163" t="s">
        <v>539</v>
      </c>
      <c r="E92" s="164" t="s">
        <v>186</v>
      </c>
      <c r="F92" s="432" t="s">
        <v>31</v>
      </c>
      <c r="G92" s="432"/>
      <c r="H92" s="433">
        <f>SUMIFS(F_Inputs!F$7:F$3228,F_Inputs!$B$7:$B$3228,Inp_PR24_BRL!$E92,F_Inputs!$A$7:$A$3228,$H$190)</f>
        <v>0.13100000000000001</v>
      </c>
      <c r="I92" s="433">
        <f>SUMIFS(F_Inputs!G$7:G$3228,F_Inputs!$B$7:$B$3228,Inp_PR24_BRL!$E92,F_Inputs!$A$7:$A$3228,$H$190)</f>
        <v>0.125</v>
      </c>
      <c r="J92" s="433">
        <f>SUMIFS(F_Inputs!H$7:H$3228,F_Inputs!$B$7:$B$3228,Inp_PR24_BRL!$E92,F_Inputs!$A$7:$A$3228,$H$190)</f>
        <v>0.125</v>
      </c>
      <c r="K92" s="433">
        <f>SUMIFS(F_Inputs!I$7:I$3228,F_Inputs!$B$7:$B$3228,Inp_PR24_BRL!$E92,F_Inputs!$A$7:$A$3228,$H$190)</f>
        <v>0.123</v>
      </c>
      <c r="L92" s="433">
        <f>SUMIFS(F_Inputs!J$7:J$3228,F_Inputs!$B$7:$B$3228,Inp_PR24_BRL!$E92,F_Inputs!$A$7:$A$3228,$H$190)</f>
        <v>0.125</v>
      </c>
      <c r="M92" s="172" t="s">
        <v>525</v>
      </c>
      <c r="N92" s="173">
        <f>COUNTIF(InpC!$H$56:$L$266,Inp_PR24_BRL!E92)</f>
        <v>1</v>
      </c>
      <c r="O92" s="173">
        <f>COUNTIF(F_Inputs!$B$8:$B$3121,Inp_PR24_BRL!E92)</f>
        <v>17</v>
      </c>
      <c r="P92" s="164"/>
      <c r="Q92" s="164"/>
      <c r="R92" s="164"/>
      <c r="S92" s="164"/>
      <c r="T92" s="164"/>
      <c r="U92" s="164"/>
      <c r="V92" s="164"/>
    </row>
    <row r="93" spans="1:22" s="431" customFormat="1">
      <c r="A93" s="167" t="s">
        <v>510</v>
      </c>
      <c r="B93" s="436" t="s">
        <v>540</v>
      </c>
      <c r="C93" s="164"/>
      <c r="D93" s="163" t="s">
        <v>541</v>
      </c>
      <c r="E93" s="164" t="s">
        <v>188</v>
      </c>
      <c r="F93" s="432" t="s">
        <v>31</v>
      </c>
      <c r="G93" s="432"/>
      <c r="H93" s="433">
        <f>SUMIFS(F_Inputs!F$7:F$3228,F_Inputs!$B$7:$B$3228,Inp_PR24_BRL!$E93,F_Inputs!$A$7:$A$3228,$H$190)</f>
        <v>9.5000000000000001E-2</v>
      </c>
      <c r="I93" s="433">
        <f>SUMIFS(F_Inputs!G$7:G$3228,F_Inputs!$B$7:$B$3228,Inp_PR24_BRL!$E93,F_Inputs!$A$7:$A$3228,$H$190)</f>
        <v>9.0999999999999998E-2</v>
      </c>
      <c r="J93" s="433">
        <f>SUMIFS(F_Inputs!H$7:H$3228,F_Inputs!$B$7:$B$3228,Inp_PR24_BRL!$E93,F_Inputs!$A$7:$A$3228,$H$190)</f>
        <v>9.0999999999999998E-2</v>
      </c>
      <c r="K93" s="433">
        <f>SUMIFS(F_Inputs!I$7:I$3228,F_Inputs!$B$7:$B$3228,Inp_PR24_BRL!$E93,F_Inputs!$A$7:$A$3228,$H$190)</f>
        <v>0.09</v>
      </c>
      <c r="L93" s="433">
        <f>SUMIFS(F_Inputs!J$7:J$3228,F_Inputs!$B$7:$B$3228,Inp_PR24_BRL!$E93,F_Inputs!$A$7:$A$3228,$H$190)</f>
        <v>9.0999999999999998E-2</v>
      </c>
      <c r="M93" s="172" t="s">
        <v>525</v>
      </c>
      <c r="N93" s="173">
        <f>COUNTIF(InpC!$H$56:$L$266,Inp_PR24_BRL!E93)</f>
        <v>1</v>
      </c>
      <c r="O93" s="173">
        <f>COUNTIF(F_Inputs!$B$8:$B$3121,Inp_PR24_BRL!E93)</f>
        <v>17</v>
      </c>
      <c r="P93" s="164"/>
      <c r="Q93" s="164"/>
      <c r="R93" s="164"/>
      <c r="S93" s="164"/>
      <c r="T93" s="164"/>
      <c r="U93" s="164"/>
      <c r="V93" s="164"/>
    </row>
    <row r="94" spans="1:22" s="431" customFormat="1">
      <c r="A94" s="167" t="s">
        <v>510</v>
      </c>
      <c r="B94" s="436" t="s">
        <v>542</v>
      </c>
      <c r="C94" s="164"/>
      <c r="D94" s="163" t="s">
        <v>543</v>
      </c>
      <c r="E94" s="164" t="s">
        <v>190</v>
      </c>
      <c r="F94" s="432" t="s">
        <v>31</v>
      </c>
      <c r="G94" s="432"/>
      <c r="H94" s="433">
        <f>SUMIFS(F_Inputs!F$7:F$3228,F_Inputs!$B$7:$B$3228,Inp_PR24_BRL!$E94,F_Inputs!$A$7:$A$3228,$H$190)</f>
        <v>0</v>
      </c>
      <c r="I94" s="433">
        <f>SUMIFS(F_Inputs!G$7:G$3228,F_Inputs!$B$7:$B$3228,Inp_PR24_BRL!$E94,F_Inputs!$A$7:$A$3228,$H$190)</f>
        <v>0</v>
      </c>
      <c r="J94" s="433">
        <f>SUMIFS(F_Inputs!H$7:H$3228,F_Inputs!$B$7:$B$3228,Inp_PR24_BRL!$E94,F_Inputs!$A$7:$A$3228,$H$190)</f>
        <v>0</v>
      </c>
      <c r="K94" s="433">
        <f>SUMIFS(F_Inputs!I$7:I$3228,F_Inputs!$B$7:$B$3228,Inp_PR24_BRL!$E94,F_Inputs!$A$7:$A$3228,$H$190)</f>
        <v>0</v>
      </c>
      <c r="L94" s="433">
        <f>SUMIFS(F_Inputs!J$7:J$3228,F_Inputs!$B$7:$B$3228,Inp_PR24_BRL!$E94,F_Inputs!$A$7:$A$3228,$H$190)</f>
        <v>0</v>
      </c>
      <c r="M94" s="172" t="s">
        <v>525</v>
      </c>
      <c r="N94" s="173">
        <f>COUNTIF(InpC!$H$56:$L$266,Inp_PR24_BRL!E94)</f>
        <v>1</v>
      </c>
      <c r="O94" s="173">
        <f>COUNTIF(F_Inputs!$B$8:$B$3121,Inp_PR24_BRL!E94)</f>
        <v>17</v>
      </c>
      <c r="P94" s="164"/>
      <c r="Q94" s="164"/>
      <c r="R94" s="164"/>
      <c r="S94" s="164"/>
      <c r="T94" s="164"/>
      <c r="U94" s="164"/>
      <c r="V94" s="164"/>
    </row>
    <row r="95" spans="1:22" s="431" customFormat="1">
      <c r="A95" s="176" t="s">
        <v>510</v>
      </c>
      <c r="B95" s="435" t="s">
        <v>514</v>
      </c>
      <c r="C95" s="175" t="s">
        <v>524</v>
      </c>
      <c r="D95" s="177" t="s">
        <v>515</v>
      </c>
      <c r="E95" s="175" t="s">
        <v>192</v>
      </c>
      <c r="F95" s="432" t="s">
        <v>31</v>
      </c>
      <c r="G95" s="432"/>
      <c r="H95" s="433">
        <f>SUMIFS(F_Inputs!F$7:F$3228,F_Inputs!$B$7:$B$3228,Inp_PR24_BRL!$E95,F_Inputs!$A$7:$A$3228,$H$190)</f>
        <v>3.0000000000000001E-3</v>
      </c>
      <c r="I95" s="433">
        <f>SUMIFS(F_Inputs!G$7:G$3228,F_Inputs!$B$7:$B$3228,Inp_PR24_BRL!$E95,F_Inputs!$A$7:$A$3228,$H$190)</f>
        <v>3.0000000000000001E-3</v>
      </c>
      <c r="J95" s="433">
        <f>SUMIFS(F_Inputs!H$7:H$3228,F_Inputs!$B$7:$B$3228,Inp_PR24_BRL!$E95,F_Inputs!$A$7:$A$3228,$H$190)</f>
        <v>3.0000000000000001E-3</v>
      </c>
      <c r="K95" s="433">
        <f>SUMIFS(F_Inputs!I$7:I$3228,F_Inputs!$B$7:$B$3228,Inp_PR24_BRL!$E95,F_Inputs!$A$7:$A$3228,$H$190)</f>
        <v>3.0000000000000001E-3</v>
      </c>
      <c r="L95" s="433">
        <f>SUMIFS(F_Inputs!J$7:J$3228,F_Inputs!$B$7:$B$3228,Inp_PR24_BRL!$E95,F_Inputs!$A$7:$A$3228,$H$190)</f>
        <v>3.0000000000000001E-3</v>
      </c>
      <c r="M95" s="172" t="s">
        <v>525</v>
      </c>
      <c r="N95" s="173">
        <f>COUNTIF(InpC!$H$56:$L$266,Inp_PR24_BRL!E95)</f>
        <v>1</v>
      </c>
      <c r="O95" s="173">
        <f>COUNTIF(F_Inputs!$B$8:$B$3121,Inp_PR24_BRL!E95)</f>
        <v>17</v>
      </c>
      <c r="P95" s="164"/>
      <c r="Q95" s="164"/>
      <c r="R95" s="164"/>
      <c r="S95" s="164"/>
      <c r="T95" s="164"/>
      <c r="U95" s="164"/>
      <c r="V95" s="164"/>
    </row>
    <row r="96" spans="1:22" s="431" customFormat="1">
      <c r="A96" s="176" t="s">
        <v>510</v>
      </c>
      <c r="B96" s="435" t="s">
        <v>514</v>
      </c>
      <c r="C96" s="175" t="s">
        <v>526</v>
      </c>
      <c r="D96" s="177" t="s">
        <v>515</v>
      </c>
      <c r="E96" s="175" t="s">
        <v>194</v>
      </c>
      <c r="F96" s="432" t="s">
        <v>31</v>
      </c>
      <c r="G96" s="432"/>
      <c r="H96" s="433">
        <f>SUMIFS(F_Inputs!F$7:F$3228,F_Inputs!$B$7:$B$3228,Inp_PR24_BRL!$E96,F_Inputs!$A$7:$A$3228,$H$190)</f>
        <v>0.71899999999999997</v>
      </c>
      <c r="I96" s="433">
        <f>SUMIFS(F_Inputs!G$7:G$3228,F_Inputs!$B$7:$B$3228,Inp_PR24_BRL!$E96,F_Inputs!$A$7:$A$3228,$H$190)</f>
        <v>0.71899999999999997</v>
      </c>
      <c r="J96" s="433">
        <f>SUMIFS(F_Inputs!H$7:H$3228,F_Inputs!$B$7:$B$3228,Inp_PR24_BRL!$E96,F_Inputs!$A$7:$A$3228,$H$190)</f>
        <v>0.71899999999999997</v>
      </c>
      <c r="K96" s="433">
        <f>SUMIFS(F_Inputs!I$7:I$3228,F_Inputs!$B$7:$B$3228,Inp_PR24_BRL!$E96,F_Inputs!$A$7:$A$3228,$H$190)</f>
        <v>0.71899999999999997</v>
      </c>
      <c r="L96" s="433">
        <f>SUMIFS(F_Inputs!J$7:J$3228,F_Inputs!$B$7:$B$3228,Inp_PR24_BRL!$E96,F_Inputs!$A$7:$A$3228,$H$190)</f>
        <v>0.71899999999999997</v>
      </c>
      <c r="M96" s="172" t="s">
        <v>525</v>
      </c>
      <c r="N96" s="173">
        <f>COUNTIF(InpC!$H$56:$L$266,Inp_PR24_BRL!E96)</f>
        <v>1</v>
      </c>
      <c r="O96" s="173">
        <f>COUNTIF(F_Inputs!$B$8:$B$3121,Inp_PR24_BRL!E96)</f>
        <v>17</v>
      </c>
      <c r="P96" s="164"/>
      <c r="Q96" s="164"/>
      <c r="R96" s="164"/>
      <c r="S96" s="164"/>
      <c r="T96" s="164"/>
      <c r="U96" s="164"/>
      <c r="V96" s="164"/>
    </row>
    <row r="97" spans="1:22" s="431" customFormat="1">
      <c r="A97" s="176" t="s">
        <v>510</v>
      </c>
      <c r="B97" s="435" t="s">
        <v>514</v>
      </c>
      <c r="C97" s="175" t="s">
        <v>527</v>
      </c>
      <c r="D97" s="177" t="s">
        <v>515</v>
      </c>
      <c r="E97" s="175" t="s">
        <v>196</v>
      </c>
      <c r="F97" s="432" t="s">
        <v>31</v>
      </c>
      <c r="G97" s="432"/>
      <c r="H97" s="433">
        <f>SUMIFS(F_Inputs!F$7:F$3228,F_Inputs!$B$7:$B$3228,Inp_PR24_BRL!$E97,F_Inputs!$A$7:$A$3228,$H$190)</f>
        <v>0.40899999999999997</v>
      </c>
      <c r="I97" s="433">
        <f>SUMIFS(F_Inputs!G$7:G$3228,F_Inputs!$B$7:$B$3228,Inp_PR24_BRL!$E97,F_Inputs!$A$7:$A$3228,$H$190)</f>
        <v>0.41899999999999998</v>
      </c>
      <c r="J97" s="433">
        <f>SUMIFS(F_Inputs!H$7:H$3228,F_Inputs!$B$7:$B$3228,Inp_PR24_BRL!$E97,F_Inputs!$A$7:$A$3228,$H$190)</f>
        <v>0.41899999999999998</v>
      </c>
      <c r="K97" s="433">
        <f>SUMIFS(F_Inputs!I$7:I$3228,F_Inputs!$B$7:$B$3228,Inp_PR24_BRL!$E97,F_Inputs!$A$7:$A$3228,$H$190)</f>
        <v>0.42199999999999999</v>
      </c>
      <c r="L97" s="433">
        <f>SUMIFS(F_Inputs!J$7:J$3228,F_Inputs!$B$7:$B$3228,Inp_PR24_BRL!$E97,F_Inputs!$A$7:$A$3228,$H$190)</f>
        <v>0.41899999999999998</v>
      </c>
      <c r="M97" s="172" t="s">
        <v>525</v>
      </c>
      <c r="N97" s="173">
        <f>COUNTIF(InpC!$H$56:$L$266,Inp_PR24_BRL!E97)</f>
        <v>1</v>
      </c>
      <c r="O97" s="173">
        <f>COUNTIF(F_Inputs!$B$8:$B$3121,Inp_PR24_BRL!E97)</f>
        <v>17</v>
      </c>
      <c r="P97" s="164"/>
      <c r="Q97" s="164"/>
      <c r="R97" s="164"/>
      <c r="S97" s="164"/>
      <c r="T97" s="164"/>
      <c r="U97" s="164"/>
      <c r="V97" s="164"/>
    </row>
    <row r="98" spans="1:22" s="431" customFormat="1">
      <c r="A98" s="176" t="s">
        <v>510</v>
      </c>
      <c r="B98" s="435" t="s">
        <v>516</v>
      </c>
      <c r="C98" s="175" t="s">
        <v>524</v>
      </c>
      <c r="D98" s="177" t="s">
        <v>517</v>
      </c>
      <c r="E98" s="175" t="s">
        <v>198</v>
      </c>
      <c r="F98" s="432" t="s">
        <v>31</v>
      </c>
      <c r="G98" s="432"/>
      <c r="H98" s="433">
        <f>SUMIFS(F_Inputs!F$7:F$3228,F_Inputs!$B$7:$B$3228,Inp_PR24_BRL!$E98,F_Inputs!$A$7:$A$3228,$H$190)</f>
        <v>0</v>
      </c>
      <c r="I98" s="433">
        <f>SUMIFS(F_Inputs!G$7:G$3228,F_Inputs!$B$7:$B$3228,Inp_PR24_BRL!$E98,F_Inputs!$A$7:$A$3228,$H$190)</f>
        <v>0</v>
      </c>
      <c r="J98" s="433">
        <f>SUMIFS(F_Inputs!H$7:H$3228,F_Inputs!$B$7:$B$3228,Inp_PR24_BRL!$E98,F_Inputs!$A$7:$A$3228,$H$190)</f>
        <v>0</v>
      </c>
      <c r="K98" s="433">
        <f>SUMIFS(F_Inputs!I$7:I$3228,F_Inputs!$B$7:$B$3228,Inp_PR24_BRL!$E98,F_Inputs!$A$7:$A$3228,$H$190)</f>
        <v>0</v>
      </c>
      <c r="L98" s="433">
        <f>SUMIFS(F_Inputs!J$7:J$3228,F_Inputs!$B$7:$B$3228,Inp_PR24_BRL!$E98,F_Inputs!$A$7:$A$3228,$H$190)</f>
        <v>0</v>
      </c>
      <c r="M98" s="172" t="s">
        <v>525</v>
      </c>
      <c r="N98" s="173">
        <f>COUNTIF(InpC!$H$56:$L$266,Inp_PR24_BRL!E98)</f>
        <v>1</v>
      </c>
      <c r="O98" s="173">
        <f>COUNTIF(F_Inputs!$B$8:$B$3121,Inp_PR24_BRL!E98)</f>
        <v>17</v>
      </c>
      <c r="P98" s="164"/>
      <c r="Q98" s="164"/>
      <c r="R98" s="164"/>
      <c r="S98" s="164"/>
      <c r="T98" s="164"/>
      <c r="U98" s="164"/>
      <c r="V98" s="164"/>
    </row>
    <row r="99" spans="1:22" s="431" customFormat="1">
      <c r="A99" s="176" t="s">
        <v>510</v>
      </c>
      <c r="B99" s="435" t="s">
        <v>516</v>
      </c>
      <c r="C99" s="175" t="s">
        <v>526</v>
      </c>
      <c r="D99" s="177" t="s">
        <v>517</v>
      </c>
      <c r="E99" s="175" t="s">
        <v>200</v>
      </c>
      <c r="F99" s="432" t="s">
        <v>31</v>
      </c>
      <c r="G99" s="432"/>
      <c r="H99" s="433">
        <f>SUMIFS(F_Inputs!F$7:F$3228,F_Inputs!$B$7:$B$3228,Inp_PR24_BRL!$E99,F_Inputs!$A$7:$A$3228,$H$190)</f>
        <v>0</v>
      </c>
      <c r="I99" s="433">
        <f>SUMIFS(F_Inputs!G$7:G$3228,F_Inputs!$B$7:$B$3228,Inp_PR24_BRL!$E99,F_Inputs!$A$7:$A$3228,$H$190)</f>
        <v>0</v>
      </c>
      <c r="J99" s="433">
        <f>SUMIFS(F_Inputs!H$7:H$3228,F_Inputs!$B$7:$B$3228,Inp_PR24_BRL!$E99,F_Inputs!$A$7:$A$3228,$H$190)</f>
        <v>0</v>
      </c>
      <c r="K99" s="433">
        <f>SUMIFS(F_Inputs!I$7:I$3228,F_Inputs!$B$7:$B$3228,Inp_PR24_BRL!$E99,F_Inputs!$A$7:$A$3228,$H$190)</f>
        <v>0</v>
      </c>
      <c r="L99" s="433">
        <f>SUMIFS(F_Inputs!J$7:J$3228,F_Inputs!$B$7:$B$3228,Inp_PR24_BRL!$E99,F_Inputs!$A$7:$A$3228,$H$190)</f>
        <v>0</v>
      </c>
      <c r="M99" s="172" t="s">
        <v>525</v>
      </c>
      <c r="N99" s="173">
        <f>COUNTIF(InpC!$H$56:$L$266,Inp_PR24_BRL!E99)</f>
        <v>1</v>
      </c>
      <c r="O99" s="173">
        <f>COUNTIF(F_Inputs!$B$8:$B$3121,Inp_PR24_BRL!E99)</f>
        <v>17</v>
      </c>
      <c r="P99" s="164"/>
      <c r="Q99" s="164"/>
      <c r="R99" s="164"/>
      <c r="S99" s="164"/>
      <c r="T99" s="164"/>
      <c r="U99" s="164"/>
      <c r="V99" s="164"/>
    </row>
    <row r="100" spans="1:22" s="431" customFormat="1">
      <c r="A100" s="176" t="s">
        <v>510</v>
      </c>
      <c r="B100" s="435" t="s">
        <v>516</v>
      </c>
      <c r="C100" s="175" t="s">
        <v>527</v>
      </c>
      <c r="D100" s="177" t="s">
        <v>517</v>
      </c>
      <c r="E100" s="175" t="s">
        <v>202</v>
      </c>
      <c r="F100" s="432" t="s">
        <v>31</v>
      </c>
      <c r="G100" s="432"/>
      <c r="H100" s="433">
        <f>SUMIFS(F_Inputs!F$7:F$3228,F_Inputs!$B$7:$B$3228,Inp_PR24_BRL!$E100,F_Inputs!$A$7:$A$3228,$H$190)</f>
        <v>0</v>
      </c>
      <c r="I100" s="433">
        <f>SUMIFS(F_Inputs!G$7:G$3228,F_Inputs!$B$7:$B$3228,Inp_PR24_BRL!$E100,F_Inputs!$A$7:$A$3228,$H$190)</f>
        <v>0</v>
      </c>
      <c r="J100" s="433">
        <f>SUMIFS(F_Inputs!H$7:H$3228,F_Inputs!$B$7:$B$3228,Inp_PR24_BRL!$E100,F_Inputs!$A$7:$A$3228,$H$190)</f>
        <v>0</v>
      </c>
      <c r="K100" s="433">
        <f>SUMIFS(F_Inputs!I$7:I$3228,F_Inputs!$B$7:$B$3228,Inp_PR24_BRL!$E100,F_Inputs!$A$7:$A$3228,$H$190)</f>
        <v>0</v>
      </c>
      <c r="L100" s="433">
        <f>SUMIFS(F_Inputs!J$7:J$3228,F_Inputs!$B$7:$B$3228,Inp_PR24_BRL!$E100,F_Inputs!$A$7:$A$3228,$H$190)</f>
        <v>0</v>
      </c>
      <c r="M100" s="172" t="s">
        <v>525</v>
      </c>
      <c r="N100" s="173">
        <f>COUNTIF(InpC!$H$56:$L$266,Inp_PR24_BRL!E100)</f>
        <v>1</v>
      </c>
      <c r="O100" s="173">
        <f>COUNTIF(F_Inputs!$B$8:$B$3121,Inp_PR24_BRL!E100)</f>
        <v>17</v>
      </c>
      <c r="P100" s="164"/>
      <c r="Q100" s="164"/>
      <c r="R100" s="164"/>
      <c r="S100" s="164"/>
      <c r="T100" s="164"/>
      <c r="U100" s="164"/>
      <c r="V100" s="164"/>
    </row>
    <row r="101" spans="1:22" s="431" customFormat="1">
      <c r="A101" s="167" t="s">
        <v>510</v>
      </c>
      <c r="B101" s="434" t="s">
        <v>544</v>
      </c>
      <c r="C101" s="164"/>
      <c r="D101" s="163" t="s">
        <v>545</v>
      </c>
      <c r="E101" s="164" t="s">
        <v>204</v>
      </c>
      <c r="F101" s="432" t="s">
        <v>31</v>
      </c>
      <c r="G101" s="432"/>
      <c r="H101" s="433">
        <f>SUMIFS(F_Inputs!F$7:F$3228,F_Inputs!$B$7:$B$3228,Inp_PR24_BRL!$E101,F_Inputs!$A$7:$A$3228,$H$190)</f>
        <v>0</v>
      </c>
      <c r="I101" s="433">
        <f>SUMIFS(F_Inputs!G$7:G$3228,F_Inputs!$B$7:$B$3228,Inp_PR24_BRL!$E101,F_Inputs!$A$7:$A$3228,$H$190)</f>
        <v>0</v>
      </c>
      <c r="J101" s="433">
        <f>SUMIFS(F_Inputs!H$7:H$3228,F_Inputs!$B$7:$B$3228,Inp_PR24_BRL!$E101,F_Inputs!$A$7:$A$3228,$H$190)</f>
        <v>0</v>
      </c>
      <c r="K101" s="433">
        <f>SUMIFS(F_Inputs!I$7:I$3228,F_Inputs!$B$7:$B$3228,Inp_PR24_BRL!$E101,F_Inputs!$A$7:$A$3228,$H$190)</f>
        <v>0</v>
      </c>
      <c r="L101" s="433">
        <f>SUMIFS(F_Inputs!J$7:J$3228,F_Inputs!$B$7:$B$3228,Inp_PR24_BRL!$E101,F_Inputs!$A$7:$A$3228,$H$190)</f>
        <v>0</v>
      </c>
      <c r="M101" s="172" t="s">
        <v>525</v>
      </c>
      <c r="N101" s="173">
        <f>COUNTIF(InpC!$H$56:$L$266,Inp_PR24_BRL!E101)</f>
        <v>1</v>
      </c>
      <c r="O101" s="173">
        <f>COUNTIF(F_Inputs!$B$8:$B$3121,Inp_PR24_BRL!E101)</f>
        <v>17</v>
      </c>
      <c r="P101" s="164"/>
      <c r="Q101" s="164"/>
      <c r="R101" s="164"/>
      <c r="S101" s="164"/>
      <c r="T101" s="164"/>
      <c r="U101" s="164"/>
      <c r="V101" s="164"/>
    </row>
    <row r="102" spans="1:22" s="431" customFormat="1">
      <c r="A102" s="176" t="s">
        <v>518</v>
      </c>
      <c r="B102" s="435" t="s">
        <v>511</v>
      </c>
      <c r="C102" s="175" t="s">
        <v>524</v>
      </c>
      <c r="D102" s="177" t="s">
        <v>519</v>
      </c>
      <c r="E102" s="175" t="s">
        <v>206</v>
      </c>
      <c r="F102" s="432" t="s">
        <v>31</v>
      </c>
      <c r="G102" s="432"/>
      <c r="H102" s="433">
        <f>SUMIFS(F_Inputs!F$7:F$3228,F_Inputs!$B$7:$B$3228,Inp_PR24_BRL!$E102,F_Inputs!$A$7:$A$3228,$H$190)</f>
        <v>0</v>
      </c>
      <c r="I102" s="433">
        <f>SUMIFS(F_Inputs!G$7:G$3228,F_Inputs!$B$7:$B$3228,Inp_PR24_BRL!$E102,F_Inputs!$A$7:$A$3228,$H$190)</f>
        <v>0</v>
      </c>
      <c r="J102" s="433">
        <f>SUMIFS(F_Inputs!H$7:H$3228,F_Inputs!$B$7:$B$3228,Inp_PR24_BRL!$E102,F_Inputs!$A$7:$A$3228,$H$190)</f>
        <v>0</v>
      </c>
      <c r="K102" s="433">
        <f>SUMIFS(F_Inputs!I$7:I$3228,F_Inputs!$B$7:$B$3228,Inp_PR24_BRL!$E102,F_Inputs!$A$7:$A$3228,$H$190)</f>
        <v>0</v>
      </c>
      <c r="L102" s="433">
        <f>SUMIFS(F_Inputs!J$7:J$3228,F_Inputs!$B$7:$B$3228,Inp_PR24_BRL!$E102,F_Inputs!$A$7:$A$3228,$H$190)</f>
        <v>0</v>
      </c>
      <c r="M102" s="172" t="s">
        <v>525</v>
      </c>
      <c r="N102" s="173">
        <f>COUNTIF(InpC!$H$56:$L$266,Inp_PR24_BRL!E102)</f>
        <v>1</v>
      </c>
      <c r="O102" s="173">
        <f>COUNTIF(F_Inputs!$B$8:$B$3121,Inp_PR24_BRL!E102)</f>
        <v>17</v>
      </c>
      <c r="P102" s="164"/>
      <c r="Q102" s="164"/>
      <c r="R102" s="164"/>
      <c r="S102" s="164"/>
      <c r="T102" s="164"/>
      <c r="U102" s="164"/>
      <c r="V102" s="164"/>
    </row>
    <row r="103" spans="1:22" s="431" customFormat="1">
      <c r="A103" s="176" t="s">
        <v>518</v>
      </c>
      <c r="B103" s="435" t="s">
        <v>511</v>
      </c>
      <c r="C103" s="175" t="s">
        <v>526</v>
      </c>
      <c r="D103" s="177" t="s">
        <v>519</v>
      </c>
      <c r="E103" s="175" t="s">
        <v>208</v>
      </c>
      <c r="F103" s="432" t="s">
        <v>31</v>
      </c>
      <c r="G103" s="432"/>
      <c r="H103" s="433">
        <f>SUMIFS(F_Inputs!F$7:F$3228,F_Inputs!$B$7:$B$3228,Inp_PR24_BRL!$E103,F_Inputs!$A$7:$A$3228,$H$190)</f>
        <v>0</v>
      </c>
      <c r="I103" s="433">
        <f>SUMIFS(F_Inputs!G$7:G$3228,F_Inputs!$B$7:$B$3228,Inp_PR24_BRL!$E103,F_Inputs!$A$7:$A$3228,$H$190)</f>
        <v>0</v>
      </c>
      <c r="J103" s="433">
        <f>SUMIFS(F_Inputs!H$7:H$3228,F_Inputs!$B$7:$B$3228,Inp_PR24_BRL!$E103,F_Inputs!$A$7:$A$3228,$H$190)</f>
        <v>0</v>
      </c>
      <c r="K103" s="433">
        <f>SUMIFS(F_Inputs!I$7:I$3228,F_Inputs!$B$7:$B$3228,Inp_PR24_BRL!$E103,F_Inputs!$A$7:$A$3228,$H$190)</f>
        <v>0</v>
      </c>
      <c r="L103" s="433">
        <f>SUMIFS(F_Inputs!J$7:J$3228,F_Inputs!$B$7:$B$3228,Inp_PR24_BRL!$E103,F_Inputs!$A$7:$A$3228,$H$190)</f>
        <v>0</v>
      </c>
      <c r="M103" s="172" t="s">
        <v>525</v>
      </c>
      <c r="N103" s="173">
        <f>COUNTIF(InpC!$H$56:$L$266,Inp_PR24_BRL!E103)</f>
        <v>1</v>
      </c>
      <c r="O103" s="173">
        <f>COUNTIF(F_Inputs!$B$8:$B$3121,Inp_PR24_BRL!E103)</f>
        <v>17</v>
      </c>
      <c r="P103" s="164"/>
      <c r="Q103" s="164"/>
      <c r="R103" s="164"/>
      <c r="S103" s="164"/>
      <c r="T103" s="164"/>
      <c r="U103" s="164"/>
      <c r="V103" s="164"/>
    </row>
    <row r="104" spans="1:22" s="431" customFormat="1">
      <c r="A104" s="176" t="s">
        <v>518</v>
      </c>
      <c r="B104" s="435" t="s">
        <v>511</v>
      </c>
      <c r="C104" s="175" t="s">
        <v>527</v>
      </c>
      <c r="D104" s="177" t="s">
        <v>519</v>
      </c>
      <c r="E104" s="175" t="s">
        <v>210</v>
      </c>
      <c r="F104" s="432" t="s">
        <v>31</v>
      </c>
      <c r="G104" s="432"/>
      <c r="H104" s="433">
        <f>SUMIFS(F_Inputs!F$7:F$3228,F_Inputs!$B$7:$B$3228,Inp_PR24_BRL!$E104,F_Inputs!$A$7:$A$3228,$H$190)</f>
        <v>0</v>
      </c>
      <c r="I104" s="433">
        <f>SUMIFS(F_Inputs!G$7:G$3228,F_Inputs!$B$7:$B$3228,Inp_PR24_BRL!$E104,F_Inputs!$A$7:$A$3228,$H$190)</f>
        <v>0</v>
      </c>
      <c r="J104" s="433">
        <f>SUMIFS(F_Inputs!H$7:H$3228,F_Inputs!$B$7:$B$3228,Inp_PR24_BRL!$E104,F_Inputs!$A$7:$A$3228,$H$190)</f>
        <v>0</v>
      </c>
      <c r="K104" s="433">
        <f>SUMIFS(F_Inputs!I$7:I$3228,F_Inputs!$B$7:$B$3228,Inp_PR24_BRL!$E104,F_Inputs!$A$7:$A$3228,$H$190)</f>
        <v>0</v>
      </c>
      <c r="L104" s="433">
        <f>SUMIFS(F_Inputs!J$7:J$3228,F_Inputs!$B$7:$B$3228,Inp_PR24_BRL!$E104,F_Inputs!$A$7:$A$3228,$H$190)</f>
        <v>0</v>
      </c>
      <c r="M104" s="172" t="s">
        <v>525</v>
      </c>
      <c r="N104" s="173">
        <f>COUNTIF(InpC!$H$56:$L$266,Inp_PR24_BRL!E104)</f>
        <v>1</v>
      </c>
      <c r="O104" s="173">
        <f>COUNTIF(F_Inputs!$B$8:$B$3121,Inp_PR24_BRL!E104)</f>
        <v>17</v>
      </c>
      <c r="P104" s="164"/>
      <c r="Q104" s="164"/>
      <c r="R104" s="164"/>
      <c r="S104" s="164"/>
      <c r="T104" s="164"/>
      <c r="U104" s="164"/>
      <c r="V104" s="164"/>
    </row>
    <row r="105" spans="1:22" s="431" customFormat="1">
      <c r="A105" s="167" t="s">
        <v>518</v>
      </c>
      <c r="B105" s="436" t="s">
        <v>546</v>
      </c>
      <c r="C105" s="164"/>
      <c r="D105" s="163" t="s">
        <v>547</v>
      </c>
      <c r="E105" s="164" t="s">
        <v>212</v>
      </c>
      <c r="F105" s="432" t="s">
        <v>31</v>
      </c>
      <c r="G105" s="432"/>
      <c r="H105" s="433">
        <f>SUMIFS(F_Inputs!F$7:F$3228,F_Inputs!$B$7:$B$3228,Inp_PR24_BRL!$E105,F_Inputs!$A$7:$A$3228,$H$190)</f>
        <v>0</v>
      </c>
      <c r="I105" s="433">
        <f>SUMIFS(F_Inputs!G$7:G$3228,F_Inputs!$B$7:$B$3228,Inp_PR24_BRL!$E105,F_Inputs!$A$7:$A$3228,$H$190)</f>
        <v>0</v>
      </c>
      <c r="J105" s="433">
        <f>SUMIFS(F_Inputs!H$7:H$3228,F_Inputs!$B$7:$B$3228,Inp_PR24_BRL!$E105,F_Inputs!$A$7:$A$3228,$H$190)</f>
        <v>0</v>
      </c>
      <c r="K105" s="433">
        <f>SUMIFS(F_Inputs!I$7:I$3228,F_Inputs!$B$7:$B$3228,Inp_PR24_BRL!$E105,F_Inputs!$A$7:$A$3228,$H$190)</f>
        <v>0</v>
      </c>
      <c r="L105" s="433">
        <f>SUMIFS(F_Inputs!J$7:J$3228,F_Inputs!$B$7:$B$3228,Inp_PR24_BRL!$E105,F_Inputs!$A$7:$A$3228,$H$190)</f>
        <v>0</v>
      </c>
      <c r="M105" s="172" t="s">
        <v>525</v>
      </c>
      <c r="N105" s="173">
        <f>COUNTIF(InpC!$H$56:$L$266,Inp_PR24_BRL!E105)</f>
        <v>1</v>
      </c>
      <c r="O105" s="173">
        <f>COUNTIF(F_Inputs!$B$8:$B$3121,Inp_PR24_BRL!E105)</f>
        <v>17</v>
      </c>
      <c r="P105" s="164"/>
      <c r="Q105" s="164"/>
      <c r="R105" s="164"/>
      <c r="S105" s="164"/>
      <c r="T105" s="164"/>
      <c r="U105" s="164"/>
      <c r="V105" s="164"/>
    </row>
    <row r="106" spans="1:22" s="431" customFormat="1">
      <c r="A106" s="167" t="s">
        <v>518</v>
      </c>
      <c r="B106" s="436" t="s">
        <v>548</v>
      </c>
      <c r="C106" s="164"/>
      <c r="D106" s="163" t="s">
        <v>549</v>
      </c>
      <c r="E106" s="164" t="s">
        <v>214</v>
      </c>
      <c r="F106" s="432" t="s">
        <v>31</v>
      </c>
      <c r="G106" s="432"/>
      <c r="H106" s="433">
        <f>SUMIFS(F_Inputs!F$7:F$3228,F_Inputs!$B$7:$B$3228,Inp_PR24_BRL!$E106,F_Inputs!$A$7:$A$3228,$H$190)</f>
        <v>0</v>
      </c>
      <c r="I106" s="433">
        <f>SUMIFS(F_Inputs!G$7:G$3228,F_Inputs!$B$7:$B$3228,Inp_PR24_BRL!$E106,F_Inputs!$A$7:$A$3228,$H$190)</f>
        <v>0</v>
      </c>
      <c r="J106" s="433">
        <f>SUMIFS(F_Inputs!H$7:H$3228,F_Inputs!$B$7:$B$3228,Inp_PR24_BRL!$E106,F_Inputs!$A$7:$A$3228,$H$190)</f>
        <v>0</v>
      </c>
      <c r="K106" s="433">
        <f>SUMIFS(F_Inputs!I$7:I$3228,F_Inputs!$B$7:$B$3228,Inp_PR24_BRL!$E106,F_Inputs!$A$7:$A$3228,$H$190)</f>
        <v>0</v>
      </c>
      <c r="L106" s="433">
        <f>SUMIFS(F_Inputs!J$7:J$3228,F_Inputs!$B$7:$B$3228,Inp_PR24_BRL!$E106,F_Inputs!$A$7:$A$3228,$H$190)</f>
        <v>0</v>
      </c>
      <c r="M106" s="172" t="s">
        <v>525</v>
      </c>
      <c r="N106" s="173">
        <f>COUNTIF(InpC!$H$56:$L$266,Inp_PR24_BRL!E106)</f>
        <v>1</v>
      </c>
      <c r="O106" s="173">
        <f>COUNTIF(F_Inputs!$B$8:$B$3121,Inp_PR24_BRL!E106)</f>
        <v>17</v>
      </c>
      <c r="P106" s="164"/>
      <c r="Q106" s="164"/>
      <c r="R106" s="164"/>
      <c r="S106" s="164"/>
      <c r="T106" s="164"/>
      <c r="U106" s="164"/>
      <c r="V106" s="164"/>
    </row>
    <row r="107" spans="1:22" s="431" customFormat="1">
      <c r="A107" s="167" t="s">
        <v>518</v>
      </c>
      <c r="B107" s="436" t="s">
        <v>550</v>
      </c>
      <c r="C107" s="164"/>
      <c r="D107" s="163" t="s">
        <v>551</v>
      </c>
      <c r="E107" s="164" t="s">
        <v>216</v>
      </c>
      <c r="F107" s="432" t="s">
        <v>31</v>
      </c>
      <c r="G107" s="432"/>
      <c r="H107" s="433">
        <f>SUMIFS(F_Inputs!F$7:F$3228,F_Inputs!$B$7:$B$3228,Inp_PR24_BRL!$E107,F_Inputs!$A$7:$A$3228,$H$190)</f>
        <v>0</v>
      </c>
      <c r="I107" s="433">
        <f>SUMIFS(F_Inputs!G$7:G$3228,F_Inputs!$B$7:$B$3228,Inp_PR24_BRL!$E107,F_Inputs!$A$7:$A$3228,$H$190)</f>
        <v>0</v>
      </c>
      <c r="J107" s="433">
        <f>SUMIFS(F_Inputs!H$7:H$3228,F_Inputs!$B$7:$B$3228,Inp_PR24_BRL!$E107,F_Inputs!$A$7:$A$3228,$H$190)</f>
        <v>0</v>
      </c>
      <c r="K107" s="433">
        <f>SUMIFS(F_Inputs!I$7:I$3228,F_Inputs!$B$7:$B$3228,Inp_PR24_BRL!$E107,F_Inputs!$A$7:$A$3228,$H$190)</f>
        <v>0</v>
      </c>
      <c r="L107" s="433">
        <f>SUMIFS(F_Inputs!J$7:J$3228,F_Inputs!$B$7:$B$3228,Inp_PR24_BRL!$E107,F_Inputs!$A$7:$A$3228,$H$190)</f>
        <v>0</v>
      </c>
      <c r="M107" s="172" t="s">
        <v>525</v>
      </c>
      <c r="N107" s="173">
        <f>COUNTIF(InpC!$H$56:$L$266,Inp_PR24_BRL!E107)</f>
        <v>1</v>
      </c>
      <c r="O107" s="173">
        <f>COUNTIF(F_Inputs!$B$8:$B$3121,Inp_PR24_BRL!E107)</f>
        <v>17</v>
      </c>
      <c r="P107" s="164"/>
      <c r="Q107" s="164"/>
      <c r="R107" s="164"/>
      <c r="S107" s="164"/>
      <c r="T107" s="164"/>
      <c r="U107" s="164"/>
      <c r="V107" s="164"/>
    </row>
    <row r="108" spans="1:22" s="431" customFormat="1">
      <c r="A108" s="167" t="s">
        <v>518</v>
      </c>
      <c r="B108" s="436" t="s">
        <v>552</v>
      </c>
      <c r="C108" s="164"/>
      <c r="D108" s="163" t="s">
        <v>553</v>
      </c>
      <c r="E108" s="164" t="s">
        <v>218</v>
      </c>
      <c r="F108" s="432" t="s">
        <v>31</v>
      </c>
      <c r="G108" s="432"/>
      <c r="H108" s="433">
        <f>SUMIFS(F_Inputs!F$7:F$3228,F_Inputs!$B$7:$B$3228,Inp_PR24_BRL!$E108,F_Inputs!$A$7:$A$3228,$H$190)</f>
        <v>0</v>
      </c>
      <c r="I108" s="433">
        <f>SUMIFS(F_Inputs!G$7:G$3228,F_Inputs!$B$7:$B$3228,Inp_PR24_BRL!$E108,F_Inputs!$A$7:$A$3228,$H$190)</f>
        <v>0</v>
      </c>
      <c r="J108" s="433">
        <f>SUMIFS(F_Inputs!H$7:H$3228,F_Inputs!$B$7:$B$3228,Inp_PR24_BRL!$E108,F_Inputs!$A$7:$A$3228,$H$190)</f>
        <v>0</v>
      </c>
      <c r="K108" s="433">
        <f>SUMIFS(F_Inputs!I$7:I$3228,F_Inputs!$B$7:$B$3228,Inp_PR24_BRL!$E108,F_Inputs!$A$7:$A$3228,$H$190)</f>
        <v>0</v>
      </c>
      <c r="L108" s="433">
        <f>SUMIFS(F_Inputs!J$7:J$3228,F_Inputs!$B$7:$B$3228,Inp_PR24_BRL!$E108,F_Inputs!$A$7:$A$3228,$H$190)</f>
        <v>0</v>
      </c>
      <c r="M108" s="172" t="s">
        <v>525</v>
      </c>
      <c r="N108" s="173">
        <f>COUNTIF(InpC!$H$56:$L$266,Inp_PR24_BRL!E108)</f>
        <v>1</v>
      </c>
      <c r="O108" s="173">
        <f>COUNTIF(F_Inputs!$B$8:$B$3121,Inp_PR24_BRL!E108)</f>
        <v>17</v>
      </c>
      <c r="P108" s="164"/>
      <c r="Q108" s="164"/>
      <c r="R108" s="164"/>
      <c r="S108" s="164"/>
      <c r="T108" s="164"/>
      <c r="U108" s="164"/>
      <c r="V108" s="164"/>
    </row>
    <row r="109" spans="1:22" s="431" customFormat="1">
      <c r="A109" s="167" t="s">
        <v>518</v>
      </c>
      <c r="B109" s="436" t="s">
        <v>554</v>
      </c>
      <c r="C109" s="164"/>
      <c r="D109" s="163" t="s">
        <v>555</v>
      </c>
      <c r="E109" s="164" t="s">
        <v>220</v>
      </c>
      <c r="F109" s="432" t="s">
        <v>31</v>
      </c>
      <c r="G109" s="432"/>
      <c r="H109" s="433">
        <f>SUMIFS(F_Inputs!F$7:F$3228,F_Inputs!$B$7:$B$3228,Inp_PR24_BRL!$E109,F_Inputs!$A$7:$A$3228,$H$190)</f>
        <v>0</v>
      </c>
      <c r="I109" s="433">
        <f>SUMIFS(F_Inputs!G$7:G$3228,F_Inputs!$B$7:$B$3228,Inp_PR24_BRL!$E109,F_Inputs!$A$7:$A$3228,$H$190)</f>
        <v>0</v>
      </c>
      <c r="J109" s="433">
        <f>SUMIFS(F_Inputs!H$7:H$3228,F_Inputs!$B$7:$B$3228,Inp_PR24_BRL!$E109,F_Inputs!$A$7:$A$3228,$H$190)</f>
        <v>0</v>
      </c>
      <c r="K109" s="433">
        <f>SUMIFS(F_Inputs!I$7:I$3228,F_Inputs!$B$7:$B$3228,Inp_PR24_BRL!$E109,F_Inputs!$A$7:$A$3228,$H$190)</f>
        <v>0</v>
      </c>
      <c r="L109" s="433">
        <f>SUMIFS(F_Inputs!J$7:J$3228,F_Inputs!$B$7:$B$3228,Inp_PR24_BRL!$E109,F_Inputs!$A$7:$A$3228,$H$190)</f>
        <v>0</v>
      </c>
      <c r="M109" s="172" t="s">
        <v>525</v>
      </c>
      <c r="N109" s="173">
        <f>COUNTIF(InpC!$H$56:$L$266,Inp_PR24_BRL!E109)</f>
        <v>1</v>
      </c>
      <c r="O109" s="173">
        <f>COUNTIF(F_Inputs!$B$8:$B$3121,Inp_PR24_BRL!E109)</f>
        <v>17</v>
      </c>
      <c r="P109" s="164"/>
      <c r="Q109" s="164"/>
      <c r="R109" s="164"/>
      <c r="S109" s="164"/>
      <c r="T109" s="164"/>
      <c r="U109" s="164"/>
      <c r="V109" s="164"/>
    </row>
    <row r="110" spans="1:22" s="431" customFormat="1">
      <c r="A110" s="167" t="s">
        <v>518</v>
      </c>
      <c r="B110" s="436" t="s">
        <v>556</v>
      </c>
      <c r="C110" s="164"/>
      <c r="D110" s="163" t="s">
        <v>557</v>
      </c>
      <c r="E110" s="164" t="s">
        <v>222</v>
      </c>
      <c r="F110" s="432" t="s">
        <v>31</v>
      </c>
      <c r="G110" s="432"/>
      <c r="H110" s="433">
        <f>SUMIFS(F_Inputs!F$7:F$3228,F_Inputs!$B$7:$B$3228,Inp_PR24_BRL!$E110,F_Inputs!$A$7:$A$3228,$H$190)</f>
        <v>0</v>
      </c>
      <c r="I110" s="433">
        <f>SUMIFS(F_Inputs!G$7:G$3228,F_Inputs!$B$7:$B$3228,Inp_PR24_BRL!$E110,F_Inputs!$A$7:$A$3228,$H$190)</f>
        <v>0</v>
      </c>
      <c r="J110" s="433">
        <f>SUMIFS(F_Inputs!H$7:H$3228,F_Inputs!$B$7:$B$3228,Inp_PR24_BRL!$E110,F_Inputs!$A$7:$A$3228,$H$190)</f>
        <v>0</v>
      </c>
      <c r="K110" s="433">
        <f>SUMIFS(F_Inputs!I$7:I$3228,F_Inputs!$B$7:$B$3228,Inp_PR24_BRL!$E110,F_Inputs!$A$7:$A$3228,$H$190)</f>
        <v>0</v>
      </c>
      <c r="L110" s="433">
        <f>SUMIFS(F_Inputs!J$7:J$3228,F_Inputs!$B$7:$B$3228,Inp_PR24_BRL!$E110,F_Inputs!$A$7:$A$3228,$H$190)</f>
        <v>0</v>
      </c>
      <c r="M110" s="172" t="s">
        <v>525</v>
      </c>
      <c r="N110" s="173">
        <f>COUNTIF(InpC!$H$56:$L$266,Inp_PR24_BRL!E110)</f>
        <v>1</v>
      </c>
      <c r="O110" s="173">
        <f>COUNTIF(F_Inputs!$B$8:$B$3121,Inp_PR24_BRL!E110)</f>
        <v>17</v>
      </c>
      <c r="P110" s="164"/>
      <c r="Q110" s="164"/>
      <c r="R110" s="164"/>
      <c r="S110" s="164"/>
      <c r="T110" s="164"/>
      <c r="U110" s="164"/>
      <c r="V110" s="164"/>
    </row>
    <row r="111" spans="1:22" s="431" customFormat="1">
      <c r="A111" s="167" t="s">
        <v>518</v>
      </c>
      <c r="B111" s="436" t="s">
        <v>558</v>
      </c>
      <c r="C111" s="164"/>
      <c r="D111" s="163" t="s">
        <v>559</v>
      </c>
      <c r="E111" s="164" t="s">
        <v>224</v>
      </c>
      <c r="F111" s="432" t="s">
        <v>31</v>
      </c>
      <c r="G111" s="432"/>
      <c r="H111" s="433">
        <f>SUMIFS(F_Inputs!F$7:F$3228,F_Inputs!$B$7:$B$3228,Inp_PR24_BRL!$E111,F_Inputs!$A$7:$A$3228,$H$190)</f>
        <v>0</v>
      </c>
      <c r="I111" s="433">
        <f>SUMIFS(F_Inputs!G$7:G$3228,F_Inputs!$B$7:$B$3228,Inp_PR24_BRL!$E111,F_Inputs!$A$7:$A$3228,$H$190)</f>
        <v>0</v>
      </c>
      <c r="J111" s="433">
        <f>SUMIFS(F_Inputs!H$7:H$3228,F_Inputs!$B$7:$B$3228,Inp_PR24_BRL!$E111,F_Inputs!$A$7:$A$3228,$H$190)</f>
        <v>0</v>
      </c>
      <c r="K111" s="433">
        <f>SUMIFS(F_Inputs!I$7:I$3228,F_Inputs!$B$7:$B$3228,Inp_PR24_BRL!$E111,F_Inputs!$A$7:$A$3228,$H$190)</f>
        <v>0</v>
      </c>
      <c r="L111" s="433">
        <f>SUMIFS(F_Inputs!J$7:J$3228,F_Inputs!$B$7:$B$3228,Inp_PR24_BRL!$E111,F_Inputs!$A$7:$A$3228,$H$190)</f>
        <v>0</v>
      </c>
      <c r="M111" s="172" t="s">
        <v>525</v>
      </c>
      <c r="N111" s="173">
        <f>COUNTIF(InpC!$H$56:$L$266,Inp_PR24_BRL!E111)</f>
        <v>1</v>
      </c>
      <c r="O111" s="173">
        <f>COUNTIF(F_Inputs!$B$8:$B$3121,Inp_PR24_BRL!E111)</f>
        <v>17</v>
      </c>
      <c r="P111" s="164"/>
      <c r="Q111" s="164"/>
      <c r="R111" s="164"/>
      <c r="S111" s="164"/>
      <c r="T111" s="164"/>
      <c r="U111" s="164"/>
      <c r="V111" s="164"/>
    </row>
    <row r="112" spans="1:22" s="431" customFormat="1">
      <c r="A112" s="167" t="s">
        <v>518</v>
      </c>
      <c r="B112" s="436" t="s">
        <v>560</v>
      </c>
      <c r="C112" s="164"/>
      <c r="D112" s="163" t="s">
        <v>561</v>
      </c>
      <c r="E112" s="164" t="s">
        <v>226</v>
      </c>
      <c r="F112" s="432" t="s">
        <v>31</v>
      </c>
      <c r="G112" s="432"/>
      <c r="H112" s="433">
        <f>SUMIFS(F_Inputs!F$7:F$3228,F_Inputs!$B$7:$B$3228,Inp_PR24_BRL!$E112,F_Inputs!$A$7:$A$3228,$H$190)</f>
        <v>0</v>
      </c>
      <c r="I112" s="433">
        <f>SUMIFS(F_Inputs!G$7:G$3228,F_Inputs!$B$7:$B$3228,Inp_PR24_BRL!$E112,F_Inputs!$A$7:$A$3228,$H$190)</f>
        <v>0</v>
      </c>
      <c r="J112" s="433">
        <f>SUMIFS(F_Inputs!H$7:H$3228,F_Inputs!$B$7:$B$3228,Inp_PR24_BRL!$E112,F_Inputs!$A$7:$A$3228,$H$190)</f>
        <v>0</v>
      </c>
      <c r="K112" s="433">
        <f>SUMIFS(F_Inputs!I$7:I$3228,F_Inputs!$B$7:$B$3228,Inp_PR24_BRL!$E112,F_Inputs!$A$7:$A$3228,$H$190)</f>
        <v>0</v>
      </c>
      <c r="L112" s="433">
        <f>SUMIFS(F_Inputs!J$7:J$3228,F_Inputs!$B$7:$B$3228,Inp_PR24_BRL!$E112,F_Inputs!$A$7:$A$3228,$H$190)</f>
        <v>0</v>
      </c>
      <c r="M112" s="172" t="s">
        <v>525</v>
      </c>
      <c r="N112" s="173">
        <f>COUNTIF(InpC!$H$56:$L$266,Inp_PR24_BRL!E112)</f>
        <v>1</v>
      </c>
      <c r="O112" s="173">
        <f>COUNTIF(F_Inputs!$B$8:$B$3121,Inp_PR24_BRL!E112)</f>
        <v>17</v>
      </c>
      <c r="P112" s="164"/>
      <c r="Q112" s="164"/>
      <c r="R112" s="164"/>
      <c r="S112" s="164"/>
      <c r="T112" s="164"/>
      <c r="U112" s="164"/>
      <c r="V112" s="164"/>
    </row>
    <row r="113" spans="1:22" s="431" customFormat="1">
      <c r="A113" s="176" t="s">
        <v>518</v>
      </c>
      <c r="B113" s="435" t="s">
        <v>520</v>
      </c>
      <c r="C113" s="175" t="s">
        <v>524</v>
      </c>
      <c r="D113" s="177" t="s">
        <v>521</v>
      </c>
      <c r="E113" s="175" t="s">
        <v>228</v>
      </c>
      <c r="F113" s="432" t="s">
        <v>31</v>
      </c>
      <c r="G113" s="432"/>
      <c r="H113" s="433">
        <f>SUMIFS(F_Inputs!F$7:F$3228,F_Inputs!$B$7:$B$3228,Inp_PR24_BRL!$E113,F_Inputs!$A$7:$A$3228,$H$190)</f>
        <v>0</v>
      </c>
      <c r="I113" s="433">
        <f>SUMIFS(F_Inputs!G$7:G$3228,F_Inputs!$B$7:$B$3228,Inp_PR24_BRL!$E113,F_Inputs!$A$7:$A$3228,$H$190)</f>
        <v>0</v>
      </c>
      <c r="J113" s="433">
        <f>SUMIFS(F_Inputs!H$7:H$3228,F_Inputs!$B$7:$B$3228,Inp_PR24_BRL!$E113,F_Inputs!$A$7:$A$3228,$H$190)</f>
        <v>0</v>
      </c>
      <c r="K113" s="433">
        <f>SUMIFS(F_Inputs!I$7:I$3228,F_Inputs!$B$7:$B$3228,Inp_PR24_BRL!$E113,F_Inputs!$A$7:$A$3228,$H$190)</f>
        <v>0</v>
      </c>
      <c r="L113" s="433">
        <f>SUMIFS(F_Inputs!J$7:J$3228,F_Inputs!$B$7:$B$3228,Inp_PR24_BRL!$E113,F_Inputs!$A$7:$A$3228,$H$190)</f>
        <v>0</v>
      </c>
      <c r="M113" s="172" t="s">
        <v>525</v>
      </c>
      <c r="N113" s="173">
        <f>COUNTIF(InpC!$H$56:$L$266,Inp_PR24_BRL!E113)</f>
        <v>1</v>
      </c>
      <c r="O113" s="173">
        <f>COUNTIF(F_Inputs!$B$8:$B$3121,Inp_PR24_BRL!E113)</f>
        <v>17</v>
      </c>
      <c r="P113" s="164"/>
      <c r="Q113" s="164"/>
      <c r="R113" s="164"/>
      <c r="S113" s="164"/>
      <c r="T113" s="164"/>
      <c r="U113" s="164"/>
      <c r="V113" s="164"/>
    </row>
    <row r="114" spans="1:22" s="431" customFormat="1">
      <c r="A114" s="176" t="s">
        <v>518</v>
      </c>
      <c r="B114" s="435" t="s">
        <v>520</v>
      </c>
      <c r="C114" s="175" t="s">
        <v>526</v>
      </c>
      <c r="D114" s="177" t="s">
        <v>521</v>
      </c>
      <c r="E114" s="175" t="s">
        <v>230</v>
      </c>
      <c r="F114" s="432" t="s">
        <v>31</v>
      </c>
      <c r="G114" s="432"/>
      <c r="H114" s="433">
        <f>SUMIFS(F_Inputs!F$7:F$3228,F_Inputs!$B$7:$B$3228,Inp_PR24_BRL!$E114,F_Inputs!$A$7:$A$3228,$H$190)</f>
        <v>0</v>
      </c>
      <c r="I114" s="433">
        <f>SUMIFS(F_Inputs!G$7:G$3228,F_Inputs!$B$7:$B$3228,Inp_PR24_BRL!$E114,F_Inputs!$A$7:$A$3228,$H$190)</f>
        <v>0</v>
      </c>
      <c r="J114" s="433">
        <f>SUMIFS(F_Inputs!H$7:H$3228,F_Inputs!$B$7:$B$3228,Inp_PR24_BRL!$E114,F_Inputs!$A$7:$A$3228,$H$190)</f>
        <v>0</v>
      </c>
      <c r="K114" s="433">
        <f>SUMIFS(F_Inputs!I$7:I$3228,F_Inputs!$B$7:$B$3228,Inp_PR24_BRL!$E114,F_Inputs!$A$7:$A$3228,$H$190)</f>
        <v>0</v>
      </c>
      <c r="L114" s="433">
        <f>SUMIFS(F_Inputs!J$7:J$3228,F_Inputs!$B$7:$B$3228,Inp_PR24_BRL!$E114,F_Inputs!$A$7:$A$3228,$H$190)</f>
        <v>0</v>
      </c>
      <c r="M114" s="172" t="s">
        <v>525</v>
      </c>
      <c r="N114" s="173">
        <f>COUNTIF(InpC!$H$56:$L$266,Inp_PR24_BRL!E114)</f>
        <v>1</v>
      </c>
      <c r="O114" s="173">
        <f>COUNTIF(F_Inputs!$B$8:$B$3121,Inp_PR24_BRL!E114)</f>
        <v>17</v>
      </c>
      <c r="P114" s="164"/>
      <c r="Q114" s="164"/>
      <c r="R114" s="164"/>
      <c r="S114" s="164"/>
      <c r="T114" s="164"/>
      <c r="U114" s="164"/>
      <c r="V114" s="164"/>
    </row>
    <row r="115" spans="1:22" s="431" customFormat="1">
      <c r="A115" s="176" t="s">
        <v>518</v>
      </c>
      <c r="B115" s="435" t="s">
        <v>520</v>
      </c>
      <c r="C115" s="175" t="s">
        <v>527</v>
      </c>
      <c r="D115" s="177" t="s">
        <v>521</v>
      </c>
      <c r="E115" s="175" t="s">
        <v>232</v>
      </c>
      <c r="F115" s="432" t="s">
        <v>31</v>
      </c>
      <c r="G115" s="432"/>
      <c r="H115" s="433">
        <f>SUMIFS(F_Inputs!F$7:F$3228,F_Inputs!$B$7:$B$3228,Inp_PR24_BRL!$E115,F_Inputs!$A$7:$A$3228,$H$190)</f>
        <v>0</v>
      </c>
      <c r="I115" s="433">
        <f>SUMIFS(F_Inputs!G$7:G$3228,F_Inputs!$B$7:$B$3228,Inp_PR24_BRL!$E115,F_Inputs!$A$7:$A$3228,$H$190)</f>
        <v>0</v>
      </c>
      <c r="J115" s="433">
        <f>SUMIFS(F_Inputs!H$7:H$3228,F_Inputs!$B$7:$B$3228,Inp_PR24_BRL!$E115,F_Inputs!$A$7:$A$3228,$H$190)</f>
        <v>0</v>
      </c>
      <c r="K115" s="433">
        <f>SUMIFS(F_Inputs!I$7:I$3228,F_Inputs!$B$7:$B$3228,Inp_PR24_BRL!$E115,F_Inputs!$A$7:$A$3228,$H$190)</f>
        <v>0</v>
      </c>
      <c r="L115" s="433">
        <f>SUMIFS(F_Inputs!J$7:J$3228,F_Inputs!$B$7:$B$3228,Inp_PR24_BRL!$E115,F_Inputs!$A$7:$A$3228,$H$190)</f>
        <v>0</v>
      </c>
      <c r="M115" s="172" t="s">
        <v>525</v>
      </c>
      <c r="N115" s="173">
        <f>COUNTIF(InpC!$H$56:$L$266,Inp_PR24_BRL!E115)</f>
        <v>1</v>
      </c>
      <c r="O115" s="173">
        <f>COUNTIF(F_Inputs!$B$8:$B$3121,Inp_PR24_BRL!E115)</f>
        <v>17</v>
      </c>
      <c r="P115" s="164"/>
      <c r="Q115" s="164"/>
      <c r="R115" s="164"/>
      <c r="S115" s="164"/>
      <c r="T115" s="164"/>
      <c r="U115" s="164"/>
      <c r="V115" s="164"/>
    </row>
    <row r="116" spans="1:22" s="431" customFormat="1">
      <c r="A116" s="176" t="s">
        <v>518</v>
      </c>
      <c r="B116" s="435" t="s">
        <v>522</v>
      </c>
      <c r="C116" s="175" t="s">
        <v>524</v>
      </c>
      <c r="D116" s="177" t="s">
        <v>523</v>
      </c>
      <c r="E116" s="175" t="s">
        <v>234</v>
      </c>
      <c r="F116" s="432" t="s">
        <v>31</v>
      </c>
      <c r="G116" s="432"/>
      <c r="H116" s="433">
        <f>SUMIFS(F_Inputs!F$7:F$3228,F_Inputs!$B$7:$B$3228,Inp_PR24_BRL!$E116,F_Inputs!$A$7:$A$3228,$H$190)</f>
        <v>0</v>
      </c>
      <c r="I116" s="433">
        <f>SUMIFS(F_Inputs!G$7:G$3228,F_Inputs!$B$7:$B$3228,Inp_PR24_BRL!$E116,F_Inputs!$A$7:$A$3228,$H$190)</f>
        <v>0</v>
      </c>
      <c r="J116" s="433">
        <f>SUMIFS(F_Inputs!H$7:H$3228,F_Inputs!$B$7:$B$3228,Inp_PR24_BRL!$E116,F_Inputs!$A$7:$A$3228,$H$190)</f>
        <v>0</v>
      </c>
      <c r="K116" s="433">
        <f>SUMIFS(F_Inputs!I$7:I$3228,F_Inputs!$B$7:$B$3228,Inp_PR24_BRL!$E116,F_Inputs!$A$7:$A$3228,$H$190)</f>
        <v>0</v>
      </c>
      <c r="L116" s="433">
        <f>SUMIFS(F_Inputs!J$7:J$3228,F_Inputs!$B$7:$B$3228,Inp_PR24_BRL!$E116,F_Inputs!$A$7:$A$3228,$H$190)</f>
        <v>0</v>
      </c>
      <c r="M116" s="172" t="s">
        <v>525</v>
      </c>
      <c r="N116" s="173">
        <f>COUNTIF(InpC!$H$56:$L$266,Inp_PR24_BRL!E116)</f>
        <v>1</v>
      </c>
      <c r="O116" s="173">
        <f>COUNTIF(F_Inputs!$B$8:$B$3121,Inp_PR24_BRL!E116)</f>
        <v>17</v>
      </c>
      <c r="P116" s="164"/>
      <c r="Q116" s="164"/>
      <c r="R116" s="164"/>
      <c r="S116" s="164"/>
      <c r="T116" s="164"/>
      <c r="U116" s="164"/>
      <c r="V116" s="164"/>
    </row>
    <row r="117" spans="1:22" s="431" customFormat="1">
      <c r="A117" s="176" t="s">
        <v>518</v>
      </c>
      <c r="B117" s="435" t="s">
        <v>522</v>
      </c>
      <c r="C117" s="175" t="s">
        <v>526</v>
      </c>
      <c r="D117" s="177" t="s">
        <v>523</v>
      </c>
      <c r="E117" s="175" t="s">
        <v>236</v>
      </c>
      <c r="F117" s="432" t="s">
        <v>31</v>
      </c>
      <c r="G117" s="432"/>
      <c r="H117" s="433">
        <f>SUMIFS(F_Inputs!F$7:F$3228,F_Inputs!$B$7:$B$3228,Inp_PR24_BRL!$E117,F_Inputs!$A$7:$A$3228,$H$190)</f>
        <v>0</v>
      </c>
      <c r="I117" s="433">
        <f>SUMIFS(F_Inputs!G$7:G$3228,F_Inputs!$B$7:$B$3228,Inp_PR24_BRL!$E117,F_Inputs!$A$7:$A$3228,$H$190)</f>
        <v>0</v>
      </c>
      <c r="J117" s="433">
        <f>SUMIFS(F_Inputs!H$7:H$3228,F_Inputs!$B$7:$B$3228,Inp_PR24_BRL!$E117,F_Inputs!$A$7:$A$3228,$H$190)</f>
        <v>0</v>
      </c>
      <c r="K117" s="433">
        <f>SUMIFS(F_Inputs!I$7:I$3228,F_Inputs!$B$7:$B$3228,Inp_PR24_BRL!$E117,F_Inputs!$A$7:$A$3228,$H$190)</f>
        <v>0</v>
      </c>
      <c r="L117" s="433">
        <f>SUMIFS(F_Inputs!J$7:J$3228,F_Inputs!$B$7:$B$3228,Inp_PR24_BRL!$E117,F_Inputs!$A$7:$A$3228,$H$190)</f>
        <v>0</v>
      </c>
      <c r="M117" s="172" t="s">
        <v>525</v>
      </c>
      <c r="N117" s="173">
        <f>COUNTIF(InpC!$H$56:$L$266,Inp_PR24_BRL!E117)</f>
        <v>1</v>
      </c>
      <c r="O117" s="173">
        <f>COUNTIF(F_Inputs!$B$8:$B$3121,Inp_PR24_BRL!E117)</f>
        <v>17</v>
      </c>
      <c r="P117" s="164"/>
      <c r="Q117" s="164"/>
      <c r="R117" s="164"/>
      <c r="S117" s="164"/>
      <c r="T117" s="164"/>
      <c r="U117" s="164"/>
      <c r="V117" s="164"/>
    </row>
    <row r="118" spans="1:22" s="431" customFormat="1">
      <c r="A118" s="176" t="s">
        <v>518</v>
      </c>
      <c r="B118" s="435" t="s">
        <v>522</v>
      </c>
      <c r="C118" s="175" t="s">
        <v>527</v>
      </c>
      <c r="D118" s="177" t="s">
        <v>523</v>
      </c>
      <c r="E118" s="175" t="s">
        <v>238</v>
      </c>
      <c r="F118" s="432" t="s">
        <v>31</v>
      </c>
      <c r="G118" s="432"/>
      <c r="H118" s="433">
        <f>SUMIFS(F_Inputs!F$7:F$3228,F_Inputs!$B$7:$B$3228,Inp_PR24_BRL!$E118,F_Inputs!$A$7:$A$3228,$H$190)</f>
        <v>0</v>
      </c>
      <c r="I118" s="433">
        <f>SUMIFS(F_Inputs!G$7:G$3228,F_Inputs!$B$7:$B$3228,Inp_PR24_BRL!$E118,F_Inputs!$A$7:$A$3228,$H$190)</f>
        <v>0</v>
      </c>
      <c r="J118" s="433">
        <f>SUMIFS(F_Inputs!H$7:H$3228,F_Inputs!$B$7:$B$3228,Inp_PR24_BRL!$E118,F_Inputs!$A$7:$A$3228,$H$190)</f>
        <v>0</v>
      </c>
      <c r="K118" s="433">
        <f>SUMIFS(F_Inputs!I$7:I$3228,F_Inputs!$B$7:$B$3228,Inp_PR24_BRL!$E118,F_Inputs!$A$7:$A$3228,$H$190)</f>
        <v>0</v>
      </c>
      <c r="L118" s="433">
        <f>SUMIFS(F_Inputs!J$7:J$3228,F_Inputs!$B$7:$B$3228,Inp_PR24_BRL!$E118,F_Inputs!$A$7:$A$3228,$H$190)</f>
        <v>0</v>
      </c>
      <c r="M118" s="172" t="s">
        <v>525</v>
      </c>
      <c r="N118" s="173">
        <f>COUNTIF(InpC!$H$56:$L$266,Inp_PR24_BRL!E118)</f>
        <v>1</v>
      </c>
      <c r="O118" s="173">
        <f>COUNTIF(F_Inputs!$B$8:$B$3121,Inp_PR24_BRL!E118)</f>
        <v>17</v>
      </c>
      <c r="P118" s="164"/>
      <c r="Q118" s="164"/>
      <c r="R118" s="164"/>
      <c r="S118" s="164"/>
      <c r="T118" s="164"/>
      <c r="U118" s="164"/>
      <c r="V118" s="164"/>
    </row>
    <row r="119" spans="1:22" s="431" customFormat="1">
      <c r="A119" s="167" t="s">
        <v>518</v>
      </c>
      <c r="B119" s="436" t="s">
        <v>562</v>
      </c>
      <c r="C119" s="164"/>
      <c r="D119" s="163" t="s">
        <v>563</v>
      </c>
      <c r="E119" s="164" t="s">
        <v>240</v>
      </c>
      <c r="F119" s="432" t="s">
        <v>31</v>
      </c>
      <c r="G119" s="432"/>
      <c r="H119" s="433">
        <f>SUMIFS(F_Inputs!F$7:F$3228,F_Inputs!$B$7:$B$3228,Inp_PR24_BRL!$E119,F_Inputs!$A$7:$A$3228,$H$190)</f>
        <v>0</v>
      </c>
      <c r="I119" s="433">
        <f>SUMIFS(F_Inputs!G$7:G$3228,F_Inputs!$B$7:$B$3228,Inp_PR24_BRL!$E119,F_Inputs!$A$7:$A$3228,$H$190)</f>
        <v>0</v>
      </c>
      <c r="J119" s="433">
        <f>SUMIFS(F_Inputs!H$7:H$3228,F_Inputs!$B$7:$B$3228,Inp_PR24_BRL!$E119,F_Inputs!$A$7:$A$3228,$H$190)</f>
        <v>0</v>
      </c>
      <c r="K119" s="433">
        <f>SUMIFS(F_Inputs!I$7:I$3228,F_Inputs!$B$7:$B$3228,Inp_PR24_BRL!$E119,F_Inputs!$A$7:$A$3228,$H$190)</f>
        <v>0</v>
      </c>
      <c r="L119" s="433">
        <f>SUMIFS(F_Inputs!J$7:J$3228,F_Inputs!$B$7:$B$3228,Inp_PR24_BRL!$E119,F_Inputs!$A$7:$A$3228,$H$190)</f>
        <v>0</v>
      </c>
      <c r="M119" s="172" t="s">
        <v>525</v>
      </c>
      <c r="N119" s="173">
        <f>COUNTIF(InpC!$H$56:$L$266,Inp_PR24_BRL!E119)</f>
        <v>1</v>
      </c>
      <c r="O119" s="173">
        <f>COUNTIF(F_Inputs!$B$8:$B$3121,Inp_PR24_BRL!E119)</f>
        <v>17</v>
      </c>
      <c r="P119" s="164"/>
      <c r="Q119" s="164"/>
      <c r="R119" s="164"/>
      <c r="S119" s="164"/>
      <c r="T119" s="164"/>
      <c r="U119" s="164"/>
      <c r="V119" s="164"/>
    </row>
    <row r="120" spans="1:22" s="431" customFormat="1">
      <c r="A120" s="167" t="s">
        <v>510</v>
      </c>
      <c r="B120" s="434" t="s">
        <v>532</v>
      </c>
      <c r="C120" s="164"/>
      <c r="D120" s="163" t="s">
        <v>564</v>
      </c>
      <c r="E120" s="164" t="s">
        <v>242</v>
      </c>
      <c r="F120" s="432" t="s">
        <v>31</v>
      </c>
      <c r="G120" s="432"/>
      <c r="H120" s="433">
        <f>SUMIFS(F_Inputs!F$7:F$3228,F_Inputs!$B$7:$B$3228,Inp_PR24_BRL!$E120,F_Inputs!$A$7:$A$3228,$H$190)</f>
        <v>0</v>
      </c>
      <c r="I120" s="433">
        <f>SUMIFS(F_Inputs!G$7:G$3228,F_Inputs!$B$7:$B$3228,Inp_PR24_BRL!$E120,F_Inputs!$A$7:$A$3228,$H$190)</f>
        <v>0</v>
      </c>
      <c r="J120" s="433">
        <f>SUMIFS(F_Inputs!H$7:H$3228,F_Inputs!$B$7:$B$3228,Inp_PR24_BRL!$E120,F_Inputs!$A$7:$A$3228,$H$190)</f>
        <v>0</v>
      </c>
      <c r="K120" s="433">
        <f>SUMIFS(F_Inputs!I$7:I$3228,F_Inputs!$B$7:$B$3228,Inp_PR24_BRL!$E120,F_Inputs!$A$7:$A$3228,$H$190)</f>
        <v>0</v>
      </c>
      <c r="L120" s="433">
        <f>SUMIFS(F_Inputs!J$7:J$3228,F_Inputs!$B$7:$B$3228,Inp_PR24_BRL!$E120,F_Inputs!$A$7:$A$3228,$H$190)</f>
        <v>0</v>
      </c>
      <c r="M120" s="172" t="s">
        <v>565</v>
      </c>
      <c r="N120" s="173">
        <f>COUNTIF(InpC!$H$56:$L$266,Inp_PR24_BRL!E120)</f>
        <v>1</v>
      </c>
      <c r="O120" s="173">
        <f>COUNTIF(F_Inputs!$B$8:$B$3121,Inp_PR24_BRL!E120)</f>
        <v>17</v>
      </c>
      <c r="P120" s="164"/>
      <c r="Q120" s="164"/>
      <c r="R120" s="164"/>
      <c r="S120" s="164"/>
      <c r="T120" s="164"/>
      <c r="U120" s="164"/>
      <c r="V120" s="164"/>
    </row>
    <row r="121" spans="1:22" s="431" customFormat="1">
      <c r="A121" s="167" t="s">
        <v>510</v>
      </c>
      <c r="B121" s="436" t="s">
        <v>534</v>
      </c>
      <c r="C121" s="164"/>
      <c r="D121" s="163" t="s">
        <v>566</v>
      </c>
      <c r="E121" s="164" t="s">
        <v>243</v>
      </c>
      <c r="F121" s="432" t="s">
        <v>31</v>
      </c>
      <c r="G121" s="432"/>
      <c r="H121" s="433">
        <f>SUMIFS(F_Inputs!F$7:F$3228,F_Inputs!$B$7:$B$3228,Inp_PR24_BRL!$E121,F_Inputs!$A$7:$A$3228,$H$190)</f>
        <v>0</v>
      </c>
      <c r="I121" s="433">
        <f>SUMIFS(F_Inputs!G$7:G$3228,F_Inputs!$B$7:$B$3228,Inp_PR24_BRL!$E121,F_Inputs!$A$7:$A$3228,$H$190)</f>
        <v>0</v>
      </c>
      <c r="J121" s="433">
        <f>SUMIFS(F_Inputs!H$7:H$3228,F_Inputs!$B$7:$B$3228,Inp_PR24_BRL!$E121,F_Inputs!$A$7:$A$3228,$H$190)</f>
        <v>0</v>
      </c>
      <c r="K121" s="433">
        <f>SUMIFS(F_Inputs!I$7:I$3228,F_Inputs!$B$7:$B$3228,Inp_PR24_BRL!$E121,F_Inputs!$A$7:$A$3228,$H$190)</f>
        <v>0</v>
      </c>
      <c r="L121" s="433">
        <f>SUMIFS(F_Inputs!J$7:J$3228,F_Inputs!$B$7:$B$3228,Inp_PR24_BRL!$E121,F_Inputs!$A$7:$A$3228,$H$190)</f>
        <v>0</v>
      </c>
      <c r="M121" s="172" t="s">
        <v>565</v>
      </c>
      <c r="N121" s="173">
        <f>COUNTIF(InpC!$H$56:$L$266,Inp_PR24_BRL!E121)</f>
        <v>1</v>
      </c>
      <c r="O121" s="173">
        <f>COUNTIF(F_Inputs!$B$8:$B$3121,Inp_PR24_BRL!E121)</f>
        <v>17</v>
      </c>
      <c r="P121" s="164"/>
      <c r="Q121" s="164"/>
      <c r="R121" s="164"/>
      <c r="S121" s="164"/>
      <c r="T121" s="164"/>
      <c r="U121" s="164"/>
      <c r="V121" s="164"/>
    </row>
    <row r="122" spans="1:22" s="431" customFormat="1">
      <c r="A122" s="167" t="s">
        <v>510</v>
      </c>
      <c r="B122" s="434" t="s">
        <v>536</v>
      </c>
      <c r="C122" s="164"/>
      <c r="D122" s="163" t="s">
        <v>567</v>
      </c>
      <c r="E122" s="164" t="s">
        <v>244</v>
      </c>
      <c r="F122" s="432" t="s">
        <v>31</v>
      </c>
      <c r="G122" s="432"/>
      <c r="H122" s="433">
        <f>SUMIFS(F_Inputs!F$7:F$3228,F_Inputs!$B$7:$B$3228,Inp_PR24_BRL!$E122,F_Inputs!$A$7:$A$3228,$H$190)</f>
        <v>0</v>
      </c>
      <c r="I122" s="433">
        <f>SUMIFS(F_Inputs!G$7:G$3228,F_Inputs!$B$7:$B$3228,Inp_PR24_BRL!$E122,F_Inputs!$A$7:$A$3228,$H$190)</f>
        <v>0</v>
      </c>
      <c r="J122" s="433">
        <f>SUMIFS(F_Inputs!H$7:H$3228,F_Inputs!$B$7:$B$3228,Inp_PR24_BRL!$E122,F_Inputs!$A$7:$A$3228,$H$190)</f>
        <v>0</v>
      </c>
      <c r="K122" s="433">
        <f>SUMIFS(F_Inputs!I$7:I$3228,F_Inputs!$B$7:$B$3228,Inp_PR24_BRL!$E122,F_Inputs!$A$7:$A$3228,$H$190)</f>
        <v>0</v>
      </c>
      <c r="L122" s="433">
        <f>SUMIFS(F_Inputs!J$7:J$3228,F_Inputs!$B$7:$B$3228,Inp_PR24_BRL!$E122,F_Inputs!$A$7:$A$3228,$H$190)</f>
        <v>0</v>
      </c>
      <c r="M122" s="172" t="s">
        <v>565</v>
      </c>
      <c r="N122" s="173">
        <f>COUNTIF(InpC!$H$56:$L$266,Inp_PR24_BRL!E122)</f>
        <v>1</v>
      </c>
      <c r="O122" s="173">
        <f>COUNTIF(F_Inputs!$B$8:$B$3121,Inp_PR24_BRL!E122)</f>
        <v>17</v>
      </c>
      <c r="P122" s="164"/>
      <c r="Q122" s="164"/>
      <c r="R122" s="164"/>
      <c r="S122" s="164"/>
      <c r="T122" s="164"/>
      <c r="U122" s="164"/>
      <c r="V122" s="164"/>
    </row>
    <row r="123" spans="1:22" s="431" customFormat="1">
      <c r="A123" s="167" t="s">
        <v>510</v>
      </c>
      <c r="B123" s="434" t="s">
        <v>540</v>
      </c>
      <c r="C123" s="164"/>
      <c r="D123" s="163" t="s">
        <v>568</v>
      </c>
      <c r="E123" s="164" t="s">
        <v>245</v>
      </c>
      <c r="F123" s="432" t="s">
        <v>31</v>
      </c>
      <c r="G123" s="432"/>
      <c r="H123" s="433">
        <f>SUMIFS(F_Inputs!F$7:F$3228,F_Inputs!$B$7:$B$3228,Inp_PR24_BRL!$E123,F_Inputs!$A$7:$A$3228,$H$190)</f>
        <v>0</v>
      </c>
      <c r="I123" s="433">
        <f>SUMIFS(F_Inputs!G$7:G$3228,F_Inputs!$B$7:$B$3228,Inp_PR24_BRL!$E123,F_Inputs!$A$7:$A$3228,$H$190)</f>
        <v>0</v>
      </c>
      <c r="J123" s="433">
        <f>SUMIFS(F_Inputs!H$7:H$3228,F_Inputs!$B$7:$B$3228,Inp_PR24_BRL!$E123,F_Inputs!$A$7:$A$3228,$H$190)</f>
        <v>0</v>
      </c>
      <c r="K123" s="433">
        <f>SUMIFS(F_Inputs!I$7:I$3228,F_Inputs!$B$7:$B$3228,Inp_PR24_BRL!$E123,F_Inputs!$A$7:$A$3228,$H$190)</f>
        <v>0</v>
      </c>
      <c r="L123" s="433">
        <f>SUMIFS(F_Inputs!J$7:J$3228,F_Inputs!$B$7:$B$3228,Inp_PR24_BRL!$E123,F_Inputs!$A$7:$A$3228,$H$190)</f>
        <v>0</v>
      </c>
      <c r="M123" s="172" t="s">
        <v>565</v>
      </c>
      <c r="N123" s="173">
        <f>COUNTIF(InpC!$H$56:$L$266,Inp_PR24_BRL!E123)</f>
        <v>1</v>
      </c>
      <c r="O123" s="173">
        <f>COUNTIF(F_Inputs!$B$8:$B$3121,Inp_PR24_BRL!E123)</f>
        <v>17</v>
      </c>
      <c r="P123" s="164"/>
      <c r="Q123" s="164"/>
      <c r="R123" s="164"/>
      <c r="S123" s="164"/>
      <c r="T123" s="164"/>
      <c r="U123" s="164"/>
      <c r="V123" s="164"/>
    </row>
    <row r="124" spans="1:22" s="431" customFormat="1">
      <c r="A124" s="167" t="s">
        <v>510</v>
      </c>
      <c r="B124" s="436" t="s">
        <v>542</v>
      </c>
      <c r="C124" s="164"/>
      <c r="D124" s="163" t="s">
        <v>569</v>
      </c>
      <c r="E124" s="164" t="s">
        <v>246</v>
      </c>
      <c r="F124" s="432" t="s">
        <v>31</v>
      </c>
      <c r="G124" s="432"/>
      <c r="H124" s="433">
        <f>SUMIFS(F_Inputs!F$7:F$3228,F_Inputs!$B$7:$B$3228,Inp_PR24_BRL!$E124,F_Inputs!$A$7:$A$3228,$H$190)</f>
        <v>0</v>
      </c>
      <c r="I124" s="433">
        <f>SUMIFS(F_Inputs!G$7:G$3228,F_Inputs!$B$7:$B$3228,Inp_PR24_BRL!$E124,F_Inputs!$A$7:$A$3228,$H$190)</f>
        <v>0</v>
      </c>
      <c r="J124" s="433">
        <f>SUMIFS(F_Inputs!H$7:H$3228,F_Inputs!$B$7:$B$3228,Inp_PR24_BRL!$E124,F_Inputs!$A$7:$A$3228,$H$190)</f>
        <v>0</v>
      </c>
      <c r="K124" s="433">
        <f>SUMIFS(F_Inputs!I$7:I$3228,F_Inputs!$B$7:$B$3228,Inp_PR24_BRL!$E124,F_Inputs!$A$7:$A$3228,$H$190)</f>
        <v>0</v>
      </c>
      <c r="L124" s="433">
        <f>SUMIFS(F_Inputs!J$7:J$3228,F_Inputs!$B$7:$B$3228,Inp_PR24_BRL!$E124,F_Inputs!$A$7:$A$3228,$H$190)</f>
        <v>0</v>
      </c>
      <c r="M124" s="172" t="s">
        <v>565</v>
      </c>
      <c r="N124" s="173">
        <f>COUNTIF(InpC!$H$56:$L$266,Inp_PR24_BRL!E124)</f>
        <v>1</v>
      </c>
      <c r="O124" s="173">
        <f>COUNTIF(F_Inputs!$B$8:$B$3121,Inp_PR24_BRL!E124)</f>
        <v>17</v>
      </c>
      <c r="P124" s="164"/>
      <c r="Q124" s="164"/>
      <c r="R124" s="164"/>
      <c r="S124" s="164"/>
      <c r="T124" s="164"/>
      <c r="U124" s="164"/>
      <c r="V124" s="164"/>
    </row>
    <row r="125" spans="1:22" s="431" customFormat="1">
      <c r="A125" s="167" t="s">
        <v>510</v>
      </c>
      <c r="B125" s="436" t="s">
        <v>570</v>
      </c>
      <c r="C125" s="164"/>
      <c r="D125" s="163" t="s">
        <v>571</v>
      </c>
      <c r="E125" s="164" t="s">
        <v>247</v>
      </c>
      <c r="F125" s="432" t="s">
        <v>31</v>
      </c>
      <c r="G125" s="432"/>
      <c r="H125" s="433">
        <f>SUMIFS(F_Inputs!F$7:F$3228,F_Inputs!$B$7:$B$3228,Inp_PR24_BRL!$E125,F_Inputs!$A$7:$A$3228,$H$190)</f>
        <v>0</v>
      </c>
      <c r="I125" s="433">
        <f>SUMIFS(F_Inputs!G$7:G$3228,F_Inputs!$B$7:$B$3228,Inp_PR24_BRL!$E125,F_Inputs!$A$7:$A$3228,$H$190)</f>
        <v>0</v>
      </c>
      <c r="J125" s="433">
        <f>SUMIFS(F_Inputs!H$7:H$3228,F_Inputs!$B$7:$B$3228,Inp_PR24_BRL!$E125,F_Inputs!$A$7:$A$3228,$H$190)</f>
        <v>0</v>
      </c>
      <c r="K125" s="433">
        <f>SUMIFS(F_Inputs!I$7:I$3228,F_Inputs!$B$7:$B$3228,Inp_PR24_BRL!$E125,F_Inputs!$A$7:$A$3228,$H$190)</f>
        <v>0</v>
      </c>
      <c r="L125" s="433">
        <f>SUMIFS(F_Inputs!J$7:J$3228,F_Inputs!$B$7:$B$3228,Inp_PR24_BRL!$E125,F_Inputs!$A$7:$A$3228,$H$190)</f>
        <v>0</v>
      </c>
      <c r="M125" s="172" t="s">
        <v>565</v>
      </c>
      <c r="N125" s="173">
        <f>COUNTIF(InpC!$H$56:$L$266,Inp_PR24_BRL!E125)</f>
        <v>1</v>
      </c>
      <c r="O125" s="173">
        <f>COUNTIF(F_Inputs!$B$8:$B$3121,Inp_PR24_BRL!E125)</f>
        <v>17</v>
      </c>
      <c r="P125" s="164"/>
      <c r="Q125" s="164"/>
      <c r="R125" s="164"/>
      <c r="S125" s="164"/>
      <c r="T125" s="164"/>
      <c r="U125" s="164"/>
      <c r="V125" s="164"/>
    </row>
    <row r="126" spans="1:22" s="431" customFormat="1">
      <c r="A126" s="167" t="s">
        <v>510</v>
      </c>
      <c r="B126" s="434" t="s">
        <v>572</v>
      </c>
      <c r="C126" s="164"/>
      <c r="D126" s="163" t="s">
        <v>573</v>
      </c>
      <c r="E126" s="164" t="s">
        <v>249</v>
      </c>
      <c r="F126" s="432" t="s">
        <v>31</v>
      </c>
      <c r="G126" s="432"/>
      <c r="H126" s="433">
        <f>SUMIFS(F_Inputs!F$7:F$3228,F_Inputs!$B$7:$B$3228,Inp_PR24_BRL!$E126,F_Inputs!$A$7:$A$3228,$H$190)</f>
        <v>0</v>
      </c>
      <c r="I126" s="433">
        <f>SUMIFS(F_Inputs!G$7:G$3228,F_Inputs!$B$7:$B$3228,Inp_PR24_BRL!$E126,F_Inputs!$A$7:$A$3228,$H$190)</f>
        <v>0</v>
      </c>
      <c r="J126" s="433">
        <f>SUMIFS(F_Inputs!H$7:H$3228,F_Inputs!$B$7:$B$3228,Inp_PR24_BRL!$E126,F_Inputs!$A$7:$A$3228,$H$190)</f>
        <v>0</v>
      </c>
      <c r="K126" s="433">
        <f>SUMIFS(F_Inputs!I$7:I$3228,F_Inputs!$B$7:$B$3228,Inp_PR24_BRL!$E126,F_Inputs!$A$7:$A$3228,$H$190)</f>
        <v>0</v>
      </c>
      <c r="L126" s="433">
        <f>SUMIFS(F_Inputs!J$7:J$3228,F_Inputs!$B$7:$B$3228,Inp_PR24_BRL!$E126,F_Inputs!$A$7:$A$3228,$H$190)</f>
        <v>0</v>
      </c>
      <c r="M126" s="172" t="s">
        <v>565</v>
      </c>
      <c r="N126" s="173">
        <f>COUNTIF(InpC!$H$56:$L$266,Inp_PR24_BRL!E126)</f>
        <v>1</v>
      </c>
      <c r="O126" s="173">
        <f>COUNTIF(F_Inputs!$B$8:$B$3121,Inp_PR24_BRL!E126)</f>
        <v>17</v>
      </c>
      <c r="P126" s="164"/>
      <c r="Q126" s="164"/>
      <c r="R126" s="164"/>
      <c r="S126" s="164"/>
      <c r="T126" s="164"/>
      <c r="U126" s="164"/>
      <c r="V126" s="164"/>
    </row>
    <row r="127" spans="1:22" s="431" customFormat="1">
      <c r="A127" s="167" t="s">
        <v>510</v>
      </c>
      <c r="B127" s="436" t="s">
        <v>544</v>
      </c>
      <c r="C127" s="164"/>
      <c r="D127" s="163" t="s">
        <v>574</v>
      </c>
      <c r="E127" s="164" t="s">
        <v>251</v>
      </c>
      <c r="F127" s="432" t="s">
        <v>31</v>
      </c>
      <c r="G127" s="432"/>
      <c r="H127" s="433">
        <f>SUMIFS(F_Inputs!F$7:F$3228,F_Inputs!$B$7:$B$3228,Inp_PR24_BRL!$E127,F_Inputs!$A$7:$A$3228,$H$190)</f>
        <v>0</v>
      </c>
      <c r="I127" s="433">
        <f>SUMIFS(F_Inputs!G$7:G$3228,F_Inputs!$B$7:$B$3228,Inp_PR24_BRL!$E127,F_Inputs!$A$7:$A$3228,$H$190)</f>
        <v>0</v>
      </c>
      <c r="J127" s="433">
        <f>SUMIFS(F_Inputs!H$7:H$3228,F_Inputs!$B$7:$B$3228,Inp_PR24_BRL!$E127,F_Inputs!$A$7:$A$3228,$H$190)</f>
        <v>0</v>
      </c>
      <c r="K127" s="433">
        <f>SUMIFS(F_Inputs!I$7:I$3228,F_Inputs!$B$7:$B$3228,Inp_PR24_BRL!$E127,F_Inputs!$A$7:$A$3228,$H$190)</f>
        <v>0</v>
      </c>
      <c r="L127" s="433">
        <f>SUMIFS(F_Inputs!J$7:J$3228,F_Inputs!$B$7:$B$3228,Inp_PR24_BRL!$E127,F_Inputs!$A$7:$A$3228,$H$190)</f>
        <v>0</v>
      </c>
      <c r="M127" s="172" t="s">
        <v>565</v>
      </c>
      <c r="N127" s="173">
        <f>COUNTIF(InpC!$H$56:$L$266,Inp_PR24_BRL!E127)</f>
        <v>1</v>
      </c>
      <c r="O127" s="173">
        <f>COUNTIF(F_Inputs!$B$8:$B$3121,Inp_PR24_BRL!E127)</f>
        <v>17</v>
      </c>
      <c r="P127" s="164"/>
      <c r="Q127" s="164"/>
      <c r="R127" s="164"/>
      <c r="S127" s="164"/>
      <c r="T127" s="164"/>
      <c r="U127" s="164"/>
      <c r="V127" s="164"/>
    </row>
    <row r="128" spans="1:22" s="431" customFormat="1">
      <c r="A128" s="167" t="s">
        <v>510</v>
      </c>
      <c r="B128" s="436" t="s">
        <v>538</v>
      </c>
      <c r="C128" s="164"/>
      <c r="D128" s="163" t="s">
        <v>575</v>
      </c>
      <c r="E128" s="164" t="s">
        <v>252</v>
      </c>
      <c r="F128" s="432" t="s">
        <v>31</v>
      </c>
      <c r="G128" s="432"/>
      <c r="H128" s="433">
        <f>SUMIFS(F_Inputs!F$7:F$3228,F_Inputs!$B$7:$B$3228,Inp_PR24_BRL!$E128,F_Inputs!$A$7:$A$3228,$H$190)</f>
        <v>0</v>
      </c>
      <c r="I128" s="433">
        <f>SUMIFS(F_Inputs!G$7:G$3228,F_Inputs!$B$7:$B$3228,Inp_PR24_BRL!$E128,F_Inputs!$A$7:$A$3228,$H$190)</f>
        <v>0</v>
      </c>
      <c r="J128" s="433">
        <f>SUMIFS(F_Inputs!H$7:H$3228,F_Inputs!$B$7:$B$3228,Inp_PR24_BRL!$E128,F_Inputs!$A$7:$A$3228,$H$190)</f>
        <v>0</v>
      </c>
      <c r="K128" s="433">
        <f>SUMIFS(F_Inputs!I$7:I$3228,F_Inputs!$B$7:$B$3228,Inp_PR24_BRL!$E128,F_Inputs!$A$7:$A$3228,$H$190)</f>
        <v>0</v>
      </c>
      <c r="L128" s="433">
        <f>SUMIFS(F_Inputs!J$7:J$3228,F_Inputs!$B$7:$B$3228,Inp_PR24_BRL!$E128,F_Inputs!$A$7:$A$3228,$H$190)</f>
        <v>0</v>
      </c>
      <c r="M128" s="172" t="s">
        <v>565</v>
      </c>
      <c r="N128" s="173">
        <f>COUNTIF(InpC!$H$56:$L$266,Inp_PR24_BRL!E128)</f>
        <v>1</v>
      </c>
      <c r="O128" s="173">
        <f>COUNTIF(F_Inputs!$B$8:$B$3121,Inp_PR24_BRL!E128)</f>
        <v>17</v>
      </c>
      <c r="P128" s="164"/>
      <c r="Q128" s="164"/>
      <c r="R128" s="164"/>
      <c r="S128" s="164"/>
      <c r="T128" s="164"/>
      <c r="U128" s="164"/>
      <c r="V128" s="164"/>
    </row>
    <row r="129" spans="1:22" s="431" customFormat="1">
      <c r="A129" s="167" t="s">
        <v>518</v>
      </c>
      <c r="B129" s="436" t="s">
        <v>550</v>
      </c>
      <c r="C129" s="164"/>
      <c r="D129" s="163" t="s">
        <v>576</v>
      </c>
      <c r="E129" s="164" t="s">
        <v>254</v>
      </c>
      <c r="F129" s="432" t="s">
        <v>31</v>
      </c>
      <c r="G129" s="432"/>
      <c r="H129" s="433">
        <f>SUMIFS(F_Inputs!F$7:F$3228,F_Inputs!$B$7:$B$3228,Inp_PR24_BRL!$E129,F_Inputs!$A$7:$A$3228,$H$190)</f>
        <v>0</v>
      </c>
      <c r="I129" s="433">
        <f>SUMIFS(F_Inputs!G$7:G$3228,F_Inputs!$B$7:$B$3228,Inp_PR24_BRL!$E129,F_Inputs!$A$7:$A$3228,$H$190)</f>
        <v>0</v>
      </c>
      <c r="J129" s="433">
        <f>SUMIFS(F_Inputs!H$7:H$3228,F_Inputs!$B$7:$B$3228,Inp_PR24_BRL!$E129,F_Inputs!$A$7:$A$3228,$H$190)</f>
        <v>0</v>
      </c>
      <c r="K129" s="433">
        <f>SUMIFS(F_Inputs!I$7:I$3228,F_Inputs!$B$7:$B$3228,Inp_PR24_BRL!$E129,F_Inputs!$A$7:$A$3228,$H$190)</f>
        <v>0</v>
      </c>
      <c r="L129" s="433">
        <f>SUMIFS(F_Inputs!J$7:J$3228,F_Inputs!$B$7:$B$3228,Inp_PR24_BRL!$E129,F_Inputs!$A$7:$A$3228,$H$190)</f>
        <v>0</v>
      </c>
      <c r="M129" s="172" t="s">
        <v>565</v>
      </c>
      <c r="N129" s="173">
        <f>COUNTIF(InpC!$H$56:$L$266,Inp_PR24_BRL!E129)</f>
        <v>1</v>
      </c>
      <c r="O129" s="173">
        <f>COUNTIF(F_Inputs!$B$8:$B$3121,Inp_PR24_BRL!E129)</f>
        <v>17</v>
      </c>
      <c r="P129" s="164"/>
      <c r="Q129" s="164"/>
      <c r="R129" s="164"/>
      <c r="S129" s="164"/>
      <c r="T129" s="164"/>
      <c r="U129" s="164"/>
      <c r="V129" s="164"/>
    </row>
    <row r="130" spans="1:22" s="431" customFormat="1">
      <c r="A130" s="167" t="s">
        <v>518</v>
      </c>
      <c r="B130" s="434" t="s">
        <v>552</v>
      </c>
      <c r="C130" s="164"/>
      <c r="D130" s="163" t="s">
        <v>577</v>
      </c>
      <c r="E130" s="164" t="s">
        <v>255</v>
      </c>
      <c r="F130" s="432" t="s">
        <v>31</v>
      </c>
      <c r="G130" s="432"/>
      <c r="H130" s="433">
        <f>SUMIFS(F_Inputs!F$7:F$3228,F_Inputs!$B$7:$B$3228,Inp_PR24_BRL!$E130,F_Inputs!$A$7:$A$3228,$H$190)</f>
        <v>0</v>
      </c>
      <c r="I130" s="433">
        <f>SUMIFS(F_Inputs!G$7:G$3228,F_Inputs!$B$7:$B$3228,Inp_PR24_BRL!$E130,F_Inputs!$A$7:$A$3228,$H$190)</f>
        <v>0</v>
      </c>
      <c r="J130" s="433">
        <f>SUMIFS(F_Inputs!H$7:H$3228,F_Inputs!$B$7:$B$3228,Inp_PR24_BRL!$E130,F_Inputs!$A$7:$A$3228,$H$190)</f>
        <v>0</v>
      </c>
      <c r="K130" s="433">
        <f>SUMIFS(F_Inputs!I$7:I$3228,F_Inputs!$B$7:$B$3228,Inp_PR24_BRL!$E130,F_Inputs!$A$7:$A$3228,$H$190)</f>
        <v>0</v>
      </c>
      <c r="L130" s="433">
        <f>SUMIFS(F_Inputs!J$7:J$3228,F_Inputs!$B$7:$B$3228,Inp_PR24_BRL!$E130,F_Inputs!$A$7:$A$3228,$H$190)</f>
        <v>0</v>
      </c>
      <c r="M130" s="172" t="s">
        <v>565</v>
      </c>
      <c r="N130" s="173">
        <f>COUNTIF(InpC!$H$56:$L$266,Inp_PR24_BRL!E130)</f>
        <v>1</v>
      </c>
      <c r="O130" s="173">
        <f>COUNTIF(F_Inputs!$B$8:$B$3121,Inp_PR24_BRL!E130)</f>
        <v>17</v>
      </c>
      <c r="P130" s="164"/>
      <c r="Q130" s="164"/>
      <c r="R130" s="164"/>
      <c r="S130" s="164"/>
      <c r="T130" s="164"/>
      <c r="U130" s="164"/>
      <c r="V130" s="164"/>
    </row>
    <row r="131" spans="1:22" s="431" customFormat="1">
      <c r="A131" s="167" t="s">
        <v>518</v>
      </c>
      <c r="B131" s="436" t="s">
        <v>554</v>
      </c>
      <c r="C131" s="164"/>
      <c r="D131" s="163" t="s">
        <v>578</v>
      </c>
      <c r="E131" s="164" t="s">
        <v>256</v>
      </c>
      <c r="F131" s="432" t="s">
        <v>31</v>
      </c>
      <c r="G131" s="432"/>
      <c r="H131" s="433">
        <f>SUMIFS(F_Inputs!F$7:F$3228,F_Inputs!$B$7:$B$3228,Inp_PR24_BRL!$E131,F_Inputs!$A$7:$A$3228,$H$190)</f>
        <v>0</v>
      </c>
      <c r="I131" s="433">
        <f>SUMIFS(F_Inputs!G$7:G$3228,F_Inputs!$B$7:$B$3228,Inp_PR24_BRL!$E131,F_Inputs!$A$7:$A$3228,$H$190)</f>
        <v>0</v>
      </c>
      <c r="J131" s="433">
        <f>SUMIFS(F_Inputs!H$7:H$3228,F_Inputs!$B$7:$B$3228,Inp_PR24_BRL!$E131,F_Inputs!$A$7:$A$3228,$H$190)</f>
        <v>0</v>
      </c>
      <c r="K131" s="433">
        <f>SUMIFS(F_Inputs!I$7:I$3228,F_Inputs!$B$7:$B$3228,Inp_PR24_BRL!$E131,F_Inputs!$A$7:$A$3228,$H$190)</f>
        <v>0</v>
      </c>
      <c r="L131" s="433">
        <f>SUMIFS(F_Inputs!J$7:J$3228,F_Inputs!$B$7:$B$3228,Inp_PR24_BRL!$E131,F_Inputs!$A$7:$A$3228,$H$190)</f>
        <v>0</v>
      </c>
      <c r="M131" s="172" t="s">
        <v>565</v>
      </c>
      <c r="N131" s="173">
        <f>COUNTIF(InpC!$H$56:$L$266,Inp_PR24_BRL!E131)</f>
        <v>1</v>
      </c>
      <c r="O131" s="173">
        <f>COUNTIF(F_Inputs!$B$8:$B$3121,Inp_PR24_BRL!E131)</f>
        <v>17</v>
      </c>
      <c r="P131" s="164"/>
      <c r="Q131" s="164"/>
      <c r="R131" s="164"/>
      <c r="S131" s="164"/>
      <c r="T131" s="164"/>
      <c r="U131" s="164"/>
      <c r="V131" s="164"/>
    </row>
    <row r="132" spans="1:22" s="431" customFormat="1">
      <c r="A132" s="167" t="s">
        <v>518</v>
      </c>
      <c r="B132" s="436" t="s">
        <v>558</v>
      </c>
      <c r="C132" s="164"/>
      <c r="D132" s="163" t="s">
        <v>579</v>
      </c>
      <c r="E132" s="164" t="s">
        <v>257</v>
      </c>
      <c r="F132" s="432" t="s">
        <v>31</v>
      </c>
      <c r="G132" s="432"/>
      <c r="H132" s="433">
        <f>SUMIFS(F_Inputs!F$7:F$3228,F_Inputs!$B$7:$B$3228,Inp_PR24_BRL!$E132,F_Inputs!$A$7:$A$3228,$H$190)</f>
        <v>0</v>
      </c>
      <c r="I132" s="433">
        <f>SUMIFS(F_Inputs!G$7:G$3228,F_Inputs!$B$7:$B$3228,Inp_PR24_BRL!$E132,F_Inputs!$A$7:$A$3228,$H$190)</f>
        <v>0</v>
      </c>
      <c r="J132" s="433">
        <f>SUMIFS(F_Inputs!H$7:H$3228,F_Inputs!$B$7:$B$3228,Inp_PR24_BRL!$E132,F_Inputs!$A$7:$A$3228,$H$190)</f>
        <v>0</v>
      </c>
      <c r="K132" s="433">
        <f>SUMIFS(F_Inputs!I$7:I$3228,F_Inputs!$B$7:$B$3228,Inp_PR24_BRL!$E132,F_Inputs!$A$7:$A$3228,$H$190)</f>
        <v>0</v>
      </c>
      <c r="L132" s="433">
        <f>SUMIFS(F_Inputs!J$7:J$3228,F_Inputs!$B$7:$B$3228,Inp_PR24_BRL!$E132,F_Inputs!$A$7:$A$3228,$H$190)</f>
        <v>0</v>
      </c>
      <c r="M132" s="172" t="s">
        <v>565</v>
      </c>
      <c r="N132" s="173">
        <f>COUNTIF(InpC!$H$56:$L$266,Inp_PR24_BRL!E132)</f>
        <v>1</v>
      </c>
      <c r="O132" s="173">
        <f>COUNTIF(F_Inputs!$B$8:$B$3121,Inp_PR24_BRL!E132)</f>
        <v>17</v>
      </c>
      <c r="P132" s="164"/>
      <c r="Q132" s="164"/>
      <c r="R132" s="164"/>
      <c r="S132" s="164"/>
      <c r="T132" s="164"/>
      <c r="U132" s="164"/>
      <c r="V132" s="164"/>
    </row>
    <row r="133" spans="1:22" s="431" customFormat="1">
      <c r="A133" s="167" t="s">
        <v>518</v>
      </c>
      <c r="B133" s="434" t="s">
        <v>560</v>
      </c>
      <c r="C133" s="164"/>
      <c r="D133" s="163" t="s">
        <v>580</v>
      </c>
      <c r="E133" s="164" t="s">
        <v>258</v>
      </c>
      <c r="F133" s="432" t="s">
        <v>31</v>
      </c>
      <c r="G133" s="432"/>
      <c r="H133" s="433">
        <f>SUMIFS(F_Inputs!F$7:F$3228,F_Inputs!$B$7:$B$3228,Inp_PR24_BRL!$E133,F_Inputs!$A$7:$A$3228,$H$190)</f>
        <v>0</v>
      </c>
      <c r="I133" s="433">
        <f>SUMIFS(F_Inputs!G$7:G$3228,F_Inputs!$B$7:$B$3228,Inp_PR24_BRL!$E133,F_Inputs!$A$7:$A$3228,$H$190)</f>
        <v>0</v>
      </c>
      <c r="J133" s="433">
        <f>SUMIFS(F_Inputs!H$7:H$3228,F_Inputs!$B$7:$B$3228,Inp_PR24_BRL!$E133,F_Inputs!$A$7:$A$3228,$H$190)</f>
        <v>0</v>
      </c>
      <c r="K133" s="433">
        <f>SUMIFS(F_Inputs!I$7:I$3228,F_Inputs!$B$7:$B$3228,Inp_PR24_BRL!$E133,F_Inputs!$A$7:$A$3228,$H$190)</f>
        <v>0</v>
      </c>
      <c r="L133" s="433">
        <f>SUMIFS(F_Inputs!J$7:J$3228,F_Inputs!$B$7:$B$3228,Inp_PR24_BRL!$E133,F_Inputs!$A$7:$A$3228,$H$190)</f>
        <v>0</v>
      </c>
      <c r="M133" s="172" t="s">
        <v>565</v>
      </c>
      <c r="N133" s="173">
        <f>COUNTIF(InpC!$H$56:$L$266,Inp_PR24_BRL!E133)</f>
        <v>1</v>
      </c>
      <c r="O133" s="173">
        <f>COUNTIF(F_Inputs!$B$8:$B$3121,Inp_PR24_BRL!E133)</f>
        <v>17</v>
      </c>
      <c r="P133" s="164"/>
      <c r="Q133" s="164"/>
      <c r="R133" s="164"/>
      <c r="S133" s="164"/>
      <c r="T133" s="164"/>
      <c r="U133" s="164"/>
      <c r="V133" s="164"/>
    </row>
    <row r="134" spans="1:22" s="431" customFormat="1">
      <c r="A134" s="167" t="s">
        <v>518</v>
      </c>
      <c r="B134" s="434" t="s">
        <v>581</v>
      </c>
      <c r="C134" s="164"/>
      <c r="D134" s="163" t="s">
        <v>582</v>
      </c>
      <c r="E134" s="164" t="s">
        <v>259</v>
      </c>
      <c r="F134" s="432" t="s">
        <v>31</v>
      </c>
      <c r="G134" s="432"/>
      <c r="H134" s="433">
        <f>SUMIFS(F_Inputs!F$7:F$3228,F_Inputs!$B$7:$B$3228,Inp_PR24_BRL!$E134,F_Inputs!$A$7:$A$3228,$H$190)</f>
        <v>0</v>
      </c>
      <c r="I134" s="433">
        <f>SUMIFS(F_Inputs!G$7:G$3228,F_Inputs!$B$7:$B$3228,Inp_PR24_BRL!$E134,F_Inputs!$A$7:$A$3228,$H$190)</f>
        <v>0</v>
      </c>
      <c r="J134" s="433">
        <f>SUMIFS(F_Inputs!H$7:H$3228,F_Inputs!$B$7:$B$3228,Inp_PR24_BRL!$E134,F_Inputs!$A$7:$A$3228,$H$190)</f>
        <v>0</v>
      </c>
      <c r="K134" s="433">
        <f>SUMIFS(F_Inputs!I$7:I$3228,F_Inputs!$B$7:$B$3228,Inp_PR24_BRL!$E134,F_Inputs!$A$7:$A$3228,$H$190)</f>
        <v>0</v>
      </c>
      <c r="L134" s="433">
        <f>SUMIFS(F_Inputs!J$7:J$3228,F_Inputs!$B$7:$B$3228,Inp_PR24_BRL!$E134,F_Inputs!$A$7:$A$3228,$H$190)</f>
        <v>0</v>
      </c>
      <c r="M134" s="172" t="s">
        <v>565</v>
      </c>
      <c r="N134" s="173">
        <f>COUNTIF(InpC!$H$56:$L$266,Inp_PR24_BRL!E134)</f>
        <v>1</v>
      </c>
      <c r="O134" s="173">
        <f>COUNTIF(F_Inputs!$B$8:$B$3121,Inp_PR24_BRL!E134)</f>
        <v>17</v>
      </c>
      <c r="P134" s="164"/>
      <c r="Q134" s="164"/>
      <c r="R134" s="164"/>
      <c r="S134" s="164"/>
      <c r="T134" s="164"/>
      <c r="U134" s="164"/>
      <c r="V134" s="164"/>
    </row>
    <row r="135" spans="1:22" s="431" customFormat="1">
      <c r="A135" s="167" t="s">
        <v>518</v>
      </c>
      <c r="B135" s="436" t="s">
        <v>583</v>
      </c>
      <c r="C135" s="164"/>
      <c r="D135" s="163" t="s">
        <v>584</v>
      </c>
      <c r="E135" s="164" t="s">
        <v>261</v>
      </c>
      <c r="F135" s="432" t="s">
        <v>31</v>
      </c>
      <c r="G135" s="432"/>
      <c r="H135" s="433">
        <f>SUMIFS(F_Inputs!F$7:F$3228,F_Inputs!$B$7:$B$3228,Inp_PR24_BRL!$E135,F_Inputs!$A$7:$A$3228,$H$190)</f>
        <v>0</v>
      </c>
      <c r="I135" s="433">
        <f>SUMIFS(F_Inputs!G$7:G$3228,F_Inputs!$B$7:$B$3228,Inp_PR24_BRL!$E135,F_Inputs!$A$7:$A$3228,$H$190)</f>
        <v>0</v>
      </c>
      <c r="J135" s="433">
        <f>SUMIFS(F_Inputs!H$7:H$3228,F_Inputs!$B$7:$B$3228,Inp_PR24_BRL!$E135,F_Inputs!$A$7:$A$3228,$H$190)</f>
        <v>0</v>
      </c>
      <c r="K135" s="433">
        <f>SUMIFS(F_Inputs!I$7:I$3228,F_Inputs!$B$7:$B$3228,Inp_PR24_BRL!$E135,F_Inputs!$A$7:$A$3228,$H$190)</f>
        <v>0</v>
      </c>
      <c r="L135" s="433">
        <f>SUMIFS(F_Inputs!J$7:J$3228,F_Inputs!$B$7:$B$3228,Inp_PR24_BRL!$E135,F_Inputs!$A$7:$A$3228,$H$190)</f>
        <v>0</v>
      </c>
      <c r="M135" s="172" t="s">
        <v>565</v>
      </c>
      <c r="N135" s="173">
        <f>COUNTIF(InpC!$H$56:$L$266,Inp_PR24_BRL!E135)</f>
        <v>1</v>
      </c>
      <c r="O135" s="173">
        <f>COUNTIF(F_Inputs!$B$8:$B$3121,Inp_PR24_BRL!E135)</f>
        <v>17</v>
      </c>
      <c r="P135" s="164"/>
      <c r="Q135" s="164"/>
      <c r="R135" s="164"/>
      <c r="S135" s="164"/>
      <c r="T135" s="164"/>
      <c r="U135" s="164"/>
      <c r="V135" s="164"/>
    </row>
    <row r="136" spans="1:22" s="431" customFormat="1">
      <c r="A136" s="167" t="s">
        <v>518</v>
      </c>
      <c r="B136" s="434" t="s">
        <v>562</v>
      </c>
      <c r="C136" s="164"/>
      <c r="D136" s="163" t="s">
        <v>585</v>
      </c>
      <c r="E136" s="164" t="s">
        <v>263</v>
      </c>
      <c r="F136" s="432" t="s">
        <v>31</v>
      </c>
      <c r="G136" s="432"/>
      <c r="H136" s="433">
        <f>SUMIFS(F_Inputs!F$7:F$3228,F_Inputs!$B$7:$B$3228,Inp_PR24_BRL!$E136,F_Inputs!$A$7:$A$3228,$H$190)</f>
        <v>0</v>
      </c>
      <c r="I136" s="433">
        <f>SUMIFS(F_Inputs!G$7:G$3228,F_Inputs!$B$7:$B$3228,Inp_PR24_BRL!$E136,F_Inputs!$A$7:$A$3228,$H$190)</f>
        <v>0</v>
      </c>
      <c r="J136" s="433">
        <f>SUMIFS(F_Inputs!H$7:H$3228,F_Inputs!$B$7:$B$3228,Inp_PR24_BRL!$E136,F_Inputs!$A$7:$A$3228,$H$190)</f>
        <v>0</v>
      </c>
      <c r="K136" s="433">
        <f>SUMIFS(F_Inputs!I$7:I$3228,F_Inputs!$B$7:$B$3228,Inp_PR24_BRL!$E136,F_Inputs!$A$7:$A$3228,$H$190)</f>
        <v>0</v>
      </c>
      <c r="L136" s="433">
        <f>SUMIFS(F_Inputs!J$7:J$3228,F_Inputs!$B$7:$B$3228,Inp_PR24_BRL!$E136,F_Inputs!$A$7:$A$3228,$H$190)</f>
        <v>0</v>
      </c>
      <c r="M136" s="172" t="s">
        <v>565</v>
      </c>
      <c r="N136" s="173">
        <f>COUNTIF(InpC!$H$56:$L$266,Inp_PR24_BRL!E136)</f>
        <v>1</v>
      </c>
      <c r="O136" s="173">
        <f>COUNTIF(F_Inputs!$B$8:$B$3121,Inp_PR24_BRL!E136)</f>
        <v>17</v>
      </c>
      <c r="P136" s="164"/>
      <c r="Q136" s="164"/>
      <c r="R136" s="164"/>
      <c r="S136" s="164"/>
      <c r="T136" s="164"/>
      <c r="U136" s="164"/>
      <c r="V136" s="164"/>
    </row>
    <row r="137" spans="1:22" s="431" customFormat="1">
      <c r="A137" s="167" t="s">
        <v>518</v>
      </c>
      <c r="B137" s="434" t="s">
        <v>556</v>
      </c>
      <c r="C137" s="164"/>
      <c r="D137" s="163" t="s">
        <v>586</v>
      </c>
      <c r="E137" s="164" t="s">
        <v>264</v>
      </c>
      <c r="F137" s="432" t="s">
        <v>31</v>
      </c>
      <c r="G137" s="432"/>
      <c r="H137" s="433">
        <f>SUMIFS(F_Inputs!F$7:F$3228,F_Inputs!$B$7:$B$3228,Inp_PR24_BRL!$E137,F_Inputs!$A$7:$A$3228,$H$190)</f>
        <v>0</v>
      </c>
      <c r="I137" s="433">
        <f>SUMIFS(F_Inputs!G$7:G$3228,F_Inputs!$B$7:$B$3228,Inp_PR24_BRL!$E137,F_Inputs!$A$7:$A$3228,$H$190)</f>
        <v>0</v>
      </c>
      <c r="J137" s="433">
        <f>SUMIFS(F_Inputs!H$7:H$3228,F_Inputs!$B$7:$B$3228,Inp_PR24_BRL!$E137,F_Inputs!$A$7:$A$3228,$H$190)</f>
        <v>0</v>
      </c>
      <c r="K137" s="433">
        <f>SUMIFS(F_Inputs!I$7:I$3228,F_Inputs!$B$7:$B$3228,Inp_PR24_BRL!$E137,F_Inputs!$A$7:$A$3228,$H$190)</f>
        <v>0</v>
      </c>
      <c r="L137" s="433">
        <f>SUMIFS(F_Inputs!J$7:J$3228,F_Inputs!$B$7:$B$3228,Inp_PR24_BRL!$E137,F_Inputs!$A$7:$A$3228,$H$190)</f>
        <v>0</v>
      </c>
      <c r="M137" s="172" t="s">
        <v>565</v>
      </c>
      <c r="N137" s="173">
        <f>COUNTIF(InpC!$H$56:$L$266,Inp_PR24_BRL!E137)</f>
        <v>1</v>
      </c>
      <c r="O137" s="173">
        <f>COUNTIF(F_Inputs!$B$8:$B$3121,Inp_PR24_BRL!E137)</f>
        <v>17</v>
      </c>
      <c r="P137" s="164"/>
      <c r="Q137" s="164"/>
      <c r="R137" s="164"/>
      <c r="S137" s="164"/>
      <c r="T137" s="164"/>
      <c r="U137" s="164"/>
      <c r="V137" s="164"/>
    </row>
    <row r="138" spans="1:22" s="431" customFormat="1">
      <c r="A138" s="167" t="s">
        <v>518</v>
      </c>
      <c r="B138" s="164" t="s">
        <v>587</v>
      </c>
      <c r="C138" s="164"/>
      <c r="D138" s="163" t="s">
        <v>588</v>
      </c>
      <c r="E138" s="164" t="s">
        <v>266</v>
      </c>
      <c r="F138" s="432" t="s">
        <v>31</v>
      </c>
      <c r="G138" s="432"/>
      <c r="H138" s="433">
        <f>SUMIFS(F_Inputs!F$7:F$3228,F_Inputs!$B$7:$B$3228,Inp_PR24_BRL!$E138,F_Inputs!$A$7:$A$3228,$H$190)</f>
        <v>0</v>
      </c>
      <c r="I138" s="433">
        <f>SUMIFS(F_Inputs!G$7:G$3228,F_Inputs!$B$7:$B$3228,Inp_PR24_BRL!$E138,F_Inputs!$A$7:$A$3228,$H$190)</f>
        <v>0</v>
      </c>
      <c r="J138" s="433">
        <f>SUMIFS(F_Inputs!H$7:H$3228,F_Inputs!$B$7:$B$3228,Inp_PR24_BRL!$E138,F_Inputs!$A$7:$A$3228,$H$190)</f>
        <v>0</v>
      </c>
      <c r="K138" s="433">
        <f>SUMIFS(F_Inputs!I$7:I$3228,F_Inputs!$B$7:$B$3228,Inp_PR24_BRL!$E138,F_Inputs!$A$7:$A$3228,$H$190)</f>
        <v>0</v>
      </c>
      <c r="L138" s="433">
        <f>SUMIFS(F_Inputs!J$7:J$3228,F_Inputs!$B$7:$B$3228,Inp_PR24_BRL!$E138,F_Inputs!$A$7:$A$3228,$H$190)</f>
        <v>0</v>
      </c>
      <c r="M138" s="172" t="s">
        <v>589</v>
      </c>
      <c r="N138" s="173">
        <f>COUNTIF(InpC!$H$56:$L$266,Inp_PR24_BRL!E138)</f>
        <v>1</v>
      </c>
      <c r="O138" s="173">
        <f>COUNTIF(F_Inputs!$B$8:$B$3121,Inp_PR24_BRL!E138)</f>
        <v>17</v>
      </c>
      <c r="P138" s="164"/>
      <c r="Q138" s="164"/>
      <c r="R138" s="164"/>
      <c r="S138" s="164"/>
      <c r="T138" s="164"/>
      <c r="U138" s="164"/>
      <c r="V138" s="164"/>
    </row>
    <row r="139" spans="1:22" s="431" customFormat="1">
      <c r="A139" s="167" t="s">
        <v>518</v>
      </c>
      <c r="B139" s="164" t="s">
        <v>590</v>
      </c>
      <c r="C139" s="164"/>
      <c r="D139" s="163" t="s">
        <v>591</v>
      </c>
      <c r="E139" s="164" t="s">
        <v>268</v>
      </c>
      <c r="F139" s="432" t="s">
        <v>31</v>
      </c>
      <c r="G139" s="432"/>
      <c r="H139" s="433">
        <f>SUMIFS(F_Inputs!F$7:F$3228,F_Inputs!$B$7:$B$3228,Inp_PR24_BRL!$E139,F_Inputs!$A$7:$A$3228,$H$190)</f>
        <v>1.2829999999999999</v>
      </c>
      <c r="I139" s="433">
        <f>SUMIFS(F_Inputs!G$7:G$3228,F_Inputs!$B$7:$B$3228,Inp_PR24_BRL!$E139,F_Inputs!$A$7:$A$3228,$H$190)</f>
        <v>1.1990000000000001</v>
      </c>
      <c r="J139" s="433">
        <f>SUMIFS(F_Inputs!H$7:H$3228,F_Inputs!$B$7:$B$3228,Inp_PR24_BRL!$E139,F_Inputs!$A$7:$A$3228,$H$190)</f>
        <v>1.1990000000000001</v>
      </c>
      <c r="K139" s="433">
        <f>SUMIFS(F_Inputs!I$7:I$3228,F_Inputs!$B$7:$B$3228,Inp_PR24_BRL!$E139,F_Inputs!$A$7:$A$3228,$H$190)</f>
        <v>1.157</v>
      </c>
      <c r="L139" s="433">
        <f>SUMIFS(F_Inputs!J$7:J$3228,F_Inputs!$B$7:$B$3228,Inp_PR24_BRL!$E139,F_Inputs!$A$7:$A$3228,$H$190)</f>
        <v>1.2270000000000001</v>
      </c>
      <c r="M139" s="172" t="s">
        <v>592</v>
      </c>
      <c r="N139" s="173">
        <f>COUNTIF(InpC!$H$56:$L$266,Inp_PR24_BRL!E139)</f>
        <v>1</v>
      </c>
      <c r="O139" s="173">
        <f>COUNTIF(F_Inputs!$B$8:$B$3121,Inp_PR24_BRL!E139)</f>
        <v>17</v>
      </c>
      <c r="P139" s="164"/>
      <c r="Q139" s="164"/>
      <c r="R139" s="164"/>
      <c r="S139" s="164"/>
      <c r="T139" s="164"/>
      <c r="U139" s="164"/>
      <c r="V139" s="164"/>
    </row>
    <row r="140" spans="1:22" s="431" customFormat="1">
      <c r="A140" s="167" t="s">
        <v>518</v>
      </c>
      <c r="B140" s="164" t="s">
        <v>593</v>
      </c>
      <c r="C140" s="164"/>
      <c r="D140" s="163" t="s">
        <v>594</v>
      </c>
      <c r="E140" s="164" t="s">
        <v>270</v>
      </c>
      <c r="F140" s="432" t="s">
        <v>31</v>
      </c>
      <c r="G140" s="432"/>
      <c r="H140" s="433">
        <f>SUMIFS(F_Inputs!F$7:F$3228,F_Inputs!$B$7:$B$3228,Inp_PR24_BRL!$E140,F_Inputs!$A$7:$A$3228,$H$190)</f>
        <v>0</v>
      </c>
      <c r="I140" s="433">
        <f>SUMIFS(F_Inputs!G$7:G$3228,F_Inputs!$B$7:$B$3228,Inp_PR24_BRL!$E140,F_Inputs!$A$7:$A$3228,$H$190)</f>
        <v>0</v>
      </c>
      <c r="J140" s="433">
        <f>SUMIFS(F_Inputs!H$7:H$3228,F_Inputs!$B$7:$B$3228,Inp_PR24_BRL!$E140,F_Inputs!$A$7:$A$3228,$H$190)</f>
        <v>0</v>
      </c>
      <c r="K140" s="433">
        <f>SUMIFS(F_Inputs!I$7:I$3228,F_Inputs!$B$7:$B$3228,Inp_PR24_BRL!$E140,F_Inputs!$A$7:$A$3228,$H$190)</f>
        <v>0</v>
      </c>
      <c r="L140" s="433">
        <f>SUMIFS(F_Inputs!J$7:J$3228,F_Inputs!$B$7:$B$3228,Inp_PR24_BRL!$E140,F_Inputs!$A$7:$A$3228,$H$190)</f>
        <v>0</v>
      </c>
      <c r="M140" s="172" t="s">
        <v>592</v>
      </c>
      <c r="N140" s="173">
        <f>COUNTIF(InpC!$H$56:$L$266,Inp_PR24_BRL!E140)</f>
        <v>1</v>
      </c>
      <c r="O140" s="173">
        <f>COUNTIF(F_Inputs!$B$8:$B$3121,Inp_PR24_BRL!E140)</f>
        <v>17</v>
      </c>
      <c r="P140" s="164"/>
      <c r="Q140" s="164"/>
      <c r="R140" s="164"/>
      <c r="S140" s="164"/>
      <c r="T140" s="164"/>
      <c r="U140" s="164"/>
      <c r="V140" s="164"/>
    </row>
    <row r="141" spans="1:22" s="431" customFormat="1">
      <c r="A141" s="167" t="s">
        <v>518</v>
      </c>
      <c r="B141" s="164" t="s">
        <v>590</v>
      </c>
      <c r="C141" s="164"/>
      <c r="D141" s="163" t="s">
        <v>595</v>
      </c>
      <c r="E141" s="164" t="s">
        <v>272</v>
      </c>
      <c r="F141" s="432" t="s">
        <v>31</v>
      </c>
      <c r="G141" s="432"/>
      <c r="H141" s="433">
        <f>SUMIFS(F_Inputs!F$7:F$3228,F_Inputs!$B$7:$B$3228,Inp_PR24_BRL!$E141,F_Inputs!$A$7:$A$3228,$H$190)</f>
        <v>1.2829999999999999</v>
      </c>
      <c r="I141" s="433">
        <f>SUMIFS(F_Inputs!G$7:G$3228,F_Inputs!$B$7:$B$3228,Inp_PR24_BRL!$E141,F_Inputs!$A$7:$A$3228,$H$190)</f>
        <v>1.1990000000000001</v>
      </c>
      <c r="J141" s="433">
        <f>SUMIFS(F_Inputs!H$7:H$3228,F_Inputs!$B$7:$B$3228,Inp_PR24_BRL!$E141,F_Inputs!$A$7:$A$3228,$H$190)</f>
        <v>1.1990000000000001</v>
      </c>
      <c r="K141" s="433">
        <f>SUMIFS(F_Inputs!I$7:I$3228,F_Inputs!$B$7:$B$3228,Inp_PR24_BRL!$E141,F_Inputs!$A$7:$A$3228,$H$190)</f>
        <v>1.157</v>
      </c>
      <c r="L141" s="433">
        <f>SUMIFS(F_Inputs!J$7:J$3228,F_Inputs!$B$7:$B$3228,Inp_PR24_BRL!$E141,F_Inputs!$A$7:$A$3228,$H$190)</f>
        <v>1.2270000000000001</v>
      </c>
      <c r="M141" s="172" t="s">
        <v>596</v>
      </c>
      <c r="N141" s="173">
        <f>COUNTIF(InpC!$H$56:$L$266,Inp_PR24_BRL!E141)</f>
        <v>1</v>
      </c>
      <c r="O141" s="173">
        <f>COUNTIF(F_Inputs!$B$8:$B$3121,Inp_PR24_BRL!E141)</f>
        <v>17</v>
      </c>
      <c r="P141" s="164"/>
      <c r="Q141" s="164"/>
      <c r="R141" s="164"/>
      <c r="S141" s="164"/>
      <c r="T141" s="164"/>
      <c r="U141" s="164"/>
      <c r="V141" s="164"/>
    </row>
    <row r="142" spans="1:22" s="431" customFormat="1">
      <c r="A142" s="167" t="s">
        <v>518</v>
      </c>
      <c r="B142" s="164" t="s">
        <v>597</v>
      </c>
      <c r="C142" s="164"/>
      <c r="D142" s="163" t="s">
        <v>598</v>
      </c>
      <c r="E142" s="164" t="s">
        <v>274</v>
      </c>
      <c r="F142" s="432" t="s">
        <v>31</v>
      </c>
      <c r="G142" s="432"/>
      <c r="H142" s="433">
        <f>SUMIFS(F_Inputs!F$7:F$3228,F_Inputs!$B$7:$B$3228,Inp_PR24_BRL!$E142,F_Inputs!$A$7:$A$3228,$H$190)</f>
        <v>1.17</v>
      </c>
      <c r="I142" s="433">
        <f>SUMIFS(F_Inputs!G$7:G$3228,F_Inputs!$B$7:$B$3228,Inp_PR24_BRL!$E142,F_Inputs!$A$7:$A$3228,$H$190)</f>
        <v>0.91400000000000003</v>
      </c>
      <c r="J142" s="433">
        <f>SUMIFS(F_Inputs!H$7:H$3228,F_Inputs!$B$7:$B$3228,Inp_PR24_BRL!$E142,F_Inputs!$A$7:$A$3228,$H$190)</f>
        <v>0.91400000000000003</v>
      </c>
      <c r="K142" s="433">
        <f>SUMIFS(F_Inputs!I$7:I$3228,F_Inputs!$B$7:$B$3228,Inp_PR24_BRL!$E142,F_Inputs!$A$7:$A$3228,$H$190)</f>
        <v>0.88200000000000001</v>
      </c>
      <c r="L142" s="433">
        <f>SUMIFS(F_Inputs!J$7:J$3228,F_Inputs!$B$7:$B$3228,Inp_PR24_BRL!$E142,F_Inputs!$A$7:$A$3228,$H$190)</f>
        <v>0.91400000000000003</v>
      </c>
      <c r="M142" s="172" t="s">
        <v>596</v>
      </c>
      <c r="N142" s="173">
        <f>COUNTIF(InpC!$H$56:$L$266,Inp_PR24_BRL!E142)</f>
        <v>1</v>
      </c>
      <c r="O142" s="173">
        <f>COUNTIF(F_Inputs!$B$8:$B$3121,Inp_PR24_BRL!E142)</f>
        <v>17</v>
      </c>
      <c r="P142" s="164"/>
      <c r="Q142" s="164"/>
      <c r="R142" s="164"/>
      <c r="S142" s="164"/>
      <c r="T142" s="164"/>
      <c r="U142" s="164"/>
      <c r="V142" s="164"/>
    </row>
    <row r="143" spans="1:22" s="431" customFormat="1">
      <c r="A143" s="167" t="s">
        <v>518</v>
      </c>
      <c r="B143" s="164" t="s">
        <v>593</v>
      </c>
      <c r="C143" s="164"/>
      <c r="D143" s="163" t="s">
        <v>599</v>
      </c>
      <c r="E143" s="164" t="s">
        <v>276</v>
      </c>
      <c r="F143" s="432" t="s">
        <v>31</v>
      </c>
      <c r="G143" s="432"/>
      <c r="H143" s="433">
        <f>SUMIFS(F_Inputs!F$7:F$3228,F_Inputs!$B$7:$B$3228,Inp_PR24_BRL!$E143,F_Inputs!$A$7:$A$3228,$H$190)</f>
        <v>0</v>
      </c>
      <c r="I143" s="433">
        <f>SUMIFS(F_Inputs!G$7:G$3228,F_Inputs!$B$7:$B$3228,Inp_PR24_BRL!$E143,F_Inputs!$A$7:$A$3228,$H$190)</f>
        <v>0</v>
      </c>
      <c r="J143" s="433">
        <f>SUMIFS(F_Inputs!H$7:H$3228,F_Inputs!$B$7:$B$3228,Inp_PR24_BRL!$E143,F_Inputs!$A$7:$A$3228,$H$190)</f>
        <v>0</v>
      </c>
      <c r="K143" s="433">
        <f>SUMIFS(F_Inputs!I$7:I$3228,F_Inputs!$B$7:$B$3228,Inp_PR24_BRL!$E143,F_Inputs!$A$7:$A$3228,$H$190)</f>
        <v>0</v>
      </c>
      <c r="L143" s="433">
        <f>SUMIFS(F_Inputs!J$7:J$3228,F_Inputs!$B$7:$B$3228,Inp_PR24_BRL!$E143,F_Inputs!$A$7:$A$3228,$H$190)</f>
        <v>0</v>
      </c>
      <c r="M143" s="172" t="s">
        <v>596</v>
      </c>
      <c r="N143" s="173">
        <f>COUNTIF(InpC!$H$56:$L$266,Inp_PR24_BRL!E143)</f>
        <v>1</v>
      </c>
      <c r="O143" s="173">
        <f>COUNTIF(F_Inputs!$B$8:$B$3121,Inp_PR24_BRL!E143)</f>
        <v>17</v>
      </c>
      <c r="P143" s="164"/>
      <c r="Q143" s="164"/>
      <c r="R143" s="164"/>
      <c r="S143" s="164"/>
      <c r="T143" s="164"/>
      <c r="U143" s="164"/>
      <c r="V143" s="164"/>
    </row>
    <row r="144" spans="1:22" s="431" customFormat="1">
      <c r="A144" s="167" t="s">
        <v>510</v>
      </c>
      <c r="B144" s="164" t="s">
        <v>587</v>
      </c>
      <c r="C144" s="164"/>
      <c r="D144" s="163" t="s">
        <v>588</v>
      </c>
      <c r="E144" s="164" t="s">
        <v>278</v>
      </c>
      <c r="F144" s="432" t="s">
        <v>31</v>
      </c>
      <c r="G144" s="432"/>
      <c r="H144" s="433">
        <f>SUMIFS(F_Inputs!F$7:F$3228,F_Inputs!$B$7:$B$3228,Inp_PR24_BRL!$E144,F_Inputs!$A$7:$A$3228,$H$190)</f>
        <v>0</v>
      </c>
      <c r="I144" s="433">
        <f>SUMIFS(F_Inputs!G$7:G$3228,F_Inputs!$B$7:$B$3228,Inp_PR24_BRL!$E144,F_Inputs!$A$7:$A$3228,$H$190)</f>
        <v>0</v>
      </c>
      <c r="J144" s="433">
        <f>SUMIFS(F_Inputs!H$7:H$3228,F_Inputs!$B$7:$B$3228,Inp_PR24_BRL!$E144,F_Inputs!$A$7:$A$3228,$H$190)</f>
        <v>0</v>
      </c>
      <c r="K144" s="433">
        <f>SUMIFS(F_Inputs!I$7:I$3228,F_Inputs!$B$7:$B$3228,Inp_PR24_BRL!$E144,F_Inputs!$A$7:$A$3228,$H$190)</f>
        <v>0</v>
      </c>
      <c r="L144" s="433">
        <f>SUMIFS(F_Inputs!J$7:J$3228,F_Inputs!$B$7:$B$3228,Inp_PR24_BRL!$E144,F_Inputs!$A$7:$A$3228,$H$190)</f>
        <v>0</v>
      </c>
      <c r="M144" s="172" t="s">
        <v>589</v>
      </c>
      <c r="N144" s="173">
        <f>COUNTIF(InpC!$H$56:$L$266,Inp_PR24_BRL!E144)</f>
        <v>1</v>
      </c>
      <c r="O144" s="173">
        <f>COUNTIF(F_Inputs!$B$8:$B$3121,Inp_PR24_BRL!E144)</f>
        <v>17</v>
      </c>
      <c r="P144" s="164"/>
      <c r="Q144" s="164"/>
      <c r="R144" s="164"/>
      <c r="S144" s="164"/>
      <c r="T144" s="164"/>
      <c r="U144" s="164"/>
      <c r="V144" s="164"/>
    </row>
    <row r="145" spans="1:22" s="431" customFormat="1">
      <c r="A145" s="167" t="s">
        <v>510</v>
      </c>
      <c r="B145" s="164" t="s">
        <v>590</v>
      </c>
      <c r="C145" s="164"/>
      <c r="D145" s="163" t="s">
        <v>591</v>
      </c>
      <c r="E145" s="164" t="s">
        <v>280</v>
      </c>
      <c r="F145" s="432" t="s">
        <v>31</v>
      </c>
      <c r="G145" s="432"/>
      <c r="H145" s="433">
        <f>SUMIFS(F_Inputs!F$7:F$3228,F_Inputs!$B$7:$B$3228,Inp_PR24_BRL!$E145,F_Inputs!$A$7:$A$3228,$H$190)</f>
        <v>0</v>
      </c>
      <c r="I145" s="433">
        <f>SUMIFS(F_Inputs!G$7:G$3228,F_Inputs!$B$7:$B$3228,Inp_PR24_BRL!$E145,F_Inputs!$A$7:$A$3228,$H$190)</f>
        <v>0</v>
      </c>
      <c r="J145" s="433">
        <f>SUMIFS(F_Inputs!H$7:H$3228,F_Inputs!$B$7:$B$3228,Inp_PR24_BRL!$E145,F_Inputs!$A$7:$A$3228,$H$190)</f>
        <v>0</v>
      </c>
      <c r="K145" s="433">
        <f>SUMIFS(F_Inputs!I$7:I$3228,F_Inputs!$B$7:$B$3228,Inp_PR24_BRL!$E145,F_Inputs!$A$7:$A$3228,$H$190)</f>
        <v>0</v>
      </c>
      <c r="L145" s="433">
        <f>SUMIFS(F_Inputs!J$7:J$3228,F_Inputs!$B$7:$B$3228,Inp_PR24_BRL!$E145,F_Inputs!$A$7:$A$3228,$H$190)</f>
        <v>0</v>
      </c>
      <c r="M145" s="172" t="s">
        <v>592</v>
      </c>
      <c r="N145" s="173">
        <f>COUNTIF(InpC!$H$56:$L$266,Inp_PR24_BRL!E145)</f>
        <v>1</v>
      </c>
      <c r="O145" s="173">
        <f>COUNTIF(F_Inputs!$B$8:$B$3121,Inp_PR24_BRL!E145)</f>
        <v>17</v>
      </c>
      <c r="P145" s="164"/>
      <c r="Q145" s="164"/>
      <c r="R145" s="164"/>
      <c r="S145" s="164"/>
      <c r="T145" s="164"/>
      <c r="U145" s="164"/>
      <c r="V145" s="164"/>
    </row>
    <row r="146" spans="1:22" s="431" customFormat="1">
      <c r="A146" s="167" t="s">
        <v>510</v>
      </c>
      <c r="B146" s="164" t="s">
        <v>593</v>
      </c>
      <c r="C146" s="164"/>
      <c r="D146" s="163" t="s">
        <v>594</v>
      </c>
      <c r="E146" s="164" t="s">
        <v>282</v>
      </c>
      <c r="F146" s="432" t="s">
        <v>31</v>
      </c>
      <c r="G146" s="432"/>
      <c r="H146" s="433">
        <f>SUMIFS(F_Inputs!F$7:F$3228,F_Inputs!$B$7:$B$3228,Inp_PR24_BRL!$E146,F_Inputs!$A$7:$A$3228,$H$190)</f>
        <v>0</v>
      </c>
      <c r="I146" s="433">
        <f>SUMIFS(F_Inputs!G$7:G$3228,F_Inputs!$B$7:$B$3228,Inp_PR24_BRL!$E146,F_Inputs!$A$7:$A$3228,$H$190)</f>
        <v>0</v>
      </c>
      <c r="J146" s="433">
        <f>SUMIFS(F_Inputs!H$7:H$3228,F_Inputs!$B$7:$B$3228,Inp_PR24_BRL!$E146,F_Inputs!$A$7:$A$3228,$H$190)</f>
        <v>0</v>
      </c>
      <c r="K146" s="433">
        <f>SUMIFS(F_Inputs!I$7:I$3228,F_Inputs!$B$7:$B$3228,Inp_PR24_BRL!$E146,F_Inputs!$A$7:$A$3228,$H$190)</f>
        <v>0</v>
      </c>
      <c r="L146" s="433">
        <f>SUMIFS(F_Inputs!J$7:J$3228,F_Inputs!$B$7:$B$3228,Inp_PR24_BRL!$E146,F_Inputs!$A$7:$A$3228,$H$190)</f>
        <v>0</v>
      </c>
      <c r="M146" s="172" t="s">
        <v>592</v>
      </c>
      <c r="N146" s="173">
        <f>COUNTIF(InpC!$H$56:$L$266,Inp_PR24_BRL!E146)</f>
        <v>1</v>
      </c>
      <c r="O146" s="173">
        <f>COUNTIF(F_Inputs!$B$8:$B$3121,Inp_PR24_BRL!E146)</f>
        <v>17</v>
      </c>
      <c r="P146" s="164"/>
      <c r="Q146" s="164"/>
      <c r="R146" s="164"/>
      <c r="S146" s="164"/>
      <c r="T146" s="164"/>
      <c r="U146" s="164"/>
      <c r="V146" s="164"/>
    </row>
    <row r="147" spans="1:22" s="431" customFormat="1">
      <c r="A147" s="167" t="s">
        <v>510</v>
      </c>
      <c r="B147" s="164" t="s">
        <v>590</v>
      </c>
      <c r="C147" s="164"/>
      <c r="D147" s="163" t="s">
        <v>595</v>
      </c>
      <c r="E147" s="164" t="s">
        <v>284</v>
      </c>
      <c r="F147" s="432" t="s">
        <v>31</v>
      </c>
      <c r="G147" s="432"/>
      <c r="H147" s="433">
        <f>SUMIFS(F_Inputs!F$7:F$3228,F_Inputs!$B$7:$B$3228,Inp_PR24_BRL!$E147,F_Inputs!$A$7:$A$3228,$H$190)</f>
        <v>0</v>
      </c>
      <c r="I147" s="433">
        <f>SUMIFS(F_Inputs!G$7:G$3228,F_Inputs!$B$7:$B$3228,Inp_PR24_BRL!$E147,F_Inputs!$A$7:$A$3228,$H$190)</f>
        <v>0</v>
      </c>
      <c r="J147" s="433">
        <f>SUMIFS(F_Inputs!H$7:H$3228,F_Inputs!$B$7:$B$3228,Inp_PR24_BRL!$E147,F_Inputs!$A$7:$A$3228,$H$190)</f>
        <v>0</v>
      </c>
      <c r="K147" s="433">
        <f>SUMIFS(F_Inputs!I$7:I$3228,F_Inputs!$B$7:$B$3228,Inp_PR24_BRL!$E147,F_Inputs!$A$7:$A$3228,$H$190)</f>
        <v>0</v>
      </c>
      <c r="L147" s="433">
        <f>SUMIFS(F_Inputs!J$7:J$3228,F_Inputs!$B$7:$B$3228,Inp_PR24_BRL!$E147,F_Inputs!$A$7:$A$3228,$H$190)</f>
        <v>0</v>
      </c>
      <c r="M147" s="172" t="s">
        <v>596</v>
      </c>
      <c r="N147" s="173">
        <f>COUNTIF(InpC!$H$56:$L$266,Inp_PR24_BRL!E147)</f>
        <v>1</v>
      </c>
      <c r="O147" s="173">
        <f>COUNTIF(F_Inputs!$B$8:$B$3121,Inp_PR24_BRL!E147)</f>
        <v>17</v>
      </c>
      <c r="P147" s="164"/>
      <c r="Q147" s="164"/>
      <c r="R147" s="164"/>
      <c r="S147" s="164"/>
      <c r="T147" s="164"/>
      <c r="U147" s="164"/>
      <c r="V147" s="164"/>
    </row>
    <row r="148" spans="1:22" s="431" customFormat="1">
      <c r="A148" s="167" t="s">
        <v>510</v>
      </c>
      <c r="B148" s="164" t="s">
        <v>597</v>
      </c>
      <c r="C148" s="164"/>
      <c r="D148" s="163" t="s">
        <v>598</v>
      </c>
      <c r="E148" s="164" t="s">
        <v>286</v>
      </c>
      <c r="F148" s="432" t="s">
        <v>31</v>
      </c>
      <c r="G148" s="432"/>
      <c r="H148" s="433">
        <f>SUMIFS(F_Inputs!F$7:F$3228,F_Inputs!$B$7:$B$3228,Inp_PR24_BRL!$E148,F_Inputs!$A$7:$A$3228,$H$190)</f>
        <v>0</v>
      </c>
      <c r="I148" s="433">
        <f>SUMIFS(F_Inputs!G$7:G$3228,F_Inputs!$B$7:$B$3228,Inp_PR24_BRL!$E148,F_Inputs!$A$7:$A$3228,$H$190)</f>
        <v>0</v>
      </c>
      <c r="J148" s="433">
        <f>SUMIFS(F_Inputs!H$7:H$3228,F_Inputs!$B$7:$B$3228,Inp_PR24_BRL!$E148,F_Inputs!$A$7:$A$3228,$H$190)</f>
        <v>0</v>
      </c>
      <c r="K148" s="433">
        <f>SUMIFS(F_Inputs!I$7:I$3228,F_Inputs!$B$7:$B$3228,Inp_PR24_BRL!$E148,F_Inputs!$A$7:$A$3228,$H$190)</f>
        <v>0</v>
      </c>
      <c r="L148" s="433">
        <f>SUMIFS(F_Inputs!J$7:J$3228,F_Inputs!$B$7:$B$3228,Inp_PR24_BRL!$E148,F_Inputs!$A$7:$A$3228,$H$190)</f>
        <v>0</v>
      </c>
      <c r="M148" s="172" t="s">
        <v>596</v>
      </c>
      <c r="N148" s="173">
        <f>COUNTIF(InpC!$H$56:$L$266,Inp_PR24_BRL!E148)</f>
        <v>1</v>
      </c>
      <c r="O148" s="173">
        <f>COUNTIF(F_Inputs!$B$8:$B$3121,Inp_PR24_BRL!E148)</f>
        <v>17</v>
      </c>
      <c r="P148" s="164"/>
      <c r="Q148" s="164"/>
      <c r="R148" s="164"/>
      <c r="S148" s="164"/>
      <c r="T148" s="164"/>
      <c r="U148" s="164"/>
      <c r="V148" s="164"/>
    </row>
    <row r="149" spans="1:22" s="431" customFormat="1">
      <c r="A149" s="167" t="s">
        <v>510</v>
      </c>
      <c r="B149" s="164" t="s">
        <v>593</v>
      </c>
      <c r="C149" s="164"/>
      <c r="D149" s="163" t="s">
        <v>599</v>
      </c>
      <c r="E149" s="164" t="s">
        <v>288</v>
      </c>
      <c r="F149" s="432" t="s">
        <v>31</v>
      </c>
      <c r="G149" s="432"/>
      <c r="H149" s="433">
        <f>SUMIFS(F_Inputs!F$7:F$3228,F_Inputs!$B$7:$B$3228,Inp_PR24_BRL!$E149,F_Inputs!$A$7:$A$3228,$H$190)</f>
        <v>0</v>
      </c>
      <c r="I149" s="433">
        <f>SUMIFS(F_Inputs!G$7:G$3228,F_Inputs!$B$7:$B$3228,Inp_PR24_BRL!$E149,F_Inputs!$A$7:$A$3228,$H$190)</f>
        <v>0</v>
      </c>
      <c r="J149" s="433">
        <f>SUMIFS(F_Inputs!H$7:H$3228,F_Inputs!$B$7:$B$3228,Inp_PR24_BRL!$E149,F_Inputs!$A$7:$A$3228,$H$190)</f>
        <v>0</v>
      </c>
      <c r="K149" s="433">
        <f>SUMIFS(F_Inputs!I$7:I$3228,F_Inputs!$B$7:$B$3228,Inp_PR24_BRL!$E149,F_Inputs!$A$7:$A$3228,$H$190)</f>
        <v>0</v>
      </c>
      <c r="L149" s="433">
        <f>SUMIFS(F_Inputs!J$7:J$3228,F_Inputs!$B$7:$B$3228,Inp_PR24_BRL!$E149,F_Inputs!$A$7:$A$3228,$H$190)</f>
        <v>0</v>
      </c>
      <c r="M149" s="172" t="s">
        <v>596</v>
      </c>
      <c r="N149" s="173">
        <f>COUNTIF(InpC!$H$56:$L$266,Inp_PR24_BRL!E149)</f>
        <v>1</v>
      </c>
      <c r="O149" s="173">
        <f>COUNTIF(F_Inputs!$B$8:$B$3121,Inp_PR24_BRL!E149)</f>
        <v>17</v>
      </c>
      <c r="P149" s="164"/>
      <c r="Q149" s="164"/>
      <c r="R149" s="164"/>
      <c r="S149" s="164"/>
      <c r="T149" s="164"/>
      <c r="U149" s="164"/>
      <c r="V149" s="164"/>
    </row>
    <row r="150" spans="1:22" s="431" customFormat="1">
      <c r="A150" s="167" t="s">
        <v>518</v>
      </c>
      <c r="B150" s="164" t="s">
        <v>590</v>
      </c>
      <c r="C150" s="164"/>
      <c r="D150" s="163" t="s">
        <v>600</v>
      </c>
      <c r="E150" s="164" t="s">
        <v>290</v>
      </c>
      <c r="F150" s="432" t="s">
        <v>31</v>
      </c>
      <c r="G150" s="432"/>
      <c r="H150" s="433">
        <f>SUMIFS(F_Inputs!F$7:F$3228,F_Inputs!$B$7:$B$3228,Inp_PR24_BRL!$E150,F_Inputs!$A$7:$A$3228,$H$190)</f>
        <v>0</v>
      </c>
      <c r="I150" s="433">
        <f>SUMIFS(F_Inputs!G$7:G$3228,F_Inputs!$B$7:$B$3228,Inp_PR24_BRL!$E150,F_Inputs!$A$7:$A$3228,$H$190)</f>
        <v>0</v>
      </c>
      <c r="J150" s="433">
        <f>SUMIFS(F_Inputs!H$7:H$3228,F_Inputs!$B$7:$B$3228,Inp_PR24_BRL!$E150,F_Inputs!$A$7:$A$3228,$H$190)</f>
        <v>0</v>
      </c>
      <c r="K150" s="433">
        <f>SUMIFS(F_Inputs!I$7:I$3228,F_Inputs!$B$7:$B$3228,Inp_PR24_BRL!$E150,F_Inputs!$A$7:$A$3228,$H$190)</f>
        <v>0</v>
      </c>
      <c r="L150" s="433">
        <f>SUMIFS(F_Inputs!J$7:J$3228,F_Inputs!$B$7:$B$3228,Inp_PR24_BRL!$E150,F_Inputs!$A$7:$A$3228,$H$190)</f>
        <v>0</v>
      </c>
      <c r="M150" s="172" t="s">
        <v>601</v>
      </c>
      <c r="N150" s="173">
        <f>COUNTIF(InpC!$H$56:$L$266,Inp_PR24_BRL!E150)</f>
        <v>1</v>
      </c>
      <c r="O150" s="173">
        <f>COUNTIF(F_Inputs!$B$8:$B$3121,Inp_PR24_BRL!E150)</f>
        <v>17</v>
      </c>
      <c r="P150" s="164"/>
      <c r="Q150" s="164"/>
      <c r="R150" s="164"/>
      <c r="S150" s="164"/>
      <c r="T150" s="164"/>
      <c r="U150" s="164"/>
      <c r="V150" s="164"/>
    </row>
    <row r="151" spans="1:22" s="431" customFormat="1">
      <c r="A151" s="167" t="s">
        <v>518</v>
      </c>
      <c r="B151" s="164" t="s">
        <v>593</v>
      </c>
      <c r="C151" s="164"/>
      <c r="D151" s="163" t="s">
        <v>602</v>
      </c>
      <c r="E151" s="164" t="s">
        <v>293</v>
      </c>
      <c r="F151" s="432" t="s">
        <v>31</v>
      </c>
      <c r="G151" s="432"/>
      <c r="H151" s="433">
        <f>SUMIFS(F_Inputs!F$7:F$3228,F_Inputs!$B$7:$B$3228,Inp_PR24_BRL!$E151,F_Inputs!$A$7:$A$3228,$H$190)</f>
        <v>0</v>
      </c>
      <c r="I151" s="433">
        <f>SUMIFS(F_Inputs!G$7:G$3228,F_Inputs!$B$7:$B$3228,Inp_PR24_BRL!$E151,F_Inputs!$A$7:$A$3228,$H$190)</f>
        <v>0</v>
      </c>
      <c r="J151" s="433">
        <f>SUMIFS(F_Inputs!H$7:H$3228,F_Inputs!$B$7:$B$3228,Inp_PR24_BRL!$E151,F_Inputs!$A$7:$A$3228,$H$190)</f>
        <v>0</v>
      </c>
      <c r="K151" s="433">
        <f>SUMIFS(F_Inputs!I$7:I$3228,F_Inputs!$B$7:$B$3228,Inp_PR24_BRL!$E151,F_Inputs!$A$7:$A$3228,$H$190)</f>
        <v>0</v>
      </c>
      <c r="L151" s="433">
        <f>SUMIFS(F_Inputs!J$7:J$3228,F_Inputs!$B$7:$B$3228,Inp_PR24_BRL!$E151,F_Inputs!$A$7:$A$3228,$H$190)</f>
        <v>0</v>
      </c>
      <c r="M151" s="172" t="s">
        <v>601</v>
      </c>
      <c r="N151" s="173">
        <f>COUNTIF(InpC!$H$56:$L$266,Inp_PR24_BRL!E151)</f>
        <v>1</v>
      </c>
      <c r="O151" s="173">
        <f>COUNTIF(F_Inputs!$B$8:$B$3121,Inp_PR24_BRL!E151)</f>
        <v>17</v>
      </c>
      <c r="P151" s="164"/>
      <c r="Q151" s="164"/>
      <c r="R151" s="164"/>
      <c r="S151" s="164"/>
      <c r="T151" s="164"/>
      <c r="U151" s="164"/>
      <c r="V151" s="164"/>
    </row>
    <row r="152" spans="1:22" s="431" customFormat="1">
      <c r="A152" s="167" t="s">
        <v>518</v>
      </c>
      <c r="B152" s="164" t="s">
        <v>590</v>
      </c>
      <c r="C152" s="164"/>
      <c r="D152" s="163" t="s">
        <v>603</v>
      </c>
      <c r="E152" s="164" t="s">
        <v>295</v>
      </c>
      <c r="F152" s="432" t="s">
        <v>31</v>
      </c>
      <c r="G152" s="432"/>
      <c r="H152" s="433">
        <f>SUMIFS(F_Inputs!F$7:F$3228,F_Inputs!$B$7:$B$3228,Inp_PR24_BRL!$E152,F_Inputs!$A$7:$A$3228,$H$190)</f>
        <v>0</v>
      </c>
      <c r="I152" s="433">
        <f>SUMIFS(F_Inputs!G$7:G$3228,F_Inputs!$B$7:$B$3228,Inp_PR24_BRL!$E152,F_Inputs!$A$7:$A$3228,$H$190)</f>
        <v>0</v>
      </c>
      <c r="J152" s="433">
        <f>SUMIFS(F_Inputs!H$7:H$3228,F_Inputs!$B$7:$B$3228,Inp_PR24_BRL!$E152,F_Inputs!$A$7:$A$3228,$H$190)</f>
        <v>0</v>
      </c>
      <c r="K152" s="433">
        <f>SUMIFS(F_Inputs!I$7:I$3228,F_Inputs!$B$7:$B$3228,Inp_PR24_BRL!$E152,F_Inputs!$A$7:$A$3228,$H$190)</f>
        <v>0</v>
      </c>
      <c r="L152" s="433">
        <f>SUMIFS(F_Inputs!J$7:J$3228,F_Inputs!$B$7:$B$3228,Inp_PR24_BRL!$E152,F_Inputs!$A$7:$A$3228,$H$190)</f>
        <v>0</v>
      </c>
      <c r="M152" s="172" t="s">
        <v>604</v>
      </c>
      <c r="N152" s="173">
        <f>COUNTIF(InpC!$H$56:$L$266,Inp_PR24_BRL!E152)</f>
        <v>1</v>
      </c>
      <c r="O152" s="173">
        <f>COUNTIF(F_Inputs!$B$8:$B$3121,Inp_PR24_BRL!E152)</f>
        <v>17</v>
      </c>
      <c r="P152" s="164"/>
      <c r="Q152" s="164"/>
      <c r="R152" s="164"/>
      <c r="S152" s="164"/>
      <c r="T152" s="164"/>
      <c r="U152" s="164"/>
      <c r="V152" s="164"/>
    </row>
    <row r="153" spans="1:22" s="431" customFormat="1">
      <c r="A153" s="167" t="s">
        <v>518</v>
      </c>
      <c r="B153" s="164" t="s">
        <v>597</v>
      </c>
      <c r="C153" s="164"/>
      <c r="D153" s="163" t="s">
        <v>605</v>
      </c>
      <c r="E153" s="164" t="s">
        <v>297</v>
      </c>
      <c r="F153" s="432" t="s">
        <v>31</v>
      </c>
      <c r="G153" s="432"/>
      <c r="H153" s="433">
        <f>SUMIFS(F_Inputs!F$7:F$3228,F_Inputs!$B$7:$B$3228,Inp_PR24_BRL!$E153,F_Inputs!$A$7:$A$3228,$H$190)</f>
        <v>0</v>
      </c>
      <c r="I153" s="433">
        <f>SUMIFS(F_Inputs!G$7:G$3228,F_Inputs!$B$7:$B$3228,Inp_PR24_BRL!$E153,F_Inputs!$A$7:$A$3228,$H$190)</f>
        <v>0</v>
      </c>
      <c r="J153" s="433">
        <f>SUMIFS(F_Inputs!H$7:H$3228,F_Inputs!$B$7:$B$3228,Inp_PR24_BRL!$E153,F_Inputs!$A$7:$A$3228,$H$190)</f>
        <v>0</v>
      </c>
      <c r="K153" s="433">
        <f>SUMIFS(F_Inputs!I$7:I$3228,F_Inputs!$B$7:$B$3228,Inp_PR24_BRL!$E153,F_Inputs!$A$7:$A$3228,$H$190)</f>
        <v>0</v>
      </c>
      <c r="L153" s="433">
        <f>SUMIFS(F_Inputs!J$7:J$3228,F_Inputs!$B$7:$B$3228,Inp_PR24_BRL!$E153,F_Inputs!$A$7:$A$3228,$H$190)</f>
        <v>0</v>
      </c>
      <c r="M153" s="172" t="s">
        <v>604</v>
      </c>
      <c r="N153" s="173">
        <f>COUNTIF(InpC!$H$56:$L$266,Inp_PR24_BRL!E153)</f>
        <v>1</v>
      </c>
      <c r="O153" s="173">
        <f>COUNTIF(F_Inputs!$B$8:$B$3121,Inp_PR24_BRL!E153)</f>
        <v>17</v>
      </c>
      <c r="P153" s="164"/>
      <c r="Q153" s="164"/>
      <c r="R153" s="164"/>
      <c r="S153" s="164"/>
      <c r="T153" s="164"/>
      <c r="U153" s="164"/>
      <c r="V153" s="164"/>
    </row>
    <row r="154" spans="1:22" s="431" customFormat="1">
      <c r="A154" s="167" t="s">
        <v>518</v>
      </c>
      <c r="B154" s="164" t="s">
        <v>593</v>
      </c>
      <c r="C154" s="164"/>
      <c r="D154" s="163" t="s">
        <v>606</v>
      </c>
      <c r="E154" s="164" t="s">
        <v>299</v>
      </c>
      <c r="F154" s="432" t="s">
        <v>31</v>
      </c>
      <c r="G154" s="432"/>
      <c r="H154" s="433">
        <f>SUMIFS(F_Inputs!F$7:F$3228,F_Inputs!$B$7:$B$3228,Inp_PR24_BRL!$E154,F_Inputs!$A$7:$A$3228,$H$190)</f>
        <v>0</v>
      </c>
      <c r="I154" s="433">
        <f>SUMIFS(F_Inputs!G$7:G$3228,F_Inputs!$B$7:$B$3228,Inp_PR24_BRL!$E154,F_Inputs!$A$7:$A$3228,$H$190)</f>
        <v>0</v>
      </c>
      <c r="J154" s="433">
        <f>SUMIFS(F_Inputs!H$7:H$3228,F_Inputs!$B$7:$B$3228,Inp_PR24_BRL!$E154,F_Inputs!$A$7:$A$3228,$H$190)</f>
        <v>0</v>
      </c>
      <c r="K154" s="433">
        <f>SUMIFS(F_Inputs!I$7:I$3228,F_Inputs!$B$7:$B$3228,Inp_PR24_BRL!$E154,F_Inputs!$A$7:$A$3228,$H$190)</f>
        <v>0</v>
      </c>
      <c r="L154" s="433">
        <f>SUMIFS(F_Inputs!J$7:J$3228,F_Inputs!$B$7:$B$3228,Inp_PR24_BRL!$E154,F_Inputs!$A$7:$A$3228,$H$190)</f>
        <v>0</v>
      </c>
      <c r="M154" s="172" t="s">
        <v>604</v>
      </c>
      <c r="N154" s="173">
        <f>COUNTIF(InpC!$H$56:$L$266,Inp_PR24_BRL!E154)</f>
        <v>1</v>
      </c>
      <c r="O154" s="173">
        <f>COUNTIF(F_Inputs!$B$8:$B$3121,Inp_PR24_BRL!E154)</f>
        <v>17</v>
      </c>
      <c r="P154" s="164"/>
      <c r="Q154" s="164"/>
      <c r="R154" s="164"/>
      <c r="S154" s="164"/>
      <c r="T154" s="164"/>
      <c r="U154" s="164"/>
      <c r="V154" s="164"/>
    </row>
    <row r="155" spans="1:22" s="431" customFormat="1">
      <c r="A155" s="167" t="s">
        <v>518</v>
      </c>
      <c r="B155" s="164" t="s">
        <v>607</v>
      </c>
      <c r="C155" s="164"/>
      <c r="D155" s="163" t="s">
        <v>608</v>
      </c>
      <c r="E155" s="164" t="s">
        <v>301</v>
      </c>
      <c r="F155" s="432" t="s">
        <v>31</v>
      </c>
      <c r="G155" s="432"/>
      <c r="H155" s="433">
        <f>SUMIFS(F_Inputs!F$7:F$3228,F_Inputs!$B$7:$B$3228,Inp_PR24_BRL!$E155,F_Inputs!$A$7:$A$3228,$H$190)</f>
        <v>0</v>
      </c>
      <c r="I155" s="433">
        <f>SUMIFS(F_Inputs!G$7:G$3228,F_Inputs!$B$7:$B$3228,Inp_PR24_BRL!$E155,F_Inputs!$A$7:$A$3228,$H$190)</f>
        <v>0</v>
      </c>
      <c r="J155" s="433">
        <f>SUMIFS(F_Inputs!H$7:H$3228,F_Inputs!$B$7:$B$3228,Inp_PR24_BRL!$E155,F_Inputs!$A$7:$A$3228,$H$190)</f>
        <v>0</v>
      </c>
      <c r="K155" s="433">
        <f>SUMIFS(F_Inputs!I$7:I$3228,F_Inputs!$B$7:$B$3228,Inp_PR24_BRL!$E155,F_Inputs!$A$7:$A$3228,$H$190)</f>
        <v>0</v>
      </c>
      <c r="L155" s="433">
        <f>SUMIFS(F_Inputs!J$7:J$3228,F_Inputs!$B$7:$B$3228,Inp_PR24_BRL!$E155,F_Inputs!$A$7:$A$3228,$H$190)</f>
        <v>0</v>
      </c>
      <c r="M155" s="172" t="s">
        <v>609</v>
      </c>
      <c r="N155" s="173">
        <f>COUNTIF(InpC!$H$56:$L$266,Inp_PR24_BRL!E155)</f>
        <v>1</v>
      </c>
      <c r="O155" s="173">
        <f>COUNTIF(F_Inputs!$B$8:$B$3121,Inp_PR24_BRL!E155)</f>
        <v>17</v>
      </c>
      <c r="P155" s="164"/>
      <c r="Q155" s="164"/>
      <c r="R155" s="164"/>
      <c r="S155" s="164"/>
      <c r="T155" s="164"/>
      <c r="U155" s="164"/>
      <c r="V155" s="164"/>
    </row>
    <row r="156" spans="1:22" s="431" customFormat="1">
      <c r="A156" s="167" t="s">
        <v>510</v>
      </c>
      <c r="B156" s="164" t="s">
        <v>590</v>
      </c>
      <c r="C156" s="164"/>
      <c r="D156" s="163" t="s">
        <v>600</v>
      </c>
      <c r="E156" s="164" t="s">
        <v>303</v>
      </c>
      <c r="F156" s="432" t="s">
        <v>31</v>
      </c>
      <c r="G156" s="432"/>
      <c r="H156" s="433">
        <f>SUMIFS(F_Inputs!F$7:F$3228,F_Inputs!$B$7:$B$3228,Inp_PR24_BRL!$E156,F_Inputs!$A$7:$A$3228,$H$190)</f>
        <v>0</v>
      </c>
      <c r="I156" s="433">
        <f>SUMIFS(F_Inputs!G$7:G$3228,F_Inputs!$B$7:$B$3228,Inp_PR24_BRL!$E156,F_Inputs!$A$7:$A$3228,$H$190)</f>
        <v>0</v>
      </c>
      <c r="J156" s="433">
        <f>SUMIFS(F_Inputs!H$7:H$3228,F_Inputs!$B$7:$B$3228,Inp_PR24_BRL!$E156,F_Inputs!$A$7:$A$3228,$H$190)</f>
        <v>0</v>
      </c>
      <c r="K156" s="433">
        <f>SUMIFS(F_Inputs!I$7:I$3228,F_Inputs!$B$7:$B$3228,Inp_PR24_BRL!$E156,F_Inputs!$A$7:$A$3228,$H$190)</f>
        <v>0</v>
      </c>
      <c r="L156" s="433">
        <f>SUMIFS(F_Inputs!J$7:J$3228,F_Inputs!$B$7:$B$3228,Inp_PR24_BRL!$E156,F_Inputs!$A$7:$A$3228,$H$190)</f>
        <v>0</v>
      </c>
      <c r="M156" s="172" t="s">
        <v>601</v>
      </c>
      <c r="N156" s="173">
        <f>COUNTIF(InpC!$H$56:$L$266,Inp_PR24_BRL!E156)</f>
        <v>1</v>
      </c>
      <c r="O156" s="173">
        <f>COUNTIF(F_Inputs!$B$8:$B$3121,Inp_PR24_BRL!E156)</f>
        <v>17</v>
      </c>
      <c r="P156" s="164"/>
      <c r="Q156" s="164"/>
      <c r="R156" s="164"/>
      <c r="S156" s="164"/>
      <c r="T156" s="164"/>
      <c r="U156" s="164"/>
      <c r="V156" s="164"/>
    </row>
    <row r="157" spans="1:22" s="431" customFormat="1">
      <c r="A157" s="167" t="s">
        <v>510</v>
      </c>
      <c r="B157" s="164" t="s">
        <v>593</v>
      </c>
      <c r="C157" s="164"/>
      <c r="D157" s="163" t="s">
        <v>602</v>
      </c>
      <c r="E157" s="164" t="s">
        <v>305</v>
      </c>
      <c r="F157" s="432" t="s">
        <v>31</v>
      </c>
      <c r="G157" s="432"/>
      <c r="H157" s="433">
        <f>SUMIFS(F_Inputs!F$7:F$3228,F_Inputs!$B$7:$B$3228,Inp_PR24_BRL!$E157,F_Inputs!$A$7:$A$3228,$H$190)</f>
        <v>0</v>
      </c>
      <c r="I157" s="433">
        <f>SUMIFS(F_Inputs!G$7:G$3228,F_Inputs!$B$7:$B$3228,Inp_PR24_BRL!$E157,F_Inputs!$A$7:$A$3228,$H$190)</f>
        <v>0</v>
      </c>
      <c r="J157" s="433">
        <f>SUMIFS(F_Inputs!H$7:H$3228,F_Inputs!$B$7:$B$3228,Inp_PR24_BRL!$E157,F_Inputs!$A$7:$A$3228,$H$190)</f>
        <v>0</v>
      </c>
      <c r="K157" s="433">
        <f>SUMIFS(F_Inputs!I$7:I$3228,F_Inputs!$B$7:$B$3228,Inp_PR24_BRL!$E157,F_Inputs!$A$7:$A$3228,$H$190)</f>
        <v>0</v>
      </c>
      <c r="L157" s="433">
        <f>SUMIFS(F_Inputs!J$7:J$3228,F_Inputs!$B$7:$B$3228,Inp_PR24_BRL!$E157,F_Inputs!$A$7:$A$3228,$H$190)</f>
        <v>0</v>
      </c>
      <c r="M157" s="172" t="s">
        <v>601</v>
      </c>
      <c r="N157" s="173">
        <f>COUNTIF(InpC!$H$56:$L$266,Inp_PR24_BRL!E157)</f>
        <v>1</v>
      </c>
      <c r="O157" s="173">
        <f>COUNTIF(F_Inputs!$B$8:$B$3121,Inp_PR24_BRL!E157)</f>
        <v>17</v>
      </c>
      <c r="P157" s="164"/>
      <c r="Q157" s="164"/>
      <c r="R157" s="164"/>
      <c r="S157" s="164"/>
      <c r="T157" s="164"/>
      <c r="U157" s="164"/>
      <c r="V157" s="164"/>
    </row>
    <row r="158" spans="1:22" s="431" customFormat="1">
      <c r="A158" s="167" t="s">
        <v>510</v>
      </c>
      <c r="B158" s="164" t="s">
        <v>590</v>
      </c>
      <c r="C158" s="164"/>
      <c r="D158" s="163" t="s">
        <v>603</v>
      </c>
      <c r="E158" s="164" t="s">
        <v>307</v>
      </c>
      <c r="F158" s="432" t="s">
        <v>31</v>
      </c>
      <c r="G158" s="432"/>
      <c r="H158" s="433">
        <f>SUMIFS(F_Inputs!F$7:F$3228,F_Inputs!$B$7:$B$3228,Inp_PR24_BRL!$E158,F_Inputs!$A$7:$A$3228,$H$190)</f>
        <v>0</v>
      </c>
      <c r="I158" s="433">
        <f>SUMIFS(F_Inputs!G$7:G$3228,F_Inputs!$B$7:$B$3228,Inp_PR24_BRL!$E158,F_Inputs!$A$7:$A$3228,$H$190)</f>
        <v>0</v>
      </c>
      <c r="J158" s="433">
        <f>SUMIFS(F_Inputs!H$7:H$3228,F_Inputs!$B$7:$B$3228,Inp_PR24_BRL!$E158,F_Inputs!$A$7:$A$3228,$H$190)</f>
        <v>0</v>
      </c>
      <c r="K158" s="433">
        <f>SUMIFS(F_Inputs!I$7:I$3228,F_Inputs!$B$7:$B$3228,Inp_PR24_BRL!$E158,F_Inputs!$A$7:$A$3228,$H$190)</f>
        <v>0</v>
      </c>
      <c r="L158" s="433">
        <f>SUMIFS(F_Inputs!J$7:J$3228,F_Inputs!$B$7:$B$3228,Inp_PR24_BRL!$E158,F_Inputs!$A$7:$A$3228,$H$190)</f>
        <v>0</v>
      </c>
      <c r="M158" s="172" t="s">
        <v>604</v>
      </c>
      <c r="N158" s="173">
        <f>COUNTIF(InpC!$H$56:$L$266,Inp_PR24_BRL!E158)</f>
        <v>1</v>
      </c>
      <c r="O158" s="173">
        <f>COUNTIF(F_Inputs!$B$8:$B$3121,Inp_PR24_BRL!E158)</f>
        <v>17</v>
      </c>
      <c r="P158" s="164"/>
      <c r="Q158" s="164"/>
      <c r="R158" s="164"/>
      <c r="S158" s="164"/>
      <c r="T158" s="164"/>
      <c r="U158" s="164"/>
      <c r="V158" s="164"/>
    </row>
    <row r="159" spans="1:22" s="431" customFormat="1">
      <c r="A159" s="167" t="s">
        <v>510</v>
      </c>
      <c r="B159" s="164" t="s">
        <v>597</v>
      </c>
      <c r="C159" s="164"/>
      <c r="D159" s="163" t="s">
        <v>605</v>
      </c>
      <c r="E159" s="164" t="s">
        <v>309</v>
      </c>
      <c r="F159" s="432" t="s">
        <v>31</v>
      </c>
      <c r="G159" s="432"/>
      <c r="H159" s="433">
        <f>SUMIFS(F_Inputs!F$7:F$3228,F_Inputs!$B$7:$B$3228,Inp_PR24_BRL!$E159,F_Inputs!$A$7:$A$3228,$H$190)</f>
        <v>0</v>
      </c>
      <c r="I159" s="433">
        <f>SUMIFS(F_Inputs!G$7:G$3228,F_Inputs!$B$7:$B$3228,Inp_PR24_BRL!$E159,F_Inputs!$A$7:$A$3228,$H$190)</f>
        <v>0</v>
      </c>
      <c r="J159" s="433">
        <f>SUMIFS(F_Inputs!H$7:H$3228,F_Inputs!$B$7:$B$3228,Inp_PR24_BRL!$E159,F_Inputs!$A$7:$A$3228,$H$190)</f>
        <v>0</v>
      </c>
      <c r="K159" s="433">
        <f>SUMIFS(F_Inputs!I$7:I$3228,F_Inputs!$B$7:$B$3228,Inp_PR24_BRL!$E159,F_Inputs!$A$7:$A$3228,$H$190)</f>
        <v>0</v>
      </c>
      <c r="L159" s="433">
        <f>SUMIFS(F_Inputs!J$7:J$3228,F_Inputs!$B$7:$B$3228,Inp_PR24_BRL!$E159,F_Inputs!$A$7:$A$3228,$H$190)</f>
        <v>0</v>
      </c>
      <c r="M159" s="172" t="s">
        <v>604</v>
      </c>
      <c r="N159" s="173">
        <f>COUNTIF(InpC!$H$56:$L$266,Inp_PR24_BRL!E159)</f>
        <v>1</v>
      </c>
      <c r="O159" s="173">
        <f>COUNTIF(F_Inputs!$B$8:$B$3121,Inp_PR24_BRL!E159)</f>
        <v>17</v>
      </c>
      <c r="P159" s="164"/>
      <c r="Q159" s="164"/>
      <c r="R159" s="164"/>
      <c r="S159" s="164"/>
      <c r="T159" s="164"/>
      <c r="U159" s="164"/>
      <c r="V159" s="164"/>
    </row>
    <row r="160" spans="1:22" s="431" customFormat="1">
      <c r="A160" s="167" t="s">
        <v>510</v>
      </c>
      <c r="B160" s="164" t="s">
        <v>593</v>
      </c>
      <c r="C160" s="164"/>
      <c r="D160" s="163" t="s">
        <v>606</v>
      </c>
      <c r="E160" s="164" t="s">
        <v>311</v>
      </c>
      <c r="F160" s="432" t="s">
        <v>31</v>
      </c>
      <c r="G160" s="432"/>
      <c r="H160" s="433">
        <f>SUMIFS(F_Inputs!F$7:F$3228,F_Inputs!$B$7:$B$3228,Inp_PR24_BRL!$E160,F_Inputs!$A$7:$A$3228,$H$190)</f>
        <v>0</v>
      </c>
      <c r="I160" s="433">
        <f>SUMIFS(F_Inputs!G$7:G$3228,F_Inputs!$B$7:$B$3228,Inp_PR24_BRL!$E160,F_Inputs!$A$7:$A$3228,$H$190)</f>
        <v>0</v>
      </c>
      <c r="J160" s="433">
        <f>SUMIFS(F_Inputs!H$7:H$3228,F_Inputs!$B$7:$B$3228,Inp_PR24_BRL!$E160,F_Inputs!$A$7:$A$3228,$H$190)</f>
        <v>0</v>
      </c>
      <c r="K160" s="433">
        <f>SUMIFS(F_Inputs!I$7:I$3228,F_Inputs!$B$7:$B$3228,Inp_PR24_BRL!$E160,F_Inputs!$A$7:$A$3228,$H$190)</f>
        <v>0</v>
      </c>
      <c r="L160" s="433">
        <f>SUMIFS(F_Inputs!J$7:J$3228,F_Inputs!$B$7:$B$3228,Inp_PR24_BRL!$E160,F_Inputs!$A$7:$A$3228,$H$190)</f>
        <v>0</v>
      </c>
      <c r="M160" s="172" t="s">
        <v>604</v>
      </c>
      <c r="N160" s="173">
        <f>COUNTIF(InpC!$H$56:$L$266,Inp_PR24_BRL!E160)</f>
        <v>1</v>
      </c>
      <c r="O160" s="173">
        <f>COUNTIF(F_Inputs!$B$8:$B$3121,Inp_PR24_BRL!E160)</f>
        <v>17</v>
      </c>
      <c r="P160" s="164"/>
      <c r="Q160" s="164"/>
      <c r="R160" s="164"/>
      <c r="S160" s="164"/>
      <c r="T160" s="164"/>
      <c r="U160" s="164"/>
      <c r="V160" s="164"/>
    </row>
    <row r="161" spans="1:22" s="431" customFormat="1">
      <c r="A161" s="167" t="s">
        <v>510</v>
      </c>
      <c r="B161" s="164" t="s">
        <v>607</v>
      </c>
      <c r="C161" s="164"/>
      <c r="D161" s="163" t="s">
        <v>608</v>
      </c>
      <c r="E161" s="164" t="s">
        <v>313</v>
      </c>
      <c r="F161" s="432" t="s">
        <v>31</v>
      </c>
      <c r="G161" s="432"/>
      <c r="H161" s="433">
        <f>SUMIFS(F_Inputs!F$7:F$3228,F_Inputs!$B$7:$B$3228,Inp_PR24_BRL!$E161,F_Inputs!$A$7:$A$3228,$H$190)</f>
        <v>0</v>
      </c>
      <c r="I161" s="433">
        <f>SUMIFS(F_Inputs!G$7:G$3228,F_Inputs!$B$7:$B$3228,Inp_PR24_BRL!$E161,F_Inputs!$A$7:$A$3228,$H$190)</f>
        <v>0</v>
      </c>
      <c r="J161" s="433">
        <f>SUMIFS(F_Inputs!H$7:H$3228,F_Inputs!$B$7:$B$3228,Inp_PR24_BRL!$E161,F_Inputs!$A$7:$A$3228,$H$190)</f>
        <v>0</v>
      </c>
      <c r="K161" s="433">
        <f>SUMIFS(F_Inputs!I$7:I$3228,F_Inputs!$B$7:$B$3228,Inp_PR24_BRL!$E161,F_Inputs!$A$7:$A$3228,$H$190)</f>
        <v>0</v>
      </c>
      <c r="L161" s="433">
        <f>SUMIFS(F_Inputs!J$7:J$3228,F_Inputs!$B$7:$B$3228,Inp_PR24_BRL!$E161,F_Inputs!$A$7:$A$3228,$H$190)</f>
        <v>0</v>
      </c>
      <c r="M161" s="172" t="s">
        <v>609</v>
      </c>
      <c r="N161" s="173">
        <f>COUNTIF(InpC!$H$56:$L$266,Inp_PR24_BRL!E161)</f>
        <v>1</v>
      </c>
      <c r="O161" s="173">
        <f>COUNTIF(F_Inputs!$B$8:$B$3121,Inp_PR24_BRL!E161)</f>
        <v>17</v>
      </c>
      <c r="P161" s="164"/>
      <c r="Q161" s="164"/>
      <c r="R161" s="164"/>
      <c r="S161" s="164"/>
      <c r="T161" s="164"/>
      <c r="U161" s="164"/>
      <c r="V161" s="164"/>
    </row>
    <row r="162" spans="1:22" s="431" customFormat="1">
      <c r="A162" s="167" t="s">
        <v>518</v>
      </c>
      <c r="B162" s="164" t="s">
        <v>610</v>
      </c>
      <c r="C162" s="164"/>
      <c r="D162" s="163" t="s">
        <v>611</v>
      </c>
      <c r="E162" s="164" t="s">
        <v>315</v>
      </c>
      <c r="F162" s="432" t="s">
        <v>31</v>
      </c>
      <c r="G162" s="432"/>
      <c r="H162" s="433">
        <f>SUMIFS(F_Inputs!F$7:F$3228,F_Inputs!$B$7:$B$3228,Inp_PR24_BRL!$E162,F_Inputs!$A$7:$A$3228,$H$190)</f>
        <v>0</v>
      </c>
      <c r="I162" s="433">
        <f>SUMIFS(F_Inputs!G$7:G$3228,F_Inputs!$B$7:$B$3228,Inp_PR24_BRL!$E162,F_Inputs!$A$7:$A$3228,$H$190)</f>
        <v>0</v>
      </c>
      <c r="J162" s="433">
        <f>SUMIFS(F_Inputs!H$7:H$3228,F_Inputs!$B$7:$B$3228,Inp_PR24_BRL!$E162,F_Inputs!$A$7:$A$3228,$H$190)</f>
        <v>0</v>
      </c>
      <c r="K162" s="433">
        <f>SUMIFS(F_Inputs!I$7:I$3228,F_Inputs!$B$7:$B$3228,Inp_PR24_BRL!$E162,F_Inputs!$A$7:$A$3228,$H$190)</f>
        <v>0</v>
      </c>
      <c r="L162" s="433">
        <f>SUMIFS(F_Inputs!J$7:J$3228,F_Inputs!$B$7:$B$3228,Inp_PR24_BRL!$E162,F_Inputs!$A$7:$A$3228,$H$190)</f>
        <v>0</v>
      </c>
      <c r="M162" s="172" t="s">
        <v>612</v>
      </c>
      <c r="N162" s="173">
        <f>COUNTIF(InpC!$H$56:$L$266,Inp_PR24_BRL!E162)</f>
        <v>1</v>
      </c>
      <c r="O162" s="173">
        <f>COUNTIF(F_Inputs!$B$8:$B$3121,Inp_PR24_BRL!E162)</f>
        <v>17</v>
      </c>
      <c r="P162" s="164"/>
      <c r="Q162" s="164"/>
      <c r="R162" s="164"/>
      <c r="S162" s="164"/>
      <c r="T162" s="164"/>
      <c r="U162" s="164"/>
      <c r="V162" s="164"/>
    </row>
    <row r="163" spans="1:22" s="431" customFormat="1">
      <c r="A163" s="167" t="s">
        <v>510</v>
      </c>
      <c r="B163" s="164" t="s">
        <v>613</v>
      </c>
      <c r="C163" s="164"/>
      <c r="D163" s="163" t="s">
        <v>614</v>
      </c>
      <c r="E163" s="164" t="s">
        <v>317</v>
      </c>
      <c r="F163" s="432" t="s">
        <v>31</v>
      </c>
      <c r="G163" s="432"/>
      <c r="H163" s="433">
        <f>SUMIFS(F_Inputs!F$7:F$3228,F_Inputs!$B$7:$B$3228,Inp_PR24_BRL!$E163,F_Inputs!$A$7:$A$3228,$H$190)</f>
        <v>0</v>
      </c>
      <c r="I163" s="433">
        <f>SUMIFS(F_Inputs!G$7:G$3228,F_Inputs!$B$7:$B$3228,Inp_PR24_BRL!$E163,F_Inputs!$A$7:$A$3228,$H$190)</f>
        <v>0</v>
      </c>
      <c r="J163" s="433">
        <f>SUMIFS(F_Inputs!H$7:H$3228,F_Inputs!$B$7:$B$3228,Inp_PR24_BRL!$E163,F_Inputs!$A$7:$A$3228,$H$190)</f>
        <v>0</v>
      </c>
      <c r="K163" s="433">
        <f>SUMIFS(F_Inputs!I$7:I$3228,F_Inputs!$B$7:$B$3228,Inp_PR24_BRL!$E163,F_Inputs!$A$7:$A$3228,$H$190)</f>
        <v>0</v>
      </c>
      <c r="L163" s="433">
        <f>SUMIFS(F_Inputs!J$7:J$3228,F_Inputs!$B$7:$B$3228,Inp_PR24_BRL!$E163,F_Inputs!$A$7:$A$3228,$H$190)</f>
        <v>0</v>
      </c>
      <c r="M163" s="172" t="s">
        <v>612</v>
      </c>
      <c r="N163" s="173">
        <f>COUNTIF(InpC!$H$56:$L$266,Inp_PR24_BRL!E163)</f>
        <v>1</v>
      </c>
      <c r="O163" s="173">
        <f>COUNTIF(F_Inputs!$B$8:$B$3121,Inp_PR24_BRL!E163)</f>
        <v>17</v>
      </c>
      <c r="P163" s="164"/>
      <c r="Q163" s="164"/>
      <c r="R163" s="164"/>
      <c r="S163" s="164"/>
      <c r="T163" s="164"/>
      <c r="U163" s="164"/>
      <c r="V163" s="164"/>
    </row>
    <row r="164" spans="1:22" s="431" customFormat="1">
      <c r="A164" s="167" t="s">
        <v>518</v>
      </c>
      <c r="B164" s="164" t="s">
        <v>590</v>
      </c>
      <c r="C164" s="164"/>
      <c r="D164" s="163" t="s">
        <v>615</v>
      </c>
      <c r="E164" s="164" t="s">
        <v>319</v>
      </c>
      <c r="F164" s="432" t="s">
        <v>31</v>
      </c>
      <c r="G164" s="432"/>
      <c r="H164" s="433">
        <f>SUMIFS(F_Inputs!F$7:F$3228,F_Inputs!$B$7:$B$3228,Inp_PR24_BRL!$E164,F_Inputs!$A$7:$A$3228,$H$190)</f>
        <v>0</v>
      </c>
      <c r="I164" s="433">
        <f>SUMIFS(F_Inputs!G$7:G$3228,F_Inputs!$B$7:$B$3228,Inp_PR24_BRL!$E164,F_Inputs!$A$7:$A$3228,$H$190)</f>
        <v>0</v>
      </c>
      <c r="J164" s="433">
        <f>SUMIFS(F_Inputs!H$7:H$3228,F_Inputs!$B$7:$B$3228,Inp_PR24_BRL!$E164,F_Inputs!$A$7:$A$3228,$H$190)</f>
        <v>0</v>
      </c>
      <c r="K164" s="433">
        <f>SUMIFS(F_Inputs!I$7:I$3228,F_Inputs!$B$7:$B$3228,Inp_PR24_BRL!$E164,F_Inputs!$A$7:$A$3228,$H$190)</f>
        <v>0</v>
      </c>
      <c r="L164" s="433">
        <f>SUMIFS(F_Inputs!J$7:J$3228,F_Inputs!$B$7:$B$3228,Inp_PR24_BRL!$E164,F_Inputs!$A$7:$A$3228,$H$190)</f>
        <v>0</v>
      </c>
      <c r="M164" s="172" t="s">
        <v>616</v>
      </c>
      <c r="N164" s="173">
        <f>COUNTIF(InpC!$H$56:$L$266,Inp_PR24_BRL!E164)</f>
        <v>1</v>
      </c>
      <c r="O164" s="173">
        <f>COUNTIF(F_Inputs!$B$8:$B$3121,Inp_PR24_BRL!E164)</f>
        <v>17</v>
      </c>
      <c r="P164" s="164"/>
      <c r="Q164" s="164"/>
      <c r="R164" s="164"/>
      <c r="S164" s="164"/>
      <c r="T164" s="164"/>
      <c r="U164" s="164"/>
      <c r="V164" s="164"/>
    </row>
    <row r="165" spans="1:22" s="431" customFormat="1">
      <c r="A165" s="167" t="s">
        <v>518</v>
      </c>
      <c r="B165" s="164" t="s">
        <v>617</v>
      </c>
      <c r="C165" s="164"/>
      <c r="D165" s="163" t="s">
        <v>618</v>
      </c>
      <c r="E165" s="164" t="s">
        <v>321</v>
      </c>
      <c r="F165" s="432" t="s">
        <v>31</v>
      </c>
      <c r="G165" s="432"/>
      <c r="H165" s="433">
        <f>SUMIFS(F_Inputs!F$7:F$3228,F_Inputs!$B$7:$B$3228,Inp_PR24_BRL!$E165,F_Inputs!$A$7:$A$3228,$H$190)</f>
        <v>0</v>
      </c>
      <c r="I165" s="433">
        <f>SUMIFS(F_Inputs!G$7:G$3228,F_Inputs!$B$7:$B$3228,Inp_PR24_BRL!$E165,F_Inputs!$A$7:$A$3228,$H$190)</f>
        <v>0</v>
      </c>
      <c r="J165" s="433">
        <f>SUMIFS(F_Inputs!H$7:H$3228,F_Inputs!$B$7:$B$3228,Inp_PR24_BRL!$E165,F_Inputs!$A$7:$A$3228,$H$190)</f>
        <v>0</v>
      </c>
      <c r="K165" s="433">
        <f>SUMIFS(F_Inputs!I$7:I$3228,F_Inputs!$B$7:$B$3228,Inp_PR24_BRL!$E165,F_Inputs!$A$7:$A$3228,$H$190)</f>
        <v>0</v>
      </c>
      <c r="L165" s="433">
        <f>SUMIFS(F_Inputs!J$7:J$3228,F_Inputs!$B$7:$B$3228,Inp_PR24_BRL!$E165,F_Inputs!$A$7:$A$3228,$H$190)</f>
        <v>0</v>
      </c>
      <c r="M165" s="172" t="s">
        <v>616</v>
      </c>
      <c r="N165" s="173">
        <f>COUNTIF(InpC!$H$56:$L$266,Inp_PR24_BRL!E165)</f>
        <v>1</v>
      </c>
      <c r="O165" s="173">
        <f>COUNTIF(F_Inputs!$B$8:$B$3121,Inp_PR24_BRL!E165)</f>
        <v>17</v>
      </c>
      <c r="P165" s="164"/>
      <c r="Q165" s="164"/>
      <c r="R165" s="164"/>
      <c r="S165" s="164"/>
      <c r="T165" s="164"/>
      <c r="U165" s="164"/>
      <c r="V165" s="164"/>
    </row>
    <row r="166" spans="1:22" s="431" customFormat="1">
      <c r="A166" s="167" t="s">
        <v>518</v>
      </c>
      <c r="B166" s="164" t="s">
        <v>619</v>
      </c>
      <c r="C166" s="164"/>
      <c r="D166" s="163" t="s">
        <v>620</v>
      </c>
      <c r="E166" s="164" t="s">
        <v>323</v>
      </c>
      <c r="F166" s="432" t="s">
        <v>31</v>
      </c>
      <c r="G166" s="432"/>
      <c r="H166" s="433">
        <f>SUMIFS(F_Inputs!F$7:F$3228,F_Inputs!$B$7:$B$3228,Inp_PR24_BRL!$E166,F_Inputs!$A$7:$A$3228,$H$190)</f>
        <v>0</v>
      </c>
      <c r="I166" s="433">
        <f>SUMIFS(F_Inputs!G$7:G$3228,F_Inputs!$B$7:$B$3228,Inp_PR24_BRL!$E166,F_Inputs!$A$7:$A$3228,$H$190)</f>
        <v>0</v>
      </c>
      <c r="J166" s="433">
        <f>SUMIFS(F_Inputs!H$7:H$3228,F_Inputs!$B$7:$B$3228,Inp_PR24_BRL!$E166,F_Inputs!$A$7:$A$3228,$H$190)</f>
        <v>0</v>
      </c>
      <c r="K166" s="433">
        <f>SUMIFS(F_Inputs!I$7:I$3228,F_Inputs!$B$7:$B$3228,Inp_PR24_BRL!$E166,F_Inputs!$A$7:$A$3228,$H$190)</f>
        <v>0</v>
      </c>
      <c r="L166" s="433">
        <f>SUMIFS(F_Inputs!J$7:J$3228,F_Inputs!$B$7:$B$3228,Inp_PR24_BRL!$E166,F_Inputs!$A$7:$A$3228,$H$190)</f>
        <v>0</v>
      </c>
      <c r="M166" s="172" t="s">
        <v>616</v>
      </c>
      <c r="N166" s="173">
        <f>COUNTIF(InpC!$H$56:$L$266,Inp_PR24_BRL!E166)</f>
        <v>1</v>
      </c>
      <c r="O166" s="173">
        <f>COUNTIF(F_Inputs!$B$8:$B$3121,Inp_PR24_BRL!E166)</f>
        <v>17</v>
      </c>
      <c r="P166" s="164"/>
      <c r="Q166" s="164"/>
      <c r="R166" s="164"/>
      <c r="S166" s="164"/>
      <c r="T166" s="164"/>
      <c r="U166" s="164"/>
      <c r="V166" s="164"/>
    </row>
    <row r="167" spans="1:22" s="431" customFormat="1">
      <c r="A167" s="167" t="s">
        <v>510</v>
      </c>
      <c r="B167" s="164" t="s">
        <v>590</v>
      </c>
      <c r="C167" s="164"/>
      <c r="D167" s="163" t="s">
        <v>621</v>
      </c>
      <c r="E167" s="164" t="s">
        <v>325</v>
      </c>
      <c r="F167" s="432" t="s">
        <v>31</v>
      </c>
      <c r="G167" s="432"/>
      <c r="H167" s="433">
        <f>SUMIFS(F_Inputs!F$7:F$3228,F_Inputs!$B$7:$B$3228,Inp_PR24_BRL!$E167,F_Inputs!$A$7:$A$3228,$H$190)</f>
        <v>0</v>
      </c>
      <c r="I167" s="433">
        <f>SUMIFS(F_Inputs!G$7:G$3228,F_Inputs!$B$7:$B$3228,Inp_PR24_BRL!$E167,F_Inputs!$A$7:$A$3228,$H$190)</f>
        <v>0</v>
      </c>
      <c r="J167" s="433">
        <f>SUMIFS(F_Inputs!H$7:H$3228,F_Inputs!$B$7:$B$3228,Inp_PR24_BRL!$E167,F_Inputs!$A$7:$A$3228,$H$190)</f>
        <v>0</v>
      </c>
      <c r="K167" s="433">
        <f>SUMIFS(F_Inputs!I$7:I$3228,F_Inputs!$B$7:$B$3228,Inp_PR24_BRL!$E167,F_Inputs!$A$7:$A$3228,$H$190)</f>
        <v>0</v>
      </c>
      <c r="L167" s="433">
        <f>SUMIFS(F_Inputs!J$7:J$3228,F_Inputs!$B$7:$B$3228,Inp_PR24_BRL!$E167,F_Inputs!$A$7:$A$3228,$H$190)</f>
        <v>0</v>
      </c>
      <c r="M167" s="172" t="s">
        <v>622</v>
      </c>
      <c r="N167" s="173">
        <f>COUNTIF(InpC!$H$56:$L$266,Inp_PR24_BRL!E167)</f>
        <v>1</v>
      </c>
      <c r="O167" s="173">
        <f>COUNTIF(F_Inputs!$B$8:$B$3121,Inp_PR24_BRL!E167)</f>
        <v>17</v>
      </c>
      <c r="P167" s="164"/>
      <c r="Q167" s="164"/>
      <c r="R167" s="164"/>
      <c r="S167" s="164"/>
      <c r="T167" s="164"/>
      <c r="U167" s="164"/>
      <c r="V167" s="164"/>
    </row>
    <row r="168" spans="1:22" s="431" customFormat="1">
      <c r="A168" s="167" t="s">
        <v>510</v>
      </c>
      <c r="B168" s="164" t="s">
        <v>617</v>
      </c>
      <c r="C168" s="164"/>
      <c r="D168" s="163" t="s">
        <v>623</v>
      </c>
      <c r="E168" s="164" t="s">
        <v>327</v>
      </c>
      <c r="F168" s="432" t="s">
        <v>31</v>
      </c>
      <c r="G168" s="432"/>
      <c r="H168" s="433">
        <f>SUMIFS(F_Inputs!F$7:F$3228,F_Inputs!$B$7:$B$3228,Inp_PR24_BRL!$E168,F_Inputs!$A$7:$A$3228,$H$190)</f>
        <v>0</v>
      </c>
      <c r="I168" s="433">
        <f>SUMIFS(F_Inputs!G$7:G$3228,F_Inputs!$B$7:$B$3228,Inp_PR24_BRL!$E168,F_Inputs!$A$7:$A$3228,$H$190)</f>
        <v>0</v>
      </c>
      <c r="J168" s="433">
        <f>SUMIFS(F_Inputs!H$7:H$3228,F_Inputs!$B$7:$B$3228,Inp_PR24_BRL!$E168,F_Inputs!$A$7:$A$3228,$H$190)</f>
        <v>0</v>
      </c>
      <c r="K168" s="433">
        <f>SUMIFS(F_Inputs!I$7:I$3228,F_Inputs!$B$7:$B$3228,Inp_PR24_BRL!$E168,F_Inputs!$A$7:$A$3228,$H$190)</f>
        <v>0</v>
      </c>
      <c r="L168" s="433">
        <f>SUMIFS(F_Inputs!J$7:J$3228,F_Inputs!$B$7:$B$3228,Inp_PR24_BRL!$E168,F_Inputs!$A$7:$A$3228,$H$190)</f>
        <v>0</v>
      </c>
      <c r="M168" s="172" t="s">
        <v>622</v>
      </c>
      <c r="N168" s="173">
        <f>COUNTIF(InpC!$H$56:$L$266,Inp_PR24_BRL!E168)</f>
        <v>1</v>
      </c>
      <c r="O168" s="173">
        <f>COUNTIF(F_Inputs!$B$8:$B$3121,Inp_PR24_BRL!E168)</f>
        <v>17</v>
      </c>
      <c r="P168" s="164"/>
      <c r="Q168" s="164"/>
      <c r="R168" s="164"/>
      <c r="S168" s="164"/>
      <c r="T168" s="164"/>
      <c r="U168" s="164"/>
      <c r="V168" s="164"/>
    </row>
    <row r="169" spans="1:22" s="431" customFormat="1">
      <c r="A169" s="167" t="s">
        <v>510</v>
      </c>
      <c r="B169" s="164" t="s">
        <v>624</v>
      </c>
      <c r="C169" s="164"/>
      <c r="D169" s="163" t="s">
        <v>625</v>
      </c>
      <c r="E169" s="164" t="s">
        <v>329</v>
      </c>
      <c r="F169" s="432" t="s">
        <v>31</v>
      </c>
      <c r="G169" s="432"/>
      <c r="H169" s="433">
        <f>SUMIFS(F_Inputs!F$7:F$3228,F_Inputs!$B$7:$B$3228,Inp_PR24_BRL!$E169,F_Inputs!$A$7:$A$3228,$H$190)</f>
        <v>0</v>
      </c>
      <c r="I169" s="433">
        <f>SUMIFS(F_Inputs!G$7:G$3228,F_Inputs!$B$7:$B$3228,Inp_PR24_BRL!$E169,F_Inputs!$A$7:$A$3228,$H$190)</f>
        <v>0</v>
      </c>
      <c r="J169" s="433">
        <f>SUMIFS(F_Inputs!H$7:H$3228,F_Inputs!$B$7:$B$3228,Inp_PR24_BRL!$E169,F_Inputs!$A$7:$A$3228,$H$190)</f>
        <v>0</v>
      </c>
      <c r="K169" s="433">
        <f>SUMIFS(F_Inputs!I$7:I$3228,F_Inputs!$B$7:$B$3228,Inp_PR24_BRL!$E169,F_Inputs!$A$7:$A$3228,$H$190)</f>
        <v>0</v>
      </c>
      <c r="L169" s="433">
        <f>SUMIFS(F_Inputs!J$7:J$3228,F_Inputs!$B$7:$B$3228,Inp_PR24_BRL!$E169,F_Inputs!$A$7:$A$3228,$H$190)</f>
        <v>0</v>
      </c>
      <c r="M169" s="172" t="s">
        <v>622</v>
      </c>
      <c r="N169" s="173">
        <f>COUNTIF(InpC!$H$56:$L$266,Inp_PR24_BRL!E169)</f>
        <v>1</v>
      </c>
      <c r="O169" s="173">
        <f>COUNTIF(F_Inputs!$B$8:$B$3121,Inp_PR24_BRL!E169)</f>
        <v>17</v>
      </c>
      <c r="P169" s="164"/>
      <c r="Q169" s="164"/>
      <c r="R169" s="164"/>
      <c r="S169" s="164"/>
      <c r="T169" s="164"/>
      <c r="U169" s="164"/>
      <c r="V169" s="164"/>
    </row>
    <row r="170" spans="1:22" s="431" customFormat="1">
      <c r="A170" s="167" t="s">
        <v>626</v>
      </c>
      <c r="B170" s="164" t="s">
        <v>627</v>
      </c>
      <c r="C170" s="400" t="s">
        <v>628</v>
      </c>
      <c r="D170" s="401" t="s">
        <v>629</v>
      </c>
      <c r="E170" s="400" t="s">
        <v>331</v>
      </c>
      <c r="F170" s="432" t="s">
        <v>31</v>
      </c>
      <c r="G170" s="432"/>
      <c r="H170" s="433">
        <f>SUMIFS(F_Inputs!F$7:F$3228,F_Inputs!$B$7:$B$3228,Inp_PR24_BRL!$E170,F_Inputs!$A$7:$A$3228,$H$190)</f>
        <v>0</v>
      </c>
      <c r="I170" s="433">
        <f>SUMIFS(F_Inputs!G$7:G$3228,F_Inputs!$B$7:$B$3228,Inp_PR24_BRL!$E170,F_Inputs!$A$7:$A$3228,$H$190)</f>
        <v>0</v>
      </c>
      <c r="J170" s="433">
        <f>SUMIFS(F_Inputs!H$7:H$3228,F_Inputs!$B$7:$B$3228,Inp_PR24_BRL!$E170,F_Inputs!$A$7:$A$3228,$H$190)</f>
        <v>0</v>
      </c>
      <c r="K170" s="433">
        <f>SUMIFS(F_Inputs!I$7:I$3228,F_Inputs!$B$7:$B$3228,Inp_PR24_BRL!$E170,F_Inputs!$A$7:$A$3228,$H$190)</f>
        <v>0</v>
      </c>
      <c r="L170" s="433">
        <f>SUMIFS(F_Inputs!J$7:J$3228,F_Inputs!$B$7:$B$3228,Inp_PR24_BRL!$E170,F_Inputs!$A$7:$A$3228,$H$190)</f>
        <v>0</v>
      </c>
      <c r="M170" s="172" t="s">
        <v>630</v>
      </c>
      <c r="N170" s="173">
        <f>COUNTIF(InpC!$H$56:$L$266,Inp_PR24_BRL!E170)</f>
        <v>0</v>
      </c>
      <c r="O170" s="173">
        <f>COUNTIF(F_Inputs!$B$8:$B$3121,Inp_PR24_BRL!E170)</f>
        <v>17</v>
      </c>
      <c r="P170" s="164"/>
      <c r="Q170" s="164"/>
      <c r="R170" s="164"/>
      <c r="S170" s="164"/>
      <c r="T170" s="164"/>
      <c r="U170" s="164"/>
      <c r="V170" s="164"/>
    </row>
    <row r="171" spans="1:22" s="431" customFormat="1">
      <c r="A171" s="167" t="s">
        <v>626</v>
      </c>
      <c r="B171" s="164" t="s">
        <v>627</v>
      </c>
      <c r="C171" s="400" t="s">
        <v>631</v>
      </c>
      <c r="D171" s="401" t="s">
        <v>629</v>
      </c>
      <c r="E171" s="400" t="s">
        <v>333</v>
      </c>
      <c r="F171" s="432" t="s">
        <v>31</v>
      </c>
      <c r="G171" s="432"/>
      <c r="H171" s="433">
        <f>SUMIFS(F_Inputs!F$7:F$3228,F_Inputs!$B$7:$B$3228,Inp_PR24_BRL!$E171,F_Inputs!$A$7:$A$3228,$H$190)</f>
        <v>3.347</v>
      </c>
      <c r="I171" s="433">
        <f>SUMIFS(F_Inputs!G$7:G$3228,F_Inputs!$B$7:$B$3228,Inp_PR24_BRL!$E171,F_Inputs!$A$7:$A$3228,$H$190)</f>
        <v>2.536</v>
      </c>
      <c r="J171" s="433">
        <f>SUMIFS(F_Inputs!H$7:H$3228,F_Inputs!$B$7:$B$3228,Inp_PR24_BRL!$E171,F_Inputs!$A$7:$A$3228,$H$190)</f>
        <v>2.536</v>
      </c>
      <c r="K171" s="433">
        <f>SUMIFS(F_Inputs!I$7:I$3228,F_Inputs!$B$7:$B$3228,Inp_PR24_BRL!$E171,F_Inputs!$A$7:$A$3228,$H$190)</f>
        <v>2.4710000000000001</v>
      </c>
      <c r="L171" s="433">
        <f>SUMIFS(F_Inputs!J$7:J$3228,F_Inputs!$B$7:$B$3228,Inp_PR24_BRL!$E171,F_Inputs!$A$7:$A$3228,$H$190)</f>
        <v>2.536</v>
      </c>
      <c r="M171" s="172" t="s">
        <v>630</v>
      </c>
      <c r="N171" s="173">
        <f>COUNTIF(InpC!$H$56:$L$266,Inp_PR24_BRL!E171)</f>
        <v>0</v>
      </c>
      <c r="O171" s="173">
        <f>COUNTIF(F_Inputs!$B$8:$B$3121,Inp_PR24_BRL!E171)</f>
        <v>17</v>
      </c>
      <c r="P171" s="164"/>
      <c r="Q171" s="164"/>
      <c r="R171" s="164"/>
      <c r="S171" s="164"/>
      <c r="T171" s="164"/>
      <c r="U171" s="164"/>
      <c r="V171" s="164"/>
    </row>
    <row r="172" spans="1:22" s="431" customFormat="1">
      <c r="A172" s="167" t="s">
        <v>626</v>
      </c>
      <c r="B172" s="164" t="s">
        <v>632</v>
      </c>
      <c r="C172" s="400" t="s">
        <v>628</v>
      </c>
      <c r="D172" s="401" t="s">
        <v>633</v>
      </c>
      <c r="E172" s="400" t="s">
        <v>335</v>
      </c>
      <c r="F172" s="432" t="s">
        <v>31</v>
      </c>
      <c r="G172" s="432"/>
      <c r="H172" s="433">
        <f>SUMIFS(F_Inputs!F$7:F$3228,F_Inputs!$B$7:$B$3228,Inp_PR24_BRL!$E172,F_Inputs!$A$7:$A$3228,$H$190)</f>
        <v>0</v>
      </c>
      <c r="I172" s="433">
        <f>SUMIFS(F_Inputs!G$7:G$3228,F_Inputs!$B$7:$B$3228,Inp_PR24_BRL!$E172,F_Inputs!$A$7:$A$3228,$H$190)</f>
        <v>0</v>
      </c>
      <c r="J172" s="433">
        <f>SUMIFS(F_Inputs!H$7:H$3228,F_Inputs!$B$7:$B$3228,Inp_PR24_BRL!$E172,F_Inputs!$A$7:$A$3228,$H$190)</f>
        <v>0</v>
      </c>
      <c r="K172" s="433">
        <f>SUMIFS(F_Inputs!I$7:I$3228,F_Inputs!$B$7:$B$3228,Inp_PR24_BRL!$E172,F_Inputs!$A$7:$A$3228,$H$190)</f>
        <v>0</v>
      </c>
      <c r="L172" s="433">
        <f>SUMIFS(F_Inputs!J$7:J$3228,F_Inputs!$B$7:$B$3228,Inp_PR24_BRL!$E172,F_Inputs!$A$7:$A$3228,$H$190)</f>
        <v>0</v>
      </c>
      <c r="M172" s="172" t="s">
        <v>630</v>
      </c>
      <c r="N172" s="173">
        <f>COUNTIF(InpC!$H$56:$L$266,Inp_PR24_BRL!E172)</f>
        <v>0</v>
      </c>
      <c r="O172" s="173">
        <f>COUNTIF(F_Inputs!$B$8:$B$3121,Inp_PR24_BRL!E172)</f>
        <v>17</v>
      </c>
      <c r="P172" s="164"/>
      <c r="Q172" s="164"/>
      <c r="R172" s="164"/>
      <c r="S172" s="164"/>
      <c r="T172" s="164"/>
      <c r="U172" s="164"/>
      <c r="V172" s="164"/>
    </row>
    <row r="173" spans="1:22" s="431" customFormat="1">
      <c r="A173" s="167" t="s">
        <v>626</v>
      </c>
      <c r="B173" s="164" t="s">
        <v>632</v>
      </c>
      <c r="C173" s="400" t="s">
        <v>631</v>
      </c>
      <c r="D173" s="401" t="s">
        <v>633</v>
      </c>
      <c r="E173" s="400" t="s">
        <v>337</v>
      </c>
      <c r="F173" s="432" t="s">
        <v>31</v>
      </c>
      <c r="G173" s="432"/>
      <c r="H173" s="433">
        <f>SUMIFS(F_Inputs!F$7:F$3228,F_Inputs!$B$7:$B$3228,Inp_PR24_BRL!$E173,F_Inputs!$A$7:$A$3228,$H$190)</f>
        <v>-0.35</v>
      </c>
      <c r="I173" s="433">
        <f>SUMIFS(F_Inputs!G$7:G$3228,F_Inputs!$B$7:$B$3228,Inp_PR24_BRL!$E173,F_Inputs!$A$7:$A$3228,$H$190)</f>
        <v>0.20899999999999999</v>
      </c>
      <c r="J173" s="433">
        <f>SUMIFS(F_Inputs!H$7:H$3228,F_Inputs!$B$7:$B$3228,Inp_PR24_BRL!$E173,F_Inputs!$A$7:$A$3228,$H$190)</f>
        <v>0.73599999999999999</v>
      </c>
      <c r="K173" s="433">
        <f>SUMIFS(F_Inputs!I$7:I$3228,F_Inputs!$B$7:$B$3228,Inp_PR24_BRL!$E173,F_Inputs!$A$7:$A$3228,$H$190)</f>
        <v>0.94399999999999995</v>
      </c>
      <c r="L173" s="433">
        <f>SUMIFS(F_Inputs!J$7:J$3228,F_Inputs!$B$7:$B$3228,Inp_PR24_BRL!$E173,F_Inputs!$A$7:$A$3228,$H$190)</f>
        <v>0.97599999999999998</v>
      </c>
      <c r="M173" s="172" t="s">
        <v>630</v>
      </c>
      <c r="N173" s="173">
        <f>COUNTIF(InpC!$H$56:$L$266,Inp_PR24_BRL!E173)</f>
        <v>0</v>
      </c>
      <c r="O173" s="173">
        <f>COUNTIF(F_Inputs!$B$8:$B$3121,Inp_PR24_BRL!E173)</f>
        <v>17</v>
      </c>
      <c r="P173" s="164"/>
      <c r="Q173" s="164"/>
      <c r="R173" s="164"/>
      <c r="S173" s="164"/>
      <c r="T173" s="164"/>
      <c r="U173" s="164"/>
      <c r="V173" s="164"/>
    </row>
    <row r="174" spans="1:22" s="431" customFormat="1">
      <c r="A174" s="167" t="s">
        <v>626</v>
      </c>
      <c r="B174" s="164" t="s">
        <v>627</v>
      </c>
      <c r="C174" s="164"/>
      <c r="D174" s="174" t="s">
        <v>634</v>
      </c>
      <c r="E174" s="164" t="s">
        <v>339</v>
      </c>
      <c r="F174" s="432" t="s">
        <v>31</v>
      </c>
      <c r="G174" s="432"/>
      <c r="H174" s="433">
        <f>SUMIFS(F_Inputs!F$7:F$3228,F_Inputs!$B$7:$B$3228,Inp_PR24_BRL!$E174,F_Inputs!$A$7:$A$3228,$H$190)</f>
        <v>0</v>
      </c>
      <c r="I174" s="433">
        <f>SUMIFS(F_Inputs!G$7:G$3228,F_Inputs!$B$7:$B$3228,Inp_PR24_BRL!$E174,F_Inputs!$A$7:$A$3228,$H$190)</f>
        <v>0</v>
      </c>
      <c r="J174" s="433">
        <f>SUMIFS(F_Inputs!H$7:H$3228,F_Inputs!$B$7:$B$3228,Inp_PR24_BRL!$E174,F_Inputs!$A$7:$A$3228,$H$190)</f>
        <v>0</v>
      </c>
      <c r="K174" s="433">
        <f>SUMIFS(F_Inputs!I$7:I$3228,F_Inputs!$B$7:$B$3228,Inp_PR24_BRL!$E174,F_Inputs!$A$7:$A$3228,$H$190)</f>
        <v>0</v>
      </c>
      <c r="L174" s="433">
        <f>SUMIFS(F_Inputs!J$7:J$3228,F_Inputs!$B$7:$B$3228,Inp_PR24_BRL!$E174,F_Inputs!$A$7:$A$3228,$H$190)</f>
        <v>0</v>
      </c>
      <c r="M174" s="172" t="s">
        <v>630</v>
      </c>
      <c r="N174" s="173">
        <f>COUNTIF(InpC!$H$56:$L$266,Inp_PR24_BRL!E174)</f>
        <v>0</v>
      </c>
      <c r="O174" s="173">
        <f>COUNTIF(F_Inputs!$B$8:$B$3121,Inp_PR24_BRL!E174)</f>
        <v>17</v>
      </c>
      <c r="P174" s="164"/>
      <c r="Q174" s="164"/>
      <c r="R174" s="164"/>
      <c r="S174" s="164"/>
      <c r="T174" s="164"/>
      <c r="U174" s="164"/>
      <c r="V174" s="164"/>
    </row>
    <row r="175" spans="1:22" s="431" customFormat="1">
      <c r="A175" s="167" t="s">
        <v>626</v>
      </c>
      <c r="B175" s="164" t="s">
        <v>632</v>
      </c>
      <c r="C175" s="164"/>
      <c r="D175" s="174" t="s">
        <v>635</v>
      </c>
      <c r="E175" s="164" t="s">
        <v>340</v>
      </c>
      <c r="F175" s="432" t="s">
        <v>31</v>
      </c>
      <c r="G175" s="432"/>
      <c r="H175" s="433">
        <f>SUMIFS(F_Inputs!F$7:F$3228,F_Inputs!$B$7:$B$3228,Inp_PR24_BRL!$E175,F_Inputs!$A$7:$A$3228,$H$190)</f>
        <v>0</v>
      </c>
      <c r="I175" s="433">
        <f>SUMIFS(F_Inputs!G$7:G$3228,F_Inputs!$B$7:$B$3228,Inp_PR24_BRL!$E175,F_Inputs!$A$7:$A$3228,$H$190)</f>
        <v>0</v>
      </c>
      <c r="J175" s="433">
        <f>SUMIFS(F_Inputs!H$7:H$3228,F_Inputs!$B$7:$B$3228,Inp_PR24_BRL!$E175,F_Inputs!$A$7:$A$3228,$H$190)</f>
        <v>0</v>
      </c>
      <c r="K175" s="433">
        <f>SUMIFS(F_Inputs!I$7:I$3228,F_Inputs!$B$7:$B$3228,Inp_PR24_BRL!$E175,F_Inputs!$A$7:$A$3228,$H$190)</f>
        <v>0</v>
      </c>
      <c r="L175" s="433">
        <f>SUMIFS(F_Inputs!J$7:J$3228,F_Inputs!$B$7:$B$3228,Inp_PR24_BRL!$E175,F_Inputs!$A$7:$A$3228,$H$190)</f>
        <v>0</v>
      </c>
      <c r="M175" s="172" t="s">
        <v>630</v>
      </c>
      <c r="N175" s="173">
        <f>COUNTIF(InpC!$H$56:$L$266,Inp_PR24_BRL!E175)</f>
        <v>0</v>
      </c>
      <c r="O175" s="173">
        <f>COUNTIF(F_Inputs!$B$8:$B$3121,Inp_PR24_BRL!E175)</f>
        <v>17</v>
      </c>
      <c r="P175" s="164"/>
      <c r="Q175" s="164"/>
      <c r="R175" s="164"/>
      <c r="S175" s="164"/>
      <c r="T175" s="164"/>
      <c r="U175" s="164"/>
      <c r="V175" s="164"/>
    </row>
    <row r="176" spans="1:22" s="431" customFormat="1">
      <c r="A176" s="167" t="s">
        <v>636</v>
      </c>
      <c r="B176" s="437" t="s">
        <v>637</v>
      </c>
      <c r="C176" s="164" t="s">
        <v>638</v>
      </c>
      <c r="D176" s="174" t="s">
        <v>639</v>
      </c>
      <c r="E176" s="164" t="s">
        <v>341</v>
      </c>
      <c r="F176" s="432" t="s">
        <v>31</v>
      </c>
      <c r="G176" s="432"/>
      <c r="H176" s="433">
        <f>SUMIFS(F_Inputs!F$7:F$3228,F_Inputs!$B$7:$B$3228,Inp_PR24_BRL!$E176,F_Inputs!$A$7:$A$3228,$H$190)</f>
        <v>4700</v>
      </c>
      <c r="I176" s="433">
        <f>SUMIFS(F_Inputs!G$7:G$3228,F_Inputs!$B$7:$B$3228,Inp_PR24_BRL!$E176,F_Inputs!$A$7:$A$3228,$H$190)</f>
        <v>4500</v>
      </c>
      <c r="J176" s="433">
        <f>SUMIFS(F_Inputs!H$7:H$3228,F_Inputs!$B$7:$B$3228,Inp_PR24_BRL!$E176,F_Inputs!$A$7:$A$3228,$H$190)</f>
        <v>4500</v>
      </c>
      <c r="K176" s="433">
        <f>SUMIFS(F_Inputs!I$7:I$3228,F_Inputs!$B$7:$B$3228,Inp_PR24_BRL!$E176,F_Inputs!$A$7:$A$3228,$H$190)</f>
        <v>4400</v>
      </c>
      <c r="L176" s="433">
        <f>SUMIFS(F_Inputs!J$7:J$3228,F_Inputs!$B$7:$B$3228,Inp_PR24_BRL!$E176,F_Inputs!$A$7:$A$3228,$H$190)</f>
        <v>4500</v>
      </c>
      <c r="M176" s="172" t="s">
        <v>640</v>
      </c>
      <c r="N176" s="173">
        <f>COUNTIF(InpC!$H$56:$L$266,Inp_PR24_BRL!E176)</f>
        <v>1</v>
      </c>
      <c r="O176" s="173">
        <f>COUNTIF(F_Inputs!$B$8:$B$3121,Inp_PR24_BRL!E176)</f>
        <v>17</v>
      </c>
      <c r="P176" s="164"/>
      <c r="Q176" s="164"/>
      <c r="R176" s="164"/>
      <c r="S176" s="164"/>
      <c r="T176" s="164"/>
      <c r="U176" s="164"/>
      <c r="V176" s="164"/>
    </row>
    <row r="177" spans="1:22" s="431" customFormat="1">
      <c r="A177" s="167" t="s">
        <v>636</v>
      </c>
      <c r="B177" s="437" t="s">
        <v>637</v>
      </c>
      <c r="C177" s="164" t="s">
        <v>641</v>
      </c>
      <c r="D177" s="174" t="s">
        <v>639</v>
      </c>
      <c r="E177" s="164" t="s">
        <v>344</v>
      </c>
      <c r="F177" s="432" t="s">
        <v>31</v>
      </c>
      <c r="G177" s="432"/>
      <c r="H177" s="433">
        <f>SUMIFS(F_Inputs!F$7:F$3228,F_Inputs!$B$7:$B$3228,Inp_PR24_BRL!$E177,F_Inputs!$A$7:$A$3228,$H$190)</f>
        <v>0</v>
      </c>
      <c r="I177" s="433">
        <f>SUMIFS(F_Inputs!G$7:G$3228,F_Inputs!$B$7:$B$3228,Inp_PR24_BRL!$E177,F_Inputs!$A$7:$A$3228,$H$190)</f>
        <v>0</v>
      </c>
      <c r="J177" s="433">
        <f>SUMIFS(F_Inputs!H$7:H$3228,F_Inputs!$B$7:$B$3228,Inp_PR24_BRL!$E177,F_Inputs!$A$7:$A$3228,$H$190)</f>
        <v>0</v>
      </c>
      <c r="K177" s="433">
        <f>SUMIFS(F_Inputs!I$7:I$3228,F_Inputs!$B$7:$B$3228,Inp_PR24_BRL!$E177,F_Inputs!$A$7:$A$3228,$H$190)</f>
        <v>0</v>
      </c>
      <c r="L177" s="433">
        <f>SUMIFS(F_Inputs!J$7:J$3228,F_Inputs!$B$7:$B$3228,Inp_PR24_BRL!$E177,F_Inputs!$A$7:$A$3228,$H$190)</f>
        <v>0</v>
      </c>
      <c r="M177" s="172" t="s">
        <v>640</v>
      </c>
      <c r="N177" s="173">
        <f>COUNTIF(InpC!$H$56:$L$266,Inp_PR24_BRL!E177)</f>
        <v>1</v>
      </c>
      <c r="O177" s="173">
        <f>COUNTIF(F_Inputs!$B$8:$B$3121,Inp_PR24_BRL!E177)</f>
        <v>17</v>
      </c>
      <c r="P177" s="164"/>
      <c r="Q177" s="164"/>
      <c r="R177" s="164"/>
      <c r="S177" s="164"/>
      <c r="T177" s="164"/>
      <c r="U177" s="164"/>
      <c r="V177" s="164"/>
    </row>
    <row r="178" spans="1:22" s="431" customFormat="1">
      <c r="A178" s="167" t="s">
        <v>642</v>
      </c>
      <c r="B178" s="437" t="s">
        <v>347</v>
      </c>
      <c r="C178" s="164" t="s">
        <v>638</v>
      </c>
      <c r="D178" s="174"/>
      <c r="E178" s="164" t="s">
        <v>346</v>
      </c>
      <c r="F178" s="432" t="s">
        <v>348</v>
      </c>
      <c r="G178" s="432"/>
      <c r="H178" s="433">
        <f>SUMIFS(F_Inputs!F$7:F$3228,F_Inputs!$B$7:$B$3228,Inp_PR24_BRL!$E178,F_Inputs!$A$7:$A$3228,$H$190)</f>
        <v>0</v>
      </c>
      <c r="I178" s="433">
        <f>SUMIFS(F_Inputs!G$7:G$3228,F_Inputs!$B$7:$B$3228,Inp_PR24_BRL!$E178,F_Inputs!$A$7:$A$3228,$H$190)</f>
        <v>0</v>
      </c>
      <c r="J178" s="433">
        <f>SUMIFS(F_Inputs!H$7:H$3228,F_Inputs!$B$7:$B$3228,Inp_PR24_BRL!$E178,F_Inputs!$A$7:$A$3228,$H$190)</f>
        <v>0</v>
      </c>
      <c r="K178" s="433">
        <f>SUMIFS(F_Inputs!I$7:I$3228,F_Inputs!$B$7:$B$3228,Inp_PR24_BRL!$E178,F_Inputs!$A$7:$A$3228,$H$190)</f>
        <v>0</v>
      </c>
      <c r="L178" s="433">
        <f>SUMIFS(F_Inputs!J$7:J$3228,F_Inputs!$B$7:$B$3228,Inp_PR24_BRL!$E178,F_Inputs!$A$7:$A$3228,$H$190)</f>
        <v>0</v>
      </c>
      <c r="M178" s="172" t="s">
        <v>643</v>
      </c>
      <c r="N178" s="173" t="e">
        <v>#VALUE!</v>
      </c>
      <c r="O178" s="173" t="e">
        <v>#VALUE!</v>
      </c>
      <c r="P178" s="164"/>
      <c r="Q178" s="164"/>
      <c r="R178" s="164"/>
      <c r="S178" s="164"/>
      <c r="T178" s="164"/>
      <c r="U178" s="164"/>
      <c r="V178" s="164"/>
    </row>
    <row r="179" spans="1:22" s="431" customFormat="1">
      <c r="A179" s="167" t="s">
        <v>642</v>
      </c>
      <c r="B179" s="437" t="s">
        <v>350</v>
      </c>
      <c r="C179" s="164" t="s">
        <v>638</v>
      </c>
      <c r="D179" s="174"/>
      <c r="E179" s="164" t="s">
        <v>349</v>
      </c>
      <c r="F179" s="432" t="s">
        <v>348</v>
      </c>
      <c r="G179" s="432"/>
      <c r="H179" s="433">
        <f>SUMIFS(F_Inputs!F$7:F$3228,F_Inputs!$B$7:$B$3228,Inp_PR24_BRL!$E179,F_Inputs!$A$7:$A$3228,$H$190)</f>
        <v>0.05</v>
      </c>
      <c r="I179" s="433">
        <f>SUMIFS(F_Inputs!G$7:G$3228,F_Inputs!$B$7:$B$3228,Inp_PR24_BRL!$E179,F_Inputs!$A$7:$A$3228,$H$190)</f>
        <v>0.05</v>
      </c>
      <c r="J179" s="433">
        <f>SUMIFS(F_Inputs!H$7:H$3228,F_Inputs!$B$7:$B$3228,Inp_PR24_BRL!$E179,F_Inputs!$A$7:$A$3228,$H$190)</f>
        <v>0.05</v>
      </c>
      <c r="K179" s="433">
        <f>SUMIFS(F_Inputs!I$7:I$3228,F_Inputs!$B$7:$B$3228,Inp_PR24_BRL!$E179,F_Inputs!$A$7:$A$3228,$H$190)</f>
        <v>0.05</v>
      </c>
      <c r="L179" s="433">
        <f>SUMIFS(F_Inputs!J$7:J$3228,F_Inputs!$B$7:$B$3228,Inp_PR24_BRL!$E179,F_Inputs!$A$7:$A$3228,$H$190)</f>
        <v>0.05</v>
      </c>
      <c r="M179" s="172" t="s">
        <v>643</v>
      </c>
      <c r="N179" s="173" t="e">
        <v>#VALUE!</v>
      </c>
      <c r="O179" s="173" t="e">
        <v>#VALUE!</v>
      </c>
      <c r="P179" s="164"/>
      <c r="Q179" s="164"/>
      <c r="R179" s="164"/>
      <c r="S179" s="164"/>
      <c r="T179" s="164"/>
      <c r="U179" s="164"/>
      <c r="V179" s="164"/>
    </row>
    <row r="180" spans="1:22" s="431" customFormat="1">
      <c r="A180" s="167" t="s">
        <v>642</v>
      </c>
      <c r="B180" s="437" t="s">
        <v>352</v>
      </c>
      <c r="C180" s="164" t="s">
        <v>638</v>
      </c>
      <c r="D180" s="174"/>
      <c r="E180" s="164" t="s">
        <v>351</v>
      </c>
      <c r="F180" s="432" t="s">
        <v>348</v>
      </c>
      <c r="G180" s="432"/>
      <c r="H180" s="433">
        <f>SUMIFS(F_Inputs!F$7:F$3228,F_Inputs!$B$7:$B$3228,Inp_PR24_BRL!$E180,F_Inputs!$A$7:$A$3228,$H$190)</f>
        <v>0</v>
      </c>
      <c r="I180" s="433">
        <f>SUMIFS(F_Inputs!G$7:G$3228,F_Inputs!$B$7:$B$3228,Inp_PR24_BRL!$E180,F_Inputs!$A$7:$A$3228,$H$190)</f>
        <v>0</v>
      </c>
      <c r="J180" s="433">
        <f>SUMIFS(F_Inputs!H$7:H$3228,F_Inputs!$B$7:$B$3228,Inp_PR24_BRL!$E180,F_Inputs!$A$7:$A$3228,$H$190)</f>
        <v>0</v>
      </c>
      <c r="K180" s="433">
        <f>SUMIFS(F_Inputs!I$7:I$3228,F_Inputs!$B$7:$B$3228,Inp_PR24_BRL!$E180,F_Inputs!$A$7:$A$3228,$H$190)</f>
        <v>0</v>
      </c>
      <c r="L180" s="433">
        <f>SUMIFS(F_Inputs!J$7:J$3228,F_Inputs!$B$7:$B$3228,Inp_PR24_BRL!$E180,F_Inputs!$A$7:$A$3228,$H$190)</f>
        <v>0</v>
      </c>
      <c r="M180" s="172" t="s">
        <v>643</v>
      </c>
      <c r="N180" s="173" t="e">
        <v>#VALUE!</v>
      </c>
      <c r="O180" s="173" t="e">
        <v>#VALUE!</v>
      </c>
      <c r="P180" s="164"/>
      <c r="Q180" s="164"/>
      <c r="R180" s="164"/>
      <c r="S180" s="164"/>
      <c r="T180" s="164"/>
      <c r="U180" s="164"/>
      <c r="V180" s="164"/>
    </row>
    <row r="181" spans="1:22" s="431" customFormat="1">
      <c r="A181" s="167" t="s">
        <v>642</v>
      </c>
      <c r="B181" s="437" t="s">
        <v>354</v>
      </c>
      <c r="C181" s="164" t="s">
        <v>641</v>
      </c>
      <c r="D181" s="174"/>
      <c r="E181" s="164" t="s">
        <v>353</v>
      </c>
      <c r="F181" s="432" t="s">
        <v>348</v>
      </c>
      <c r="G181" s="432"/>
      <c r="H181" s="433">
        <f>SUMIFS(F_Inputs!F$7:F$3228,F_Inputs!$B$7:$B$3228,Inp_PR24_BRL!$E181,F_Inputs!$A$7:$A$3228,$H$190)</f>
        <v>0</v>
      </c>
      <c r="I181" s="433">
        <f>SUMIFS(F_Inputs!G$7:G$3228,F_Inputs!$B$7:$B$3228,Inp_PR24_BRL!$E181,F_Inputs!$A$7:$A$3228,$H$190)</f>
        <v>0</v>
      </c>
      <c r="J181" s="433">
        <f>SUMIFS(F_Inputs!H$7:H$3228,F_Inputs!$B$7:$B$3228,Inp_PR24_BRL!$E181,F_Inputs!$A$7:$A$3228,$H$190)</f>
        <v>0</v>
      </c>
      <c r="K181" s="433">
        <f>SUMIFS(F_Inputs!I$7:I$3228,F_Inputs!$B$7:$B$3228,Inp_PR24_BRL!$E181,F_Inputs!$A$7:$A$3228,$H$190)</f>
        <v>0</v>
      </c>
      <c r="L181" s="433">
        <f>SUMIFS(F_Inputs!J$7:J$3228,F_Inputs!$B$7:$B$3228,Inp_PR24_BRL!$E181,F_Inputs!$A$7:$A$3228,$H$190)</f>
        <v>0</v>
      </c>
      <c r="M181" s="172" t="s">
        <v>643</v>
      </c>
      <c r="N181" s="173" t="e">
        <v>#VALUE!</v>
      </c>
      <c r="O181" s="173" t="e">
        <v>#VALUE!</v>
      </c>
      <c r="P181" s="164"/>
      <c r="Q181" s="164"/>
      <c r="R181" s="164"/>
      <c r="S181" s="164"/>
      <c r="T181" s="164"/>
      <c r="U181" s="164"/>
      <c r="V181" s="164"/>
    </row>
    <row r="182" spans="1:22" s="431" customFormat="1">
      <c r="A182" s="167" t="s">
        <v>642</v>
      </c>
      <c r="B182" s="437" t="s">
        <v>356</v>
      </c>
      <c r="C182" s="164" t="s">
        <v>641</v>
      </c>
      <c r="D182" s="174"/>
      <c r="E182" s="164" t="s">
        <v>355</v>
      </c>
      <c r="F182" s="432" t="s">
        <v>348</v>
      </c>
      <c r="G182" s="432"/>
      <c r="H182" s="433">
        <f>SUMIFS(F_Inputs!F$7:F$3228,F_Inputs!$B$7:$B$3228,Inp_PR24_BRL!$E182,F_Inputs!$A$7:$A$3228,$H$190)</f>
        <v>0</v>
      </c>
      <c r="I182" s="433">
        <f>SUMIFS(F_Inputs!G$7:G$3228,F_Inputs!$B$7:$B$3228,Inp_PR24_BRL!$E182,F_Inputs!$A$7:$A$3228,$H$190)</f>
        <v>0</v>
      </c>
      <c r="J182" s="433">
        <f>SUMIFS(F_Inputs!H$7:H$3228,F_Inputs!$B$7:$B$3228,Inp_PR24_BRL!$E182,F_Inputs!$A$7:$A$3228,$H$190)</f>
        <v>0</v>
      </c>
      <c r="K182" s="433">
        <f>SUMIFS(F_Inputs!I$7:I$3228,F_Inputs!$B$7:$B$3228,Inp_PR24_BRL!$E182,F_Inputs!$A$7:$A$3228,$H$190)</f>
        <v>0</v>
      </c>
      <c r="L182" s="433">
        <f>SUMIFS(F_Inputs!J$7:J$3228,F_Inputs!$B$7:$B$3228,Inp_PR24_BRL!$E182,F_Inputs!$A$7:$A$3228,$H$190)</f>
        <v>0</v>
      </c>
      <c r="M182" s="172" t="s">
        <v>643</v>
      </c>
      <c r="N182" s="173" t="e">
        <v>#VALUE!</v>
      </c>
      <c r="O182" s="173" t="e">
        <v>#VALUE!</v>
      </c>
      <c r="P182" s="164"/>
      <c r="Q182" s="164"/>
      <c r="R182" s="164"/>
      <c r="S182" s="164"/>
      <c r="T182" s="164"/>
      <c r="U182" s="164"/>
      <c r="V182" s="164"/>
    </row>
    <row r="183" spans="1:22" s="431" customFormat="1">
      <c r="A183" s="167" t="s">
        <v>642</v>
      </c>
      <c r="B183" s="437" t="s">
        <v>358</v>
      </c>
      <c r="C183" s="164" t="s">
        <v>641</v>
      </c>
      <c r="D183" s="174"/>
      <c r="E183" s="164" t="s">
        <v>357</v>
      </c>
      <c r="F183" s="432" t="s">
        <v>348</v>
      </c>
      <c r="G183" s="432"/>
      <c r="H183" s="433">
        <f>SUMIFS(F_Inputs!F$7:F$3228,F_Inputs!$B$7:$B$3228,Inp_PR24_BRL!$E183,F_Inputs!$A$7:$A$3228,$H$190)</f>
        <v>0</v>
      </c>
      <c r="I183" s="433">
        <f>SUMIFS(F_Inputs!G$7:G$3228,F_Inputs!$B$7:$B$3228,Inp_PR24_BRL!$E183,F_Inputs!$A$7:$A$3228,$H$190)</f>
        <v>0</v>
      </c>
      <c r="J183" s="433">
        <f>SUMIFS(F_Inputs!H$7:H$3228,F_Inputs!$B$7:$B$3228,Inp_PR24_BRL!$E183,F_Inputs!$A$7:$A$3228,$H$190)</f>
        <v>0</v>
      </c>
      <c r="K183" s="433">
        <f>SUMIFS(F_Inputs!I$7:I$3228,F_Inputs!$B$7:$B$3228,Inp_PR24_BRL!$E183,F_Inputs!$A$7:$A$3228,$H$190)</f>
        <v>0</v>
      </c>
      <c r="L183" s="433">
        <f>SUMIFS(F_Inputs!J$7:J$3228,F_Inputs!$B$7:$B$3228,Inp_PR24_BRL!$E183,F_Inputs!$A$7:$A$3228,$H$190)</f>
        <v>0</v>
      </c>
      <c r="M183" s="172" t="s">
        <v>643</v>
      </c>
      <c r="N183" s="173" t="e">
        <v>#VALUE!</v>
      </c>
      <c r="O183" s="173" t="e">
        <v>#VALUE!</v>
      </c>
      <c r="P183" s="164"/>
      <c r="Q183" s="164"/>
      <c r="R183" s="164"/>
      <c r="S183" s="164"/>
      <c r="T183" s="164"/>
      <c r="U183" s="164"/>
      <c r="V183" s="164"/>
    </row>
    <row r="184" spans="1:22" s="431" customFormat="1">
      <c r="A184" s="1"/>
      <c r="B184" s="172"/>
      <c r="C184" s="569"/>
      <c r="D184" s="438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</row>
    <row r="185" spans="1:22" s="431" customFormat="1">
      <c r="A185" s="1"/>
      <c r="B185" s="164"/>
      <c r="C185" s="569"/>
      <c r="D185" s="438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</row>
    <row r="186" spans="1:22" s="431" customFormat="1">
      <c r="A186" s="1"/>
      <c r="B186" s="164"/>
      <c r="C186" s="569"/>
      <c r="D186" s="438"/>
      <c r="E186" s="164"/>
      <c r="F186" s="164"/>
      <c r="G186" s="164"/>
      <c r="H186" s="164"/>
      <c r="I186" s="164"/>
      <c r="J186" s="164"/>
      <c r="K186" s="164"/>
      <c r="L186" s="164"/>
      <c r="M186" s="164"/>
      <c r="N186" s="569"/>
      <c r="O186" s="569"/>
      <c r="P186" s="164"/>
      <c r="Q186" s="164"/>
      <c r="R186" s="164"/>
      <c r="S186" s="164"/>
      <c r="T186" s="164"/>
      <c r="U186" s="164"/>
      <c r="V186" s="164"/>
    </row>
    <row r="187" spans="1:22" s="427" customFormat="1">
      <c r="A187" s="423"/>
      <c r="B187" s="423"/>
      <c r="C187" s="423"/>
      <c r="D187" s="423"/>
      <c r="E187" s="423" t="s">
        <v>644</v>
      </c>
      <c r="F187" s="424"/>
      <c r="G187" s="424"/>
      <c r="H187" s="425">
        <f>SUBTOTAL(9,H5:H183)</f>
        <v>4714.3490000000002</v>
      </c>
      <c r="I187" s="425">
        <f t="shared" ref="I187:L187" si="0">SUBTOTAL(9,I5:I183)</f>
        <v>4512.1729999999998</v>
      </c>
      <c r="J187" s="425">
        <f t="shared" si="0"/>
        <v>4512.1729999999998</v>
      </c>
      <c r="K187" s="425">
        <f t="shared" si="0"/>
        <v>4411.8630000000003</v>
      </c>
      <c r="L187" s="425">
        <f t="shared" si="0"/>
        <v>4512.2290000000003</v>
      </c>
      <c r="M187" s="428">
        <f>SUM(H187:L187)</f>
        <v>22662.787</v>
      </c>
      <c r="N187" s="426">
        <f>COUNTIF(N5:N185,0)</f>
        <v>6</v>
      </c>
      <c r="O187" s="426">
        <f>COUNTIF(O5:O185,0)</f>
        <v>0</v>
      </c>
    </row>
    <row r="188" spans="1:22" s="427" customFormat="1">
      <c r="A188" s="423"/>
      <c r="B188" s="423"/>
      <c r="C188" s="423"/>
      <c r="D188" s="423"/>
      <c r="E188" s="423" t="s">
        <v>645</v>
      </c>
      <c r="F188" s="424"/>
      <c r="G188" s="424"/>
      <c r="H188" s="425">
        <f>SUBTOTAL(9,H5:H177)-SUMIF($N$5:$N$177,0,H$5:H$177)</f>
        <v>4711.3019999999997</v>
      </c>
      <c r="I188" s="425">
        <f>SUBTOTAL(9,I5:I177)-SUMIF($N$5:$N$177,0,I$5:I$177)</f>
        <v>4509.3779999999997</v>
      </c>
      <c r="J188" s="425">
        <f>SUBTOTAL(9,J5:J177)-SUMIF($N$5:$N$177,0,J$5:J$177)</f>
        <v>4508.8509999999997</v>
      </c>
      <c r="K188" s="425">
        <f>SUBTOTAL(9,K5:K177)-SUMIF($N$5:$N$177,0,K$5:K$177)</f>
        <v>4408.3980000000001</v>
      </c>
      <c r="L188" s="425">
        <f>SUBTOTAL(9,L5:L177)-SUMIF($N$5:$N$177,0,L$5:L$177)</f>
        <v>4508.6670000000004</v>
      </c>
      <c r="M188" s="428">
        <f>SUM(H188:L188)</f>
        <v>22646.596000000001</v>
      </c>
      <c r="N188" s="426"/>
      <c r="O188" s="426"/>
    </row>
    <row r="189" spans="1:22" s="39" customFormat="1"/>
    <row r="190" spans="1:22" s="39" customFormat="1">
      <c r="E190" s="39" t="s">
        <v>646</v>
      </c>
      <c r="H190" s="445" t="s">
        <v>370</v>
      </c>
    </row>
    <row r="191" spans="1:22" s="39" customFormat="1">
      <c r="H191" s="446"/>
    </row>
    <row r="192" spans="1:22" s="39" customFormat="1">
      <c r="C192" s="446"/>
      <c r="I192" s="447" t="s">
        <v>647</v>
      </c>
    </row>
    <row r="193" spans="1:13" s="39" customFormat="1">
      <c r="C193" s="446"/>
      <c r="I193" s="447"/>
    </row>
    <row r="194" spans="1:13" s="39" customFormat="1">
      <c r="C194" s="446"/>
      <c r="E194" s="39" t="s">
        <v>648</v>
      </c>
      <c r="H194" s="41">
        <f>SUMIF(F_Inputs!$A$8:$A$3121,Inp_PR24_BRL!$H$190,F_Inputs!F$8:F$3121)</f>
        <v>4714.3490000000002</v>
      </c>
      <c r="I194" s="41">
        <f>SUMIF(F_Inputs!$A$8:$A$3121,Inp_PR24_BRL!$H$190,F_Inputs!G$8:G$3121)</f>
        <v>4512.1729999999998</v>
      </c>
      <c r="J194" s="41">
        <f>SUMIF(F_Inputs!$A$8:$A$3121,Inp_PR24_BRL!$H$190,F_Inputs!H$8:H$3121)</f>
        <v>4512.1729999999998</v>
      </c>
      <c r="K194" s="41">
        <f>SUMIF(F_Inputs!$A$8:$A$3121,Inp_PR24_BRL!$H$190,F_Inputs!I$8:I$3121)</f>
        <v>4411.8630000000003</v>
      </c>
      <c r="L194" s="41">
        <f>SUMIF(F_Inputs!$A$8:$A$3121,Inp_PR24_BRL!$H$190,F_Inputs!J$8:J$3121)</f>
        <v>4512.2290000000003</v>
      </c>
    </row>
    <row r="195" spans="1:13" s="39" customFormat="1">
      <c r="C195" s="446"/>
      <c r="H195" s="41"/>
      <c r="I195" s="41"/>
      <c r="J195" s="41"/>
      <c r="K195" s="41"/>
      <c r="L195" s="41"/>
    </row>
    <row r="196" spans="1:13" s="39" customFormat="1">
      <c r="A196" s="440">
        <f>SUM(H196:L196)</f>
        <v>0</v>
      </c>
      <c r="E196" s="441" t="s">
        <v>649</v>
      </c>
      <c r="F196" s="569"/>
      <c r="G196" s="569"/>
      <c r="H196" s="440">
        <f>IF(ABS(H194-H187)&gt;CHK_TOL,1,0)</f>
        <v>0</v>
      </c>
      <c r="I196" s="440">
        <f>IF(ABS(I194-I187)&gt;CHK_TOL,1,0)</f>
        <v>0</v>
      </c>
      <c r="J196" s="440">
        <f>IF(ABS(J194-J187)&gt;CHK_TOL,1,0)</f>
        <v>0</v>
      </c>
      <c r="K196" s="440">
        <f>IF(ABS(K194-K187)&gt;CHK_TOL,1,0)</f>
        <v>0</v>
      </c>
      <c r="L196" s="440">
        <f>IF(ABS(L194-L187)&gt;CHK_TOL,1,0)</f>
        <v>0</v>
      </c>
    </row>
    <row r="197" spans="1:13" s="39" customFormat="1"/>
    <row r="198" spans="1:13" s="39" customFormat="1">
      <c r="B198" s="572" t="s">
        <v>650</v>
      </c>
      <c r="C198" s="572"/>
      <c r="D198" s="572"/>
      <c r="E198" s="572"/>
      <c r="F198" s="572"/>
      <c r="H198" s="573" t="s">
        <v>651</v>
      </c>
      <c r="I198" s="573"/>
      <c r="J198" s="573"/>
      <c r="K198" s="573"/>
      <c r="L198" s="573"/>
    </row>
    <row r="199" spans="1:13" s="39" customFormat="1"/>
    <row r="200" spans="1:13" s="39" customFormat="1">
      <c r="B200" s="40" t="str">
        <f>InpC!H56</f>
        <v>DS1W_001TOT_PR24</v>
      </c>
      <c r="C200" s="40">
        <f>InpC!I56</f>
        <v>0</v>
      </c>
      <c r="D200" s="40">
        <f>InpC!J56</f>
        <v>0</v>
      </c>
      <c r="E200" s="40">
        <f>InpC!K56</f>
        <v>0</v>
      </c>
      <c r="F200" s="40">
        <f>InpC!L56</f>
        <v>0</v>
      </c>
      <c r="G200" s="41"/>
      <c r="H200" s="41">
        <f t="shared" ref="H200:L209" si="1">SUMIF($E$5:$E$177,$C200,H$5:H$177)+SUMIF($E$5:$E$177,$D200,H$5:H$177)+SUMIF($E$5:$E$177,$E200,H$5:H$177)+SUMIF($E$5:$E$177,$F200,H$5:H$177)+SUMIF($E$5:$E$177,$B200,H$5:H$177)</f>
        <v>0</v>
      </c>
      <c r="I200" s="41">
        <f t="shared" si="1"/>
        <v>0</v>
      </c>
      <c r="J200" s="41">
        <f t="shared" si="1"/>
        <v>0</v>
      </c>
      <c r="K200" s="41">
        <f t="shared" si="1"/>
        <v>0</v>
      </c>
      <c r="L200" s="41">
        <f t="shared" si="1"/>
        <v>0</v>
      </c>
      <c r="M200" s="41"/>
    </row>
    <row r="201" spans="1:13" s="39" customFormat="1">
      <c r="B201" s="40" t="str">
        <f>InpC!H57</f>
        <v>DS1E_011TOT_PR24</v>
      </c>
      <c r="C201" s="40">
        <f>InpC!I57</f>
        <v>0</v>
      </c>
      <c r="D201" s="40">
        <f>InpC!J57</f>
        <v>0</v>
      </c>
      <c r="E201" s="40">
        <f>InpC!K57</f>
        <v>0</v>
      </c>
      <c r="F201" s="40">
        <f>InpC!L57</f>
        <v>0</v>
      </c>
      <c r="G201" s="41"/>
      <c r="H201" s="41">
        <f t="shared" si="1"/>
        <v>1.9379999999999999</v>
      </c>
      <c r="I201" s="41">
        <f t="shared" si="1"/>
        <v>1.8109999999999999</v>
      </c>
      <c r="J201" s="41">
        <f t="shared" si="1"/>
        <v>1.8109999999999999</v>
      </c>
      <c r="K201" s="41">
        <f t="shared" si="1"/>
        <v>1.7470000000000001</v>
      </c>
      <c r="L201" s="41">
        <f t="shared" si="1"/>
        <v>1.8109999999999999</v>
      </c>
      <c r="M201" s="41"/>
    </row>
    <row r="202" spans="1:13" s="39" customFormat="1">
      <c r="B202" s="40" t="str">
        <f>InpC!H58</f>
        <v>sum</v>
      </c>
      <c r="C202" s="40">
        <f>InpC!I58</f>
        <v>0</v>
      </c>
      <c r="D202" s="40">
        <f>InpC!J58</f>
        <v>0</v>
      </c>
      <c r="E202" s="40">
        <f>InpC!K58</f>
        <v>0</v>
      </c>
      <c r="F202" s="40">
        <f>InpC!L58</f>
        <v>0</v>
      </c>
      <c r="G202" s="41"/>
      <c r="H202" s="41">
        <f t="shared" si="1"/>
        <v>0</v>
      </c>
      <c r="I202" s="41">
        <f t="shared" si="1"/>
        <v>0</v>
      </c>
      <c r="J202" s="41">
        <f t="shared" si="1"/>
        <v>0</v>
      </c>
      <c r="K202" s="41">
        <f t="shared" si="1"/>
        <v>0</v>
      </c>
      <c r="L202" s="41">
        <f t="shared" si="1"/>
        <v>0</v>
      </c>
      <c r="M202" s="41"/>
    </row>
    <row r="203" spans="1:13" s="39" customFormat="1">
      <c r="B203" s="40" t="str">
        <f>InpC!H59</f>
        <v>DS1E_004TOT_PR24</v>
      </c>
      <c r="C203" s="40" t="str">
        <f>InpC!I59</f>
        <v>DS1W_006TOT_PR24</v>
      </c>
      <c r="D203" s="40">
        <f>InpC!J59</f>
        <v>0</v>
      </c>
      <c r="E203" s="40">
        <f>InpC!K59</f>
        <v>0</v>
      </c>
      <c r="F203" s="40">
        <f>InpC!L59</f>
        <v>0</v>
      </c>
      <c r="G203" s="41"/>
      <c r="H203" s="41">
        <f t="shared" si="1"/>
        <v>1.331</v>
      </c>
      <c r="I203" s="41">
        <f t="shared" si="1"/>
        <v>0.65</v>
      </c>
      <c r="J203" s="41">
        <f t="shared" si="1"/>
        <v>0.65</v>
      </c>
      <c r="K203" s="41">
        <f t="shared" si="1"/>
        <v>0.65</v>
      </c>
      <c r="L203" s="41">
        <f t="shared" si="1"/>
        <v>0.65</v>
      </c>
      <c r="M203" s="41"/>
    </row>
    <row r="204" spans="1:13" s="39" customFormat="1">
      <c r="B204" s="40" t="str">
        <f>InpC!H60</f>
        <v>DS1E_018TOT_PR24</v>
      </c>
      <c r="C204" s="40" t="str">
        <f>InpC!I60</f>
        <v>DS1W_017TOT_PR24</v>
      </c>
      <c r="D204" s="40">
        <f>InpC!J60</f>
        <v>0</v>
      </c>
      <c r="E204" s="40">
        <f>InpC!K60</f>
        <v>0</v>
      </c>
      <c r="F204" s="40">
        <f>InpC!L60</f>
        <v>0</v>
      </c>
      <c r="G204" s="41"/>
      <c r="H204" s="41">
        <f t="shared" si="1"/>
        <v>0</v>
      </c>
      <c r="I204" s="41">
        <f t="shared" si="1"/>
        <v>0</v>
      </c>
      <c r="J204" s="41">
        <f t="shared" si="1"/>
        <v>0</v>
      </c>
      <c r="K204" s="41">
        <f t="shared" si="1"/>
        <v>0</v>
      </c>
      <c r="L204" s="41">
        <f t="shared" si="1"/>
        <v>0</v>
      </c>
      <c r="M204" s="41"/>
    </row>
    <row r="205" spans="1:13" s="39" customFormat="1">
      <c r="B205" s="40" t="str">
        <f>InpC!H61</f>
        <v>sum</v>
      </c>
      <c r="C205" s="40">
        <f>InpC!I61</f>
        <v>0</v>
      </c>
      <c r="D205" s="40">
        <f>InpC!J61</f>
        <v>0</v>
      </c>
      <c r="E205" s="40">
        <f>InpC!K61</f>
        <v>0</v>
      </c>
      <c r="F205" s="40">
        <f>InpC!L61</f>
        <v>0</v>
      </c>
      <c r="G205" s="41"/>
      <c r="H205" s="41">
        <f t="shared" si="1"/>
        <v>0</v>
      </c>
      <c r="I205" s="41">
        <f t="shared" si="1"/>
        <v>0</v>
      </c>
      <c r="J205" s="41">
        <f t="shared" si="1"/>
        <v>0</v>
      </c>
      <c r="K205" s="41">
        <f t="shared" si="1"/>
        <v>0</v>
      </c>
      <c r="L205" s="41">
        <f t="shared" si="1"/>
        <v>0</v>
      </c>
      <c r="M205" s="41"/>
    </row>
    <row r="206" spans="1:13" s="39" customFormat="1">
      <c r="B206" s="40" t="str">
        <f>InpC!H62</f>
        <v>DS1W_002TOT_PR24</v>
      </c>
      <c r="C206" s="40">
        <f>InpC!I62</f>
        <v>0</v>
      </c>
      <c r="D206" s="40">
        <f>InpC!J62</f>
        <v>0</v>
      </c>
      <c r="E206" s="40">
        <f>InpC!K62</f>
        <v>0</v>
      </c>
      <c r="F206" s="40">
        <f>InpC!L62</f>
        <v>0</v>
      </c>
      <c r="G206" s="41"/>
      <c r="H206" s="41">
        <f t="shared" si="1"/>
        <v>0</v>
      </c>
      <c r="I206" s="41">
        <f t="shared" si="1"/>
        <v>0</v>
      </c>
      <c r="J206" s="41">
        <f t="shared" si="1"/>
        <v>0</v>
      </c>
      <c r="K206" s="41">
        <f t="shared" si="1"/>
        <v>0</v>
      </c>
      <c r="L206" s="41">
        <f t="shared" si="1"/>
        <v>0</v>
      </c>
      <c r="M206" s="41"/>
    </row>
    <row r="207" spans="1:13" s="39" customFormat="1">
      <c r="B207" s="40" t="str">
        <f>InpC!H63</f>
        <v>DS1E_012TOT_PR24</v>
      </c>
      <c r="C207" s="40">
        <f>InpC!I63</f>
        <v>0</v>
      </c>
      <c r="D207" s="40">
        <f>InpC!J63</f>
        <v>0</v>
      </c>
      <c r="E207" s="40">
        <f>InpC!K63</f>
        <v>0</v>
      </c>
      <c r="F207" s="40">
        <f>InpC!L63</f>
        <v>0</v>
      </c>
      <c r="G207" s="41"/>
      <c r="H207" s="41">
        <f t="shared" si="1"/>
        <v>0.64200000000000002</v>
      </c>
      <c r="I207" s="41">
        <f t="shared" si="1"/>
        <v>0.6</v>
      </c>
      <c r="J207" s="41">
        <f t="shared" si="1"/>
        <v>0.6</v>
      </c>
      <c r="K207" s="41">
        <f t="shared" si="1"/>
        <v>0.57899999999999996</v>
      </c>
      <c r="L207" s="41">
        <f t="shared" si="1"/>
        <v>0.6</v>
      </c>
      <c r="M207" s="41"/>
    </row>
    <row r="208" spans="1:13" s="39" customFormat="1">
      <c r="B208" s="40" t="str">
        <f>InpC!H64</f>
        <v>sum</v>
      </c>
      <c r="C208" s="40">
        <f>InpC!I64</f>
        <v>0</v>
      </c>
      <c r="D208" s="40">
        <f>InpC!J64</f>
        <v>0</v>
      </c>
      <c r="E208" s="40">
        <f>InpC!K64</f>
        <v>0</v>
      </c>
      <c r="F208" s="40">
        <f>InpC!L64</f>
        <v>0</v>
      </c>
      <c r="G208" s="569"/>
      <c r="H208" s="41">
        <f t="shared" si="1"/>
        <v>0</v>
      </c>
      <c r="I208" s="41">
        <f t="shared" si="1"/>
        <v>0</v>
      </c>
      <c r="J208" s="41">
        <f t="shared" si="1"/>
        <v>0</v>
      </c>
      <c r="K208" s="41">
        <f t="shared" si="1"/>
        <v>0</v>
      </c>
      <c r="L208" s="41">
        <f t="shared" si="1"/>
        <v>0</v>
      </c>
      <c r="M208" s="41"/>
    </row>
    <row r="209" spans="2:13" s="39" customFormat="1">
      <c r="B209" s="40" t="str">
        <f>InpC!H65</f>
        <v>DS1E_007TOT_PR24</v>
      </c>
      <c r="C209" s="40" t="str">
        <f>InpC!I65</f>
        <v>DS1W_009TOT_PR24</v>
      </c>
      <c r="D209" s="40">
        <f>InpC!J65</f>
        <v>0</v>
      </c>
      <c r="E209" s="40">
        <f>InpC!K65</f>
        <v>0</v>
      </c>
      <c r="F209" s="40">
        <f>InpC!L65</f>
        <v>0</v>
      </c>
      <c r="G209" s="569"/>
      <c r="H209" s="41">
        <f t="shared" si="1"/>
        <v>1.391</v>
      </c>
      <c r="I209" s="41">
        <f t="shared" si="1"/>
        <v>0.76700000000000002</v>
      </c>
      <c r="J209" s="41">
        <f t="shared" si="1"/>
        <v>0.24</v>
      </c>
      <c r="K209" s="41">
        <f t="shared" si="1"/>
        <v>0</v>
      </c>
      <c r="L209" s="41">
        <f t="shared" si="1"/>
        <v>0</v>
      </c>
      <c r="M209" s="41"/>
    </row>
    <row r="210" spans="2:13" s="39" customFormat="1">
      <c r="B210" s="40" t="str">
        <f>InpC!H66</f>
        <v>DS1E_021TOT_PR24</v>
      </c>
      <c r="C210" s="40" t="str">
        <f>InpC!I66</f>
        <v>DS1W_020TOT_PR24</v>
      </c>
      <c r="D210" s="40">
        <f>InpC!J66</f>
        <v>0</v>
      </c>
      <c r="E210" s="40">
        <f>InpC!K66</f>
        <v>0</v>
      </c>
      <c r="F210" s="40">
        <f>InpC!L66</f>
        <v>0</v>
      </c>
      <c r="G210" s="569"/>
      <c r="H210" s="41">
        <f t="shared" ref="H210:L219" si="2">SUMIF($E$5:$E$177,$C210,H$5:H$177)+SUMIF($E$5:$E$177,$D210,H$5:H$177)+SUMIF($E$5:$E$177,$E210,H$5:H$177)+SUMIF($E$5:$E$177,$F210,H$5:H$177)+SUMIF($E$5:$E$177,$B210,H$5:H$177)</f>
        <v>0</v>
      </c>
      <c r="I210" s="41">
        <f t="shared" si="2"/>
        <v>0</v>
      </c>
      <c r="J210" s="41">
        <f t="shared" si="2"/>
        <v>0</v>
      </c>
      <c r="K210" s="41">
        <f t="shared" si="2"/>
        <v>0</v>
      </c>
      <c r="L210" s="41">
        <f t="shared" si="2"/>
        <v>0</v>
      </c>
      <c r="M210" s="41"/>
    </row>
    <row r="211" spans="2:13" s="39" customFormat="1">
      <c r="B211" s="40" t="str">
        <f>InpC!H67</f>
        <v>sum</v>
      </c>
      <c r="C211" s="40">
        <f>InpC!I67</f>
        <v>0</v>
      </c>
      <c r="D211" s="40">
        <f>InpC!J67</f>
        <v>0</v>
      </c>
      <c r="E211" s="40">
        <f>InpC!K67</f>
        <v>0</v>
      </c>
      <c r="F211" s="40">
        <f>InpC!L67</f>
        <v>0</v>
      </c>
      <c r="G211" s="569"/>
      <c r="H211" s="41">
        <f t="shared" si="2"/>
        <v>0</v>
      </c>
      <c r="I211" s="41">
        <f t="shared" si="2"/>
        <v>0</v>
      </c>
      <c r="J211" s="41">
        <f t="shared" si="2"/>
        <v>0</v>
      </c>
      <c r="K211" s="41">
        <f t="shared" si="2"/>
        <v>0</v>
      </c>
      <c r="L211" s="41">
        <f t="shared" si="2"/>
        <v>0</v>
      </c>
      <c r="M211" s="41"/>
    </row>
    <row r="212" spans="2:13" s="39" customFormat="1">
      <c r="B212" s="40" t="str">
        <f>InpC!H68</f>
        <v>DS1E_008TOT_PR24</v>
      </c>
      <c r="C212" s="40" t="str">
        <f>InpC!I68</f>
        <v>DS1W_011TOT_PR24</v>
      </c>
      <c r="D212" s="40" t="str">
        <f>InpC!J68</f>
        <v>DS1W_010TOT_PR24</v>
      </c>
      <c r="E212" s="40" t="str">
        <f>InpC!K68</f>
        <v>DS1E_009TOT_PR24</v>
      </c>
      <c r="F212" s="40">
        <f>InpC!L68</f>
        <v>0</v>
      </c>
      <c r="G212" s="569"/>
      <c r="H212" s="41">
        <f t="shared" si="2"/>
        <v>0</v>
      </c>
      <c r="I212" s="41">
        <f t="shared" si="2"/>
        <v>0</v>
      </c>
      <c r="J212" s="41">
        <f t="shared" si="2"/>
        <v>0</v>
      </c>
      <c r="K212" s="41">
        <f t="shared" si="2"/>
        <v>0</v>
      </c>
      <c r="L212" s="41">
        <f t="shared" si="2"/>
        <v>0</v>
      </c>
      <c r="M212" s="41"/>
    </row>
    <row r="213" spans="2:13" s="39" customFormat="1">
      <c r="B213" s="40" t="str">
        <f>InpC!H69</f>
        <v>DS1E_022TOT_PR24</v>
      </c>
      <c r="C213" s="40" t="str">
        <f>InpC!I69</f>
        <v>DS1W_022TOT_PR24</v>
      </c>
      <c r="D213" s="40" t="str">
        <f>InpC!J69</f>
        <v>DS1W_021TOT_PR24</v>
      </c>
      <c r="E213" s="40" t="str">
        <f>InpC!K69</f>
        <v>DS1E_023TOT_PR24</v>
      </c>
      <c r="F213" s="40">
        <f>InpC!L69</f>
        <v>0</v>
      </c>
      <c r="G213" s="569"/>
      <c r="H213" s="41">
        <f t="shared" si="2"/>
        <v>0</v>
      </c>
      <c r="I213" s="41">
        <f t="shared" si="2"/>
        <v>0</v>
      </c>
      <c r="J213" s="41">
        <f t="shared" si="2"/>
        <v>0</v>
      </c>
      <c r="K213" s="41">
        <f t="shared" si="2"/>
        <v>0</v>
      </c>
      <c r="L213" s="41">
        <f t="shared" si="2"/>
        <v>0</v>
      </c>
      <c r="M213" s="41"/>
    </row>
    <row r="214" spans="2:13" s="39" customFormat="1">
      <c r="B214" s="40" t="str">
        <f>InpC!H70</f>
        <v>sum</v>
      </c>
      <c r="C214" s="40">
        <f>InpC!I70</f>
        <v>0</v>
      </c>
      <c r="D214" s="40">
        <f>InpC!J70</f>
        <v>0</v>
      </c>
      <c r="E214" s="40">
        <f>InpC!K70</f>
        <v>0</v>
      </c>
      <c r="F214" s="40">
        <f>InpC!L70</f>
        <v>0</v>
      </c>
      <c r="G214" s="569"/>
      <c r="H214" s="41">
        <f t="shared" si="2"/>
        <v>0</v>
      </c>
      <c r="I214" s="41">
        <f t="shared" si="2"/>
        <v>0</v>
      </c>
      <c r="J214" s="41">
        <f t="shared" si="2"/>
        <v>0</v>
      </c>
      <c r="K214" s="41">
        <f t="shared" si="2"/>
        <v>0</v>
      </c>
      <c r="L214" s="41">
        <f t="shared" si="2"/>
        <v>0</v>
      </c>
      <c r="M214" s="41"/>
    </row>
    <row r="215" spans="2:13" s="39" customFormat="1">
      <c r="B215" s="40" t="str">
        <f>InpC!H71</f>
        <v>DS1E_025TOT_PR24</v>
      </c>
      <c r="C215" s="40" t="str">
        <f>InpC!I71</f>
        <v>DS1W_024TOT_PR24</v>
      </c>
      <c r="D215" s="40">
        <f>InpC!J71</f>
        <v>0</v>
      </c>
      <c r="E215" s="40">
        <f>InpC!K71</f>
        <v>0</v>
      </c>
      <c r="F215" s="40">
        <f>InpC!L71</f>
        <v>0</v>
      </c>
      <c r="G215" s="569"/>
      <c r="H215" s="41">
        <f t="shared" si="2"/>
        <v>0</v>
      </c>
      <c r="I215" s="41">
        <f t="shared" si="2"/>
        <v>0</v>
      </c>
      <c r="J215" s="41">
        <f t="shared" si="2"/>
        <v>0</v>
      </c>
      <c r="K215" s="41">
        <f t="shared" si="2"/>
        <v>0</v>
      </c>
      <c r="L215" s="41">
        <f t="shared" si="2"/>
        <v>0</v>
      </c>
      <c r="M215" s="41"/>
    </row>
    <row r="216" spans="2:13" s="39" customFormat="1">
      <c r="B216" s="40" t="str">
        <f>InpC!H72</f>
        <v>sum</v>
      </c>
      <c r="C216" s="40">
        <f>InpC!I72</f>
        <v>0</v>
      </c>
      <c r="D216" s="40">
        <f>InpC!J72</f>
        <v>0</v>
      </c>
      <c r="E216" s="40">
        <f>InpC!K72</f>
        <v>0</v>
      </c>
      <c r="F216" s="40">
        <f>InpC!L72</f>
        <v>0</v>
      </c>
      <c r="G216" s="569"/>
      <c r="H216" s="41">
        <f t="shared" si="2"/>
        <v>0</v>
      </c>
      <c r="I216" s="41">
        <f t="shared" si="2"/>
        <v>0</v>
      </c>
      <c r="J216" s="41">
        <f t="shared" si="2"/>
        <v>0</v>
      </c>
      <c r="K216" s="41">
        <f t="shared" si="2"/>
        <v>0</v>
      </c>
      <c r="L216" s="41">
        <f t="shared" si="2"/>
        <v>0</v>
      </c>
      <c r="M216" s="41"/>
    </row>
    <row r="217" spans="2:13" s="39" customFormat="1">
      <c r="B217" s="40" t="str">
        <f>InpC!H73</f>
        <v>DS1E_005TOT_PR24</v>
      </c>
      <c r="C217" s="40" t="str">
        <f>InpC!I73</f>
        <v>DS1W_007TOT_PR24</v>
      </c>
      <c r="D217" s="40">
        <f>InpC!J73</f>
        <v>0</v>
      </c>
      <c r="E217" s="40">
        <f>InpC!K73</f>
        <v>0</v>
      </c>
      <c r="F217" s="40">
        <f>InpC!L73</f>
        <v>0</v>
      </c>
      <c r="G217" s="569"/>
      <c r="H217" s="41">
        <f t="shared" si="2"/>
        <v>0.20699999999999999</v>
      </c>
      <c r="I217" s="41">
        <f t="shared" si="2"/>
        <v>0.19400000000000001</v>
      </c>
      <c r="J217" s="41">
        <f t="shared" si="2"/>
        <v>0.19400000000000001</v>
      </c>
      <c r="K217" s="41">
        <f t="shared" si="2"/>
        <v>0.187</v>
      </c>
      <c r="L217" s="41">
        <f t="shared" si="2"/>
        <v>0.19400000000000001</v>
      </c>
      <c r="M217" s="41"/>
    </row>
    <row r="218" spans="2:13" s="39" customFormat="1">
      <c r="B218" s="40" t="str">
        <f>InpC!H74</f>
        <v>DS1E_013TOT_PR24</v>
      </c>
      <c r="C218" s="40">
        <f>InpC!I74</f>
        <v>0</v>
      </c>
      <c r="D218" s="40">
        <f>InpC!J74</f>
        <v>0</v>
      </c>
      <c r="E218" s="40">
        <f>InpC!K74</f>
        <v>0</v>
      </c>
      <c r="F218" s="40">
        <f>InpC!L74</f>
        <v>0</v>
      </c>
      <c r="G218" s="569"/>
      <c r="H218" s="41">
        <f t="shared" si="2"/>
        <v>6.0999999999999999E-2</v>
      </c>
      <c r="I218" s="41">
        <f t="shared" si="2"/>
        <v>5.7000000000000002E-2</v>
      </c>
      <c r="J218" s="41">
        <f t="shared" si="2"/>
        <v>5.7000000000000002E-2</v>
      </c>
      <c r="K218" s="41">
        <f t="shared" si="2"/>
        <v>5.5E-2</v>
      </c>
      <c r="L218" s="41">
        <f t="shared" si="2"/>
        <v>5.7000000000000002E-2</v>
      </c>
      <c r="M218" s="41"/>
    </row>
    <row r="219" spans="2:13" s="39" customFormat="1">
      <c r="B219" s="40" t="str">
        <f>InpC!H75</f>
        <v>DS1E_019TOT_PR24</v>
      </c>
      <c r="C219" s="40" t="str">
        <f>InpC!I75</f>
        <v>DS1W_018TOT_PR24</v>
      </c>
      <c r="D219" s="40">
        <f>InpC!J75</f>
        <v>0</v>
      </c>
      <c r="E219" s="40">
        <f>InpC!K75</f>
        <v>0</v>
      </c>
      <c r="F219" s="40">
        <f>InpC!L75</f>
        <v>0</v>
      </c>
      <c r="G219" s="569"/>
      <c r="H219" s="41">
        <f t="shared" si="2"/>
        <v>0</v>
      </c>
      <c r="I219" s="41">
        <f t="shared" si="2"/>
        <v>0</v>
      </c>
      <c r="J219" s="41">
        <f t="shared" si="2"/>
        <v>0</v>
      </c>
      <c r="K219" s="41">
        <f t="shared" si="2"/>
        <v>0</v>
      </c>
      <c r="L219" s="41">
        <f t="shared" si="2"/>
        <v>0</v>
      </c>
      <c r="M219" s="41"/>
    </row>
    <row r="220" spans="2:13" s="39" customFormat="1">
      <c r="B220" s="40" t="str">
        <f>InpC!H76</f>
        <v>DS1E_027TOT_PR24</v>
      </c>
      <c r="C220" s="40" t="str">
        <f>InpC!I76</f>
        <v>DS1W_026TOT_PR24</v>
      </c>
      <c r="D220" s="40">
        <f>InpC!J76</f>
        <v>0</v>
      </c>
      <c r="E220" s="40">
        <f>InpC!K76</f>
        <v>0</v>
      </c>
      <c r="F220" s="40">
        <f>InpC!L76</f>
        <v>0</v>
      </c>
      <c r="G220" s="569"/>
      <c r="H220" s="41">
        <f t="shared" ref="H220:L226" si="3">SUMIF($E$5:$E$177,$C220,H$5:H$177)+SUMIF($E$5:$E$177,$D220,H$5:H$177)+SUMIF($E$5:$E$177,$E220,H$5:H$177)+SUMIF($E$5:$E$177,$F220,H$5:H$177)+SUMIF($E$5:$E$177,$B220,H$5:H$177)</f>
        <v>0</v>
      </c>
      <c r="I220" s="41">
        <f t="shared" si="3"/>
        <v>0</v>
      </c>
      <c r="J220" s="41">
        <f t="shared" si="3"/>
        <v>0</v>
      </c>
      <c r="K220" s="41">
        <f t="shared" si="3"/>
        <v>0</v>
      </c>
      <c r="L220" s="41">
        <f t="shared" si="3"/>
        <v>0</v>
      </c>
      <c r="M220" s="569"/>
    </row>
    <row r="221" spans="2:13" s="39" customFormat="1">
      <c r="B221" s="40" t="str">
        <f>InpC!H77</f>
        <v>sum</v>
      </c>
      <c r="C221" s="40">
        <f>InpC!I77</f>
        <v>0</v>
      </c>
      <c r="D221" s="40">
        <f>InpC!J77</f>
        <v>0</v>
      </c>
      <c r="E221" s="40">
        <f>InpC!K77</f>
        <v>0</v>
      </c>
      <c r="F221" s="40">
        <f>InpC!L77</f>
        <v>0</v>
      </c>
      <c r="G221" s="569"/>
      <c r="H221" s="41">
        <f t="shared" si="3"/>
        <v>0</v>
      </c>
      <c r="I221" s="41">
        <f t="shared" si="3"/>
        <v>0</v>
      </c>
      <c r="J221" s="41">
        <f t="shared" si="3"/>
        <v>0</v>
      </c>
      <c r="K221" s="41">
        <f t="shared" si="3"/>
        <v>0</v>
      </c>
      <c r="L221" s="41">
        <f t="shared" si="3"/>
        <v>0</v>
      </c>
      <c r="M221" s="569"/>
    </row>
    <row r="222" spans="2:13" s="39" customFormat="1">
      <c r="B222" s="40" t="str">
        <f>InpC!H78</f>
        <v>sum</v>
      </c>
      <c r="C222" s="40">
        <f>InpC!I78</f>
        <v>0</v>
      </c>
      <c r="D222" s="40">
        <f>InpC!J78</f>
        <v>0</v>
      </c>
      <c r="E222" s="40">
        <f>InpC!K78</f>
        <v>0</v>
      </c>
      <c r="F222" s="40">
        <f>InpC!L78</f>
        <v>0</v>
      </c>
      <c r="G222" s="569"/>
      <c r="H222" s="41">
        <f t="shared" si="3"/>
        <v>0</v>
      </c>
      <c r="I222" s="41">
        <f t="shared" si="3"/>
        <v>0</v>
      </c>
      <c r="J222" s="41">
        <f t="shared" si="3"/>
        <v>0</v>
      </c>
      <c r="K222" s="41">
        <f t="shared" si="3"/>
        <v>0</v>
      </c>
      <c r="L222" s="41">
        <f t="shared" si="3"/>
        <v>0</v>
      </c>
      <c r="M222" s="569"/>
    </row>
    <row r="223" spans="2:13" s="39" customFormat="1">
      <c r="B223" s="40" t="str">
        <f>InpC!H79</f>
        <v>sum</v>
      </c>
      <c r="C223" s="40">
        <f>InpC!I79</f>
        <v>0</v>
      </c>
      <c r="D223" s="40">
        <f>InpC!J79</f>
        <v>0</v>
      </c>
      <c r="E223" s="40">
        <f>InpC!K79</f>
        <v>0</v>
      </c>
      <c r="F223" s="40">
        <f>InpC!L79</f>
        <v>0</v>
      </c>
      <c r="G223" s="569"/>
      <c r="H223" s="41">
        <f t="shared" si="3"/>
        <v>0</v>
      </c>
      <c r="I223" s="41">
        <f t="shared" si="3"/>
        <v>0</v>
      </c>
      <c r="J223" s="41">
        <f t="shared" si="3"/>
        <v>0</v>
      </c>
      <c r="K223" s="41">
        <f t="shared" si="3"/>
        <v>0</v>
      </c>
      <c r="L223" s="41">
        <f t="shared" si="3"/>
        <v>0</v>
      </c>
      <c r="M223" s="569"/>
    </row>
    <row r="224" spans="2:13" s="39" customFormat="1">
      <c r="B224" s="40" t="str">
        <f>InpC!H80</f>
        <v>sum</v>
      </c>
      <c r="C224" s="40">
        <f>InpC!I80</f>
        <v>0</v>
      </c>
      <c r="D224" s="40">
        <f>InpC!J80</f>
        <v>0</v>
      </c>
      <c r="E224" s="40">
        <f>InpC!K80</f>
        <v>0</v>
      </c>
      <c r="F224" s="40">
        <f>InpC!L80</f>
        <v>0</v>
      </c>
      <c r="G224" s="569"/>
      <c r="H224" s="41">
        <f t="shared" si="3"/>
        <v>0</v>
      </c>
      <c r="I224" s="41">
        <f t="shared" si="3"/>
        <v>0</v>
      </c>
      <c r="J224" s="41">
        <f t="shared" si="3"/>
        <v>0</v>
      </c>
      <c r="K224" s="41">
        <f t="shared" si="3"/>
        <v>0</v>
      </c>
      <c r="L224" s="41">
        <f t="shared" si="3"/>
        <v>0</v>
      </c>
      <c r="M224" s="569"/>
    </row>
    <row r="225" spans="2:13" s="39" customFormat="1">
      <c r="B225" s="40" t="str">
        <f>InpC!H81</f>
        <v>sum</v>
      </c>
      <c r="C225" s="40">
        <f>InpC!I81</f>
        <v>0</v>
      </c>
      <c r="D225" s="40">
        <f>InpC!J81</f>
        <v>0</v>
      </c>
      <c r="E225" s="40">
        <f>InpC!K81</f>
        <v>0</v>
      </c>
      <c r="F225" s="40">
        <f>InpC!L81</f>
        <v>0</v>
      </c>
      <c r="G225" s="569"/>
      <c r="H225" s="41">
        <f t="shared" si="3"/>
        <v>0</v>
      </c>
      <c r="I225" s="41">
        <f t="shared" si="3"/>
        <v>0</v>
      </c>
      <c r="J225" s="41">
        <f t="shared" si="3"/>
        <v>0</v>
      </c>
      <c r="K225" s="41">
        <f t="shared" si="3"/>
        <v>0</v>
      </c>
      <c r="L225" s="41">
        <f t="shared" si="3"/>
        <v>0</v>
      </c>
      <c r="M225" s="569"/>
    </row>
    <row r="226" spans="2:13" s="39" customFormat="1">
      <c r="B226" s="40" t="str">
        <f>InpC!H82</f>
        <v>sum</v>
      </c>
      <c r="C226" s="40">
        <f>InpC!I82</f>
        <v>0</v>
      </c>
      <c r="D226" s="40">
        <f>InpC!J82</f>
        <v>0</v>
      </c>
      <c r="E226" s="40">
        <f>InpC!K82</f>
        <v>0</v>
      </c>
      <c r="F226" s="40">
        <f>InpC!L82</f>
        <v>0</v>
      </c>
      <c r="G226" s="569"/>
      <c r="H226" s="41">
        <f t="shared" si="3"/>
        <v>0</v>
      </c>
      <c r="I226" s="41">
        <f t="shared" si="3"/>
        <v>0</v>
      </c>
      <c r="J226" s="41">
        <f t="shared" si="3"/>
        <v>0</v>
      </c>
      <c r="K226" s="41">
        <f t="shared" si="3"/>
        <v>0</v>
      </c>
      <c r="L226" s="41">
        <f t="shared" si="3"/>
        <v>0</v>
      </c>
      <c r="M226" s="569"/>
    </row>
    <row r="227" spans="2:13" s="39" customFormat="1">
      <c r="B227" s="569" t="s">
        <v>652</v>
      </c>
      <c r="C227" s="569" t="s">
        <v>653</v>
      </c>
      <c r="D227" s="571"/>
      <c r="E227" s="569"/>
      <c r="F227" s="569"/>
      <c r="G227" s="569"/>
      <c r="H227" s="43">
        <f>SUM(H200:H226)</f>
        <v>5.5699999999999994</v>
      </c>
      <c r="I227" s="43">
        <f t="shared" ref="I227:L227" si="4">SUM(I200:I226)</f>
        <v>4.0790000000000006</v>
      </c>
      <c r="J227" s="43">
        <f t="shared" si="4"/>
        <v>3.552</v>
      </c>
      <c r="K227" s="43">
        <f t="shared" si="4"/>
        <v>3.218</v>
      </c>
      <c r="L227" s="43">
        <f t="shared" si="4"/>
        <v>3.3119999999999998</v>
      </c>
      <c r="M227" s="569"/>
    </row>
    <row r="228" spans="2:13" customFormat="1"/>
    <row r="229" spans="2:13" customFormat="1"/>
    <row r="230" spans="2:13" s="39" customFormat="1">
      <c r="B230" s="40" t="str">
        <f>InpC!H86</f>
        <v>DS1E_001TOT_PR24</v>
      </c>
      <c r="C230" s="40" t="str">
        <f>InpC!I86</f>
        <v>DS1W_003TOT_PR24</v>
      </c>
      <c r="D230" s="40">
        <f>InpC!J86</f>
        <v>0</v>
      </c>
      <c r="E230" s="40">
        <f>InpC!K86</f>
        <v>0</v>
      </c>
      <c r="F230" s="40">
        <f>InpC!L86</f>
        <v>0</v>
      </c>
      <c r="G230" s="569"/>
      <c r="H230" s="41">
        <f t="shared" ref="H230:L242" si="5">SUMIF($E$5:$E$177,$C230,H$5:H$177)+SUMIF($E$5:$E$177,$D230,H$5:H$177)+SUMIF($E$5:$E$177,$E230,H$5:H$177)+SUMIF($E$5:$E$177,$F230,H$5:H$177)+SUMIF($E$5:$E$177,$B230,H$5:H$177)</f>
        <v>0.13100000000000001</v>
      </c>
      <c r="I230" s="41">
        <f t="shared" si="5"/>
        <v>0.125</v>
      </c>
      <c r="J230" s="41">
        <f t="shared" si="5"/>
        <v>0.125</v>
      </c>
      <c r="K230" s="41">
        <f t="shared" si="5"/>
        <v>0.123</v>
      </c>
      <c r="L230" s="41">
        <f t="shared" si="5"/>
        <v>0.125</v>
      </c>
      <c r="M230" s="569"/>
    </row>
    <row r="231" spans="2:13" s="39" customFormat="1">
      <c r="B231" s="40" t="str">
        <f>InpC!H87</f>
        <v>DS1E_026TOT_PR24</v>
      </c>
      <c r="C231" s="40" t="str">
        <f>InpC!I87</f>
        <v>DS1W_025TOT_PR24</v>
      </c>
      <c r="D231" s="40">
        <f>InpC!J87</f>
        <v>0</v>
      </c>
      <c r="E231" s="40">
        <f>InpC!K87</f>
        <v>0</v>
      </c>
      <c r="F231" s="40">
        <f>InpC!L87</f>
        <v>0</v>
      </c>
      <c r="G231" s="569"/>
      <c r="H231" s="41">
        <f t="shared" si="5"/>
        <v>0</v>
      </c>
      <c r="I231" s="41">
        <f t="shared" si="5"/>
        <v>0</v>
      </c>
      <c r="J231" s="41">
        <f t="shared" si="5"/>
        <v>0</v>
      </c>
      <c r="K231" s="41">
        <f t="shared" si="5"/>
        <v>0</v>
      </c>
      <c r="L231" s="41">
        <f t="shared" si="5"/>
        <v>0</v>
      </c>
      <c r="M231" s="569"/>
    </row>
    <row r="232" spans="2:13" s="42" customFormat="1">
      <c r="B232" s="40" t="str">
        <f>InpC!H88</f>
        <v>sum</v>
      </c>
      <c r="C232" s="40">
        <f>InpC!I88</f>
        <v>0</v>
      </c>
      <c r="D232" s="40">
        <f>InpC!J88</f>
        <v>0</v>
      </c>
      <c r="E232" s="40">
        <f>InpC!K88</f>
        <v>0</v>
      </c>
      <c r="F232" s="40">
        <f>InpC!L88</f>
        <v>0</v>
      </c>
      <c r="G232" s="569"/>
      <c r="H232" s="41">
        <f t="shared" si="5"/>
        <v>0</v>
      </c>
      <c r="I232" s="41">
        <f t="shared" si="5"/>
        <v>0</v>
      </c>
      <c r="J232" s="41">
        <f t="shared" si="5"/>
        <v>0</v>
      </c>
      <c r="K232" s="41">
        <f t="shared" si="5"/>
        <v>0</v>
      </c>
      <c r="L232" s="41">
        <f t="shared" si="5"/>
        <v>0</v>
      </c>
      <c r="M232" s="569"/>
    </row>
    <row r="233" spans="2:13" s="39" customFormat="1">
      <c r="B233" s="40" t="str">
        <f>InpC!H89</f>
        <v>DS1E_002TOT_PR24</v>
      </c>
      <c r="C233" s="40" t="str">
        <f>InpC!I89</f>
        <v>DS1W_004TOT_PR24</v>
      </c>
      <c r="D233" s="40">
        <f>InpC!J89</f>
        <v>0</v>
      </c>
      <c r="E233" s="40">
        <f>InpC!K89</f>
        <v>0</v>
      </c>
      <c r="F233" s="40">
        <f>InpC!L89</f>
        <v>0</v>
      </c>
      <c r="G233" s="569"/>
      <c r="H233" s="41">
        <f t="shared" si="5"/>
        <v>7.8E-2</v>
      </c>
      <c r="I233" s="41">
        <f t="shared" si="5"/>
        <v>7.4999999999999997E-2</v>
      </c>
      <c r="J233" s="41">
        <f t="shared" si="5"/>
        <v>7.4999999999999997E-2</v>
      </c>
      <c r="K233" s="41">
        <f t="shared" si="5"/>
        <v>7.3999999999999996E-2</v>
      </c>
      <c r="L233" s="41">
        <f t="shared" si="5"/>
        <v>7.4999999999999997E-2</v>
      </c>
      <c r="M233" s="569"/>
    </row>
    <row r="234" spans="2:13" s="39" customFormat="1">
      <c r="B234" s="40" t="str">
        <f>InpC!H90</f>
        <v>DS1E_016TOT_PR24</v>
      </c>
      <c r="C234" s="40" t="str">
        <f>InpC!I90</f>
        <v>DS1W_015TOT_PR24</v>
      </c>
      <c r="D234" s="40">
        <f>InpC!J90</f>
        <v>0</v>
      </c>
      <c r="E234" s="40">
        <f>InpC!K90</f>
        <v>0</v>
      </c>
      <c r="F234" s="40">
        <f>InpC!L90</f>
        <v>0</v>
      </c>
      <c r="G234" s="569"/>
      <c r="H234" s="41">
        <f t="shared" si="5"/>
        <v>0</v>
      </c>
      <c r="I234" s="41">
        <f t="shared" si="5"/>
        <v>0</v>
      </c>
      <c r="J234" s="41">
        <f t="shared" si="5"/>
        <v>0</v>
      </c>
      <c r="K234" s="41">
        <f t="shared" si="5"/>
        <v>0</v>
      </c>
      <c r="L234" s="41">
        <f t="shared" si="5"/>
        <v>0</v>
      </c>
      <c r="M234" s="569"/>
    </row>
    <row r="235" spans="2:13" s="39" customFormat="1">
      <c r="B235" s="40" t="str">
        <f>InpC!H91</f>
        <v>sum</v>
      </c>
      <c r="C235" s="40">
        <f>InpC!I91</f>
        <v>0</v>
      </c>
      <c r="D235" s="40">
        <f>InpC!J91</f>
        <v>0</v>
      </c>
      <c r="E235" s="40">
        <f>InpC!K91</f>
        <v>0</v>
      </c>
      <c r="F235" s="40">
        <f>InpC!L91</f>
        <v>0</v>
      </c>
      <c r="G235" s="569"/>
      <c r="H235" s="41">
        <f t="shared" si="5"/>
        <v>0</v>
      </c>
      <c r="I235" s="41">
        <f t="shared" si="5"/>
        <v>0</v>
      </c>
      <c r="J235" s="41">
        <f t="shared" si="5"/>
        <v>0</v>
      </c>
      <c r="K235" s="41">
        <f t="shared" si="5"/>
        <v>0</v>
      </c>
      <c r="L235" s="41">
        <f t="shared" si="5"/>
        <v>0</v>
      </c>
      <c r="M235" s="569"/>
    </row>
    <row r="236" spans="2:13" s="39" customFormat="1">
      <c r="B236" s="40" t="str">
        <f>InpC!H92</f>
        <v>DS1E_003TOT_PR24</v>
      </c>
      <c r="C236" s="40" t="str">
        <f>InpC!I92</f>
        <v>DS1W_005TOT_PR24</v>
      </c>
      <c r="D236" s="40">
        <f>InpC!J92</f>
        <v>0</v>
      </c>
      <c r="E236" s="40">
        <f>InpC!K92</f>
        <v>0</v>
      </c>
      <c r="F236" s="40">
        <f>InpC!L92</f>
        <v>0</v>
      </c>
      <c r="G236" s="569"/>
      <c r="H236" s="41">
        <f t="shared" si="5"/>
        <v>0</v>
      </c>
      <c r="I236" s="41">
        <f t="shared" si="5"/>
        <v>0</v>
      </c>
      <c r="J236" s="41">
        <f t="shared" si="5"/>
        <v>0</v>
      </c>
      <c r="K236" s="41">
        <f t="shared" si="5"/>
        <v>0</v>
      </c>
      <c r="L236" s="41">
        <f t="shared" si="5"/>
        <v>0</v>
      </c>
      <c r="M236" s="569"/>
    </row>
    <row r="237" spans="2:13" s="39" customFormat="1">
      <c r="B237" s="40" t="str">
        <f>InpC!H93</f>
        <v>DS1E_017TOT_PR24</v>
      </c>
      <c r="C237" s="40" t="str">
        <f>InpC!I93</f>
        <v>DS1W_016TOT_PR24</v>
      </c>
      <c r="D237" s="40">
        <f>InpC!J93</f>
        <v>0</v>
      </c>
      <c r="E237" s="40">
        <f>InpC!K93</f>
        <v>0</v>
      </c>
      <c r="F237" s="40">
        <f>InpC!L93</f>
        <v>0</v>
      </c>
      <c r="G237" s="569"/>
      <c r="H237" s="41">
        <f t="shared" si="5"/>
        <v>0</v>
      </c>
      <c r="I237" s="41">
        <f t="shared" si="5"/>
        <v>0</v>
      </c>
      <c r="J237" s="41">
        <f t="shared" si="5"/>
        <v>0</v>
      </c>
      <c r="K237" s="41">
        <f t="shared" si="5"/>
        <v>0</v>
      </c>
      <c r="L237" s="41">
        <f t="shared" si="5"/>
        <v>0</v>
      </c>
      <c r="M237" s="569"/>
    </row>
    <row r="238" spans="2:13" s="42" customFormat="1">
      <c r="B238" s="40" t="str">
        <f>InpC!H94</f>
        <v>sum</v>
      </c>
      <c r="C238" s="40">
        <f>InpC!I94</f>
        <v>0</v>
      </c>
      <c r="D238" s="40">
        <f>InpC!J94</f>
        <v>0</v>
      </c>
      <c r="E238" s="40">
        <f>InpC!K94</f>
        <v>0</v>
      </c>
      <c r="F238" s="40">
        <f>InpC!L94</f>
        <v>0</v>
      </c>
      <c r="G238" s="569"/>
      <c r="H238" s="41">
        <f t="shared" si="5"/>
        <v>0</v>
      </c>
      <c r="I238" s="41">
        <f t="shared" si="5"/>
        <v>0</v>
      </c>
      <c r="J238" s="41">
        <f t="shared" si="5"/>
        <v>0</v>
      </c>
      <c r="K238" s="41">
        <f t="shared" si="5"/>
        <v>0</v>
      </c>
      <c r="L238" s="41">
        <f t="shared" si="5"/>
        <v>0</v>
      </c>
      <c r="M238" s="569"/>
    </row>
    <row r="239" spans="2:13" s="39" customFormat="1">
      <c r="B239" s="40" t="str">
        <f>InpC!H95</f>
        <v>sum</v>
      </c>
      <c r="C239" s="40">
        <f>InpC!I95</f>
        <v>0</v>
      </c>
      <c r="D239" s="40">
        <f>InpC!J95</f>
        <v>0</v>
      </c>
      <c r="E239" s="40">
        <f>InpC!K95</f>
        <v>0</v>
      </c>
      <c r="F239" s="40">
        <f>InpC!L95</f>
        <v>0</v>
      </c>
      <c r="G239" s="569"/>
      <c r="H239" s="41">
        <f t="shared" si="5"/>
        <v>0</v>
      </c>
      <c r="I239" s="41">
        <f t="shared" si="5"/>
        <v>0</v>
      </c>
      <c r="J239" s="41">
        <f t="shared" si="5"/>
        <v>0</v>
      </c>
      <c r="K239" s="41">
        <f t="shared" si="5"/>
        <v>0</v>
      </c>
      <c r="L239" s="41">
        <f t="shared" si="5"/>
        <v>0</v>
      </c>
      <c r="M239" s="569"/>
    </row>
    <row r="240" spans="2:13" s="39" customFormat="1">
      <c r="B240" s="40" t="str">
        <f>InpC!H96</f>
        <v>sum</v>
      </c>
      <c r="C240" s="40">
        <f>InpC!I96</f>
        <v>0</v>
      </c>
      <c r="D240" s="40">
        <f>InpC!J96</f>
        <v>0</v>
      </c>
      <c r="E240" s="40">
        <f>InpC!K96</f>
        <v>0</v>
      </c>
      <c r="F240" s="40">
        <f>InpC!L96</f>
        <v>0</v>
      </c>
      <c r="G240" s="569"/>
      <c r="H240" s="41">
        <f t="shared" si="5"/>
        <v>0</v>
      </c>
      <c r="I240" s="41">
        <f t="shared" si="5"/>
        <v>0</v>
      </c>
      <c r="J240" s="41">
        <f t="shared" si="5"/>
        <v>0</v>
      </c>
      <c r="K240" s="41">
        <f t="shared" si="5"/>
        <v>0</v>
      </c>
      <c r="L240" s="41">
        <f t="shared" si="5"/>
        <v>0</v>
      </c>
      <c r="M240" s="569"/>
    </row>
    <row r="241" spans="2:13" s="39" customFormat="1">
      <c r="B241" s="40" t="str">
        <f>InpC!H97</f>
        <v>sum</v>
      </c>
      <c r="C241" s="40">
        <f>InpC!I97</f>
        <v>0</v>
      </c>
      <c r="D241" s="40">
        <f>InpC!J97</f>
        <v>0</v>
      </c>
      <c r="E241" s="40">
        <f>InpC!K97</f>
        <v>0</v>
      </c>
      <c r="F241" s="40">
        <f>InpC!L97</f>
        <v>0</v>
      </c>
      <c r="G241" s="569"/>
      <c r="H241" s="41">
        <f t="shared" si="5"/>
        <v>0</v>
      </c>
      <c r="I241" s="41">
        <f t="shared" si="5"/>
        <v>0</v>
      </c>
      <c r="J241" s="41">
        <f t="shared" si="5"/>
        <v>0</v>
      </c>
      <c r="K241" s="41">
        <f t="shared" si="5"/>
        <v>0</v>
      </c>
      <c r="L241" s="41">
        <f t="shared" si="5"/>
        <v>0</v>
      </c>
      <c r="M241" s="569"/>
    </row>
    <row r="242" spans="2:13" s="39" customFormat="1">
      <c r="B242" s="40" t="str">
        <f>InpC!H98</f>
        <v>sum</v>
      </c>
      <c r="C242" s="40">
        <f>InpC!I98</f>
        <v>0</v>
      </c>
      <c r="D242" s="40">
        <f>InpC!J98</f>
        <v>0</v>
      </c>
      <c r="E242" s="40">
        <f>InpC!K98</f>
        <v>0</v>
      </c>
      <c r="F242" s="40">
        <f>InpC!L98</f>
        <v>0</v>
      </c>
      <c r="G242" s="569"/>
      <c r="H242" s="41">
        <f t="shared" si="5"/>
        <v>0</v>
      </c>
      <c r="I242" s="41">
        <f t="shared" si="5"/>
        <v>0</v>
      </c>
      <c r="J242" s="41">
        <f t="shared" si="5"/>
        <v>0</v>
      </c>
      <c r="K242" s="41">
        <f t="shared" si="5"/>
        <v>0</v>
      </c>
      <c r="L242" s="41">
        <f t="shared" si="5"/>
        <v>0</v>
      </c>
      <c r="M242" s="569"/>
    </row>
    <row r="243" spans="2:13" customFormat="1">
      <c r="B243" s="569" t="s">
        <v>654</v>
      </c>
      <c r="C243" s="569" t="s">
        <v>655</v>
      </c>
      <c r="H243" s="439">
        <f>SUM(H230:H242)</f>
        <v>0.20900000000000002</v>
      </c>
      <c r="I243" s="439">
        <f>SUM(I230:I242)</f>
        <v>0.2</v>
      </c>
      <c r="J243" s="439">
        <f>SUM(J230:J242)</f>
        <v>0.2</v>
      </c>
      <c r="K243" s="439">
        <f>SUM(K230:K242)</f>
        <v>0.19700000000000001</v>
      </c>
      <c r="L243" s="439">
        <f>SUM(L230:L242)</f>
        <v>0.2</v>
      </c>
    </row>
    <row r="244" spans="2:13" customFormat="1"/>
    <row r="245" spans="2:13" customFormat="1"/>
    <row r="246" spans="2:13" s="39" customFormat="1">
      <c r="B246" s="40" t="str">
        <f>InpC!H102</f>
        <v>RR9_039WR_PR24</v>
      </c>
      <c r="C246" s="40">
        <f>InpC!I102</f>
        <v>0</v>
      </c>
      <c r="D246" s="40">
        <f>InpC!J102</f>
        <v>0</v>
      </c>
      <c r="E246" s="40">
        <f>InpC!K102</f>
        <v>0</v>
      </c>
      <c r="F246" s="40">
        <f>InpC!L102</f>
        <v>0</v>
      </c>
      <c r="G246" s="569"/>
      <c r="H246" s="41">
        <f t="shared" ref="H246:L255" si="6">SUMIF($E$5:$E$177,$C246,H$5:H$177)+SUMIF($E$5:$E$177,$D246,H$5:H$177)+SUMIF($E$5:$E$177,$E246,H$5:H$177)+SUMIF($E$5:$E$177,$F246,H$5:H$177)+SUMIF($E$5:$E$177,$B246,H$5:H$177)</f>
        <v>0</v>
      </c>
      <c r="I246" s="41">
        <f t="shared" si="6"/>
        <v>0</v>
      </c>
      <c r="J246" s="41">
        <f t="shared" si="6"/>
        <v>0</v>
      </c>
      <c r="K246" s="41">
        <f t="shared" si="6"/>
        <v>0</v>
      </c>
      <c r="L246" s="41">
        <f t="shared" si="6"/>
        <v>0</v>
      </c>
      <c r="M246" s="569"/>
    </row>
    <row r="247" spans="2:13" s="39" customFormat="1">
      <c r="B247" s="40" t="str">
        <f>InpC!H103</f>
        <v>RR9_039WN_PR24</v>
      </c>
      <c r="C247" s="40">
        <f>InpC!I103</f>
        <v>0</v>
      </c>
      <c r="D247" s="40">
        <f>InpC!J103</f>
        <v>0</v>
      </c>
      <c r="E247" s="40">
        <f>InpC!K103</f>
        <v>0</v>
      </c>
      <c r="F247" s="40">
        <f>InpC!L103</f>
        <v>0</v>
      </c>
      <c r="G247" s="569"/>
      <c r="H247" s="41">
        <f t="shared" si="6"/>
        <v>0</v>
      </c>
      <c r="I247" s="41">
        <f t="shared" si="6"/>
        <v>0</v>
      </c>
      <c r="J247" s="41">
        <f t="shared" si="6"/>
        <v>0</v>
      </c>
      <c r="K247" s="41">
        <f t="shared" si="6"/>
        <v>0</v>
      </c>
      <c r="L247" s="41">
        <f t="shared" si="6"/>
        <v>0</v>
      </c>
      <c r="M247" s="569"/>
    </row>
    <row r="248" spans="2:13" s="39" customFormat="1">
      <c r="B248" s="40" t="str">
        <f>InpC!H104</f>
        <v>RR9_039ADDN1_PR24</v>
      </c>
      <c r="C248" s="40">
        <f>InpC!I104</f>
        <v>0</v>
      </c>
      <c r="D248" s="40">
        <f>InpC!J104</f>
        <v>0</v>
      </c>
      <c r="E248" s="40">
        <f>InpC!K104</f>
        <v>0</v>
      </c>
      <c r="F248" s="40">
        <f>InpC!L104</f>
        <v>0</v>
      </c>
      <c r="G248" s="569"/>
      <c r="H248" s="41">
        <f t="shared" si="6"/>
        <v>0</v>
      </c>
      <c r="I248" s="41">
        <f t="shared" si="6"/>
        <v>0</v>
      </c>
      <c r="J248" s="41">
        <f t="shared" si="6"/>
        <v>0</v>
      </c>
      <c r="K248" s="41">
        <f t="shared" si="6"/>
        <v>0</v>
      </c>
      <c r="L248" s="41">
        <f t="shared" si="6"/>
        <v>0</v>
      </c>
      <c r="M248" s="569"/>
    </row>
    <row r="249" spans="2:13" s="39" customFormat="1">
      <c r="B249" s="40" t="str">
        <f>InpC!H105</f>
        <v>RR9_039ADDN2_PR24</v>
      </c>
      <c r="C249" s="40">
        <f>InpC!I105</f>
        <v>0</v>
      </c>
      <c r="D249" s="40">
        <f>InpC!J105</f>
        <v>0</v>
      </c>
      <c r="E249" s="40">
        <f>InpC!K105</f>
        <v>0</v>
      </c>
      <c r="F249" s="40">
        <f>InpC!L105</f>
        <v>0</v>
      </c>
      <c r="G249" s="569"/>
      <c r="H249" s="41">
        <f t="shared" si="6"/>
        <v>0</v>
      </c>
      <c r="I249" s="41">
        <f t="shared" si="6"/>
        <v>0</v>
      </c>
      <c r="J249" s="41">
        <f t="shared" si="6"/>
        <v>0</v>
      </c>
      <c r="K249" s="41">
        <f t="shared" si="6"/>
        <v>0</v>
      </c>
      <c r="L249" s="41">
        <f t="shared" si="6"/>
        <v>0</v>
      </c>
      <c r="M249" s="569"/>
    </row>
    <row r="250" spans="2:13" s="39" customFormat="1">
      <c r="B250" s="40" t="str">
        <f>InpC!H106</f>
        <v>sum</v>
      </c>
      <c r="C250" s="40">
        <f>InpC!I106</f>
        <v>0</v>
      </c>
      <c r="D250" s="40">
        <f>InpC!J106</f>
        <v>0</v>
      </c>
      <c r="E250" s="40">
        <f>InpC!K106</f>
        <v>0</v>
      </c>
      <c r="F250" s="40">
        <f>InpC!L106</f>
        <v>0</v>
      </c>
      <c r="G250" s="569"/>
      <c r="H250" s="41">
        <f t="shared" si="6"/>
        <v>0</v>
      </c>
      <c r="I250" s="41">
        <f t="shared" si="6"/>
        <v>0</v>
      </c>
      <c r="J250" s="41">
        <f t="shared" si="6"/>
        <v>0</v>
      </c>
      <c r="K250" s="41">
        <f t="shared" si="6"/>
        <v>0</v>
      </c>
      <c r="L250" s="41">
        <f t="shared" si="6"/>
        <v>0</v>
      </c>
      <c r="M250" s="569"/>
    </row>
    <row r="251" spans="2:13" s="39" customFormat="1">
      <c r="B251" s="40" t="str">
        <f>InpC!H107</f>
        <v>RR9_036WR_PR24</v>
      </c>
      <c r="C251" s="40">
        <f>InpC!I107</f>
        <v>0</v>
      </c>
      <c r="D251" s="40">
        <f>InpC!J107</f>
        <v>0</v>
      </c>
      <c r="E251" s="40">
        <f>InpC!K107</f>
        <v>0</v>
      </c>
      <c r="F251" s="40">
        <f>InpC!L107</f>
        <v>0</v>
      </c>
      <c r="G251" s="569"/>
      <c r="H251" s="41">
        <f t="shared" si="6"/>
        <v>0</v>
      </c>
      <c r="I251" s="41">
        <f t="shared" si="6"/>
        <v>0</v>
      </c>
      <c r="J251" s="41">
        <f t="shared" si="6"/>
        <v>0</v>
      </c>
      <c r="K251" s="41">
        <f t="shared" si="6"/>
        <v>0</v>
      </c>
      <c r="L251" s="41">
        <f t="shared" si="6"/>
        <v>0</v>
      </c>
      <c r="M251" s="569"/>
    </row>
    <row r="252" spans="2:13" s="39" customFormat="1">
      <c r="B252" s="40" t="str">
        <f>InpC!H108</f>
        <v>RR9_036WN_PR24</v>
      </c>
      <c r="C252" s="40">
        <f>InpC!I108</f>
        <v>0</v>
      </c>
      <c r="D252" s="40">
        <f>InpC!J108</f>
        <v>0</v>
      </c>
      <c r="E252" s="40">
        <f>InpC!K108</f>
        <v>0</v>
      </c>
      <c r="F252" s="40">
        <f>InpC!L108</f>
        <v>0</v>
      </c>
      <c r="G252" s="569"/>
      <c r="H252" s="41">
        <f t="shared" si="6"/>
        <v>0</v>
      </c>
      <c r="I252" s="41">
        <f t="shared" si="6"/>
        <v>0</v>
      </c>
      <c r="J252" s="41">
        <f t="shared" si="6"/>
        <v>0</v>
      </c>
      <c r="K252" s="41">
        <f t="shared" si="6"/>
        <v>0</v>
      </c>
      <c r="L252" s="41">
        <f t="shared" si="6"/>
        <v>0</v>
      </c>
      <c r="M252" s="569"/>
    </row>
    <row r="253" spans="2:13" s="39" customFormat="1">
      <c r="B253" s="40" t="str">
        <f>InpC!H109</f>
        <v>RR9_036WWN_PR24</v>
      </c>
      <c r="C253" s="40">
        <f>InpC!I109</f>
        <v>0</v>
      </c>
      <c r="D253" s="40">
        <f>InpC!J109</f>
        <v>0</v>
      </c>
      <c r="E253" s="40">
        <f>InpC!K109</f>
        <v>0</v>
      </c>
      <c r="F253" s="40">
        <f>InpC!L109</f>
        <v>0</v>
      </c>
      <c r="G253" s="569"/>
      <c r="H253" s="41">
        <f t="shared" si="6"/>
        <v>0</v>
      </c>
      <c r="I253" s="41">
        <f t="shared" si="6"/>
        <v>0</v>
      </c>
      <c r="J253" s="41">
        <f t="shared" si="6"/>
        <v>0</v>
      </c>
      <c r="K253" s="41">
        <f t="shared" si="6"/>
        <v>0</v>
      </c>
      <c r="L253" s="41">
        <f t="shared" si="6"/>
        <v>0</v>
      </c>
      <c r="M253" s="569"/>
    </row>
    <row r="254" spans="2:13" s="39" customFormat="1">
      <c r="B254" s="40" t="str">
        <f>InpC!H110</f>
        <v>RR9_036BR_PR24</v>
      </c>
      <c r="C254" s="40">
        <f>InpC!I110</f>
        <v>0</v>
      </c>
      <c r="D254" s="40">
        <f>InpC!J110</f>
        <v>0</v>
      </c>
      <c r="E254" s="40">
        <f>InpC!K110</f>
        <v>0</v>
      </c>
      <c r="F254" s="40">
        <f>InpC!L110</f>
        <v>0</v>
      </c>
      <c r="G254" s="569"/>
      <c r="H254" s="41">
        <f t="shared" si="6"/>
        <v>0</v>
      </c>
      <c r="I254" s="41">
        <f t="shared" si="6"/>
        <v>0</v>
      </c>
      <c r="J254" s="41">
        <f t="shared" si="6"/>
        <v>0</v>
      </c>
      <c r="K254" s="41">
        <f t="shared" si="6"/>
        <v>0</v>
      </c>
      <c r="L254" s="41">
        <f t="shared" si="6"/>
        <v>0</v>
      </c>
      <c r="M254" s="569"/>
    </row>
    <row r="255" spans="2:13" s="39" customFormat="1">
      <c r="B255" s="40" t="str">
        <f>InpC!H111</f>
        <v>sum</v>
      </c>
      <c r="C255" s="40">
        <f>InpC!I111</f>
        <v>0</v>
      </c>
      <c r="D255" s="40">
        <f>InpC!J111</f>
        <v>0</v>
      </c>
      <c r="E255" s="40">
        <f>InpC!K111</f>
        <v>0</v>
      </c>
      <c r="F255" s="40">
        <f>InpC!L111</f>
        <v>0</v>
      </c>
      <c r="G255" s="569"/>
      <c r="H255" s="41">
        <f t="shared" si="6"/>
        <v>0</v>
      </c>
      <c r="I255" s="41">
        <f t="shared" si="6"/>
        <v>0</v>
      </c>
      <c r="J255" s="41">
        <f t="shared" si="6"/>
        <v>0</v>
      </c>
      <c r="K255" s="41">
        <f t="shared" si="6"/>
        <v>0</v>
      </c>
      <c r="L255" s="41">
        <f t="shared" si="6"/>
        <v>0</v>
      </c>
      <c r="M255" s="569"/>
    </row>
    <row r="256" spans="2:13" s="39" customFormat="1">
      <c r="B256" s="40" t="str">
        <f>InpC!H112</f>
        <v>sum</v>
      </c>
      <c r="C256" s="40">
        <f>InpC!I112</f>
        <v>0</v>
      </c>
      <c r="D256" s="40">
        <f>InpC!J112</f>
        <v>0</v>
      </c>
      <c r="E256" s="40">
        <f>InpC!K112</f>
        <v>0</v>
      </c>
      <c r="F256" s="40">
        <f>InpC!L112</f>
        <v>0</v>
      </c>
      <c r="G256" s="569"/>
      <c r="H256" s="41">
        <f t="shared" ref="H256:L265" si="7">SUMIF($E$5:$E$177,$C256,H$5:H$177)+SUMIF($E$5:$E$177,$D256,H$5:H$177)+SUMIF($E$5:$E$177,$E256,H$5:H$177)+SUMIF($E$5:$E$177,$F256,H$5:H$177)+SUMIF($E$5:$E$177,$B256,H$5:H$177)</f>
        <v>0</v>
      </c>
      <c r="I256" s="41">
        <f t="shared" si="7"/>
        <v>0</v>
      </c>
      <c r="J256" s="41">
        <f t="shared" si="7"/>
        <v>0</v>
      </c>
      <c r="K256" s="41">
        <f t="shared" si="7"/>
        <v>0</v>
      </c>
      <c r="L256" s="41">
        <f t="shared" si="7"/>
        <v>0</v>
      </c>
      <c r="M256" s="569"/>
    </row>
    <row r="257" spans="2:13" s="39" customFormat="1">
      <c r="B257" s="40" t="str">
        <f>InpC!H113</f>
        <v>sum</v>
      </c>
      <c r="C257" s="40">
        <f>InpC!I113</f>
        <v>0</v>
      </c>
      <c r="D257" s="40">
        <f>InpC!J113</f>
        <v>0</v>
      </c>
      <c r="E257" s="40">
        <f>InpC!K113</f>
        <v>0</v>
      </c>
      <c r="F257" s="40">
        <f>InpC!L113</f>
        <v>0</v>
      </c>
      <c r="G257" s="569"/>
      <c r="H257" s="41">
        <f t="shared" si="7"/>
        <v>0</v>
      </c>
      <c r="I257" s="41">
        <f t="shared" si="7"/>
        <v>0</v>
      </c>
      <c r="J257" s="41">
        <f t="shared" si="7"/>
        <v>0</v>
      </c>
      <c r="K257" s="41">
        <f t="shared" si="7"/>
        <v>0</v>
      </c>
      <c r="L257" s="41">
        <f t="shared" si="7"/>
        <v>0</v>
      </c>
      <c r="M257" s="569"/>
    </row>
    <row r="258" spans="2:13" s="39" customFormat="1">
      <c r="B258" s="40" t="str">
        <f>InpC!H114</f>
        <v>sum</v>
      </c>
      <c r="C258" s="40">
        <f>InpC!I114</f>
        <v>0</v>
      </c>
      <c r="D258" s="40">
        <f>InpC!J114</f>
        <v>0</v>
      </c>
      <c r="E258" s="40">
        <f>InpC!K114</f>
        <v>0</v>
      </c>
      <c r="F258" s="40">
        <f>InpC!L114</f>
        <v>0</v>
      </c>
      <c r="G258" s="569"/>
      <c r="H258" s="41">
        <f t="shared" si="7"/>
        <v>0</v>
      </c>
      <c r="I258" s="41">
        <f t="shared" si="7"/>
        <v>0</v>
      </c>
      <c r="J258" s="41">
        <f t="shared" si="7"/>
        <v>0</v>
      </c>
      <c r="K258" s="41">
        <f t="shared" si="7"/>
        <v>0</v>
      </c>
      <c r="L258" s="41">
        <f t="shared" si="7"/>
        <v>0</v>
      </c>
      <c r="M258" s="569"/>
    </row>
    <row r="259" spans="2:13" s="39" customFormat="1">
      <c r="B259" s="40" t="str">
        <f>InpC!H115</f>
        <v>sum</v>
      </c>
      <c r="C259" s="40">
        <f>InpC!I115</f>
        <v>0</v>
      </c>
      <c r="D259" s="40">
        <f>InpC!J115</f>
        <v>0</v>
      </c>
      <c r="E259" s="40">
        <f>InpC!K115</f>
        <v>0</v>
      </c>
      <c r="F259" s="40">
        <f>InpC!L115</f>
        <v>0</v>
      </c>
      <c r="G259" s="569"/>
      <c r="H259" s="41">
        <f t="shared" si="7"/>
        <v>0</v>
      </c>
      <c r="I259" s="41">
        <f t="shared" si="7"/>
        <v>0</v>
      </c>
      <c r="J259" s="41">
        <f t="shared" si="7"/>
        <v>0</v>
      </c>
      <c r="K259" s="41">
        <f t="shared" si="7"/>
        <v>0</v>
      </c>
      <c r="L259" s="41">
        <f t="shared" si="7"/>
        <v>0</v>
      </c>
      <c r="M259" s="569"/>
    </row>
    <row r="260" spans="2:13" s="39" customFormat="1">
      <c r="B260" s="40" t="str">
        <f>InpC!H116</f>
        <v>sum</v>
      </c>
      <c r="C260" s="40">
        <f>InpC!I116</f>
        <v>0</v>
      </c>
      <c r="D260" s="40">
        <f>InpC!J116</f>
        <v>0</v>
      </c>
      <c r="E260" s="40">
        <f>InpC!K116</f>
        <v>0</v>
      </c>
      <c r="F260" s="40">
        <f>InpC!L116</f>
        <v>0</v>
      </c>
      <c r="G260" s="569"/>
      <c r="H260" s="41">
        <f t="shared" si="7"/>
        <v>0</v>
      </c>
      <c r="I260" s="41">
        <f t="shared" si="7"/>
        <v>0</v>
      </c>
      <c r="J260" s="41">
        <f t="shared" si="7"/>
        <v>0</v>
      </c>
      <c r="K260" s="41">
        <f t="shared" si="7"/>
        <v>0</v>
      </c>
      <c r="L260" s="41">
        <f t="shared" si="7"/>
        <v>0</v>
      </c>
      <c r="M260" s="569"/>
    </row>
    <row r="261" spans="2:13" s="39" customFormat="1">
      <c r="B261" s="40" t="str">
        <f>InpC!H117</f>
        <v>sum</v>
      </c>
      <c r="C261" s="40">
        <f>InpC!I117</f>
        <v>0</v>
      </c>
      <c r="D261" s="40">
        <f>InpC!J117</f>
        <v>0</v>
      </c>
      <c r="E261" s="40">
        <f>InpC!K117</f>
        <v>0</v>
      </c>
      <c r="F261" s="40">
        <f>InpC!L117</f>
        <v>0</v>
      </c>
      <c r="G261" s="569"/>
      <c r="H261" s="41">
        <f t="shared" si="7"/>
        <v>0</v>
      </c>
      <c r="I261" s="41">
        <f t="shared" si="7"/>
        <v>0</v>
      </c>
      <c r="J261" s="41">
        <f t="shared" si="7"/>
        <v>0</v>
      </c>
      <c r="K261" s="41">
        <f t="shared" si="7"/>
        <v>0</v>
      </c>
      <c r="L261" s="41">
        <f t="shared" si="7"/>
        <v>0</v>
      </c>
      <c r="M261" s="569"/>
    </row>
    <row r="262" spans="2:13" s="39" customFormat="1">
      <c r="B262" s="40" t="str">
        <f>InpC!H118</f>
        <v>sum</v>
      </c>
      <c r="C262" s="40">
        <f>InpC!I118</f>
        <v>0</v>
      </c>
      <c r="D262" s="40">
        <f>InpC!J118</f>
        <v>0</v>
      </c>
      <c r="E262" s="40">
        <f>InpC!K118</f>
        <v>0</v>
      </c>
      <c r="F262" s="40">
        <f>InpC!L118</f>
        <v>0</v>
      </c>
      <c r="G262" s="569"/>
      <c r="H262" s="41">
        <f t="shared" si="7"/>
        <v>0</v>
      </c>
      <c r="I262" s="41">
        <f t="shared" si="7"/>
        <v>0</v>
      </c>
      <c r="J262" s="41">
        <f t="shared" si="7"/>
        <v>0</v>
      </c>
      <c r="K262" s="41">
        <f t="shared" si="7"/>
        <v>0</v>
      </c>
      <c r="L262" s="41">
        <f t="shared" si="7"/>
        <v>0</v>
      </c>
      <c r="M262" s="569"/>
    </row>
    <row r="263" spans="2:13" s="39" customFormat="1">
      <c r="B263" s="40" t="str">
        <f>InpC!H119</f>
        <v>RR9_034WR_PR24</v>
      </c>
      <c r="C263" s="40" t="str">
        <f>InpC!I119</f>
        <v>RR9_038WR_PR24</v>
      </c>
      <c r="D263" s="40" t="str">
        <f>InpC!J119</f>
        <v>RR9_035WR_PR24</v>
      </c>
      <c r="E263" s="40">
        <f>InpC!K119</f>
        <v>0</v>
      </c>
      <c r="F263" s="40">
        <f>InpC!L119</f>
        <v>0</v>
      </c>
      <c r="G263" s="569"/>
      <c r="H263" s="41">
        <f t="shared" si="7"/>
        <v>0</v>
      </c>
      <c r="I263" s="41">
        <f t="shared" si="7"/>
        <v>0</v>
      </c>
      <c r="J263" s="41">
        <f t="shared" si="7"/>
        <v>0</v>
      </c>
      <c r="K263" s="41">
        <f t="shared" si="7"/>
        <v>0</v>
      </c>
      <c r="L263" s="41">
        <f t="shared" si="7"/>
        <v>0</v>
      </c>
      <c r="M263" s="569"/>
    </row>
    <row r="264" spans="2:13" s="39" customFormat="1">
      <c r="B264" s="40" t="str">
        <f>InpC!H120</f>
        <v>RR9_034WN_PR24</v>
      </c>
      <c r="C264" s="40" t="str">
        <f>InpC!I120</f>
        <v>RR9_038WN_PR24</v>
      </c>
      <c r="D264" s="40" t="str">
        <f>InpC!J120</f>
        <v>RR9_035WN_PR24</v>
      </c>
      <c r="E264" s="40">
        <f>InpC!K120</f>
        <v>0</v>
      </c>
      <c r="F264" s="40">
        <f>InpC!L120</f>
        <v>0</v>
      </c>
      <c r="G264" s="569"/>
      <c r="H264" s="41">
        <f t="shared" si="7"/>
        <v>0</v>
      </c>
      <c r="I264" s="41">
        <f t="shared" si="7"/>
        <v>0</v>
      </c>
      <c r="J264" s="41">
        <f t="shared" si="7"/>
        <v>0</v>
      </c>
      <c r="K264" s="41">
        <f t="shared" si="7"/>
        <v>0</v>
      </c>
      <c r="L264" s="41">
        <f t="shared" si="7"/>
        <v>0</v>
      </c>
      <c r="M264" s="569"/>
    </row>
    <row r="265" spans="2:13" s="39" customFormat="1">
      <c r="B265" s="40" t="str">
        <f>InpC!H121</f>
        <v>RR9_034WWN_PR24</v>
      </c>
      <c r="C265" s="40" t="str">
        <f>InpC!I121</f>
        <v>RR9_038WWN_PR24</v>
      </c>
      <c r="D265" s="40" t="str">
        <f>InpC!J121</f>
        <v>RR9_035WWN_PR24</v>
      </c>
      <c r="E265" s="40">
        <f>InpC!K121</f>
        <v>0</v>
      </c>
      <c r="F265" s="40">
        <f>InpC!L121</f>
        <v>0</v>
      </c>
      <c r="G265" s="569"/>
      <c r="H265" s="41">
        <f t="shared" si="7"/>
        <v>0</v>
      </c>
      <c r="I265" s="41">
        <f t="shared" si="7"/>
        <v>0</v>
      </c>
      <c r="J265" s="41">
        <f t="shared" si="7"/>
        <v>0</v>
      </c>
      <c r="K265" s="41">
        <f t="shared" si="7"/>
        <v>0</v>
      </c>
      <c r="L265" s="41">
        <f t="shared" si="7"/>
        <v>0</v>
      </c>
      <c r="M265" s="569"/>
    </row>
    <row r="266" spans="2:13" s="39" customFormat="1">
      <c r="B266" s="40" t="str">
        <f>InpC!H122</f>
        <v>RR9_034BR_PR24</v>
      </c>
      <c r="C266" s="40" t="str">
        <f>InpC!I122</f>
        <v>RR9_038BR_PR24</v>
      </c>
      <c r="D266" s="40" t="str">
        <f>InpC!J122</f>
        <v>RR9_035BR_PR24</v>
      </c>
      <c r="E266" s="40">
        <f>InpC!K122</f>
        <v>0</v>
      </c>
      <c r="F266" s="40">
        <f>InpC!L122</f>
        <v>0</v>
      </c>
      <c r="G266" s="569"/>
      <c r="H266" s="41">
        <f t="shared" ref="H266:L275" si="8">SUMIF($E$5:$E$177,$C266,H$5:H$177)+SUMIF($E$5:$E$177,$D266,H$5:H$177)+SUMIF($E$5:$E$177,$E266,H$5:H$177)+SUMIF($E$5:$E$177,$F266,H$5:H$177)+SUMIF($E$5:$E$177,$B266,H$5:H$177)</f>
        <v>0</v>
      </c>
      <c r="I266" s="41">
        <f t="shared" si="8"/>
        <v>0</v>
      </c>
      <c r="J266" s="41">
        <f t="shared" si="8"/>
        <v>0</v>
      </c>
      <c r="K266" s="41">
        <f t="shared" si="8"/>
        <v>0</v>
      </c>
      <c r="L266" s="41">
        <f t="shared" si="8"/>
        <v>0</v>
      </c>
      <c r="M266" s="569"/>
    </row>
    <row r="267" spans="2:13" s="39" customFormat="1">
      <c r="B267" s="40" t="str">
        <f>InpC!H123</f>
        <v>RR9_034ADDN1_PR24</v>
      </c>
      <c r="C267" s="40" t="str">
        <f>InpC!I123</f>
        <v>RR9_038ADDN1_PR24</v>
      </c>
      <c r="D267" s="40" t="str">
        <f>InpC!J123</f>
        <v>RR9_035ADDN1_PR24</v>
      </c>
      <c r="E267" s="40">
        <f>InpC!K123</f>
        <v>0</v>
      </c>
      <c r="F267" s="40">
        <f>InpC!L123</f>
        <v>0</v>
      </c>
      <c r="G267" s="569"/>
      <c r="H267" s="41">
        <f t="shared" si="8"/>
        <v>0</v>
      </c>
      <c r="I267" s="41">
        <f t="shared" si="8"/>
        <v>0</v>
      </c>
      <c r="J267" s="41">
        <f t="shared" si="8"/>
        <v>0</v>
      </c>
      <c r="K267" s="41">
        <f t="shared" si="8"/>
        <v>0</v>
      </c>
      <c r="L267" s="41">
        <f t="shared" si="8"/>
        <v>0</v>
      </c>
      <c r="M267" s="569"/>
    </row>
    <row r="268" spans="2:13" s="39" customFormat="1">
      <c r="B268" s="40" t="str">
        <f>InpC!H124</f>
        <v>RR9_034ADDN2_PR24</v>
      </c>
      <c r="C268" s="40" t="str">
        <f>InpC!I124</f>
        <v>RR9_038ADDN2_PR24</v>
      </c>
      <c r="D268" s="40" t="str">
        <f>InpC!J124</f>
        <v>RR9_035ADDN2_PR24</v>
      </c>
      <c r="E268" s="40">
        <f>InpC!K124</f>
        <v>0</v>
      </c>
      <c r="F268" s="40">
        <f>InpC!L124</f>
        <v>0</v>
      </c>
      <c r="G268" s="569"/>
      <c r="H268" s="41">
        <f t="shared" si="8"/>
        <v>0</v>
      </c>
      <c r="I268" s="41">
        <f t="shared" si="8"/>
        <v>0</v>
      </c>
      <c r="J268" s="41">
        <f t="shared" si="8"/>
        <v>0</v>
      </c>
      <c r="K268" s="41">
        <f t="shared" si="8"/>
        <v>0</v>
      </c>
      <c r="L268" s="41">
        <f t="shared" si="8"/>
        <v>0</v>
      </c>
      <c r="M268" s="569"/>
    </row>
    <row r="269" spans="2:13" s="39" customFormat="1">
      <c r="B269" s="40" t="str">
        <f>InpC!H125</f>
        <v>sum</v>
      </c>
      <c r="C269" s="40">
        <f>InpC!I125</f>
        <v>0</v>
      </c>
      <c r="D269" s="40">
        <f>InpC!J125</f>
        <v>0</v>
      </c>
      <c r="E269" s="40">
        <f>InpC!K125</f>
        <v>0</v>
      </c>
      <c r="F269" s="40">
        <f>InpC!L125</f>
        <v>0</v>
      </c>
      <c r="G269" s="569"/>
      <c r="H269" s="41">
        <f t="shared" si="8"/>
        <v>0</v>
      </c>
      <c r="I269" s="41">
        <f t="shared" si="8"/>
        <v>0</v>
      </c>
      <c r="J269" s="41">
        <f t="shared" si="8"/>
        <v>0</v>
      </c>
      <c r="K269" s="41">
        <f t="shared" si="8"/>
        <v>0</v>
      </c>
      <c r="L269" s="41">
        <f t="shared" si="8"/>
        <v>0</v>
      </c>
      <c r="M269" s="569"/>
    </row>
    <row r="270" spans="2:13" s="39" customFormat="1">
      <c r="B270" s="40" t="str">
        <f>InpC!H126</f>
        <v>RR9_033WR_PR24</v>
      </c>
      <c r="C270" s="40">
        <f>InpC!I126</f>
        <v>0</v>
      </c>
      <c r="D270" s="40">
        <f>InpC!J126</f>
        <v>0</v>
      </c>
      <c r="E270" s="40">
        <f>InpC!K126</f>
        <v>0</v>
      </c>
      <c r="F270" s="40">
        <f>InpC!L126</f>
        <v>0</v>
      </c>
      <c r="G270" s="569"/>
      <c r="H270" s="41">
        <f t="shared" si="8"/>
        <v>0</v>
      </c>
      <c r="I270" s="41">
        <f t="shared" si="8"/>
        <v>0</v>
      </c>
      <c r="J270" s="41">
        <f t="shared" si="8"/>
        <v>0</v>
      </c>
      <c r="K270" s="41">
        <f t="shared" si="8"/>
        <v>0</v>
      </c>
      <c r="L270" s="41">
        <f t="shared" si="8"/>
        <v>0</v>
      </c>
      <c r="M270" s="569"/>
    </row>
    <row r="271" spans="2:13" s="39" customFormat="1">
      <c r="B271" s="40" t="str">
        <f>InpC!H127</f>
        <v>RR9_033WN_PR24</v>
      </c>
      <c r="C271" s="40">
        <f>InpC!I127</f>
        <v>0</v>
      </c>
      <c r="D271" s="40">
        <f>InpC!J127</f>
        <v>0</v>
      </c>
      <c r="E271" s="40">
        <f>InpC!K127</f>
        <v>0</v>
      </c>
      <c r="F271" s="40">
        <f>InpC!L127</f>
        <v>0</v>
      </c>
      <c r="G271" s="569"/>
      <c r="H271" s="41">
        <f t="shared" si="8"/>
        <v>0</v>
      </c>
      <c r="I271" s="41">
        <f t="shared" si="8"/>
        <v>0</v>
      </c>
      <c r="J271" s="41">
        <f t="shared" si="8"/>
        <v>0</v>
      </c>
      <c r="K271" s="41">
        <f t="shared" si="8"/>
        <v>0</v>
      </c>
      <c r="L271" s="41">
        <f t="shared" si="8"/>
        <v>0</v>
      </c>
      <c r="M271" s="569"/>
    </row>
    <row r="272" spans="2:13" s="39" customFormat="1">
      <c r="B272" s="40" t="str">
        <f>InpC!H128</f>
        <v>RR9_033WWN_PR24</v>
      </c>
      <c r="C272" s="40">
        <f>InpC!I128</f>
        <v>0</v>
      </c>
      <c r="D272" s="40">
        <f>InpC!J128</f>
        <v>0</v>
      </c>
      <c r="E272" s="40">
        <f>InpC!K128</f>
        <v>0</v>
      </c>
      <c r="F272" s="40">
        <f>InpC!L128</f>
        <v>0</v>
      </c>
      <c r="G272" s="569"/>
      <c r="H272" s="41">
        <f t="shared" si="8"/>
        <v>0</v>
      </c>
      <c r="I272" s="41">
        <f t="shared" si="8"/>
        <v>0</v>
      </c>
      <c r="J272" s="41">
        <f t="shared" si="8"/>
        <v>0</v>
      </c>
      <c r="K272" s="41">
        <f t="shared" si="8"/>
        <v>0</v>
      </c>
      <c r="L272" s="41">
        <f t="shared" si="8"/>
        <v>0</v>
      </c>
      <c r="M272" s="569"/>
    </row>
    <row r="273" spans="2:13" s="39" customFormat="1">
      <c r="B273" s="40" t="str">
        <f>InpC!H129</f>
        <v>RR9_033BR_PR24</v>
      </c>
      <c r="C273" s="40">
        <f>InpC!I129</f>
        <v>0</v>
      </c>
      <c r="D273" s="40">
        <f>InpC!J129</f>
        <v>0</v>
      </c>
      <c r="E273" s="40">
        <f>InpC!K129</f>
        <v>0</v>
      </c>
      <c r="F273" s="40">
        <f>InpC!L129</f>
        <v>0</v>
      </c>
      <c r="G273" s="569"/>
      <c r="H273" s="41">
        <f t="shared" si="8"/>
        <v>0</v>
      </c>
      <c r="I273" s="41">
        <f t="shared" si="8"/>
        <v>0</v>
      </c>
      <c r="J273" s="41">
        <f t="shared" si="8"/>
        <v>0</v>
      </c>
      <c r="K273" s="41">
        <f t="shared" si="8"/>
        <v>0</v>
      </c>
      <c r="L273" s="41">
        <f t="shared" si="8"/>
        <v>0</v>
      </c>
      <c r="M273" s="569"/>
    </row>
    <row r="274" spans="2:13" s="39" customFormat="1">
      <c r="B274" s="40" t="str">
        <f>InpC!H130</f>
        <v>RR9_033ADDN1_PR24</v>
      </c>
      <c r="C274" s="40">
        <f>InpC!I130</f>
        <v>0</v>
      </c>
      <c r="D274" s="40">
        <f>InpC!J130</f>
        <v>0</v>
      </c>
      <c r="E274" s="40">
        <f>InpC!K130</f>
        <v>0</v>
      </c>
      <c r="F274" s="40">
        <f>InpC!L130</f>
        <v>0</v>
      </c>
      <c r="G274" s="569"/>
      <c r="H274" s="41">
        <f t="shared" si="8"/>
        <v>0</v>
      </c>
      <c r="I274" s="41">
        <f t="shared" si="8"/>
        <v>0</v>
      </c>
      <c r="J274" s="41">
        <f t="shared" si="8"/>
        <v>0</v>
      </c>
      <c r="K274" s="41">
        <f t="shared" si="8"/>
        <v>0</v>
      </c>
      <c r="L274" s="41">
        <f t="shared" si="8"/>
        <v>0</v>
      </c>
      <c r="M274" s="569"/>
    </row>
    <row r="275" spans="2:13" s="39" customFormat="1">
      <c r="B275" s="40" t="str">
        <f>InpC!H131</f>
        <v>RR9_033ADDN2_PR24</v>
      </c>
      <c r="C275" s="40">
        <f>InpC!I131</f>
        <v>0</v>
      </c>
      <c r="D275" s="40">
        <f>InpC!J131</f>
        <v>0</v>
      </c>
      <c r="E275" s="40">
        <f>InpC!K131</f>
        <v>0</v>
      </c>
      <c r="F275" s="40">
        <f>InpC!L131</f>
        <v>0</v>
      </c>
      <c r="G275" s="569"/>
      <c r="H275" s="41">
        <f t="shared" si="8"/>
        <v>0</v>
      </c>
      <c r="I275" s="41">
        <f t="shared" si="8"/>
        <v>0</v>
      </c>
      <c r="J275" s="41">
        <f t="shared" si="8"/>
        <v>0</v>
      </c>
      <c r="K275" s="41">
        <f t="shared" si="8"/>
        <v>0</v>
      </c>
      <c r="L275" s="41">
        <f t="shared" si="8"/>
        <v>0</v>
      </c>
      <c r="M275" s="569"/>
    </row>
    <row r="276" spans="2:13" s="39" customFormat="1">
      <c r="B276" s="40" t="str">
        <f>InpC!H132</f>
        <v>sum</v>
      </c>
      <c r="C276" s="40">
        <f>InpC!I132</f>
        <v>0</v>
      </c>
      <c r="D276" s="40">
        <f>InpC!J132</f>
        <v>0</v>
      </c>
      <c r="E276" s="40">
        <f>InpC!K132</f>
        <v>0</v>
      </c>
      <c r="F276" s="40">
        <f>InpC!L132</f>
        <v>0</v>
      </c>
      <c r="G276" s="569"/>
      <c r="H276" s="41">
        <f t="shared" ref="H276:L290" si="9">SUMIF($E$5:$E$177,$C276,H$5:H$177)+SUMIF($E$5:$E$177,$D276,H$5:H$177)+SUMIF($E$5:$E$177,$E276,H$5:H$177)+SUMIF($E$5:$E$177,$F276,H$5:H$177)+SUMIF($E$5:$E$177,$B276,H$5:H$177)</f>
        <v>0</v>
      </c>
      <c r="I276" s="41">
        <f t="shared" si="9"/>
        <v>0</v>
      </c>
      <c r="J276" s="41">
        <f t="shared" si="9"/>
        <v>0</v>
      </c>
      <c r="K276" s="41">
        <f t="shared" si="9"/>
        <v>0</v>
      </c>
      <c r="L276" s="41">
        <f t="shared" si="9"/>
        <v>0</v>
      </c>
      <c r="M276" s="569"/>
    </row>
    <row r="277" spans="2:13" s="39" customFormat="1">
      <c r="B277" s="40" t="str">
        <f>InpC!H133</f>
        <v>sum</v>
      </c>
      <c r="C277" s="40">
        <f>InpC!I133</f>
        <v>0</v>
      </c>
      <c r="D277" s="40">
        <f>InpC!J133</f>
        <v>0</v>
      </c>
      <c r="E277" s="40">
        <f>InpC!K133</f>
        <v>0</v>
      </c>
      <c r="F277" s="40">
        <f>InpC!L133</f>
        <v>0</v>
      </c>
      <c r="G277" s="569"/>
      <c r="H277" s="41">
        <f t="shared" si="9"/>
        <v>0</v>
      </c>
      <c r="I277" s="41">
        <f t="shared" si="9"/>
        <v>0</v>
      </c>
      <c r="J277" s="41">
        <f t="shared" si="9"/>
        <v>0</v>
      </c>
      <c r="K277" s="41">
        <f t="shared" si="9"/>
        <v>0</v>
      </c>
      <c r="L277" s="41">
        <f t="shared" si="9"/>
        <v>0</v>
      </c>
      <c r="M277" s="569"/>
    </row>
    <row r="278" spans="2:13" s="39" customFormat="1">
      <c r="B278" s="40" t="str">
        <f>InpC!H134</f>
        <v>sum</v>
      </c>
      <c r="C278" s="40">
        <f>InpC!I134</f>
        <v>0</v>
      </c>
      <c r="D278" s="40">
        <f>InpC!J134</f>
        <v>0</v>
      </c>
      <c r="E278" s="40">
        <f>InpC!K134</f>
        <v>0</v>
      </c>
      <c r="F278" s="40">
        <f>InpC!L134</f>
        <v>0</v>
      </c>
      <c r="G278" s="569"/>
      <c r="H278" s="41">
        <f t="shared" si="9"/>
        <v>0</v>
      </c>
      <c r="I278" s="41">
        <f t="shared" si="9"/>
        <v>0</v>
      </c>
      <c r="J278" s="41">
        <f t="shared" si="9"/>
        <v>0</v>
      </c>
      <c r="K278" s="41">
        <f t="shared" si="9"/>
        <v>0</v>
      </c>
      <c r="L278" s="41">
        <f t="shared" si="9"/>
        <v>0</v>
      </c>
      <c r="M278" s="569"/>
    </row>
    <row r="279" spans="2:13" s="39" customFormat="1">
      <c r="B279" s="40" t="str">
        <f>InpC!H135</f>
        <v>sum</v>
      </c>
      <c r="C279" s="40">
        <f>InpC!I135</f>
        <v>0</v>
      </c>
      <c r="D279" s="40">
        <f>InpC!J135</f>
        <v>0</v>
      </c>
      <c r="E279" s="40">
        <f>InpC!K135</f>
        <v>0</v>
      </c>
      <c r="F279" s="40">
        <f>InpC!L135</f>
        <v>0</v>
      </c>
      <c r="G279" s="569"/>
      <c r="H279" s="41">
        <f t="shared" si="9"/>
        <v>0</v>
      </c>
      <c r="I279" s="41">
        <f t="shared" si="9"/>
        <v>0</v>
      </c>
      <c r="J279" s="41">
        <f t="shared" si="9"/>
        <v>0</v>
      </c>
      <c r="K279" s="41">
        <f t="shared" si="9"/>
        <v>0</v>
      </c>
      <c r="L279" s="41">
        <f t="shared" si="9"/>
        <v>0</v>
      </c>
      <c r="M279" s="569"/>
    </row>
    <row r="280" spans="2:13" s="39" customFormat="1">
      <c r="B280" s="40" t="str">
        <f>InpC!H136</f>
        <v>sum</v>
      </c>
      <c r="C280" s="40">
        <f>InpC!I136</f>
        <v>0</v>
      </c>
      <c r="D280" s="40">
        <f>InpC!J136</f>
        <v>0</v>
      </c>
      <c r="E280" s="40">
        <f>InpC!K136</f>
        <v>0</v>
      </c>
      <c r="F280" s="40">
        <f>InpC!L136</f>
        <v>0</v>
      </c>
      <c r="G280" s="569"/>
      <c r="H280" s="41">
        <f t="shared" si="9"/>
        <v>0</v>
      </c>
      <c r="I280" s="41">
        <f t="shared" si="9"/>
        <v>0</v>
      </c>
      <c r="J280" s="41">
        <f t="shared" si="9"/>
        <v>0</v>
      </c>
      <c r="K280" s="41">
        <f t="shared" si="9"/>
        <v>0</v>
      </c>
      <c r="L280" s="41">
        <f t="shared" si="9"/>
        <v>0</v>
      </c>
      <c r="M280" s="569"/>
    </row>
    <row r="281" spans="2:13" s="39" customFormat="1">
      <c r="B281" s="40" t="str">
        <f>InpC!H137</f>
        <v>sum</v>
      </c>
      <c r="C281" s="40">
        <f>InpC!I137</f>
        <v>0</v>
      </c>
      <c r="D281" s="40">
        <f>InpC!J137</f>
        <v>0</v>
      </c>
      <c r="E281" s="40">
        <f>InpC!K137</f>
        <v>0</v>
      </c>
      <c r="F281" s="40">
        <f>InpC!L137</f>
        <v>0</v>
      </c>
      <c r="G281" s="569"/>
      <c r="H281" s="41">
        <f t="shared" si="9"/>
        <v>0</v>
      </c>
      <c r="I281" s="41">
        <f t="shared" si="9"/>
        <v>0</v>
      </c>
      <c r="J281" s="41">
        <f t="shared" si="9"/>
        <v>0</v>
      </c>
      <c r="K281" s="41">
        <f t="shared" si="9"/>
        <v>0</v>
      </c>
      <c r="L281" s="41">
        <f t="shared" si="9"/>
        <v>0</v>
      </c>
      <c r="M281" s="569"/>
    </row>
    <row r="282" spans="2:13" s="39" customFormat="1">
      <c r="B282" s="40" t="str">
        <f>InpC!H138</f>
        <v>sum</v>
      </c>
      <c r="C282" s="40">
        <f>InpC!I138</f>
        <v>0</v>
      </c>
      <c r="D282" s="40">
        <f>InpC!J138</f>
        <v>0</v>
      </c>
      <c r="E282" s="40">
        <f>InpC!K138</f>
        <v>0</v>
      </c>
      <c r="F282" s="40">
        <f>InpC!L138</f>
        <v>0</v>
      </c>
      <c r="G282" s="569"/>
      <c r="H282" s="41">
        <f t="shared" si="9"/>
        <v>0</v>
      </c>
      <c r="I282" s="41">
        <f t="shared" si="9"/>
        <v>0</v>
      </c>
      <c r="J282" s="41">
        <f t="shared" si="9"/>
        <v>0</v>
      </c>
      <c r="K282" s="41">
        <f t="shared" si="9"/>
        <v>0</v>
      </c>
      <c r="L282" s="41">
        <f t="shared" si="9"/>
        <v>0</v>
      </c>
      <c r="M282" s="569"/>
    </row>
    <row r="283" spans="2:13" s="39" customFormat="1">
      <c r="B283" s="40" t="str">
        <f>InpC!H139</f>
        <v>sum</v>
      </c>
      <c r="C283" s="40">
        <f>InpC!I139</f>
        <v>0</v>
      </c>
      <c r="D283" s="40">
        <f>InpC!J139</f>
        <v>0</v>
      </c>
      <c r="E283" s="40">
        <f>InpC!K139</f>
        <v>0</v>
      </c>
      <c r="F283" s="40">
        <f>InpC!L139</f>
        <v>0</v>
      </c>
      <c r="G283" s="569"/>
      <c r="H283" s="41">
        <f t="shared" si="9"/>
        <v>0</v>
      </c>
      <c r="I283" s="41">
        <f t="shared" si="9"/>
        <v>0</v>
      </c>
      <c r="J283" s="41">
        <f t="shared" si="9"/>
        <v>0</v>
      </c>
      <c r="K283" s="41">
        <f t="shared" si="9"/>
        <v>0</v>
      </c>
      <c r="L283" s="41">
        <f t="shared" si="9"/>
        <v>0</v>
      </c>
      <c r="M283" s="569"/>
    </row>
    <row r="284" spans="2:13" s="39" customFormat="1">
      <c r="B284" s="40" t="str">
        <f>InpC!H140</f>
        <v>sum</v>
      </c>
      <c r="C284" s="40">
        <f>InpC!I140</f>
        <v>0</v>
      </c>
      <c r="D284" s="40">
        <f>InpC!J140</f>
        <v>0</v>
      </c>
      <c r="E284" s="40">
        <f>InpC!K140</f>
        <v>0</v>
      </c>
      <c r="F284" s="40">
        <f>InpC!L140</f>
        <v>0</v>
      </c>
      <c r="G284" s="569"/>
      <c r="H284" s="41">
        <f t="shared" si="9"/>
        <v>0</v>
      </c>
      <c r="I284" s="41">
        <f t="shared" si="9"/>
        <v>0</v>
      </c>
      <c r="J284" s="41">
        <f t="shared" si="9"/>
        <v>0</v>
      </c>
      <c r="K284" s="41">
        <f t="shared" si="9"/>
        <v>0</v>
      </c>
      <c r="L284" s="41">
        <f t="shared" si="9"/>
        <v>0</v>
      </c>
      <c r="M284" s="569"/>
    </row>
    <row r="285" spans="2:13" s="39" customFormat="1">
      <c r="B285" s="40" t="str">
        <f>InpC!H141</f>
        <v>sum</v>
      </c>
      <c r="C285" s="40">
        <f>InpC!I141</f>
        <v>0</v>
      </c>
      <c r="D285" s="40">
        <f>InpC!J141</f>
        <v>0</v>
      </c>
      <c r="E285" s="40">
        <f>InpC!K141</f>
        <v>0</v>
      </c>
      <c r="F285" s="40">
        <f>InpC!L141</f>
        <v>0</v>
      </c>
      <c r="G285" s="569"/>
      <c r="H285" s="41">
        <f t="shared" si="9"/>
        <v>0</v>
      </c>
      <c r="I285" s="41">
        <f t="shared" si="9"/>
        <v>0</v>
      </c>
      <c r="J285" s="41">
        <f t="shared" si="9"/>
        <v>0</v>
      </c>
      <c r="K285" s="41">
        <f t="shared" si="9"/>
        <v>0</v>
      </c>
      <c r="L285" s="41">
        <f t="shared" si="9"/>
        <v>0</v>
      </c>
      <c r="M285" s="569"/>
    </row>
    <row r="286" spans="2:13" s="39" customFormat="1">
      <c r="B286" s="40" t="str">
        <f>InpC!H142</f>
        <v>sum</v>
      </c>
      <c r="C286" s="40">
        <f>InpC!I142</f>
        <v>0</v>
      </c>
      <c r="D286" s="40">
        <f>InpC!J142</f>
        <v>0</v>
      </c>
      <c r="E286" s="40">
        <f>InpC!K142</f>
        <v>0</v>
      </c>
      <c r="F286" s="40">
        <f>InpC!L142</f>
        <v>0</v>
      </c>
      <c r="G286" s="569"/>
      <c r="H286" s="41">
        <f t="shared" si="9"/>
        <v>0</v>
      </c>
      <c r="I286" s="41">
        <f t="shared" si="9"/>
        <v>0</v>
      </c>
      <c r="J286" s="41">
        <f t="shared" si="9"/>
        <v>0</v>
      </c>
      <c r="K286" s="41">
        <f t="shared" si="9"/>
        <v>0</v>
      </c>
      <c r="L286" s="41">
        <f t="shared" si="9"/>
        <v>0</v>
      </c>
      <c r="M286" s="569"/>
    </row>
    <row r="287" spans="2:13" s="39" customFormat="1">
      <c r="B287" s="40" t="str">
        <f>InpC!H143</f>
        <v>sum</v>
      </c>
      <c r="C287" s="40">
        <f>InpC!I143</f>
        <v>0</v>
      </c>
      <c r="D287" s="40">
        <f>InpC!J143</f>
        <v>0</v>
      </c>
      <c r="E287" s="40">
        <f>InpC!K143</f>
        <v>0</v>
      </c>
      <c r="F287" s="40">
        <f>InpC!L143</f>
        <v>0</v>
      </c>
      <c r="G287" s="569"/>
      <c r="H287" s="41">
        <f t="shared" si="9"/>
        <v>0</v>
      </c>
      <c r="I287" s="41">
        <f t="shared" si="9"/>
        <v>0</v>
      </c>
      <c r="J287" s="41">
        <f t="shared" si="9"/>
        <v>0</v>
      </c>
      <c r="K287" s="41">
        <f t="shared" si="9"/>
        <v>0</v>
      </c>
      <c r="L287" s="41">
        <f t="shared" si="9"/>
        <v>0</v>
      </c>
      <c r="M287" s="569"/>
    </row>
    <row r="288" spans="2:13" s="39" customFormat="1">
      <c r="B288" s="40" t="str">
        <f>InpC!H144</f>
        <v>sum</v>
      </c>
      <c r="C288" s="40">
        <f>InpC!I144</f>
        <v>0</v>
      </c>
      <c r="D288" s="40">
        <f>InpC!J144</f>
        <v>0</v>
      </c>
      <c r="E288" s="40">
        <f>InpC!K144</f>
        <v>0</v>
      </c>
      <c r="F288" s="40">
        <f>InpC!L144</f>
        <v>0</v>
      </c>
      <c r="G288" s="569"/>
      <c r="H288" s="41">
        <f t="shared" si="9"/>
        <v>0</v>
      </c>
      <c r="I288" s="41">
        <f t="shared" si="9"/>
        <v>0</v>
      </c>
      <c r="J288" s="41">
        <f t="shared" si="9"/>
        <v>0</v>
      </c>
      <c r="K288" s="41">
        <f t="shared" si="9"/>
        <v>0</v>
      </c>
      <c r="L288" s="41">
        <f t="shared" si="9"/>
        <v>0</v>
      </c>
      <c r="M288" s="569"/>
    </row>
    <row r="289" spans="2:13" s="39" customFormat="1">
      <c r="B289" s="40" t="str">
        <f>InpC!H145</f>
        <v>sum</v>
      </c>
      <c r="C289" s="40">
        <f>InpC!I145</f>
        <v>0</v>
      </c>
      <c r="D289" s="40">
        <f>InpC!J145</f>
        <v>0</v>
      </c>
      <c r="E289" s="40">
        <f>InpC!K145</f>
        <v>0</v>
      </c>
      <c r="F289" s="40">
        <f>InpC!L145</f>
        <v>0</v>
      </c>
      <c r="G289" s="569"/>
      <c r="H289" s="41">
        <f t="shared" si="9"/>
        <v>0</v>
      </c>
      <c r="I289" s="41">
        <f t="shared" si="9"/>
        <v>0</v>
      </c>
      <c r="J289" s="41">
        <f t="shared" si="9"/>
        <v>0</v>
      </c>
      <c r="K289" s="41">
        <f t="shared" si="9"/>
        <v>0</v>
      </c>
      <c r="L289" s="41">
        <f t="shared" si="9"/>
        <v>0</v>
      </c>
      <c r="M289" s="569"/>
    </row>
    <row r="290" spans="2:13" s="39" customFormat="1">
      <c r="B290" s="40" t="str">
        <f>InpC!H146</f>
        <v>sum</v>
      </c>
      <c r="C290" s="40">
        <f>InpC!I146</f>
        <v>0</v>
      </c>
      <c r="D290" s="40">
        <f>InpC!J146</f>
        <v>0</v>
      </c>
      <c r="E290" s="40">
        <f>InpC!K146</f>
        <v>0</v>
      </c>
      <c r="F290" s="40">
        <f>InpC!L146</f>
        <v>0</v>
      </c>
      <c r="G290" s="569"/>
      <c r="H290" s="41">
        <f t="shared" si="9"/>
        <v>0</v>
      </c>
      <c r="I290" s="41">
        <f t="shared" si="9"/>
        <v>0</v>
      </c>
      <c r="J290" s="41">
        <f t="shared" si="9"/>
        <v>0</v>
      </c>
      <c r="K290" s="41">
        <f t="shared" si="9"/>
        <v>0</v>
      </c>
      <c r="L290" s="41">
        <f t="shared" si="9"/>
        <v>0</v>
      </c>
      <c r="M290" s="569"/>
    </row>
    <row r="291" spans="2:13" customFormat="1">
      <c r="B291" s="569" t="s">
        <v>656</v>
      </c>
      <c r="C291" s="569" t="str">
        <f>InpC!G48</f>
        <v>TPSR</v>
      </c>
      <c r="H291" s="439">
        <f>SUM(H246:H290)</f>
        <v>0</v>
      </c>
      <c r="I291" s="439">
        <f>SUM(I246:I290)</f>
        <v>0</v>
      </c>
      <c r="J291" s="439">
        <f>SUM(J246:J290)</f>
        <v>0</v>
      </c>
      <c r="K291" s="439">
        <f>SUM(K246:K290)</f>
        <v>0</v>
      </c>
      <c r="L291" s="439">
        <f>SUM(L246:L290)</f>
        <v>0</v>
      </c>
    </row>
    <row r="292" spans="2:13" s="39" customFormat="1"/>
    <row r="293" spans="2:13" s="39" customFormat="1"/>
    <row r="294" spans="2:13" s="39" customFormat="1">
      <c r="B294" s="40">
        <f>InpC!H150</f>
        <v>0</v>
      </c>
      <c r="C294" s="40">
        <f>InpC!I150</f>
        <v>0</v>
      </c>
      <c r="D294" s="40">
        <f>InpC!J150</f>
        <v>0</v>
      </c>
      <c r="E294" s="40">
        <f>InpC!K150</f>
        <v>0</v>
      </c>
      <c r="F294" s="40">
        <f>InpC!L150</f>
        <v>0</v>
      </c>
      <c r="G294" s="41"/>
      <c r="H294" s="41">
        <f t="shared" ref="H294:L306" si="10">SUMIF($E$5:$E$177,$C294,H$5:H$177)+SUMIF($E$5:$E$177,$D294,H$5:H$177)+SUMIF($E$5:$E$177,$E294,H$5:H$177)+SUMIF($E$5:$E$177,$F294,H$5:H$177)+SUMIF($E$5:$E$177,$B294,H$5:H$177)</f>
        <v>0</v>
      </c>
      <c r="I294" s="41">
        <f t="shared" si="10"/>
        <v>0</v>
      </c>
      <c r="J294" s="41">
        <f t="shared" si="10"/>
        <v>0</v>
      </c>
      <c r="K294" s="41">
        <f t="shared" si="10"/>
        <v>0</v>
      </c>
      <c r="L294" s="41">
        <f t="shared" si="10"/>
        <v>0</v>
      </c>
      <c r="M294" s="41"/>
    </row>
    <row r="295" spans="2:13" s="39" customFormat="1">
      <c r="B295" s="40">
        <f>InpC!H151</f>
        <v>0</v>
      </c>
      <c r="C295" s="40">
        <f>InpC!I151</f>
        <v>0</v>
      </c>
      <c r="D295" s="40">
        <f>InpC!J151</f>
        <v>0</v>
      </c>
      <c r="E295" s="40">
        <f>InpC!K151</f>
        <v>0</v>
      </c>
      <c r="F295" s="40">
        <f>InpC!L151</f>
        <v>0</v>
      </c>
      <c r="G295" s="41"/>
      <c r="H295" s="41">
        <f t="shared" si="10"/>
        <v>0</v>
      </c>
      <c r="I295" s="41">
        <f t="shared" si="10"/>
        <v>0</v>
      </c>
      <c r="J295" s="41">
        <f t="shared" si="10"/>
        <v>0</v>
      </c>
      <c r="K295" s="41">
        <f t="shared" si="10"/>
        <v>0</v>
      </c>
      <c r="L295" s="41">
        <f t="shared" si="10"/>
        <v>0</v>
      </c>
      <c r="M295" s="41"/>
    </row>
    <row r="296" spans="2:13" s="39" customFormat="1">
      <c r="B296" s="40">
        <f>InpC!H152</f>
        <v>0</v>
      </c>
      <c r="C296" s="40">
        <f>InpC!I152</f>
        <v>0</v>
      </c>
      <c r="D296" s="40">
        <f>InpC!J152</f>
        <v>0</v>
      </c>
      <c r="E296" s="40">
        <f>InpC!K152</f>
        <v>0</v>
      </c>
      <c r="F296" s="40">
        <f>InpC!L152</f>
        <v>0</v>
      </c>
      <c r="G296" s="41"/>
      <c r="H296" s="41">
        <f t="shared" si="10"/>
        <v>0</v>
      </c>
      <c r="I296" s="41">
        <f t="shared" si="10"/>
        <v>0</v>
      </c>
      <c r="J296" s="41">
        <f t="shared" si="10"/>
        <v>0</v>
      </c>
      <c r="K296" s="41">
        <f t="shared" si="10"/>
        <v>0</v>
      </c>
      <c r="L296" s="41">
        <f t="shared" si="10"/>
        <v>0</v>
      </c>
      <c r="M296" s="41"/>
    </row>
    <row r="297" spans="2:13" s="39" customFormat="1">
      <c r="B297" s="40">
        <f>InpC!H153</f>
        <v>0</v>
      </c>
      <c r="C297" s="40">
        <f>InpC!I153</f>
        <v>0</v>
      </c>
      <c r="D297" s="40">
        <f>InpC!J153</f>
        <v>0</v>
      </c>
      <c r="E297" s="40">
        <f>InpC!K153</f>
        <v>0</v>
      </c>
      <c r="F297" s="40">
        <f>InpC!L153</f>
        <v>0</v>
      </c>
      <c r="G297" s="41"/>
      <c r="H297" s="41">
        <f t="shared" si="10"/>
        <v>0</v>
      </c>
      <c r="I297" s="41">
        <f t="shared" si="10"/>
        <v>0</v>
      </c>
      <c r="J297" s="41">
        <f t="shared" si="10"/>
        <v>0</v>
      </c>
      <c r="K297" s="41">
        <f t="shared" si="10"/>
        <v>0</v>
      </c>
      <c r="L297" s="41">
        <f t="shared" si="10"/>
        <v>0</v>
      </c>
      <c r="M297" s="41"/>
    </row>
    <row r="298" spans="2:13" s="39" customFormat="1">
      <c r="B298" s="40">
        <f>InpC!H154</f>
        <v>0</v>
      </c>
      <c r="C298" s="40">
        <f>InpC!I154</f>
        <v>0</v>
      </c>
      <c r="D298" s="40">
        <f>InpC!J154</f>
        <v>0</v>
      </c>
      <c r="E298" s="40">
        <f>InpC!K154</f>
        <v>0</v>
      </c>
      <c r="F298" s="40">
        <f>InpC!L154</f>
        <v>0</v>
      </c>
      <c r="G298" s="41"/>
      <c r="H298" s="41">
        <f t="shared" si="10"/>
        <v>0</v>
      </c>
      <c r="I298" s="41">
        <f t="shared" si="10"/>
        <v>0</v>
      </c>
      <c r="J298" s="41">
        <f t="shared" si="10"/>
        <v>0</v>
      </c>
      <c r="K298" s="41">
        <f t="shared" si="10"/>
        <v>0</v>
      </c>
      <c r="L298" s="41">
        <f t="shared" si="10"/>
        <v>0</v>
      </c>
      <c r="M298" s="41"/>
    </row>
    <row r="299" spans="2:13" s="39" customFormat="1">
      <c r="B299" s="40">
        <f>InpC!H155</f>
        <v>0</v>
      </c>
      <c r="C299" s="40">
        <f>InpC!I155</f>
        <v>0</v>
      </c>
      <c r="D299" s="40">
        <f>InpC!J155</f>
        <v>0</v>
      </c>
      <c r="E299" s="40">
        <f>InpC!K155</f>
        <v>0</v>
      </c>
      <c r="F299" s="40">
        <f>InpC!L155</f>
        <v>0</v>
      </c>
      <c r="G299" s="41"/>
      <c r="H299" s="41">
        <f t="shared" si="10"/>
        <v>0</v>
      </c>
      <c r="I299" s="41">
        <f t="shared" si="10"/>
        <v>0</v>
      </c>
      <c r="J299" s="41">
        <f t="shared" si="10"/>
        <v>0</v>
      </c>
      <c r="K299" s="41">
        <f t="shared" si="10"/>
        <v>0</v>
      </c>
      <c r="L299" s="41">
        <f t="shared" si="10"/>
        <v>0</v>
      </c>
      <c r="M299" s="41"/>
    </row>
    <row r="300" spans="2:13" s="39" customFormat="1">
      <c r="B300" s="40">
        <f>InpC!H156</f>
        <v>0</v>
      </c>
      <c r="C300" s="40">
        <f>InpC!I156</f>
        <v>0</v>
      </c>
      <c r="D300" s="40">
        <f>InpC!J156</f>
        <v>0</v>
      </c>
      <c r="E300" s="40">
        <f>InpC!K156</f>
        <v>0</v>
      </c>
      <c r="F300" s="40">
        <f>InpC!L156</f>
        <v>0</v>
      </c>
      <c r="G300" s="41"/>
      <c r="H300" s="41">
        <f t="shared" si="10"/>
        <v>0</v>
      </c>
      <c r="I300" s="41">
        <f t="shared" si="10"/>
        <v>0</v>
      </c>
      <c r="J300" s="41">
        <f t="shared" si="10"/>
        <v>0</v>
      </c>
      <c r="K300" s="41">
        <f t="shared" si="10"/>
        <v>0</v>
      </c>
      <c r="L300" s="41">
        <f t="shared" si="10"/>
        <v>0</v>
      </c>
      <c r="M300" s="41"/>
    </row>
    <row r="301" spans="2:13" s="39" customFormat="1">
      <c r="B301" s="40">
        <f>InpC!H157</f>
        <v>0</v>
      </c>
      <c r="C301" s="40">
        <f>InpC!I157</f>
        <v>0</v>
      </c>
      <c r="D301" s="40">
        <f>InpC!J157</f>
        <v>0</v>
      </c>
      <c r="E301" s="40">
        <f>InpC!K157</f>
        <v>0</v>
      </c>
      <c r="F301" s="40">
        <f>InpC!L157</f>
        <v>0</v>
      </c>
      <c r="G301" s="41"/>
      <c r="H301" s="41">
        <f t="shared" si="10"/>
        <v>0</v>
      </c>
      <c r="I301" s="41">
        <f t="shared" si="10"/>
        <v>0</v>
      </c>
      <c r="J301" s="41">
        <f t="shared" si="10"/>
        <v>0</v>
      </c>
      <c r="K301" s="41">
        <f t="shared" si="10"/>
        <v>0</v>
      </c>
      <c r="L301" s="41">
        <f t="shared" si="10"/>
        <v>0</v>
      </c>
      <c r="M301" s="41"/>
    </row>
    <row r="302" spans="2:13" s="39" customFormat="1">
      <c r="B302" s="40">
        <f>InpC!H158</f>
        <v>0</v>
      </c>
      <c r="C302" s="40">
        <f>InpC!I158</f>
        <v>0</v>
      </c>
      <c r="D302" s="40">
        <f>InpC!J158</f>
        <v>0</v>
      </c>
      <c r="E302" s="40">
        <f>InpC!K158</f>
        <v>0</v>
      </c>
      <c r="F302" s="40">
        <f>InpC!L158</f>
        <v>0</v>
      </c>
      <c r="G302" s="569"/>
      <c r="H302" s="41">
        <f t="shared" si="10"/>
        <v>0</v>
      </c>
      <c r="I302" s="41">
        <f t="shared" si="10"/>
        <v>0</v>
      </c>
      <c r="J302" s="41">
        <f t="shared" si="10"/>
        <v>0</v>
      </c>
      <c r="K302" s="41">
        <f t="shared" si="10"/>
        <v>0</v>
      </c>
      <c r="L302" s="41">
        <f t="shared" si="10"/>
        <v>0</v>
      </c>
      <c r="M302" s="41"/>
    </row>
    <row r="303" spans="2:13" s="39" customFormat="1">
      <c r="B303" s="40">
        <f>InpC!H159</f>
        <v>0</v>
      </c>
      <c r="C303" s="40">
        <f>InpC!I159</f>
        <v>0</v>
      </c>
      <c r="D303" s="40">
        <f>InpC!J159</f>
        <v>0</v>
      </c>
      <c r="E303" s="40">
        <f>InpC!K159</f>
        <v>0</v>
      </c>
      <c r="F303" s="40">
        <f>InpC!L159</f>
        <v>0</v>
      </c>
      <c r="G303" s="569"/>
      <c r="H303" s="41">
        <f t="shared" si="10"/>
        <v>0</v>
      </c>
      <c r="I303" s="41">
        <f t="shared" si="10"/>
        <v>0</v>
      </c>
      <c r="J303" s="41">
        <f t="shared" si="10"/>
        <v>0</v>
      </c>
      <c r="K303" s="41">
        <f t="shared" si="10"/>
        <v>0</v>
      </c>
      <c r="L303" s="41">
        <f t="shared" si="10"/>
        <v>0</v>
      </c>
      <c r="M303" s="41"/>
    </row>
    <row r="304" spans="2:13" s="39" customFormat="1">
      <c r="B304" s="40">
        <f>InpC!H160</f>
        <v>0</v>
      </c>
      <c r="C304" s="40">
        <f>InpC!I160</f>
        <v>0</v>
      </c>
      <c r="D304" s="40">
        <f>InpC!J160</f>
        <v>0</v>
      </c>
      <c r="E304" s="40">
        <f>InpC!K160</f>
        <v>0</v>
      </c>
      <c r="F304" s="40">
        <f>InpC!L160</f>
        <v>0</v>
      </c>
      <c r="G304" s="569"/>
      <c r="H304" s="41">
        <f t="shared" si="10"/>
        <v>0</v>
      </c>
      <c r="I304" s="41">
        <f t="shared" si="10"/>
        <v>0</v>
      </c>
      <c r="J304" s="41">
        <f t="shared" si="10"/>
        <v>0</v>
      </c>
      <c r="K304" s="41">
        <f t="shared" si="10"/>
        <v>0</v>
      </c>
      <c r="L304" s="41">
        <f t="shared" si="10"/>
        <v>0</v>
      </c>
      <c r="M304" s="41"/>
    </row>
    <row r="305" spans="2:13" s="39" customFormat="1">
      <c r="B305" s="40">
        <f>InpC!H161</f>
        <v>0</v>
      </c>
      <c r="C305" s="40">
        <f>InpC!I161</f>
        <v>0</v>
      </c>
      <c r="D305" s="40">
        <f>InpC!J161</f>
        <v>0</v>
      </c>
      <c r="E305" s="40">
        <f>InpC!K161</f>
        <v>0</v>
      </c>
      <c r="F305" s="40">
        <f>InpC!L161</f>
        <v>0</v>
      </c>
      <c r="G305" s="569"/>
      <c r="H305" s="41">
        <f t="shared" si="10"/>
        <v>0</v>
      </c>
      <c r="I305" s="41">
        <f t="shared" si="10"/>
        <v>0</v>
      </c>
      <c r="J305" s="41">
        <f t="shared" si="10"/>
        <v>0</v>
      </c>
      <c r="K305" s="41">
        <f t="shared" si="10"/>
        <v>0</v>
      </c>
      <c r="L305" s="41">
        <f t="shared" si="10"/>
        <v>0</v>
      </c>
      <c r="M305" s="41"/>
    </row>
    <row r="306" spans="2:13" s="39" customFormat="1">
      <c r="B306" s="40">
        <f>InpC!H162</f>
        <v>0</v>
      </c>
      <c r="C306" s="40">
        <f>InpC!I162</f>
        <v>0</v>
      </c>
      <c r="D306" s="40">
        <f>InpC!J162</f>
        <v>0</v>
      </c>
      <c r="E306" s="40">
        <f>InpC!K162</f>
        <v>0</v>
      </c>
      <c r="F306" s="40">
        <f>InpC!L162</f>
        <v>0</v>
      </c>
      <c r="G306" s="569"/>
      <c r="H306" s="41">
        <f t="shared" si="10"/>
        <v>0</v>
      </c>
      <c r="I306" s="41">
        <f t="shared" si="10"/>
        <v>0</v>
      </c>
      <c r="J306" s="41">
        <f t="shared" si="10"/>
        <v>0</v>
      </c>
      <c r="K306" s="41">
        <f t="shared" si="10"/>
        <v>0</v>
      </c>
      <c r="L306" s="41">
        <f t="shared" si="10"/>
        <v>0</v>
      </c>
      <c r="M306" s="41"/>
    </row>
    <row r="307" spans="2:13" s="39" customFormat="1">
      <c r="B307" s="569" t="s">
        <v>657</v>
      </c>
      <c r="C307" s="569" t="s">
        <v>658</v>
      </c>
      <c r="D307" s="571"/>
      <c r="E307" s="569"/>
      <c r="F307" s="569"/>
      <c r="G307" s="569"/>
      <c r="H307" s="43">
        <f>SUM(H294:H306)</f>
        <v>0</v>
      </c>
      <c r="I307" s="43">
        <f>SUM(I294:I306)</f>
        <v>0</v>
      </c>
      <c r="J307" s="43">
        <f>SUM(J294:J306)</f>
        <v>0</v>
      </c>
      <c r="K307" s="43">
        <f>SUM(K294:K306)</f>
        <v>0</v>
      </c>
      <c r="L307" s="43">
        <f>SUM(L294:L306)</f>
        <v>0</v>
      </c>
      <c r="M307" s="569"/>
    </row>
    <row r="308" spans="2:13" customFormat="1"/>
    <row r="309" spans="2:13" customFormat="1"/>
    <row r="310" spans="2:13" s="39" customFormat="1">
      <c r="B310" s="40" t="str">
        <f>InpC!H166</f>
        <v>DS2E_003C_PR24</v>
      </c>
      <c r="C310" s="40" t="str">
        <f>InpC!I166</f>
        <v>DS2E_005C_PR24</v>
      </c>
      <c r="D310" s="40" t="str">
        <f>InpC!J166</f>
        <v>DS2W_001_C_PR24</v>
      </c>
      <c r="E310" s="40" t="str">
        <f>InpC!K166</f>
        <v>DS2W_003_C_PR24</v>
      </c>
      <c r="F310" s="40">
        <f>InpC!L166</f>
        <v>0</v>
      </c>
      <c r="G310" s="569"/>
      <c r="H310" s="41">
        <f t="shared" ref="H310:L319" si="11">SUMIF($E$5:$E$177,$C310,H$5:H$177)+SUMIF($E$5:$E$177,$D310,H$5:H$177)+SUMIF($E$5:$E$177,$E310,H$5:H$177)+SUMIF($E$5:$E$177,$F310,H$5:H$177)+SUMIF($E$5:$E$177,$B310,H$5:H$177)</f>
        <v>2.5659999999999998</v>
      </c>
      <c r="I310" s="41">
        <f t="shared" si="11"/>
        <v>2.3980000000000001</v>
      </c>
      <c r="J310" s="41">
        <f t="shared" si="11"/>
        <v>2.3980000000000001</v>
      </c>
      <c r="K310" s="41">
        <f t="shared" si="11"/>
        <v>2.3140000000000001</v>
      </c>
      <c r="L310" s="41">
        <f t="shared" si="11"/>
        <v>2.4540000000000002</v>
      </c>
      <c r="M310" s="569"/>
    </row>
    <row r="311" spans="2:13" s="39" customFormat="1">
      <c r="B311" s="40" t="str">
        <f>InpC!H167</f>
        <v>DS2E_003O_PR24</v>
      </c>
      <c r="C311" s="40" t="str">
        <f>InpC!I167</f>
        <v>DS2E_005O_PR24</v>
      </c>
      <c r="D311" s="40" t="str">
        <f>InpC!J167</f>
        <v>DS2W_001_O_PR24</v>
      </c>
      <c r="E311" s="40" t="str">
        <f>InpC!K167</f>
        <v>DS2W_003_O_PR24</v>
      </c>
      <c r="F311" s="40">
        <f>InpC!L167</f>
        <v>0</v>
      </c>
      <c r="G311" s="569"/>
      <c r="H311" s="41">
        <f t="shared" si="11"/>
        <v>0</v>
      </c>
      <c r="I311" s="41">
        <f t="shared" si="11"/>
        <v>0</v>
      </c>
      <c r="J311" s="41">
        <f t="shared" si="11"/>
        <v>0</v>
      </c>
      <c r="K311" s="41">
        <f t="shared" si="11"/>
        <v>0</v>
      </c>
      <c r="L311" s="41">
        <f t="shared" si="11"/>
        <v>0</v>
      </c>
      <c r="M311" s="569"/>
    </row>
    <row r="312" spans="2:13" s="39" customFormat="1">
      <c r="B312" s="40" t="str">
        <f>InpC!H168</f>
        <v>sum</v>
      </c>
      <c r="C312" s="40">
        <f>InpC!I168</f>
        <v>0</v>
      </c>
      <c r="D312" s="40">
        <f>InpC!J168</f>
        <v>0</v>
      </c>
      <c r="E312" s="40">
        <f>InpC!K168</f>
        <v>0</v>
      </c>
      <c r="F312" s="40">
        <f>InpC!L168</f>
        <v>0</v>
      </c>
      <c r="G312" s="569"/>
      <c r="H312" s="41">
        <f t="shared" si="11"/>
        <v>0</v>
      </c>
      <c r="I312" s="41">
        <f t="shared" si="11"/>
        <v>0</v>
      </c>
      <c r="J312" s="41">
        <f t="shared" si="11"/>
        <v>0</v>
      </c>
      <c r="K312" s="41">
        <f t="shared" si="11"/>
        <v>0</v>
      </c>
      <c r="L312" s="41">
        <f t="shared" si="11"/>
        <v>0</v>
      </c>
      <c r="M312" s="569"/>
    </row>
    <row r="313" spans="2:13" s="39" customFormat="1">
      <c r="B313" s="40" t="str">
        <f>InpC!H169</f>
        <v>DS3_003TOT_PR24</v>
      </c>
      <c r="C313" s="40">
        <f>InpC!I169</f>
        <v>0</v>
      </c>
      <c r="D313" s="40">
        <f>InpC!J169</f>
        <v>0</v>
      </c>
      <c r="E313" s="40">
        <f>InpC!K169</f>
        <v>0</v>
      </c>
      <c r="F313" s="40">
        <f>InpC!L169</f>
        <v>0</v>
      </c>
      <c r="G313" s="569"/>
      <c r="H313" s="41">
        <f t="shared" si="11"/>
        <v>0</v>
      </c>
      <c r="I313" s="41">
        <f t="shared" si="11"/>
        <v>0</v>
      </c>
      <c r="J313" s="41">
        <f t="shared" si="11"/>
        <v>0</v>
      </c>
      <c r="K313" s="41">
        <f t="shared" si="11"/>
        <v>0</v>
      </c>
      <c r="L313" s="41">
        <f t="shared" si="11"/>
        <v>0</v>
      </c>
      <c r="M313" s="569"/>
    </row>
    <row r="314" spans="2:13" s="39" customFormat="1">
      <c r="B314" s="40" t="str">
        <f>InpC!H170</f>
        <v>DS3_007TOT_PR24</v>
      </c>
      <c r="C314" s="40">
        <f>InpC!I170</f>
        <v>0</v>
      </c>
      <c r="D314" s="40">
        <f>InpC!J170</f>
        <v>0</v>
      </c>
      <c r="E314" s="40">
        <f>InpC!K170</f>
        <v>0</v>
      </c>
      <c r="F314" s="40">
        <f>InpC!L170</f>
        <v>0</v>
      </c>
      <c r="G314" s="569"/>
      <c r="H314" s="41">
        <f t="shared" si="11"/>
        <v>0</v>
      </c>
      <c r="I314" s="41">
        <f t="shared" si="11"/>
        <v>0</v>
      </c>
      <c r="J314" s="41">
        <f t="shared" si="11"/>
        <v>0</v>
      </c>
      <c r="K314" s="41">
        <f t="shared" si="11"/>
        <v>0</v>
      </c>
      <c r="L314" s="41">
        <f t="shared" si="11"/>
        <v>0</v>
      </c>
      <c r="M314" s="569"/>
    </row>
    <row r="315" spans="2:13" s="39" customFormat="1">
      <c r="B315" s="40" t="str">
        <f>InpC!H171</f>
        <v>sum</v>
      </c>
      <c r="C315" s="40">
        <f>InpC!I171</f>
        <v>0</v>
      </c>
      <c r="D315" s="40">
        <f>InpC!J171</f>
        <v>0</v>
      </c>
      <c r="E315" s="40">
        <f>InpC!K171</f>
        <v>0</v>
      </c>
      <c r="F315" s="40">
        <f>InpC!L171</f>
        <v>0</v>
      </c>
      <c r="G315" s="569"/>
      <c r="H315" s="41">
        <f t="shared" si="11"/>
        <v>0</v>
      </c>
      <c r="I315" s="41">
        <f t="shared" si="11"/>
        <v>0</v>
      </c>
      <c r="J315" s="41">
        <f t="shared" si="11"/>
        <v>0</v>
      </c>
      <c r="K315" s="41">
        <f t="shared" si="11"/>
        <v>0</v>
      </c>
      <c r="L315" s="41">
        <f t="shared" si="11"/>
        <v>0</v>
      </c>
      <c r="M315" s="569"/>
    </row>
    <row r="316" spans="2:13" s="39" customFormat="1">
      <c r="B316" s="40" t="str">
        <f>InpC!H172</f>
        <v>DS2E_006C_PR24</v>
      </c>
      <c r="C316" s="40" t="str">
        <f>InpC!I172</f>
        <v>DS2W_004_C_PR24</v>
      </c>
      <c r="D316" s="40">
        <f>InpC!J172</f>
        <v>0</v>
      </c>
      <c r="E316" s="40">
        <f>InpC!K172</f>
        <v>0</v>
      </c>
      <c r="F316" s="40">
        <f>InpC!L172</f>
        <v>0</v>
      </c>
      <c r="G316" s="569"/>
      <c r="H316" s="41">
        <f t="shared" si="11"/>
        <v>1.17</v>
      </c>
      <c r="I316" s="41">
        <f t="shared" si="11"/>
        <v>0.91400000000000003</v>
      </c>
      <c r="J316" s="41">
        <f t="shared" si="11"/>
        <v>0.91400000000000003</v>
      </c>
      <c r="K316" s="41">
        <f t="shared" si="11"/>
        <v>0.88200000000000001</v>
      </c>
      <c r="L316" s="41">
        <f t="shared" si="11"/>
        <v>0.91400000000000003</v>
      </c>
      <c r="M316" s="569"/>
    </row>
    <row r="317" spans="2:13" s="39" customFormat="1">
      <c r="B317" s="40" t="str">
        <f>InpC!H173</f>
        <v>DS2E_006O_PR24</v>
      </c>
      <c r="C317" s="40" t="str">
        <f>InpC!I173</f>
        <v>DS2W_004_O_PR24</v>
      </c>
      <c r="D317" s="40">
        <f>InpC!J173</f>
        <v>0</v>
      </c>
      <c r="E317" s="40">
        <f>InpC!K173</f>
        <v>0</v>
      </c>
      <c r="F317" s="40">
        <f>InpC!L173</f>
        <v>0</v>
      </c>
      <c r="G317" s="569"/>
      <c r="H317" s="41">
        <f t="shared" si="11"/>
        <v>0</v>
      </c>
      <c r="I317" s="41">
        <f t="shared" si="11"/>
        <v>0</v>
      </c>
      <c r="J317" s="41">
        <f t="shared" si="11"/>
        <v>0</v>
      </c>
      <c r="K317" s="41">
        <f t="shared" si="11"/>
        <v>0</v>
      </c>
      <c r="L317" s="41">
        <f t="shared" si="11"/>
        <v>0</v>
      </c>
      <c r="M317" s="569"/>
    </row>
    <row r="318" spans="2:13" s="39" customFormat="1">
      <c r="B318" s="40" t="str">
        <f>InpC!H174</f>
        <v>sum</v>
      </c>
      <c r="C318" s="40">
        <f>InpC!I174</f>
        <v>0</v>
      </c>
      <c r="D318" s="40">
        <f>InpC!J174</f>
        <v>0</v>
      </c>
      <c r="E318" s="40">
        <f>InpC!K174</f>
        <v>0</v>
      </c>
      <c r="F318" s="40">
        <f>InpC!L174</f>
        <v>0</v>
      </c>
      <c r="G318" s="569"/>
      <c r="H318" s="41">
        <f t="shared" si="11"/>
        <v>0</v>
      </c>
      <c r="I318" s="41">
        <f t="shared" si="11"/>
        <v>0</v>
      </c>
      <c r="J318" s="41">
        <f t="shared" si="11"/>
        <v>0</v>
      </c>
      <c r="K318" s="41">
        <f t="shared" si="11"/>
        <v>0</v>
      </c>
      <c r="L318" s="41">
        <f t="shared" si="11"/>
        <v>0</v>
      </c>
      <c r="M318" s="569"/>
    </row>
    <row r="319" spans="2:13" s="39" customFormat="1">
      <c r="B319" s="40" t="str">
        <f>InpC!H175</f>
        <v>DS3_004TOT_PR24</v>
      </c>
      <c r="C319" s="40">
        <f>InpC!I175</f>
        <v>0</v>
      </c>
      <c r="D319" s="40">
        <f>InpC!J175</f>
        <v>0</v>
      </c>
      <c r="E319" s="40">
        <f>InpC!K175</f>
        <v>0</v>
      </c>
      <c r="F319" s="40">
        <f>InpC!L175</f>
        <v>0</v>
      </c>
      <c r="G319" s="569"/>
      <c r="H319" s="41">
        <f t="shared" si="11"/>
        <v>0</v>
      </c>
      <c r="I319" s="41">
        <f t="shared" si="11"/>
        <v>0</v>
      </c>
      <c r="J319" s="41">
        <f t="shared" si="11"/>
        <v>0</v>
      </c>
      <c r="K319" s="41">
        <f t="shared" si="11"/>
        <v>0</v>
      </c>
      <c r="L319" s="41">
        <f t="shared" si="11"/>
        <v>0</v>
      </c>
      <c r="M319" s="569"/>
    </row>
    <row r="320" spans="2:13" s="39" customFormat="1">
      <c r="B320" s="40" t="str">
        <f>InpC!H176</f>
        <v>DS3_008TOT_PR24</v>
      </c>
      <c r="C320" s="40">
        <f>InpC!I176</f>
        <v>0</v>
      </c>
      <c r="D320" s="40">
        <f>InpC!J176</f>
        <v>0</v>
      </c>
      <c r="E320" s="40">
        <f>InpC!K176</f>
        <v>0</v>
      </c>
      <c r="F320" s="40">
        <f>InpC!L176</f>
        <v>0</v>
      </c>
      <c r="G320" s="569"/>
      <c r="H320" s="41">
        <f t="shared" ref="H320:L329" si="12">SUMIF($E$5:$E$177,$C320,H$5:H$177)+SUMIF($E$5:$E$177,$D320,H$5:H$177)+SUMIF($E$5:$E$177,$E320,H$5:H$177)+SUMIF($E$5:$E$177,$F320,H$5:H$177)+SUMIF($E$5:$E$177,$B320,H$5:H$177)</f>
        <v>0</v>
      </c>
      <c r="I320" s="41">
        <f t="shared" si="12"/>
        <v>0</v>
      </c>
      <c r="J320" s="41">
        <f t="shared" si="12"/>
        <v>0</v>
      </c>
      <c r="K320" s="41">
        <f t="shared" si="12"/>
        <v>0</v>
      </c>
      <c r="L320" s="41">
        <f t="shared" si="12"/>
        <v>0</v>
      </c>
      <c r="M320" s="569"/>
    </row>
    <row r="321" spans="2:13" s="39" customFormat="1">
      <c r="B321" s="40" t="str">
        <f>InpC!H177</f>
        <v>sum</v>
      </c>
      <c r="C321" s="40">
        <f>InpC!I177</f>
        <v>0</v>
      </c>
      <c r="D321" s="40">
        <f>InpC!J177</f>
        <v>0</v>
      </c>
      <c r="E321" s="40">
        <f>InpC!K177</f>
        <v>0</v>
      </c>
      <c r="F321" s="40">
        <f>InpC!L177</f>
        <v>0</v>
      </c>
      <c r="G321" s="569"/>
      <c r="H321" s="41">
        <f t="shared" si="12"/>
        <v>0</v>
      </c>
      <c r="I321" s="41">
        <f t="shared" si="12"/>
        <v>0</v>
      </c>
      <c r="J321" s="41">
        <f t="shared" si="12"/>
        <v>0</v>
      </c>
      <c r="K321" s="41">
        <f t="shared" si="12"/>
        <v>0</v>
      </c>
      <c r="L321" s="41">
        <f t="shared" si="12"/>
        <v>0</v>
      </c>
      <c r="M321" s="569"/>
    </row>
    <row r="322" spans="2:13" s="39" customFormat="1">
      <c r="B322" s="40" t="str">
        <f>InpC!H178</f>
        <v>DS2E_002C_PR24</v>
      </c>
      <c r="C322" s="40" t="str">
        <f>InpC!I178</f>
        <v>DS2W_007_C_PR24</v>
      </c>
      <c r="D322" s="40">
        <f>InpC!J178</f>
        <v>0</v>
      </c>
      <c r="E322" s="40">
        <f>InpC!K178</f>
        <v>0</v>
      </c>
      <c r="F322" s="40">
        <f>InpC!L178</f>
        <v>0</v>
      </c>
      <c r="G322" s="569"/>
      <c r="H322" s="41">
        <f t="shared" si="12"/>
        <v>0</v>
      </c>
      <c r="I322" s="41">
        <f t="shared" si="12"/>
        <v>0</v>
      </c>
      <c r="J322" s="41">
        <f t="shared" si="12"/>
        <v>0</v>
      </c>
      <c r="K322" s="41">
        <f t="shared" si="12"/>
        <v>0</v>
      </c>
      <c r="L322" s="41">
        <f t="shared" si="12"/>
        <v>0</v>
      </c>
      <c r="M322" s="569"/>
    </row>
    <row r="323" spans="2:13" s="39" customFormat="1">
      <c r="B323" s="40" t="str">
        <f>InpC!H179</f>
        <v>DS2E_002O_PR24</v>
      </c>
      <c r="C323" s="40" t="str">
        <f>InpC!I179</f>
        <v>DS2W_007_O_PR24</v>
      </c>
      <c r="D323" s="40">
        <f>InpC!J179</f>
        <v>0</v>
      </c>
      <c r="E323" s="40">
        <f>InpC!K179</f>
        <v>0</v>
      </c>
      <c r="F323" s="40">
        <f>InpC!L179</f>
        <v>0</v>
      </c>
      <c r="G323" s="569"/>
      <c r="H323" s="41">
        <f t="shared" si="12"/>
        <v>0</v>
      </c>
      <c r="I323" s="41">
        <f t="shared" si="12"/>
        <v>0</v>
      </c>
      <c r="J323" s="41">
        <f t="shared" si="12"/>
        <v>0</v>
      </c>
      <c r="K323" s="41">
        <f t="shared" si="12"/>
        <v>0</v>
      </c>
      <c r="L323" s="41">
        <f t="shared" si="12"/>
        <v>0</v>
      </c>
      <c r="M323" s="569"/>
    </row>
    <row r="324" spans="2:13" s="39" customFormat="1">
      <c r="B324" s="40" t="str">
        <f>InpC!H180</f>
        <v>sum</v>
      </c>
      <c r="C324" s="40">
        <f>InpC!I180</f>
        <v>0</v>
      </c>
      <c r="D324" s="40">
        <f>InpC!J180</f>
        <v>0</v>
      </c>
      <c r="E324" s="40">
        <f>InpC!K180</f>
        <v>0</v>
      </c>
      <c r="F324" s="40">
        <f>InpC!L180</f>
        <v>0</v>
      </c>
      <c r="G324" s="569"/>
      <c r="H324" s="41">
        <f t="shared" si="12"/>
        <v>0</v>
      </c>
      <c r="I324" s="41">
        <f t="shared" si="12"/>
        <v>0</v>
      </c>
      <c r="J324" s="41">
        <f t="shared" si="12"/>
        <v>0</v>
      </c>
      <c r="K324" s="41">
        <f t="shared" si="12"/>
        <v>0</v>
      </c>
      <c r="L324" s="41">
        <f t="shared" si="12"/>
        <v>0</v>
      </c>
      <c r="M324" s="569"/>
    </row>
    <row r="325" spans="2:13" s="39" customFormat="1">
      <c r="B325" s="40" t="str">
        <f>InpC!H181</f>
        <v>DS3_014TOT_PR24</v>
      </c>
      <c r="C325" s="40">
        <f>InpC!I181</f>
        <v>0</v>
      </c>
      <c r="D325" s="40">
        <f>InpC!J181</f>
        <v>0</v>
      </c>
      <c r="E325" s="40">
        <f>InpC!K181</f>
        <v>0</v>
      </c>
      <c r="F325" s="40">
        <f>InpC!L181</f>
        <v>0</v>
      </c>
      <c r="G325" s="569"/>
      <c r="H325" s="41">
        <f t="shared" si="12"/>
        <v>0</v>
      </c>
      <c r="I325" s="41">
        <f t="shared" si="12"/>
        <v>0</v>
      </c>
      <c r="J325" s="41">
        <f t="shared" si="12"/>
        <v>0</v>
      </c>
      <c r="K325" s="41">
        <f t="shared" si="12"/>
        <v>0</v>
      </c>
      <c r="L325" s="41">
        <f t="shared" si="12"/>
        <v>0</v>
      </c>
      <c r="M325" s="569"/>
    </row>
    <row r="326" spans="2:13" s="39" customFormat="1">
      <c r="B326" s="40" t="str">
        <f>InpC!H182</f>
        <v>DS3_015TOT_PR24</v>
      </c>
      <c r="C326" s="40">
        <f>InpC!I182</f>
        <v>0</v>
      </c>
      <c r="D326" s="40">
        <f>InpC!J182</f>
        <v>0</v>
      </c>
      <c r="E326" s="40">
        <f>InpC!K182</f>
        <v>0</v>
      </c>
      <c r="F326" s="40">
        <f>InpC!L182</f>
        <v>0</v>
      </c>
      <c r="G326" s="569"/>
      <c r="H326" s="41">
        <f t="shared" si="12"/>
        <v>0</v>
      </c>
      <c r="I326" s="41">
        <f t="shared" si="12"/>
        <v>0</v>
      </c>
      <c r="J326" s="41">
        <f t="shared" si="12"/>
        <v>0</v>
      </c>
      <c r="K326" s="41">
        <f t="shared" si="12"/>
        <v>0</v>
      </c>
      <c r="L326" s="41">
        <f t="shared" si="12"/>
        <v>0</v>
      </c>
      <c r="M326" s="569"/>
    </row>
    <row r="327" spans="2:13" s="39" customFormat="1">
      <c r="B327" s="40" t="str">
        <f>InpC!H183</f>
        <v>sum</v>
      </c>
      <c r="C327" s="40">
        <f>InpC!I183</f>
        <v>0</v>
      </c>
      <c r="D327" s="40">
        <f>InpC!J183</f>
        <v>0</v>
      </c>
      <c r="E327" s="40">
        <f>InpC!K183</f>
        <v>0</v>
      </c>
      <c r="F327" s="40">
        <f>InpC!L183</f>
        <v>0</v>
      </c>
      <c r="G327" s="569"/>
      <c r="H327" s="41">
        <f t="shared" si="12"/>
        <v>0</v>
      </c>
      <c r="I327" s="41">
        <f t="shared" si="12"/>
        <v>0</v>
      </c>
      <c r="J327" s="41">
        <f t="shared" si="12"/>
        <v>0</v>
      </c>
      <c r="K327" s="41">
        <f t="shared" si="12"/>
        <v>0</v>
      </c>
      <c r="L327" s="41">
        <f t="shared" si="12"/>
        <v>0</v>
      </c>
      <c r="M327" s="569"/>
    </row>
    <row r="328" spans="2:13" s="39" customFormat="1">
      <c r="B328" s="40" t="str">
        <f>InpC!H184</f>
        <v>DS2E_004C_PR24</v>
      </c>
      <c r="C328" s="40" t="str">
        <f>InpC!I184</f>
        <v>DS2E_007C_PR24</v>
      </c>
      <c r="D328" s="40" t="str">
        <f>InpC!J184</f>
        <v>DS2W_002_C_PR24</v>
      </c>
      <c r="E328" s="40" t="str">
        <f>InpC!K184</f>
        <v>DS2W_005_C_PR24</v>
      </c>
      <c r="F328" s="40">
        <f>InpC!L184</f>
        <v>0</v>
      </c>
      <c r="G328" s="569"/>
      <c r="H328" s="41">
        <f t="shared" si="12"/>
        <v>0</v>
      </c>
      <c r="I328" s="41">
        <f t="shared" si="12"/>
        <v>0</v>
      </c>
      <c r="J328" s="41">
        <f t="shared" si="12"/>
        <v>0</v>
      </c>
      <c r="K328" s="41">
        <f t="shared" si="12"/>
        <v>0</v>
      </c>
      <c r="L328" s="41">
        <f t="shared" si="12"/>
        <v>0</v>
      </c>
      <c r="M328" s="569"/>
    </row>
    <row r="329" spans="2:13" s="39" customFormat="1">
      <c r="B329" s="40" t="str">
        <f>InpC!H185</f>
        <v>DS2E_004O_PR24</v>
      </c>
      <c r="C329" s="40" t="str">
        <f>InpC!I185</f>
        <v>DS2E_007O_PR24</v>
      </c>
      <c r="D329" s="40" t="str">
        <f>InpC!J185</f>
        <v>DS2W_002_O_PR24</v>
      </c>
      <c r="E329" s="40" t="str">
        <f>InpC!K185</f>
        <v>DS2W_005_O_PR24</v>
      </c>
      <c r="F329" s="40">
        <f>InpC!L185</f>
        <v>0</v>
      </c>
      <c r="G329" s="569"/>
      <c r="H329" s="41">
        <f t="shared" si="12"/>
        <v>0</v>
      </c>
      <c r="I329" s="41">
        <f t="shared" si="12"/>
        <v>0</v>
      </c>
      <c r="J329" s="41">
        <f t="shared" si="12"/>
        <v>0</v>
      </c>
      <c r="K329" s="41">
        <f t="shared" si="12"/>
        <v>0</v>
      </c>
      <c r="L329" s="41">
        <f t="shared" si="12"/>
        <v>0</v>
      </c>
      <c r="M329" s="569"/>
    </row>
    <row r="330" spans="2:13" s="39" customFormat="1">
      <c r="B330" s="40" t="str">
        <f>InpC!H186</f>
        <v>sum</v>
      </c>
      <c r="C330" s="40">
        <f>InpC!I186</f>
        <v>0</v>
      </c>
      <c r="D330" s="40">
        <f>InpC!J186</f>
        <v>0</v>
      </c>
      <c r="E330" s="40">
        <f>InpC!K186</f>
        <v>0</v>
      </c>
      <c r="F330" s="40">
        <f>InpC!L186</f>
        <v>0</v>
      </c>
      <c r="G330" s="569"/>
      <c r="H330" s="41">
        <f t="shared" ref="H330:L339" si="13">SUMIF($E$5:$E$177,$C330,H$5:H$177)+SUMIF($E$5:$E$177,$D330,H$5:H$177)+SUMIF($E$5:$E$177,$E330,H$5:H$177)+SUMIF($E$5:$E$177,$F330,H$5:H$177)+SUMIF($E$5:$E$177,$B330,H$5:H$177)</f>
        <v>0</v>
      </c>
      <c r="I330" s="41">
        <f t="shared" si="13"/>
        <v>0</v>
      </c>
      <c r="J330" s="41">
        <f t="shared" si="13"/>
        <v>0</v>
      </c>
      <c r="K330" s="41">
        <f t="shared" si="13"/>
        <v>0</v>
      </c>
      <c r="L330" s="41">
        <f t="shared" si="13"/>
        <v>0</v>
      </c>
      <c r="M330" s="569"/>
    </row>
    <row r="331" spans="2:13" s="39" customFormat="1">
      <c r="B331" s="40" t="str">
        <f>InpC!H187</f>
        <v>DS3_005TOT_PR24</v>
      </c>
      <c r="C331" s="40">
        <f>InpC!I187</f>
        <v>0</v>
      </c>
      <c r="D331" s="40">
        <f>InpC!J187</f>
        <v>0</v>
      </c>
      <c r="E331" s="40">
        <f>InpC!K187</f>
        <v>0</v>
      </c>
      <c r="F331" s="40">
        <f>InpC!L187</f>
        <v>0</v>
      </c>
      <c r="G331" s="569"/>
      <c r="H331" s="41">
        <f t="shared" si="13"/>
        <v>0</v>
      </c>
      <c r="I331" s="41">
        <f t="shared" si="13"/>
        <v>0</v>
      </c>
      <c r="J331" s="41">
        <f t="shared" si="13"/>
        <v>0</v>
      </c>
      <c r="K331" s="41">
        <f t="shared" si="13"/>
        <v>0</v>
      </c>
      <c r="L331" s="41">
        <f t="shared" si="13"/>
        <v>0</v>
      </c>
      <c r="M331" s="569"/>
    </row>
    <row r="332" spans="2:13" s="39" customFormat="1">
      <c r="B332" s="40" t="str">
        <f>InpC!H188</f>
        <v>DS3_009TOT_PR24</v>
      </c>
      <c r="C332" s="40">
        <f>InpC!I188</f>
        <v>0</v>
      </c>
      <c r="D332" s="40">
        <f>InpC!J188</f>
        <v>0</v>
      </c>
      <c r="E332" s="40">
        <f>InpC!K188</f>
        <v>0</v>
      </c>
      <c r="F332" s="40">
        <f>InpC!L188</f>
        <v>0</v>
      </c>
      <c r="G332" s="569"/>
      <c r="H332" s="41">
        <f t="shared" si="13"/>
        <v>0</v>
      </c>
      <c r="I332" s="41">
        <f t="shared" si="13"/>
        <v>0</v>
      </c>
      <c r="J332" s="41">
        <f t="shared" si="13"/>
        <v>0</v>
      </c>
      <c r="K332" s="41">
        <f t="shared" si="13"/>
        <v>0</v>
      </c>
      <c r="L332" s="41">
        <f t="shared" si="13"/>
        <v>0</v>
      </c>
      <c r="M332" s="569"/>
    </row>
    <row r="333" spans="2:13" s="39" customFormat="1">
      <c r="B333" s="40" t="str">
        <f>InpC!H189</f>
        <v>sum</v>
      </c>
      <c r="C333" s="40">
        <f>InpC!I189</f>
        <v>0</v>
      </c>
      <c r="D333" s="40">
        <f>InpC!J189</f>
        <v>0</v>
      </c>
      <c r="E333" s="40">
        <f>InpC!K189</f>
        <v>0</v>
      </c>
      <c r="F333" s="40">
        <f>InpC!L189</f>
        <v>0</v>
      </c>
      <c r="G333" s="569"/>
      <c r="H333" s="41">
        <f t="shared" si="13"/>
        <v>0</v>
      </c>
      <c r="I333" s="41">
        <f t="shared" si="13"/>
        <v>0</v>
      </c>
      <c r="J333" s="41">
        <f t="shared" si="13"/>
        <v>0</v>
      </c>
      <c r="K333" s="41">
        <f t="shared" si="13"/>
        <v>0</v>
      </c>
      <c r="L333" s="41">
        <f t="shared" si="13"/>
        <v>0</v>
      </c>
      <c r="M333" s="569"/>
    </row>
    <row r="334" spans="2:13" s="39" customFormat="1">
      <c r="B334" s="40" t="str">
        <f>InpC!H190</f>
        <v>sum</v>
      </c>
      <c r="C334" s="40">
        <f>InpC!I190</f>
        <v>0</v>
      </c>
      <c r="D334" s="40">
        <f>InpC!J190</f>
        <v>0</v>
      </c>
      <c r="E334" s="40">
        <f>InpC!K190</f>
        <v>0</v>
      </c>
      <c r="F334" s="40">
        <f>InpC!L190</f>
        <v>0</v>
      </c>
      <c r="G334" s="569"/>
      <c r="H334" s="41">
        <f t="shared" si="13"/>
        <v>0</v>
      </c>
      <c r="I334" s="41">
        <f t="shared" si="13"/>
        <v>0</v>
      </c>
      <c r="J334" s="41">
        <f t="shared" si="13"/>
        <v>0</v>
      </c>
      <c r="K334" s="41">
        <f t="shared" si="13"/>
        <v>0</v>
      </c>
      <c r="L334" s="41">
        <f t="shared" si="13"/>
        <v>0</v>
      </c>
      <c r="M334" s="569"/>
    </row>
    <row r="335" spans="2:13" s="39" customFormat="1">
      <c r="B335" s="40" t="str">
        <f>InpC!H191</f>
        <v>sum</v>
      </c>
      <c r="C335" s="40">
        <f>InpC!I191</f>
        <v>0</v>
      </c>
      <c r="D335" s="40">
        <f>InpC!J191</f>
        <v>0</v>
      </c>
      <c r="E335" s="40">
        <f>InpC!K191</f>
        <v>0</v>
      </c>
      <c r="F335" s="40">
        <f>InpC!L191</f>
        <v>0</v>
      </c>
      <c r="G335" s="569"/>
      <c r="H335" s="41">
        <f t="shared" si="13"/>
        <v>0</v>
      </c>
      <c r="I335" s="41">
        <f t="shared" si="13"/>
        <v>0</v>
      </c>
      <c r="J335" s="41">
        <f t="shared" si="13"/>
        <v>0</v>
      </c>
      <c r="K335" s="41">
        <f t="shared" si="13"/>
        <v>0</v>
      </c>
      <c r="L335" s="41">
        <f t="shared" si="13"/>
        <v>0</v>
      </c>
      <c r="M335" s="569"/>
    </row>
    <row r="336" spans="2:13" s="39" customFormat="1">
      <c r="B336" s="40" t="str">
        <f>InpC!H192</f>
        <v>sum</v>
      </c>
      <c r="C336" s="40">
        <f>InpC!I192</f>
        <v>0</v>
      </c>
      <c r="D336" s="40">
        <f>InpC!J192</f>
        <v>0</v>
      </c>
      <c r="E336" s="40">
        <f>InpC!K192</f>
        <v>0</v>
      </c>
      <c r="F336" s="40">
        <f>InpC!L192</f>
        <v>0</v>
      </c>
      <c r="G336" s="569"/>
      <c r="H336" s="41">
        <f t="shared" si="13"/>
        <v>0</v>
      </c>
      <c r="I336" s="41">
        <f t="shared" si="13"/>
        <v>0</v>
      </c>
      <c r="J336" s="41">
        <f t="shared" si="13"/>
        <v>0</v>
      </c>
      <c r="K336" s="41">
        <f t="shared" si="13"/>
        <v>0</v>
      </c>
      <c r="L336" s="41">
        <f t="shared" si="13"/>
        <v>0</v>
      </c>
      <c r="M336" s="569"/>
    </row>
    <row r="337" spans="2:13" s="39" customFormat="1">
      <c r="B337" s="40" t="str">
        <f>InpC!H193</f>
        <v>sum</v>
      </c>
      <c r="C337" s="40">
        <f>InpC!I193</f>
        <v>0</v>
      </c>
      <c r="D337" s="40">
        <f>InpC!J193</f>
        <v>0</v>
      </c>
      <c r="E337" s="40">
        <f>InpC!K193</f>
        <v>0</v>
      </c>
      <c r="F337" s="40">
        <f>InpC!L193</f>
        <v>0</v>
      </c>
      <c r="G337" s="569"/>
      <c r="H337" s="41">
        <f t="shared" si="13"/>
        <v>0</v>
      </c>
      <c r="I337" s="41">
        <f t="shared" si="13"/>
        <v>0</v>
      </c>
      <c r="J337" s="41">
        <f t="shared" si="13"/>
        <v>0</v>
      </c>
      <c r="K337" s="41">
        <f t="shared" si="13"/>
        <v>0</v>
      </c>
      <c r="L337" s="41">
        <f t="shared" si="13"/>
        <v>0</v>
      </c>
      <c r="M337" s="569"/>
    </row>
    <row r="338" spans="2:13" s="39" customFormat="1">
      <c r="B338" s="40" t="str">
        <f>InpC!H194</f>
        <v>sum</v>
      </c>
      <c r="C338" s="40">
        <f>InpC!I194</f>
        <v>0</v>
      </c>
      <c r="D338" s="40">
        <f>InpC!J194</f>
        <v>0</v>
      </c>
      <c r="E338" s="40">
        <f>InpC!K194</f>
        <v>0</v>
      </c>
      <c r="F338" s="40">
        <f>InpC!L194</f>
        <v>0</v>
      </c>
      <c r="G338" s="569"/>
      <c r="H338" s="41">
        <f t="shared" si="13"/>
        <v>0</v>
      </c>
      <c r="I338" s="41">
        <f t="shared" si="13"/>
        <v>0</v>
      </c>
      <c r="J338" s="41">
        <f t="shared" si="13"/>
        <v>0</v>
      </c>
      <c r="K338" s="41">
        <f t="shared" si="13"/>
        <v>0</v>
      </c>
      <c r="L338" s="41">
        <f t="shared" si="13"/>
        <v>0</v>
      </c>
      <c r="M338" s="569"/>
    </row>
    <row r="339" spans="2:13" s="39" customFormat="1">
      <c r="B339" s="40" t="str">
        <f>InpC!H195</f>
        <v>sum</v>
      </c>
      <c r="C339" s="40">
        <f>InpC!I195</f>
        <v>0</v>
      </c>
      <c r="D339" s="40">
        <f>InpC!J195</f>
        <v>0</v>
      </c>
      <c r="E339" s="40">
        <f>InpC!K195</f>
        <v>0</v>
      </c>
      <c r="F339" s="40">
        <f>InpC!L195</f>
        <v>0</v>
      </c>
      <c r="G339" s="569"/>
      <c r="H339" s="41">
        <f t="shared" si="13"/>
        <v>0</v>
      </c>
      <c r="I339" s="41">
        <f t="shared" si="13"/>
        <v>0</v>
      </c>
      <c r="J339" s="41">
        <f t="shared" si="13"/>
        <v>0</v>
      </c>
      <c r="K339" s="41">
        <f t="shared" si="13"/>
        <v>0</v>
      </c>
      <c r="L339" s="41">
        <f t="shared" si="13"/>
        <v>0</v>
      </c>
      <c r="M339" s="569"/>
    </row>
    <row r="340" spans="2:13" s="39" customFormat="1">
      <c r="B340" s="40" t="str">
        <f>InpC!H196</f>
        <v>CW11_023TOT_PR24</v>
      </c>
      <c r="C340" s="40">
        <f>InpC!I196</f>
        <v>0</v>
      </c>
      <c r="D340" s="40">
        <f>InpC!J196</f>
        <v>0</v>
      </c>
      <c r="E340" s="40">
        <f>InpC!K196</f>
        <v>0</v>
      </c>
      <c r="F340" s="40">
        <f>InpC!L196</f>
        <v>0</v>
      </c>
      <c r="G340" s="569"/>
      <c r="H340" s="41">
        <f t="shared" ref="H340:L349" si="14">SUMIF($E$5:$E$177,$C340,H$5:H$177)+SUMIF($E$5:$E$177,$D340,H$5:H$177)+SUMIF($E$5:$E$177,$E340,H$5:H$177)+SUMIF($E$5:$E$177,$F340,H$5:H$177)+SUMIF($E$5:$E$177,$B340,H$5:H$177)</f>
        <v>0</v>
      </c>
      <c r="I340" s="41">
        <f t="shared" si="14"/>
        <v>0</v>
      </c>
      <c r="J340" s="41">
        <f t="shared" si="14"/>
        <v>0</v>
      </c>
      <c r="K340" s="41">
        <f t="shared" si="14"/>
        <v>0</v>
      </c>
      <c r="L340" s="41">
        <f t="shared" si="14"/>
        <v>0</v>
      </c>
      <c r="M340" s="569"/>
    </row>
    <row r="341" spans="2:13" s="39" customFormat="1">
      <c r="B341" s="40" t="str">
        <f>InpC!H197</f>
        <v>CW11_008TOT_PR24</v>
      </c>
      <c r="C341" s="40">
        <f>InpC!I197</f>
        <v>0</v>
      </c>
      <c r="D341" s="40">
        <f>InpC!J197</f>
        <v>0</v>
      </c>
      <c r="E341" s="40">
        <f>InpC!K197</f>
        <v>0</v>
      </c>
      <c r="F341" s="40">
        <f>InpC!L197</f>
        <v>0</v>
      </c>
      <c r="G341" s="569"/>
      <c r="H341" s="41">
        <f t="shared" si="14"/>
        <v>0.13100000000000001</v>
      </c>
      <c r="I341" s="41">
        <f t="shared" si="14"/>
        <v>0.125</v>
      </c>
      <c r="J341" s="41">
        <f t="shared" si="14"/>
        <v>0.125</v>
      </c>
      <c r="K341" s="41">
        <f t="shared" si="14"/>
        <v>0.123</v>
      </c>
      <c r="L341" s="41">
        <f t="shared" si="14"/>
        <v>0.125</v>
      </c>
      <c r="M341" s="569"/>
    </row>
    <row r="342" spans="2:13" s="39" customFormat="1">
      <c r="B342" s="40" t="str">
        <f>InpC!H198</f>
        <v>sum</v>
      </c>
      <c r="C342" s="40">
        <f>InpC!I198</f>
        <v>0</v>
      </c>
      <c r="D342" s="40">
        <f>InpC!J198</f>
        <v>0</v>
      </c>
      <c r="E342" s="40">
        <f>InpC!K198</f>
        <v>0</v>
      </c>
      <c r="F342" s="40">
        <f>InpC!L198</f>
        <v>0</v>
      </c>
      <c r="G342" s="569"/>
      <c r="H342" s="41">
        <f t="shared" si="14"/>
        <v>0</v>
      </c>
      <c r="I342" s="41">
        <f t="shared" si="14"/>
        <v>0</v>
      </c>
      <c r="J342" s="41">
        <f t="shared" si="14"/>
        <v>0</v>
      </c>
      <c r="K342" s="41">
        <f t="shared" si="14"/>
        <v>0</v>
      </c>
      <c r="L342" s="41">
        <f t="shared" si="14"/>
        <v>0</v>
      </c>
      <c r="M342" s="569"/>
    </row>
    <row r="343" spans="2:13" s="39" customFormat="1">
      <c r="B343" s="40" t="str">
        <f>InpC!H199</f>
        <v>CW11_024TOT_PR24</v>
      </c>
      <c r="C343" s="40">
        <f>InpC!I199</f>
        <v>0</v>
      </c>
      <c r="D343" s="40">
        <f>InpC!J199</f>
        <v>0</v>
      </c>
      <c r="E343" s="40">
        <f>InpC!K199</f>
        <v>0</v>
      </c>
      <c r="F343" s="40">
        <f>InpC!L199</f>
        <v>0</v>
      </c>
      <c r="G343" s="569"/>
      <c r="H343" s="41">
        <f t="shared" si="14"/>
        <v>0</v>
      </c>
      <c r="I343" s="41">
        <f t="shared" si="14"/>
        <v>0</v>
      </c>
      <c r="J343" s="41">
        <f t="shared" si="14"/>
        <v>0</v>
      </c>
      <c r="K343" s="41">
        <f t="shared" si="14"/>
        <v>0</v>
      </c>
      <c r="L343" s="41">
        <f t="shared" si="14"/>
        <v>0</v>
      </c>
      <c r="M343" s="569"/>
    </row>
    <row r="344" spans="2:13" s="39" customFormat="1">
      <c r="B344" s="40" t="str">
        <f>InpC!H200</f>
        <v>CW11_009TOT_PR24</v>
      </c>
      <c r="C344" s="40">
        <f>InpC!I200</f>
        <v>0</v>
      </c>
      <c r="D344" s="40">
        <f>InpC!J200</f>
        <v>0</v>
      </c>
      <c r="E344" s="40">
        <f>InpC!K200</f>
        <v>0</v>
      </c>
      <c r="F344" s="40">
        <f>InpC!L200</f>
        <v>0</v>
      </c>
      <c r="G344" s="569"/>
      <c r="H344" s="41">
        <f t="shared" si="14"/>
        <v>9.5000000000000001E-2</v>
      </c>
      <c r="I344" s="41">
        <f t="shared" si="14"/>
        <v>9.0999999999999998E-2</v>
      </c>
      <c r="J344" s="41">
        <f t="shared" si="14"/>
        <v>9.0999999999999998E-2</v>
      </c>
      <c r="K344" s="41">
        <f t="shared" si="14"/>
        <v>0.09</v>
      </c>
      <c r="L344" s="41">
        <f t="shared" si="14"/>
        <v>9.0999999999999998E-2</v>
      </c>
      <c r="M344" s="569"/>
    </row>
    <row r="345" spans="2:13" s="39" customFormat="1">
      <c r="B345" s="40" t="str">
        <f>InpC!H201</f>
        <v>sum</v>
      </c>
      <c r="C345" s="40">
        <f>InpC!I201</f>
        <v>0</v>
      </c>
      <c r="D345" s="40">
        <f>InpC!J201</f>
        <v>0</v>
      </c>
      <c r="E345" s="40">
        <f>InpC!K201</f>
        <v>0</v>
      </c>
      <c r="F345" s="40">
        <f>InpC!L201</f>
        <v>0</v>
      </c>
      <c r="G345" s="569"/>
      <c r="H345" s="41">
        <f t="shared" si="14"/>
        <v>0</v>
      </c>
      <c r="I345" s="41">
        <f t="shared" si="14"/>
        <v>0</v>
      </c>
      <c r="J345" s="41">
        <f t="shared" si="14"/>
        <v>0</v>
      </c>
      <c r="K345" s="41">
        <f t="shared" si="14"/>
        <v>0</v>
      </c>
      <c r="L345" s="41">
        <f t="shared" si="14"/>
        <v>0</v>
      </c>
      <c r="M345" s="569"/>
    </row>
    <row r="346" spans="2:13" s="39" customFormat="1">
      <c r="B346" s="40" t="str">
        <f>InpC!H202</f>
        <v>CW11_025TOT_PR24</v>
      </c>
      <c r="C346" s="40">
        <f>InpC!I202</f>
        <v>0</v>
      </c>
      <c r="D346" s="40">
        <f>InpC!J202</f>
        <v>0</v>
      </c>
      <c r="E346" s="40">
        <f>InpC!K202</f>
        <v>0</v>
      </c>
      <c r="F346" s="40">
        <f>InpC!L202</f>
        <v>0</v>
      </c>
      <c r="G346" s="569"/>
      <c r="H346" s="41">
        <f t="shared" si="14"/>
        <v>0</v>
      </c>
      <c r="I346" s="41">
        <f t="shared" si="14"/>
        <v>0</v>
      </c>
      <c r="J346" s="41">
        <f t="shared" si="14"/>
        <v>0</v>
      </c>
      <c r="K346" s="41">
        <f t="shared" si="14"/>
        <v>0</v>
      </c>
      <c r="L346" s="41">
        <f t="shared" si="14"/>
        <v>0</v>
      </c>
      <c r="M346" s="569"/>
    </row>
    <row r="347" spans="2:13" s="39" customFormat="1">
      <c r="B347" s="40" t="str">
        <f>InpC!H203</f>
        <v>CW11_010TOT_PR24</v>
      </c>
      <c r="C347" s="40">
        <f>InpC!I203</f>
        <v>0</v>
      </c>
      <c r="D347" s="40">
        <f>InpC!J203</f>
        <v>0</v>
      </c>
      <c r="E347" s="40">
        <f>InpC!K203</f>
        <v>0</v>
      </c>
      <c r="F347" s="40">
        <f>InpC!L203</f>
        <v>0</v>
      </c>
      <c r="G347" s="569"/>
      <c r="H347" s="41">
        <f t="shared" si="14"/>
        <v>0</v>
      </c>
      <c r="I347" s="41">
        <f t="shared" si="14"/>
        <v>0</v>
      </c>
      <c r="J347" s="41">
        <f t="shared" si="14"/>
        <v>0</v>
      </c>
      <c r="K347" s="41">
        <f t="shared" si="14"/>
        <v>0</v>
      </c>
      <c r="L347" s="41">
        <f t="shared" si="14"/>
        <v>0</v>
      </c>
      <c r="M347" s="569"/>
    </row>
    <row r="348" spans="2:13" s="39" customFormat="1">
      <c r="B348" s="40" t="str">
        <f>InpC!H204</f>
        <v>sum</v>
      </c>
      <c r="C348" s="40">
        <f>InpC!I204</f>
        <v>0</v>
      </c>
      <c r="D348" s="40">
        <f>InpC!J204</f>
        <v>0</v>
      </c>
      <c r="E348" s="40">
        <f>InpC!K204</f>
        <v>0</v>
      </c>
      <c r="F348" s="40">
        <f>InpC!L204</f>
        <v>0</v>
      </c>
      <c r="G348" s="569"/>
      <c r="H348" s="41">
        <f t="shared" si="14"/>
        <v>0</v>
      </c>
      <c r="I348" s="41">
        <f t="shared" si="14"/>
        <v>0</v>
      </c>
      <c r="J348" s="41">
        <f t="shared" si="14"/>
        <v>0</v>
      </c>
      <c r="K348" s="41">
        <f t="shared" si="14"/>
        <v>0</v>
      </c>
      <c r="L348" s="41">
        <f t="shared" si="14"/>
        <v>0</v>
      </c>
      <c r="M348" s="569"/>
    </row>
    <row r="349" spans="2:13" s="39" customFormat="1">
      <c r="B349" s="40" t="str">
        <f>InpC!H205</f>
        <v>sum</v>
      </c>
      <c r="C349" s="40">
        <f>InpC!I205</f>
        <v>0</v>
      </c>
      <c r="D349" s="40">
        <f>InpC!J205</f>
        <v>0</v>
      </c>
      <c r="E349" s="40">
        <f>InpC!K205</f>
        <v>0</v>
      </c>
      <c r="F349" s="40">
        <f>InpC!L205</f>
        <v>0</v>
      </c>
      <c r="G349" s="569"/>
      <c r="H349" s="41">
        <f t="shared" si="14"/>
        <v>0</v>
      </c>
      <c r="I349" s="41">
        <f t="shared" si="14"/>
        <v>0</v>
      </c>
      <c r="J349" s="41">
        <f t="shared" si="14"/>
        <v>0</v>
      </c>
      <c r="K349" s="41">
        <f t="shared" si="14"/>
        <v>0</v>
      </c>
      <c r="L349" s="41">
        <f t="shared" si="14"/>
        <v>0</v>
      </c>
      <c r="M349" s="569"/>
    </row>
    <row r="350" spans="2:13" s="39" customFormat="1">
      <c r="B350" s="40" t="str">
        <f>InpC!H206</f>
        <v>sum</v>
      </c>
      <c r="C350" s="40">
        <f>InpC!I206</f>
        <v>0</v>
      </c>
      <c r="D350" s="40">
        <f>InpC!J206</f>
        <v>0</v>
      </c>
      <c r="E350" s="40">
        <f>InpC!K206</f>
        <v>0</v>
      </c>
      <c r="F350" s="40">
        <f>InpC!L206</f>
        <v>0</v>
      </c>
      <c r="G350" s="569"/>
      <c r="H350" s="41">
        <f t="shared" ref="H350:L363" si="15">SUMIF($E$5:$E$177,$C350,H$5:H$177)+SUMIF($E$5:$E$177,$D350,H$5:H$177)+SUMIF($E$5:$E$177,$E350,H$5:H$177)+SUMIF($E$5:$E$177,$F350,H$5:H$177)+SUMIF($E$5:$E$177,$B350,H$5:H$177)</f>
        <v>0</v>
      </c>
      <c r="I350" s="41">
        <f t="shared" si="15"/>
        <v>0</v>
      </c>
      <c r="J350" s="41">
        <f t="shared" si="15"/>
        <v>0</v>
      </c>
      <c r="K350" s="41">
        <f t="shared" si="15"/>
        <v>0</v>
      </c>
      <c r="L350" s="41">
        <f t="shared" si="15"/>
        <v>0</v>
      </c>
      <c r="M350" s="569"/>
    </row>
    <row r="351" spans="2:13" s="39" customFormat="1">
      <c r="B351" s="40" t="str">
        <f>InpC!H207</f>
        <v>sum</v>
      </c>
      <c r="C351" s="40">
        <f>InpC!I207</f>
        <v>0</v>
      </c>
      <c r="D351" s="40">
        <f>InpC!J207</f>
        <v>0</v>
      </c>
      <c r="E351" s="40">
        <f>InpC!K207</f>
        <v>0</v>
      </c>
      <c r="F351" s="40">
        <f>InpC!L207</f>
        <v>0</v>
      </c>
      <c r="G351" s="569"/>
      <c r="H351" s="41">
        <f t="shared" si="15"/>
        <v>0</v>
      </c>
      <c r="I351" s="41">
        <f t="shared" si="15"/>
        <v>0</v>
      </c>
      <c r="J351" s="41">
        <f t="shared" si="15"/>
        <v>0</v>
      </c>
      <c r="K351" s="41">
        <f t="shared" si="15"/>
        <v>0</v>
      </c>
      <c r="L351" s="41">
        <f t="shared" si="15"/>
        <v>0</v>
      </c>
      <c r="M351" s="569"/>
    </row>
    <row r="352" spans="2:13" s="39" customFormat="1">
      <c r="B352" s="40" t="str">
        <f>InpC!H208</f>
        <v>CWW11_025TOT_PR24</v>
      </c>
      <c r="C352" s="40">
        <f>InpC!I208</f>
        <v>0</v>
      </c>
      <c r="D352" s="40">
        <f>InpC!J208</f>
        <v>0</v>
      </c>
      <c r="E352" s="40">
        <f>InpC!K208</f>
        <v>0</v>
      </c>
      <c r="F352" s="40">
        <f>InpC!L208</f>
        <v>0</v>
      </c>
      <c r="G352" s="569"/>
      <c r="H352" s="41">
        <f t="shared" si="15"/>
        <v>0</v>
      </c>
      <c r="I352" s="41">
        <f t="shared" si="15"/>
        <v>0</v>
      </c>
      <c r="J352" s="41">
        <f t="shared" si="15"/>
        <v>0</v>
      </c>
      <c r="K352" s="41">
        <f t="shared" si="15"/>
        <v>0</v>
      </c>
      <c r="L352" s="41">
        <f t="shared" si="15"/>
        <v>0</v>
      </c>
      <c r="M352" s="569"/>
    </row>
    <row r="353" spans="2:13" s="39" customFormat="1">
      <c r="B353" s="40" t="str">
        <f>InpC!H209</f>
        <v>CWW11_012TOT_PR24</v>
      </c>
      <c r="C353" s="40">
        <f>InpC!I209</f>
        <v>0</v>
      </c>
      <c r="D353" s="40">
        <f>InpC!J209</f>
        <v>0</v>
      </c>
      <c r="E353" s="40">
        <f>InpC!K209</f>
        <v>0</v>
      </c>
      <c r="F353" s="40">
        <f>InpC!L209</f>
        <v>0</v>
      </c>
      <c r="G353" s="569"/>
      <c r="H353" s="41">
        <f t="shared" si="15"/>
        <v>0</v>
      </c>
      <c r="I353" s="41">
        <f t="shared" si="15"/>
        <v>0</v>
      </c>
      <c r="J353" s="41">
        <f t="shared" si="15"/>
        <v>0</v>
      </c>
      <c r="K353" s="41">
        <f t="shared" si="15"/>
        <v>0</v>
      </c>
      <c r="L353" s="41">
        <f t="shared" si="15"/>
        <v>0</v>
      </c>
      <c r="M353" s="569"/>
    </row>
    <row r="354" spans="2:13" s="39" customFormat="1">
      <c r="B354" s="40" t="str">
        <f>InpC!H210</f>
        <v>sum</v>
      </c>
      <c r="C354" s="40">
        <f>InpC!I210</f>
        <v>0</v>
      </c>
      <c r="D354" s="40">
        <f>InpC!J210</f>
        <v>0</v>
      </c>
      <c r="E354" s="40">
        <f>InpC!K210</f>
        <v>0</v>
      </c>
      <c r="F354" s="40">
        <f>InpC!L210</f>
        <v>0</v>
      </c>
      <c r="G354" s="569"/>
      <c r="H354" s="41">
        <f t="shared" si="15"/>
        <v>0</v>
      </c>
      <c r="I354" s="41">
        <f t="shared" si="15"/>
        <v>0</v>
      </c>
      <c r="J354" s="41">
        <f t="shared" si="15"/>
        <v>0</v>
      </c>
      <c r="K354" s="41">
        <f t="shared" si="15"/>
        <v>0</v>
      </c>
      <c r="L354" s="41">
        <f t="shared" si="15"/>
        <v>0</v>
      </c>
      <c r="M354" s="569"/>
    </row>
    <row r="355" spans="2:13" s="39" customFormat="1">
      <c r="B355" s="40" t="str">
        <f>InpC!H211</f>
        <v>CWW11_018TOT_PR24</v>
      </c>
      <c r="C355" s="40">
        <f>InpC!I211</f>
        <v>0</v>
      </c>
      <c r="D355" s="40">
        <f>InpC!J211</f>
        <v>0</v>
      </c>
      <c r="E355" s="40">
        <f>InpC!K211</f>
        <v>0</v>
      </c>
      <c r="F355" s="40">
        <f>InpC!L211</f>
        <v>0</v>
      </c>
      <c r="G355" s="569"/>
      <c r="H355" s="41">
        <f t="shared" si="15"/>
        <v>0</v>
      </c>
      <c r="I355" s="41">
        <f t="shared" si="15"/>
        <v>0</v>
      </c>
      <c r="J355" s="41">
        <f t="shared" si="15"/>
        <v>0</v>
      </c>
      <c r="K355" s="41">
        <f t="shared" si="15"/>
        <v>0</v>
      </c>
      <c r="L355" s="41">
        <f t="shared" si="15"/>
        <v>0</v>
      </c>
      <c r="M355" s="569"/>
    </row>
    <row r="356" spans="2:13" s="39" customFormat="1">
      <c r="B356" s="40" t="str">
        <f>InpC!H212</f>
        <v>CWW11_005TOT_PR24</v>
      </c>
      <c r="C356" s="40">
        <f>InpC!I212</f>
        <v>0</v>
      </c>
      <c r="D356" s="40">
        <f>InpC!J212</f>
        <v>0</v>
      </c>
      <c r="E356" s="40">
        <f>InpC!K212</f>
        <v>0</v>
      </c>
      <c r="F356" s="40">
        <f>InpC!L212</f>
        <v>0</v>
      </c>
      <c r="G356" s="569"/>
      <c r="H356" s="41">
        <f t="shared" si="15"/>
        <v>0</v>
      </c>
      <c r="I356" s="41">
        <f t="shared" si="15"/>
        <v>0</v>
      </c>
      <c r="J356" s="41">
        <f t="shared" si="15"/>
        <v>0</v>
      </c>
      <c r="K356" s="41">
        <f t="shared" si="15"/>
        <v>0</v>
      </c>
      <c r="L356" s="41">
        <f t="shared" si="15"/>
        <v>0</v>
      </c>
      <c r="M356" s="569"/>
    </row>
    <row r="357" spans="2:13" s="39" customFormat="1">
      <c r="B357" s="40" t="str">
        <f>InpC!H213</f>
        <v>sum</v>
      </c>
      <c r="C357" s="40">
        <f>InpC!I213</f>
        <v>0</v>
      </c>
      <c r="D357" s="40">
        <f>InpC!J213</f>
        <v>0</v>
      </c>
      <c r="E357" s="40">
        <f>InpC!K213</f>
        <v>0</v>
      </c>
      <c r="F357" s="40">
        <f>InpC!L213</f>
        <v>0</v>
      </c>
      <c r="G357" s="569"/>
      <c r="H357" s="41">
        <f t="shared" si="15"/>
        <v>0</v>
      </c>
      <c r="I357" s="41">
        <f t="shared" si="15"/>
        <v>0</v>
      </c>
      <c r="J357" s="41">
        <f t="shared" si="15"/>
        <v>0</v>
      </c>
      <c r="K357" s="41">
        <f t="shared" si="15"/>
        <v>0</v>
      </c>
      <c r="L357" s="41">
        <f t="shared" si="15"/>
        <v>0</v>
      </c>
      <c r="M357" s="569"/>
    </row>
    <row r="358" spans="2:13" s="39" customFormat="1">
      <c r="B358" s="40" t="str">
        <f>InpC!H214</f>
        <v>CWW11_019TOT_PR24</v>
      </c>
      <c r="C358" s="40">
        <f>InpC!I214</f>
        <v>0</v>
      </c>
      <c r="D358" s="40">
        <f>InpC!J214</f>
        <v>0</v>
      </c>
      <c r="E358" s="40">
        <f>InpC!K214</f>
        <v>0</v>
      </c>
      <c r="F358" s="40">
        <f>InpC!L214</f>
        <v>0</v>
      </c>
      <c r="G358" s="569"/>
      <c r="H358" s="41">
        <f t="shared" si="15"/>
        <v>0</v>
      </c>
      <c r="I358" s="41">
        <f t="shared" si="15"/>
        <v>0</v>
      </c>
      <c r="J358" s="41">
        <f t="shared" si="15"/>
        <v>0</v>
      </c>
      <c r="K358" s="41">
        <f t="shared" si="15"/>
        <v>0</v>
      </c>
      <c r="L358" s="41">
        <f t="shared" si="15"/>
        <v>0</v>
      </c>
      <c r="M358" s="569"/>
    </row>
    <row r="359" spans="2:13" s="39" customFormat="1">
      <c r="B359" s="40" t="str">
        <f>InpC!H215</f>
        <v>CWW11_006TOT_PR24</v>
      </c>
      <c r="C359" s="40">
        <f>InpC!I215</f>
        <v>0</v>
      </c>
      <c r="D359" s="40">
        <f>InpC!J215</f>
        <v>0</v>
      </c>
      <c r="E359" s="40">
        <f>InpC!K215</f>
        <v>0</v>
      </c>
      <c r="F359" s="40">
        <f>InpC!L215</f>
        <v>0</v>
      </c>
      <c r="G359" s="569"/>
      <c r="H359" s="41">
        <f t="shared" si="15"/>
        <v>0</v>
      </c>
      <c r="I359" s="41">
        <f t="shared" si="15"/>
        <v>0</v>
      </c>
      <c r="J359" s="41">
        <f t="shared" si="15"/>
        <v>0</v>
      </c>
      <c r="K359" s="41">
        <f t="shared" si="15"/>
        <v>0</v>
      </c>
      <c r="L359" s="41">
        <f t="shared" si="15"/>
        <v>0</v>
      </c>
      <c r="M359" s="569"/>
    </row>
    <row r="360" spans="2:13" s="39" customFormat="1">
      <c r="B360" s="40" t="str">
        <f>InpC!H216</f>
        <v>sum</v>
      </c>
      <c r="C360" s="40">
        <f>InpC!I216</f>
        <v>0</v>
      </c>
      <c r="D360" s="40">
        <f>InpC!J216</f>
        <v>0</v>
      </c>
      <c r="E360" s="40">
        <f>InpC!K216</f>
        <v>0</v>
      </c>
      <c r="F360" s="40">
        <f>InpC!L216</f>
        <v>0</v>
      </c>
      <c r="G360" s="569"/>
      <c r="H360" s="41">
        <f t="shared" si="15"/>
        <v>0</v>
      </c>
      <c r="I360" s="41">
        <f t="shared" si="15"/>
        <v>0</v>
      </c>
      <c r="J360" s="41">
        <f t="shared" si="15"/>
        <v>0</v>
      </c>
      <c r="K360" s="41">
        <f t="shared" si="15"/>
        <v>0</v>
      </c>
      <c r="L360" s="41">
        <f t="shared" si="15"/>
        <v>0</v>
      </c>
      <c r="M360" s="569"/>
    </row>
    <row r="361" spans="2:13" s="39" customFormat="1">
      <c r="B361" s="40" t="str">
        <f>InpC!H217</f>
        <v>sum</v>
      </c>
      <c r="C361" s="40">
        <f>InpC!I217</f>
        <v>0</v>
      </c>
      <c r="D361" s="40">
        <f>InpC!J217</f>
        <v>0</v>
      </c>
      <c r="E361" s="40">
        <f>InpC!K217</f>
        <v>0</v>
      </c>
      <c r="F361" s="40">
        <f>InpC!L217</f>
        <v>0</v>
      </c>
      <c r="G361" s="569"/>
      <c r="H361" s="41">
        <f t="shared" si="15"/>
        <v>0</v>
      </c>
      <c r="I361" s="41">
        <f t="shared" si="15"/>
        <v>0</v>
      </c>
      <c r="J361" s="41">
        <f t="shared" si="15"/>
        <v>0</v>
      </c>
      <c r="K361" s="41">
        <f t="shared" si="15"/>
        <v>0</v>
      </c>
      <c r="L361" s="41">
        <f t="shared" si="15"/>
        <v>0</v>
      </c>
      <c r="M361" s="569"/>
    </row>
    <row r="362" spans="2:13" s="39" customFormat="1">
      <c r="B362" s="40" t="str">
        <f>InpC!H218</f>
        <v>sum</v>
      </c>
      <c r="C362" s="40">
        <f>InpC!I218</f>
        <v>0</v>
      </c>
      <c r="D362" s="40">
        <f>InpC!J218</f>
        <v>0</v>
      </c>
      <c r="E362" s="40">
        <f>InpC!K218</f>
        <v>0</v>
      </c>
      <c r="F362" s="40">
        <f>InpC!L218</f>
        <v>0</v>
      </c>
      <c r="G362" s="569"/>
      <c r="H362" s="41">
        <f t="shared" si="15"/>
        <v>0</v>
      </c>
      <c r="I362" s="41">
        <f t="shared" si="15"/>
        <v>0</v>
      </c>
      <c r="J362" s="41">
        <f t="shared" si="15"/>
        <v>0</v>
      </c>
      <c r="K362" s="41">
        <f t="shared" si="15"/>
        <v>0</v>
      </c>
      <c r="L362" s="41">
        <f t="shared" si="15"/>
        <v>0</v>
      </c>
      <c r="M362" s="569"/>
    </row>
    <row r="363" spans="2:13" s="39" customFormat="1">
      <c r="B363" s="40" t="str">
        <f>InpC!H219</f>
        <v>sum</v>
      </c>
      <c r="C363" s="40">
        <f>InpC!I219</f>
        <v>0</v>
      </c>
      <c r="D363" s="40">
        <f>InpC!J219</f>
        <v>0</v>
      </c>
      <c r="E363" s="40">
        <f>InpC!K219</f>
        <v>0</v>
      </c>
      <c r="F363" s="40">
        <f>InpC!L219</f>
        <v>0</v>
      </c>
      <c r="G363" s="569"/>
      <c r="H363" s="41">
        <f t="shared" si="15"/>
        <v>0</v>
      </c>
      <c r="I363" s="41">
        <f t="shared" si="15"/>
        <v>0</v>
      </c>
      <c r="J363" s="41">
        <f t="shared" si="15"/>
        <v>0</v>
      </c>
      <c r="K363" s="41">
        <f t="shared" si="15"/>
        <v>0</v>
      </c>
      <c r="L363" s="41">
        <f t="shared" si="15"/>
        <v>0</v>
      </c>
      <c r="M363" s="569"/>
    </row>
    <row r="364" spans="2:13" customFormat="1">
      <c r="B364" s="569" t="s">
        <v>659</v>
      </c>
      <c r="C364" s="569" t="str">
        <f>InpC!G49</f>
        <v>DSDC</v>
      </c>
      <c r="H364" s="439">
        <f>SUM(H310:H363)</f>
        <v>3.9620000000000002</v>
      </c>
      <c r="I364" s="439">
        <f>SUM(I310:I363)</f>
        <v>3.5280000000000005</v>
      </c>
      <c r="J364" s="439">
        <f>SUM(J310:J363)</f>
        <v>3.5280000000000005</v>
      </c>
      <c r="K364" s="439">
        <f>SUM(K310:K363)</f>
        <v>3.4089999999999998</v>
      </c>
      <c r="L364" s="439">
        <f>SUM(L310:L363)</f>
        <v>3.5840000000000005</v>
      </c>
    </row>
    <row r="365" spans="2:13" customFormat="1"/>
    <row r="366" spans="2:13" customFormat="1"/>
    <row r="367" spans="2:13" s="39" customFormat="1">
      <c r="B367" s="40" t="str">
        <f>InpC!H223</f>
        <v>CW11_016WR_PR24</v>
      </c>
      <c r="C367" s="40">
        <f>InpC!I223</f>
        <v>0</v>
      </c>
      <c r="D367" s="40">
        <f>InpC!J223</f>
        <v>0</v>
      </c>
      <c r="E367" s="40">
        <f>InpC!K223</f>
        <v>0</v>
      </c>
      <c r="F367" s="40">
        <f>InpC!L223</f>
        <v>0</v>
      </c>
      <c r="G367" s="569"/>
      <c r="H367" s="41">
        <f t="shared" ref="H367:L376" si="16">SUMIF($E$5:$E$177,$C367,H$5:H$177)+SUMIF($E$5:$E$177,$D367,H$5:H$177)+SUMIF($E$5:$E$177,$E367,H$5:H$177)+SUMIF($E$5:$E$177,$F367,H$5:H$177)+SUMIF($E$5:$E$177,$B367,H$5:H$177)</f>
        <v>0</v>
      </c>
      <c r="I367" s="41">
        <f t="shared" si="16"/>
        <v>0</v>
      </c>
      <c r="J367" s="41">
        <f t="shared" si="16"/>
        <v>0</v>
      </c>
      <c r="K367" s="41">
        <f t="shared" si="16"/>
        <v>0</v>
      </c>
      <c r="L367" s="41">
        <f t="shared" si="16"/>
        <v>0</v>
      </c>
      <c r="M367" s="569"/>
    </row>
    <row r="368" spans="2:13" s="39" customFormat="1">
      <c r="B368" s="40" t="str">
        <f>InpC!H224</f>
        <v>CW11_001WR_PR24</v>
      </c>
      <c r="C368" s="40">
        <f>InpC!I224</f>
        <v>0</v>
      </c>
      <c r="D368" s="40">
        <f>InpC!J224</f>
        <v>0</v>
      </c>
      <c r="E368" s="40">
        <f>InpC!K224</f>
        <v>0</v>
      </c>
      <c r="F368" s="40">
        <f>InpC!L224</f>
        <v>0</v>
      </c>
      <c r="G368" s="569"/>
      <c r="H368" s="41">
        <f t="shared" si="16"/>
        <v>0</v>
      </c>
      <c r="I368" s="41">
        <f t="shared" si="16"/>
        <v>0</v>
      </c>
      <c r="J368" s="41">
        <f t="shared" si="16"/>
        <v>0</v>
      </c>
      <c r="K368" s="41">
        <f t="shared" si="16"/>
        <v>0</v>
      </c>
      <c r="L368" s="41">
        <f t="shared" si="16"/>
        <v>0</v>
      </c>
      <c r="M368" s="569"/>
    </row>
    <row r="369" spans="2:13" s="39" customFormat="1">
      <c r="B369" s="40" t="str">
        <f>InpC!H225</f>
        <v>sum</v>
      </c>
      <c r="C369" s="40">
        <f>InpC!I225</f>
        <v>0</v>
      </c>
      <c r="D369" s="40">
        <f>InpC!J225</f>
        <v>0</v>
      </c>
      <c r="E369" s="40">
        <f>InpC!K225</f>
        <v>0</v>
      </c>
      <c r="F369" s="40">
        <f>InpC!L225</f>
        <v>0</v>
      </c>
      <c r="G369" s="569"/>
      <c r="H369" s="41">
        <f t="shared" si="16"/>
        <v>0</v>
      </c>
      <c r="I369" s="41">
        <f t="shared" si="16"/>
        <v>0</v>
      </c>
      <c r="J369" s="41">
        <f t="shared" si="16"/>
        <v>0</v>
      </c>
      <c r="K369" s="41">
        <f t="shared" si="16"/>
        <v>0</v>
      </c>
      <c r="L369" s="41">
        <f t="shared" si="16"/>
        <v>0</v>
      </c>
      <c r="M369" s="569"/>
    </row>
    <row r="370" spans="2:13" s="39" customFormat="1">
      <c r="B370" s="40" t="str">
        <f>InpC!H226</f>
        <v>CW11_027WR_PR24</v>
      </c>
      <c r="C370" s="40">
        <f>InpC!I226</f>
        <v>0</v>
      </c>
      <c r="D370" s="40">
        <f>InpC!J226</f>
        <v>0</v>
      </c>
      <c r="E370" s="40">
        <f>InpC!K226</f>
        <v>0</v>
      </c>
      <c r="F370" s="40">
        <f>InpC!L226</f>
        <v>0</v>
      </c>
      <c r="G370" s="569"/>
      <c r="H370" s="41">
        <f t="shared" si="16"/>
        <v>0</v>
      </c>
      <c r="I370" s="41">
        <f t="shared" si="16"/>
        <v>0</v>
      </c>
      <c r="J370" s="41">
        <f t="shared" si="16"/>
        <v>0</v>
      </c>
      <c r="K370" s="41">
        <f t="shared" si="16"/>
        <v>0</v>
      </c>
      <c r="L370" s="41">
        <f t="shared" si="16"/>
        <v>0</v>
      </c>
      <c r="M370" s="569"/>
    </row>
    <row r="371" spans="2:13" s="39" customFormat="1">
      <c r="B371" s="40" t="str">
        <f>InpC!H227</f>
        <v>CW11_012WR_PR24</v>
      </c>
      <c r="C371" s="40">
        <f>InpC!I227</f>
        <v>0</v>
      </c>
      <c r="D371" s="40">
        <f>InpC!J227</f>
        <v>0</v>
      </c>
      <c r="E371" s="40">
        <f>InpC!K227</f>
        <v>0</v>
      </c>
      <c r="F371" s="40">
        <f>InpC!L227</f>
        <v>0</v>
      </c>
      <c r="G371" s="569"/>
      <c r="H371" s="41">
        <f t="shared" si="16"/>
        <v>0.38</v>
      </c>
      <c r="I371" s="41">
        <f t="shared" si="16"/>
        <v>0.38</v>
      </c>
      <c r="J371" s="41">
        <f t="shared" si="16"/>
        <v>0.38</v>
      </c>
      <c r="K371" s="41">
        <f t="shared" si="16"/>
        <v>0.38</v>
      </c>
      <c r="L371" s="41">
        <f t="shared" si="16"/>
        <v>0.38</v>
      </c>
      <c r="M371" s="569"/>
    </row>
    <row r="372" spans="2:13" s="39" customFormat="1">
      <c r="B372" s="40" t="str">
        <f>InpC!H228</f>
        <v>sum</v>
      </c>
      <c r="C372" s="40">
        <f>InpC!I228</f>
        <v>0</v>
      </c>
      <c r="D372" s="40">
        <f>InpC!J228</f>
        <v>0</v>
      </c>
      <c r="E372" s="40">
        <f>InpC!K228</f>
        <v>0</v>
      </c>
      <c r="F372" s="40">
        <f>InpC!L228</f>
        <v>0</v>
      </c>
      <c r="G372" s="569"/>
      <c r="H372" s="41">
        <f t="shared" si="16"/>
        <v>0</v>
      </c>
      <c r="I372" s="41">
        <f t="shared" si="16"/>
        <v>0</v>
      </c>
      <c r="J372" s="41">
        <f t="shared" si="16"/>
        <v>0</v>
      </c>
      <c r="K372" s="41">
        <f t="shared" si="16"/>
        <v>0</v>
      </c>
      <c r="L372" s="41">
        <f t="shared" si="16"/>
        <v>0</v>
      </c>
      <c r="M372" s="569"/>
    </row>
    <row r="373" spans="2:13" s="39" customFormat="1">
      <c r="B373" s="40" t="str">
        <f>InpC!H229</f>
        <v>CW11_028WR_PR24</v>
      </c>
      <c r="C373" s="40">
        <f>InpC!I229</f>
        <v>0</v>
      </c>
      <c r="D373" s="40">
        <f>InpC!J229</f>
        <v>0</v>
      </c>
      <c r="E373" s="40">
        <f>InpC!K229</f>
        <v>0</v>
      </c>
      <c r="F373" s="40">
        <f>InpC!L229</f>
        <v>0</v>
      </c>
      <c r="G373" s="569"/>
      <c r="H373" s="41">
        <f t="shared" si="16"/>
        <v>0</v>
      </c>
      <c r="I373" s="41">
        <f t="shared" si="16"/>
        <v>0</v>
      </c>
      <c r="J373" s="41">
        <f t="shared" si="16"/>
        <v>0</v>
      </c>
      <c r="K373" s="41">
        <f t="shared" si="16"/>
        <v>0</v>
      </c>
      <c r="L373" s="41">
        <f t="shared" si="16"/>
        <v>0</v>
      </c>
      <c r="M373" s="569"/>
    </row>
    <row r="374" spans="2:13" s="39" customFormat="1">
      <c r="B374" s="40" t="str">
        <f>InpC!H230</f>
        <v>CW11_013WR_PR24</v>
      </c>
      <c r="C374" s="40">
        <f>InpC!I230</f>
        <v>0</v>
      </c>
      <c r="D374" s="40">
        <f>InpC!J230</f>
        <v>0</v>
      </c>
      <c r="E374" s="40">
        <f>InpC!K230</f>
        <v>0</v>
      </c>
      <c r="F374" s="40">
        <f>InpC!L230</f>
        <v>0</v>
      </c>
      <c r="G374" s="569"/>
      <c r="H374" s="41">
        <f t="shared" si="16"/>
        <v>0</v>
      </c>
      <c r="I374" s="41">
        <f t="shared" si="16"/>
        <v>0</v>
      </c>
      <c r="J374" s="41">
        <f t="shared" si="16"/>
        <v>0</v>
      </c>
      <c r="K374" s="41">
        <f t="shared" si="16"/>
        <v>0</v>
      </c>
      <c r="L374" s="41">
        <f t="shared" si="16"/>
        <v>0</v>
      </c>
      <c r="M374" s="569"/>
    </row>
    <row r="375" spans="2:13" s="39" customFormat="1">
      <c r="B375" s="40" t="str">
        <f>InpC!H231</f>
        <v>sum</v>
      </c>
      <c r="C375" s="40">
        <f>InpC!I231</f>
        <v>0</v>
      </c>
      <c r="D375" s="40">
        <f>InpC!J231</f>
        <v>0</v>
      </c>
      <c r="E375" s="40">
        <f>InpC!K231</f>
        <v>0</v>
      </c>
      <c r="F375" s="40">
        <f>InpC!L231</f>
        <v>0</v>
      </c>
      <c r="G375" s="569"/>
      <c r="H375" s="41">
        <f t="shared" si="16"/>
        <v>0</v>
      </c>
      <c r="I375" s="41">
        <f t="shared" si="16"/>
        <v>0</v>
      </c>
      <c r="J375" s="41">
        <f t="shared" si="16"/>
        <v>0</v>
      </c>
      <c r="K375" s="41">
        <f t="shared" si="16"/>
        <v>0</v>
      </c>
      <c r="L375" s="41">
        <f t="shared" si="16"/>
        <v>0</v>
      </c>
      <c r="M375" s="569"/>
    </row>
    <row r="376" spans="2:13" s="39" customFormat="1">
      <c r="B376" s="40" t="str">
        <f>InpC!H232</f>
        <v>sum</v>
      </c>
      <c r="C376" s="40">
        <f>InpC!I232</f>
        <v>0</v>
      </c>
      <c r="D376" s="40">
        <f>InpC!J232</f>
        <v>0</v>
      </c>
      <c r="E376" s="40">
        <f>InpC!K232</f>
        <v>0</v>
      </c>
      <c r="F376" s="40">
        <f>InpC!L232</f>
        <v>0</v>
      </c>
      <c r="G376" s="569"/>
      <c r="H376" s="41">
        <f t="shared" si="16"/>
        <v>0</v>
      </c>
      <c r="I376" s="41">
        <f t="shared" si="16"/>
        <v>0</v>
      </c>
      <c r="J376" s="41">
        <f t="shared" si="16"/>
        <v>0</v>
      </c>
      <c r="K376" s="41">
        <f t="shared" si="16"/>
        <v>0</v>
      </c>
      <c r="L376" s="41">
        <f t="shared" si="16"/>
        <v>0</v>
      </c>
      <c r="M376" s="569"/>
    </row>
    <row r="377" spans="2:13" s="39" customFormat="1">
      <c r="B377" s="40" t="str">
        <f>InpC!H233</f>
        <v>sum</v>
      </c>
      <c r="C377" s="40">
        <f>InpC!I233</f>
        <v>0</v>
      </c>
      <c r="D377" s="40">
        <f>InpC!J233</f>
        <v>0</v>
      </c>
      <c r="E377" s="40">
        <f>InpC!K233</f>
        <v>0</v>
      </c>
      <c r="F377" s="40">
        <f>InpC!L233</f>
        <v>0</v>
      </c>
      <c r="G377" s="569"/>
      <c r="H377" s="41">
        <f t="shared" ref="H377:L386" si="17">SUMIF($E$5:$E$177,$C377,H$5:H$177)+SUMIF($E$5:$E$177,$D377,H$5:H$177)+SUMIF($E$5:$E$177,$E377,H$5:H$177)+SUMIF($E$5:$E$177,$F377,H$5:H$177)+SUMIF($E$5:$E$177,$B377,H$5:H$177)</f>
        <v>0</v>
      </c>
      <c r="I377" s="41">
        <f t="shared" si="17"/>
        <v>0</v>
      </c>
      <c r="J377" s="41">
        <f t="shared" si="17"/>
        <v>0</v>
      </c>
      <c r="K377" s="41">
        <f t="shared" si="17"/>
        <v>0</v>
      </c>
      <c r="L377" s="41">
        <f t="shared" si="17"/>
        <v>0</v>
      </c>
      <c r="M377" s="569"/>
    </row>
    <row r="378" spans="2:13" s="39" customFormat="1">
      <c r="B378" s="40" t="str">
        <f>InpC!H234</f>
        <v>sum</v>
      </c>
      <c r="C378" s="40">
        <f>InpC!I234</f>
        <v>0</v>
      </c>
      <c r="D378" s="40">
        <f>InpC!J234</f>
        <v>0</v>
      </c>
      <c r="E378" s="40">
        <f>InpC!K234</f>
        <v>0</v>
      </c>
      <c r="F378" s="40">
        <f>InpC!L234</f>
        <v>0</v>
      </c>
      <c r="G378" s="569"/>
      <c r="H378" s="41">
        <f t="shared" si="17"/>
        <v>0</v>
      </c>
      <c r="I378" s="41">
        <f t="shared" si="17"/>
        <v>0</v>
      </c>
      <c r="J378" s="41">
        <f t="shared" si="17"/>
        <v>0</v>
      </c>
      <c r="K378" s="41">
        <f t="shared" si="17"/>
        <v>0</v>
      </c>
      <c r="L378" s="41">
        <f t="shared" si="17"/>
        <v>0</v>
      </c>
      <c r="M378" s="569"/>
    </row>
    <row r="379" spans="2:13" s="39" customFormat="1">
      <c r="B379" s="40" t="str">
        <f>InpC!H235</f>
        <v>CW11_016RWD_PR24</v>
      </c>
      <c r="C379" s="40" t="str">
        <f>InpC!I235</f>
        <v>CW11_016TWD_PR24</v>
      </c>
      <c r="D379" s="40" t="str">
        <f>InpC!J235</f>
        <v>CW11_016WT_PR24</v>
      </c>
      <c r="E379" s="40">
        <f>InpC!K235</f>
        <v>0</v>
      </c>
      <c r="F379" s="40">
        <f>InpC!L235</f>
        <v>0</v>
      </c>
      <c r="G379" s="569"/>
      <c r="H379" s="41">
        <f t="shared" si="17"/>
        <v>0</v>
      </c>
      <c r="I379" s="41">
        <f t="shared" si="17"/>
        <v>0</v>
      </c>
      <c r="J379" s="41">
        <f t="shared" si="17"/>
        <v>0</v>
      </c>
      <c r="K379" s="41">
        <f t="shared" si="17"/>
        <v>0</v>
      </c>
      <c r="L379" s="41">
        <f t="shared" si="17"/>
        <v>0</v>
      </c>
      <c r="M379" s="569"/>
    </row>
    <row r="380" spans="2:13" s="39" customFormat="1">
      <c r="B380" s="40" t="str">
        <f>InpC!H236</f>
        <v>CW11_001RWD_PR24</v>
      </c>
      <c r="C380" s="40" t="str">
        <f>InpC!I236</f>
        <v>CW11_001TWD_PR24</v>
      </c>
      <c r="D380" s="40" t="str">
        <f>InpC!J236</f>
        <v>CW11_001WT_PR24</v>
      </c>
      <c r="E380" s="40">
        <f>InpC!K236</f>
        <v>0</v>
      </c>
      <c r="F380" s="40">
        <f>InpC!L236</f>
        <v>0</v>
      </c>
      <c r="G380" s="569"/>
      <c r="H380" s="41">
        <f t="shared" si="17"/>
        <v>0</v>
      </c>
      <c r="I380" s="41">
        <f t="shared" si="17"/>
        <v>0</v>
      </c>
      <c r="J380" s="41">
        <f t="shared" si="17"/>
        <v>0</v>
      </c>
      <c r="K380" s="41">
        <f t="shared" si="17"/>
        <v>0</v>
      </c>
      <c r="L380" s="41">
        <f t="shared" si="17"/>
        <v>0</v>
      </c>
      <c r="M380" s="569"/>
    </row>
    <row r="381" spans="2:13" s="39" customFormat="1">
      <c r="B381" s="40" t="str">
        <f>InpC!H237</f>
        <v>sum</v>
      </c>
      <c r="C381" s="40">
        <f>InpC!I237</f>
        <v>0</v>
      </c>
      <c r="D381" s="40">
        <f>InpC!J237</f>
        <v>0</v>
      </c>
      <c r="E381" s="40">
        <f>InpC!K237</f>
        <v>0</v>
      </c>
      <c r="F381" s="40">
        <f>InpC!L237</f>
        <v>0</v>
      </c>
      <c r="G381" s="569"/>
      <c r="H381" s="41">
        <f t="shared" si="17"/>
        <v>0</v>
      </c>
      <c r="I381" s="41">
        <f t="shared" si="17"/>
        <v>0</v>
      </c>
      <c r="J381" s="41">
        <f t="shared" si="17"/>
        <v>0</v>
      </c>
      <c r="K381" s="41">
        <f t="shared" si="17"/>
        <v>0</v>
      </c>
      <c r="L381" s="41">
        <f t="shared" si="17"/>
        <v>0</v>
      </c>
      <c r="M381" s="569"/>
    </row>
    <row r="382" spans="2:13" s="39" customFormat="1">
      <c r="B382" s="40" t="str">
        <f>InpC!H238</f>
        <v>CW11_017TOT_PR24</v>
      </c>
      <c r="C382" s="40" t="str">
        <f>InpC!I238</f>
        <v>CW11_021TOT_PR24</v>
      </c>
      <c r="D382" s="40" t="str">
        <f>InpC!J238</f>
        <v>CW11_020TOT_PR24</v>
      </c>
      <c r="E382" s="40" t="str">
        <f>InpC!K238</f>
        <v>CW11_019TOT_PR24</v>
      </c>
      <c r="F382" s="40" t="str">
        <f>InpC!L238</f>
        <v>CW11_018TOT_PR24</v>
      </c>
      <c r="G382" s="569"/>
      <c r="H382" s="41">
        <f t="shared" si="17"/>
        <v>0</v>
      </c>
      <c r="I382" s="41">
        <f t="shared" si="17"/>
        <v>0</v>
      </c>
      <c r="J382" s="41">
        <f t="shared" si="17"/>
        <v>0</v>
      </c>
      <c r="K382" s="41">
        <f t="shared" si="17"/>
        <v>0</v>
      </c>
      <c r="L382" s="41">
        <f t="shared" si="17"/>
        <v>0</v>
      </c>
      <c r="M382" s="569"/>
    </row>
    <row r="383" spans="2:13" s="39" customFormat="1">
      <c r="B383" s="40" t="str">
        <f>InpC!H239</f>
        <v>CW11_002TOT_PR24</v>
      </c>
      <c r="C383" s="40" t="str">
        <f>InpC!I239</f>
        <v>CW11_006TOT_PR24</v>
      </c>
      <c r="D383" s="40" t="str">
        <f>InpC!J239</f>
        <v>CW11_005TOT_PR24</v>
      </c>
      <c r="E383" s="40" t="str">
        <f>InpC!K239</f>
        <v>CW11_004TOT_PR24</v>
      </c>
      <c r="F383" s="40" t="str">
        <f>InpC!L239</f>
        <v>CW11_003TOT_PR24</v>
      </c>
      <c r="G383" s="569"/>
      <c r="H383" s="41">
        <f t="shared" si="17"/>
        <v>0.05</v>
      </c>
      <c r="I383" s="41">
        <f t="shared" si="17"/>
        <v>0.05</v>
      </c>
      <c r="J383" s="41">
        <f t="shared" si="17"/>
        <v>0.05</v>
      </c>
      <c r="K383" s="41">
        <f t="shared" si="17"/>
        <v>0.05</v>
      </c>
      <c r="L383" s="41">
        <f t="shared" si="17"/>
        <v>0.05</v>
      </c>
      <c r="M383" s="569"/>
    </row>
    <row r="384" spans="2:13" s="39" customFormat="1">
      <c r="B384" s="40" t="str">
        <f>InpC!H240</f>
        <v>sum</v>
      </c>
      <c r="C384" s="40">
        <f>InpC!I240</f>
        <v>0</v>
      </c>
      <c r="D384" s="40">
        <f>InpC!J240</f>
        <v>0</v>
      </c>
      <c r="E384" s="40">
        <f>InpC!K240</f>
        <v>0</v>
      </c>
      <c r="F384" s="40">
        <f>InpC!L240</f>
        <v>0</v>
      </c>
      <c r="G384" s="569"/>
      <c r="H384" s="41">
        <f t="shared" si="17"/>
        <v>0</v>
      </c>
      <c r="I384" s="41">
        <f t="shared" si="17"/>
        <v>0</v>
      </c>
      <c r="J384" s="41">
        <f t="shared" si="17"/>
        <v>0</v>
      </c>
      <c r="K384" s="41">
        <f t="shared" si="17"/>
        <v>0</v>
      </c>
      <c r="L384" s="41">
        <f t="shared" si="17"/>
        <v>0</v>
      </c>
      <c r="M384" s="569"/>
    </row>
    <row r="385" spans="2:13" s="39" customFormat="1">
      <c r="B385" s="40" t="str">
        <f>InpC!H241</f>
        <v>CW11_027RWD_PR24</v>
      </c>
      <c r="C385" s="40" t="str">
        <f>InpC!I241</f>
        <v>CW11_027TWD_PR24</v>
      </c>
      <c r="D385" s="40" t="str">
        <f>InpC!J241</f>
        <v>CW11_027WT_PR24</v>
      </c>
      <c r="E385" s="40">
        <f>InpC!K241</f>
        <v>0</v>
      </c>
      <c r="F385" s="40">
        <f>InpC!L241</f>
        <v>0</v>
      </c>
      <c r="G385" s="569"/>
      <c r="H385" s="41">
        <f t="shared" si="17"/>
        <v>0</v>
      </c>
      <c r="I385" s="41">
        <f t="shared" si="17"/>
        <v>0</v>
      </c>
      <c r="J385" s="41">
        <f t="shared" si="17"/>
        <v>0</v>
      </c>
      <c r="K385" s="41">
        <f t="shared" si="17"/>
        <v>0</v>
      </c>
      <c r="L385" s="41">
        <f t="shared" si="17"/>
        <v>0</v>
      </c>
      <c r="M385" s="569"/>
    </row>
    <row r="386" spans="2:13" s="39" customFormat="1">
      <c r="B386" s="40" t="str">
        <f>InpC!H242</f>
        <v>CW11_012RWD_PR24</v>
      </c>
      <c r="C386" s="40" t="str">
        <f>InpC!I242</f>
        <v>CW11_012TWD_PR24</v>
      </c>
      <c r="D386" s="40" t="str">
        <f>InpC!J242</f>
        <v>CW11_012WT_PR24</v>
      </c>
      <c r="E386" s="40">
        <f>InpC!K242</f>
        <v>0</v>
      </c>
      <c r="F386" s="40">
        <f>InpC!L242</f>
        <v>0</v>
      </c>
      <c r="G386" s="569"/>
      <c r="H386" s="41">
        <f t="shared" si="17"/>
        <v>1.1309999999999998</v>
      </c>
      <c r="I386" s="41">
        <f t="shared" si="17"/>
        <v>1.1409999999999998</v>
      </c>
      <c r="J386" s="41">
        <f t="shared" si="17"/>
        <v>1.1409999999999998</v>
      </c>
      <c r="K386" s="41">
        <f t="shared" si="17"/>
        <v>1.1439999999999999</v>
      </c>
      <c r="L386" s="41">
        <f t="shared" si="17"/>
        <v>1.1409999999999998</v>
      </c>
      <c r="M386" s="569"/>
    </row>
    <row r="387" spans="2:13" s="39" customFormat="1">
      <c r="B387" s="40" t="str">
        <f>InpC!H243</f>
        <v>sum</v>
      </c>
      <c r="C387" s="40">
        <f>InpC!I243</f>
        <v>0</v>
      </c>
      <c r="D387" s="40">
        <f>InpC!J243</f>
        <v>0</v>
      </c>
      <c r="E387" s="40">
        <f>InpC!K243</f>
        <v>0</v>
      </c>
      <c r="F387" s="40">
        <f>InpC!L243</f>
        <v>0</v>
      </c>
      <c r="G387" s="569"/>
      <c r="H387" s="41">
        <f t="shared" ref="H387:L396" si="18">SUMIF($E$5:$E$177,$C387,H$5:H$177)+SUMIF($E$5:$E$177,$D387,H$5:H$177)+SUMIF($E$5:$E$177,$E387,H$5:H$177)+SUMIF($E$5:$E$177,$F387,H$5:H$177)+SUMIF($E$5:$E$177,$B387,H$5:H$177)</f>
        <v>0</v>
      </c>
      <c r="I387" s="41">
        <f t="shared" si="18"/>
        <v>0</v>
      </c>
      <c r="J387" s="41">
        <f t="shared" si="18"/>
        <v>0</v>
      </c>
      <c r="K387" s="41">
        <f t="shared" si="18"/>
        <v>0</v>
      </c>
      <c r="L387" s="41">
        <f t="shared" si="18"/>
        <v>0</v>
      </c>
      <c r="M387" s="569"/>
    </row>
    <row r="388" spans="2:13" s="39" customFormat="1">
      <c r="B388" s="40" t="str">
        <f>InpC!H244</f>
        <v>CW11_028RWD_PR24</v>
      </c>
      <c r="C388" s="40" t="str">
        <f>InpC!I244</f>
        <v>CW11_029TOT_PR24</v>
      </c>
      <c r="D388" s="40" t="str">
        <f>InpC!J244</f>
        <v>CW11_028TWD_PR24</v>
      </c>
      <c r="E388" s="40" t="str">
        <f>InpC!K244</f>
        <v>CW11_028WT_PR24</v>
      </c>
      <c r="F388" s="40">
        <f>InpC!L244</f>
        <v>0</v>
      </c>
      <c r="G388" s="569"/>
      <c r="H388" s="41">
        <f t="shared" si="18"/>
        <v>0</v>
      </c>
      <c r="I388" s="41">
        <f t="shared" si="18"/>
        <v>0</v>
      </c>
      <c r="J388" s="41">
        <f t="shared" si="18"/>
        <v>0</v>
      </c>
      <c r="K388" s="41">
        <f t="shared" si="18"/>
        <v>0</v>
      </c>
      <c r="L388" s="41">
        <f t="shared" si="18"/>
        <v>0</v>
      </c>
      <c r="M388" s="569"/>
    </row>
    <row r="389" spans="2:13" s="39" customFormat="1">
      <c r="B389" s="40" t="str">
        <f>InpC!H245</f>
        <v>CW11_013RWD_PR24</v>
      </c>
      <c r="C389" s="40" t="str">
        <f>InpC!I245</f>
        <v>CW11_014TOT_PR24</v>
      </c>
      <c r="D389" s="40" t="str">
        <f>InpC!J245</f>
        <v>CW11_013TWD_PR24</v>
      </c>
      <c r="E389" s="40" t="str">
        <f>InpC!K245</f>
        <v>CW11_013WT_PR24</v>
      </c>
      <c r="F389" s="40">
        <f>InpC!L245</f>
        <v>0</v>
      </c>
      <c r="G389" s="569"/>
      <c r="H389" s="41">
        <f t="shared" si="18"/>
        <v>0</v>
      </c>
      <c r="I389" s="41">
        <f t="shared" si="18"/>
        <v>0</v>
      </c>
      <c r="J389" s="41">
        <f t="shared" si="18"/>
        <v>0</v>
      </c>
      <c r="K389" s="41">
        <f t="shared" si="18"/>
        <v>0</v>
      </c>
      <c r="L389" s="41">
        <f t="shared" si="18"/>
        <v>0</v>
      </c>
      <c r="M389" s="569"/>
    </row>
    <row r="390" spans="2:13" s="39" customFormat="1">
      <c r="B390" s="40" t="str">
        <f>InpC!H246</f>
        <v>sum</v>
      </c>
      <c r="C390" s="40">
        <f>InpC!I246</f>
        <v>0</v>
      </c>
      <c r="D390" s="40">
        <f>InpC!J246</f>
        <v>0</v>
      </c>
      <c r="E390" s="40">
        <f>InpC!K246</f>
        <v>0</v>
      </c>
      <c r="F390" s="40">
        <f>InpC!L246</f>
        <v>0</v>
      </c>
      <c r="G390" s="569"/>
      <c r="H390" s="41">
        <f t="shared" si="18"/>
        <v>0</v>
      </c>
      <c r="I390" s="41">
        <f t="shared" si="18"/>
        <v>0</v>
      </c>
      <c r="J390" s="41">
        <f t="shared" si="18"/>
        <v>0</v>
      </c>
      <c r="K390" s="41">
        <f t="shared" si="18"/>
        <v>0</v>
      </c>
      <c r="L390" s="41">
        <f t="shared" si="18"/>
        <v>0</v>
      </c>
      <c r="M390" s="569"/>
    </row>
    <row r="391" spans="2:13" s="39" customFormat="1">
      <c r="B391" s="40" t="str">
        <f>InpC!H247</f>
        <v>sum</v>
      </c>
      <c r="C391" s="40">
        <f>InpC!I247</f>
        <v>0</v>
      </c>
      <c r="D391" s="40">
        <f>InpC!J247</f>
        <v>0</v>
      </c>
      <c r="E391" s="40">
        <f>InpC!K247</f>
        <v>0</v>
      </c>
      <c r="F391" s="40">
        <f>InpC!L247</f>
        <v>0</v>
      </c>
      <c r="G391" s="569"/>
      <c r="H391" s="41">
        <f t="shared" si="18"/>
        <v>0</v>
      </c>
      <c r="I391" s="41">
        <f t="shared" si="18"/>
        <v>0</v>
      </c>
      <c r="J391" s="41">
        <f t="shared" si="18"/>
        <v>0</v>
      </c>
      <c r="K391" s="41">
        <f t="shared" si="18"/>
        <v>0</v>
      </c>
      <c r="L391" s="41">
        <f t="shared" si="18"/>
        <v>0</v>
      </c>
      <c r="M391" s="569"/>
    </row>
    <row r="392" spans="2:13" s="39" customFormat="1">
      <c r="B392" s="40" t="str">
        <f>InpC!H248</f>
        <v>sum</v>
      </c>
      <c r="C392" s="40">
        <f>InpC!I248</f>
        <v>0</v>
      </c>
      <c r="D392" s="40">
        <f>InpC!J248</f>
        <v>0</v>
      </c>
      <c r="E392" s="40">
        <f>InpC!K248</f>
        <v>0</v>
      </c>
      <c r="F392" s="40">
        <f>InpC!L248</f>
        <v>0</v>
      </c>
      <c r="G392" s="569"/>
      <c r="H392" s="41">
        <f t="shared" si="18"/>
        <v>0</v>
      </c>
      <c r="I392" s="41">
        <f t="shared" si="18"/>
        <v>0</v>
      </c>
      <c r="J392" s="41">
        <f t="shared" si="18"/>
        <v>0</v>
      </c>
      <c r="K392" s="41">
        <f t="shared" si="18"/>
        <v>0</v>
      </c>
      <c r="L392" s="41">
        <f t="shared" si="18"/>
        <v>0</v>
      </c>
      <c r="M392" s="569"/>
    </row>
    <row r="393" spans="2:13" s="39" customFormat="1">
      <c r="B393" s="40" t="str">
        <f>InpC!H249</f>
        <v>sum</v>
      </c>
      <c r="C393" s="40">
        <f>InpC!I249</f>
        <v>0</v>
      </c>
      <c r="D393" s="40">
        <f>InpC!J249</f>
        <v>0</v>
      </c>
      <c r="E393" s="40">
        <f>InpC!K249</f>
        <v>0</v>
      </c>
      <c r="F393" s="40">
        <f>InpC!L249</f>
        <v>0</v>
      </c>
      <c r="G393" s="569"/>
      <c r="H393" s="41">
        <f t="shared" si="18"/>
        <v>0</v>
      </c>
      <c r="I393" s="41">
        <f t="shared" si="18"/>
        <v>0</v>
      </c>
      <c r="J393" s="41">
        <f t="shared" si="18"/>
        <v>0</v>
      </c>
      <c r="K393" s="41">
        <f t="shared" si="18"/>
        <v>0</v>
      </c>
      <c r="L393" s="41">
        <f t="shared" si="18"/>
        <v>0</v>
      </c>
      <c r="M393" s="569"/>
    </row>
    <row r="394" spans="2:13" s="39" customFormat="1">
      <c r="B394" s="40" t="str">
        <f>InpC!H250</f>
        <v>CWW11_014TOT_PR24</v>
      </c>
      <c r="C394" s="40" t="str">
        <f>InpC!I250</f>
        <v>CWW11_016TOT_PR24</v>
      </c>
      <c r="D394" s="40" t="str">
        <f>InpC!J250</f>
        <v>CWW11_015TOT_PR24</v>
      </c>
      <c r="E394" s="40">
        <f>InpC!K250</f>
        <v>0</v>
      </c>
      <c r="F394" s="40">
        <f>InpC!L250</f>
        <v>0</v>
      </c>
      <c r="G394" s="569"/>
      <c r="H394" s="41">
        <f t="shared" si="18"/>
        <v>0</v>
      </c>
      <c r="I394" s="41">
        <f t="shared" si="18"/>
        <v>0</v>
      </c>
      <c r="J394" s="41">
        <f t="shared" si="18"/>
        <v>0</v>
      </c>
      <c r="K394" s="41">
        <f t="shared" si="18"/>
        <v>0</v>
      </c>
      <c r="L394" s="41">
        <f t="shared" si="18"/>
        <v>0</v>
      </c>
      <c r="M394" s="569"/>
    </row>
    <row r="395" spans="2:13" s="39" customFormat="1">
      <c r="B395" s="40" t="str">
        <f>InpC!H251</f>
        <v>CWW11_001TOT_PR24</v>
      </c>
      <c r="C395" s="40" t="str">
        <f>InpC!I251</f>
        <v>CWW11_003TOT_PR24</v>
      </c>
      <c r="D395" s="40" t="str">
        <f>InpC!J251</f>
        <v>CWW11_002TOT_PR24</v>
      </c>
      <c r="E395" s="40">
        <f>InpC!K251</f>
        <v>0</v>
      </c>
      <c r="F395" s="40">
        <f>InpC!L251</f>
        <v>0</v>
      </c>
      <c r="G395" s="569"/>
      <c r="H395" s="41">
        <f t="shared" si="18"/>
        <v>0</v>
      </c>
      <c r="I395" s="41">
        <f t="shared" si="18"/>
        <v>0</v>
      </c>
      <c r="J395" s="41">
        <f t="shared" si="18"/>
        <v>0</v>
      </c>
      <c r="K395" s="41">
        <f t="shared" si="18"/>
        <v>0</v>
      </c>
      <c r="L395" s="41">
        <f t="shared" si="18"/>
        <v>0</v>
      </c>
      <c r="M395" s="569"/>
    </row>
    <row r="396" spans="2:13" s="39" customFormat="1">
      <c r="B396" s="40" t="str">
        <f>InpC!H252</f>
        <v>sum</v>
      </c>
      <c r="C396" s="40">
        <f>InpC!I252</f>
        <v>0</v>
      </c>
      <c r="D396" s="40">
        <f>InpC!J252</f>
        <v>0</v>
      </c>
      <c r="E396" s="40">
        <f>InpC!K252</f>
        <v>0</v>
      </c>
      <c r="F396" s="40">
        <f>InpC!L252</f>
        <v>0</v>
      </c>
      <c r="G396" s="569"/>
      <c r="H396" s="41">
        <f t="shared" si="18"/>
        <v>0</v>
      </c>
      <c r="I396" s="41">
        <f t="shared" si="18"/>
        <v>0</v>
      </c>
      <c r="J396" s="41">
        <f t="shared" si="18"/>
        <v>0</v>
      </c>
      <c r="K396" s="41">
        <f t="shared" si="18"/>
        <v>0</v>
      </c>
      <c r="L396" s="41">
        <f t="shared" si="18"/>
        <v>0</v>
      </c>
      <c r="M396" s="569"/>
    </row>
    <row r="397" spans="2:13" s="39" customFormat="1">
      <c r="B397" s="40" t="str">
        <f>InpC!H253</f>
        <v>CWW11_021TOT_PR24</v>
      </c>
      <c r="C397" s="40">
        <f>InpC!I253</f>
        <v>0</v>
      </c>
      <c r="D397" s="40">
        <f>InpC!J253</f>
        <v>0</v>
      </c>
      <c r="E397" s="40">
        <f>InpC!K253</f>
        <v>0</v>
      </c>
      <c r="F397" s="40">
        <f>InpC!L253</f>
        <v>0</v>
      </c>
      <c r="G397" s="569"/>
      <c r="H397" s="41">
        <f t="shared" ref="H397:L405" si="19">SUMIF($E$5:$E$177,$C397,H$5:H$177)+SUMIF($E$5:$E$177,$D397,H$5:H$177)+SUMIF($E$5:$E$177,$E397,H$5:H$177)+SUMIF($E$5:$E$177,$F397,H$5:H$177)+SUMIF($E$5:$E$177,$B397,H$5:H$177)</f>
        <v>0</v>
      </c>
      <c r="I397" s="41">
        <f t="shared" si="19"/>
        <v>0</v>
      </c>
      <c r="J397" s="41">
        <f t="shared" si="19"/>
        <v>0</v>
      </c>
      <c r="K397" s="41">
        <f t="shared" si="19"/>
        <v>0</v>
      </c>
      <c r="L397" s="41">
        <f t="shared" si="19"/>
        <v>0</v>
      </c>
      <c r="M397" s="569"/>
    </row>
    <row r="398" spans="2:13" s="39" customFormat="1">
      <c r="B398" s="40" t="str">
        <f>InpC!H254</f>
        <v>CWW11_008TOT_PR24</v>
      </c>
      <c r="C398" s="40">
        <f>InpC!I254</f>
        <v>0</v>
      </c>
      <c r="D398" s="40">
        <f>InpC!J254</f>
        <v>0</v>
      </c>
      <c r="E398" s="40">
        <f>InpC!K254</f>
        <v>0</v>
      </c>
      <c r="F398" s="40">
        <f>InpC!L254</f>
        <v>0</v>
      </c>
      <c r="G398" s="569"/>
      <c r="H398" s="41">
        <f t="shared" si="19"/>
        <v>0</v>
      </c>
      <c r="I398" s="41">
        <f t="shared" si="19"/>
        <v>0</v>
      </c>
      <c r="J398" s="41">
        <f t="shared" si="19"/>
        <v>0</v>
      </c>
      <c r="K398" s="41">
        <f t="shared" si="19"/>
        <v>0</v>
      </c>
      <c r="L398" s="41">
        <f t="shared" si="19"/>
        <v>0</v>
      </c>
      <c r="M398" s="569"/>
    </row>
    <row r="399" spans="2:13" s="39" customFormat="1">
      <c r="B399" s="40" t="str">
        <f>InpC!H255</f>
        <v>sum</v>
      </c>
      <c r="C399" s="40">
        <f>InpC!I255</f>
        <v>0</v>
      </c>
      <c r="D399" s="40">
        <f>InpC!J255</f>
        <v>0</v>
      </c>
      <c r="E399" s="40">
        <f>InpC!K255</f>
        <v>0</v>
      </c>
      <c r="F399" s="40">
        <f>InpC!L255</f>
        <v>0</v>
      </c>
      <c r="G399" s="569"/>
      <c r="H399" s="41">
        <f t="shared" si="19"/>
        <v>0</v>
      </c>
      <c r="I399" s="41">
        <f t="shared" si="19"/>
        <v>0</v>
      </c>
      <c r="J399" s="41">
        <f t="shared" si="19"/>
        <v>0</v>
      </c>
      <c r="K399" s="41">
        <f t="shared" si="19"/>
        <v>0</v>
      </c>
      <c r="L399" s="41">
        <f t="shared" si="19"/>
        <v>0</v>
      </c>
      <c r="M399" s="569"/>
    </row>
    <row r="400" spans="2:13" s="39" customFormat="1">
      <c r="B400" s="40" t="str">
        <f>InpC!H256</f>
        <v>CWW11_022TOT_PR24</v>
      </c>
      <c r="C400" s="40" t="str">
        <f>InpC!I256</f>
        <v>CWW11_023TOT_PR24</v>
      </c>
      <c r="D400" s="40">
        <f>InpC!J256</f>
        <v>0</v>
      </c>
      <c r="E400" s="40">
        <f>InpC!K256</f>
        <v>0</v>
      </c>
      <c r="F400" s="40">
        <f>InpC!L256</f>
        <v>0</v>
      </c>
      <c r="G400" s="569"/>
      <c r="H400" s="41">
        <f t="shared" si="19"/>
        <v>0</v>
      </c>
      <c r="I400" s="41">
        <f t="shared" si="19"/>
        <v>0</v>
      </c>
      <c r="J400" s="41">
        <f t="shared" si="19"/>
        <v>0</v>
      </c>
      <c r="K400" s="41">
        <f t="shared" si="19"/>
        <v>0</v>
      </c>
      <c r="L400" s="41">
        <f t="shared" si="19"/>
        <v>0</v>
      </c>
      <c r="M400" s="569"/>
    </row>
    <row r="401" spans="1:22" s="39" customFormat="1">
      <c r="B401" s="40" t="str">
        <f>InpC!H257</f>
        <v>CWW11_009TOT_PR24</v>
      </c>
      <c r="C401" s="40" t="str">
        <f>InpC!I257</f>
        <v>CWW11_010TOT_PR24</v>
      </c>
      <c r="D401" s="40">
        <f>InpC!J257</f>
        <v>0</v>
      </c>
      <c r="E401" s="40">
        <f>InpC!K257</f>
        <v>0</v>
      </c>
      <c r="F401" s="40">
        <f>InpC!L257</f>
        <v>0</v>
      </c>
      <c r="G401" s="569"/>
      <c r="H401" s="41">
        <f t="shared" si="19"/>
        <v>0</v>
      </c>
      <c r="I401" s="41">
        <f t="shared" si="19"/>
        <v>0</v>
      </c>
      <c r="J401" s="41">
        <f t="shared" si="19"/>
        <v>0</v>
      </c>
      <c r="K401" s="41">
        <f t="shared" si="19"/>
        <v>0</v>
      </c>
      <c r="L401" s="41">
        <f t="shared" si="19"/>
        <v>0</v>
      </c>
      <c r="M401" s="569"/>
    </row>
    <row r="402" spans="1:22" s="39" customFormat="1">
      <c r="B402" s="40" t="str">
        <f>InpC!H258</f>
        <v>sum</v>
      </c>
      <c r="C402" s="40">
        <f>InpC!I258</f>
        <v>0</v>
      </c>
      <c r="D402" s="40">
        <f>InpC!J258</f>
        <v>0</v>
      </c>
      <c r="E402" s="40">
        <f>InpC!K258</f>
        <v>0</v>
      </c>
      <c r="F402" s="40">
        <f>InpC!L258</f>
        <v>0</v>
      </c>
      <c r="G402" s="569"/>
      <c r="H402" s="41">
        <f t="shared" si="19"/>
        <v>0</v>
      </c>
      <c r="I402" s="41">
        <f t="shared" si="19"/>
        <v>0</v>
      </c>
      <c r="J402" s="41">
        <f t="shared" si="19"/>
        <v>0</v>
      </c>
      <c r="K402" s="41">
        <f t="shared" si="19"/>
        <v>0</v>
      </c>
      <c r="L402" s="41">
        <f t="shared" si="19"/>
        <v>0</v>
      </c>
      <c r="M402" s="569"/>
    </row>
    <row r="403" spans="1:22" s="39" customFormat="1">
      <c r="B403" s="40" t="str">
        <f>InpC!H259</f>
        <v>sum</v>
      </c>
      <c r="C403" s="40">
        <f>InpC!I259</f>
        <v>0</v>
      </c>
      <c r="D403" s="40">
        <f>InpC!J259</f>
        <v>0</v>
      </c>
      <c r="E403" s="40">
        <f>InpC!K259</f>
        <v>0</v>
      </c>
      <c r="F403" s="40">
        <f>InpC!L259</f>
        <v>0</v>
      </c>
      <c r="G403" s="569"/>
      <c r="H403" s="41">
        <f t="shared" si="19"/>
        <v>0</v>
      </c>
      <c r="I403" s="41">
        <f t="shared" si="19"/>
        <v>0</v>
      </c>
      <c r="J403" s="41">
        <f t="shared" si="19"/>
        <v>0</v>
      </c>
      <c r="K403" s="41">
        <f t="shared" si="19"/>
        <v>0</v>
      </c>
      <c r="L403" s="41">
        <f t="shared" si="19"/>
        <v>0</v>
      </c>
      <c r="M403" s="569"/>
    </row>
    <row r="404" spans="1:22" s="39" customFormat="1">
      <c r="B404" s="40" t="str">
        <f>InpC!H260</f>
        <v>sum</v>
      </c>
      <c r="C404" s="40">
        <f>InpC!I260</f>
        <v>0</v>
      </c>
      <c r="D404" s="40">
        <f>InpC!J260</f>
        <v>0</v>
      </c>
      <c r="E404" s="40">
        <f>InpC!K260</f>
        <v>0</v>
      </c>
      <c r="F404" s="40">
        <f>InpC!L260</f>
        <v>0</v>
      </c>
      <c r="G404" s="569"/>
      <c r="H404" s="41">
        <f t="shared" si="19"/>
        <v>0</v>
      </c>
      <c r="I404" s="41">
        <f t="shared" si="19"/>
        <v>0</v>
      </c>
      <c r="J404" s="41">
        <f t="shared" si="19"/>
        <v>0</v>
      </c>
      <c r="K404" s="41">
        <f t="shared" si="19"/>
        <v>0</v>
      </c>
      <c r="L404" s="41">
        <f t="shared" si="19"/>
        <v>0</v>
      </c>
      <c r="M404" s="569"/>
    </row>
    <row r="405" spans="1:22" s="39" customFormat="1">
      <c r="B405" s="40" t="str">
        <f>InpC!H261</f>
        <v>sum</v>
      </c>
      <c r="C405" s="40">
        <f>InpC!I261</f>
        <v>0</v>
      </c>
      <c r="D405" s="40">
        <f>InpC!J261</f>
        <v>0</v>
      </c>
      <c r="E405" s="40">
        <f>InpC!K261</f>
        <v>0</v>
      </c>
      <c r="F405" s="40">
        <f>InpC!L261</f>
        <v>0</v>
      </c>
      <c r="G405" s="569"/>
      <c r="H405" s="41">
        <f t="shared" si="19"/>
        <v>0</v>
      </c>
      <c r="I405" s="41">
        <f t="shared" si="19"/>
        <v>0</v>
      </c>
      <c r="J405" s="41">
        <f t="shared" si="19"/>
        <v>0</v>
      </c>
      <c r="K405" s="41">
        <f t="shared" si="19"/>
        <v>0</v>
      </c>
      <c r="L405" s="41">
        <f t="shared" si="19"/>
        <v>0</v>
      </c>
      <c r="M405" s="569"/>
    </row>
    <row r="406" spans="1:22" customFormat="1">
      <c r="B406" s="569" t="s">
        <v>660</v>
      </c>
      <c r="C406" s="569" t="str">
        <f>InpC!G50</f>
        <v>TPC</v>
      </c>
      <c r="H406" s="439">
        <f>SUM(H367:H405)</f>
        <v>1.5609999999999997</v>
      </c>
      <c r="I406" s="439">
        <f>SUM(I367:I405)</f>
        <v>1.5709999999999997</v>
      </c>
      <c r="J406" s="439">
        <f>SUM(J367:J405)</f>
        <v>1.5709999999999997</v>
      </c>
      <c r="K406" s="439">
        <f>SUM(K367:K405)</f>
        <v>1.5739999999999998</v>
      </c>
      <c r="L406" s="439">
        <f>SUM(L367:L405)</f>
        <v>1.5709999999999997</v>
      </c>
    </row>
    <row r="407" spans="1:22" s="39" customFormat="1"/>
    <row r="408" spans="1:22" s="39" customFormat="1"/>
    <row r="409" spans="1:22" s="39" customFormat="1">
      <c r="B409" s="40" t="str">
        <f>InpC!H265</f>
        <v>B0007DSPWT_PR24</v>
      </c>
      <c r="C409" s="40">
        <f>InpC!I265</f>
        <v>0</v>
      </c>
      <c r="D409" s="40">
        <f>InpC!J265</f>
        <v>0</v>
      </c>
      <c r="E409" s="40">
        <f>InpC!K265</f>
        <v>0</v>
      </c>
      <c r="F409" s="40">
        <f>InpC!L265</f>
        <v>0</v>
      </c>
      <c r="G409" s="41"/>
      <c r="H409" s="41">
        <f t="shared" ref="H409:L410" si="20">SUMIF($E$5:$E$177,$C409,H$5:H$177)+SUMIF($E$5:$E$177,$D409,H$5:H$177)+SUMIF($E$5:$E$177,$E409,H$5:H$177)+SUMIF($E$5:$E$177,$F409,H$5:H$177)+SUMIF($E$5:$E$177,$B409,H$5:H$177)</f>
        <v>4700</v>
      </c>
      <c r="I409" s="41">
        <f t="shared" si="20"/>
        <v>4500</v>
      </c>
      <c r="J409" s="41">
        <f t="shared" si="20"/>
        <v>4500</v>
      </c>
      <c r="K409" s="41">
        <f t="shared" si="20"/>
        <v>4400</v>
      </c>
      <c r="L409" s="41">
        <f t="shared" si="20"/>
        <v>4500</v>
      </c>
      <c r="M409" s="41"/>
    </row>
    <row r="410" spans="1:22" s="39" customFormat="1">
      <c r="B410" s="40" t="str">
        <f>InpC!H266</f>
        <v>B0007DSPWWT_PR24</v>
      </c>
      <c r="C410" s="40">
        <f>InpC!I266</f>
        <v>0</v>
      </c>
      <c r="D410" s="40">
        <f>InpC!J266</f>
        <v>0</v>
      </c>
      <c r="E410" s="40">
        <f>InpC!K266</f>
        <v>0</v>
      </c>
      <c r="F410" s="40">
        <f>InpC!L266</f>
        <v>0</v>
      </c>
      <c r="G410" s="41"/>
      <c r="H410" s="41">
        <f t="shared" si="20"/>
        <v>0</v>
      </c>
      <c r="I410" s="41">
        <f t="shared" si="20"/>
        <v>0</v>
      </c>
      <c r="J410" s="41">
        <f t="shared" si="20"/>
        <v>0</v>
      </c>
      <c r="K410" s="41">
        <f t="shared" si="20"/>
        <v>0</v>
      </c>
      <c r="L410" s="41">
        <f t="shared" si="20"/>
        <v>0</v>
      </c>
      <c r="M410" s="41"/>
    </row>
    <row r="411" spans="1:22" s="39" customFormat="1">
      <c r="B411" s="569" t="s">
        <v>661</v>
      </c>
      <c r="C411" s="569" t="s">
        <v>662</v>
      </c>
      <c r="D411" s="571"/>
      <c r="E411" s="569"/>
      <c r="F411" s="569"/>
      <c r="G411" s="569"/>
      <c r="H411" s="43">
        <f>SUM(H409:H410)</f>
        <v>4700</v>
      </c>
      <c r="I411" s="43">
        <f>SUM(I409:I410)</f>
        <v>4500</v>
      </c>
      <c r="J411" s="43">
        <f>SUM(J409:J410)</f>
        <v>4500</v>
      </c>
      <c r="K411" s="43">
        <f>SUM(K409:K410)</f>
        <v>4400</v>
      </c>
      <c r="L411" s="43">
        <f>SUM(L409:L410)</f>
        <v>4500</v>
      </c>
      <c r="M411" s="569"/>
    </row>
    <row r="412" spans="1:22" customFormat="1"/>
    <row r="413" spans="1:22" s="39" customFormat="1">
      <c r="F413" s="569"/>
      <c r="G413" s="569"/>
      <c r="H413" s="43">
        <f>H406+H364+H291+H243+H227+H307+H411</f>
        <v>4711.3019999999997</v>
      </c>
      <c r="I413" s="43">
        <f t="shared" ref="I413:L413" si="21">I406+I364+I291+I243+I227+I307+I411</f>
        <v>4509.3779999999997</v>
      </c>
      <c r="J413" s="43">
        <f t="shared" si="21"/>
        <v>4508.8509999999997</v>
      </c>
      <c r="K413" s="43">
        <f t="shared" si="21"/>
        <v>4408.3980000000001</v>
      </c>
      <c r="L413" s="43">
        <f t="shared" si="21"/>
        <v>4508.6670000000004</v>
      </c>
      <c r="M413" s="41"/>
    </row>
    <row r="414" spans="1:22" s="39" customFormat="1">
      <c r="F414" s="569"/>
      <c r="G414" s="569"/>
    </row>
    <row r="415" spans="1:22" s="39" customFormat="1">
      <c r="C415" s="42"/>
      <c r="D415" s="42"/>
      <c r="E415" s="441" t="s">
        <v>663</v>
      </c>
      <c r="F415" s="569"/>
      <c r="G415" s="569"/>
      <c r="H415" s="440">
        <f>IF(ABS(H413-H187)&gt;CHK_TOL,1,0)</f>
        <v>1</v>
      </c>
      <c r="I415" s="440">
        <f>IF(ABS(I413-I187)&gt;CHK_TOL,1,0)</f>
        <v>1</v>
      </c>
      <c r="J415" s="440">
        <f>IF(ABS(J413-J187)&gt;CHK_TOL,1,0)</f>
        <v>1</v>
      </c>
      <c r="K415" s="440">
        <f>IF(ABS(K413-K187)&gt;CHK_TOL,1,0)</f>
        <v>1</v>
      </c>
      <c r="L415" s="440">
        <f>IF(ABS(L413-L187)&gt;CHK_TOL,1,0)</f>
        <v>1</v>
      </c>
      <c r="M415" s="569"/>
    </row>
    <row r="416" spans="1:22" s="431" customFormat="1">
      <c r="A416" s="167"/>
      <c r="B416" s="164"/>
      <c r="C416" s="164"/>
      <c r="D416" s="163"/>
      <c r="E416" s="164"/>
      <c r="F416" s="164"/>
      <c r="G416" s="164"/>
      <c r="H416" s="164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</row>
    <row r="417" spans="1:22" s="431" customFormat="1" ht="30">
      <c r="A417" s="167"/>
      <c r="B417" s="569"/>
      <c r="C417" s="569"/>
      <c r="D417" s="163"/>
      <c r="E417" s="444" t="s">
        <v>664</v>
      </c>
      <c r="F417" s="164"/>
      <c r="G417" s="164"/>
      <c r="H417" s="164">
        <f>N187</f>
        <v>6</v>
      </c>
      <c r="I417" s="164"/>
      <c r="J417" s="164"/>
      <c r="K417" s="164"/>
      <c r="L417" s="164"/>
      <c r="M417" s="164"/>
      <c r="N417" s="164"/>
      <c r="O417" s="164"/>
      <c r="P417" s="164"/>
      <c r="Q417" s="164"/>
      <c r="R417" s="164"/>
      <c r="S417" s="164"/>
      <c r="T417" s="164"/>
      <c r="U417" s="164"/>
      <c r="V417" s="164"/>
    </row>
    <row r="418" spans="1:22" s="431" customFormat="1">
      <c r="A418" s="167"/>
      <c r="B418" s="164"/>
      <c r="C418" s="164"/>
      <c r="D418" s="163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</row>
    <row r="419" spans="1:22" s="431" customFormat="1" ht="45">
      <c r="A419" s="440">
        <f>SUM(H419:L419)</f>
        <v>0</v>
      </c>
      <c r="B419" s="569"/>
      <c r="C419" s="164"/>
      <c r="D419" s="163"/>
      <c r="E419" s="443" t="s">
        <v>665</v>
      </c>
      <c r="F419" s="164"/>
      <c r="G419" s="164"/>
      <c r="H419" s="440">
        <f>IF(ABS(H413-H188)&gt;CHK_TOL,1,0)</f>
        <v>0</v>
      </c>
      <c r="I419" s="440">
        <f>IF(ABS(I413-I188)&gt;CHK_TOL,1,0)</f>
        <v>0</v>
      </c>
      <c r="J419" s="440">
        <f>IF(ABS(J413-J188)&gt;CHK_TOL,1,0)</f>
        <v>0</v>
      </c>
      <c r="K419" s="440">
        <f>IF(ABS(K413-K188)&gt;CHK_TOL,1,0)</f>
        <v>0</v>
      </c>
      <c r="L419" s="440">
        <f>IF(ABS(L413-L188)&gt;CHK_TOL,1,0)</f>
        <v>0</v>
      </c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</row>
    <row r="420" spans="1:22">
      <c r="A420" s="167"/>
      <c r="B420" s="164"/>
      <c r="C420" s="164"/>
      <c r="D420" s="163"/>
      <c r="E420" s="164"/>
      <c r="F420" s="164"/>
      <c r="G420" s="164"/>
      <c r="H420" s="164"/>
      <c r="I420" s="164"/>
      <c r="J420" s="164"/>
      <c r="K420" s="164"/>
      <c r="L420" s="164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</row>
    <row r="421" spans="1:22">
      <c r="A421" s="440">
        <f>A196+A419</f>
        <v>0</v>
      </c>
      <c r="B421" s="442" t="s">
        <v>666</v>
      </c>
      <c r="C421" s="164"/>
      <c r="D421" s="163"/>
      <c r="E421" s="164"/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</row>
    <row r="422" spans="1:22">
      <c r="A422" s="167"/>
      <c r="B422" s="164"/>
      <c r="C422" s="164"/>
      <c r="D422" s="163"/>
      <c r="E422" s="164"/>
      <c r="F422" s="164"/>
      <c r="G422" s="164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</row>
    <row r="423" spans="1:22">
      <c r="A423" s="167"/>
      <c r="B423" s="164"/>
      <c r="C423" s="164"/>
      <c r="D423" s="163"/>
      <c r="E423" s="164"/>
      <c r="F423" s="164"/>
      <c r="G423" s="164"/>
      <c r="H423" s="164"/>
      <c r="I423" s="164"/>
      <c r="J423" s="164"/>
      <c r="K423" s="164"/>
      <c r="L423" s="164"/>
      <c r="M423" s="164"/>
      <c r="N423" s="164"/>
      <c r="O423" s="164"/>
      <c r="P423" s="164"/>
      <c r="Q423" s="164"/>
      <c r="R423" s="164"/>
      <c r="S423" s="164"/>
      <c r="T423" s="164"/>
      <c r="U423" s="164"/>
      <c r="V423" s="164"/>
    </row>
    <row r="424" spans="1:22">
      <c r="A424" s="167"/>
      <c r="B424" s="164"/>
      <c r="C424" s="164"/>
      <c r="D424" s="163"/>
      <c r="E424" s="164"/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64"/>
      <c r="Q424" s="164"/>
      <c r="R424" s="164"/>
      <c r="S424" s="164"/>
      <c r="T424" s="164"/>
      <c r="U424" s="164"/>
      <c r="V424" s="164"/>
    </row>
    <row r="425" spans="1:22">
      <c r="A425" s="167"/>
      <c r="B425" s="164"/>
      <c r="C425" s="164"/>
      <c r="D425" s="163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</row>
    <row r="426" spans="1:22">
      <c r="A426" s="167"/>
      <c r="B426" s="164"/>
      <c r="C426" s="164"/>
      <c r="D426" s="163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</row>
    <row r="427" spans="1:22">
      <c r="A427" s="569"/>
      <c r="B427" s="569"/>
      <c r="C427" s="164"/>
      <c r="D427" s="163"/>
      <c r="E427" s="164"/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</row>
    <row r="428" spans="1:22">
      <c r="A428" s="167"/>
      <c r="B428" s="164"/>
      <c r="C428" s="164"/>
      <c r="D428" s="163"/>
      <c r="E428" s="164"/>
      <c r="F428" s="164"/>
      <c r="G428" s="164"/>
      <c r="H428" s="164"/>
      <c r="I428" s="164"/>
      <c r="J428" s="164"/>
      <c r="K428" s="164"/>
      <c r="L428" s="164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</row>
    <row r="429" spans="1:22">
      <c r="A429" s="167"/>
      <c r="B429" s="164"/>
      <c r="C429" s="164"/>
      <c r="D429" s="163"/>
      <c r="E429" s="164"/>
      <c r="F429" s="164"/>
      <c r="G429" s="164"/>
      <c r="H429" s="164"/>
      <c r="I429" s="164"/>
      <c r="J429" s="164"/>
      <c r="K429" s="164"/>
      <c r="L429" s="164"/>
      <c r="M429" s="164"/>
      <c r="N429" s="164"/>
      <c r="O429" s="164"/>
      <c r="P429" s="164"/>
      <c r="Q429" s="164"/>
      <c r="R429" s="164"/>
      <c r="S429" s="164"/>
      <c r="T429" s="164"/>
      <c r="U429" s="164"/>
      <c r="V429" s="164"/>
    </row>
    <row r="430" spans="1:22">
      <c r="A430" s="167"/>
      <c r="B430" s="164"/>
      <c r="C430" s="164"/>
      <c r="D430" s="163"/>
      <c r="E430" s="164"/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4"/>
      <c r="S430" s="164"/>
      <c r="T430" s="164"/>
      <c r="U430" s="164"/>
      <c r="V430" s="164"/>
    </row>
    <row r="431" spans="1:22">
      <c r="A431" s="167"/>
      <c r="B431" s="164"/>
      <c r="C431" s="164"/>
      <c r="D431" s="163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164"/>
      <c r="Q431" s="164"/>
      <c r="R431" s="164"/>
      <c r="S431" s="164"/>
      <c r="T431" s="164"/>
      <c r="U431" s="164"/>
      <c r="V431" s="164"/>
    </row>
    <row r="432" spans="1:22">
      <c r="A432" s="167"/>
      <c r="B432" s="164"/>
      <c r="C432" s="164"/>
      <c r="D432" s="163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</row>
    <row r="433" spans="1:22">
      <c r="A433" s="167"/>
      <c r="B433" s="164"/>
      <c r="C433" s="164"/>
      <c r="D433" s="163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64"/>
      <c r="Q433" s="164"/>
      <c r="R433" s="164"/>
      <c r="S433" s="164"/>
      <c r="T433" s="164"/>
      <c r="U433" s="164"/>
      <c r="V433" s="164"/>
    </row>
    <row r="434" spans="1:22">
      <c r="A434" s="167"/>
      <c r="B434" s="164"/>
      <c r="C434" s="164"/>
      <c r="D434" s="163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</row>
    <row r="435" spans="1:22">
      <c r="A435" s="167"/>
      <c r="B435" s="164"/>
      <c r="C435" s="164"/>
      <c r="D435" s="163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  <c r="P435" s="164"/>
      <c r="Q435" s="164"/>
      <c r="R435" s="164"/>
      <c r="S435" s="164"/>
      <c r="T435" s="164"/>
      <c r="U435" s="164"/>
      <c r="V435" s="164"/>
    </row>
    <row r="436" spans="1:22">
      <c r="A436" s="167"/>
      <c r="B436" s="164"/>
      <c r="C436" s="164"/>
      <c r="D436" s="163"/>
      <c r="E436" s="164"/>
      <c r="F436" s="164"/>
      <c r="G436" s="164"/>
      <c r="H436" s="164"/>
      <c r="I436" s="164"/>
      <c r="J436" s="164"/>
      <c r="K436" s="164"/>
      <c r="L436" s="164"/>
      <c r="M436" s="164"/>
      <c r="N436" s="164"/>
      <c r="O436" s="164"/>
      <c r="P436" s="164"/>
      <c r="Q436" s="164"/>
      <c r="R436" s="164"/>
      <c r="S436" s="164"/>
      <c r="T436" s="164"/>
      <c r="U436" s="164"/>
      <c r="V436" s="164"/>
    </row>
    <row r="437" spans="1:22">
      <c r="A437" s="167"/>
      <c r="B437" s="164"/>
      <c r="C437" s="164"/>
      <c r="D437" s="163"/>
      <c r="E437" s="164"/>
      <c r="F437" s="164"/>
      <c r="G437" s="164"/>
      <c r="H437" s="164"/>
      <c r="I437" s="164"/>
      <c r="J437" s="164"/>
      <c r="K437" s="164"/>
      <c r="L437" s="164"/>
      <c r="M437" s="164"/>
      <c r="N437" s="164"/>
      <c r="O437" s="164"/>
      <c r="P437" s="164"/>
      <c r="Q437" s="164"/>
      <c r="R437" s="164"/>
      <c r="S437" s="164"/>
      <c r="T437" s="164"/>
      <c r="U437" s="164"/>
      <c r="V437" s="164"/>
    </row>
    <row r="438" spans="1:22">
      <c r="A438" s="167"/>
      <c r="B438" s="164"/>
      <c r="C438" s="164"/>
      <c r="D438" s="163"/>
      <c r="E438" s="164"/>
      <c r="F438" s="164"/>
      <c r="G438" s="164"/>
      <c r="H438" s="164"/>
      <c r="I438" s="164"/>
      <c r="J438" s="164"/>
      <c r="K438" s="164"/>
      <c r="L438" s="164"/>
      <c r="M438" s="164"/>
      <c r="N438" s="164"/>
      <c r="O438" s="164"/>
      <c r="P438" s="164"/>
      <c r="Q438" s="164"/>
      <c r="R438" s="164"/>
      <c r="S438" s="164"/>
      <c r="T438" s="164"/>
      <c r="U438" s="164"/>
      <c r="V438" s="164"/>
    </row>
    <row r="439" spans="1:22">
      <c r="A439" s="167"/>
      <c r="B439" s="164"/>
      <c r="C439" s="164"/>
      <c r="D439" s="163"/>
      <c r="E439" s="164"/>
      <c r="F439" s="164"/>
      <c r="G439" s="164"/>
      <c r="H439" s="164"/>
      <c r="I439" s="164"/>
      <c r="J439" s="164"/>
      <c r="K439" s="164"/>
      <c r="L439" s="164"/>
      <c r="M439" s="164"/>
      <c r="N439" s="164"/>
      <c r="O439" s="164"/>
      <c r="P439" s="164"/>
      <c r="Q439" s="164"/>
      <c r="R439" s="164"/>
      <c r="S439" s="164"/>
      <c r="T439" s="164"/>
      <c r="U439" s="164"/>
      <c r="V439" s="164"/>
    </row>
    <row r="440" spans="1:22">
      <c r="A440" s="167"/>
      <c r="B440" s="164"/>
      <c r="C440" s="164"/>
      <c r="D440" s="163"/>
      <c r="E440" s="164"/>
      <c r="F440" s="164"/>
      <c r="G440" s="164"/>
      <c r="H440" s="164"/>
      <c r="I440" s="164"/>
      <c r="J440" s="164"/>
      <c r="K440" s="164"/>
      <c r="L440" s="164"/>
      <c r="M440" s="164"/>
      <c r="N440" s="164"/>
      <c r="O440" s="164"/>
      <c r="P440" s="164"/>
      <c r="Q440" s="164"/>
      <c r="R440" s="164"/>
      <c r="S440" s="164"/>
      <c r="T440" s="164"/>
      <c r="U440" s="164"/>
      <c r="V440" s="164"/>
    </row>
    <row r="441" spans="1:22">
      <c r="A441" s="167"/>
      <c r="B441" s="164"/>
      <c r="C441" s="164"/>
      <c r="D441" s="163"/>
      <c r="E441" s="164"/>
      <c r="F441" s="164"/>
      <c r="G441" s="164"/>
      <c r="H441" s="164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</row>
    <row r="442" spans="1:22">
      <c r="A442" s="167"/>
      <c r="B442" s="164"/>
      <c r="C442" s="164"/>
      <c r="D442" s="163"/>
      <c r="E442" s="164"/>
      <c r="F442" s="164"/>
      <c r="G442" s="164"/>
      <c r="H442" s="164"/>
      <c r="I442" s="164"/>
      <c r="J442" s="164"/>
      <c r="K442" s="164"/>
      <c r="L442" s="164"/>
      <c r="M442" s="164"/>
      <c r="N442" s="164"/>
      <c r="O442" s="164"/>
      <c r="P442" s="164"/>
      <c r="Q442" s="164"/>
      <c r="R442" s="164"/>
      <c r="S442" s="164"/>
      <c r="T442" s="164"/>
      <c r="U442" s="164"/>
      <c r="V442" s="164"/>
    </row>
    <row r="443" spans="1:22">
      <c r="A443" s="167"/>
      <c r="B443" s="164"/>
      <c r="C443" s="164"/>
      <c r="D443" s="163"/>
      <c r="E443" s="164"/>
      <c r="F443" s="164"/>
      <c r="G443" s="164"/>
      <c r="H443" s="164"/>
      <c r="I443" s="164"/>
      <c r="J443" s="164"/>
      <c r="K443" s="164"/>
      <c r="L443" s="164"/>
      <c r="M443" s="164"/>
      <c r="N443" s="164"/>
      <c r="O443" s="164"/>
      <c r="P443" s="164"/>
      <c r="Q443" s="164"/>
      <c r="R443" s="164"/>
      <c r="S443" s="164"/>
      <c r="T443" s="164"/>
      <c r="U443" s="164"/>
      <c r="V443" s="164"/>
    </row>
    <row r="444" spans="1:22">
      <c r="A444" s="167"/>
      <c r="B444" s="164"/>
      <c r="C444" s="164"/>
      <c r="D444" s="163"/>
      <c r="E444" s="164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164"/>
      <c r="Q444" s="164"/>
      <c r="R444" s="164"/>
      <c r="S444" s="164"/>
      <c r="T444" s="164"/>
      <c r="U444" s="164"/>
      <c r="V444" s="164"/>
    </row>
    <row r="445" spans="1:22">
      <c r="A445" s="167"/>
      <c r="B445" s="164"/>
      <c r="C445" s="164"/>
      <c r="D445" s="163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164"/>
      <c r="Q445" s="164"/>
      <c r="R445" s="164"/>
      <c r="S445" s="164"/>
      <c r="T445" s="164"/>
      <c r="U445" s="164"/>
      <c r="V445" s="164"/>
    </row>
    <row r="446" spans="1:22">
      <c r="A446" s="167"/>
      <c r="B446" s="164"/>
      <c r="C446" s="164"/>
      <c r="D446" s="163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164"/>
      <c r="Q446" s="164"/>
      <c r="R446" s="164"/>
      <c r="S446" s="164"/>
      <c r="T446" s="164"/>
      <c r="U446" s="164"/>
      <c r="V446" s="164"/>
    </row>
    <row r="447" spans="1:22">
      <c r="A447" s="167"/>
      <c r="B447" s="164"/>
      <c r="C447" s="164"/>
      <c r="D447" s="163"/>
      <c r="E447" s="164"/>
      <c r="F447" s="164"/>
      <c r="G447" s="164"/>
      <c r="H447" s="164"/>
      <c r="I447" s="164"/>
      <c r="J447" s="164"/>
      <c r="K447" s="164"/>
      <c r="L447" s="164"/>
      <c r="M447" s="164"/>
      <c r="N447" s="164"/>
      <c r="O447" s="164"/>
      <c r="P447" s="164"/>
      <c r="Q447" s="164"/>
      <c r="R447" s="164"/>
      <c r="S447" s="164"/>
      <c r="T447" s="164"/>
      <c r="U447" s="164"/>
      <c r="V447" s="164"/>
    </row>
    <row r="448" spans="1:22">
      <c r="A448" s="167"/>
      <c r="B448" s="164"/>
      <c r="C448" s="164"/>
      <c r="D448" s="163"/>
      <c r="E448" s="164"/>
      <c r="F448" s="164"/>
      <c r="G448" s="164"/>
      <c r="H448" s="164"/>
      <c r="I448" s="164"/>
      <c r="J448" s="164"/>
      <c r="K448" s="164"/>
      <c r="L448" s="164"/>
      <c r="M448" s="164"/>
      <c r="N448" s="164"/>
      <c r="O448" s="164"/>
      <c r="P448" s="164"/>
      <c r="Q448" s="164"/>
      <c r="R448" s="164"/>
      <c r="S448" s="164"/>
      <c r="T448" s="164"/>
      <c r="U448" s="164"/>
      <c r="V448" s="164"/>
    </row>
    <row r="449" spans="1:22">
      <c r="A449" s="167"/>
      <c r="B449" s="164"/>
      <c r="C449" s="164"/>
      <c r="D449" s="163"/>
      <c r="E449" s="164"/>
      <c r="F449" s="164"/>
      <c r="G449" s="164"/>
      <c r="H449" s="164"/>
      <c r="I449" s="164"/>
      <c r="J449" s="164"/>
      <c r="K449" s="164"/>
      <c r="L449" s="164"/>
      <c r="M449" s="164"/>
      <c r="N449" s="164"/>
      <c r="O449" s="164"/>
      <c r="P449" s="164"/>
      <c r="Q449" s="164"/>
      <c r="R449" s="164"/>
      <c r="S449" s="164"/>
      <c r="T449" s="164"/>
      <c r="U449" s="164"/>
      <c r="V449" s="164"/>
    </row>
    <row r="450" spans="1:22">
      <c r="A450" s="167"/>
      <c r="B450" s="164"/>
      <c r="C450" s="164"/>
      <c r="D450" s="163"/>
      <c r="E450" s="164"/>
      <c r="F450" s="164"/>
      <c r="G450" s="164"/>
      <c r="H450" s="164"/>
      <c r="I450" s="164"/>
      <c r="J450" s="164"/>
      <c r="K450" s="164"/>
      <c r="L450" s="164"/>
      <c r="M450" s="164"/>
      <c r="N450" s="164"/>
      <c r="O450" s="164"/>
      <c r="P450" s="164"/>
      <c r="Q450" s="164"/>
      <c r="R450" s="164"/>
      <c r="S450" s="164"/>
      <c r="T450" s="164"/>
      <c r="U450" s="164"/>
      <c r="V450" s="164"/>
    </row>
    <row r="451" spans="1:22">
      <c r="A451" s="167"/>
      <c r="B451" s="164"/>
      <c r="C451" s="164"/>
      <c r="D451" s="163"/>
      <c r="E451" s="164"/>
      <c r="F451" s="164"/>
      <c r="G451" s="164"/>
      <c r="H451" s="164"/>
      <c r="I451" s="164"/>
      <c r="J451" s="164"/>
      <c r="K451" s="164"/>
      <c r="L451" s="164"/>
      <c r="M451" s="164"/>
      <c r="N451" s="164"/>
      <c r="O451" s="164"/>
      <c r="P451" s="164"/>
      <c r="Q451" s="164"/>
      <c r="R451" s="164"/>
      <c r="S451" s="164"/>
      <c r="T451" s="164"/>
      <c r="U451" s="164"/>
      <c r="V451" s="164"/>
    </row>
    <row r="452" spans="1:22">
      <c r="A452" s="167"/>
      <c r="B452" s="164"/>
      <c r="C452" s="164"/>
      <c r="D452" s="163"/>
      <c r="E452" s="164"/>
      <c r="F452" s="164"/>
      <c r="G452" s="164"/>
      <c r="H452" s="164"/>
      <c r="I452" s="164"/>
      <c r="J452" s="164"/>
      <c r="K452" s="164"/>
      <c r="L452" s="164"/>
      <c r="M452" s="164"/>
      <c r="N452" s="164"/>
      <c r="O452" s="164"/>
      <c r="P452" s="164"/>
      <c r="Q452" s="164"/>
      <c r="R452" s="164"/>
      <c r="S452" s="164"/>
      <c r="T452" s="164"/>
      <c r="U452" s="164"/>
      <c r="V452" s="164"/>
    </row>
    <row r="453" spans="1:22">
      <c r="A453" s="167"/>
      <c r="B453" s="164"/>
      <c r="C453" s="164"/>
      <c r="D453" s="163"/>
      <c r="E453" s="164"/>
      <c r="F453" s="164"/>
      <c r="G453" s="164"/>
      <c r="H453" s="164"/>
      <c r="I453" s="164"/>
      <c r="J453" s="164"/>
      <c r="K453" s="164"/>
      <c r="L453" s="164"/>
      <c r="M453" s="164"/>
      <c r="N453" s="164"/>
      <c r="O453" s="164"/>
      <c r="P453" s="164"/>
      <c r="Q453" s="164"/>
      <c r="R453" s="164"/>
      <c r="S453" s="164"/>
      <c r="T453" s="164"/>
      <c r="U453" s="164"/>
      <c r="V453" s="164"/>
    </row>
    <row r="454" spans="1:22">
      <c r="A454" s="167"/>
      <c r="B454" s="164"/>
      <c r="C454" s="164"/>
      <c r="D454" s="163"/>
      <c r="E454" s="164"/>
      <c r="F454" s="164"/>
      <c r="G454" s="164"/>
      <c r="H454" s="164"/>
      <c r="I454" s="164"/>
      <c r="J454" s="164"/>
      <c r="K454" s="164"/>
      <c r="L454" s="164"/>
      <c r="M454" s="164"/>
      <c r="N454" s="164"/>
      <c r="O454" s="164"/>
      <c r="P454" s="164"/>
      <c r="Q454" s="164"/>
      <c r="R454" s="164"/>
      <c r="S454" s="164"/>
      <c r="T454" s="164"/>
      <c r="U454" s="164"/>
      <c r="V454" s="164"/>
    </row>
    <row r="455" spans="1:22">
      <c r="A455" s="167"/>
      <c r="B455" s="164"/>
      <c r="C455" s="164"/>
      <c r="D455" s="163"/>
      <c r="E455" s="164"/>
      <c r="F455" s="164"/>
      <c r="G455" s="164"/>
      <c r="H455" s="164"/>
      <c r="I455" s="164"/>
      <c r="J455" s="164"/>
      <c r="K455" s="164"/>
      <c r="L455" s="164"/>
      <c r="M455" s="164"/>
      <c r="N455" s="164"/>
      <c r="O455" s="164"/>
      <c r="P455" s="164"/>
      <c r="Q455" s="164"/>
      <c r="R455" s="164"/>
      <c r="S455" s="164"/>
      <c r="T455" s="164"/>
      <c r="U455" s="164"/>
      <c r="V455" s="164"/>
    </row>
    <row r="456" spans="1:22">
      <c r="A456" s="167"/>
      <c r="B456" s="164"/>
      <c r="C456" s="164"/>
      <c r="D456" s="163"/>
      <c r="E456" s="164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64"/>
      <c r="Q456" s="164"/>
      <c r="R456" s="164"/>
      <c r="S456" s="164"/>
      <c r="T456" s="164"/>
      <c r="U456" s="164"/>
      <c r="V456" s="164"/>
    </row>
    <row r="457" spans="1:22">
      <c r="A457" s="167"/>
      <c r="B457" s="164"/>
      <c r="C457" s="164"/>
      <c r="D457" s="163"/>
      <c r="E457" s="164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64"/>
      <c r="Q457" s="164"/>
      <c r="R457" s="164"/>
      <c r="S457" s="164"/>
      <c r="T457" s="164"/>
      <c r="U457" s="164"/>
      <c r="V457" s="164"/>
    </row>
    <row r="458" spans="1:22">
      <c r="A458" s="167"/>
      <c r="B458" s="164"/>
      <c r="C458" s="164"/>
      <c r="D458" s="163"/>
      <c r="E458" s="164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64"/>
      <c r="Q458" s="164"/>
      <c r="R458" s="164"/>
      <c r="S458" s="164"/>
      <c r="T458" s="164"/>
      <c r="U458" s="164"/>
      <c r="V458" s="164"/>
    </row>
    <row r="459" spans="1:22">
      <c r="A459" s="167"/>
      <c r="B459" s="164"/>
      <c r="C459" s="164"/>
      <c r="D459" s="163"/>
      <c r="E459" s="164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64"/>
      <c r="Q459" s="164"/>
      <c r="R459" s="164"/>
      <c r="S459" s="164"/>
      <c r="T459" s="164"/>
      <c r="U459" s="164"/>
      <c r="V459" s="164"/>
    </row>
    <row r="460" spans="1:22">
      <c r="A460" s="167"/>
      <c r="B460" s="164"/>
      <c r="C460" s="164"/>
      <c r="D460" s="163"/>
      <c r="E460" s="164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64"/>
      <c r="Q460" s="164"/>
      <c r="R460" s="164"/>
      <c r="S460" s="164"/>
      <c r="T460" s="164"/>
      <c r="U460" s="164"/>
      <c r="V460" s="164"/>
    </row>
    <row r="461" spans="1:22">
      <c r="A461" s="167"/>
      <c r="B461" s="164"/>
      <c r="C461" s="164"/>
      <c r="D461" s="163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</row>
    <row r="462" spans="1:22">
      <c r="A462" s="167"/>
      <c r="B462" s="164"/>
      <c r="C462" s="164"/>
      <c r="D462" s="163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</row>
    <row r="463" spans="1:22">
      <c r="A463" s="167"/>
      <c r="B463" s="164"/>
      <c r="C463" s="164"/>
      <c r="D463" s="163"/>
      <c r="E463" s="164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64"/>
      <c r="Q463" s="164"/>
      <c r="R463" s="164"/>
      <c r="S463" s="164"/>
      <c r="T463" s="164"/>
      <c r="U463" s="164"/>
      <c r="V463" s="164"/>
    </row>
    <row r="464" spans="1:22">
      <c r="A464" s="167"/>
      <c r="B464" s="164"/>
      <c r="C464" s="164"/>
      <c r="D464" s="163"/>
      <c r="E464" s="164"/>
      <c r="F464" s="164"/>
      <c r="G464" s="164"/>
      <c r="H464" s="164"/>
      <c r="I464" s="164"/>
      <c r="J464" s="164"/>
      <c r="K464" s="164"/>
      <c r="L464" s="164"/>
      <c r="M464" s="164"/>
      <c r="N464" s="164"/>
      <c r="O464" s="164"/>
      <c r="P464" s="164"/>
      <c r="Q464" s="164"/>
      <c r="R464" s="164"/>
      <c r="S464" s="164"/>
      <c r="T464" s="164"/>
      <c r="U464" s="164"/>
      <c r="V464" s="164"/>
    </row>
    <row r="465" spans="1:22">
      <c r="A465" s="167"/>
      <c r="B465" s="164"/>
      <c r="C465" s="164"/>
      <c r="D465" s="163"/>
      <c r="E465" s="164"/>
      <c r="F465" s="164"/>
      <c r="G465" s="164"/>
      <c r="H465" s="164"/>
      <c r="I465" s="164"/>
      <c r="J465" s="164"/>
      <c r="K465" s="164"/>
      <c r="L465" s="164"/>
      <c r="M465" s="164"/>
      <c r="N465" s="164"/>
      <c r="O465" s="164"/>
      <c r="P465" s="164"/>
      <c r="Q465" s="164"/>
      <c r="R465" s="164"/>
      <c r="S465" s="164"/>
      <c r="T465" s="164"/>
      <c r="U465" s="164"/>
      <c r="V465" s="164"/>
    </row>
    <row r="466" spans="1:22">
      <c r="A466" s="167"/>
      <c r="B466" s="164"/>
      <c r="C466" s="164"/>
      <c r="D466" s="163"/>
      <c r="E466" s="164"/>
      <c r="F466" s="164"/>
      <c r="G466" s="164"/>
      <c r="H466" s="164"/>
      <c r="I466" s="164"/>
      <c r="J466" s="164"/>
      <c r="K466" s="164"/>
      <c r="L466" s="164"/>
      <c r="M466" s="164"/>
      <c r="N466" s="164"/>
      <c r="O466" s="164"/>
      <c r="P466" s="164"/>
      <c r="Q466" s="164"/>
      <c r="R466" s="164"/>
      <c r="S466" s="164"/>
      <c r="T466" s="164"/>
      <c r="U466" s="164"/>
      <c r="V466" s="164"/>
    </row>
    <row r="467" spans="1:22">
      <c r="A467" s="167"/>
      <c r="B467" s="164"/>
      <c r="C467" s="164"/>
      <c r="D467" s="163"/>
      <c r="E467" s="164"/>
      <c r="F467" s="164"/>
      <c r="G467" s="164"/>
      <c r="H467" s="164"/>
      <c r="I467" s="164"/>
      <c r="J467" s="164"/>
      <c r="K467" s="164"/>
      <c r="L467" s="164"/>
      <c r="M467" s="164"/>
      <c r="N467" s="164"/>
      <c r="O467" s="164"/>
      <c r="P467" s="164"/>
      <c r="Q467" s="164"/>
      <c r="R467" s="164"/>
      <c r="S467" s="164"/>
      <c r="T467" s="164"/>
      <c r="U467" s="164"/>
      <c r="V467" s="164"/>
    </row>
    <row r="468" spans="1:22">
      <c r="A468" s="167"/>
      <c r="B468" s="164"/>
      <c r="C468" s="164"/>
      <c r="D468" s="163"/>
      <c r="E468" s="164"/>
      <c r="F468" s="164"/>
      <c r="G468" s="164"/>
      <c r="H468" s="164"/>
      <c r="I468" s="164"/>
      <c r="J468" s="164"/>
      <c r="K468" s="164"/>
      <c r="L468" s="164"/>
      <c r="M468" s="164"/>
      <c r="N468" s="164"/>
      <c r="O468" s="164"/>
      <c r="P468" s="164"/>
      <c r="Q468" s="164"/>
      <c r="R468" s="164"/>
      <c r="S468" s="164"/>
      <c r="T468" s="164"/>
      <c r="U468" s="164"/>
      <c r="V468" s="164"/>
    </row>
    <row r="469" spans="1:22">
      <c r="A469" s="167"/>
      <c r="B469" s="164"/>
      <c r="C469" s="164"/>
      <c r="D469" s="163"/>
      <c r="E469" s="164"/>
      <c r="F469" s="164"/>
      <c r="G469" s="164"/>
      <c r="H469" s="164"/>
      <c r="I469" s="164"/>
      <c r="J469" s="164"/>
      <c r="K469" s="164"/>
      <c r="L469" s="164"/>
      <c r="M469" s="164"/>
      <c r="N469" s="164"/>
      <c r="O469" s="164"/>
      <c r="P469" s="164"/>
      <c r="Q469" s="164"/>
      <c r="R469" s="164"/>
      <c r="S469" s="164"/>
      <c r="T469" s="164"/>
      <c r="U469" s="164"/>
      <c r="V469" s="164"/>
    </row>
    <row r="470" spans="1:22">
      <c r="A470" s="167"/>
      <c r="B470" s="164"/>
      <c r="C470" s="164"/>
      <c r="D470" s="163"/>
      <c r="E470" s="164"/>
      <c r="F470" s="164"/>
      <c r="G470" s="164"/>
      <c r="H470" s="164"/>
      <c r="I470" s="164"/>
      <c r="J470" s="164"/>
      <c r="K470" s="164"/>
      <c r="L470" s="164"/>
      <c r="M470" s="164"/>
      <c r="N470" s="164"/>
      <c r="O470" s="164"/>
      <c r="P470" s="164"/>
      <c r="Q470" s="164"/>
      <c r="R470" s="164"/>
      <c r="S470" s="164"/>
      <c r="T470" s="164"/>
      <c r="U470" s="164"/>
      <c r="V470" s="164"/>
    </row>
    <row r="471" spans="1:22">
      <c r="A471" s="167"/>
      <c r="B471" s="164"/>
      <c r="C471" s="164"/>
      <c r="D471" s="163"/>
      <c r="E471" s="164"/>
      <c r="F471" s="164"/>
      <c r="G471" s="164"/>
      <c r="H471" s="164"/>
      <c r="I471" s="164"/>
      <c r="J471" s="164"/>
      <c r="K471" s="164"/>
      <c r="L471" s="164"/>
      <c r="M471" s="164"/>
      <c r="N471" s="164"/>
      <c r="O471" s="164"/>
      <c r="P471" s="164"/>
      <c r="Q471" s="164"/>
      <c r="R471" s="164"/>
      <c r="S471" s="164"/>
      <c r="T471" s="164"/>
      <c r="U471" s="164"/>
      <c r="V471" s="164"/>
    </row>
    <row r="472" spans="1:22">
      <c r="A472" s="167"/>
      <c r="B472" s="164"/>
      <c r="C472" s="164"/>
      <c r="D472" s="163"/>
      <c r="E472" s="164"/>
      <c r="F472" s="164"/>
      <c r="G472" s="164"/>
      <c r="H472" s="164"/>
      <c r="I472" s="164"/>
      <c r="J472" s="164"/>
      <c r="K472" s="164"/>
      <c r="L472" s="164"/>
      <c r="M472" s="164"/>
      <c r="N472" s="164"/>
      <c r="O472" s="164"/>
      <c r="P472" s="164"/>
      <c r="Q472" s="164"/>
      <c r="R472" s="164"/>
      <c r="S472" s="164"/>
      <c r="T472" s="164"/>
      <c r="U472" s="164"/>
      <c r="V472" s="164"/>
    </row>
    <row r="473" spans="1:22">
      <c r="A473" s="167"/>
      <c r="B473" s="164"/>
      <c r="C473" s="164"/>
      <c r="D473" s="163"/>
      <c r="E473" s="164"/>
      <c r="F473" s="164"/>
      <c r="G473" s="164"/>
      <c r="H473" s="164"/>
      <c r="I473" s="164"/>
      <c r="J473" s="164"/>
      <c r="K473" s="164"/>
      <c r="L473" s="164"/>
      <c r="M473" s="164"/>
      <c r="N473" s="164"/>
      <c r="O473" s="164"/>
      <c r="P473" s="164"/>
      <c r="Q473" s="164"/>
      <c r="R473" s="164"/>
      <c r="S473" s="164"/>
      <c r="T473" s="164"/>
      <c r="U473" s="164"/>
      <c r="V473" s="164"/>
    </row>
    <row r="474" spans="1:22">
      <c r="A474" s="167"/>
      <c r="B474" s="164"/>
      <c r="C474" s="164"/>
      <c r="D474" s="163"/>
      <c r="E474" s="164"/>
      <c r="F474" s="164"/>
      <c r="G474" s="164"/>
      <c r="H474" s="164"/>
      <c r="I474" s="164"/>
      <c r="J474" s="164"/>
      <c r="K474" s="164"/>
      <c r="L474" s="164"/>
      <c r="M474" s="164"/>
      <c r="N474" s="164"/>
      <c r="O474" s="164"/>
      <c r="P474" s="164"/>
      <c r="Q474" s="164"/>
      <c r="R474" s="164"/>
      <c r="S474" s="164"/>
      <c r="T474" s="164"/>
      <c r="U474" s="164"/>
      <c r="V474" s="164"/>
    </row>
    <row r="475" spans="1:22">
      <c r="A475" s="167"/>
      <c r="B475" s="164"/>
      <c r="C475" s="164"/>
      <c r="D475" s="163"/>
      <c r="E475" s="164"/>
      <c r="F475" s="164"/>
      <c r="G475" s="164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</row>
    <row r="476" spans="1:22">
      <c r="A476" s="167"/>
      <c r="B476" s="164"/>
      <c r="C476" s="164"/>
      <c r="D476" s="163"/>
      <c r="E476" s="164"/>
      <c r="F476" s="164"/>
      <c r="G476" s="164"/>
      <c r="H476" s="164"/>
      <c r="I476" s="164"/>
      <c r="J476" s="164"/>
      <c r="K476" s="164"/>
      <c r="L476" s="164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</row>
    <row r="477" spans="1:22">
      <c r="A477" s="167"/>
      <c r="B477" s="164"/>
      <c r="C477" s="164"/>
      <c r="D477" s="163"/>
      <c r="E477" s="164"/>
      <c r="F477" s="164"/>
      <c r="G477" s="164"/>
      <c r="H477" s="164"/>
      <c r="I477" s="164"/>
      <c r="J477" s="164"/>
      <c r="K477" s="164"/>
      <c r="L477" s="164"/>
      <c r="M477" s="164"/>
      <c r="N477" s="164"/>
      <c r="O477" s="164"/>
      <c r="P477" s="164"/>
      <c r="Q477" s="164"/>
      <c r="R477" s="164"/>
      <c r="S477" s="164"/>
      <c r="T477" s="164"/>
      <c r="U477" s="164"/>
      <c r="V477" s="164"/>
    </row>
    <row r="478" spans="1:22">
      <c r="A478" s="167"/>
      <c r="B478" s="164"/>
      <c r="C478" s="164"/>
      <c r="D478" s="163"/>
      <c r="E478" s="164"/>
      <c r="F478" s="164"/>
      <c r="G478" s="164"/>
      <c r="H478" s="164"/>
      <c r="I478" s="164"/>
      <c r="J478" s="164"/>
      <c r="K478" s="164"/>
      <c r="L478" s="164"/>
      <c r="M478" s="164"/>
      <c r="N478" s="164"/>
      <c r="O478" s="164"/>
      <c r="P478" s="164"/>
      <c r="Q478" s="164"/>
      <c r="R478" s="164"/>
      <c r="S478" s="164"/>
      <c r="T478" s="164"/>
      <c r="U478" s="164"/>
      <c r="V478" s="164"/>
    </row>
    <row r="479" spans="1:22">
      <c r="A479" s="167"/>
      <c r="B479" s="164"/>
      <c r="C479" s="164"/>
      <c r="D479" s="163"/>
      <c r="E479" s="164"/>
      <c r="F479" s="164"/>
      <c r="G479" s="164"/>
      <c r="H479" s="164"/>
      <c r="I479" s="164"/>
      <c r="J479" s="164"/>
      <c r="K479" s="164"/>
      <c r="L479" s="164"/>
      <c r="M479" s="164"/>
      <c r="N479" s="164"/>
      <c r="O479" s="164"/>
      <c r="P479" s="164"/>
      <c r="Q479" s="164"/>
      <c r="R479" s="164"/>
      <c r="S479" s="164"/>
      <c r="T479" s="164"/>
      <c r="U479" s="164"/>
      <c r="V479" s="164"/>
    </row>
    <row r="480" spans="1:22">
      <c r="A480" s="167"/>
      <c r="B480" s="164"/>
      <c r="C480" s="164"/>
      <c r="D480" s="163"/>
      <c r="E480" s="164"/>
      <c r="F480" s="164"/>
      <c r="G480" s="164"/>
      <c r="H480" s="164"/>
      <c r="I480" s="164"/>
      <c r="J480" s="164"/>
      <c r="K480" s="164"/>
      <c r="L480" s="164"/>
      <c r="M480" s="164"/>
      <c r="N480" s="164"/>
      <c r="O480" s="164"/>
      <c r="P480" s="164"/>
      <c r="Q480" s="164"/>
      <c r="R480" s="164"/>
      <c r="S480" s="164"/>
      <c r="T480" s="164"/>
      <c r="U480" s="164"/>
      <c r="V480" s="164"/>
    </row>
    <row r="481" spans="1:22">
      <c r="A481" s="167"/>
      <c r="B481" s="164"/>
      <c r="C481" s="164"/>
      <c r="D481" s="163"/>
      <c r="E481" s="164"/>
      <c r="F481" s="164"/>
      <c r="G481" s="164"/>
      <c r="H481" s="164"/>
      <c r="I481" s="164"/>
      <c r="J481" s="164"/>
      <c r="K481" s="164"/>
      <c r="L481" s="164"/>
      <c r="M481" s="164"/>
      <c r="N481" s="164"/>
      <c r="O481" s="164"/>
      <c r="P481" s="164"/>
      <c r="Q481" s="164"/>
      <c r="R481" s="164"/>
      <c r="S481" s="164"/>
      <c r="T481" s="164"/>
      <c r="U481" s="164"/>
      <c r="V481" s="164"/>
    </row>
    <row r="482" spans="1:22">
      <c r="A482" s="167"/>
      <c r="B482" s="164"/>
      <c r="C482" s="164"/>
      <c r="D482" s="163"/>
      <c r="E482" s="164"/>
      <c r="F482" s="164"/>
      <c r="G482" s="164"/>
      <c r="H482" s="164"/>
      <c r="I482" s="164"/>
      <c r="J482" s="164"/>
      <c r="K482" s="164"/>
      <c r="L482" s="164"/>
      <c r="M482" s="164"/>
      <c r="N482" s="164"/>
      <c r="O482" s="164"/>
      <c r="P482" s="164"/>
      <c r="Q482" s="164"/>
      <c r="R482" s="164"/>
      <c r="S482" s="164"/>
      <c r="T482" s="164"/>
      <c r="U482" s="164"/>
      <c r="V482" s="164"/>
    </row>
    <row r="483" spans="1:22">
      <c r="A483" s="167"/>
      <c r="B483" s="164"/>
      <c r="C483" s="164"/>
      <c r="D483" s="163"/>
      <c r="E483" s="164"/>
      <c r="F483" s="164"/>
      <c r="G483" s="164"/>
      <c r="H483" s="164"/>
      <c r="I483" s="164"/>
      <c r="J483" s="164"/>
      <c r="K483" s="164"/>
      <c r="L483" s="164"/>
      <c r="M483" s="164"/>
      <c r="N483" s="164"/>
      <c r="O483" s="164"/>
      <c r="P483" s="164"/>
      <c r="Q483" s="164"/>
      <c r="R483" s="164"/>
      <c r="S483" s="164"/>
      <c r="T483" s="164"/>
      <c r="U483" s="164"/>
      <c r="V483" s="164"/>
    </row>
    <row r="484" spans="1:22">
      <c r="A484" s="167"/>
      <c r="B484" s="164"/>
      <c r="C484" s="164"/>
      <c r="D484" s="163"/>
      <c r="E484" s="164"/>
      <c r="F484" s="164"/>
      <c r="G484" s="164"/>
      <c r="H484" s="164"/>
      <c r="I484" s="164"/>
      <c r="J484" s="164"/>
      <c r="K484" s="164"/>
      <c r="L484" s="164"/>
      <c r="M484" s="164"/>
      <c r="N484" s="164"/>
      <c r="O484" s="164"/>
      <c r="P484" s="164"/>
      <c r="Q484" s="164"/>
      <c r="R484" s="164"/>
      <c r="S484" s="164"/>
      <c r="T484" s="164"/>
      <c r="U484" s="164"/>
      <c r="V484" s="164"/>
    </row>
    <row r="485" spans="1:22">
      <c r="A485" s="167"/>
      <c r="B485" s="164"/>
      <c r="C485" s="164"/>
      <c r="D485" s="163"/>
      <c r="E485" s="164"/>
      <c r="F485" s="164"/>
      <c r="G485" s="164"/>
      <c r="H485" s="164"/>
      <c r="I485" s="164"/>
      <c r="J485" s="164"/>
      <c r="K485" s="164"/>
      <c r="L485" s="164"/>
      <c r="M485" s="164"/>
      <c r="N485" s="164"/>
      <c r="O485" s="164"/>
      <c r="P485" s="164"/>
      <c r="Q485" s="164"/>
      <c r="R485" s="164"/>
      <c r="S485" s="164"/>
      <c r="T485" s="164"/>
      <c r="U485" s="164"/>
      <c r="V485" s="164"/>
    </row>
    <row r="486" spans="1:22">
      <c r="A486" s="167"/>
      <c r="B486" s="164"/>
      <c r="C486" s="164"/>
      <c r="D486" s="163"/>
      <c r="E486" s="164"/>
      <c r="F486" s="164"/>
      <c r="G486" s="164"/>
      <c r="H486" s="164"/>
      <c r="I486" s="164"/>
      <c r="J486" s="164"/>
      <c r="K486" s="164"/>
      <c r="L486" s="164"/>
      <c r="M486" s="164"/>
      <c r="N486" s="164"/>
      <c r="O486" s="164"/>
      <c r="P486" s="164"/>
      <c r="Q486" s="164"/>
      <c r="R486" s="164"/>
      <c r="S486" s="164"/>
      <c r="T486" s="164"/>
      <c r="U486" s="164"/>
      <c r="V486" s="164"/>
    </row>
    <row r="487" spans="1:22">
      <c r="A487" s="167"/>
      <c r="B487" s="164"/>
      <c r="C487" s="164"/>
      <c r="D487" s="163"/>
      <c r="E487" s="164"/>
      <c r="F487" s="164"/>
      <c r="G487" s="164"/>
      <c r="H487" s="164"/>
      <c r="I487" s="164"/>
      <c r="J487" s="164"/>
      <c r="K487" s="164"/>
      <c r="L487" s="164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</row>
    <row r="488" spans="1:22">
      <c r="A488" s="167"/>
      <c r="B488" s="164"/>
      <c r="C488" s="164"/>
      <c r="D488" s="163"/>
      <c r="E488" s="164"/>
      <c r="F488" s="164"/>
      <c r="G488" s="164"/>
      <c r="H488" s="164"/>
      <c r="I488" s="164"/>
      <c r="J488" s="164"/>
      <c r="K488" s="164"/>
      <c r="L488" s="164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</row>
    <row r="489" spans="1:22">
      <c r="A489" s="167"/>
      <c r="B489" s="164"/>
      <c r="C489" s="164"/>
      <c r="D489" s="163"/>
      <c r="E489" s="164"/>
      <c r="F489" s="164"/>
      <c r="G489" s="164"/>
      <c r="H489" s="164"/>
      <c r="I489" s="164"/>
      <c r="J489" s="164"/>
      <c r="K489" s="164"/>
      <c r="L489" s="164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</row>
    <row r="490" spans="1:22">
      <c r="A490" s="167"/>
      <c r="B490" s="164"/>
      <c r="C490" s="164"/>
      <c r="D490" s="163"/>
      <c r="E490" s="164"/>
      <c r="F490" s="164"/>
      <c r="G490" s="164"/>
      <c r="H490" s="164"/>
      <c r="I490" s="164"/>
      <c r="J490" s="164"/>
      <c r="K490" s="164"/>
      <c r="L490" s="164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</row>
    <row r="491" spans="1:22">
      <c r="A491" s="167"/>
      <c r="B491" s="164"/>
      <c r="C491" s="164"/>
      <c r="D491" s="163"/>
      <c r="E491" s="164"/>
      <c r="F491" s="164"/>
      <c r="G491" s="164"/>
      <c r="H491" s="164"/>
      <c r="I491" s="164"/>
      <c r="J491" s="164"/>
      <c r="K491" s="164"/>
      <c r="L491" s="164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</row>
    <row r="492" spans="1:22">
      <c r="A492" s="167"/>
      <c r="B492" s="164"/>
      <c r="C492" s="164"/>
      <c r="D492" s="163"/>
      <c r="E492" s="164"/>
      <c r="F492" s="164"/>
      <c r="G492" s="164"/>
      <c r="H492" s="164"/>
      <c r="I492" s="164"/>
      <c r="J492" s="164"/>
      <c r="K492" s="164"/>
      <c r="L492" s="164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</row>
    <row r="493" spans="1:22">
      <c r="A493" s="167"/>
      <c r="B493" s="164"/>
      <c r="C493" s="164"/>
      <c r="D493" s="163"/>
      <c r="E493" s="164"/>
      <c r="F493" s="164"/>
      <c r="G493" s="164"/>
      <c r="H493" s="164"/>
      <c r="I493" s="164"/>
      <c r="J493" s="164"/>
      <c r="K493" s="164"/>
      <c r="L493" s="164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</row>
    <row r="494" spans="1:22">
      <c r="A494" s="167"/>
      <c r="B494" s="164"/>
      <c r="C494" s="164"/>
      <c r="D494" s="163"/>
      <c r="E494" s="164"/>
      <c r="F494" s="164"/>
      <c r="G494" s="164"/>
      <c r="H494" s="164"/>
      <c r="I494" s="164"/>
      <c r="J494" s="164"/>
      <c r="K494" s="164"/>
      <c r="L494" s="164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</row>
    <row r="495" spans="1:22">
      <c r="A495" s="167"/>
      <c r="B495" s="164"/>
      <c r="C495" s="164"/>
      <c r="D495" s="163"/>
      <c r="E495" s="164"/>
      <c r="F495" s="164"/>
      <c r="G495" s="164"/>
      <c r="H495" s="164"/>
      <c r="I495" s="164"/>
      <c r="J495" s="164"/>
      <c r="K495" s="164"/>
      <c r="L495" s="164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</row>
    <row r="496" spans="1:22">
      <c r="A496" s="167"/>
      <c r="B496" s="164"/>
      <c r="C496" s="164"/>
      <c r="D496" s="163"/>
      <c r="E496" s="164"/>
      <c r="F496" s="164"/>
      <c r="G496" s="164"/>
      <c r="H496" s="164"/>
      <c r="I496" s="164"/>
      <c r="J496" s="164"/>
      <c r="K496" s="164"/>
      <c r="L496" s="164"/>
      <c r="M496" s="164"/>
      <c r="N496" s="164"/>
      <c r="O496" s="164"/>
      <c r="P496" s="164"/>
      <c r="Q496" s="164"/>
      <c r="R496" s="164"/>
      <c r="S496" s="164"/>
      <c r="T496" s="164"/>
      <c r="U496" s="164"/>
      <c r="V496" s="164"/>
    </row>
    <row r="497" spans="1:22">
      <c r="A497" s="167"/>
      <c r="B497" s="164"/>
      <c r="C497" s="164"/>
      <c r="D497" s="163"/>
      <c r="E497" s="164"/>
      <c r="F497" s="164"/>
      <c r="G497" s="164"/>
      <c r="H497" s="164"/>
      <c r="I497" s="164"/>
      <c r="J497" s="164"/>
      <c r="K497" s="164"/>
      <c r="L497" s="164"/>
      <c r="M497" s="164"/>
      <c r="N497" s="164"/>
      <c r="O497" s="164"/>
      <c r="P497" s="164"/>
      <c r="Q497" s="164"/>
      <c r="R497" s="164"/>
      <c r="S497" s="164"/>
      <c r="T497" s="164"/>
      <c r="U497" s="164"/>
      <c r="V497" s="164"/>
    </row>
    <row r="498" spans="1:22">
      <c r="A498" s="167"/>
      <c r="B498" s="164"/>
      <c r="C498" s="164"/>
      <c r="D498" s="163"/>
      <c r="E498" s="164"/>
      <c r="F498" s="164"/>
      <c r="G498" s="164"/>
      <c r="H498" s="164"/>
      <c r="I498" s="164"/>
      <c r="J498" s="164"/>
      <c r="K498" s="164"/>
      <c r="L498" s="164"/>
      <c r="M498" s="164"/>
      <c r="N498" s="164"/>
      <c r="O498" s="164"/>
      <c r="P498" s="164"/>
      <c r="Q498" s="164"/>
      <c r="R498" s="164"/>
      <c r="S498" s="164"/>
      <c r="T498" s="164"/>
      <c r="U498" s="164"/>
      <c r="V498" s="164"/>
    </row>
    <row r="499" spans="1:22">
      <c r="A499" s="167"/>
      <c r="B499" s="164"/>
      <c r="C499" s="164"/>
      <c r="D499" s="163"/>
      <c r="E499" s="164"/>
      <c r="F499" s="164"/>
      <c r="G499" s="164"/>
      <c r="H499" s="164"/>
      <c r="I499" s="164"/>
      <c r="J499" s="164"/>
      <c r="K499" s="164"/>
      <c r="L499" s="164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</row>
    <row r="500" spans="1:22">
      <c r="A500" s="167"/>
      <c r="B500" s="164"/>
      <c r="C500" s="164"/>
      <c r="D500" s="163"/>
      <c r="E500" s="164"/>
      <c r="F500" s="164"/>
      <c r="G500" s="164"/>
      <c r="H500" s="164"/>
      <c r="I500" s="164"/>
      <c r="J500" s="164"/>
      <c r="K500" s="164"/>
      <c r="L500" s="164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</row>
    <row r="501" spans="1:22">
      <c r="A501" s="167"/>
      <c r="B501" s="164"/>
      <c r="C501" s="164"/>
      <c r="D501" s="163"/>
      <c r="E501" s="164"/>
      <c r="F501" s="164"/>
      <c r="G501" s="164"/>
      <c r="H501" s="164"/>
      <c r="I501" s="164"/>
      <c r="J501" s="164"/>
      <c r="K501" s="164"/>
      <c r="L501" s="164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</row>
    <row r="502" spans="1:22">
      <c r="A502" s="167"/>
      <c r="B502" s="164"/>
      <c r="C502" s="164"/>
      <c r="D502" s="163"/>
      <c r="E502" s="164"/>
      <c r="F502" s="164"/>
      <c r="G502" s="164"/>
      <c r="H502" s="164"/>
      <c r="I502" s="164"/>
      <c r="J502" s="164"/>
      <c r="K502" s="164"/>
      <c r="L502" s="164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</row>
    <row r="503" spans="1:22">
      <c r="A503" s="167"/>
      <c r="B503" s="164"/>
      <c r="C503" s="164"/>
      <c r="D503" s="163"/>
      <c r="E503" s="164"/>
      <c r="F503" s="164"/>
      <c r="G503" s="164"/>
      <c r="H503" s="164"/>
      <c r="I503" s="164"/>
      <c r="J503" s="164"/>
      <c r="K503" s="164"/>
      <c r="L503" s="164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</row>
    <row r="504" spans="1:22">
      <c r="A504" s="167"/>
      <c r="B504" s="164"/>
      <c r="C504" s="164"/>
      <c r="D504" s="163"/>
      <c r="E504" s="164"/>
      <c r="F504" s="164"/>
      <c r="G504" s="164"/>
      <c r="H504" s="164"/>
      <c r="I504" s="164"/>
      <c r="J504" s="164"/>
      <c r="K504" s="164"/>
      <c r="L504" s="164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</row>
    <row r="505" spans="1:22">
      <c r="A505" s="167"/>
      <c r="B505" s="164"/>
      <c r="C505" s="164"/>
      <c r="D505" s="163"/>
      <c r="E505" s="164"/>
      <c r="F505" s="164"/>
      <c r="G505" s="164"/>
      <c r="H505" s="164"/>
      <c r="I505" s="164"/>
      <c r="J505" s="164"/>
      <c r="K505" s="164"/>
      <c r="L505" s="164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</row>
    <row r="506" spans="1:22">
      <c r="A506" s="167"/>
      <c r="B506" s="164"/>
      <c r="C506" s="164"/>
      <c r="D506" s="163"/>
      <c r="E506" s="164"/>
      <c r="F506" s="164"/>
      <c r="G506" s="164"/>
      <c r="H506" s="164"/>
      <c r="I506" s="164"/>
      <c r="J506" s="164"/>
      <c r="K506" s="164"/>
      <c r="L506" s="164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</row>
    <row r="507" spans="1:22">
      <c r="A507" s="167"/>
      <c r="B507" s="164"/>
      <c r="C507" s="164"/>
      <c r="D507" s="163"/>
      <c r="E507" s="164"/>
      <c r="F507" s="164"/>
      <c r="G507" s="164"/>
      <c r="H507" s="164"/>
      <c r="I507" s="164"/>
      <c r="J507" s="164"/>
      <c r="K507" s="164"/>
      <c r="L507" s="164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</row>
    <row r="508" spans="1:22">
      <c r="A508" s="167"/>
      <c r="B508" s="164"/>
      <c r="C508" s="164"/>
      <c r="D508" s="163"/>
      <c r="E508" s="164"/>
      <c r="F508" s="164"/>
      <c r="G508" s="164"/>
      <c r="H508" s="164"/>
      <c r="I508" s="164"/>
      <c r="J508" s="164"/>
      <c r="K508" s="164"/>
      <c r="L508" s="164"/>
      <c r="M508" s="164"/>
      <c r="N508" s="164"/>
      <c r="O508" s="164"/>
      <c r="P508" s="164"/>
      <c r="Q508" s="164"/>
      <c r="R508" s="164"/>
      <c r="S508" s="164"/>
      <c r="T508" s="164"/>
      <c r="U508" s="164"/>
      <c r="V508" s="164"/>
    </row>
    <row r="509" spans="1:22">
      <c r="A509" s="167"/>
      <c r="B509" s="164"/>
      <c r="C509" s="164"/>
      <c r="D509" s="163"/>
      <c r="E509" s="164"/>
      <c r="F509" s="164"/>
      <c r="G509" s="164"/>
      <c r="H509" s="164"/>
      <c r="I509" s="164"/>
      <c r="J509" s="164"/>
      <c r="K509" s="164"/>
      <c r="L509" s="164"/>
      <c r="M509" s="164"/>
      <c r="N509" s="164"/>
      <c r="O509" s="164"/>
      <c r="P509" s="164"/>
      <c r="Q509" s="164"/>
      <c r="R509" s="164"/>
      <c r="S509" s="164"/>
      <c r="T509" s="164"/>
      <c r="U509" s="164"/>
      <c r="V509" s="164"/>
    </row>
    <row r="510" spans="1:22">
      <c r="A510" s="167"/>
      <c r="B510" s="164"/>
      <c r="C510" s="164"/>
      <c r="D510" s="163"/>
      <c r="E510" s="164"/>
      <c r="F510" s="164"/>
      <c r="G510" s="164"/>
      <c r="H510" s="164"/>
      <c r="I510" s="164"/>
      <c r="J510" s="164"/>
      <c r="K510" s="164"/>
      <c r="L510" s="164"/>
      <c r="M510" s="164"/>
      <c r="N510" s="164"/>
      <c r="O510" s="164"/>
      <c r="P510" s="164"/>
      <c r="Q510" s="164"/>
      <c r="R510" s="164"/>
      <c r="S510" s="164"/>
      <c r="T510" s="164"/>
      <c r="U510" s="164"/>
      <c r="V510" s="164"/>
    </row>
    <row r="511" spans="1:22">
      <c r="A511" s="167"/>
      <c r="B511" s="164"/>
      <c r="C511" s="164"/>
      <c r="D511" s="163"/>
      <c r="E511" s="164"/>
      <c r="F511" s="164"/>
      <c r="G511" s="164"/>
      <c r="H511" s="164"/>
      <c r="I511" s="164"/>
      <c r="J511" s="164"/>
      <c r="K511" s="164"/>
      <c r="L511" s="164"/>
      <c r="M511" s="164"/>
      <c r="N511" s="164"/>
      <c r="O511" s="164"/>
      <c r="P511" s="164"/>
      <c r="Q511" s="164"/>
      <c r="R511" s="164"/>
      <c r="S511" s="164"/>
      <c r="T511" s="164"/>
      <c r="U511" s="164"/>
      <c r="V511" s="164"/>
    </row>
    <row r="512" spans="1:22">
      <c r="A512" s="167"/>
      <c r="B512" s="164"/>
      <c r="C512" s="164"/>
      <c r="D512" s="163"/>
      <c r="E512" s="164"/>
      <c r="F512" s="164"/>
      <c r="G512" s="164"/>
      <c r="H512" s="164"/>
      <c r="I512" s="164"/>
      <c r="J512" s="164"/>
      <c r="K512" s="164"/>
      <c r="L512" s="164"/>
      <c r="M512" s="164"/>
      <c r="N512" s="164"/>
      <c r="O512" s="164"/>
      <c r="P512" s="164"/>
      <c r="Q512" s="164"/>
      <c r="R512" s="164"/>
      <c r="S512" s="164"/>
      <c r="T512" s="164"/>
      <c r="U512" s="164"/>
      <c r="V512" s="164"/>
    </row>
    <row r="513" spans="1:22">
      <c r="A513" s="167"/>
      <c r="B513" s="164"/>
      <c r="C513" s="164"/>
      <c r="D513" s="163"/>
      <c r="E513" s="164"/>
      <c r="F513" s="164"/>
      <c r="G513" s="164"/>
      <c r="H513" s="164"/>
      <c r="I513" s="164"/>
      <c r="J513" s="164"/>
      <c r="K513" s="164"/>
      <c r="L513" s="164"/>
      <c r="M513" s="164"/>
      <c r="N513" s="164"/>
      <c r="O513" s="164"/>
      <c r="P513" s="164"/>
      <c r="Q513" s="164"/>
      <c r="R513" s="164"/>
      <c r="S513" s="164"/>
      <c r="T513" s="164"/>
      <c r="U513" s="164"/>
      <c r="V513" s="164"/>
    </row>
    <row r="514" spans="1:22">
      <c r="A514" s="167"/>
      <c r="B514" s="164"/>
      <c r="C514" s="164"/>
      <c r="D514" s="163"/>
      <c r="E514" s="164"/>
      <c r="F514" s="164"/>
      <c r="G514" s="164"/>
      <c r="H514" s="164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</row>
    <row r="515" spans="1:22">
      <c r="A515" s="167"/>
      <c r="B515" s="164"/>
      <c r="C515" s="164"/>
      <c r="D515" s="163"/>
      <c r="E515" s="164"/>
      <c r="F515" s="164"/>
      <c r="G515" s="164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  <c r="S515" s="164"/>
      <c r="T515" s="164"/>
      <c r="U515" s="164"/>
      <c r="V515" s="164"/>
    </row>
    <row r="516" spans="1:22">
      <c r="A516" s="167"/>
      <c r="B516" s="164"/>
      <c r="C516" s="164"/>
      <c r="D516" s="163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4"/>
      <c r="V516" s="164"/>
    </row>
    <row r="517" spans="1:22">
      <c r="A517" s="167"/>
      <c r="B517" s="164"/>
      <c r="C517" s="164"/>
      <c r="D517" s="163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</row>
    <row r="518" spans="1:22">
      <c r="A518" s="167"/>
      <c r="B518" s="164"/>
      <c r="C518" s="164"/>
      <c r="D518" s="163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</row>
    <row r="519" spans="1:22">
      <c r="A519" s="167"/>
      <c r="B519" s="164"/>
      <c r="C519" s="164"/>
      <c r="D519" s="163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</row>
    <row r="520" spans="1:22">
      <c r="A520" s="167"/>
      <c r="B520" s="164"/>
      <c r="C520" s="164"/>
      <c r="D520" s="163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</row>
    <row r="521" spans="1:22">
      <c r="A521" s="167"/>
      <c r="B521" s="164"/>
      <c r="C521" s="164"/>
      <c r="D521" s="163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</row>
    <row r="522" spans="1:22">
      <c r="A522" s="167"/>
      <c r="B522" s="164"/>
      <c r="C522" s="164"/>
      <c r="D522" s="163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</row>
    <row r="523" spans="1:22">
      <c r="A523" s="167"/>
      <c r="B523" s="164"/>
      <c r="C523" s="164"/>
      <c r="D523" s="163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</row>
    <row r="524" spans="1:22">
      <c r="A524" s="167"/>
      <c r="B524" s="164"/>
      <c r="C524" s="164"/>
      <c r="D524" s="163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</row>
    <row r="525" spans="1:22">
      <c r="A525" s="167"/>
      <c r="B525" s="164"/>
      <c r="C525" s="164"/>
      <c r="D525" s="163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</row>
    <row r="526" spans="1:22">
      <c r="A526" s="167"/>
      <c r="B526" s="164"/>
      <c r="C526" s="164"/>
      <c r="D526" s="163"/>
      <c r="E526" s="164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</row>
    <row r="527" spans="1:22">
      <c r="A527" s="167"/>
      <c r="B527" s="164"/>
      <c r="C527" s="164"/>
      <c r="D527" s="163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</row>
    <row r="528" spans="1:22">
      <c r="A528" s="167"/>
      <c r="B528" s="164"/>
      <c r="C528" s="164"/>
      <c r="D528" s="163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</row>
    <row r="529" spans="1:22">
      <c r="A529" s="167"/>
      <c r="B529" s="164"/>
      <c r="C529" s="164"/>
      <c r="D529" s="163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</row>
    <row r="530" spans="1:22">
      <c r="A530" s="167"/>
      <c r="B530" s="164"/>
      <c r="C530" s="164"/>
      <c r="D530" s="163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</row>
    <row r="531" spans="1:22">
      <c r="A531" s="167"/>
      <c r="B531" s="164"/>
      <c r="C531" s="164"/>
      <c r="D531" s="163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</row>
    <row r="532" spans="1:22">
      <c r="A532" s="167"/>
      <c r="B532" s="164"/>
      <c r="C532" s="164"/>
      <c r="D532" s="163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</row>
    <row r="533" spans="1:22">
      <c r="A533" s="167"/>
      <c r="B533" s="164"/>
      <c r="C533" s="164"/>
      <c r="D533" s="163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</row>
    <row r="534" spans="1:22">
      <c r="A534" s="167"/>
      <c r="B534" s="164"/>
      <c r="C534" s="164"/>
      <c r="D534" s="163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</row>
    <row r="535" spans="1:22">
      <c r="A535" s="167"/>
      <c r="B535" s="164"/>
      <c r="C535" s="164"/>
      <c r="D535" s="163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</row>
    <row r="536" spans="1:22">
      <c r="A536" s="167"/>
      <c r="B536" s="164"/>
      <c r="C536" s="164"/>
      <c r="D536" s="163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</row>
    <row r="537" spans="1:22">
      <c r="A537" s="167"/>
      <c r="B537" s="164"/>
      <c r="C537" s="164"/>
      <c r="D537" s="163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</row>
    <row r="538" spans="1:22">
      <c r="A538" s="167"/>
      <c r="B538" s="164"/>
      <c r="C538" s="164"/>
      <c r="D538" s="163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</row>
    <row r="539" spans="1:22">
      <c r="A539" s="167"/>
      <c r="B539" s="164"/>
      <c r="C539" s="164"/>
      <c r="D539" s="163"/>
      <c r="E539" s="164"/>
      <c r="F539" s="164"/>
      <c r="G539" s="164"/>
      <c r="H539" s="164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  <c r="S539" s="164"/>
      <c r="T539" s="164"/>
      <c r="U539" s="164"/>
      <c r="V539" s="164"/>
    </row>
    <row r="540" spans="1:22">
      <c r="A540" s="167"/>
      <c r="B540" s="164"/>
      <c r="C540" s="164"/>
      <c r="D540" s="163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</row>
    <row r="541" spans="1:22">
      <c r="A541" s="167"/>
      <c r="B541" s="164"/>
      <c r="C541" s="164"/>
      <c r="D541" s="163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</row>
    <row r="542" spans="1:22">
      <c r="A542" s="167"/>
      <c r="B542" s="164"/>
      <c r="C542" s="164"/>
      <c r="D542" s="163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</row>
    <row r="543" spans="1:22">
      <c r="A543" s="167"/>
      <c r="B543" s="164"/>
      <c r="C543" s="164"/>
      <c r="D543" s="163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</row>
    <row r="544" spans="1:22">
      <c r="A544" s="167"/>
      <c r="B544" s="164"/>
      <c r="C544" s="164"/>
      <c r="D544" s="163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</row>
    <row r="545" spans="1:22">
      <c r="A545" s="167"/>
      <c r="B545" s="164"/>
      <c r="C545" s="164"/>
      <c r="D545" s="163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</row>
    <row r="546" spans="1:22">
      <c r="A546" s="167"/>
      <c r="B546" s="164"/>
      <c r="C546" s="164"/>
      <c r="D546" s="163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</row>
    <row r="547" spans="1:22">
      <c r="A547" s="167"/>
      <c r="B547" s="164"/>
      <c r="C547" s="164"/>
      <c r="D547" s="163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</row>
    <row r="548" spans="1:22">
      <c r="A548" s="167"/>
      <c r="B548" s="164"/>
      <c r="C548" s="164"/>
      <c r="D548" s="163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</row>
    <row r="549" spans="1:22">
      <c r="A549" s="167"/>
      <c r="B549" s="164"/>
      <c r="C549" s="164"/>
      <c r="D549" s="163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</row>
    <row r="550" spans="1:22">
      <c r="A550" s="167"/>
      <c r="B550" s="164"/>
      <c r="C550" s="164"/>
      <c r="D550" s="163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</row>
    <row r="551" spans="1:22">
      <c r="A551" s="167"/>
      <c r="B551" s="164"/>
      <c r="C551" s="164"/>
      <c r="D551" s="163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</row>
    <row r="552" spans="1:22">
      <c r="A552" s="167"/>
      <c r="B552" s="164"/>
      <c r="C552" s="164"/>
      <c r="D552" s="163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  <c r="S552" s="164"/>
      <c r="T552" s="164"/>
      <c r="U552" s="164"/>
      <c r="V552" s="164"/>
    </row>
    <row r="553" spans="1:22">
      <c r="A553" s="167"/>
      <c r="B553" s="164"/>
      <c r="C553" s="164"/>
      <c r="D553" s="163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</row>
    <row r="554" spans="1:22">
      <c r="A554" s="167"/>
      <c r="B554" s="164"/>
      <c r="C554" s="164"/>
      <c r="D554" s="163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</row>
    <row r="555" spans="1:22">
      <c r="A555" s="167"/>
      <c r="B555" s="164"/>
      <c r="C555" s="164"/>
      <c r="D555" s="163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</row>
    <row r="556" spans="1:22">
      <c r="A556" s="167"/>
      <c r="B556" s="164"/>
      <c r="C556" s="164"/>
      <c r="D556" s="163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</row>
    <row r="557" spans="1:22">
      <c r="A557" s="167"/>
      <c r="B557" s="164"/>
      <c r="C557" s="164"/>
      <c r="D557" s="163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</row>
    <row r="558" spans="1:22">
      <c r="A558" s="167"/>
      <c r="B558" s="164"/>
      <c r="C558" s="164"/>
      <c r="D558" s="163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</row>
    <row r="559" spans="1:22">
      <c r="A559" s="167"/>
      <c r="B559" s="164"/>
      <c r="C559" s="164"/>
      <c r="D559" s="163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</row>
    <row r="560" spans="1:22">
      <c r="A560" s="167"/>
      <c r="B560" s="164"/>
      <c r="C560" s="164"/>
      <c r="D560" s="163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</row>
    <row r="561" spans="1:22">
      <c r="A561" s="167"/>
      <c r="B561" s="164"/>
      <c r="C561" s="164"/>
      <c r="D561" s="163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</row>
    <row r="562" spans="1:22">
      <c r="A562" s="167"/>
      <c r="B562" s="164"/>
      <c r="C562" s="164"/>
      <c r="D562" s="163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</row>
    <row r="563" spans="1:22">
      <c r="A563" s="167"/>
      <c r="B563" s="164"/>
      <c r="C563" s="164"/>
      <c r="D563" s="163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</row>
    <row r="564" spans="1:22">
      <c r="A564" s="167"/>
      <c r="B564" s="164"/>
      <c r="C564" s="164"/>
      <c r="D564" s="163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</row>
    <row r="565" spans="1:22">
      <c r="A565" s="167"/>
      <c r="B565" s="164"/>
      <c r="C565" s="164"/>
      <c r="D565" s="163"/>
      <c r="E565" s="164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</row>
    <row r="566" spans="1:22">
      <c r="A566" s="167"/>
      <c r="B566" s="164"/>
      <c r="C566" s="164"/>
      <c r="D566" s="163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</row>
    <row r="567" spans="1:22">
      <c r="A567" s="167"/>
      <c r="B567" s="164"/>
      <c r="C567" s="164"/>
      <c r="D567" s="163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</row>
    <row r="568" spans="1:22">
      <c r="A568" s="167"/>
      <c r="B568" s="164"/>
      <c r="C568" s="164"/>
      <c r="D568" s="163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</row>
    <row r="569" spans="1:22">
      <c r="A569" s="167"/>
      <c r="B569" s="164"/>
      <c r="C569" s="164"/>
      <c r="D569" s="163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</row>
    <row r="570" spans="1:22">
      <c r="A570" s="167"/>
      <c r="B570" s="164"/>
      <c r="C570" s="164"/>
      <c r="D570" s="163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</row>
    <row r="571" spans="1:22">
      <c r="B571" s="569"/>
      <c r="C571" s="569"/>
      <c r="D571" s="571"/>
      <c r="E571" s="569"/>
      <c r="F571" s="569"/>
      <c r="G571" s="569"/>
      <c r="H571" s="569"/>
      <c r="I571" s="569"/>
      <c r="J571" s="569"/>
      <c r="K571" s="569"/>
      <c r="L571" s="569"/>
      <c r="M571" s="569"/>
      <c r="N571" s="569"/>
      <c r="O571" s="569"/>
      <c r="P571" s="569"/>
      <c r="Q571" s="569"/>
      <c r="R571" s="569"/>
      <c r="S571" s="569"/>
      <c r="T571" s="569"/>
      <c r="U571" s="569"/>
      <c r="V571" s="569"/>
    </row>
    <row r="572" spans="1:22">
      <c r="B572" s="569"/>
      <c r="C572" s="569"/>
      <c r="D572" s="571"/>
      <c r="E572" s="569"/>
      <c r="F572" s="569"/>
      <c r="G572" s="569"/>
      <c r="H572" s="569"/>
      <c r="I572" s="569"/>
      <c r="J572" s="569"/>
      <c r="K572" s="569"/>
      <c r="L572" s="569"/>
      <c r="M572" s="569"/>
      <c r="N572" s="569"/>
      <c r="O572" s="569"/>
      <c r="P572" s="569"/>
      <c r="Q572" s="569"/>
      <c r="R572" s="569"/>
      <c r="S572" s="569"/>
      <c r="T572" s="569"/>
      <c r="U572" s="569"/>
      <c r="V572" s="569"/>
    </row>
    <row r="573" spans="1:22">
      <c r="B573" s="569"/>
      <c r="C573" s="569"/>
      <c r="D573" s="571"/>
      <c r="E573" s="569"/>
      <c r="F573" s="569"/>
      <c r="G573" s="569"/>
      <c r="H573" s="569"/>
      <c r="I573" s="569"/>
      <c r="J573" s="569"/>
      <c r="K573" s="569"/>
      <c r="L573" s="569"/>
      <c r="M573" s="569"/>
      <c r="N573" s="569"/>
      <c r="O573" s="569"/>
      <c r="P573" s="569"/>
      <c r="Q573" s="569"/>
      <c r="R573" s="569"/>
      <c r="S573" s="569"/>
      <c r="T573" s="569"/>
      <c r="U573" s="569"/>
      <c r="V573" s="569"/>
    </row>
    <row r="574" spans="1:22">
      <c r="B574" s="569"/>
      <c r="C574" s="569"/>
      <c r="D574" s="571"/>
      <c r="E574" s="569"/>
      <c r="F574" s="569"/>
      <c r="G574" s="569"/>
      <c r="H574" s="569"/>
      <c r="I574" s="569"/>
      <c r="J574" s="569"/>
      <c r="K574" s="569"/>
      <c r="L574" s="569"/>
      <c r="M574" s="569"/>
      <c r="N574" s="569"/>
      <c r="O574" s="569"/>
      <c r="P574" s="569"/>
      <c r="Q574" s="569"/>
      <c r="R574" s="569"/>
      <c r="S574" s="569"/>
      <c r="T574" s="569"/>
      <c r="U574" s="569"/>
      <c r="V574" s="569"/>
    </row>
    <row r="575" spans="1:22">
      <c r="B575" s="569"/>
      <c r="C575" s="569"/>
      <c r="D575" s="571"/>
      <c r="E575" s="569"/>
      <c r="F575" s="569"/>
      <c r="G575" s="569"/>
      <c r="H575" s="569"/>
      <c r="I575" s="569"/>
      <c r="J575" s="569"/>
      <c r="K575" s="569"/>
      <c r="L575" s="569"/>
      <c r="M575" s="569"/>
      <c r="N575" s="569"/>
      <c r="O575" s="569"/>
      <c r="P575" s="569"/>
      <c r="Q575" s="569"/>
      <c r="R575" s="569"/>
      <c r="S575" s="569"/>
      <c r="T575" s="569"/>
      <c r="U575" s="569"/>
      <c r="V575" s="569"/>
    </row>
    <row r="576" spans="1:22">
      <c r="B576" s="569"/>
      <c r="C576" s="569"/>
      <c r="D576" s="571"/>
      <c r="E576" s="569"/>
      <c r="F576" s="569"/>
      <c r="G576" s="569"/>
      <c r="H576" s="569"/>
      <c r="I576" s="569"/>
      <c r="J576" s="569"/>
      <c r="K576" s="569"/>
      <c r="L576" s="569"/>
      <c r="M576" s="569"/>
      <c r="N576" s="569"/>
      <c r="O576" s="569"/>
      <c r="P576" s="569"/>
      <c r="Q576" s="569"/>
      <c r="R576" s="569"/>
      <c r="S576" s="569"/>
      <c r="T576" s="569"/>
      <c r="U576" s="569"/>
      <c r="V576" s="569"/>
    </row>
    <row r="577" spans="2:22">
      <c r="B577" s="569"/>
      <c r="C577" s="569"/>
      <c r="D577" s="571"/>
      <c r="E577" s="569"/>
      <c r="F577" s="569"/>
      <c r="G577" s="569"/>
      <c r="H577" s="569"/>
      <c r="I577" s="569"/>
      <c r="J577" s="569"/>
      <c r="K577" s="569"/>
      <c r="L577" s="569"/>
      <c r="M577" s="569"/>
      <c r="N577" s="569"/>
      <c r="O577" s="569"/>
      <c r="P577" s="569"/>
      <c r="Q577" s="569"/>
      <c r="R577" s="569"/>
      <c r="S577" s="569"/>
      <c r="T577" s="569"/>
      <c r="U577" s="569"/>
      <c r="V577" s="569"/>
    </row>
    <row r="578" spans="2:22">
      <c r="B578" s="569"/>
      <c r="C578" s="569"/>
      <c r="D578" s="571"/>
      <c r="E578" s="569"/>
      <c r="F578" s="569"/>
      <c r="G578" s="569"/>
      <c r="H578" s="569"/>
      <c r="I578" s="569"/>
      <c r="J578" s="569"/>
      <c r="K578" s="569"/>
      <c r="L578" s="569"/>
      <c r="M578" s="569"/>
      <c r="N578" s="569"/>
      <c r="O578" s="569"/>
      <c r="P578" s="569"/>
      <c r="Q578" s="569"/>
      <c r="R578" s="569"/>
      <c r="S578" s="569"/>
      <c r="T578" s="569"/>
      <c r="U578" s="569"/>
      <c r="V578" s="569"/>
    </row>
    <row r="579" spans="2:22">
      <c r="B579" s="569"/>
      <c r="C579" s="569"/>
      <c r="D579" s="571"/>
      <c r="E579" s="569"/>
      <c r="F579" s="569"/>
      <c r="G579" s="569"/>
      <c r="H579" s="569"/>
      <c r="I579" s="569"/>
      <c r="J579" s="569"/>
      <c r="K579" s="569"/>
      <c r="L579" s="569"/>
      <c r="M579" s="569"/>
      <c r="N579" s="569"/>
      <c r="O579" s="569"/>
      <c r="P579" s="569"/>
      <c r="Q579" s="569"/>
      <c r="R579" s="569"/>
      <c r="S579" s="569"/>
      <c r="T579" s="569"/>
      <c r="U579" s="569"/>
      <c r="V579" s="569"/>
    </row>
    <row r="580" spans="2:22">
      <c r="B580" s="569"/>
      <c r="C580" s="569"/>
      <c r="D580" s="571"/>
      <c r="E580" s="569"/>
      <c r="F580" s="569"/>
      <c r="G580" s="569"/>
      <c r="H580" s="569"/>
      <c r="I580" s="569"/>
      <c r="J580" s="569"/>
      <c r="K580" s="569"/>
      <c r="L580" s="569"/>
      <c r="M580" s="569"/>
      <c r="N580" s="569"/>
      <c r="O580" s="569"/>
      <c r="P580" s="569"/>
      <c r="Q580" s="569"/>
      <c r="R580" s="569"/>
      <c r="S580" s="569"/>
      <c r="T580" s="569"/>
      <c r="U580" s="569"/>
      <c r="V580" s="569"/>
    </row>
    <row r="581" spans="2:22">
      <c r="B581" s="569"/>
      <c r="C581" s="569"/>
      <c r="D581" s="571"/>
      <c r="E581" s="569"/>
      <c r="F581" s="569"/>
      <c r="G581" s="569"/>
      <c r="H581" s="569"/>
      <c r="I581" s="569"/>
      <c r="J581" s="569"/>
      <c r="K581" s="569"/>
      <c r="L581" s="569"/>
      <c r="M581" s="569"/>
      <c r="N581" s="569"/>
      <c r="O581" s="569"/>
      <c r="P581" s="569"/>
      <c r="Q581" s="569"/>
      <c r="R581" s="569"/>
      <c r="S581" s="569"/>
      <c r="T581" s="569"/>
      <c r="U581" s="569"/>
      <c r="V581" s="569"/>
    </row>
    <row r="582" spans="2:22">
      <c r="B582" s="569"/>
      <c r="C582" s="569"/>
      <c r="D582" s="571"/>
      <c r="E582" s="569"/>
      <c r="F582" s="569"/>
      <c r="G582" s="569"/>
      <c r="H582" s="569"/>
      <c r="I582" s="569"/>
      <c r="J582" s="569"/>
      <c r="K582" s="569"/>
      <c r="L582" s="569"/>
      <c r="M582" s="569"/>
      <c r="N582" s="569"/>
      <c r="O582" s="569"/>
      <c r="P582" s="569"/>
      <c r="Q582" s="569"/>
      <c r="R582" s="569"/>
      <c r="S582" s="569"/>
      <c r="T582" s="569"/>
      <c r="U582" s="569"/>
      <c r="V582" s="569"/>
    </row>
    <row r="583" spans="2:22">
      <c r="B583" s="569"/>
      <c r="C583" s="569"/>
      <c r="D583" s="571"/>
      <c r="E583" s="569"/>
      <c r="F583" s="569"/>
      <c r="G583" s="569"/>
      <c r="H583" s="569"/>
      <c r="I583" s="569"/>
      <c r="J583" s="569"/>
      <c r="K583" s="569"/>
      <c r="L583" s="569"/>
      <c r="M583" s="569"/>
      <c r="N583" s="569"/>
      <c r="O583" s="569"/>
      <c r="P583" s="569"/>
      <c r="Q583" s="569"/>
      <c r="R583" s="569"/>
      <c r="S583" s="569"/>
      <c r="T583" s="569"/>
      <c r="U583" s="569"/>
      <c r="V583" s="569"/>
    </row>
    <row r="584" spans="2:22">
      <c r="B584" s="569"/>
      <c r="C584" s="569"/>
      <c r="D584" s="571"/>
      <c r="E584" s="569"/>
      <c r="F584" s="569"/>
      <c r="G584" s="569"/>
      <c r="H584" s="569"/>
      <c r="I584" s="569"/>
      <c r="J584" s="569"/>
      <c r="K584" s="569"/>
      <c r="L584" s="569"/>
      <c r="M584" s="569"/>
      <c r="N584" s="569"/>
      <c r="O584" s="569"/>
      <c r="P584" s="569"/>
      <c r="Q584" s="569"/>
      <c r="R584" s="569"/>
      <c r="S584" s="569"/>
      <c r="T584" s="569"/>
      <c r="U584" s="569"/>
      <c r="V584" s="569"/>
    </row>
    <row r="585" spans="2:22">
      <c r="B585" s="569"/>
      <c r="C585" s="569"/>
      <c r="D585" s="571"/>
      <c r="E585" s="569"/>
      <c r="F585" s="569"/>
      <c r="G585" s="569"/>
      <c r="H585" s="569"/>
      <c r="I585" s="569"/>
      <c r="J585" s="569"/>
      <c r="K585" s="569"/>
      <c r="L585" s="569"/>
      <c r="M585" s="569"/>
      <c r="N585" s="569"/>
      <c r="O585" s="569"/>
      <c r="P585" s="569"/>
      <c r="Q585" s="569"/>
      <c r="R585" s="569"/>
      <c r="S585" s="569"/>
      <c r="T585" s="569"/>
      <c r="U585" s="569"/>
      <c r="V585" s="569"/>
    </row>
    <row r="586" spans="2:22">
      <c r="B586" s="569"/>
      <c r="C586" s="569"/>
      <c r="D586" s="571"/>
      <c r="E586" s="569"/>
      <c r="F586" s="569"/>
      <c r="G586" s="569"/>
      <c r="H586" s="569"/>
      <c r="I586" s="569"/>
      <c r="J586" s="569"/>
      <c r="K586" s="569"/>
      <c r="L586" s="569"/>
      <c r="M586" s="569"/>
      <c r="N586" s="569"/>
      <c r="O586" s="569"/>
      <c r="P586" s="569"/>
      <c r="Q586" s="569"/>
      <c r="R586" s="569"/>
      <c r="S586" s="569"/>
      <c r="T586" s="569"/>
      <c r="U586" s="569"/>
      <c r="V586" s="569"/>
    </row>
    <row r="587" spans="2:22">
      <c r="B587" s="569"/>
      <c r="C587" s="569"/>
      <c r="D587" s="571"/>
      <c r="E587" s="569"/>
      <c r="F587" s="569"/>
      <c r="G587" s="569"/>
      <c r="H587" s="569"/>
      <c r="I587" s="569"/>
      <c r="J587" s="569"/>
      <c r="K587" s="569"/>
      <c r="L587" s="569"/>
      <c r="M587" s="569"/>
      <c r="N587" s="569"/>
      <c r="O587" s="569"/>
      <c r="P587" s="569"/>
      <c r="Q587" s="569"/>
      <c r="R587" s="569"/>
      <c r="S587" s="569"/>
      <c r="T587" s="569"/>
      <c r="U587" s="569"/>
      <c r="V587" s="569"/>
    </row>
    <row r="588" spans="2:22">
      <c r="B588" s="569"/>
      <c r="C588" s="569"/>
      <c r="D588" s="571"/>
      <c r="E588" s="569"/>
      <c r="F588" s="569"/>
      <c r="G588" s="569"/>
      <c r="H588" s="569"/>
      <c r="I588" s="569"/>
      <c r="J588" s="569"/>
      <c r="K588" s="569"/>
      <c r="L588" s="569"/>
      <c r="M588" s="569"/>
      <c r="N588" s="569"/>
      <c r="O588" s="569"/>
      <c r="P588" s="569"/>
      <c r="Q588" s="569"/>
      <c r="R588" s="569"/>
      <c r="S588" s="569"/>
      <c r="T588" s="569"/>
      <c r="U588" s="569"/>
      <c r="V588" s="569"/>
    </row>
    <row r="589" spans="2:22">
      <c r="B589" s="569"/>
      <c r="C589" s="569"/>
      <c r="D589" s="571"/>
      <c r="E589" s="569"/>
      <c r="F589" s="569"/>
      <c r="G589" s="569"/>
      <c r="H589" s="569"/>
      <c r="I589" s="569"/>
      <c r="J589" s="569"/>
      <c r="K589" s="569"/>
      <c r="L589" s="569"/>
      <c r="M589" s="569"/>
      <c r="N589" s="569"/>
      <c r="O589" s="569"/>
      <c r="P589" s="569"/>
      <c r="Q589" s="569"/>
      <c r="R589" s="569"/>
      <c r="S589" s="569"/>
      <c r="T589" s="569"/>
      <c r="U589" s="569"/>
      <c r="V589" s="569"/>
    </row>
    <row r="590" spans="2:22">
      <c r="B590" s="569"/>
      <c r="C590" s="569"/>
      <c r="D590" s="571"/>
      <c r="E590" s="569"/>
      <c r="F590" s="569"/>
      <c r="G590" s="569"/>
      <c r="H590" s="569"/>
      <c r="I590" s="569"/>
      <c r="J590" s="569"/>
      <c r="K590" s="569"/>
      <c r="L590" s="569"/>
      <c r="M590" s="569"/>
      <c r="N590" s="569"/>
      <c r="O590" s="569"/>
      <c r="P590" s="569"/>
      <c r="Q590" s="569"/>
      <c r="R590" s="569"/>
      <c r="S590" s="569"/>
      <c r="T590" s="569"/>
      <c r="U590" s="569"/>
      <c r="V590" s="569"/>
    </row>
    <row r="591" spans="2:22">
      <c r="B591" s="569"/>
      <c r="C591" s="569"/>
      <c r="D591" s="571"/>
      <c r="E591" s="569"/>
      <c r="F591" s="569"/>
      <c r="G591" s="569"/>
      <c r="H591" s="569"/>
      <c r="I591" s="569"/>
      <c r="J591" s="569"/>
      <c r="K591" s="569"/>
      <c r="L591" s="569"/>
      <c r="M591" s="569"/>
      <c r="N591" s="569"/>
      <c r="O591" s="569"/>
      <c r="P591" s="569"/>
      <c r="Q591" s="569"/>
      <c r="R591" s="569"/>
      <c r="S591" s="569"/>
      <c r="T591" s="569"/>
      <c r="U591" s="569"/>
      <c r="V591" s="569"/>
    </row>
    <row r="592" spans="2:22">
      <c r="B592" s="569"/>
      <c r="C592" s="569"/>
      <c r="D592" s="571"/>
      <c r="E592" s="569"/>
      <c r="F592" s="569"/>
      <c r="G592" s="569"/>
      <c r="H592" s="569"/>
      <c r="I592" s="569"/>
      <c r="J592" s="569"/>
      <c r="K592" s="569"/>
      <c r="L592" s="569"/>
      <c r="M592" s="569"/>
      <c r="N592" s="569"/>
      <c r="O592" s="569"/>
      <c r="P592" s="569"/>
      <c r="Q592" s="569"/>
      <c r="R592" s="569"/>
      <c r="S592" s="569"/>
      <c r="T592" s="569"/>
      <c r="U592" s="569"/>
      <c r="V592" s="569"/>
    </row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</sheetData>
  <autoFilter ref="H4:N177" xr:uid="{B6C449F1-C03F-46F3-AC24-0131B26682D2}"/>
  <mergeCells count="2">
    <mergeCell ref="B198:F198"/>
    <mergeCell ref="H198:L198"/>
  </mergeCells>
  <conditionalFormatting sqref="A196">
    <cfRule type="cellIs" dxfId="873" priority="2" stopIfTrue="1" operator="notEqual">
      <formula>0</formula>
    </cfRule>
    <cfRule type="cellIs" dxfId="872" priority="3" stopIfTrue="1" operator="equal">
      <formula>""</formula>
    </cfRule>
    <cfRule type="cellIs" dxfId="871" priority="4" stopIfTrue="1" operator="notEqual">
      <formula>0</formula>
    </cfRule>
    <cfRule type="cellIs" dxfId="870" priority="5" stopIfTrue="1" operator="equal">
      <formula>""</formula>
    </cfRule>
  </conditionalFormatting>
  <conditionalFormatting sqref="A419">
    <cfRule type="cellIs" dxfId="869" priority="6" stopIfTrue="1" operator="notEqual">
      <formula>0</formula>
    </cfRule>
    <cfRule type="cellIs" dxfId="868" priority="7" stopIfTrue="1" operator="equal">
      <formula>""</formula>
    </cfRule>
    <cfRule type="cellIs" dxfId="867" priority="8" stopIfTrue="1" operator="notEqual">
      <formula>0</formula>
    </cfRule>
    <cfRule type="cellIs" dxfId="866" priority="9" stopIfTrue="1" operator="equal">
      <formula>""</formula>
    </cfRule>
  </conditionalFormatting>
  <conditionalFormatting sqref="A421">
    <cfRule type="cellIs" dxfId="865" priority="35" stopIfTrue="1" operator="notEqual">
      <formula>0</formula>
    </cfRule>
    <cfRule type="cellIs" dxfId="864" priority="36" stopIfTrue="1" operator="equal">
      <formula>""</formula>
    </cfRule>
    <cfRule type="cellIs" dxfId="863" priority="37" stopIfTrue="1" operator="notEqual">
      <formula>0</formula>
    </cfRule>
    <cfRule type="cellIs" dxfId="862" priority="38" stopIfTrue="1" operator="equal">
      <formula>""</formula>
    </cfRule>
  </conditionalFormatting>
  <conditionalFormatting sqref="H196:L196">
    <cfRule type="cellIs" dxfId="861" priority="10" stopIfTrue="1" operator="notEqual">
      <formula>0</formula>
    </cfRule>
    <cfRule type="cellIs" dxfId="860" priority="11" stopIfTrue="1" operator="equal">
      <formula>""</formula>
    </cfRule>
    <cfRule type="cellIs" dxfId="859" priority="12" stopIfTrue="1" operator="notEqual">
      <formula>0</formula>
    </cfRule>
    <cfRule type="cellIs" dxfId="858" priority="13" stopIfTrue="1" operator="equal">
      <formula>""</formula>
    </cfRule>
  </conditionalFormatting>
  <conditionalFormatting sqref="H415:L415">
    <cfRule type="cellIs" dxfId="857" priority="39" stopIfTrue="1" operator="notEqual">
      <formula>0</formula>
    </cfRule>
    <cfRule type="cellIs" dxfId="856" priority="40" stopIfTrue="1" operator="equal">
      <formula>""</formula>
    </cfRule>
    <cfRule type="cellIs" dxfId="855" priority="41" stopIfTrue="1" operator="notEqual">
      <formula>0</formula>
    </cfRule>
    <cfRule type="cellIs" dxfId="854" priority="42" stopIfTrue="1" operator="equal">
      <formula>""</formula>
    </cfRule>
  </conditionalFormatting>
  <conditionalFormatting sqref="H419:L419">
    <cfRule type="cellIs" dxfId="853" priority="14" stopIfTrue="1" operator="notEqual">
      <formula>0</formula>
    </cfRule>
    <cfRule type="cellIs" dxfId="852" priority="15" stopIfTrue="1" operator="equal">
      <formula>""</formula>
    </cfRule>
    <cfRule type="cellIs" dxfId="851" priority="16" stopIfTrue="1" operator="notEqual">
      <formula>0</formula>
    </cfRule>
    <cfRule type="cellIs" dxfId="850" priority="17" stopIfTrue="1" operator="equal">
      <formula>""</formula>
    </cfRule>
  </conditionalFormatting>
  <conditionalFormatting sqref="N1:N2">
    <cfRule type="cellIs" dxfId="849" priority="31" stopIfTrue="1" operator="notEqual">
      <formula>0</formula>
    </cfRule>
    <cfRule type="cellIs" dxfId="848" priority="32" stopIfTrue="1" operator="equal">
      <formula>""</formula>
    </cfRule>
    <cfRule type="cellIs" dxfId="847" priority="33" stopIfTrue="1" operator="notEqual">
      <formula>0</formula>
    </cfRule>
    <cfRule type="cellIs" dxfId="846" priority="34" stopIfTrue="1" operator="equal">
      <formula>""</formula>
    </cfRule>
  </conditionalFormatting>
  <conditionalFormatting sqref="N5:O183">
    <cfRule type="cellIs" dxfId="845" priority="1" operator="equal">
      <formula>0</formula>
    </cfRule>
  </conditionalFormatting>
  <pageMargins left="0.7" right="0.7" top="0.75" bottom="0.75" header="0.3" footer="0.3"/>
  <pageSetup paperSize="9" scale="3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E2BF-79B8-4D89-B139-0E62D84E8727}">
  <sheetPr codeName="Sheet17">
    <tabColor rgb="FFFFFF99"/>
    <pageSetUpPr fitToPage="1"/>
  </sheetPr>
  <dimension ref="A1:V628"/>
  <sheetViews>
    <sheetView showGridLines="0" zoomScale="80" zoomScaleNormal="80" workbookViewId="0">
      <selection activeCell="L39" sqref="L39"/>
    </sheetView>
  </sheetViews>
  <sheetFormatPr defaultColWidth="0" defaultRowHeight="15" zeroHeight="1"/>
  <cols>
    <col min="1" max="1" width="14" style="1" bestFit="1" customWidth="1"/>
    <col min="2" max="2" width="110.85546875" style="2" customWidth="1"/>
    <col min="3" max="3" width="19" style="2" customWidth="1"/>
    <col min="4" max="4" width="10.7109375" style="3" customWidth="1"/>
    <col min="5" max="5" width="22.42578125" style="2" customWidth="1"/>
    <col min="6" max="6" width="5.28515625" style="2" customWidth="1"/>
    <col min="7" max="7" width="4.7109375" style="2" customWidth="1"/>
    <col min="8" max="12" width="15.85546875" style="2" customWidth="1"/>
    <col min="13" max="13" width="99.5703125" style="2" customWidth="1"/>
    <col min="14" max="15" width="11.7109375" style="2" customWidth="1"/>
    <col min="16" max="16384" width="9" style="2" hidden="1"/>
  </cols>
  <sheetData>
    <row r="1" spans="1:22" ht="26.25">
      <c r="A1" s="75" t="e">
        <f ca="1">RIGHT(CELL("filename", A1), LEN(CELL("filename", A1)) - SEARCH("]", CELL("filename", A1)))</f>
        <v>#VALUE!</v>
      </c>
      <c r="B1" s="164"/>
      <c r="C1" s="164"/>
      <c r="D1" s="163"/>
      <c r="E1" s="164"/>
      <c r="F1" s="164"/>
      <c r="G1" s="164"/>
      <c r="H1" s="164"/>
      <c r="I1" s="164"/>
      <c r="J1" s="164"/>
      <c r="K1" s="421"/>
      <c r="L1" s="164"/>
      <c r="M1" s="165" t="e">
        <f ca="1">A1&amp;" - Errors on sheet"</f>
        <v>#VALUE!</v>
      </c>
      <c r="N1" s="166">
        <f>A421</f>
        <v>0</v>
      </c>
      <c r="O1" s="164"/>
      <c r="P1" s="164"/>
      <c r="Q1" s="164"/>
      <c r="R1" s="164"/>
      <c r="S1" s="164"/>
      <c r="T1" s="164"/>
      <c r="U1" s="164"/>
      <c r="V1" s="164"/>
    </row>
    <row r="2" spans="1:22">
      <c r="A2" s="167"/>
      <c r="B2" s="164"/>
      <c r="C2" s="164"/>
      <c r="D2" s="163"/>
      <c r="E2" s="164"/>
      <c r="F2" s="569"/>
      <c r="G2" s="569"/>
      <c r="H2" s="570"/>
      <c r="I2" s="422"/>
      <c r="J2" s="422"/>
      <c r="K2" s="422"/>
      <c r="L2" s="422"/>
      <c r="M2" s="275" t="s">
        <v>375</v>
      </c>
      <c r="N2" s="169">
        <f>Check!$F$9</f>
        <v>0</v>
      </c>
      <c r="O2" s="164"/>
      <c r="P2" s="164"/>
      <c r="Q2" s="164"/>
      <c r="R2" s="164"/>
      <c r="S2" s="164"/>
      <c r="T2" s="164"/>
      <c r="U2" s="164"/>
      <c r="V2" s="164"/>
    </row>
    <row r="3" spans="1:22">
      <c r="A3" s="167"/>
      <c r="B3" s="164"/>
      <c r="C3" s="164"/>
      <c r="D3" s="163"/>
      <c r="E3" s="569"/>
      <c r="F3" s="164"/>
      <c r="G3" s="164"/>
      <c r="H3" s="422"/>
      <c r="I3" s="422"/>
      <c r="J3" s="422"/>
      <c r="K3" s="422"/>
      <c r="L3" s="422"/>
      <c r="M3" s="164"/>
      <c r="N3" s="164"/>
      <c r="O3" s="164"/>
      <c r="P3" s="164"/>
      <c r="Q3" s="164"/>
      <c r="R3" s="164"/>
      <c r="S3" s="164"/>
      <c r="T3" s="164"/>
      <c r="U3" s="164"/>
      <c r="V3" s="164"/>
    </row>
    <row r="4" spans="1:22" s="431" customFormat="1" ht="30">
      <c r="A4" s="170" t="s">
        <v>376</v>
      </c>
      <c r="B4" s="170" t="s">
        <v>377</v>
      </c>
      <c r="C4" s="170"/>
      <c r="D4" s="170" t="s">
        <v>378</v>
      </c>
      <c r="E4" s="170" t="s">
        <v>379</v>
      </c>
      <c r="F4" s="170" t="s">
        <v>18</v>
      </c>
      <c r="G4" s="429"/>
      <c r="H4" s="430" t="s">
        <v>20</v>
      </c>
      <c r="I4" s="430" t="s">
        <v>21</v>
      </c>
      <c r="J4" s="430" t="s">
        <v>22</v>
      </c>
      <c r="K4" s="430" t="s">
        <v>23</v>
      </c>
      <c r="L4" s="430" t="s">
        <v>24</v>
      </c>
      <c r="M4" s="170" t="s">
        <v>380</v>
      </c>
      <c r="N4" s="171" t="s">
        <v>381</v>
      </c>
      <c r="O4" s="171" t="s">
        <v>382</v>
      </c>
      <c r="P4" s="164"/>
      <c r="Q4" s="164"/>
      <c r="R4" s="164"/>
      <c r="S4" s="164"/>
      <c r="T4" s="164"/>
      <c r="U4" s="164"/>
      <c r="V4" s="164"/>
    </row>
    <row r="5" spans="1:22" s="431" customFormat="1">
      <c r="A5" s="167" t="s">
        <v>383</v>
      </c>
      <c r="B5" s="164" t="s">
        <v>384</v>
      </c>
      <c r="C5" s="164"/>
      <c r="D5" s="163" t="s">
        <v>385</v>
      </c>
      <c r="E5" s="164" t="s">
        <v>29</v>
      </c>
      <c r="F5" s="432" t="s">
        <v>31</v>
      </c>
      <c r="G5" s="432"/>
      <c r="H5" s="433">
        <f>SUMIFS(F_Inputs!F$7:F$3228,F_Inputs!$B$7:$B$3228,Inp_PR24_SBB!$E5,F_Inputs!$A$7:$A$3228,$H$190)</f>
        <v>1.2290000000000001</v>
      </c>
      <c r="I5" s="433">
        <f>SUMIFS(F_Inputs!G$7:G$3228,F_Inputs!$B$7:$B$3228,Inp_PR24_SBB!$E5,F_Inputs!$A$7:$A$3228,$H$190)</f>
        <v>1.2290000000000001</v>
      </c>
      <c r="J5" s="433">
        <f>SUMIFS(F_Inputs!H$7:H$3228,F_Inputs!$B$7:$B$3228,Inp_PR24_SBB!$E5,F_Inputs!$A$7:$A$3228,$H$190)</f>
        <v>1.2290000000000001</v>
      </c>
      <c r="K5" s="433">
        <f>SUMIFS(F_Inputs!I$7:I$3228,F_Inputs!$B$7:$B$3228,Inp_PR24_SBB!$E5,F_Inputs!$A$7:$A$3228,$H$190)</f>
        <v>1.2290000000000001</v>
      </c>
      <c r="L5" s="433">
        <f>SUMIFS(F_Inputs!J$7:J$3228,F_Inputs!$B$7:$B$3228,Inp_PR24_SBB!$E5,F_Inputs!$A$7:$A$3228,$H$190)</f>
        <v>1.2290000000000001</v>
      </c>
      <c r="M5" s="172" t="s">
        <v>386</v>
      </c>
      <c r="N5" s="173">
        <f>COUNTIF(InpC!$H$56:$L$266,Inp_PR24_SBB!E5)</f>
        <v>1</v>
      </c>
      <c r="O5" s="173">
        <f>COUNTIF(F_Inputs!$B$8:$B$3121,Inp_PR24_SBB!E5)</f>
        <v>17</v>
      </c>
      <c r="P5" s="164"/>
      <c r="Q5" s="164"/>
      <c r="R5" s="164"/>
      <c r="S5" s="164"/>
      <c r="T5" s="164"/>
      <c r="U5" s="164"/>
      <c r="V5" s="164"/>
    </row>
    <row r="6" spans="1:22" s="431" customFormat="1">
      <c r="A6" s="167" t="s">
        <v>383</v>
      </c>
      <c r="B6" s="164" t="s">
        <v>387</v>
      </c>
      <c r="C6" s="164"/>
      <c r="D6" s="163" t="s">
        <v>388</v>
      </c>
      <c r="E6" s="164" t="s">
        <v>32</v>
      </c>
      <c r="F6" s="432" t="s">
        <v>31</v>
      </c>
      <c r="G6" s="432"/>
      <c r="H6" s="433">
        <f>SUMIFS(F_Inputs!F$7:F$3228,F_Inputs!$B$7:$B$3228,Inp_PR24_SBB!$E6,F_Inputs!$A$7:$A$3228,$H$190)</f>
        <v>0</v>
      </c>
      <c r="I6" s="433">
        <f>SUMIFS(F_Inputs!G$7:G$3228,F_Inputs!$B$7:$B$3228,Inp_PR24_SBB!$E6,F_Inputs!$A$7:$A$3228,$H$190)</f>
        <v>0</v>
      </c>
      <c r="J6" s="433">
        <f>SUMIFS(F_Inputs!H$7:H$3228,F_Inputs!$B$7:$B$3228,Inp_PR24_SBB!$E6,F_Inputs!$A$7:$A$3228,$H$190)</f>
        <v>0</v>
      </c>
      <c r="K6" s="433">
        <f>SUMIFS(F_Inputs!I$7:I$3228,F_Inputs!$B$7:$B$3228,Inp_PR24_SBB!$E6,F_Inputs!$A$7:$A$3228,$H$190)</f>
        <v>0</v>
      </c>
      <c r="L6" s="433">
        <f>SUMIFS(F_Inputs!J$7:J$3228,F_Inputs!$B$7:$B$3228,Inp_PR24_SBB!$E6,F_Inputs!$A$7:$A$3228,$H$190)</f>
        <v>0</v>
      </c>
      <c r="M6" s="172" t="s">
        <v>386</v>
      </c>
      <c r="N6" s="173">
        <f>COUNTIF(InpC!$H$56:$L$266,Inp_PR24_SBB!E6)</f>
        <v>1</v>
      </c>
      <c r="O6" s="173">
        <f>COUNTIF(F_Inputs!$B$8:$B$3121,Inp_PR24_SBB!E6)</f>
        <v>18</v>
      </c>
      <c r="P6" s="164"/>
      <c r="Q6" s="164"/>
      <c r="R6" s="164"/>
      <c r="S6" s="164"/>
      <c r="T6" s="164"/>
      <c r="U6" s="164"/>
      <c r="V6" s="164"/>
    </row>
    <row r="7" spans="1:22" s="431" customFormat="1">
      <c r="A7" s="167" t="s">
        <v>383</v>
      </c>
      <c r="B7" s="164" t="s">
        <v>389</v>
      </c>
      <c r="C7" s="164"/>
      <c r="D7" s="163" t="s">
        <v>390</v>
      </c>
      <c r="E7" s="164" t="s">
        <v>34</v>
      </c>
      <c r="F7" s="432" t="s">
        <v>31</v>
      </c>
      <c r="G7" s="432"/>
      <c r="H7" s="433">
        <f>SUMIFS(F_Inputs!F$7:F$3228,F_Inputs!$B$7:$B$3228,Inp_PR24_SBB!$E7,F_Inputs!$A$7:$A$3228,$H$190)</f>
        <v>0</v>
      </c>
      <c r="I7" s="433">
        <f>SUMIFS(F_Inputs!G$7:G$3228,F_Inputs!$B$7:$B$3228,Inp_PR24_SBB!$E7,F_Inputs!$A$7:$A$3228,$H$190)</f>
        <v>0</v>
      </c>
      <c r="J7" s="433">
        <f>SUMIFS(F_Inputs!H$7:H$3228,F_Inputs!$B$7:$B$3228,Inp_PR24_SBB!$E7,F_Inputs!$A$7:$A$3228,$H$190)</f>
        <v>0</v>
      </c>
      <c r="K7" s="433">
        <f>SUMIFS(F_Inputs!I$7:I$3228,F_Inputs!$B$7:$B$3228,Inp_PR24_SBB!$E7,F_Inputs!$A$7:$A$3228,$H$190)</f>
        <v>0</v>
      </c>
      <c r="L7" s="433">
        <f>SUMIFS(F_Inputs!J$7:J$3228,F_Inputs!$B$7:$B$3228,Inp_PR24_SBB!$E7,F_Inputs!$A$7:$A$3228,$H$190)</f>
        <v>0</v>
      </c>
      <c r="M7" s="172" t="s">
        <v>386</v>
      </c>
      <c r="N7" s="173">
        <f>COUNTIF(InpC!$H$56:$L$266,Inp_PR24_SBB!E7)</f>
        <v>1</v>
      </c>
      <c r="O7" s="173">
        <f>COUNTIF(F_Inputs!$B$8:$B$3121,Inp_PR24_SBB!E7)</f>
        <v>18</v>
      </c>
      <c r="P7" s="164"/>
      <c r="Q7" s="164"/>
      <c r="R7" s="164"/>
      <c r="S7" s="164"/>
      <c r="T7" s="164"/>
      <c r="U7" s="164"/>
      <c r="V7" s="164"/>
    </row>
    <row r="8" spans="1:22" s="431" customFormat="1">
      <c r="A8" s="167" t="s">
        <v>383</v>
      </c>
      <c r="B8" s="164" t="s">
        <v>391</v>
      </c>
      <c r="C8" s="164"/>
      <c r="D8" s="163" t="s">
        <v>392</v>
      </c>
      <c r="E8" s="164" t="s">
        <v>36</v>
      </c>
      <c r="F8" s="432" t="s">
        <v>31</v>
      </c>
      <c r="G8" s="432"/>
      <c r="H8" s="433">
        <f>SUMIFS(F_Inputs!F$7:F$3228,F_Inputs!$B$7:$B$3228,Inp_PR24_SBB!$E8,F_Inputs!$A$7:$A$3228,$H$190)</f>
        <v>0</v>
      </c>
      <c r="I8" s="433">
        <f>SUMIFS(F_Inputs!G$7:G$3228,F_Inputs!$B$7:$B$3228,Inp_PR24_SBB!$E8,F_Inputs!$A$7:$A$3228,$H$190)</f>
        <v>0</v>
      </c>
      <c r="J8" s="433">
        <f>SUMIFS(F_Inputs!H$7:H$3228,F_Inputs!$B$7:$B$3228,Inp_PR24_SBB!$E8,F_Inputs!$A$7:$A$3228,$H$190)</f>
        <v>0</v>
      </c>
      <c r="K8" s="433">
        <f>SUMIFS(F_Inputs!I$7:I$3228,F_Inputs!$B$7:$B$3228,Inp_PR24_SBB!$E8,F_Inputs!$A$7:$A$3228,$H$190)</f>
        <v>0</v>
      </c>
      <c r="L8" s="433">
        <f>SUMIFS(F_Inputs!J$7:J$3228,F_Inputs!$B$7:$B$3228,Inp_PR24_SBB!$E8,F_Inputs!$A$7:$A$3228,$H$190)</f>
        <v>0</v>
      </c>
      <c r="M8" s="172" t="s">
        <v>386</v>
      </c>
      <c r="N8" s="173">
        <f>COUNTIF(InpC!$H$56:$L$266,Inp_PR24_SBB!E8)</f>
        <v>1</v>
      </c>
      <c r="O8" s="173">
        <f>COUNTIF(F_Inputs!$B$8:$B$3121,Inp_PR24_SBB!E8)</f>
        <v>18</v>
      </c>
      <c r="P8" s="164"/>
      <c r="Q8" s="164"/>
      <c r="R8" s="164"/>
      <c r="S8" s="164"/>
      <c r="T8" s="164"/>
      <c r="U8" s="164"/>
      <c r="V8" s="164"/>
    </row>
    <row r="9" spans="1:22" s="431" customFormat="1">
      <c r="A9" s="167" t="s">
        <v>383</v>
      </c>
      <c r="B9" s="164" t="s">
        <v>393</v>
      </c>
      <c r="C9" s="164"/>
      <c r="D9" s="163" t="s">
        <v>394</v>
      </c>
      <c r="E9" s="164" t="s">
        <v>38</v>
      </c>
      <c r="F9" s="432" t="s">
        <v>31</v>
      </c>
      <c r="G9" s="432"/>
      <c r="H9" s="433">
        <f>SUMIFS(F_Inputs!F$7:F$3228,F_Inputs!$B$7:$B$3228,Inp_PR24_SBB!$E9,F_Inputs!$A$7:$A$3228,$H$190)</f>
        <v>0</v>
      </c>
      <c r="I9" s="433">
        <f>SUMIFS(F_Inputs!G$7:G$3228,F_Inputs!$B$7:$B$3228,Inp_PR24_SBB!$E9,F_Inputs!$A$7:$A$3228,$H$190)</f>
        <v>0</v>
      </c>
      <c r="J9" s="433">
        <f>SUMIFS(F_Inputs!H$7:H$3228,F_Inputs!$B$7:$B$3228,Inp_PR24_SBB!$E9,F_Inputs!$A$7:$A$3228,$H$190)</f>
        <v>0</v>
      </c>
      <c r="K9" s="433">
        <f>SUMIFS(F_Inputs!I$7:I$3228,F_Inputs!$B$7:$B$3228,Inp_PR24_SBB!$E9,F_Inputs!$A$7:$A$3228,$H$190)</f>
        <v>0</v>
      </c>
      <c r="L9" s="433">
        <f>SUMIFS(F_Inputs!J$7:J$3228,F_Inputs!$B$7:$B$3228,Inp_PR24_SBB!$E9,F_Inputs!$A$7:$A$3228,$H$190)</f>
        <v>0</v>
      </c>
      <c r="M9" s="172" t="s">
        <v>386</v>
      </c>
      <c r="N9" s="173">
        <f>COUNTIF(InpC!$H$56:$L$266,Inp_PR24_SBB!E9)</f>
        <v>1</v>
      </c>
      <c r="O9" s="173">
        <f>COUNTIF(F_Inputs!$B$8:$B$3121,Inp_PR24_SBB!E9)</f>
        <v>18</v>
      </c>
      <c r="P9" s="164"/>
      <c r="Q9" s="164"/>
      <c r="R9" s="164"/>
      <c r="S9" s="164"/>
      <c r="T9" s="164"/>
      <c r="U9" s="164"/>
      <c r="V9" s="164"/>
    </row>
    <row r="10" spans="1:22" s="431" customFormat="1">
      <c r="A10" s="167" t="s">
        <v>383</v>
      </c>
      <c r="B10" s="164" t="s">
        <v>395</v>
      </c>
      <c r="C10" s="164"/>
      <c r="D10" s="163" t="s">
        <v>396</v>
      </c>
      <c r="E10" s="164" t="s">
        <v>40</v>
      </c>
      <c r="F10" s="432" t="s">
        <v>31</v>
      </c>
      <c r="G10" s="432"/>
      <c r="H10" s="433">
        <f>SUMIFS(F_Inputs!F$7:F$3228,F_Inputs!$B$7:$B$3228,Inp_PR24_SBB!$E10,F_Inputs!$A$7:$A$3228,$H$190)</f>
        <v>6.1715326786319018</v>
      </c>
      <c r="I10" s="433">
        <f>SUMIFS(F_Inputs!G$7:G$3228,F_Inputs!$B$7:$B$3228,Inp_PR24_SBB!$E10,F_Inputs!$A$7:$A$3228,$H$190)</f>
        <v>6.5345311767746947</v>
      </c>
      <c r="J10" s="433">
        <f>SUMIFS(F_Inputs!H$7:H$3228,F_Inputs!$B$7:$B$3228,Inp_PR24_SBB!$E10,F_Inputs!$A$7:$A$3228,$H$190)</f>
        <v>6.6653166296415716</v>
      </c>
      <c r="K10" s="433">
        <f>SUMIFS(F_Inputs!I$7:I$3228,F_Inputs!$B$7:$B$3228,Inp_PR24_SBB!$E10,F_Inputs!$A$7:$A$3228,$H$190)</f>
        <v>6.7980776935789429</v>
      </c>
      <c r="L10" s="433">
        <f>SUMIFS(F_Inputs!J$7:J$3228,F_Inputs!$B$7:$B$3228,Inp_PR24_SBB!$E10,F_Inputs!$A$7:$A$3228,$H$190)</f>
        <v>6.9339997352291149</v>
      </c>
      <c r="M10" s="172" t="s">
        <v>386</v>
      </c>
      <c r="N10" s="173">
        <f>COUNTIF(InpC!$H$56:$L$266,Inp_PR24_SBB!E10)</f>
        <v>1</v>
      </c>
      <c r="O10" s="173">
        <f>COUNTIF(F_Inputs!$B$8:$B$3121,Inp_PR24_SBB!E10)</f>
        <v>18</v>
      </c>
      <c r="P10" s="164"/>
      <c r="Q10" s="164"/>
      <c r="R10" s="164"/>
      <c r="S10" s="164"/>
      <c r="T10" s="164"/>
      <c r="U10" s="164"/>
      <c r="V10" s="164"/>
    </row>
    <row r="11" spans="1:22" s="431" customFormat="1">
      <c r="A11" s="167" t="s">
        <v>383</v>
      </c>
      <c r="B11" s="164" t="s">
        <v>397</v>
      </c>
      <c r="C11" s="164"/>
      <c r="D11" s="163" t="s">
        <v>398</v>
      </c>
      <c r="E11" s="164" t="s">
        <v>42</v>
      </c>
      <c r="F11" s="432" t="s">
        <v>31</v>
      </c>
      <c r="G11" s="432"/>
      <c r="H11" s="433">
        <f>SUMIFS(F_Inputs!F$7:F$3228,F_Inputs!$B$7:$B$3228,Inp_PR24_SBB!$E11,F_Inputs!$A$7:$A$3228,$H$190)</f>
        <v>0</v>
      </c>
      <c r="I11" s="433">
        <f>SUMIFS(F_Inputs!G$7:G$3228,F_Inputs!$B$7:$B$3228,Inp_PR24_SBB!$E11,F_Inputs!$A$7:$A$3228,$H$190)</f>
        <v>0</v>
      </c>
      <c r="J11" s="433">
        <f>SUMIFS(F_Inputs!H$7:H$3228,F_Inputs!$B$7:$B$3228,Inp_PR24_SBB!$E11,F_Inputs!$A$7:$A$3228,$H$190)</f>
        <v>0</v>
      </c>
      <c r="K11" s="433">
        <f>SUMIFS(F_Inputs!I$7:I$3228,F_Inputs!$B$7:$B$3228,Inp_PR24_SBB!$E11,F_Inputs!$A$7:$A$3228,$H$190)</f>
        <v>0</v>
      </c>
      <c r="L11" s="433">
        <f>SUMIFS(F_Inputs!J$7:J$3228,F_Inputs!$B$7:$B$3228,Inp_PR24_SBB!$E11,F_Inputs!$A$7:$A$3228,$H$190)</f>
        <v>0</v>
      </c>
      <c r="M11" s="172" t="s">
        <v>386</v>
      </c>
      <c r="N11" s="173">
        <f>COUNTIF(InpC!$H$56:$L$266,Inp_PR24_SBB!E11)</f>
        <v>1</v>
      </c>
      <c r="O11" s="173">
        <f>COUNTIF(F_Inputs!$B$8:$B$3121,Inp_PR24_SBB!E11)</f>
        <v>18</v>
      </c>
      <c r="P11" s="164"/>
      <c r="Q11" s="164"/>
      <c r="R11" s="164"/>
      <c r="S11" s="164"/>
      <c r="T11" s="164"/>
      <c r="U11" s="164"/>
      <c r="V11" s="164"/>
    </row>
    <row r="12" spans="1:22" s="431" customFormat="1">
      <c r="A12" s="167" t="s">
        <v>383</v>
      </c>
      <c r="B12" s="164" t="s">
        <v>399</v>
      </c>
      <c r="C12" s="164"/>
      <c r="D12" s="163" t="s">
        <v>400</v>
      </c>
      <c r="E12" s="164" t="s">
        <v>44</v>
      </c>
      <c r="F12" s="432" t="s">
        <v>31</v>
      </c>
      <c r="G12" s="432"/>
      <c r="H12" s="433">
        <f>SUMIFS(F_Inputs!F$7:F$3228,F_Inputs!$B$7:$B$3228,Inp_PR24_SBB!$E12,F_Inputs!$A$7:$A$3228,$H$190)</f>
        <v>0</v>
      </c>
      <c r="I12" s="433">
        <f>SUMIFS(F_Inputs!G$7:G$3228,F_Inputs!$B$7:$B$3228,Inp_PR24_SBB!$E12,F_Inputs!$A$7:$A$3228,$H$190)</f>
        <v>0</v>
      </c>
      <c r="J12" s="433">
        <f>SUMIFS(F_Inputs!H$7:H$3228,F_Inputs!$B$7:$B$3228,Inp_PR24_SBB!$E12,F_Inputs!$A$7:$A$3228,$H$190)</f>
        <v>0</v>
      </c>
      <c r="K12" s="433">
        <f>SUMIFS(F_Inputs!I$7:I$3228,F_Inputs!$B$7:$B$3228,Inp_PR24_SBB!$E12,F_Inputs!$A$7:$A$3228,$H$190)</f>
        <v>0</v>
      </c>
      <c r="L12" s="433">
        <f>SUMIFS(F_Inputs!J$7:J$3228,F_Inputs!$B$7:$B$3228,Inp_PR24_SBB!$E12,F_Inputs!$A$7:$A$3228,$H$190)</f>
        <v>0</v>
      </c>
      <c r="M12" s="172" t="s">
        <v>386</v>
      </c>
      <c r="N12" s="173">
        <f>COUNTIF(InpC!$H$56:$L$266,Inp_PR24_SBB!E12)</f>
        <v>1</v>
      </c>
      <c r="O12" s="173">
        <f>COUNTIF(F_Inputs!$B$8:$B$3121,Inp_PR24_SBB!E12)</f>
        <v>18</v>
      </c>
      <c r="P12" s="164"/>
      <c r="Q12" s="164"/>
      <c r="R12" s="164"/>
      <c r="S12" s="164"/>
      <c r="T12" s="164"/>
      <c r="U12" s="164"/>
      <c r="V12" s="164"/>
    </row>
    <row r="13" spans="1:22" s="431" customFormat="1">
      <c r="A13" s="167" t="s">
        <v>383</v>
      </c>
      <c r="B13" s="164" t="s">
        <v>401</v>
      </c>
      <c r="C13" s="164"/>
      <c r="D13" s="163" t="s">
        <v>402</v>
      </c>
      <c r="E13" s="164" t="s">
        <v>46</v>
      </c>
      <c r="F13" s="432" t="s">
        <v>31</v>
      </c>
      <c r="G13" s="432"/>
      <c r="H13" s="433">
        <f>SUMIFS(F_Inputs!F$7:F$3228,F_Inputs!$B$7:$B$3228,Inp_PR24_SBB!$E13,F_Inputs!$A$7:$A$3228,$H$190)</f>
        <v>0</v>
      </c>
      <c r="I13" s="433">
        <f>SUMIFS(F_Inputs!G$7:G$3228,F_Inputs!$B$7:$B$3228,Inp_PR24_SBB!$E13,F_Inputs!$A$7:$A$3228,$H$190)</f>
        <v>0</v>
      </c>
      <c r="J13" s="433">
        <f>SUMIFS(F_Inputs!H$7:H$3228,F_Inputs!$B$7:$B$3228,Inp_PR24_SBB!$E13,F_Inputs!$A$7:$A$3228,$H$190)</f>
        <v>0</v>
      </c>
      <c r="K13" s="433">
        <f>SUMIFS(F_Inputs!I$7:I$3228,F_Inputs!$B$7:$B$3228,Inp_PR24_SBB!$E13,F_Inputs!$A$7:$A$3228,$H$190)</f>
        <v>0</v>
      </c>
      <c r="L13" s="433">
        <f>SUMIFS(F_Inputs!J$7:J$3228,F_Inputs!$B$7:$B$3228,Inp_PR24_SBB!$E13,F_Inputs!$A$7:$A$3228,$H$190)</f>
        <v>0</v>
      </c>
      <c r="M13" s="172" t="s">
        <v>386</v>
      </c>
      <c r="N13" s="173">
        <f>COUNTIF(InpC!$H$56:$L$266,Inp_PR24_SBB!E13)</f>
        <v>1</v>
      </c>
      <c r="O13" s="173">
        <f>COUNTIF(F_Inputs!$B$8:$B$3121,Inp_PR24_SBB!E13)</f>
        <v>18</v>
      </c>
      <c r="P13" s="164"/>
      <c r="Q13" s="164"/>
      <c r="R13" s="164"/>
      <c r="S13" s="164"/>
      <c r="T13" s="164"/>
      <c r="U13" s="164"/>
      <c r="V13" s="164"/>
    </row>
    <row r="14" spans="1:22" s="431" customFormat="1">
      <c r="A14" s="167" t="s">
        <v>383</v>
      </c>
      <c r="B14" s="164" t="s">
        <v>403</v>
      </c>
      <c r="C14" s="164"/>
      <c r="D14" s="163" t="s">
        <v>404</v>
      </c>
      <c r="E14" s="164" t="s">
        <v>48</v>
      </c>
      <c r="F14" s="432" t="s">
        <v>31</v>
      </c>
      <c r="G14" s="432"/>
      <c r="H14" s="433">
        <f>SUMIFS(F_Inputs!F$7:F$3228,F_Inputs!$B$7:$B$3228,Inp_PR24_SBB!$E14,F_Inputs!$A$7:$A$3228,$H$190)</f>
        <v>0</v>
      </c>
      <c r="I14" s="433">
        <f>SUMIFS(F_Inputs!G$7:G$3228,F_Inputs!$B$7:$B$3228,Inp_PR24_SBB!$E14,F_Inputs!$A$7:$A$3228,$H$190)</f>
        <v>0</v>
      </c>
      <c r="J14" s="433">
        <f>SUMIFS(F_Inputs!H$7:H$3228,F_Inputs!$B$7:$B$3228,Inp_PR24_SBB!$E14,F_Inputs!$A$7:$A$3228,$H$190)</f>
        <v>0</v>
      </c>
      <c r="K14" s="433">
        <f>SUMIFS(F_Inputs!I$7:I$3228,F_Inputs!$B$7:$B$3228,Inp_PR24_SBB!$E14,F_Inputs!$A$7:$A$3228,$H$190)</f>
        <v>0</v>
      </c>
      <c r="L14" s="433">
        <f>SUMIFS(F_Inputs!J$7:J$3228,F_Inputs!$B$7:$B$3228,Inp_PR24_SBB!$E14,F_Inputs!$A$7:$A$3228,$H$190)</f>
        <v>0</v>
      </c>
      <c r="M14" s="172" t="s">
        <v>386</v>
      </c>
      <c r="N14" s="173">
        <f>COUNTIF(InpC!$H$56:$L$266,Inp_PR24_SBB!E14)</f>
        <v>1</v>
      </c>
      <c r="O14" s="173">
        <f>COUNTIF(F_Inputs!$B$8:$B$3121,Inp_PR24_SBB!E14)</f>
        <v>18</v>
      </c>
      <c r="P14" s="164"/>
      <c r="Q14" s="164"/>
      <c r="R14" s="164"/>
      <c r="S14" s="164"/>
      <c r="T14" s="164"/>
      <c r="U14" s="164"/>
      <c r="V14" s="164"/>
    </row>
    <row r="15" spans="1:22" s="431" customFormat="1">
      <c r="A15" s="167" t="s">
        <v>383</v>
      </c>
      <c r="B15" s="164" t="s">
        <v>405</v>
      </c>
      <c r="C15" s="164"/>
      <c r="D15" s="163" t="s">
        <v>406</v>
      </c>
      <c r="E15" s="164" t="s">
        <v>50</v>
      </c>
      <c r="F15" s="432" t="s">
        <v>31</v>
      </c>
      <c r="G15" s="432"/>
      <c r="H15" s="433">
        <f>SUMIFS(F_Inputs!F$7:F$3228,F_Inputs!$B$7:$B$3228,Inp_PR24_SBB!$E15,F_Inputs!$A$7:$A$3228,$H$190)</f>
        <v>0</v>
      </c>
      <c r="I15" s="433">
        <f>SUMIFS(F_Inputs!G$7:G$3228,F_Inputs!$B$7:$B$3228,Inp_PR24_SBB!$E15,F_Inputs!$A$7:$A$3228,$H$190)</f>
        <v>0</v>
      </c>
      <c r="J15" s="433">
        <f>SUMIFS(F_Inputs!H$7:H$3228,F_Inputs!$B$7:$B$3228,Inp_PR24_SBB!$E15,F_Inputs!$A$7:$A$3228,$H$190)</f>
        <v>0</v>
      </c>
      <c r="K15" s="433">
        <f>SUMIFS(F_Inputs!I$7:I$3228,F_Inputs!$B$7:$B$3228,Inp_PR24_SBB!$E15,F_Inputs!$A$7:$A$3228,$H$190)</f>
        <v>0</v>
      </c>
      <c r="L15" s="433">
        <f>SUMIFS(F_Inputs!J$7:J$3228,F_Inputs!$B$7:$B$3228,Inp_PR24_SBB!$E15,F_Inputs!$A$7:$A$3228,$H$190)</f>
        <v>0</v>
      </c>
      <c r="M15" s="172" t="s">
        <v>386</v>
      </c>
      <c r="N15" s="173">
        <f>COUNTIF(InpC!$H$56:$L$266,Inp_PR24_SBB!E15)</f>
        <v>1</v>
      </c>
      <c r="O15" s="173">
        <f>COUNTIF(F_Inputs!$B$8:$B$3121,Inp_PR24_SBB!E15)</f>
        <v>18</v>
      </c>
      <c r="P15" s="164"/>
      <c r="Q15" s="164"/>
      <c r="R15" s="164"/>
      <c r="S15" s="164"/>
      <c r="T15" s="164"/>
      <c r="U15" s="164"/>
      <c r="V15" s="164"/>
    </row>
    <row r="16" spans="1:22" s="431" customFormat="1">
      <c r="A16" s="167" t="s">
        <v>383</v>
      </c>
      <c r="B16" s="164" t="s">
        <v>407</v>
      </c>
      <c r="C16" s="164"/>
      <c r="D16" s="163" t="s">
        <v>408</v>
      </c>
      <c r="E16" s="164" t="s">
        <v>52</v>
      </c>
      <c r="F16" s="432" t="s">
        <v>31</v>
      </c>
      <c r="G16" s="432"/>
      <c r="H16" s="433">
        <f>SUMIFS(F_Inputs!F$7:F$3228,F_Inputs!$B$7:$B$3228,Inp_PR24_SBB!$E16,F_Inputs!$A$7:$A$3228,$H$190)</f>
        <v>0</v>
      </c>
      <c r="I16" s="433">
        <f>SUMIFS(F_Inputs!G$7:G$3228,F_Inputs!$B$7:$B$3228,Inp_PR24_SBB!$E16,F_Inputs!$A$7:$A$3228,$H$190)</f>
        <v>0</v>
      </c>
      <c r="J16" s="433">
        <f>SUMIFS(F_Inputs!H$7:H$3228,F_Inputs!$B$7:$B$3228,Inp_PR24_SBB!$E16,F_Inputs!$A$7:$A$3228,$H$190)</f>
        <v>0</v>
      </c>
      <c r="K16" s="433">
        <f>SUMIFS(F_Inputs!I$7:I$3228,F_Inputs!$B$7:$B$3228,Inp_PR24_SBB!$E16,F_Inputs!$A$7:$A$3228,$H$190)</f>
        <v>0</v>
      </c>
      <c r="L16" s="433">
        <f>SUMIFS(F_Inputs!J$7:J$3228,F_Inputs!$B$7:$B$3228,Inp_PR24_SBB!$E16,F_Inputs!$A$7:$A$3228,$H$190)</f>
        <v>0</v>
      </c>
      <c r="M16" s="172" t="s">
        <v>386</v>
      </c>
      <c r="N16" s="173">
        <f>COUNTIF(InpC!$H$56:$L$266,Inp_PR24_SBB!E16)</f>
        <v>1</v>
      </c>
      <c r="O16" s="173">
        <f>COUNTIF(F_Inputs!$B$8:$B$3121,Inp_PR24_SBB!E16)</f>
        <v>18</v>
      </c>
      <c r="P16" s="164"/>
      <c r="Q16" s="164"/>
      <c r="R16" s="164"/>
      <c r="S16" s="164"/>
      <c r="T16" s="164"/>
      <c r="U16" s="164"/>
      <c r="V16" s="164"/>
    </row>
    <row r="17" spans="1:22" s="431" customFormat="1">
      <c r="A17" s="167" t="s">
        <v>383</v>
      </c>
      <c r="B17" s="164" t="s">
        <v>409</v>
      </c>
      <c r="C17" s="164"/>
      <c r="D17" s="163" t="s">
        <v>410</v>
      </c>
      <c r="E17" s="164" t="s">
        <v>54</v>
      </c>
      <c r="F17" s="432" t="s">
        <v>31</v>
      </c>
      <c r="G17" s="432"/>
      <c r="H17" s="433">
        <f>SUMIFS(F_Inputs!F$7:F$3228,F_Inputs!$B$7:$B$3228,Inp_PR24_SBB!$E17,F_Inputs!$A$7:$A$3228,$H$190)</f>
        <v>0</v>
      </c>
      <c r="I17" s="433">
        <f>SUMIFS(F_Inputs!G$7:G$3228,F_Inputs!$B$7:$B$3228,Inp_PR24_SBB!$E17,F_Inputs!$A$7:$A$3228,$H$190)</f>
        <v>0</v>
      </c>
      <c r="J17" s="433">
        <f>SUMIFS(F_Inputs!H$7:H$3228,F_Inputs!$B$7:$B$3228,Inp_PR24_SBB!$E17,F_Inputs!$A$7:$A$3228,$H$190)</f>
        <v>0</v>
      </c>
      <c r="K17" s="433">
        <f>SUMIFS(F_Inputs!I$7:I$3228,F_Inputs!$B$7:$B$3228,Inp_PR24_SBB!$E17,F_Inputs!$A$7:$A$3228,$H$190)</f>
        <v>0</v>
      </c>
      <c r="L17" s="433">
        <f>SUMIFS(F_Inputs!J$7:J$3228,F_Inputs!$B$7:$B$3228,Inp_PR24_SBB!$E17,F_Inputs!$A$7:$A$3228,$H$190)</f>
        <v>0</v>
      </c>
      <c r="M17" s="172" t="s">
        <v>386</v>
      </c>
      <c r="N17" s="173">
        <f>COUNTIF(InpC!$H$56:$L$266,Inp_PR24_SBB!E17)</f>
        <v>1</v>
      </c>
      <c r="O17" s="173">
        <f>COUNTIF(F_Inputs!$B$8:$B$3121,Inp_PR24_SBB!E17)</f>
        <v>18</v>
      </c>
      <c r="P17" s="164"/>
      <c r="Q17" s="164"/>
      <c r="R17" s="164"/>
      <c r="S17" s="164"/>
      <c r="T17" s="164"/>
      <c r="U17" s="164"/>
      <c r="V17" s="164"/>
    </row>
    <row r="18" spans="1:22" s="431" customFormat="1">
      <c r="A18" s="167" t="s">
        <v>383</v>
      </c>
      <c r="B18" s="164" t="s">
        <v>411</v>
      </c>
      <c r="C18" s="164"/>
      <c r="D18" s="163" t="s">
        <v>412</v>
      </c>
      <c r="E18" s="164" t="s">
        <v>56</v>
      </c>
      <c r="F18" s="432" t="s">
        <v>31</v>
      </c>
      <c r="G18" s="432"/>
      <c r="H18" s="433">
        <f>SUMIFS(F_Inputs!F$7:F$3228,F_Inputs!$B$7:$B$3228,Inp_PR24_SBB!$E18,F_Inputs!$A$7:$A$3228,$H$190)</f>
        <v>0</v>
      </c>
      <c r="I18" s="433">
        <f>SUMIFS(F_Inputs!G$7:G$3228,F_Inputs!$B$7:$B$3228,Inp_PR24_SBB!$E18,F_Inputs!$A$7:$A$3228,$H$190)</f>
        <v>0</v>
      </c>
      <c r="J18" s="433">
        <f>SUMIFS(F_Inputs!H$7:H$3228,F_Inputs!$B$7:$B$3228,Inp_PR24_SBB!$E18,F_Inputs!$A$7:$A$3228,$H$190)</f>
        <v>0</v>
      </c>
      <c r="K18" s="433">
        <f>SUMIFS(F_Inputs!I$7:I$3228,F_Inputs!$B$7:$B$3228,Inp_PR24_SBB!$E18,F_Inputs!$A$7:$A$3228,$H$190)</f>
        <v>0</v>
      </c>
      <c r="L18" s="433">
        <f>SUMIFS(F_Inputs!J$7:J$3228,F_Inputs!$B$7:$B$3228,Inp_PR24_SBB!$E18,F_Inputs!$A$7:$A$3228,$H$190)</f>
        <v>0</v>
      </c>
      <c r="M18" s="172" t="s">
        <v>386</v>
      </c>
      <c r="N18" s="173">
        <f>COUNTIF(InpC!$H$56:$L$266,Inp_PR24_SBB!E18)</f>
        <v>1</v>
      </c>
      <c r="O18" s="173">
        <f>COUNTIF(F_Inputs!$B$8:$B$3121,Inp_PR24_SBB!E18)</f>
        <v>18</v>
      </c>
      <c r="P18" s="164"/>
      <c r="Q18" s="164"/>
      <c r="R18" s="164"/>
      <c r="S18" s="164"/>
      <c r="T18" s="164"/>
      <c r="U18" s="164"/>
      <c r="V18" s="164"/>
    </row>
    <row r="19" spans="1:22" s="431" customFormat="1">
      <c r="A19" s="167" t="s">
        <v>383</v>
      </c>
      <c r="B19" s="164" t="s">
        <v>413</v>
      </c>
      <c r="C19" s="164"/>
      <c r="D19" s="174" t="s">
        <v>414</v>
      </c>
      <c r="E19" s="164" t="s">
        <v>58</v>
      </c>
      <c r="F19" s="432" t="s">
        <v>31</v>
      </c>
      <c r="G19" s="432"/>
      <c r="H19" s="433">
        <f>SUMIFS(F_Inputs!F$7:F$3228,F_Inputs!$B$7:$B$3228,Inp_PR24_SBB!$E19,F_Inputs!$A$7:$A$3228,$H$190)</f>
        <v>0</v>
      </c>
      <c r="I19" s="433">
        <f>SUMIFS(F_Inputs!G$7:G$3228,F_Inputs!$B$7:$B$3228,Inp_PR24_SBB!$E19,F_Inputs!$A$7:$A$3228,$H$190)</f>
        <v>0</v>
      </c>
      <c r="J19" s="433">
        <f>SUMIFS(F_Inputs!H$7:H$3228,F_Inputs!$B$7:$B$3228,Inp_PR24_SBB!$E19,F_Inputs!$A$7:$A$3228,$H$190)</f>
        <v>0</v>
      </c>
      <c r="K19" s="433">
        <f>SUMIFS(F_Inputs!I$7:I$3228,F_Inputs!$B$7:$B$3228,Inp_PR24_SBB!$E19,F_Inputs!$A$7:$A$3228,$H$190)</f>
        <v>0</v>
      </c>
      <c r="L19" s="433">
        <f>SUMIFS(F_Inputs!J$7:J$3228,F_Inputs!$B$7:$B$3228,Inp_PR24_SBB!$E19,F_Inputs!$A$7:$A$3228,$H$190)</f>
        <v>0</v>
      </c>
      <c r="M19" s="172" t="s">
        <v>386</v>
      </c>
      <c r="N19" s="173">
        <f>COUNTIF(InpC!$H$56:$L$266,Inp_PR24_SBB!E19)</f>
        <v>1</v>
      </c>
      <c r="O19" s="173">
        <f>COUNTIF(F_Inputs!$B$8:$B$3121,Inp_PR24_SBB!E19)</f>
        <v>18</v>
      </c>
      <c r="P19" s="164"/>
      <c r="Q19" s="164"/>
      <c r="R19" s="164"/>
      <c r="S19" s="164"/>
      <c r="T19" s="164"/>
      <c r="U19" s="164"/>
      <c r="V19" s="164"/>
    </row>
    <row r="20" spans="1:22" s="431" customFormat="1">
      <c r="A20" s="167" t="s">
        <v>383</v>
      </c>
      <c r="B20" s="164" t="s">
        <v>415</v>
      </c>
      <c r="C20" s="164"/>
      <c r="D20" s="174" t="s">
        <v>416</v>
      </c>
      <c r="E20" s="164" t="s">
        <v>60</v>
      </c>
      <c r="F20" s="432" t="s">
        <v>31</v>
      </c>
      <c r="G20" s="432"/>
      <c r="H20" s="433">
        <f>SUMIFS(F_Inputs!F$7:F$3228,F_Inputs!$B$7:$B$3228,Inp_PR24_SBB!$E20,F_Inputs!$A$7:$A$3228,$H$190)</f>
        <v>0</v>
      </c>
      <c r="I20" s="433">
        <f>SUMIFS(F_Inputs!G$7:G$3228,F_Inputs!$B$7:$B$3228,Inp_PR24_SBB!$E20,F_Inputs!$A$7:$A$3228,$H$190)</f>
        <v>0</v>
      </c>
      <c r="J20" s="433">
        <f>SUMIFS(F_Inputs!H$7:H$3228,F_Inputs!$B$7:$B$3228,Inp_PR24_SBB!$E20,F_Inputs!$A$7:$A$3228,$H$190)</f>
        <v>0</v>
      </c>
      <c r="K20" s="433">
        <f>SUMIFS(F_Inputs!I$7:I$3228,F_Inputs!$B$7:$B$3228,Inp_PR24_SBB!$E20,F_Inputs!$A$7:$A$3228,$H$190)</f>
        <v>0</v>
      </c>
      <c r="L20" s="433">
        <f>SUMIFS(F_Inputs!J$7:J$3228,F_Inputs!$B$7:$B$3228,Inp_PR24_SBB!$E20,F_Inputs!$A$7:$A$3228,$H$190)</f>
        <v>0</v>
      </c>
      <c r="M20" s="172" t="s">
        <v>386</v>
      </c>
      <c r="N20" s="173">
        <f>COUNTIF(InpC!$H$56:$L$266,Inp_PR24_SBB!E20)</f>
        <v>1</v>
      </c>
      <c r="O20" s="173">
        <f>COUNTIF(F_Inputs!$B$8:$B$3121,Inp_PR24_SBB!E20)</f>
        <v>18</v>
      </c>
      <c r="P20" s="164"/>
      <c r="Q20" s="164"/>
      <c r="R20" s="164"/>
      <c r="S20" s="164"/>
      <c r="T20" s="164"/>
      <c r="U20" s="164"/>
      <c r="V20" s="164"/>
    </row>
    <row r="21" spans="1:22" s="431" customFormat="1">
      <c r="A21" s="167" t="s">
        <v>383</v>
      </c>
      <c r="B21" s="164" t="s">
        <v>417</v>
      </c>
      <c r="C21" s="164"/>
      <c r="D21" s="174" t="s">
        <v>418</v>
      </c>
      <c r="E21" s="164" t="s">
        <v>62</v>
      </c>
      <c r="F21" s="432" t="s">
        <v>31</v>
      </c>
      <c r="G21" s="432"/>
      <c r="H21" s="433">
        <f>SUMIFS(F_Inputs!F$7:F$3228,F_Inputs!$B$7:$B$3228,Inp_PR24_SBB!$E21,F_Inputs!$A$7:$A$3228,$H$190)</f>
        <v>0</v>
      </c>
      <c r="I21" s="433">
        <f>SUMIFS(F_Inputs!G$7:G$3228,F_Inputs!$B$7:$B$3228,Inp_PR24_SBB!$E21,F_Inputs!$A$7:$A$3228,$H$190)</f>
        <v>0</v>
      </c>
      <c r="J21" s="433">
        <f>SUMIFS(F_Inputs!H$7:H$3228,F_Inputs!$B$7:$B$3228,Inp_PR24_SBB!$E21,F_Inputs!$A$7:$A$3228,$H$190)</f>
        <v>0</v>
      </c>
      <c r="K21" s="433">
        <f>SUMIFS(F_Inputs!I$7:I$3228,F_Inputs!$B$7:$B$3228,Inp_PR24_SBB!$E21,F_Inputs!$A$7:$A$3228,$H$190)</f>
        <v>0</v>
      </c>
      <c r="L21" s="433">
        <f>SUMIFS(F_Inputs!J$7:J$3228,F_Inputs!$B$7:$B$3228,Inp_PR24_SBB!$E21,F_Inputs!$A$7:$A$3228,$H$190)</f>
        <v>0</v>
      </c>
      <c r="M21" s="172" t="s">
        <v>386</v>
      </c>
      <c r="N21" s="173">
        <f>COUNTIF(InpC!$H$56:$L$266,Inp_PR24_SBB!E21)</f>
        <v>1</v>
      </c>
      <c r="O21" s="173">
        <f>COUNTIF(F_Inputs!$B$8:$B$3121,Inp_PR24_SBB!E21)</f>
        <v>18</v>
      </c>
      <c r="P21" s="164"/>
      <c r="Q21" s="164"/>
      <c r="R21" s="164"/>
      <c r="S21" s="164"/>
      <c r="T21" s="164"/>
      <c r="U21" s="164"/>
      <c r="V21" s="164"/>
    </row>
    <row r="22" spans="1:22" s="431" customFormat="1">
      <c r="A22" s="167" t="s">
        <v>383</v>
      </c>
      <c r="B22" s="164" t="s">
        <v>419</v>
      </c>
      <c r="C22" s="164"/>
      <c r="D22" s="174" t="s">
        <v>420</v>
      </c>
      <c r="E22" s="164" t="s">
        <v>64</v>
      </c>
      <c r="F22" s="432" t="s">
        <v>31</v>
      </c>
      <c r="G22" s="432"/>
      <c r="H22" s="433">
        <f>SUMIFS(F_Inputs!F$7:F$3228,F_Inputs!$B$7:$B$3228,Inp_PR24_SBB!$E22,F_Inputs!$A$7:$A$3228,$H$190)</f>
        <v>0</v>
      </c>
      <c r="I22" s="433">
        <f>SUMIFS(F_Inputs!G$7:G$3228,F_Inputs!$B$7:$B$3228,Inp_PR24_SBB!$E22,F_Inputs!$A$7:$A$3228,$H$190)</f>
        <v>0</v>
      </c>
      <c r="J22" s="433">
        <f>SUMIFS(F_Inputs!H$7:H$3228,F_Inputs!$B$7:$B$3228,Inp_PR24_SBB!$E22,F_Inputs!$A$7:$A$3228,$H$190)</f>
        <v>0</v>
      </c>
      <c r="K22" s="433">
        <f>SUMIFS(F_Inputs!I$7:I$3228,F_Inputs!$B$7:$B$3228,Inp_PR24_SBB!$E22,F_Inputs!$A$7:$A$3228,$H$190)</f>
        <v>0</v>
      </c>
      <c r="L22" s="433">
        <f>SUMIFS(F_Inputs!J$7:J$3228,F_Inputs!$B$7:$B$3228,Inp_PR24_SBB!$E22,F_Inputs!$A$7:$A$3228,$H$190)</f>
        <v>0</v>
      </c>
      <c r="M22" s="172" t="s">
        <v>386</v>
      </c>
      <c r="N22" s="173">
        <f>COUNTIF(InpC!$H$56:$L$266,Inp_PR24_SBB!E22)</f>
        <v>1</v>
      </c>
      <c r="O22" s="173">
        <f>COUNTIF(F_Inputs!$B$8:$B$3121,Inp_PR24_SBB!E22)</f>
        <v>18</v>
      </c>
      <c r="P22" s="164"/>
      <c r="Q22" s="164"/>
      <c r="R22" s="164"/>
      <c r="S22" s="164"/>
      <c r="T22" s="164"/>
      <c r="U22" s="164"/>
      <c r="V22" s="164"/>
    </row>
    <row r="23" spans="1:22" s="431" customFormat="1">
      <c r="A23" s="167" t="s">
        <v>383</v>
      </c>
      <c r="B23" s="164" t="s">
        <v>421</v>
      </c>
      <c r="C23" s="164"/>
      <c r="D23" s="174" t="s">
        <v>422</v>
      </c>
      <c r="E23" s="164" t="s">
        <v>66</v>
      </c>
      <c r="F23" s="432" t="s">
        <v>31</v>
      </c>
      <c r="G23" s="432"/>
      <c r="H23" s="433">
        <f>SUMIFS(F_Inputs!F$7:F$3228,F_Inputs!$B$7:$B$3228,Inp_PR24_SBB!$E23,F_Inputs!$A$7:$A$3228,$H$190)</f>
        <v>0</v>
      </c>
      <c r="I23" s="433">
        <f>SUMIFS(F_Inputs!G$7:G$3228,F_Inputs!$B$7:$B$3228,Inp_PR24_SBB!$E23,F_Inputs!$A$7:$A$3228,$H$190)</f>
        <v>0</v>
      </c>
      <c r="J23" s="433">
        <f>SUMIFS(F_Inputs!H$7:H$3228,F_Inputs!$B$7:$B$3228,Inp_PR24_SBB!$E23,F_Inputs!$A$7:$A$3228,$H$190)</f>
        <v>0</v>
      </c>
      <c r="K23" s="433">
        <f>SUMIFS(F_Inputs!I$7:I$3228,F_Inputs!$B$7:$B$3228,Inp_PR24_SBB!$E23,F_Inputs!$A$7:$A$3228,$H$190)</f>
        <v>0</v>
      </c>
      <c r="L23" s="433">
        <f>SUMIFS(F_Inputs!J$7:J$3228,F_Inputs!$B$7:$B$3228,Inp_PR24_SBB!$E23,F_Inputs!$A$7:$A$3228,$H$190)</f>
        <v>0</v>
      </c>
      <c r="M23" s="172" t="s">
        <v>386</v>
      </c>
      <c r="N23" s="173">
        <f>COUNTIF(InpC!$H$56:$L$266,Inp_PR24_SBB!E23)</f>
        <v>1</v>
      </c>
      <c r="O23" s="173">
        <f>COUNTIF(F_Inputs!$B$8:$B$3121,Inp_PR24_SBB!E23)</f>
        <v>18</v>
      </c>
      <c r="P23" s="164"/>
      <c r="Q23" s="164"/>
      <c r="R23" s="164"/>
      <c r="S23" s="164"/>
      <c r="T23" s="164"/>
      <c r="U23" s="164"/>
      <c r="V23" s="164"/>
    </row>
    <row r="24" spans="1:22" s="431" customFormat="1">
      <c r="A24" s="167" t="s">
        <v>383</v>
      </c>
      <c r="B24" s="164" t="s">
        <v>423</v>
      </c>
      <c r="C24" s="164"/>
      <c r="D24" s="174" t="s">
        <v>424</v>
      </c>
      <c r="E24" s="164" t="s">
        <v>68</v>
      </c>
      <c r="F24" s="432" t="s">
        <v>31</v>
      </c>
      <c r="G24" s="432"/>
      <c r="H24" s="433">
        <f>SUMIFS(F_Inputs!F$7:F$3228,F_Inputs!$B$7:$B$3228,Inp_PR24_SBB!$E24,F_Inputs!$A$7:$A$3228,$H$190)</f>
        <v>0</v>
      </c>
      <c r="I24" s="433">
        <f>SUMIFS(F_Inputs!G$7:G$3228,F_Inputs!$B$7:$B$3228,Inp_PR24_SBB!$E24,F_Inputs!$A$7:$A$3228,$H$190)</f>
        <v>0</v>
      </c>
      <c r="J24" s="433">
        <f>SUMIFS(F_Inputs!H$7:H$3228,F_Inputs!$B$7:$B$3228,Inp_PR24_SBB!$E24,F_Inputs!$A$7:$A$3228,$H$190)</f>
        <v>0</v>
      </c>
      <c r="K24" s="433">
        <f>SUMIFS(F_Inputs!I$7:I$3228,F_Inputs!$B$7:$B$3228,Inp_PR24_SBB!$E24,F_Inputs!$A$7:$A$3228,$H$190)</f>
        <v>0</v>
      </c>
      <c r="L24" s="433">
        <f>SUMIFS(F_Inputs!J$7:J$3228,F_Inputs!$B$7:$B$3228,Inp_PR24_SBB!$E24,F_Inputs!$A$7:$A$3228,$H$190)</f>
        <v>0</v>
      </c>
      <c r="M24" s="172" t="s">
        <v>386</v>
      </c>
      <c r="N24" s="173">
        <f>COUNTIF(InpC!$H$56:$L$266,Inp_PR24_SBB!E24)</f>
        <v>1</v>
      </c>
      <c r="O24" s="173">
        <f>COUNTIF(F_Inputs!$B$8:$B$3121,Inp_PR24_SBB!E24)</f>
        <v>18</v>
      </c>
      <c r="P24" s="164"/>
      <c r="Q24" s="164"/>
      <c r="R24" s="164"/>
      <c r="S24" s="164"/>
      <c r="T24" s="164"/>
      <c r="U24" s="164"/>
      <c r="V24" s="164"/>
    </row>
    <row r="25" spans="1:22" s="431" customFormat="1">
      <c r="A25" s="167" t="s">
        <v>383</v>
      </c>
      <c r="B25" s="164" t="s">
        <v>425</v>
      </c>
      <c r="C25" s="164"/>
      <c r="D25" s="174" t="s">
        <v>426</v>
      </c>
      <c r="E25" s="164" t="s">
        <v>70</v>
      </c>
      <c r="F25" s="432" t="s">
        <v>31</v>
      </c>
      <c r="G25" s="432"/>
      <c r="H25" s="433">
        <f>SUMIFS(F_Inputs!F$7:F$3228,F_Inputs!$B$7:$B$3228,Inp_PR24_SBB!$E25,F_Inputs!$A$7:$A$3228,$H$190)</f>
        <v>0</v>
      </c>
      <c r="I25" s="433">
        <f>SUMIFS(F_Inputs!G$7:G$3228,F_Inputs!$B$7:$B$3228,Inp_PR24_SBB!$E25,F_Inputs!$A$7:$A$3228,$H$190)</f>
        <v>0</v>
      </c>
      <c r="J25" s="433">
        <f>SUMIFS(F_Inputs!H$7:H$3228,F_Inputs!$B$7:$B$3228,Inp_PR24_SBB!$E25,F_Inputs!$A$7:$A$3228,$H$190)</f>
        <v>0</v>
      </c>
      <c r="K25" s="433">
        <f>SUMIFS(F_Inputs!I$7:I$3228,F_Inputs!$B$7:$B$3228,Inp_PR24_SBB!$E25,F_Inputs!$A$7:$A$3228,$H$190)</f>
        <v>0</v>
      </c>
      <c r="L25" s="433">
        <f>SUMIFS(F_Inputs!J$7:J$3228,F_Inputs!$B$7:$B$3228,Inp_PR24_SBB!$E25,F_Inputs!$A$7:$A$3228,$H$190)</f>
        <v>0</v>
      </c>
      <c r="M25" s="172" t="s">
        <v>386</v>
      </c>
      <c r="N25" s="173">
        <f>COUNTIF(InpC!$H$56:$L$266,Inp_PR24_SBB!E25)</f>
        <v>1</v>
      </c>
      <c r="O25" s="173">
        <f>COUNTIF(F_Inputs!$B$8:$B$3121,Inp_PR24_SBB!E25)</f>
        <v>18</v>
      </c>
      <c r="P25" s="164"/>
      <c r="Q25" s="164"/>
      <c r="R25" s="164"/>
      <c r="S25" s="164"/>
      <c r="T25" s="164"/>
      <c r="U25" s="164"/>
      <c r="V25" s="164"/>
    </row>
    <row r="26" spans="1:22" s="431" customFormat="1">
      <c r="A26" s="167" t="s">
        <v>383</v>
      </c>
      <c r="B26" s="164" t="s">
        <v>427</v>
      </c>
      <c r="C26" s="164"/>
      <c r="D26" s="174" t="s">
        <v>428</v>
      </c>
      <c r="E26" s="164" t="s">
        <v>72</v>
      </c>
      <c r="F26" s="432" t="s">
        <v>31</v>
      </c>
      <c r="G26" s="432"/>
      <c r="H26" s="433">
        <f>SUMIFS(F_Inputs!F$7:F$3228,F_Inputs!$B$7:$B$3228,Inp_PR24_SBB!$E26,F_Inputs!$A$7:$A$3228,$H$190)</f>
        <v>0</v>
      </c>
      <c r="I26" s="433">
        <f>SUMIFS(F_Inputs!G$7:G$3228,F_Inputs!$B$7:$B$3228,Inp_PR24_SBB!$E26,F_Inputs!$A$7:$A$3228,$H$190)</f>
        <v>0</v>
      </c>
      <c r="J26" s="433">
        <f>SUMIFS(F_Inputs!H$7:H$3228,F_Inputs!$B$7:$B$3228,Inp_PR24_SBB!$E26,F_Inputs!$A$7:$A$3228,$H$190)</f>
        <v>0</v>
      </c>
      <c r="K26" s="433">
        <f>SUMIFS(F_Inputs!I$7:I$3228,F_Inputs!$B$7:$B$3228,Inp_PR24_SBB!$E26,F_Inputs!$A$7:$A$3228,$H$190)</f>
        <v>0</v>
      </c>
      <c r="L26" s="433">
        <f>SUMIFS(F_Inputs!J$7:J$3228,F_Inputs!$B$7:$B$3228,Inp_PR24_SBB!$E26,F_Inputs!$A$7:$A$3228,$H$190)</f>
        <v>0</v>
      </c>
      <c r="M26" s="172" t="s">
        <v>386</v>
      </c>
      <c r="N26" s="173">
        <f>COUNTIF(InpC!$H$56:$L$266,Inp_PR24_SBB!E26)</f>
        <v>1</v>
      </c>
      <c r="O26" s="173">
        <f>COUNTIF(F_Inputs!$B$8:$B$3121,Inp_PR24_SBB!E26)</f>
        <v>18</v>
      </c>
      <c r="P26" s="164"/>
      <c r="Q26" s="164"/>
      <c r="R26" s="164"/>
      <c r="S26" s="164"/>
      <c r="T26" s="164"/>
      <c r="U26" s="164"/>
      <c r="V26" s="164"/>
    </row>
    <row r="27" spans="1:22" s="431" customFormat="1">
      <c r="A27" s="167" t="s">
        <v>383</v>
      </c>
      <c r="B27" s="164" t="s">
        <v>429</v>
      </c>
      <c r="C27" s="164"/>
      <c r="D27" s="174" t="s">
        <v>430</v>
      </c>
      <c r="E27" s="164" t="s">
        <v>74</v>
      </c>
      <c r="F27" s="432" t="s">
        <v>31</v>
      </c>
      <c r="G27" s="432"/>
      <c r="H27" s="433">
        <f>SUMIFS(F_Inputs!F$7:F$3228,F_Inputs!$B$7:$B$3228,Inp_PR24_SBB!$E27,F_Inputs!$A$7:$A$3228,$H$190)</f>
        <v>0</v>
      </c>
      <c r="I27" s="433">
        <f>SUMIFS(F_Inputs!G$7:G$3228,F_Inputs!$B$7:$B$3228,Inp_PR24_SBB!$E27,F_Inputs!$A$7:$A$3228,$H$190)</f>
        <v>0</v>
      </c>
      <c r="J27" s="433">
        <f>SUMIFS(F_Inputs!H$7:H$3228,F_Inputs!$B$7:$B$3228,Inp_PR24_SBB!$E27,F_Inputs!$A$7:$A$3228,$H$190)</f>
        <v>0</v>
      </c>
      <c r="K27" s="433">
        <f>SUMIFS(F_Inputs!I$7:I$3228,F_Inputs!$B$7:$B$3228,Inp_PR24_SBB!$E27,F_Inputs!$A$7:$A$3228,$H$190)</f>
        <v>0</v>
      </c>
      <c r="L27" s="433">
        <f>SUMIFS(F_Inputs!J$7:J$3228,F_Inputs!$B$7:$B$3228,Inp_PR24_SBB!$E27,F_Inputs!$A$7:$A$3228,$H$190)</f>
        <v>0</v>
      </c>
      <c r="M27" s="172" t="s">
        <v>386</v>
      </c>
      <c r="N27" s="173">
        <f>COUNTIF(InpC!$H$56:$L$266,Inp_PR24_SBB!E27)</f>
        <v>1</v>
      </c>
      <c r="O27" s="173">
        <f>COUNTIF(F_Inputs!$B$8:$B$3121,Inp_PR24_SBB!E27)</f>
        <v>18</v>
      </c>
      <c r="P27" s="164"/>
      <c r="Q27" s="164"/>
      <c r="R27" s="164"/>
      <c r="S27" s="164"/>
      <c r="T27" s="164"/>
      <c r="U27" s="164"/>
      <c r="V27" s="164"/>
    </row>
    <row r="28" spans="1:22" s="431" customFormat="1">
      <c r="A28" s="167" t="s">
        <v>383</v>
      </c>
      <c r="B28" s="164" t="s">
        <v>431</v>
      </c>
      <c r="C28" s="164"/>
      <c r="D28" s="174" t="s">
        <v>432</v>
      </c>
      <c r="E28" s="164" t="s">
        <v>76</v>
      </c>
      <c r="F28" s="432" t="s">
        <v>31</v>
      </c>
      <c r="G28" s="432"/>
      <c r="H28" s="433">
        <f>SUMIFS(F_Inputs!F$7:F$3228,F_Inputs!$B$7:$B$3228,Inp_PR24_SBB!$E28,F_Inputs!$A$7:$A$3228,$H$190)</f>
        <v>0</v>
      </c>
      <c r="I28" s="433">
        <f>SUMIFS(F_Inputs!G$7:G$3228,F_Inputs!$B$7:$B$3228,Inp_PR24_SBB!$E28,F_Inputs!$A$7:$A$3228,$H$190)</f>
        <v>0</v>
      </c>
      <c r="J28" s="433">
        <f>SUMIFS(F_Inputs!H$7:H$3228,F_Inputs!$B$7:$B$3228,Inp_PR24_SBB!$E28,F_Inputs!$A$7:$A$3228,$H$190)</f>
        <v>0</v>
      </c>
      <c r="K28" s="433">
        <f>SUMIFS(F_Inputs!I$7:I$3228,F_Inputs!$B$7:$B$3228,Inp_PR24_SBB!$E28,F_Inputs!$A$7:$A$3228,$H$190)</f>
        <v>0</v>
      </c>
      <c r="L28" s="433">
        <f>SUMIFS(F_Inputs!J$7:J$3228,F_Inputs!$B$7:$B$3228,Inp_PR24_SBB!$E28,F_Inputs!$A$7:$A$3228,$H$190)</f>
        <v>0</v>
      </c>
      <c r="M28" s="172" t="s">
        <v>386</v>
      </c>
      <c r="N28" s="173">
        <f>COUNTIF(InpC!$H$56:$L$266,Inp_PR24_SBB!E28)</f>
        <v>1</v>
      </c>
      <c r="O28" s="173">
        <f>COUNTIF(F_Inputs!$B$8:$B$3121,Inp_PR24_SBB!E28)</f>
        <v>18</v>
      </c>
      <c r="P28" s="164"/>
      <c r="Q28" s="164"/>
      <c r="R28" s="164"/>
      <c r="S28" s="164"/>
      <c r="T28" s="164"/>
      <c r="U28" s="164"/>
      <c r="V28" s="164"/>
    </row>
    <row r="29" spans="1:22" s="431" customFormat="1">
      <c r="A29" s="167" t="s">
        <v>383</v>
      </c>
      <c r="B29" s="164" t="s">
        <v>433</v>
      </c>
      <c r="C29" s="164"/>
      <c r="D29" s="174" t="s">
        <v>434</v>
      </c>
      <c r="E29" s="164" t="s">
        <v>78</v>
      </c>
      <c r="F29" s="432" t="s">
        <v>31</v>
      </c>
      <c r="G29" s="432"/>
      <c r="H29" s="433">
        <f>SUMIFS(F_Inputs!F$7:F$3228,F_Inputs!$B$7:$B$3228,Inp_PR24_SBB!$E29,F_Inputs!$A$7:$A$3228,$H$190)</f>
        <v>0</v>
      </c>
      <c r="I29" s="433">
        <f>SUMIFS(F_Inputs!G$7:G$3228,F_Inputs!$B$7:$B$3228,Inp_PR24_SBB!$E29,F_Inputs!$A$7:$A$3228,$H$190)</f>
        <v>0</v>
      </c>
      <c r="J29" s="433">
        <f>SUMIFS(F_Inputs!H$7:H$3228,F_Inputs!$B$7:$B$3228,Inp_PR24_SBB!$E29,F_Inputs!$A$7:$A$3228,$H$190)</f>
        <v>0</v>
      </c>
      <c r="K29" s="433">
        <f>SUMIFS(F_Inputs!I$7:I$3228,F_Inputs!$B$7:$B$3228,Inp_PR24_SBB!$E29,F_Inputs!$A$7:$A$3228,$H$190)</f>
        <v>0</v>
      </c>
      <c r="L29" s="433">
        <f>SUMIFS(F_Inputs!J$7:J$3228,F_Inputs!$B$7:$B$3228,Inp_PR24_SBB!$E29,F_Inputs!$A$7:$A$3228,$H$190)</f>
        <v>0</v>
      </c>
      <c r="M29" s="172" t="s">
        <v>386</v>
      </c>
      <c r="N29" s="173">
        <f>COUNTIF(InpC!$H$56:$L$266,Inp_PR24_SBB!E29)</f>
        <v>1</v>
      </c>
      <c r="O29" s="173">
        <f>COUNTIF(F_Inputs!$B$8:$B$3121,Inp_PR24_SBB!E29)</f>
        <v>18</v>
      </c>
      <c r="P29" s="164"/>
      <c r="Q29" s="164"/>
      <c r="R29" s="164"/>
      <c r="S29" s="164"/>
      <c r="T29" s="164"/>
      <c r="U29" s="164"/>
      <c r="V29" s="164"/>
    </row>
    <row r="30" spans="1:22" s="431" customFormat="1">
      <c r="A30" s="167" t="s">
        <v>383</v>
      </c>
      <c r="B30" s="164" t="s">
        <v>435</v>
      </c>
      <c r="C30" s="164"/>
      <c r="D30" s="174" t="s">
        <v>436</v>
      </c>
      <c r="E30" s="164" t="s">
        <v>80</v>
      </c>
      <c r="F30" s="432" t="s">
        <v>31</v>
      </c>
      <c r="G30" s="432"/>
      <c r="H30" s="433">
        <f>SUMIFS(F_Inputs!F$7:F$3228,F_Inputs!$B$7:$B$3228,Inp_PR24_SBB!$E30,F_Inputs!$A$7:$A$3228,$H$190)</f>
        <v>0</v>
      </c>
      <c r="I30" s="433">
        <f>SUMIFS(F_Inputs!G$7:G$3228,F_Inputs!$B$7:$B$3228,Inp_PR24_SBB!$E30,F_Inputs!$A$7:$A$3228,$H$190)</f>
        <v>0</v>
      </c>
      <c r="J30" s="433">
        <f>SUMIFS(F_Inputs!H$7:H$3228,F_Inputs!$B$7:$B$3228,Inp_PR24_SBB!$E30,F_Inputs!$A$7:$A$3228,$H$190)</f>
        <v>0</v>
      </c>
      <c r="K30" s="433">
        <f>SUMIFS(F_Inputs!I$7:I$3228,F_Inputs!$B$7:$B$3228,Inp_PR24_SBB!$E30,F_Inputs!$A$7:$A$3228,$H$190)</f>
        <v>0</v>
      </c>
      <c r="L30" s="433">
        <f>SUMIFS(F_Inputs!J$7:J$3228,F_Inputs!$B$7:$B$3228,Inp_PR24_SBB!$E30,F_Inputs!$A$7:$A$3228,$H$190)</f>
        <v>0</v>
      </c>
      <c r="M30" s="172" t="s">
        <v>386</v>
      </c>
      <c r="N30" s="173">
        <f>COUNTIF(InpC!$H$56:$L$266,Inp_PR24_SBB!E30)</f>
        <v>1</v>
      </c>
      <c r="O30" s="173">
        <f>COUNTIF(F_Inputs!$B$8:$B$3121,Inp_PR24_SBB!E30)</f>
        <v>18</v>
      </c>
      <c r="P30" s="164"/>
      <c r="Q30" s="164"/>
      <c r="R30" s="164"/>
      <c r="S30" s="164"/>
      <c r="T30" s="164"/>
      <c r="U30" s="164"/>
      <c r="V30" s="164"/>
    </row>
    <row r="31" spans="1:22" s="431" customFormat="1">
      <c r="A31" s="167" t="s">
        <v>383</v>
      </c>
      <c r="B31" s="164" t="s">
        <v>437</v>
      </c>
      <c r="C31" s="164"/>
      <c r="D31" s="163" t="s">
        <v>438</v>
      </c>
      <c r="E31" s="164" t="s">
        <v>82</v>
      </c>
      <c r="F31" s="432" t="s">
        <v>31</v>
      </c>
      <c r="G31" s="432"/>
      <c r="H31" s="433">
        <f>SUMIFS(F_Inputs!F$7:F$3228,F_Inputs!$B$7:$B$3228,Inp_PR24_SBB!$E31,F_Inputs!$A$7:$A$3228,$H$190)</f>
        <v>0</v>
      </c>
      <c r="I31" s="433">
        <f>SUMIFS(F_Inputs!G$7:G$3228,F_Inputs!$B$7:$B$3228,Inp_PR24_SBB!$E31,F_Inputs!$A$7:$A$3228,$H$190)</f>
        <v>0</v>
      </c>
      <c r="J31" s="433">
        <f>SUMIFS(F_Inputs!H$7:H$3228,F_Inputs!$B$7:$B$3228,Inp_PR24_SBB!$E31,F_Inputs!$A$7:$A$3228,$H$190)</f>
        <v>0</v>
      </c>
      <c r="K31" s="433">
        <f>SUMIFS(F_Inputs!I$7:I$3228,F_Inputs!$B$7:$B$3228,Inp_PR24_SBB!$E31,F_Inputs!$A$7:$A$3228,$H$190)</f>
        <v>0</v>
      </c>
      <c r="L31" s="433">
        <f>SUMIFS(F_Inputs!J$7:J$3228,F_Inputs!$B$7:$B$3228,Inp_PR24_SBB!$E31,F_Inputs!$A$7:$A$3228,$H$190)</f>
        <v>0</v>
      </c>
      <c r="M31" s="172" t="s">
        <v>386</v>
      </c>
      <c r="N31" s="173">
        <f>COUNTIF(InpC!$H$56:$L$266,Inp_PR24_SBB!E31)</f>
        <v>1</v>
      </c>
      <c r="O31" s="173">
        <f>COUNTIF(F_Inputs!$B$8:$B$3121,Inp_PR24_SBB!E31)</f>
        <v>18</v>
      </c>
      <c r="P31" s="164"/>
      <c r="Q31" s="164"/>
      <c r="R31" s="164"/>
      <c r="S31" s="164"/>
      <c r="T31" s="164"/>
      <c r="U31" s="164"/>
      <c r="V31" s="164"/>
    </row>
    <row r="32" spans="1:22" s="431" customFormat="1">
      <c r="A32" s="167" t="s">
        <v>383</v>
      </c>
      <c r="B32" s="164" t="s">
        <v>439</v>
      </c>
      <c r="C32" s="164"/>
      <c r="D32" s="163" t="s">
        <v>440</v>
      </c>
      <c r="E32" s="164" t="s">
        <v>84</v>
      </c>
      <c r="F32" s="432" t="s">
        <v>31</v>
      </c>
      <c r="G32" s="432"/>
      <c r="H32" s="433">
        <f>SUMIFS(F_Inputs!F$7:F$3228,F_Inputs!$B$7:$B$3228,Inp_PR24_SBB!$E32,F_Inputs!$A$7:$A$3228,$H$190)</f>
        <v>0.06</v>
      </c>
      <c r="I32" s="433">
        <f>SUMIFS(F_Inputs!G$7:G$3228,F_Inputs!$B$7:$B$3228,Inp_PR24_SBB!$E32,F_Inputs!$A$7:$A$3228,$H$190)</f>
        <v>0.06</v>
      </c>
      <c r="J32" s="433">
        <f>SUMIFS(F_Inputs!H$7:H$3228,F_Inputs!$B$7:$B$3228,Inp_PR24_SBB!$E32,F_Inputs!$A$7:$A$3228,$H$190)</f>
        <v>0.06</v>
      </c>
      <c r="K32" s="433">
        <f>SUMIFS(F_Inputs!I$7:I$3228,F_Inputs!$B$7:$B$3228,Inp_PR24_SBB!$E32,F_Inputs!$A$7:$A$3228,$H$190)</f>
        <v>0.06</v>
      </c>
      <c r="L32" s="433">
        <f>SUMIFS(F_Inputs!J$7:J$3228,F_Inputs!$B$7:$B$3228,Inp_PR24_SBB!$E32,F_Inputs!$A$7:$A$3228,$H$190)</f>
        <v>0.06</v>
      </c>
      <c r="M32" s="172" t="s">
        <v>386</v>
      </c>
      <c r="N32" s="173">
        <f>COUNTIF(InpC!$H$56:$L$266,Inp_PR24_SBB!E32)</f>
        <v>1</v>
      </c>
      <c r="O32" s="173">
        <f>COUNTIF(F_Inputs!$B$8:$B$3121,Inp_PR24_SBB!E32)</f>
        <v>18</v>
      </c>
      <c r="P32" s="164"/>
      <c r="Q32" s="164"/>
      <c r="R32" s="164"/>
      <c r="S32" s="164"/>
      <c r="T32" s="164"/>
      <c r="U32" s="164"/>
      <c r="V32" s="164"/>
    </row>
    <row r="33" spans="1:22" s="431" customFormat="1">
      <c r="A33" s="167" t="s">
        <v>383</v>
      </c>
      <c r="B33" s="164" t="s">
        <v>441</v>
      </c>
      <c r="C33" s="164"/>
      <c r="D33" s="163" t="s">
        <v>442</v>
      </c>
      <c r="E33" s="164" t="s">
        <v>86</v>
      </c>
      <c r="F33" s="432" t="s">
        <v>31</v>
      </c>
      <c r="G33" s="432"/>
      <c r="H33" s="433">
        <f>SUMIFS(F_Inputs!F$7:F$3228,F_Inputs!$B$7:$B$3228,Inp_PR24_SBB!$E33,F_Inputs!$A$7:$A$3228,$H$190)</f>
        <v>7.1999999999999995E-2</v>
      </c>
      <c r="I33" s="433">
        <f>SUMIFS(F_Inputs!G$7:G$3228,F_Inputs!$B$7:$B$3228,Inp_PR24_SBB!$E33,F_Inputs!$A$7:$A$3228,$H$190)</f>
        <v>7.1999999999999995E-2</v>
      </c>
      <c r="J33" s="433">
        <f>SUMIFS(F_Inputs!H$7:H$3228,F_Inputs!$B$7:$B$3228,Inp_PR24_SBB!$E33,F_Inputs!$A$7:$A$3228,$H$190)</f>
        <v>7.1999999999999995E-2</v>
      </c>
      <c r="K33" s="433">
        <f>SUMIFS(F_Inputs!I$7:I$3228,F_Inputs!$B$7:$B$3228,Inp_PR24_SBB!$E33,F_Inputs!$A$7:$A$3228,$H$190)</f>
        <v>7.1999999999999995E-2</v>
      </c>
      <c r="L33" s="433">
        <f>SUMIFS(F_Inputs!J$7:J$3228,F_Inputs!$B$7:$B$3228,Inp_PR24_SBB!$E33,F_Inputs!$A$7:$A$3228,$H$190)</f>
        <v>7.1999999999999995E-2</v>
      </c>
      <c r="M33" s="172" t="s">
        <v>386</v>
      </c>
      <c r="N33" s="173">
        <f>COUNTIF(InpC!$H$56:$L$266,Inp_PR24_SBB!E33)</f>
        <v>1</v>
      </c>
      <c r="O33" s="173">
        <f>COUNTIF(F_Inputs!$B$8:$B$3121,Inp_PR24_SBB!E33)</f>
        <v>18</v>
      </c>
      <c r="P33" s="164"/>
      <c r="Q33" s="164"/>
      <c r="R33" s="164"/>
      <c r="S33" s="164"/>
      <c r="T33" s="164"/>
      <c r="U33" s="164"/>
      <c r="V33" s="164"/>
    </row>
    <row r="34" spans="1:22" s="431" customFormat="1">
      <c r="A34" s="167" t="s">
        <v>383</v>
      </c>
      <c r="B34" s="164" t="s">
        <v>443</v>
      </c>
      <c r="C34" s="164"/>
      <c r="D34" s="163" t="s">
        <v>444</v>
      </c>
      <c r="E34" s="164" t="s">
        <v>88</v>
      </c>
      <c r="F34" s="432" t="s">
        <v>31</v>
      </c>
      <c r="G34" s="432"/>
      <c r="H34" s="433">
        <f>SUMIFS(F_Inputs!F$7:F$3228,F_Inputs!$B$7:$B$3228,Inp_PR24_SBB!$E34,F_Inputs!$A$7:$A$3228,$H$190)</f>
        <v>0</v>
      </c>
      <c r="I34" s="433">
        <f>SUMIFS(F_Inputs!G$7:G$3228,F_Inputs!$B$7:$B$3228,Inp_PR24_SBB!$E34,F_Inputs!$A$7:$A$3228,$H$190)</f>
        <v>0</v>
      </c>
      <c r="J34" s="433">
        <f>SUMIFS(F_Inputs!H$7:H$3228,F_Inputs!$B$7:$B$3228,Inp_PR24_SBB!$E34,F_Inputs!$A$7:$A$3228,$H$190)</f>
        <v>0</v>
      </c>
      <c r="K34" s="433">
        <f>SUMIFS(F_Inputs!I$7:I$3228,F_Inputs!$B$7:$B$3228,Inp_PR24_SBB!$E34,F_Inputs!$A$7:$A$3228,$H$190)</f>
        <v>0</v>
      </c>
      <c r="L34" s="433">
        <f>SUMIFS(F_Inputs!J$7:J$3228,F_Inputs!$B$7:$B$3228,Inp_PR24_SBB!$E34,F_Inputs!$A$7:$A$3228,$H$190)</f>
        <v>0</v>
      </c>
      <c r="M34" s="172" t="s">
        <v>386</v>
      </c>
      <c r="N34" s="173">
        <f>COUNTIF(InpC!$H$56:$L$266,Inp_PR24_SBB!E34)</f>
        <v>1</v>
      </c>
      <c r="O34" s="173">
        <f>COUNTIF(F_Inputs!$B$8:$B$3121,Inp_PR24_SBB!E34)</f>
        <v>18</v>
      </c>
      <c r="P34" s="164"/>
      <c r="Q34" s="164"/>
      <c r="R34" s="164"/>
      <c r="S34" s="164"/>
      <c r="T34" s="164"/>
      <c r="U34" s="164"/>
      <c r="V34" s="164"/>
    </row>
    <row r="35" spans="1:22" s="431" customFormat="1">
      <c r="A35" s="167" t="s">
        <v>383</v>
      </c>
      <c r="B35" s="164" t="s">
        <v>445</v>
      </c>
      <c r="C35" s="164"/>
      <c r="D35" s="163" t="s">
        <v>446</v>
      </c>
      <c r="E35" s="164" t="s">
        <v>90</v>
      </c>
      <c r="F35" s="432" t="s">
        <v>31</v>
      </c>
      <c r="G35" s="432"/>
      <c r="H35" s="433">
        <f>SUMIFS(F_Inputs!F$7:F$3228,F_Inputs!$B$7:$B$3228,Inp_PR24_SBB!$E35,F_Inputs!$A$7:$A$3228,$H$190)</f>
        <v>0</v>
      </c>
      <c r="I35" s="433">
        <f>SUMIFS(F_Inputs!G$7:G$3228,F_Inputs!$B$7:$B$3228,Inp_PR24_SBB!$E35,F_Inputs!$A$7:$A$3228,$H$190)</f>
        <v>0</v>
      </c>
      <c r="J35" s="433">
        <f>SUMIFS(F_Inputs!H$7:H$3228,F_Inputs!$B$7:$B$3228,Inp_PR24_SBB!$E35,F_Inputs!$A$7:$A$3228,$H$190)</f>
        <v>0</v>
      </c>
      <c r="K35" s="433">
        <f>SUMIFS(F_Inputs!I$7:I$3228,F_Inputs!$B$7:$B$3228,Inp_PR24_SBB!$E35,F_Inputs!$A$7:$A$3228,$H$190)</f>
        <v>0</v>
      </c>
      <c r="L35" s="433">
        <f>SUMIFS(F_Inputs!J$7:J$3228,F_Inputs!$B$7:$B$3228,Inp_PR24_SBB!$E35,F_Inputs!$A$7:$A$3228,$H$190)</f>
        <v>0</v>
      </c>
      <c r="M35" s="172" t="s">
        <v>386</v>
      </c>
      <c r="N35" s="173">
        <f>COUNTIF(InpC!$H$56:$L$266,Inp_PR24_SBB!E35)</f>
        <v>1</v>
      </c>
      <c r="O35" s="173">
        <f>COUNTIF(F_Inputs!$B$8:$B$3121,Inp_PR24_SBB!E35)</f>
        <v>18</v>
      </c>
      <c r="P35" s="164"/>
      <c r="Q35" s="164"/>
      <c r="R35" s="164"/>
      <c r="S35" s="164"/>
      <c r="T35" s="164"/>
      <c r="U35" s="164"/>
      <c r="V35" s="164"/>
    </row>
    <row r="36" spans="1:22" s="431" customFormat="1">
      <c r="A36" s="167" t="s">
        <v>383</v>
      </c>
      <c r="B36" s="164" t="s">
        <v>447</v>
      </c>
      <c r="C36" s="164"/>
      <c r="D36" s="163" t="s">
        <v>448</v>
      </c>
      <c r="E36" s="164" t="s">
        <v>92</v>
      </c>
      <c r="F36" s="432" t="s">
        <v>31</v>
      </c>
      <c r="G36" s="432"/>
      <c r="H36" s="433">
        <f>SUMIFS(F_Inputs!F$7:F$3228,F_Inputs!$B$7:$B$3228,Inp_PR24_SBB!$E36,F_Inputs!$A$7:$A$3228,$H$190)</f>
        <v>0</v>
      </c>
      <c r="I36" s="433">
        <f>SUMIFS(F_Inputs!G$7:G$3228,F_Inputs!$B$7:$B$3228,Inp_PR24_SBB!$E36,F_Inputs!$A$7:$A$3228,$H$190)</f>
        <v>0</v>
      </c>
      <c r="J36" s="433">
        <f>SUMIFS(F_Inputs!H$7:H$3228,F_Inputs!$B$7:$B$3228,Inp_PR24_SBB!$E36,F_Inputs!$A$7:$A$3228,$H$190)</f>
        <v>0</v>
      </c>
      <c r="K36" s="433">
        <f>SUMIFS(F_Inputs!I$7:I$3228,F_Inputs!$B$7:$B$3228,Inp_PR24_SBB!$E36,F_Inputs!$A$7:$A$3228,$H$190)</f>
        <v>0</v>
      </c>
      <c r="L36" s="433">
        <f>SUMIFS(F_Inputs!J$7:J$3228,F_Inputs!$B$7:$B$3228,Inp_PR24_SBB!$E36,F_Inputs!$A$7:$A$3228,$H$190)</f>
        <v>0</v>
      </c>
      <c r="M36" s="172" t="s">
        <v>386</v>
      </c>
      <c r="N36" s="173">
        <f>COUNTIF(InpC!$H$56:$L$266,Inp_PR24_SBB!E36)</f>
        <v>1</v>
      </c>
      <c r="O36" s="173">
        <f>COUNTIF(F_Inputs!$B$8:$B$3121,Inp_PR24_SBB!E36)</f>
        <v>18</v>
      </c>
      <c r="P36" s="164"/>
      <c r="Q36" s="164"/>
      <c r="R36" s="164"/>
      <c r="S36" s="164"/>
      <c r="T36" s="164"/>
      <c r="U36" s="164"/>
      <c r="V36" s="164"/>
    </row>
    <row r="37" spans="1:22" s="431" customFormat="1">
      <c r="A37" s="167" t="s">
        <v>449</v>
      </c>
      <c r="B37" s="164" t="s">
        <v>450</v>
      </c>
      <c r="C37" s="164"/>
      <c r="D37" s="163" t="s">
        <v>451</v>
      </c>
      <c r="E37" s="164" t="s">
        <v>94</v>
      </c>
      <c r="F37" s="432" t="s">
        <v>31</v>
      </c>
      <c r="G37" s="432"/>
      <c r="H37" s="433">
        <f>SUMIFS(F_Inputs!F$7:F$3228,F_Inputs!$B$7:$B$3228,Inp_PR24_SBB!$E37,F_Inputs!$A$7:$A$3228,$H$190)</f>
        <v>0</v>
      </c>
      <c r="I37" s="433">
        <f>SUMIFS(F_Inputs!G$7:G$3228,F_Inputs!$B$7:$B$3228,Inp_PR24_SBB!$E37,F_Inputs!$A$7:$A$3228,$H$190)</f>
        <v>0</v>
      </c>
      <c r="J37" s="433">
        <f>SUMIFS(F_Inputs!H$7:H$3228,F_Inputs!$B$7:$B$3228,Inp_PR24_SBB!$E37,F_Inputs!$A$7:$A$3228,$H$190)</f>
        <v>0</v>
      </c>
      <c r="K37" s="433">
        <f>SUMIFS(F_Inputs!I$7:I$3228,F_Inputs!$B$7:$B$3228,Inp_PR24_SBB!$E37,F_Inputs!$A$7:$A$3228,$H$190)</f>
        <v>0</v>
      </c>
      <c r="L37" s="433">
        <f>SUMIFS(F_Inputs!J$7:J$3228,F_Inputs!$B$7:$B$3228,Inp_PR24_SBB!$E37,F_Inputs!$A$7:$A$3228,$H$190)</f>
        <v>0</v>
      </c>
      <c r="M37" s="172" t="s">
        <v>452</v>
      </c>
      <c r="N37" s="173">
        <f>COUNTIF(InpC!$H$56:$L$266,Inp_PR24_SBB!E37)</f>
        <v>1</v>
      </c>
      <c r="O37" s="173">
        <f>COUNTIF(F_Inputs!$B$8:$B$3121,Inp_PR24_SBB!E37)</f>
        <v>18</v>
      </c>
      <c r="P37" s="164"/>
      <c r="Q37" s="164"/>
      <c r="R37" s="164"/>
      <c r="S37" s="164"/>
      <c r="T37" s="164"/>
      <c r="U37" s="164"/>
      <c r="V37" s="164"/>
    </row>
    <row r="38" spans="1:22" s="431" customFormat="1">
      <c r="A38" s="167" t="s">
        <v>449</v>
      </c>
      <c r="B38" s="164" t="s">
        <v>453</v>
      </c>
      <c r="C38" s="164"/>
      <c r="D38" s="163" t="s">
        <v>454</v>
      </c>
      <c r="E38" s="164" t="s">
        <v>96</v>
      </c>
      <c r="F38" s="432" t="s">
        <v>31</v>
      </c>
      <c r="G38" s="432"/>
      <c r="H38" s="433">
        <f>SUMIFS(F_Inputs!F$7:F$3228,F_Inputs!$B$7:$B$3228,Inp_PR24_SBB!$E38,F_Inputs!$A$7:$A$3228,$H$190)</f>
        <v>0</v>
      </c>
      <c r="I38" s="433">
        <f>SUMIFS(F_Inputs!G$7:G$3228,F_Inputs!$B$7:$B$3228,Inp_PR24_SBB!$E38,F_Inputs!$A$7:$A$3228,$H$190)</f>
        <v>0</v>
      </c>
      <c r="J38" s="433">
        <f>SUMIFS(F_Inputs!H$7:H$3228,F_Inputs!$B$7:$B$3228,Inp_PR24_SBB!$E38,F_Inputs!$A$7:$A$3228,$H$190)</f>
        <v>0</v>
      </c>
      <c r="K38" s="433">
        <f>SUMIFS(F_Inputs!I$7:I$3228,F_Inputs!$B$7:$B$3228,Inp_PR24_SBB!$E38,F_Inputs!$A$7:$A$3228,$H$190)</f>
        <v>0</v>
      </c>
      <c r="L38" s="433">
        <f>SUMIFS(F_Inputs!J$7:J$3228,F_Inputs!$B$7:$B$3228,Inp_PR24_SBB!$E38,F_Inputs!$A$7:$A$3228,$H$190)</f>
        <v>0</v>
      </c>
      <c r="M38" s="172" t="s">
        <v>452</v>
      </c>
      <c r="N38" s="173">
        <f>COUNTIF(InpC!$H$56:$L$266,Inp_PR24_SBB!E38)</f>
        <v>1</v>
      </c>
      <c r="O38" s="173">
        <f>COUNTIF(F_Inputs!$B$8:$B$3121,Inp_PR24_SBB!E38)</f>
        <v>18</v>
      </c>
      <c r="P38" s="164"/>
      <c r="Q38" s="164"/>
      <c r="R38" s="164"/>
      <c r="S38" s="164"/>
      <c r="T38" s="164"/>
      <c r="U38" s="164"/>
      <c r="V38" s="164"/>
    </row>
    <row r="39" spans="1:22" s="431" customFormat="1">
      <c r="A39" s="167" t="s">
        <v>449</v>
      </c>
      <c r="B39" s="164" t="s">
        <v>455</v>
      </c>
      <c r="C39" s="164"/>
      <c r="D39" s="163" t="s">
        <v>456</v>
      </c>
      <c r="E39" s="164" t="s">
        <v>98</v>
      </c>
      <c r="F39" s="432" t="s">
        <v>31</v>
      </c>
      <c r="G39" s="432"/>
      <c r="H39" s="433">
        <f>SUMIFS(F_Inputs!F$7:F$3228,F_Inputs!$B$7:$B$3228,Inp_PR24_SBB!$E39,F_Inputs!$A$7:$A$3228,$H$190)</f>
        <v>0</v>
      </c>
      <c r="I39" s="433">
        <f>SUMIFS(F_Inputs!G$7:G$3228,F_Inputs!$B$7:$B$3228,Inp_PR24_SBB!$E39,F_Inputs!$A$7:$A$3228,$H$190)</f>
        <v>0</v>
      </c>
      <c r="J39" s="433">
        <f>SUMIFS(F_Inputs!H$7:H$3228,F_Inputs!$B$7:$B$3228,Inp_PR24_SBB!$E39,F_Inputs!$A$7:$A$3228,$H$190)</f>
        <v>0</v>
      </c>
      <c r="K39" s="433">
        <f>SUMIFS(F_Inputs!I$7:I$3228,F_Inputs!$B$7:$B$3228,Inp_PR24_SBB!$E39,F_Inputs!$A$7:$A$3228,$H$190)</f>
        <v>0</v>
      </c>
      <c r="L39" s="433">
        <f>SUMIFS(F_Inputs!J$7:J$3228,F_Inputs!$B$7:$B$3228,Inp_PR24_SBB!$E39,F_Inputs!$A$7:$A$3228,$H$190)</f>
        <v>0</v>
      </c>
      <c r="M39" s="172" t="s">
        <v>452</v>
      </c>
      <c r="N39" s="173">
        <f>COUNTIF(InpC!$H$56:$L$266,Inp_PR24_SBB!E39)</f>
        <v>1</v>
      </c>
      <c r="O39" s="173">
        <f>COUNTIF(F_Inputs!$B$8:$B$3121,Inp_PR24_SBB!E39)</f>
        <v>18</v>
      </c>
      <c r="P39" s="164"/>
      <c r="Q39" s="164"/>
      <c r="R39" s="164"/>
      <c r="S39" s="164"/>
      <c r="T39" s="164"/>
      <c r="U39" s="164"/>
      <c r="V39" s="164"/>
    </row>
    <row r="40" spans="1:22" s="431" customFormat="1">
      <c r="A40" s="167" t="s">
        <v>449</v>
      </c>
      <c r="B40" s="164" t="s">
        <v>457</v>
      </c>
      <c r="C40" s="164"/>
      <c r="D40" s="163" t="s">
        <v>458</v>
      </c>
      <c r="E40" s="164" t="s">
        <v>100</v>
      </c>
      <c r="F40" s="432" t="s">
        <v>31</v>
      </c>
      <c r="G40" s="432"/>
      <c r="H40" s="433">
        <f>SUMIFS(F_Inputs!F$7:F$3228,F_Inputs!$B$7:$B$3228,Inp_PR24_SBB!$E40,F_Inputs!$A$7:$A$3228,$H$190)</f>
        <v>0</v>
      </c>
      <c r="I40" s="433">
        <f>SUMIFS(F_Inputs!G$7:G$3228,F_Inputs!$B$7:$B$3228,Inp_PR24_SBB!$E40,F_Inputs!$A$7:$A$3228,$H$190)</f>
        <v>0</v>
      </c>
      <c r="J40" s="433">
        <f>SUMIFS(F_Inputs!H$7:H$3228,F_Inputs!$B$7:$B$3228,Inp_PR24_SBB!$E40,F_Inputs!$A$7:$A$3228,$H$190)</f>
        <v>0</v>
      </c>
      <c r="K40" s="433">
        <f>SUMIFS(F_Inputs!I$7:I$3228,F_Inputs!$B$7:$B$3228,Inp_PR24_SBB!$E40,F_Inputs!$A$7:$A$3228,$H$190)</f>
        <v>0</v>
      </c>
      <c r="L40" s="433">
        <f>SUMIFS(F_Inputs!J$7:J$3228,F_Inputs!$B$7:$B$3228,Inp_PR24_SBB!$E40,F_Inputs!$A$7:$A$3228,$H$190)</f>
        <v>0</v>
      </c>
      <c r="M40" s="172" t="s">
        <v>452</v>
      </c>
      <c r="N40" s="173">
        <f>COUNTIF(InpC!$H$56:$L$266,Inp_PR24_SBB!E40)</f>
        <v>1</v>
      </c>
      <c r="O40" s="173">
        <f>COUNTIF(F_Inputs!$B$8:$B$3121,Inp_PR24_SBB!E40)</f>
        <v>18</v>
      </c>
      <c r="P40" s="164"/>
      <c r="Q40" s="164"/>
      <c r="R40" s="164"/>
      <c r="S40" s="164"/>
      <c r="T40" s="164"/>
      <c r="U40" s="164"/>
      <c r="V40" s="164"/>
    </row>
    <row r="41" spans="1:22" s="431" customFormat="1">
      <c r="A41" s="167" t="s">
        <v>449</v>
      </c>
      <c r="B41" s="164" t="s">
        <v>459</v>
      </c>
      <c r="C41" s="164"/>
      <c r="D41" s="163" t="s">
        <v>460</v>
      </c>
      <c r="E41" s="164" t="s">
        <v>102</v>
      </c>
      <c r="F41" s="432" t="s">
        <v>31</v>
      </c>
      <c r="G41" s="432"/>
      <c r="H41" s="433">
        <f>SUMIFS(F_Inputs!F$7:F$3228,F_Inputs!$B$7:$B$3228,Inp_PR24_SBB!$E41,F_Inputs!$A$7:$A$3228,$H$190)</f>
        <v>0</v>
      </c>
      <c r="I41" s="433">
        <f>SUMIFS(F_Inputs!G$7:G$3228,F_Inputs!$B$7:$B$3228,Inp_PR24_SBB!$E41,F_Inputs!$A$7:$A$3228,$H$190)</f>
        <v>0</v>
      </c>
      <c r="J41" s="433">
        <f>SUMIFS(F_Inputs!H$7:H$3228,F_Inputs!$B$7:$B$3228,Inp_PR24_SBB!$E41,F_Inputs!$A$7:$A$3228,$H$190)</f>
        <v>0</v>
      </c>
      <c r="K41" s="433">
        <f>SUMIFS(F_Inputs!I$7:I$3228,F_Inputs!$B$7:$B$3228,Inp_PR24_SBB!$E41,F_Inputs!$A$7:$A$3228,$H$190)</f>
        <v>0</v>
      </c>
      <c r="L41" s="433">
        <f>SUMIFS(F_Inputs!J$7:J$3228,F_Inputs!$B$7:$B$3228,Inp_PR24_SBB!$E41,F_Inputs!$A$7:$A$3228,$H$190)</f>
        <v>0</v>
      </c>
      <c r="M41" s="172" t="s">
        <v>452</v>
      </c>
      <c r="N41" s="173">
        <f>COUNTIF(InpC!$H$56:$L$266,Inp_PR24_SBB!E41)</f>
        <v>1</v>
      </c>
      <c r="O41" s="173">
        <f>COUNTIF(F_Inputs!$B$8:$B$3121,Inp_PR24_SBB!E41)</f>
        <v>18</v>
      </c>
      <c r="P41" s="164"/>
      <c r="Q41" s="164"/>
      <c r="R41" s="164"/>
      <c r="S41" s="164"/>
      <c r="T41" s="164"/>
      <c r="U41" s="164"/>
      <c r="V41" s="164"/>
    </row>
    <row r="42" spans="1:22" s="431" customFormat="1">
      <c r="A42" s="167" t="s">
        <v>449</v>
      </c>
      <c r="B42" s="164" t="s">
        <v>461</v>
      </c>
      <c r="C42" s="164"/>
      <c r="D42" s="163" t="s">
        <v>462</v>
      </c>
      <c r="E42" s="164" t="s">
        <v>104</v>
      </c>
      <c r="F42" s="432" t="s">
        <v>31</v>
      </c>
      <c r="G42" s="432"/>
      <c r="H42" s="433">
        <f>SUMIFS(F_Inputs!F$7:F$3228,F_Inputs!$B$7:$B$3228,Inp_PR24_SBB!$E42,F_Inputs!$A$7:$A$3228,$H$190)</f>
        <v>0</v>
      </c>
      <c r="I42" s="433">
        <f>SUMIFS(F_Inputs!G$7:G$3228,F_Inputs!$B$7:$B$3228,Inp_PR24_SBB!$E42,F_Inputs!$A$7:$A$3228,$H$190)</f>
        <v>0</v>
      </c>
      <c r="J42" s="433">
        <f>SUMIFS(F_Inputs!H$7:H$3228,F_Inputs!$B$7:$B$3228,Inp_PR24_SBB!$E42,F_Inputs!$A$7:$A$3228,$H$190)</f>
        <v>0</v>
      </c>
      <c r="K42" s="433">
        <f>SUMIFS(F_Inputs!I$7:I$3228,F_Inputs!$B$7:$B$3228,Inp_PR24_SBB!$E42,F_Inputs!$A$7:$A$3228,$H$190)</f>
        <v>0</v>
      </c>
      <c r="L42" s="433">
        <f>SUMIFS(F_Inputs!J$7:J$3228,F_Inputs!$B$7:$B$3228,Inp_PR24_SBB!$E42,F_Inputs!$A$7:$A$3228,$H$190)</f>
        <v>0</v>
      </c>
      <c r="M42" s="172" t="s">
        <v>452</v>
      </c>
      <c r="N42" s="173">
        <f>COUNTIF(InpC!$H$56:$L$266,Inp_PR24_SBB!E42)</f>
        <v>1</v>
      </c>
      <c r="O42" s="173">
        <f>COUNTIF(F_Inputs!$B$8:$B$3121,Inp_PR24_SBB!E42)</f>
        <v>18</v>
      </c>
      <c r="P42" s="164"/>
      <c r="Q42" s="164"/>
      <c r="R42" s="164"/>
      <c r="S42" s="164"/>
      <c r="T42" s="164"/>
      <c r="U42" s="164"/>
      <c r="V42" s="164"/>
    </row>
    <row r="43" spans="1:22" s="431" customFormat="1">
      <c r="A43" s="167" t="s">
        <v>449</v>
      </c>
      <c r="B43" s="164" t="s">
        <v>463</v>
      </c>
      <c r="C43" s="164"/>
      <c r="D43" s="163" t="s">
        <v>464</v>
      </c>
      <c r="E43" s="164" t="s">
        <v>106</v>
      </c>
      <c r="F43" s="432" t="s">
        <v>31</v>
      </c>
      <c r="G43" s="432"/>
      <c r="H43" s="433">
        <f>SUMIFS(F_Inputs!F$7:F$3228,F_Inputs!$B$7:$B$3228,Inp_PR24_SBB!$E43,F_Inputs!$A$7:$A$3228,$H$190)</f>
        <v>0</v>
      </c>
      <c r="I43" s="433">
        <f>SUMIFS(F_Inputs!G$7:G$3228,F_Inputs!$B$7:$B$3228,Inp_PR24_SBB!$E43,F_Inputs!$A$7:$A$3228,$H$190)</f>
        <v>0</v>
      </c>
      <c r="J43" s="433">
        <f>SUMIFS(F_Inputs!H$7:H$3228,F_Inputs!$B$7:$B$3228,Inp_PR24_SBB!$E43,F_Inputs!$A$7:$A$3228,$H$190)</f>
        <v>0</v>
      </c>
      <c r="K43" s="433">
        <f>SUMIFS(F_Inputs!I$7:I$3228,F_Inputs!$B$7:$B$3228,Inp_PR24_SBB!$E43,F_Inputs!$A$7:$A$3228,$H$190)</f>
        <v>0</v>
      </c>
      <c r="L43" s="433">
        <f>SUMIFS(F_Inputs!J$7:J$3228,F_Inputs!$B$7:$B$3228,Inp_PR24_SBB!$E43,F_Inputs!$A$7:$A$3228,$H$190)</f>
        <v>0</v>
      </c>
      <c r="M43" s="172" t="s">
        <v>452</v>
      </c>
      <c r="N43" s="173">
        <f>COUNTIF(InpC!$H$56:$L$266,Inp_PR24_SBB!E43)</f>
        <v>1</v>
      </c>
      <c r="O43" s="173">
        <f>COUNTIF(F_Inputs!$B$8:$B$3121,Inp_PR24_SBB!E43)</f>
        <v>18</v>
      </c>
      <c r="P43" s="164"/>
      <c r="Q43" s="164"/>
      <c r="R43" s="164"/>
      <c r="S43" s="164"/>
      <c r="T43" s="164"/>
      <c r="U43" s="164"/>
      <c r="V43" s="164"/>
    </row>
    <row r="44" spans="1:22" s="431" customFormat="1">
      <c r="A44" s="167" t="s">
        <v>449</v>
      </c>
      <c r="B44" s="164" t="s">
        <v>465</v>
      </c>
      <c r="C44" s="164"/>
      <c r="D44" s="163" t="s">
        <v>466</v>
      </c>
      <c r="E44" s="164" t="s">
        <v>108</v>
      </c>
      <c r="F44" s="432" t="s">
        <v>31</v>
      </c>
      <c r="G44" s="432"/>
      <c r="H44" s="433">
        <f>SUMIFS(F_Inputs!F$7:F$3228,F_Inputs!$B$7:$B$3228,Inp_PR24_SBB!$E44,F_Inputs!$A$7:$A$3228,$H$190)</f>
        <v>0</v>
      </c>
      <c r="I44" s="433">
        <f>SUMIFS(F_Inputs!G$7:G$3228,F_Inputs!$B$7:$B$3228,Inp_PR24_SBB!$E44,F_Inputs!$A$7:$A$3228,$H$190)</f>
        <v>0</v>
      </c>
      <c r="J44" s="433">
        <f>SUMIFS(F_Inputs!H$7:H$3228,F_Inputs!$B$7:$B$3228,Inp_PR24_SBB!$E44,F_Inputs!$A$7:$A$3228,$H$190)</f>
        <v>0</v>
      </c>
      <c r="K44" s="433">
        <f>SUMIFS(F_Inputs!I$7:I$3228,F_Inputs!$B$7:$B$3228,Inp_PR24_SBB!$E44,F_Inputs!$A$7:$A$3228,$H$190)</f>
        <v>0</v>
      </c>
      <c r="L44" s="433">
        <f>SUMIFS(F_Inputs!J$7:J$3228,F_Inputs!$B$7:$B$3228,Inp_PR24_SBB!$E44,F_Inputs!$A$7:$A$3228,$H$190)</f>
        <v>0</v>
      </c>
      <c r="M44" s="172" t="s">
        <v>452</v>
      </c>
      <c r="N44" s="173">
        <f>COUNTIF(InpC!$H$56:$L$266,Inp_PR24_SBB!E44)</f>
        <v>1</v>
      </c>
      <c r="O44" s="173">
        <f>COUNTIF(F_Inputs!$B$8:$B$3121,Inp_PR24_SBB!E44)</f>
        <v>18</v>
      </c>
      <c r="P44" s="164"/>
      <c r="Q44" s="164"/>
      <c r="R44" s="164"/>
      <c r="S44" s="164"/>
      <c r="T44" s="164"/>
      <c r="U44" s="164"/>
      <c r="V44" s="164"/>
    </row>
    <row r="45" spans="1:22" s="431" customFormat="1">
      <c r="A45" s="167" t="s">
        <v>449</v>
      </c>
      <c r="B45" s="164" t="s">
        <v>467</v>
      </c>
      <c r="C45" s="164"/>
      <c r="D45" s="163" t="s">
        <v>468</v>
      </c>
      <c r="E45" s="164" t="s">
        <v>110</v>
      </c>
      <c r="F45" s="432" t="s">
        <v>31</v>
      </c>
      <c r="G45" s="432"/>
      <c r="H45" s="433">
        <f>SUMIFS(F_Inputs!F$7:F$3228,F_Inputs!$B$7:$B$3228,Inp_PR24_SBB!$E45,F_Inputs!$A$7:$A$3228,$H$190)</f>
        <v>0</v>
      </c>
      <c r="I45" s="433">
        <f>SUMIFS(F_Inputs!G$7:G$3228,F_Inputs!$B$7:$B$3228,Inp_PR24_SBB!$E45,F_Inputs!$A$7:$A$3228,$H$190)</f>
        <v>0</v>
      </c>
      <c r="J45" s="433">
        <f>SUMIFS(F_Inputs!H$7:H$3228,F_Inputs!$B$7:$B$3228,Inp_PR24_SBB!$E45,F_Inputs!$A$7:$A$3228,$H$190)</f>
        <v>0</v>
      </c>
      <c r="K45" s="433">
        <f>SUMIFS(F_Inputs!I$7:I$3228,F_Inputs!$B$7:$B$3228,Inp_PR24_SBB!$E45,F_Inputs!$A$7:$A$3228,$H$190)</f>
        <v>0</v>
      </c>
      <c r="L45" s="433">
        <f>SUMIFS(F_Inputs!J$7:J$3228,F_Inputs!$B$7:$B$3228,Inp_PR24_SBB!$E45,F_Inputs!$A$7:$A$3228,$H$190)</f>
        <v>0</v>
      </c>
      <c r="M45" s="172" t="s">
        <v>452</v>
      </c>
      <c r="N45" s="173">
        <f>COUNTIF(InpC!$H$56:$L$266,Inp_PR24_SBB!E45)</f>
        <v>1</v>
      </c>
      <c r="O45" s="173">
        <f>COUNTIF(F_Inputs!$B$8:$B$3121,Inp_PR24_SBB!E45)</f>
        <v>18</v>
      </c>
      <c r="P45" s="164"/>
      <c r="Q45" s="164"/>
      <c r="R45" s="164"/>
      <c r="S45" s="164"/>
      <c r="T45" s="164"/>
      <c r="U45" s="164"/>
      <c r="V45" s="164"/>
    </row>
    <row r="46" spans="1:22" s="431" customFormat="1">
      <c r="A46" s="167" t="s">
        <v>449</v>
      </c>
      <c r="B46" s="164" t="s">
        <v>469</v>
      </c>
      <c r="C46" s="164"/>
      <c r="D46" s="163" t="s">
        <v>470</v>
      </c>
      <c r="E46" s="164" t="s">
        <v>112</v>
      </c>
      <c r="F46" s="432" t="s">
        <v>31</v>
      </c>
      <c r="G46" s="432"/>
      <c r="H46" s="433">
        <f>SUMIFS(F_Inputs!F$7:F$3228,F_Inputs!$B$7:$B$3228,Inp_PR24_SBB!$E46,F_Inputs!$A$7:$A$3228,$H$190)</f>
        <v>0</v>
      </c>
      <c r="I46" s="433">
        <f>SUMIFS(F_Inputs!G$7:G$3228,F_Inputs!$B$7:$B$3228,Inp_PR24_SBB!$E46,F_Inputs!$A$7:$A$3228,$H$190)</f>
        <v>0</v>
      </c>
      <c r="J46" s="433">
        <f>SUMIFS(F_Inputs!H$7:H$3228,F_Inputs!$B$7:$B$3228,Inp_PR24_SBB!$E46,F_Inputs!$A$7:$A$3228,$H$190)</f>
        <v>0</v>
      </c>
      <c r="K46" s="433">
        <f>SUMIFS(F_Inputs!I$7:I$3228,F_Inputs!$B$7:$B$3228,Inp_PR24_SBB!$E46,F_Inputs!$A$7:$A$3228,$H$190)</f>
        <v>0</v>
      </c>
      <c r="L46" s="433">
        <f>SUMIFS(F_Inputs!J$7:J$3228,F_Inputs!$B$7:$B$3228,Inp_PR24_SBB!$E46,F_Inputs!$A$7:$A$3228,$H$190)</f>
        <v>0</v>
      </c>
      <c r="M46" s="172" t="s">
        <v>452</v>
      </c>
      <c r="N46" s="173">
        <f>COUNTIF(InpC!$H$56:$L$266,Inp_PR24_SBB!E46)</f>
        <v>1</v>
      </c>
      <c r="O46" s="173">
        <f>COUNTIF(F_Inputs!$B$8:$B$3121,Inp_PR24_SBB!E46)</f>
        <v>18</v>
      </c>
      <c r="P46" s="164"/>
      <c r="Q46" s="164"/>
      <c r="R46" s="164"/>
      <c r="S46" s="164"/>
      <c r="T46" s="164"/>
      <c r="U46" s="164"/>
      <c r="V46" s="164"/>
    </row>
    <row r="47" spans="1:22" s="431" customFormat="1">
      <c r="A47" s="167" t="s">
        <v>449</v>
      </c>
      <c r="B47" s="164" t="s">
        <v>471</v>
      </c>
      <c r="C47" s="164"/>
      <c r="D47" s="163" t="s">
        <v>472</v>
      </c>
      <c r="E47" s="164" t="s">
        <v>114</v>
      </c>
      <c r="F47" s="432" t="s">
        <v>31</v>
      </c>
      <c r="G47" s="432"/>
      <c r="H47" s="433">
        <f>SUMIFS(F_Inputs!F$7:F$3228,F_Inputs!$B$7:$B$3228,Inp_PR24_SBB!$E47,F_Inputs!$A$7:$A$3228,$H$190)</f>
        <v>0</v>
      </c>
      <c r="I47" s="433">
        <f>SUMIFS(F_Inputs!G$7:G$3228,F_Inputs!$B$7:$B$3228,Inp_PR24_SBB!$E47,F_Inputs!$A$7:$A$3228,$H$190)</f>
        <v>0</v>
      </c>
      <c r="J47" s="433">
        <f>SUMIFS(F_Inputs!H$7:H$3228,F_Inputs!$B$7:$B$3228,Inp_PR24_SBB!$E47,F_Inputs!$A$7:$A$3228,$H$190)</f>
        <v>0</v>
      </c>
      <c r="K47" s="433">
        <f>SUMIFS(F_Inputs!I$7:I$3228,F_Inputs!$B$7:$B$3228,Inp_PR24_SBB!$E47,F_Inputs!$A$7:$A$3228,$H$190)</f>
        <v>0</v>
      </c>
      <c r="L47" s="433">
        <f>SUMIFS(F_Inputs!J$7:J$3228,F_Inputs!$B$7:$B$3228,Inp_PR24_SBB!$E47,F_Inputs!$A$7:$A$3228,$H$190)</f>
        <v>0</v>
      </c>
      <c r="M47" s="172" t="s">
        <v>452</v>
      </c>
      <c r="N47" s="173">
        <f>COUNTIF(InpC!$H$56:$L$266,Inp_PR24_SBB!E47)</f>
        <v>1</v>
      </c>
      <c r="O47" s="173">
        <f>COUNTIF(F_Inputs!$B$8:$B$3121,Inp_PR24_SBB!E47)</f>
        <v>18</v>
      </c>
      <c r="P47" s="164"/>
      <c r="Q47" s="164"/>
      <c r="R47" s="164"/>
      <c r="S47" s="164"/>
      <c r="T47" s="164"/>
      <c r="U47" s="164"/>
      <c r="V47" s="164"/>
    </row>
    <row r="48" spans="1:22" s="431" customFormat="1">
      <c r="A48" s="167" t="s">
        <v>449</v>
      </c>
      <c r="B48" s="164" t="s">
        <v>453</v>
      </c>
      <c r="C48" s="164"/>
      <c r="D48" s="163" t="s">
        <v>473</v>
      </c>
      <c r="E48" s="164" t="s">
        <v>116</v>
      </c>
      <c r="F48" s="432" t="s">
        <v>31</v>
      </c>
      <c r="G48" s="432"/>
      <c r="H48" s="433">
        <f>SUMIFS(F_Inputs!F$7:F$3228,F_Inputs!$B$7:$B$3228,Inp_PR24_SBB!$E48,F_Inputs!$A$7:$A$3228,$H$190)</f>
        <v>0</v>
      </c>
      <c r="I48" s="433">
        <f>SUMIFS(F_Inputs!G$7:G$3228,F_Inputs!$B$7:$B$3228,Inp_PR24_SBB!$E48,F_Inputs!$A$7:$A$3228,$H$190)</f>
        <v>0</v>
      </c>
      <c r="J48" s="433">
        <f>SUMIFS(F_Inputs!H$7:H$3228,F_Inputs!$B$7:$B$3228,Inp_PR24_SBB!$E48,F_Inputs!$A$7:$A$3228,$H$190)</f>
        <v>0</v>
      </c>
      <c r="K48" s="433">
        <f>SUMIFS(F_Inputs!I$7:I$3228,F_Inputs!$B$7:$B$3228,Inp_PR24_SBB!$E48,F_Inputs!$A$7:$A$3228,$H$190)</f>
        <v>0</v>
      </c>
      <c r="L48" s="433">
        <f>SUMIFS(F_Inputs!J$7:J$3228,F_Inputs!$B$7:$B$3228,Inp_PR24_SBB!$E48,F_Inputs!$A$7:$A$3228,$H$190)</f>
        <v>0</v>
      </c>
      <c r="M48" s="172" t="s">
        <v>474</v>
      </c>
      <c r="N48" s="173">
        <f>COUNTIF(InpC!$H$56:$L$266,Inp_PR24_SBB!E48)</f>
        <v>1</v>
      </c>
      <c r="O48" s="173">
        <f>COUNTIF(F_Inputs!$B$8:$B$3121,Inp_PR24_SBB!E48)</f>
        <v>18</v>
      </c>
      <c r="P48" s="164"/>
      <c r="Q48" s="164"/>
      <c r="R48" s="164"/>
      <c r="S48" s="164"/>
      <c r="T48" s="164"/>
      <c r="U48" s="164"/>
      <c r="V48" s="164"/>
    </row>
    <row r="49" spans="1:22" s="431" customFormat="1">
      <c r="A49" s="167" t="s">
        <v>449</v>
      </c>
      <c r="B49" s="164" t="s">
        <v>455</v>
      </c>
      <c r="C49" s="164"/>
      <c r="D49" s="163" t="s">
        <v>475</v>
      </c>
      <c r="E49" s="164" t="s">
        <v>118</v>
      </c>
      <c r="F49" s="432" t="s">
        <v>31</v>
      </c>
      <c r="G49" s="432"/>
      <c r="H49" s="433">
        <f>SUMIFS(F_Inputs!F$7:F$3228,F_Inputs!$B$7:$B$3228,Inp_PR24_SBB!$E49,F_Inputs!$A$7:$A$3228,$H$190)</f>
        <v>0</v>
      </c>
      <c r="I49" s="433">
        <f>SUMIFS(F_Inputs!G$7:G$3228,F_Inputs!$B$7:$B$3228,Inp_PR24_SBB!$E49,F_Inputs!$A$7:$A$3228,$H$190)</f>
        <v>0</v>
      </c>
      <c r="J49" s="433">
        <f>SUMIFS(F_Inputs!H$7:H$3228,F_Inputs!$B$7:$B$3228,Inp_PR24_SBB!$E49,F_Inputs!$A$7:$A$3228,$H$190)</f>
        <v>0</v>
      </c>
      <c r="K49" s="433">
        <f>SUMIFS(F_Inputs!I$7:I$3228,F_Inputs!$B$7:$B$3228,Inp_PR24_SBB!$E49,F_Inputs!$A$7:$A$3228,$H$190)</f>
        <v>0</v>
      </c>
      <c r="L49" s="433">
        <f>SUMIFS(F_Inputs!J$7:J$3228,F_Inputs!$B$7:$B$3228,Inp_PR24_SBB!$E49,F_Inputs!$A$7:$A$3228,$H$190)</f>
        <v>0</v>
      </c>
      <c r="M49" s="172" t="s">
        <v>474</v>
      </c>
      <c r="N49" s="173">
        <f>COUNTIF(InpC!$H$56:$L$266,Inp_PR24_SBB!E49)</f>
        <v>1</v>
      </c>
      <c r="O49" s="173">
        <f>COUNTIF(F_Inputs!$B$8:$B$3121,Inp_PR24_SBB!E49)</f>
        <v>18</v>
      </c>
      <c r="P49" s="164"/>
      <c r="Q49" s="164"/>
      <c r="R49" s="164"/>
      <c r="S49" s="164"/>
      <c r="T49" s="164"/>
      <c r="U49" s="164"/>
      <c r="V49" s="164"/>
    </row>
    <row r="50" spans="1:22" s="431" customFormat="1">
      <c r="A50" s="167" t="s">
        <v>449</v>
      </c>
      <c r="B50" s="164" t="s">
        <v>457</v>
      </c>
      <c r="C50" s="164"/>
      <c r="D50" s="163" t="s">
        <v>476</v>
      </c>
      <c r="E50" s="164" t="s">
        <v>120</v>
      </c>
      <c r="F50" s="432" t="s">
        <v>31</v>
      </c>
      <c r="G50" s="432"/>
      <c r="H50" s="433">
        <f>SUMIFS(F_Inputs!F$7:F$3228,F_Inputs!$B$7:$B$3228,Inp_PR24_SBB!$E50,F_Inputs!$A$7:$A$3228,$H$190)</f>
        <v>0</v>
      </c>
      <c r="I50" s="433">
        <f>SUMIFS(F_Inputs!G$7:G$3228,F_Inputs!$B$7:$B$3228,Inp_PR24_SBB!$E50,F_Inputs!$A$7:$A$3228,$H$190)</f>
        <v>0</v>
      </c>
      <c r="J50" s="433">
        <f>SUMIFS(F_Inputs!H$7:H$3228,F_Inputs!$B$7:$B$3228,Inp_PR24_SBB!$E50,F_Inputs!$A$7:$A$3228,$H$190)</f>
        <v>0</v>
      </c>
      <c r="K50" s="433">
        <f>SUMIFS(F_Inputs!I$7:I$3228,F_Inputs!$B$7:$B$3228,Inp_PR24_SBB!$E50,F_Inputs!$A$7:$A$3228,$H$190)</f>
        <v>0</v>
      </c>
      <c r="L50" s="433">
        <f>SUMIFS(F_Inputs!J$7:J$3228,F_Inputs!$B$7:$B$3228,Inp_PR24_SBB!$E50,F_Inputs!$A$7:$A$3228,$H$190)</f>
        <v>0</v>
      </c>
      <c r="M50" s="172" t="s">
        <v>474</v>
      </c>
      <c r="N50" s="173">
        <f>COUNTIF(InpC!$H$56:$L$266,Inp_PR24_SBB!E50)</f>
        <v>1</v>
      </c>
      <c r="O50" s="173">
        <f>COUNTIF(F_Inputs!$B$8:$B$3121,Inp_PR24_SBB!E50)</f>
        <v>18</v>
      </c>
      <c r="P50" s="164"/>
      <c r="Q50" s="164"/>
      <c r="R50" s="164"/>
      <c r="S50" s="164"/>
      <c r="T50" s="164"/>
      <c r="U50" s="164"/>
      <c r="V50" s="164"/>
    </row>
    <row r="51" spans="1:22" s="431" customFormat="1">
      <c r="A51" s="167" t="s">
        <v>449</v>
      </c>
      <c r="B51" s="164" t="s">
        <v>459</v>
      </c>
      <c r="C51" s="164"/>
      <c r="D51" s="163" t="s">
        <v>477</v>
      </c>
      <c r="E51" s="164" t="s">
        <v>122</v>
      </c>
      <c r="F51" s="432" t="s">
        <v>31</v>
      </c>
      <c r="G51" s="432"/>
      <c r="H51" s="433">
        <f>SUMIFS(F_Inputs!F$7:F$3228,F_Inputs!$B$7:$B$3228,Inp_PR24_SBB!$E51,F_Inputs!$A$7:$A$3228,$H$190)</f>
        <v>0</v>
      </c>
      <c r="I51" s="433">
        <f>SUMIFS(F_Inputs!G$7:G$3228,F_Inputs!$B$7:$B$3228,Inp_PR24_SBB!$E51,F_Inputs!$A$7:$A$3228,$H$190)</f>
        <v>0</v>
      </c>
      <c r="J51" s="433">
        <f>SUMIFS(F_Inputs!H$7:H$3228,F_Inputs!$B$7:$B$3228,Inp_PR24_SBB!$E51,F_Inputs!$A$7:$A$3228,$H$190)</f>
        <v>0</v>
      </c>
      <c r="K51" s="433">
        <f>SUMIFS(F_Inputs!I$7:I$3228,F_Inputs!$B$7:$B$3228,Inp_PR24_SBB!$E51,F_Inputs!$A$7:$A$3228,$H$190)</f>
        <v>0</v>
      </c>
      <c r="L51" s="433">
        <f>SUMIFS(F_Inputs!J$7:J$3228,F_Inputs!$B$7:$B$3228,Inp_PR24_SBB!$E51,F_Inputs!$A$7:$A$3228,$H$190)</f>
        <v>0</v>
      </c>
      <c r="M51" s="172" t="s">
        <v>474</v>
      </c>
      <c r="N51" s="173">
        <f>COUNTIF(InpC!$H$56:$L$266,Inp_PR24_SBB!E51)</f>
        <v>1</v>
      </c>
      <c r="O51" s="173">
        <f>COUNTIF(F_Inputs!$B$8:$B$3121,Inp_PR24_SBB!E51)</f>
        <v>18</v>
      </c>
      <c r="P51" s="164"/>
      <c r="Q51" s="164"/>
      <c r="R51" s="164"/>
      <c r="S51" s="164"/>
      <c r="T51" s="164"/>
      <c r="U51" s="164"/>
      <c r="V51" s="164"/>
    </row>
    <row r="52" spans="1:22" s="431" customFormat="1">
      <c r="A52" s="167" t="s">
        <v>449</v>
      </c>
      <c r="B52" s="164" t="s">
        <v>461</v>
      </c>
      <c r="C52" s="164"/>
      <c r="D52" s="163" t="s">
        <v>478</v>
      </c>
      <c r="E52" s="164" t="s">
        <v>124</v>
      </c>
      <c r="F52" s="432" t="s">
        <v>31</v>
      </c>
      <c r="G52" s="432"/>
      <c r="H52" s="433">
        <f>SUMIFS(F_Inputs!F$7:F$3228,F_Inputs!$B$7:$B$3228,Inp_PR24_SBB!$E52,F_Inputs!$A$7:$A$3228,$H$190)</f>
        <v>0</v>
      </c>
      <c r="I52" s="433">
        <f>SUMIFS(F_Inputs!G$7:G$3228,F_Inputs!$B$7:$B$3228,Inp_PR24_SBB!$E52,F_Inputs!$A$7:$A$3228,$H$190)</f>
        <v>0</v>
      </c>
      <c r="J52" s="433">
        <f>SUMIFS(F_Inputs!H$7:H$3228,F_Inputs!$B$7:$B$3228,Inp_PR24_SBB!$E52,F_Inputs!$A$7:$A$3228,$H$190)</f>
        <v>0</v>
      </c>
      <c r="K52" s="433">
        <f>SUMIFS(F_Inputs!I$7:I$3228,F_Inputs!$B$7:$B$3228,Inp_PR24_SBB!$E52,F_Inputs!$A$7:$A$3228,$H$190)</f>
        <v>0</v>
      </c>
      <c r="L52" s="433">
        <f>SUMIFS(F_Inputs!J$7:J$3228,F_Inputs!$B$7:$B$3228,Inp_PR24_SBB!$E52,F_Inputs!$A$7:$A$3228,$H$190)</f>
        <v>0</v>
      </c>
      <c r="M52" s="172" t="s">
        <v>474</v>
      </c>
      <c r="N52" s="173">
        <f>COUNTIF(InpC!$H$56:$L$266,Inp_PR24_SBB!E52)</f>
        <v>1</v>
      </c>
      <c r="O52" s="173">
        <f>COUNTIF(F_Inputs!$B$8:$B$3121,Inp_PR24_SBB!E52)</f>
        <v>18</v>
      </c>
      <c r="P52" s="164"/>
      <c r="Q52" s="164"/>
      <c r="R52" s="164"/>
      <c r="S52" s="164"/>
      <c r="T52" s="164"/>
      <c r="U52" s="164"/>
      <c r="V52" s="164"/>
    </row>
    <row r="53" spans="1:22" s="431" customFormat="1">
      <c r="A53" s="167" t="s">
        <v>449</v>
      </c>
      <c r="B53" s="164" t="s">
        <v>479</v>
      </c>
      <c r="C53" s="164"/>
      <c r="D53" s="163" t="s">
        <v>480</v>
      </c>
      <c r="E53" s="164" t="s">
        <v>126</v>
      </c>
      <c r="F53" s="432" t="s">
        <v>31</v>
      </c>
      <c r="G53" s="432"/>
      <c r="H53" s="433">
        <f>SUMIFS(F_Inputs!F$7:F$3228,F_Inputs!$B$7:$B$3228,Inp_PR24_SBB!$E53,F_Inputs!$A$7:$A$3228,$H$190)</f>
        <v>0</v>
      </c>
      <c r="I53" s="433">
        <f>SUMIFS(F_Inputs!G$7:G$3228,F_Inputs!$B$7:$B$3228,Inp_PR24_SBB!$E53,F_Inputs!$A$7:$A$3228,$H$190)</f>
        <v>0</v>
      </c>
      <c r="J53" s="433">
        <f>SUMIFS(F_Inputs!H$7:H$3228,F_Inputs!$B$7:$B$3228,Inp_PR24_SBB!$E53,F_Inputs!$A$7:$A$3228,$H$190)</f>
        <v>0</v>
      </c>
      <c r="K53" s="433">
        <f>SUMIFS(F_Inputs!I$7:I$3228,F_Inputs!$B$7:$B$3228,Inp_PR24_SBB!$E53,F_Inputs!$A$7:$A$3228,$H$190)</f>
        <v>0</v>
      </c>
      <c r="L53" s="433">
        <f>SUMIFS(F_Inputs!J$7:J$3228,F_Inputs!$B$7:$B$3228,Inp_PR24_SBB!$E53,F_Inputs!$A$7:$A$3228,$H$190)</f>
        <v>0</v>
      </c>
      <c r="M53" s="172" t="s">
        <v>474</v>
      </c>
      <c r="N53" s="173">
        <f>COUNTIF(InpC!$H$56:$L$266,Inp_PR24_SBB!E53)</f>
        <v>1</v>
      </c>
      <c r="O53" s="173">
        <f>COUNTIF(F_Inputs!$B$8:$B$3121,Inp_PR24_SBB!E53)</f>
        <v>18</v>
      </c>
      <c r="P53" s="164"/>
      <c r="Q53" s="164"/>
      <c r="R53" s="164"/>
      <c r="S53" s="164"/>
      <c r="T53" s="164"/>
      <c r="U53" s="164"/>
      <c r="V53" s="164"/>
    </row>
    <row r="54" spans="1:22" s="431" customFormat="1">
      <c r="A54" s="167" t="s">
        <v>449</v>
      </c>
      <c r="B54" s="164" t="s">
        <v>481</v>
      </c>
      <c r="C54" s="164"/>
      <c r="D54" s="163" t="s">
        <v>482</v>
      </c>
      <c r="E54" s="164" t="s">
        <v>128</v>
      </c>
      <c r="F54" s="432" t="s">
        <v>31</v>
      </c>
      <c r="G54" s="432"/>
      <c r="H54" s="433">
        <f>SUMIFS(F_Inputs!F$7:F$3228,F_Inputs!$B$7:$B$3228,Inp_PR24_SBB!$E54,F_Inputs!$A$7:$A$3228,$H$190)</f>
        <v>0</v>
      </c>
      <c r="I54" s="433">
        <f>SUMIFS(F_Inputs!G$7:G$3228,F_Inputs!$B$7:$B$3228,Inp_PR24_SBB!$E54,F_Inputs!$A$7:$A$3228,$H$190)</f>
        <v>0</v>
      </c>
      <c r="J54" s="433">
        <f>SUMIFS(F_Inputs!H$7:H$3228,F_Inputs!$B$7:$B$3228,Inp_PR24_SBB!$E54,F_Inputs!$A$7:$A$3228,$H$190)</f>
        <v>0</v>
      </c>
      <c r="K54" s="433">
        <f>SUMIFS(F_Inputs!I$7:I$3228,F_Inputs!$B$7:$B$3228,Inp_PR24_SBB!$E54,F_Inputs!$A$7:$A$3228,$H$190)</f>
        <v>0</v>
      </c>
      <c r="L54" s="433">
        <f>SUMIFS(F_Inputs!J$7:J$3228,F_Inputs!$B$7:$B$3228,Inp_PR24_SBB!$E54,F_Inputs!$A$7:$A$3228,$H$190)</f>
        <v>0</v>
      </c>
      <c r="M54" s="172" t="s">
        <v>474</v>
      </c>
      <c r="N54" s="173">
        <f>COUNTIF(InpC!$H$56:$L$266,Inp_PR24_SBB!E54)</f>
        <v>1</v>
      </c>
      <c r="O54" s="173">
        <f>COUNTIF(F_Inputs!$B$8:$B$3121,Inp_PR24_SBB!E54)</f>
        <v>18</v>
      </c>
      <c r="P54" s="164"/>
      <c r="Q54" s="164"/>
      <c r="R54" s="164"/>
      <c r="S54" s="164"/>
      <c r="T54" s="164"/>
      <c r="U54" s="164"/>
      <c r="V54" s="164"/>
    </row>
    <row r="55" spans="1:22" s="431" customFormat="1">
      <c r="A55" s="167" t="s">
        <v>449</v>
      </c>
      <c r="B55" s="164" t="s">
        <v>483</v>
      </c>
      <c r="C55" s="164"/>
      <c r="D55" s="163" t="s">
        <v>484</v>
      </c>
      <c r="E55" s="164" t="s">
        <v>130</v>
      </c>
      <c r="F55" s="432" t="s">
        <v>31</v>
      </c>
      <c r="G55" s="432"/>
      <c r="H55" s="433">
        <f>SUMIFS(F_Inputs!F$7:F$3228,F_Inputs!$B$7:$B$3228,Inp_PR24_SBB!$E55,F_Inputs!$A$7:$A$3228,$H$190)</f>
        <v>0</v>
      </c>
      <c r="I55" s="433">
        <f>SUMIFS(F_Inputs!G$7:G$3228,F_Inputs!$B$7:$B$3228,Inp_PR24_SBB!$E55,F_Inputs!$A$7:$A$3228,$H$190)</f>
        <v>0</v>
      </c>
      <c r="J55" s="433">
        <f>SUMIFS(F_Inputs!H$7:H$3228,F_Inputs!$B$7:$B$3228,Inp_PR24_SBB!$E55,F_Inputs!$A$7:$A$3228,$H$190)</f>
        <v>0</v>
      </c>
      <c r="K55" s="433">
        <f>SUMIFS(F_Inputs!I$7:I$3228,F_Inputs!$B$7:$B$3228,Inp_PR24_SBB!$E55,F_Inputs!$A$7:$A$3228,$H$190)</f>
        <v>0</v>
      </c>
      <c r="L55" s="433">
        <f>SUMIFS(F_Inputs!J$7:J$3228,F_Inputs!$B$7:$B$3228,Inp_PR24_SBB!$E55,F_Inputs!$A$7:$A$3228,$H$190)</f>
        <v>0</v>
      </c>
      <c r="M55" s="172" t="s">
        <v>474</v>
      </c>
      <c r="N55" s="173">
        <f>COUNTIF(InpC!$H$56:$L$266,Inp_PR24_SBB!E55)</f>
        <v>1</v>
      </c>
      <c r="O55" s="173">
        <f>COUNTIF(F_Inputs!$B$8:$B$3121,Inp_PR24_SBB!E55)</f>
        <v>18</v>
      </c>
      <c r="P55" s="164"/>
      <c r="Q55" s="164"/>
      <c r="R55" s="164"/>
      <c r="S55" s="164"/>
      <c r="T55" s="164"/>
      <c r="U55" s="164"/>
      <c r="V55" s="164"/>
    </row>
    <row r="56" spans="1:22" s="431" customFormat="1">
      <c r="A56" s="167" t="s">
        <v>449</v>
      </c>
      <c r="B56" s="164" t="s">
        <v>450</v>
      </c>
      <c r="C56" s="164"/>
      <c r="D56" s="163" t="s">
        <v>485</v>
      </c>
      <c r="E56" s="164" t="s">
        <v>132</v>
      </c>
      <c r="F56" s="432" t="s">
        <v>31</v>
      </c>
      <c r="G56" s="432"/>
      <c r="H56" s="433">
        <f>SUMIFS(F_Inputs!F$7:F$3228,F_Inputs!$B$7:$B$3228,Inp_PR24_SBB!$E56,F_Inputs!$A$7:$A$3228,$H$190)</f>
        <v>0</v>
      </c>
      <c r="I56" s="433">
        <f>SUMIFS(F_Inputs!G$7:G$3228,F_Inputs!$B$7:$B$3228,Inp_PR24_SBB!$E56,F_Inputs!$A$7:$A$3228,$H$190)</f>
        <v>0</v>
      </c>
      <c r="J56" s="433">
        <f>SUMIFS(F_Inputs!H$7:H$3228,F_Inputs!$B$7:$B$3228,Inp_PR24_SBB!$E56,F_Inputs!$A$7:$A$3228,$H$190)</f>
        <v>0</v>
      </c>
      <c r="K56" s="433">
        <f>SUMIFS(F_Inputs!I$7:I$3228,F_Inputs!$B$7:$B$3228,Inp_PR24_SBB!$E56,F_Inputs!$A$7:$A$3228,$H$190)</f>
        <v>0</v>
      </c>
      <c r="L56" s="433">
        <f>SUMIFS(F_Inputs!J$7:J$3228,F_Inputs!$B$7:$B$3228,Inp_PR24_SBB!$E56,F_Inputs!$A$7:$A$3228,$H$190)</f>
        <v>0</v>
      </c>
      <c r="M56" s="172" t="s">
        <v>474</v>
      </c>
      <c r="N56" s="173">
        <f>COUNTIF(InpC!$H$56:$L$266,Inp_PR24_SBB!E56)</f>
        <v>1</v>
      </c>
      <c r="O56" s="173">
        <f>COUNTIF(F_Inputs!$B$8:$B$3121,Inp_PR24_SBB!E56)</f>
        <v>18</v>
      </c>
      <c r="P56" s="164"/>
      <c r="Q56" s="164"/>
      <c r="R56" s="164"/>
      <c r="S56" s="164"/>
      <c r="T56" s="164"/>
      <c r="U56" s="164"/>
      <c r="V56" s="164"/>
    </row>
    <row r="57" spans="1:22" s="431" customFormat="1">
      <c r="A57" s="167" t="s">
        <v>449</v>
      </c>
      <c r="B57" s="164" t="s">
        <v>486</v>
      </c>
      <c r="C57" s="164"/>
      <c r="D57" s="163" t="s">
        <v>487</v>
      </c>
      <c r="E57" s="164" t="s">
        <v>134</v>
      </c>
      <c r="F57" s="432" t="s">
        <v>31</v>
      </c>
      <c r="G57" s="432"/>
      <c r="H57" s="433">
        <f>SUMIFS(F_Inputs!F$7:F$3228,F_Inputs!$B$7:$B$3228,Inp_PR24_SBB!$E57,F_Inputs!$A$7:$A$3228,$H$190)</f>
        <v>0</v>
      </c>
      <c r="I57" s="433">
        <f>SUMIFS(F_Inputs!G$7:G$3228,F_Inputs!$B$7:$B$3228,Inp_PR24_SBB!$E57,F_Inputs!$A$7:$A$3228,$H$190)</f>
        <v>0</v>
      </c>
      <c r="J57" s="433">
        <f>SUMIFS(F_Inputs!H$7:H$3228,F_Inputs!$B$7:$B$3228,Inp_PR24_SBB!$E57,F_Inputs!$A$7:$A$3228,$H$190)</f>
        <v>0</v>
      </c>
      <c r="K57" s="433">
        <f>SUMIFS(F_Inputs!I$7:I$3228,F_Inputs!$B$7:$B$3228,Inp_PR24_SBB!$E57,F_Inputs!$A$7:$A$3228,$H$190)</f>
        <v>0</v>
      </c>
      <c r="L57" s="433">
        <f>SUMIFS(F_Inputs!J$7:J$3228,F_Inputs!$B$7:$B$3228,Inp_PR24_SBB!$E57,F_Inputs!$A$7:$A$3228,$H$190)</f>
        <v>0</v>
      </c>
      <c r="M57" s="172" t="s">
        <v>474</v>
      </c>
      <c r="N57" s="173">
        <f>COUNTIF(InpC!$H$56:$L$266,Inp_PR24_SBB!E57)</f>
        <v>1</v>
      </c>
      <c r="O57" s="173">
        <f>COUNTIF(F_Inputs!$B$8:$B$3121,Inp_PR24_SBB!E57)</f>
        <v>18</v>
      </c>
      <c r="P57" s="164"/>
      <c r="Q57" s="164"/>
      <c r="R57" s="164"/>
      <c r="S57" s="164"/>
      <c r="T57" s="164"/>
      <c r="U57" s="164"/>
      <c r="V57" s="164"/>
    </row>
    <row r="58" spans="1:22" s="431" customFormat="1">
      <c r="A58" s="167" t="s">
        <v>488</v>
      </c>
      <c r="B58" s="164" t="s">
        <v>467</v>
      </c>
      <c r="C58" s="164"/>
      <c r="D58" s="174" t="s">
        <v>489</v>
      </c>
      <c r="E58" s="164" t="s">
        <v>136</v>
      </c>
      <c r="F58" s="432" t="s">
        <v>31</v>
      </c>
      <c r="G58" s="432"/>
      <c r="H58" s="433">
        <f>SUMIFS(F_Inputs!F$7:F$3228,F_Inputs!$B$7:$B$3228,Inp_PR24_SBB!$E58,F_Inputs!$A$7:$A$3228,$H$190)</f>
        <v>0</v>
      </c>
      <c r="I58" s="433">
        <f>SUMIFS(F_Inputs!G$7:G$3228,F_Inputs!$B$7:$B$3228,Inp_PR24_SBB!$E58,F_Inputs!$A$7:$A$3228,$H$190)</f>
        <v>0</v>
      </c>
      <c r="J58" s="433">
        <f>SUMIFS(F_Inputs!H$7:H$3228,F_Inputs!$B$7:$B$3228,Inp_PR24_SBB!$E58,F_Inputs!$A$7:$A$3228,$H$190)</f>
        <v>0</v>
      </c>
      <c r="K58" s="433">
        <f>SUMIFS(F_Inputs!I$7:I$3228,F_Inputs!$B$7:$B$3228,Inp_PR24_SBB!$E58,F_Inputs!$A$7:$A$3228,$H$190)</f>
        <v>0</v>
      </c>
      <c r="L58" s="433">
        <f>SUMIFS(F_Inputs!J$7:J$3228,F_Inputs!$B$7:$B$3228,Inp_PR24_SBB!$E58,F_Inputs!$A$7:$A$3228,$H$190)</f>
        <v>0</v>
      </c>
      <c r="M58" s="172" t="s">
        <v>452</v>
      </c>
      <c r="N58" s="173">
        <f>COUNTIF(InpC!$H$56:$L$266,Inp_PR24_SBB!E58)</f>
        <v>1</v>
      </c>
      <c r="O58" s="173">
        <f>COUNTIF(F_Inputs!$B$8:$B$3121,Inp_PR24_SBB!E58)</f>
        <v>18</v>
      </c>
      <c r="P58" s="164"/>
      <c r="Q58" s="164"/>
      <c r="R58" s="164"/>
      <c r="S58" s="164"/>
      <c r="T58" s="164"/>
      <c r="U58" s="164"/>
      <c r="V58" s="164"/>
    </row>
    <row r="59" spans="1:22" s="431" customFormat="1">
      <c r="A59" s="167" t="s">
        <v>488</v>
      </c>
      <c r="B59" s="164" t="s">
        <v>469</v>
      </c>
      <c r="C59" s="164"/>
      <c r="D59" s="174" t="s">
        <v>490</v>
      </c>
      <c r="E59" s="164" t="s">
        <v>137</v>
      </c>
      <c r="F59" s="432" t="s">
        <v>31</v>
      </c>
      <c r="G59" s="432"/>
      <c r="H59" s="433">
        <f>SUMIFS(F_Inputs!F$7:F$3228,F_Inputs!$B$7:$B$3228,Inp_PR24_SBB!$E59,F_Inputs!$A$7:$A$3228,$H$190)</f>
        <v>0</v>
      </c>
      <c r="I59" s="433">
        <f>SUMIFS(F_Inputs!G$7:G$3228,F_Inputs!$B$7:$B$3228,Inp_PR24_SBB!$E59,F_Inputs!$A$7:$A$3228,$H$190)</f>
        <v>0</v>
      </c>
      <c r="J59" s="433">
        <f>SUMIFS(F_Inputs!H$7:H$3228,F_Inputs!$B$7:$B$3228,Inp_PR24_SBB!$E59,F_Inputs!$A$7:$A$3228,$H$190)</f>
        <v>0</v>
      </c>
      <c r="K59" s="433">
        <f>SUMIFS(F_Inputs!I$7:I$3228,F_Inputs!$B$7:$B$3228,Inp_PR24_SBB!$E59,F_Inputs!$A$7:$A$3228,$H$190)</f>
        <v>0</v>
      </c>
      <c r="L59" s="433">
        <f>SUMIFS(F_Inputs!J$7:J$3228,F_Inputs!$B$7:$B$3228,Inp_PR24_SBB!$E59,F_Inputs!$A$7:$A$3228,$H$190)</f>
        <v>0</v>
      </c>
      <c r="M59" s="172" t="s">
        <v>452</v>
      </c>
      <c r="N59" s="173">
        <f>COUNTIF(InpC!$H$56:$L$266,Inp_PR24_SBB!E59)</f>
        <v>1</v>
      </c>
      <c r="O59" s="173">
        <f>COUNTIF(F_Inputs!$B$8:$B$3121,Inp_PR24_SBB!E59)</f>
        <v>18</v>
      </c>
      <c r="P59" s="164"/>
      <c r="Q59" s="164"/>
      <c r="R59" s="164"/>
      <c r="S59" s="164"/>
      <c r="T59" s="164"/>
      <c r="U59" s="164"/>
      <c r="V59" s="164"/>
    </row>
    <row r="60" spans="1:22" s="431" customFormat="1">
      <c r="A60" s="167" t="s">
        <v>488</v>
      </c>
      <c r="B60" s="164" t="s">
        <v>450</v>
      </c>
      <c r="C60" s="164"/>
      <c r="D60" s="174" t="s">
        <v>491</v>
      </c>
      <c r="E60" s="164" t="s">
        <v>138</v>
      </c>
      <c r="F60" s="432" t="s">
        <v>31</v>
      </c>
      <c r="G60" s="432"/>
      <c r="H60" s="433">
        <f>SUMIFS(F_Inputs!F$7:F$3228,F_Inputs!$B$7:$B$3228,Inp_PR24_SBB!$E60,F_Inputs!$A$7:$A$3228,$H$190)</f>
        <v>0</v>
      </c>
      <c r="I60" s="433">
        <f>SUMIFS(F_Inputs!G$7:G$3228,F_Inputs!$B$7:$B$3228,Inp_PR24_SBB!$E60,F_Inputs!$A$7:$A$3228,$H$190)</f>
        <v>0</v>
      </c>
      <c r="J60" s="433">
        <f>SUMIFS(F_Inputs!H$7:H$3228,F_Inputs!$B$7:$B$3228,Inp_PR24_SBB!$E60,F_Inputs!$A$7:$A$3228,$H$190)</f>
        <v>0</v>
      </c>
      <c r="K60" s="433">
        <f>SUMIFS(F_Inputs!I$7:I$3228,F_Inputs!$B$7:$B$3228,Inp_PR24_SBB!$E60,F_Inputs!$A$7:$A$3228,$H$190)</f>
        <v>0</v>
      </c>
      <c r="L60" s="433">
        <f>SUMIFS(F_Inputs!J$7:J$3228,F_Inputs!$B$7:$B$3228,Inp_PR24_SBB!$E60,F_Inputs!$A$7:$A$3228,$H$190)</f>
        <v>0</v>
      </c>
      <c r="M60" s="172" t="s">
        <v>452</v>
      </c>
      <c r="N60" s="173">
        <f>COUNTIF(InpC!$H$56:$L$266,Inp_PR24_SBB!E60)</f>
        <v>1</v>
      </c>
      <c r="O60" s="173">
        <f>COUNTIF(F_Inputs!$B$8:$B$3121,Inp_PR24_SBB!E60)</f>
        <v>18</v>
      </c>
      <c r="P60" s="164"/>
      <c r="Q60" s="164"/>
      <c r="R60" s="164"/>
      <c r="S60" s="164"/>
      <c r="T60" s="164"/>
      <c r="U60" s="164"/>
      <c r="V60" s="164"/>
    </row>
    <row r="61" spans="1:22" s="431" customFormat="1">
      <c r="A61" s="167" t="s">
        <v>488</v>
      </c>
      <c r="B61" s="164" t="s">
        <v>453</v>
      </c>
      <c r="C61" s="164"/>
      <c r="D61" s="174" t="s">
        <v>492</v>
      </c>
      <c r="E61" s="164" t="s">
        <v>139</v>
      </c>
      <c r="F61" s="432" t="s">
        <v>31</v>
      </c>
      <c r="G61" s="432"/>
      <c r="H61" s="433">
        <f>SUMIFS(F_Inputs!F$7:F$3228,F_Inputs!$B$7:$B$3228,Inp_PR24_SBB!$E61,F_Inputs!$A$7:$A$3228,$H$190)</f>
        <v>0</v>
      </c>
      <c r="I61" s="433">
        <f>SUMIFS(F_Inputs!G$7:G$3228,F_Inputs!$B$7:$B$3228,Inp_PR24_SBB!$E61,F_Inputs!$A$7:$A$3228,$H$190)</f>
        <v>0</v>
      </c>
      <c r="J61" s="433">
        <f>SUMIFS(F_Inputs!H$7:H$3228,F_Inputs!$B$7:$B$3228,Inp_PR24_SBB!$E61,F_Inputs!$A$7:$A$3228,$H$190)</f>
        <v>0</v>
      </c>
      <c r="K61" s="433">
        <f>SUMIFS(F_Inputs!I$7:I$3228,F_Inputs!$B$7:$B$3228,Inp_PR24_SBB!$E61,F_Inputs!$A$7:$A$3228,$H$190)</f>
        <v>0</v>
      </c>
      <c r="L61" s="433">
        <f>SUMIFS(F_Inputs!J$7:J$3228,F_Inputs!$B$7:$B$3228,Inp_PR24_SBB!$E61,F_Inputs!$A$7:$A$3228,$H$190)</f>
        <v>0</v>
      </c>
      <c r="M61" s="172" t="s">
        <v>452</v>
      </c>
      <c r="N61" s="173">
        <f>COUNTIF(InpC!$H$56:$L$266,Inp_PR24_SBB!E61)</f>
        <v>1</v>
      </c>
      <c r="O61" s="173">
        <f>COUNTIF(F_Inputs!$B$8:$B$3121,Inp_PR24_SBB!E61)</f>
        <v>18</v>
      </c>
      <c r="P61" s="164"/>
      <c r="Q61" s="164"/>
      <c r="R61" s="164"/>
      <c r="S61" s="164"/>
      <c r="T61" s="164"/>
      <c r="U61" s="164"/>
      <c r="V61" s="164"/>
    </row>
    <row r="62" spans="1:22" s="431" customFormat="1">
      <c r="A62" s="167" t="s">
        <v>488</v>
      </c>
      <c r="B62" s="164" t="s">
        <v>455</v>
      </c>
      <c r="C62" s="164"/>
      <c r="D62" s="174" t="s">
        <v>493</v>
      </c>
      <c r="E62" s="164" t="s">
        <v>140</v>
      </c>
      <c r="F62" s="432" t="s">
        <v>31</v>
      </c>
      <c r="G62" s="432"/>
      <c r="H62" s="433">
        <f>SUMIFS(F_Inputs!F$7:F$3228,F_Inputs!$B$7:$B$3228,Inp_PR24_SBB!$E62,F_Inputs!$A$7:$A$3228,$H$190)</f>
        <v>0</v>
      </c>
      <c r="I62" s="433">
        <f>SUMIFS(F_Inputs!G$7:G$3228,F_Inputs!$B$7:$B$3228,Inp_PR24_SBB!$E62,F_Inputs!$A$7:$A$3228,$H$190)</f>
        <v>0</v>
      </c>
      <c r="J62" s="433">
        <f>SUMIFS(F_Inputs!H$7:H$3228,F_Inputs!$B$7:$B$3228,Inp_PR24_SBB!$E62,F_Inputs!$A$7:$A$3228,$H$190)</f>
        <v>0</v>
      </c>
      <c r="K62" s="433">
        <f>SUMIFS(F_Inputs!I$7:I$3228,F_Inputs!$B$7:$B$3228,Inp_PR24_SBB!$E62,F_Inputs!$A$7:$A$3228,$H$190)</f>
        <v>0</v>
      </c>
      <c r="L62" s="433">
        <f>SUMIFS(F_Inputs!J$7:J$3228,F_Inputs!$B$7:$B$3228,Inp_PR24_SBB!$E62,F_Inputs!$A$7:$A$3228,$H$190)</f>
        <v>0</v>
      </c>
      <c r="M62" s="172" t="s">
        <v>452</v>
      </c>
      <c r="N62" s="173">
        <f>COUNTIF(InpC!$H$56:$L$266,Inp_PR24_SBB!E62)</f>
        <v>1</v>
      </c>
      <c r="O62" s="173">
        <f>COUNTIF(F_Inputs!$B$8:$B$3121,Inp_PR24_SBB!E62)</f>
        <v>18</v>
      </c>
      <c r="P62" s="164"/>
      <c r="Q62" s="164"/>
      <c r="R62" s="164"/>
      <c r="S62" s="164"/>
      <c r="T62" s="164"/>
      <c r="U62" s="164"/>
      <c r="V62" s="164"/>
    </row>
    <row r="63" spans="1:22" s="431" customFormat="1">
      <c r="A63" s="167" t="s">
        <v>488</v>
      </c>
      <c r="B63" s="164" t="s">
        <v>457</v>
      </c>
      <c r="C63" s="164"/>
      <c r="D63" s="174" t="s">
        <v>494</v>
      </c>
      <c r="E63" s="164" t="s">
        <v>141</v>
      </c>
      <c r="F63" s="432" t="s">
        <v>31</v>
      </c>
      <c r="G63" s="432"/>
      <c r="H63" s="433">
        <f>SUMIFS(F_Inputs!F$7:F$3228,F_Inputs!$B$7:$B$3228,Inp_PR24_SBB!$E63,F_Inputs!$A$7:$A$3228,$H$190)</f>
        <v>0</v>
      </c>
      <c r="I63" s="433">
        <f>SUMIFS(F_Inputs!G$7:G$3228,F_Inputs!$B$7:$B$3228,Inp_PR24_SBB!$E63,F_Inputs!$A$7:$A$3228,$H$190)</f>
        <v>0</v>
      </c>
      <c r="J63" s="433">
        <f>SUMIFS(F_Inputs!H$7:H$3228,F_Inputs!$B$7:$B$3228,Inp_PR24_SBB!$E63,F_Inputs!$A$7:$A$3228,$H$190)</f>
        <v>0</v>
      </c>
      <c r="K63" s="433">
        <f>SUMIFS(F_Inputs!I$7:I$3228,F_Inputs!$B$7:$B$3228,Inp_PR24_SBB!$E63,F_Inputs!$A$7:$A$3228,$H$190)</f>
        <v>0</v>
      </c>
      <c r="L63" s="433">
        <f>SUMIFS(F_Inputs!J$7:J$3228,F_Inputs!$B$7:$B$3228,Inp_PR24_SBB!$E63,F_Inputs!$A$7:$A$3228,$H$190)</f>
        <v>0</v>
      </c>
      <c r="M63" s="172" t="s">
        <v>452</v>
      </c>
      <c r="N63" s="173">
        <f>COUNTIF(InpC!$H$56:$L$266,Inp_PR24_SBB!E63)</f>
        <v>1</v>
      </c>
      <c r="O63" s="173">
        <f>COUNTIF(F_Inputs!$B$8:$B$3121,Inp_PR24_SBB!E63)</f>
        <v>18</v>
      </c>
      <c r="P63" s="164"/>
      <c r="Q63" s="164"/>
      <c r="R63" s="164"/>
      <c r="S63" s="164"/>
      <c r="T63" s="164"/>
      <c r="U63" s="164"/>
      <c r="V63" s="164"/>
    </row>
    <row r="64" spans="1:22" s="431" customFormat="1">
      <c r="A64" s="167" t="s">
        <v>488</v>
      </c>
      <c r="B64" s="164" t="s">
        <v>459</v>
      </c>
      <c r="C64" s="164"/>
      <c r="D64" s="174" t="s">
        <v>495</v>
      </c>
      <c r="E64" s="164" t="s">
        <v>142</v>
      </c>
      <c r="F64" s="432" t="s">
        <v>31</v>
      </c>
      <c r="G64" s="432"/>
      <c r="H64" s="433">
        <f>SUMIFS(F_Inputs!F$7:F$3228,F_Inputs!$B$7:$B$3228,Inp_PR24_SBB!$E64,F_Inputs!$A$7:$A$3228,$H$190)</f>
        <v>0</v>
      </c>
      <c r="I64" s="433">
        <f>SUMIFS(F_Inputs!G$7:G$3228,F_Inputs!$B$7:$B$3228,Inp_PR24_SBB!$E64,F_Inputs!$A$7:$A$3228,$H$190)</f>
        <v>0</v>
      </c>
      <c r="J64" s="433">
        <f>SUMIFS(F_Inputs!H$7:H$3228,F_Inputs!$B$7:$B$3228,Inp_PR24_SBB!$E64,F_Inputs!$A$7:$A$3228,$H$190)</f>
        <v>0</v>
      </c>
      <c r="K64" s="433">
        <f>SUMIFS(F_Inputs!I$7:I$3228,F_Inputs!$B$7:$B$3228,Inp_PR24_SBB!$E64,F_Inputs!$A$7:$A$3228,$H$190)</f>
        <v>0</v>
      </c>
      <c r="L64" s="433">
        <f>SUMIFS(F_Inputs!J$7:J$3228,F_Inputs!$B$7:$B$3228,Inp_PR24_SBB!$E64,F_Inputs!$A$7:$A$3228,$H$190)</f>
        <v>0</v>
      </c>
      <c r="M64" s="172" t="s">
        <v>452</v>
      </c>
      <c r="N64" s="173">
        <f>COUNTIF(InpC!$H$56:$L$266,Inp_PR24_SBB!E64)</f>
        <v>1</v>
      </c>
      <c r="O64" s="173">
        <f>COUNTIF(F_Inputs!$B$8:$B$3121,Inp_PR24_SBB!E64)</f>
        <v>18</v>
      </c>
      <c r="P64" s="164"/>
      <c r="Q64" s="164"/>
      <c r="R64" s="164"/>
      <c r="S64" s="164"/>
      <c r="T64" s="164"/>
      <c r="U64" s="164"/>
      <c r="V64" s="164"/>
    </row>
    <row r="65" spans="1:22" s="431" customFormat="1">
      <c r="A65" s="167" t="s">
        <v>488</v>
      </c>
      <c r="B65" s="164" t="s">
        <v>496</v>
      </c>
      <c r="C65" s="164"/>
      <c r="D65" s="174" t="s">
        <v>497</v>
      </c>
      <c r="E65" s="164" t="s">
        <v>143</v>
      </c>
      <c r="F65" s="432" t="s">
        <v>31</v>
      </c>
      <c r="G65" s="432"/>
      <c r="H65" s="433">
        <f>SUMIFS(F_Inputs!F$7:F$3228,F_Inputs!$B$7:$B$3228,Inp_PR24_SBB!$E65,F_Inputs!$A$7:$A$3228,$H$190)</f>
        <v>0</v>
      </c>
      <c r="I65" s="433">
        <f>SUMIFS(F_Inputs!G$7:G$3228,F_Inputs!$B$7:$B$3228,Inp_PR24_SBB!$E65,F_Inputs!$A$7:$A$3228,$H$190)</f>
        <v>0</v>
      </c>
      <c r="J65" s="433">
        <f>SUMIFS(F_Inputs!H$7:H$3228,F_Inputs!$B$7:$B$3228,Inp_PR24_SBB!$E65,F_Inputs!$A$7:$A$3228,$H$190)</f>
        <v>0</v>
      </c>
      <c r="K65" s="433">
        <f>SUMIFS(F_Inputs!I$7:I$3228,F_Inputs!$B$7:$B$3228,Inp_PR24_SBB!$E65,F_Inputs!$A$7:$A$3228,$H$190)</f>
        <v>0</v>
      </c>
      <c r="L65" s="433">
        <f>SUMIFS(F_Inputs!J$7:J$3228,F_Inputs!$B$7:$B$3228,Inp_PR24_SBB!$E65,F_Inputs!$A$7:$A$3228,$H$190)</f>
        <v>0</v>
      </c>
      <c r="M65" s="172" t="s">
        <v>452</v>
      </c>
      <c r="N65" s="173">
        <f>COUNTIF(InpC!$H$56:$L$266,Inp_PR24_SBB!E65)</f>
        <v>1</v>
      </c>
      <c r="O65" s="173">
        <f>COUNTIF(F_Inputs!$B$8:$B$3121,Inp_PR24_SBB!E65)</f>
        <v>18</v>
      </c>
      <c r="P65" s="164"/>
      <c r="Q65" s="164"/>
      <c r="R65" s="164"/>
      <c r="S65" s="164"/>
      <c r="T65" s="164"/>
      <c r="U65" s="164"/>
      <c r="V65" s="164"/>
    </row>
    <row r="66" spans="1:22" s="431" customFormat="1">
      <c r="A66" s="167" t="s">
        <v>488</v>
      </c>
      <c r="B66" s="164" t="s">
        <v>463</v>
      </c>
      <c r="C66" s="164"/>
      <c r="D66" s="174" t="s">
        <v>498</v>
      </c>
      <c r="E66" s="164" t="s">
        <v>145</v>
      </c>
      <c r="F66" s="432" t="s">
        <v>31</v>
      </c>
      <c r="G66" s="432"/>
      <c r="H66" s="433">
        <f>SUMIFS(F_Inputs!F$7:F$3228,F_Inputs!$B$7:$B$3228,Inp_PR24_SBB!$E66,F_Inputs!$A$7:$A$3228,$H$190)</f>
        <v>0</v>
      </c>
      <c r="I66" s="433">
        <f>SUMIFS(F_Inputs!G$7:G$3228,F_Inputs!$B$7:$B$3228,Inp_PR24_SBB!$E66,F_Inputs!$A$7:$A$3228,$H$190)</f>
        <v>0</v>
      </c>
      <c r="J66" s="433">
        <f>SUMIFS(F_Inputs!H$7:H$3228,F_Inputs!$B$7:$B$3228,Inp_PR24_SBB!$E66,F_Inputs!$A$7:$A$3228,$H$190)</f>
        <v>0</v>
      </c>
      <c r="K66" s="433">
        <f>SUMIFS(F_Inputs!I$7:I$3228,F_Inputs!$B$7:$B$3228,Inp_PR24_SBB!$E66,F_Inputs!$A$7:$A$3228,$H$190)</f>
        <v>0</v>
      </c>
      <c r="L66" s="433">
        <f>SUMIFS(F_Inputs!J$7:J$3228,F_Inputs!$B$7:$B$3228,Inp_PR24_SBB!$E66,F_Inputs!$A$7:$A$3228,$H$190)</f>
        <v>0</v>
      </c>
      <c r="M66" s="172" t="s">
        <v>452</v>
      </c>
      <c r="N66" s="173">
        <f>COUNTIF(InpC!$H$56:$L$266,Inp_PR24_SBB!E66)</f>
        <v>1</v>
      </c>
      <c r="O66" s="173">
        <f>COUNTIF(F_Inputs!$B$8:$B$3121,Inp_PR24_SBB!E66)</f>
        <v>18</v>
      </c>
      <c r="P66" s="164"/>
      <c r="Q66" s="164"/>
      <c r="R66" s="164"/>
      <c r="S66" s="164"/>
      <c r="T66" s="164"/>
      <c r="U66" s="164"/>
      <c r="V66" s="164"/>
    </row>
    <row r="67" spans="1:22" s="431" customFormat="1">
      <c r="A67" s="167" t="s">
        <v>488</v>
      </c>
      <c r="B67" s="164" t="s">
        <v>465</v>
      </c>
      <c r="C67" s="164"/>
      <c r="D67" s="174" t="s">
        <v>499</v>
      </c>
      <c r="E67" s="164" t="s">
        <v>146</v>
      </c>
      <c r="F67" s="432" t="s">
        <v>31</v>
      </c>
      <c r="G67" s="432"/>
      <c r="H67" s="433">
        <f>SUMIFS(F_Inputs!F$7:F$3228,F_Inputs!$B$7:$B$3228,Inp_PR24_SBB!$E67,F_Inputs!$A$7:$A$3228,$H$190)</f>
        <v>0</v>
      </c>
      <c r="I67" s="433">
        <f>SUMIFS(F_Inputs!G$7:G$3228,F_Inputs!$B$7:$B$3228,Inp_PR24_SBB!$E67,F_Inputs!$A$7:$A$3228,$H$190)</f>
        <v>0</v>
      </c>
      <c r="J67" s="433">
        <f>SUMIFS(F_Inputs!H$7:H$3228,F_Inputs!$B$7:$B$3228,Inp_PR24_SBB!$E67,F_Inputs!$A$7:$A$3228,$H$190)</f>
        <v>0</v>
      </c>
      <c r="K67" s="433">
        <f>SUMIFS(F_Inputs!I$7:I$3228,F_Inputs!$B$7:$B$3228,Inp_PR24_SBB!$E67,F_Inputs!$A$7:$A$3228,$H$190)</f>
        <v>0</v>
      </c>
      <c r="L67" s="433">
        <f>SUMIFS(F_Inputs!J$7:J$3228,F_Inputs!$B$7:$B$3228,Inp_PR24_SBB!$E67,F_Inputs!$A$7:$A$3228,$H$190)</f>
        <v>0</v>
      </c>
      <c r="M67" s="172" t="s">
        <v>452</v>
      </c>
      <c r="N67" s="173">
        <f>COUNTIF(InpC!$H$56:$L$266,Inp_PR24_SBB!E67)</f>
        <v>1</v>
      </c>
      <c r="O67" s="173">
        <f>COUNTIF(F_Inputs!$B$8:$B$3121,Inp_PR24_SBB!E67)</f>
        <v>18</v>
      </c>
      <c r="P67" s="164"/>
      <c r="Q67" s="164"/>
      <c r="R67" s="164"/>
      <c r="S67" s="164"/>
      <c r="T67" s="164"/>
      <c r="U67" s="164"/>
      <c r="V67" s="164"/>
    </row>
    <row r="68" spans="1:22" s="431" customFormat="1">
      <c r="A68" s="167" t="s">
        <v>488</v>
      </c>
      <c r="B68" s="164" t="s">
        <v>453</v>
      </c>
      <c r="C68" s="164"/>
      <c r="D68" s="174" t="s">
        <v>500</v>
      </c>
      <c r="E68" s="164" t="s">
        <v>147</v>
      </c>
      <c r="F68" s="432" t="s">
        <v>31</v>
      </c>
      <c r="G68" s="432"/>
      <c r="H68" s="433">
        <f>SUMIFS(F_Inputs!F$7:F$3228,F_Inputs!$B$7:$B$3228,Inp_PR24_SBB!$E68,F_Inputs!$A$7:$A$3228,$H$190)</f>
        <v>0</v>
      </c>
      <c r="I68" s="433">
        <f>SUMIFS(F_Inputs!G$7:G$3228,F_Inputs!$B$7:$B$3228,Inp_PR24_SBB!$E68,F_Inputs!$A$7:$A$3228,$H$190)</f>
        <v>0</v>
      </c>
      <c r="J68" s="433">
        <f>SUMIFS(F_Inputs!H$7:H$3228,F_Inputs!$B$7:$B$3228,Inp_PR24_SBB!$E68,F_Inputs!$A$7:$A$3228,$H$190)</f>
        <v>0</v>
      </c>
      <c r="K68" s="433">
        <f>SUMIFS(F_Inputs!I$7:I$3228,F_Inputs!$B$7:$B$3228,Inp_PR24_SBB!$E68,F_Inputs!$A$7:$A$3228,$H$190)</f>
        <v>0</v>
      </c>
      <c r="L68" s="433">
        <f>SUMIFS(F_Inputs!J$7:J$3228,F_Inputs!$B$7:$B$3228,Inp_PR24_SBB!$E68,F_Inputs!$A$7:$A$3228,$H$190)</f>
        <v>0</v>
      </c>
      <c r="M68" s="172" t="s">
        <v>474</v>
      </c>
      <c r="N68" s="173">
        <f>COUNTIF(InpC!$H$56:$L$266,Inp_PR24_SBB!E68)</f>
        <v>1</v>
      </c>
      <c r="O68" s="173">
        <f>COUNTIF(F_Inputs!$B$8:$B$3121,Inp_PR24_SBB!E68)</f>
        <v>18</v>
      </c>
      <c r="P68" s="164"/>
      <c r="Q68" s="164"/>
      <c r="R68" s="164"/>
      <c r="S68" s="164"/>
      <c r="T68" s="164"/>
      <c r="U68" s="164"/>
      <c r="V68" s="164"/>
    </row>
    <row r="69" spans="1:22" s="431" customFormat="1">
      <c r="A69" s="167" t="s">
        <v>488</v>
      </c>
      <c r="B69" s="164" t="s">
        <v>455</v>
      </c>
      <c r="C69" s="164"/>
      <c r="D69" s="174" t="s">
        <v>501</v>
      </c>
      <c r="E69" s="164" t="s">
        <v>148</v>
      </c>
      <c r="F69" s="432" t="s">
        <v>31</v>
      </c>
      <c r="G69" s="432"/>
      <c r="H69" s="433">
        <f>SUMIFS(F_Inputs!F$7:F$3228,F_Inputs!$B$7:$B$3228,Inp_PR24_SBB!$E69,F_Inputs!$A$7:$A$3228,$H$190)</f>
        <v>0</v>
      </c>
      <c r="I69" s="433">
        <f>SUMIFS(F_Inputs!G$7:G$3228,F_Inputs!$B$7:$B$3228,Inp_PR24_SBB!$E69,F_Inputs!$A$7:$A$3228,$H$190)</f>
        <v>0</v>
      </c>
      <c r="J69" s="433">
        <f>SUMIFS(F_Inputs!H$7:H$3228,F_Inputs!$B$7:$B$3228,Inp_PR24_SBB!$E69,F_Inputs!$A$7:$A$3228,$H$190)</f>
        <v>0</v>
      </c>
      <c r="K69" s="433">
        <f>SUMIFS(F_Inputs!I$7:I$3228,F_Inputs!$B$7:$B$3228,Inp_PR24_SBB!$E69,F_Inputs!$A$7:$A$3228,$H$190)</f>
        <v>0</v>
      </c>
      <c r="L69" s="433">
        <f>SUMIFS(F_Inputs!J$7:J$3228,F_Inputs!$B$7:$B$3228,Inp_PR24_SBB!$E69,F_Inputs!$A$7:$A$3228,$H$190)</f>
        <v>0</v>
      </c>
      <c r="M69" s="172" t="s">
        <v>474</v>
      </c>
      <c r="N69" s="173">
        <f>COUNTIF(InpC!$H$56:$L$266,Inp_PR24_SBB!E69)</f>
        <v>1</v>
      </c>
      <c r="O69" s="173">
        <f>COUNTIF(F_Inputs!$B$8:$B$3121,Inp_PR24_SBB!E69)</f>
        <v>18</v>
      </c>
      <c r="P69" s="164"/>
      <c r="Q69" s="164"/>
      <c r="R69" s="164"/>
      <c r="S69" s="164"/>
      <c r="T69" s="164"/>
      <c r="U69" s="164"/>
      <c r="V69" s="164"/>
    </row>
    <row r="70" spans="1:22" s="431" customFormat="1">
      <c r="A70" s="167" t="s">
        <v>488</v>
      </c>
      <c r="B70" s="164" t="s">
        <v>457</v>
      </c>
      <c r="C70" s="164"/>
      <c r="D70" s="174" t="s">
        <v>502</v>
      </c>
      <c r="E70" s="164" t="s">
        <v>149</v>
      </c>
      <c r="F70" s="432" t="s">
        <v>31</v>
      </c>
      <c r="G70" s="432"/>
      <c r="H70" s="433">
        <f>SUMIFS(F_Inputs!F$7:F$3228,F_Inputs!$B$7:$B$3228,Inp_PR24_SBB!$E70,F_Inputs!$A$7:$A$3228,$H$190)</f>
        <v>0</v>
      </c>
      <c r="I70" s="433">
        <f>SUMIFS(F_Inputs!G$7:G$3228,F_Inputs!$B$7:$B$3228,Inp_PR24_SBB!$E70,F_Inputs!$A$7:$A$3228,$H$190)</f>
        <v>0</v>
      </c>
      <c r="J70" s="433">
        <f>SUMIFS(F_Inputs!H$7:H$3228,F_Inputs!$B$7:$B$3228,Inp_PR24_SBB!$E70,F_Inputs!$A$7:$A$3228,$H$190)</f>
        <v>0</v>
      </c>
      <c r="K70" s="433">
        <f>SUMIFS(F_Inputs!I$7:I$3228,F_Inputs!$B$7:$B$3228,Inp_PR24_SBB!$E70,F_Inputs!$A$7:$A$3228,$H$190)</f>
        <v>0</v>
      </c>
      <c r="L70" s="433">
        <f>SUMIFS(F_Inputs!J$7:J$3228,F_Inputs!$B$7:$B$3228,Inp_PR24_SBB!$E70,F_Inputs!$A$7:$A$3228,$H$190)</f>
        <v>0</v>
      </c>
      <c r="M70" s="172" t="s">
        <v>474</v>
      </c>
      <c r="N70" s="173">
        <f>COUNTIF(InpC!$H$56:$L$266,Inp_PR24_SBB!E70)</f>
        <v>1</v>
      </c>
      <c r="O70" s="173">
        <f>COUNTIF(F_Inputs!$B$8:$B$3121,Inp_PR24_SBB!E70)</f>
        <v>18</v>
      </c>
      <c r="P70" s="164"/>
      <c r="Q70" s="164"/>
      <c r="R70" s="164"/>
      <c r="S70" s="164"/>
      <c r="T70" s="164"/>
      <c r="U70" s="164"/>
      <c r="V70" s="164"/>
    </row>
    <row r="71" spans="1:22" s="431" customFormat="1">
      <c r="A71" s="167" t="s">
        <v>488</v>
      </c>
      <c r="B71" s="164" t="s">
        <v>459</v>
      </c>
      <c r="C71" s="164"/>
      <c r="D71" s="174" t="s">
        <v>503</v>
      </c>
      <c r="E71" s="164" t="s">
        <v>150</v>
      </c>
      <c r="F71" s="432" t="s">
        <v>31</v>
      </c>
      <c r="G71" s="432"/>
      <c r="H71" s="433">
        <f>SUMIFS(F_Inputs!F$7:F$3228,F_Inputs!$B$7:$B$3228,Inp_PR24_SBB!$E71,F_Inputs!$A$7:$A$3228,$H$190)</f>
        <v>0</v>
      </c>
      <c r="I71" s="433">
        <f>SUMIFS(F_Inputs!G$7:G$3228,F_Inputs!$B$7:$B$3228,Inp_PR24_SBB!$E71,F_Inputs!$A$7:$A$3228,$H$190)</f>
        <v>0</v>
      </c>
      <c r="J71" s="433">
        <f>SUMIFS(F_Inputs!H$7:H$3228,F_Inputs!$B$7:$B$3228,Inp_PR24_SBB!$E71,F_Inputs!$A$7:$A$3228,$H$190)</f>
        <v>0</v>
      </c>
      <c r="K71" s="433">
        <f>SUMIFS(F_Inputs!I$7:I$3228,F_Inputs!$B$7:$B$3228,Inp_PR24_SBB!$E71,F_Inputs!$A$7:$A$3228,$H$190)</f>
        <v>0</v>
      </c>
      <c r="L71" s="433">
        <f>SUMIFS(F_Inputs!J$7:J$3228,F_Inputs!$B$7:$B$3228,Inp_PR24_SBB!$E71,F_Inputs!$A$7:$A$3228,$H$190)</f>
        <v>0</v>
      </c>
      <c r="M71" s="172" t="s">
        <v>474</v>
      </c>
      <c r="N71" s="173">
        <f>COUNTIF(InpC!$H$56:$L$266,Inp_PR24_SBB!E71)</f>
        <v>1</v>
      </c>
      <c r="O71" s="173">
        <f>COUNTIF(F_Inputs!$B$8:$B$3121,Inp_PR24_SBB!E71)</f>
        <v>18</v>
      </c>
      <c r="P71" s="164"/>
      <c r="Q71" s="164"/>
      <c r="R71" s="164"/>
      <c r="S71" s="164"/>
      <c r="T71" s="164"/>
      <c r="U71" s="164"/>
      <c r="V71" s="164"/>
    </row>
    <row r="72" spans="1:22" s="431" customFormat="1">
      <c r="A72" s="167" t="s">
        <v>488</v>
      </c>
      <c r="B72" s="164" t="s">
        <v>496</v>
      </c>
      <c r="C72" s="164"/>
      <c r="D72" s="174" t="s">
        <v>504</v>
      </c>
      <c r="E72" s="164" t="s">
        <v>151</v>
      </c>
      <c r="F72" s="432" t="s">
        <v>31</v>
      </c>
      <c r="G72" s="432"/>
      <c r="H72" s="433">
        <f>SUMIFS(F_Inputs!F$7:F$3228,F_Inputs!$B$7:$B$3228,Inp_PR24_SBB!$E72,F_Inputs!$A$7:$A$3228,$H$190)</f>
        <v>0</v>
      </c>
      <c r="I72" s="433">
        <f>SUMIFS(F_Inputs!G$7:G$3228,F_Inputs!$B$7:$B$3228,Inp_PR24_SBB!$E72,F_Inputs!$A$7:$A$3228,$H$190)</f>
        <v>0</v>
      </c>
      <c r="J72" s="433">
        <f>SUMIFS(F_Inputs!H$7:H$3228,F_Inputs!$B$7:$B$3228,Inp_PR24_SBB!$E72,F_Inputs!$A$7:$A$3228,$H$190)</f>
        <v>0</v>
      </c>
      <c r="K72" s="433">
        <f>SUMIFS(F_Inputs!I$7:I$3228,F_Inputs!$B$7:$B$3228,Inp_PR24_SBB!$E72,F_Inputs!$A$7:$A$3228,$H$190)</f>
        <v>0</v>
      </c>
      <c r="L72" s="433">
        <f>SUMIFS(F_Inputs!J$7:J$3228,F_Inputs!$B$7:$B$3228,Inp_PR24_SBB!$E72,F_Inputs!$A$7:$A$3228,$H$190)</f>
        <v>0</v>
      </c>
      <c r="M72" s="172" t="s">
        <v>474</v>
      </c>
      <c r="N72" s="173">
        <f>COUNTIF(InpC!$H$56:$L$266,Inp_PR24_SBB!E72)</f>
        <v>1</v>
      </c>
      <c r="O72" s="173">
        <f>COUNTIF(F_Inputs!$B$8:$B$3121,Inp_PR24_SBB!E72)</f>
        <v>18</v>
      </c>
      <c r="P72" s="164"/>
      <c r="Q72" s="164"/>
      <c r="R72" s="164"/>
      <c r="S72" s="164"/>
      <c r="T72" s="164"/>
      <c r="U72" s="164"/>
      <c r="V72" s="164"/>
    </row>
    <row r="73" spans="1:22" s="431" customFormat="1">
      <c r="A73" s="167" t="s">
        <v>488</v>
      </c>
      <c r="B73" s="164" t="s">
        <v>479</v>
      </c>
      <c r="C73" s="164"/>
      <c r="D73" s="174" t="s">
        <v>505</v>
      </c>
      <c r="E73" s="164" t="s">
        <v>153</v>
      </c>
      <c r="F73" s="432" t="s">
        <v>31</v>
      </c>
      <c r="G73" s="432"/>
      <c r="H73" s="433">
        <f>SUMIFS(F_Inputs!F$7:F$3228,F_Inputs!$B$7:$B$3228,Inp_PR24_SBB!$E73,F_Inputs!$A$7:$A$3228,$H$190)</f>
        <v>0</v>
      </c>
      <c r="I73" s="433">
        <f>SUMIFS(F_Inputs!G$7:G$3228,F_Inputs!$B$7:$B$3228,Inp_PR24_SBB!$E73,F_Inputs!$A$7:$A$3228,$H$190)</f>
        <v>0</v>
      </c>
      <c r="J73" s="433">
        <f>SUMIFS(F_Inputs!H$7:H$3228,F_Inputs!$B$7:$B$3228,Inp_PR24_SBB!$E73,F_Inputs!$A$7:$A$3228,$H$190)</f>
        <v>0</v>
      </c>
      <c r="K73" s="433">
        <f>SUMIFS(F_Inputs!I$7:I$3228,F_Inputs!$B$7:$B$3228,Inp_PR24_SBB!$E73,F_Inputs!$A$7:$A$3228,$H$190)</f>
        <v>0</v>
      </c>
      <c r="L73" s="433">
        <f>SUMIFS(F_Inputs!J$7:J$3228,F_Inputs!$B$7:$B$3228,Inp_PR24_SBB!$E73,F_Inputs!$A$7:$A$3228,$H$190)</f>
        <v>0</v>
      </c>
      <c r="M73" s="172" t="s">
        <v>474</v>
      </c>
      <c r="N73" s="173">
        <f>COUNTIF(InpC!$H$56:$L$266,Inp_PR24_SBB!E73)</f>
        <v>1</v>
      </c>
      <c r="O73" s="173">
        <f>COUNTIF(F_Inputs!$B$8:$B$3121,Inp_PR24_SBB!E73)</f>
        <v>18</v>
      </c>
      <c r="P73" s="164"/>
      <c r="Q73" s="164"/>
      <c r="R73" s="164"/>
      <c r="S73" s="164"/>
      <c r="T73" s="164"/>
      <c r="U73" s="164"/>
      <c r="V73" s="164"/>
    </row>
    <row r="74" spans="1:22" s="431" customFormat="1">
      <c r="A74" s="167" t="s">
        <v>488</v>
      </c>
      <c r="B74" s="164" t="s">
        <v>481</v>
      </c>
      <c r="C74" s="164"/>
      <c r="D74" s="174" t="s">
        <v>506</v>
      </c>
      <c r="E74" s="164" t="s">
        <v>154</v>
      </c>
      <c r="F74" s="432" t="s">
        <v>31</v>
      </c>
      <c r="G74" s="432"/>
      <c r="H74" s="433">
        <f>SUMIFS(F_Inputs!F$7:F$3228,F_Inputs!$B$7:$B$3228,Inp_PR24_SBB!$E74,F_Inputs!$A$7:$A$3228,$H$190)</f>
        <v>0</v>
      </c>
      <c r="I74" s="433">
        <f>SUMIFS(F_Inputs!G$7:G$3228,F_Inputs!$B$7:$B$3228,Inp_PR24_SBB!$E74,F_Inputs!$A$7:$A$3228,$H$190)</f>
        <v>0</v>
      </c>
      <c r="J74" s="433">
        <f>SUMIFS(F_Inputs!H$7:H$3228,F_Inputs!$B$7:$B$3228,Inp_PR24_SBB!$E74,F_Inputs!$A$7:$A$3228,$H$190)</f>
        <v>0</v>
      </c>
      <c r="K74" s="433">
        <f>SUMIFS(F_Inputs!I$7:I$3228,F_Inputs!$B$7:$B$3228,Inp_PR24_SBB!$E74,F_Inputs!$A$7:$A$3228,$H$190)</f>
        <v>0</v>
      </c>
      <c r="L74" s="433">
        <f>SUMIFS(F_Inputs!J$7:J$3228,F_Inputs!$B$7:$B$3228,Inp_PR24_SBB!$E74,F_Inputs!$A$7:$A$3228,$H$190)</f>
        <v>0</v>
      </c>
      <c r="M74" s="172" t="s">
        <v>474</v>
      </c>
      <c r="N74" s="173">
        <f>COUNTIF(InpC!$H$56:$L$266,Inp_PR24_SBB!E74)</f>
        <v>1</v>
      </c>
      <c r="O74" s="173">
        <f>COUNTIF(F_Inputs!$B$8:$B$3121,Inp_PR24_SBB!E74)</f>
        <v>18</v>
      </c>
      <c r="P74" s="164"/>
      <c r="Q74" s="164"/>
      <c r="R74" s="164"/>
      <c r="S74" s="164"/>
      <c r="T74" s="164"/>
      <c r="U74" s="164"/>
      <c r="V74" s="164"/>
    </row>
    <row r="75" spans="1:22" s="431" customFormat="1">
      <c r="A75" s="167" t="s">
        <v>488</v>
      </c>
      <c r="B75" s="164" t="s">
        <v>483</v>
      </c>
      <c r="C75" s="164"/>
      <c r="D75" s="174" t="s">
        <v>507</v>
      </c>
      <c r="E75" s="164" t="s">
        <v>155</v>
      </c>
      <c r="F75" s="432" t="s">
        <v>31</v>
      </c>
      <c r="G75" s="432"/>
      <c r="H75" s="433">
        <f>SUMIFS(F_Inputs!F$7:F$3228,F_Inputs!$B$7:$B$3228,Inp_PR24_SBB!$E75,F_Inputs!$A$7:$A$3228,$H$190)</f>
        <v>0</v>
      </c>
      <c r="I75" s="433">
        <f>SUMIFS(F_Inputs!G$7:G$3228,F_Inputs!$B$7:$B$3228,Inp_PR24_SBB!$E75,F_Inputs!$A$7:$A$3228,$H$190)</f>
        <v>0</v>
      </c>
      <c r="J75" s="433">
        <f>SUMIFS(F_Inputs!H$7:H$3228,F_Inputs!$B$7:$B$3228,Inp_PR24_SBB!$E75,F_Inputs!$A$7:$A$3228,$H$190)</f>
        <v>0</v>
      </c>
      <c r="K75" s="433">
        <f>SUMIFS(F_Inputs!I$7:I$3228,F_Inputs!$B$7:$B$3228,Inp_PR24_SBB!$E75,F_Inputs!$A$7:$A$3228,$H$190)</f>
        <v>0</v>
      </c>
      <c r="L75" s="433">
        <f>SUMIFS(F_Inputs!J$7:J$3228,F_Inputs!$B$7:$B$3228,Inp_PR24_SBB!$E75,F_Inputs!$A$7:$A$3228,$H$190)</f>
        <v>0</v>
      </c>
      <c r="M75" s="172" t="s">
        <v>474</v>
      </c>
      <c r="N75" s="173">
        <f>COUNTIF(InpC!$H$56:$L$266,Inp_PR24_SBB!E75)</f>
        <v>1</v>
      </c>
      <c r="O75" s="173">
        <f>COUNTIF(F_Inputs!$B$8:$B$3121,Inp_PR24_SBB!E75)</f>
        <v>18</v>
      </c>
      <c r="P75" s="164"/>
      <c r="Q75" s="164"/>
      <c r="R75" s="164"/>
      <c r="S75" s="164"/>
      <c r="T75" s="164"/>
      <c r="U75" s="164"/>
      <c r="V75" s="164"/>
    </row>
    <row r="76" spans="1:22" s="431" customFormat="1">
      <c r="A76" s="167" t="s">
        <v>488</v>
      </c>
      <c r="B76" s="164" t="s">
        <v>450</v>
      </c>
      <c r="C76" s="164"/>
      <c r="D76" s="174" t="s">
        <v>508</v>
      </c>
      <c r="E76" s="164" t="s">
        <v>156</v>
      </c>
      <c r="F76" s="432" t="s">
        <v>31</v>
      </c>
      <c r="G76" s="432"/>
      <c r="H76" s="433">
        <f>SUMIFS(F_Inputs!F$7:F$3228,F_Inputs!$B$7:$B$3228,Inp_PR24_SBB!$E76,F_Inputs!$A$7:$A$3228,$H$190)</f>
        <v>0</v>
      </c>
      <c r="I76" s="433">
        <f>SUMIFS(F_Inputs!G$7:G$3228,F_Inputs!$B$7:$B$3228,Inp_PR24_SBB!$E76,F_Inputs!$A$7:$A$3228,$H$190)</f>
        <v>0</v>
      </c>
      <c r="J76" s="433">
        <f>SUMIFS(F_Inputs!H$7:H$3228,F_Inputs!$B$7:$B$3228,Inp_PR24_SBB!$E76,F_Inputs!$A$7:$A$3228,$H$190)</f>
        <v>0</v>
      </c>
      <c r="K76" s="433">
        <f>SUMIFS(F_Inputs!I$7:I$3228,F_Inputs!$B$7:$B$3228,Inp_PR24_SBB!$E76,F_Inputs!$A$7:$A$3228,$H$190)</f>
        <v>0</v>
      </c>
      <c r="L76" s="433">
        <f>SUMIFS(F_Inputs!J$7:J$3228,F_Inputs!$B$7:$B$3228,Inp_PR24_SBB!$E76,F_Inputs!$A$7:$A$3228,$H$190)</f>
        <v>0</v>
      </c>
      <c r="M76" s="172" t="s">
        <v>474</v>
      </c>
      <c r="N76" s="173">
        <f>COUNTIF(InpC!$H$56:$L$266,Inp_PR24_SBB!E76)</f>
        <v>1</v>
      </c>
      <c r="O76" s="173">
        <f>COUNTIF(F_Inputs!$B$8:$B$3121,Inp_PR24_SBB!E76)</f>
        <v>18</v>
      </c>
      <c r="P76" s="164"/>
      <c r="Q76" s="164"/>
      <c r="R76" s="164"/>
      <c r="S76" s="164"/>
      <c r="T76" s="164"/>
      <c r="U76" s="164"/>
      <c r="V76" s="164"/>
    </row>
    <row r="77" spans="1:22" s="431" customFormat="1">
      <c r="A77" s="167" t="s">
        <v>488</v>
      </c>
      <c r="B77" s="164" t="s">
        <v>486</v>
      </c>
      <c r="C77" s="164"/>
      <c r="D77" s="174" t="s">
        <v>509</v>
      </c>
      <c r="E77" s="164" t="s">
        <v>157</v>
      </c>
      <c r="F77" s="432" t="s">
        <v>31</v>
      </c>
      <c r="G77" s="432"/>
      <c r="H77" s="433">
        <f>SUMIFS(F_Inputs!F$7:F$3228,F_Inputs!$B$7:$B$3228,Inp_PR24_SBB!$E77,F_Inputs!$A$7:$A$3228,$H$190)</f>
        <v>0</v>
      </c>
      <c r="I77" s="433">
        <f>SUMIFS(F_Inputs!G$7:G$3228,F_Inputs!$B$7:$B$3228,Inp_PR24_SBB!$E77,F_Inputs!$A$7:$A$3228,$H$190)</f>
        <v>0</v>
      </c>
      <c r="J77" s="433">
        <f>SUMIFS(F_Inputs!H$7:H$3228,F_Inputs!$B$7:$B$3228,Inp_PR24_SBB!$E77,F_Inputs!$A$7:$A$3228,$H$190)</f>
        <v>0</v>
      </c>
      <c r="K77" s="433">
        <f>SUMIFS(F_Inputs!I$7:I$3228,F_Inputs!$B$7:$B$3228,Inp_PR24_SBB!$E77,F_Inputs!$A$7:$A$3228,$H$190)</f>
        <v>0</v>
      </c>
      <c r="L77" s="433">
        <f>SUMIFS(F_Inputs!J$7:J$3228,F_Inputs!$B$7:$B$3228,Inp_PR24_SBB!$E77,F_Inputs!$A$7:$A$3228,$H$190)</f>
        <v>0</v>
      </c>
      <c r="M77" s="172" t="s">
        <v>474</v>
      </c>
      <c r="N77" s="173">
        <f>COUNTIF(InpC!$H$56:$L$266,Inp_PR24_SBB!E77)</f>
        <v>1</v>
      </c>
      <c r="O77" s="173">
        <f>COUNTIF(F_Inputs!$B$8:$B$3121,Inp_PR24_SBB!E77)</f>
        <v>17</v>
      </c>
      <c r="P77" s="164"/>
      <c r="Q77" s="164"/>
      <c r="R77" s="164"/>
      <c r="S77" s="164"/>
      <c r="T77" s="164"/>
      <c r="U77" s="164"/>
      <c r="V77" s="164"/>
    </row>
    <row r="78" spans="1:22" s="431" customFormat="1">
      <c r="A78" s="167" t="s">
        <v>510</v>
      </c>
      <c r="B78" s="434" t="s">
        <v>511</v>
      </c>
      <c r="C78" s="164"/>
      <c r="D78" s="163" t="s">
        <v>512</v>
      </c>
      <c r="E78" s="164" t="s">
        <v>158</v>
      </c>
      <c r="F78" s="432" t="s">
        <v>31</v>
      </c>
      <c r="G78" s="432"/>
      <c r="H78" s="433">
        <f>SUMIFS(F_Inputs!F$7:F$3228,F_Inputs!$B$7:$B$3228,Inp_PR24_SBB!$E78,F_Inputs!$A$7:$A$3228,$H$190)</f>
        <v>0</v>
      </c>
      <c r="I78" s="433">
        <f>SUMIFS(F_Inputs!G$7:G$3228,F_Inputs!$B$7:$B$3228,Inp_PR24_SBB!$E78,F_Inputs!$A$7:$A$3228,$H$190)</f>
        <v>0</v>
      </c>
      <c r="J78" s="433">
        <f>SUMIFS(F_Inputs!H$7:H$3228,F_Inputs!$B$7:$B$3228,Inp_PR24_SBB!$E78,F_Inputs!$A$7:$A$3228,$H$190)</f>
        <v>0</v>
      </c>
      <c r="K78" s="433">
        <f>SUMIFS(F_Inputs!I$7:I$3228,F_Inputs!$B$7:$B$3228,Inp_PR24_SBB!$E78,F_Inputs!$A$7:$A$3228,$H$190)</f>
        <v>0</v>
      </c>
      <c r="L78" s="433">
        <f>SUMIFS(F_Inputs!J$7:J$3228,F_Inputs!$B$7:$B$3228,Inp_PR24_SBB!$E78,F_Inputs!$A$7:$A$3228,$H$190)</f>
        <v>0</v>
      </c>
      <c r="M78" s="172" t="s">
        <v>513</v>
      </c>
      <c r="N78" s="173">
        <f>COUNTIF(InpC!$H$56:$L$266,Inp_PR24_SBB!E78)</f>
        <v>1</v>
      </c>
      <c r="O78" s="173">
        <f>COUNTIF(F_Inputs!$B$8:$B$3121,Inp_PR24_SBB!E78)</f>
        <v>17</v>
      </c>
      <c r="P78" s="164"/>
      <c r="Q78" s="164"/>
      <c r="R78" s="164"/>
      <c r="S78" s="164"/>
      <c r="T78" s="164"/>
      <c r="U78" s="164"/>
      <c r="V78" s="164"/>
    </row>
    <row r="79" spans="1:22" s="431" customFormat="1">
      <c r="A79" s="167" t="s">
        <v>510</v>
      </c>
      <c r="B79" s="434" t="s">
        <v>514</v>
      </c>
      <c r="C79" s="164"/>
      <c r="D79" s="163" t="s">
        <v>515</v>
      </c>
      <c r="E79" s="164" t="s">
        <v>160</v>
      </c>
      <c r="F79" s="432" t="s">
        <v>31</v>
      </c>
      <c r="G79" s="432"/>
      <c r="H79" s="433">
        <f>SUMIFS(F_Inputs!F$7:F$3228,F_Inputs!$B$7:$B$3228,Inp_PR24_SBB!$E79,F_Inputs!$A$7:$A$3228,$H$190)</f>
        <v>0</v>
      </c>
      <c r="I79" s="433">
        <f>SUMIFS(F_Inputs!G$7:G$3228,F_Inputs!$B$7:$B$3228,Inp_PR24_SBB!$E79,F_Inputs!$A$7:$A$3228,$H$190)</f>
        <v>0</v>
      </c>
      <c r="J79" s="433">
        <f>SUMIFS(F_Inputs!H$7:H$3228,F_Inputs!$B$7:$B$3228,Inp_PR24_SBB!$E79,F_Inputs!$A$7:$A$3228,$H$190)</f>
        <v>0</v>
      </c>
      <c r="K79" s="433">
        <f>SUMIFS(F_Inputs!I$7:I$3228,F_Inputs!$B$7:$B$3228,Inp_PR24_SBB!$E79,F_Inputs!$A$7:$A$3228,$H$190)</f>
        <v>0</v>
      </c>
      <c r="L79" s="433">
        <f>SUMIFS(F_Inputs!J$7:J$3228,F_Inputs!$B$7:$B$3228,Inp_PR24_SBB!$E79,F_Inputs!$A$7:$A$3228,$H$190)</f>
        <v>0</v>
      </c>
      <c r="M79" s="172" t="s">
        <v>513</v>
      </c>
      <c r="N79" s="173">
        <f>COUNTIF(InpC!$H$56:$L$266,Inp_PR24_SBB!E79)</f>
        <v>1</v>
      </c>
      <c r="O79" s="173">
        <f>COUNTIF(F_Inputs!$B$8:$B$3121,Inp_PR24_SBB!E79)</f>
        <v>17</v>
      </c>
      <c r="P79" s="164"/>
      <c r="Q79" s="164"/>
      <c r="R79" s="164"/>
      <c r="S79" s="164"/>
      <c r="T79" s="164"/>
      <c r="U79" s="164"/>
      <c r="V79" s="164"/>
    </row>
    <row r="80" spans="1:22" s="431" customFormat="1">
      <c r="A80" s="167" t="s">
        <v>510</v>
      </c>
      <c r="B80" s="434" t="s">
        <v>516</v>
      </c>
      <c r="C80" s="164"/>
      <c r="D80" s="163" t="s">
        <v>517</v>
      </c>
      <c r="E80" s="164" t="s">
        <v>162</v>
      </c>
      <c r="F80" s="432" t="s">
        <v>31</v>
      </c>
      <c r="G80" s="432"/>
      <c r="H80" s="433">
        <f>SUMIFS(F_Inputs!F$7:F$3228,F_Inputs!$B$7:$B$3228,Inp_PR24_SBB!$E80,F_Inputs!$A$7:$A$3228,$H$190)</f>
        <v>0</v>
      </c>
      <c r="I80" s="433">
        <f>SUMIFS(F_Inputs!G$7:G$3228,F_Inputs!$B$7:$B$3228,Inp_PR24_SBB!$E80,F_Inputs!$A$7:$A$3228,$H$190)</f>
        <v>0</v>
      </c>
      <c r="J80" s="433">
        <f>SUMIFS(F_Inputs!H$7:H$3228,F_Inputs!$B$7:$B$3228,Inp_PR24_SBB!$E80,F_Inputs!$A$7:$A$3228,$H$190)</f>
        <v>0</v>
      </c>
      <c r="K80" s="433">
        <f>SUMIFS(F_Inputs!I$7:I$3228,F_Inputs!$B$7:$B$3228,Inp_PR24_SBB!$E80,F_Inputs!$A$7:$A$3228,$H$190)</f>
        <v>0</v>
      </c>
      <c r="L80" s="433">
        <f>SUMIFS(F_Inputs!J$7:J$3228,F_Inputs!$B$7:$B$3228,Inp_PR24_SBB!$E80,F_Inputs!$A$7:$A$3228,$H$190)</f>
        <v>0</v>
      </c>
      <c r="M80" s="172" t="s">
        <v>513</v>
      </c>
      <c r="N80" s="173">
        <f>COUNTIF(InpC!$H$56:$L$266,Inp_PR24_SBB!E80)</f>
        <v>1</v>
      </c>
      <c r="O80" s="173">
        <f>COUNTIF(F_Inputs!$B$8:$B$3121,Inp_PR24_SBB!E80)</f>
        <v>17</v>
      </c>
      <c r="P80" s="164"/>
      <c r="Q80" s="164"/>
      <c r="R80" s="164"/>
      <c r="S80" s="164"/>
      <c r="T80" s="164"/>
      <c r="U80" s="164"/>
      <c r="V80" s="164"/>
    </row>
    <row r="81" spans="1:22" s="431" customFormat="1">
      <c r="A81" s="167" t="s">
        <v>518</v>
      </c>
      <c r="B81" s="434" t="s">
        <v>511</v>
      </c>
      <c r="C81" s="164"/>
      <c r="D81" s="163" t="s">
        <v>519</v>
      </c>
      <c r="E81" s="164" t="s">
        <v>164</v>
      </c>
      <c r="F81" s="432" t="s">
        <v>31</v>
      </c>
      <c r="G81" s="432"/>
      <c r="H81" s="433">
        <f>SUMIFS(F_Inputs!F$7:F$3228,F_Inputs!$B$7:$B$3228,Inp_PR24_SBB!$E81,F_Inputs!$A$7:$A$3228,$H$190)</f>
        <v>0</v>
      </c>
      <c r="I81" s="433">
        <f>SUMIFS(F_Inputs!G$7:G$3228,F_Inputs!$B$7:$B$3228,Inp_PR24_SBB!$E81,F_Inputs!$A$7:$A$3228,$H$190)</f>
        <v>0</v>
      </c>
      <c r="J81" s="433">
        <f>SUMIFS(F_Inputs!H$7:H$3228,F_Inputs!$B$7:$B$3228,Inp_PR24_SBB!$E81,F_Inputs!$A$7:$A$3228,$H$190)</f>
        <v>0</v>
      </c>
      <c r="K81" s="433">
        <f>SUMIFS(F_Inputs!I$7:I$3228,F_Inputs!$B$7:$B$3228,Inp_PR24_SBB!$E81,F_Inputs!$A$7:$A$3228,$H$190)</f>
        <v>0</v>
      </c>
      <c r="L81" s="433">
        <f>SUMIFS(F_Inputs!J$7:J$3228,F_Inputs!$B$7:$B$3228,Inp_PR24_SBB!$E81,F_Inputs!$A$7:$A$3228,$H$190)</f>
        <v>0</v>
      </c>
      <c r="M81" s="172" t="s">
        <v>513</v>
      </c>
      <c r="N81" s="173">
        <f>COUNTIF(InpC!$H$56:$L$266,Inp_PR24_SBB!E81)</f>
        <v>1</v>
      </c>
      <c r="O81" s="173">
        <f>COUNTIF(F_Inputs!$B$8:$B$3121,Inp_PR24_SBB!E81)</f>
        <v>17</v>
      </c>
      <c r="P81" s="164"/>
      <c r="Q81" s="164"/>
      <c r="R81" s="164"/>
      <c r="S81" s="164"/>
      <c r="T81" s="164"/>
      <c r="U81" s="164"/>
      <c r="V81" s="164"/>
    </row>
    <row r="82" spans="1:22" s="431" customFormat="1">
      <c r="A82" s="167" t="s">
        <v>518</v>
      </c>
      <c r="B82" s="434" t="s">
        <v>520</v>
      </c>
      <c r="C82" s="164"/>
      <c r="D82" s="163" t="s">
        <v>521</v>
      </c>
      <c r="E82" s="164" t="s">
        <v>166</v>
      </c>
      <c r="F82" s="432" t="s">
        <v>31</v>
      </c>
      <c r="G82" s="432"/>
      <c r="H82" s="433">
        <f>SUMIFS(F_Inputs!F$7:F$3228,F_Inputs!$B$7:$B$3228,Inp_PR24_SBB!$E82,F_Inputs!$A$7:$A$3228,$H$190)</f>
        <v>0</v>
      </c>
      <c r="I82" s="433">
        <f>SUMIFS(F_Inputs!G$7:G$3228,F_Inputs!$B$7:$B$3228,Inp_PR24_SBB!$E82,F_Inputs!$A$7:$A$3228,$H$190)</f>
        <v>0</v>
      </c>
      <c r="J82" s="433">
        <f>SUMIFS(F_Inputs!H$7:H$3228,F_Inputs!$B$7:$B$3228,Inp_PR24_SBB!$E82,F_Inputs!$A$7:$A$3228,$H$190)</f>
        <v>0</v>
      </c>
      <c r="K82" s="433">
        <f>SUMIFS(F_Inputs!I$7:I$3228,F_Inputs!$B$7:$B$3228,Inp_PR24_SBB!$E82,F_Inputs!$A$7:$A$3228,$H$190)</f>
        <v>0</v>
      </c>
      <c r="L82" s="433">
        <f>SUMIFS(F_Inputs!J$7:J$3228,F_Inputs!$B$7:$B$3228,Inp_PR24_SBB!$E82,F_Inputs!$A$7:$A$3228,$H$190)</f>
        <v>0</v>
      </c>
      <c r="M82" s="172" t="s">
        <v>513</v>
      </c>
      <c r="N82" s="173">
        <f>COUNTIF(InpC!$H$56:$L$266,Inp_PR24_SBB!E82)</f>
        <v>1</v>
      </c>
      <c r="O82" s="173">
        <f>COUNTIF(F_Inputs!$B$8:$B$3121,Inp_PR24_SBB!E82)</f>
        <v>17</v>
      </c>
      <c r="P82" s="164"/>
      <c r="Q82" s="175"/>
      <c r="R82" s="175"/>
      <c r="S82" s="175"/>
      <c r="T82" s="164"/>
      <c r="U82" s="164"/>
      <c r="V82" s="164"/>
    </row>
    <row r="83" spans="1:22" s="431" customFormat="1">
      <c r="A83" s="167" t="s">
        <v>518</v>
      </c>
      <c r="B83" s="434" t="s">
        <v>522</v>
      </c>
      <c r="C83" s="164"/>
      <c r="D83" s="163" t="s">
        <v>523</v>
      </c>
      <c r="E83" s="164" t="s">
        <v>168</v>
      </c>
      <c r="F83" s="432" t="s">
        <v>31</v>
      </c>
      <c r="G83" s="432"/>
      <c r="H83" s="433">
        <f>SUMIFS(F_Inputs!F$7:F$3228,F_Inputs!$B$7:$B$3228,Inp_PR24_SBB!$E83,F_Inputs!$A$7:$A$3228,$H$190)</f>
        <v>0</v>
      </c>
      <c r="I83" s="433">
        <f>SUMIFS(F_Inputs!G$7:G$3228,F_Inputs!$B$7:$B$3228,Inp_PR24_SBB!$E83,F_Inputs!$A$7:$A$3228,$H$190)</f>
        <v>0</v>
      </c>
      <c r="J83" s="433">
        <f>SUMIFS(F_Inputs!H$7:H$3228,F_Inputs!$B$7:$B$3228,Inp_PR24_SBB!$E83,F_Inputs!$A$7:$A$3228,$H$190)</f>
        <v>0</v>
      </c>
      <c r="K83" s="433">
        <f>SUMIFS(F_Inputs!I$7:I$3228,F_Inputs!$B$7:$B$3228,Inp_PR24_SBB!$E83,F_Inputs!$A$7:$A$3228,$H$190)</f>
        <v>0</v>
      </c>
      <c r="L83" s="433">
        <f>SUMIFS(F_Inputs!J$7:J$3228,F_Inputs!$B$7:$B$3228,Inp_PR24_SBB!$E83,F_Inputs!$A$7:$A$3228,$H$190)</f>
        <v>0</v>
      </c>
      <c r="M83" s="172" t="s">
        <v>513</v>
      </c>
      <c r="N83" s="173">
        <f>COUNTIF(InpC!$H$56:$L$266,Inp_PR24_SBB!E83)</f>
        <v>1</v>
      </c>
      <c r="O83" s="173">
        <f>COUNTIF(F_Inputs!$B$8:$B$3121,Inp_PR24_SBB!E83)</f>
        <v>17</v>
      </c>
      <c r="P83" s="164"/>
      <c r="Q83" s="175"/>
      <c r="R83" s="175"/>
      <c r="S83" s="175"/>
      <c r="T83" s="164"/>
      <c r="U83" s="164"/>
      <c r="V83" s="164"/>
    </row>
    <row r="84" spans="1:22" s="431" customFormat="1">
      <c r="A84" s="176" t="s">
        <v>510</v>
      </c>
      <c r="B84" s="435" t="s">
        <v>511</v>
      </c>
      <c r="C84" s="175" t="s">
        <v>524</v>
      </c>
      <c r="D84" s="177" t="s">
        <v>512</v>
      </c>
      <c r="E84" s="175" t="s">
        <v>170</v>
      </c>
      <c r="F84" s="432" t="s">
        <v>31</v>
      </c>
      <c r="G84" s="432"/>
      <c r="H84" s="433">
        <f>SUMIFS(F_Inputs!F$7:F$3228,F_Inputs!$B$7:$B$3228,Inp_PR24_SBB!$E84,F_Inputs!$A$7:$A$3228,$H$190)</f>
        <v>0</v>
      </c>
      <c r="I84" s="433">
        <f>SUMIFS(F_Inputs!G$7:G$3228,F_Inputs!$B$7:$B$3228,Inp_PR24_SBB!$E84,F_Inputs!$A$7:$A$3228,$H$190)</f>
        <v>0</v>
      </c>
      <c r="J84" s="433">
        <f>SUMIFS(F_Inputs!H$7:H$3228,F_Inputs!$B$7:$B$3228,Inp_PR24_SBB!$E84,F_Inputs!$A$7:$A$3228,$H$190)</f>
        <v>0</v>
      </c>
      <c r="K84" s="433">
        <f>SUMIFS(F_Inputs!I$7:I$3228,F_Inputs!$B$7:$B$3228,Inp_PR24_SBB!$E84,F_Inputs!$A$7:$A$3228,$H$190)</f>
        <v>0</v>
      </c>
      <c r="L84" s="433">
        <f>SUMIFS(F_Inputs!J$7:J$3228,F_Inputs!$B$7:$B$3228,Inp_PR24_SBB!$E84,F_Inputs!$A$7:$A$3228,$H$190)</f>
        <v>0</v>
      </c>
      <c r="M84" s="172" t="s">
        <v>525</v>
      </c>
      <c r="N84" s="173">
        <f>COUNTIF(InpC!$H$56:$L$266,Inp_PR24_SBB!E84)</f>
        <v>1</v>
      </c>
      <c r="O84" s="173">
        <f>COUNTIF(F_Inputs!$B$8:$B$3121,Inp_PR24_SBB!E84)</f>
        <v>17</v>
      </c>
      <c r="P84" s="164"/>
      <c r="Q84" s="164"/>
      <c r="R84" s="164"/>
      <c r="S84" s="164"/>
      <c r="T84" s="164"/>
      <c r="U84" s="164"/>
      <c r="V84" s="164"/>
    </row>
    <row r="85" spans="1:22" s="431" customFormat="1">
      <c r="A85" s="176" t="s">
        <v>510</v>
      </c>
      <c r="B85" s="435" t="s">
        <v>511</v>
      </c>
      <c r="C85" s="175" t="s">
        <v>526</v>
      </c>
      <c r="D85" s="177" t="s">
        <v>512</v>
      </c>
      <c r="E85" s="175" t="s">
        <v>172</v>
      </c>
      <c r="F85" s="432" t="s">
        <v>31</v>
      </c>
      <c r="G85" s="432"/>
      <c r="H85" s="433">
        <f>SUMIFS(F_Inputs!F$7:F$3228,F_Inputs!$B$7:$B$3228,Inp_PR24_SBB!$E85,F_Inputs!$A$7:$A$3228,$H$190)</f>
        <v>0</v>
      </c>
      <c r="I85" s="433">
        <f>SUMIFS(F_Inputs!G$7:G$3228,F_Inputs!$B$7:$B$3228,Inp_PR24_SBB!$E85,F_Inputs!$A$7:$A$3228,$H$190)</f>
        <v>0</v>
      </c>
      <c r="J85" s="433">
        <f>SUMIFS(F_Inputs!H$7:H$3228,F_Inputs!$B$7:$B$3228,Inp_PR24_SBB!$E85,F_Inputs!$A$7:$A$3228,$H$190)</f>
        <v>0</v>
      </c>
      <c r="K85" s="433">
        <f>SUMIFS(F_Inputs!I$7:I$3228,F_Inputs!$B$7:$B$3228,Inp_PR24_SBB!$E85,F_Inputs!$A$7:$A$3228,$H$190)</f>
        <v>0</v>
      </c>
      <c r="L85" s="433">
        <f>SUMIFS(F_Inputs!J$7:J$3228,F_Inputs!$B$7:$B$3228,Inp_PR24_SBB!$E85,F_Inputs!$A$7:$A$3228,$H$190)</f>
        <v>0</v>
      </c>
      <c r="M85" s="172" t="s">
        <v>525</v>
      </c>
      <c r="N85" s="173">
        <f>COUNTIF(InpC!$H$56:$L$266,Inp_PR24_SBB!E85)</f>
        <v>1</v>
      </c>
      <c r="O85" s="173">
        <f>COUNTIF(F_Inputs!$B$8:$B$3121,Inp_PR24_SBB!E85)</f>
        <v>17</v>
      </c>
      <c r="P85" s="164"/>
      <c r="Q85" s="164"/>
      <c r="R85" s="164"/>
      <c r="S85" s="164"/>
      <c r="T85" s="164"/>
      <c r="U85" s="164"/>
      <c r="V85" s="164"/>
    </row>
    <row r="86" spans="1:22" s="431" customFormat="1">
      <c r="A86" s="176" t="s">
        <v>510</v>
      </c>
      <c r="B86" s="435" t="s">
        <v>511</v>
      </c>
      <c r="C86" s="175" t="s">
        <v>527</v>
      </c>
      <c r="D86" s="177" t="s">
        <v>512</v>
      </c>
      <c r="E86" s="175" t="s">
        <v>174</v>
      </c>
      <c r="F86" s="432" t="s">
        <v>31</v>
      </c>
      <c r="G86" s="432"/>
      <c r="H86" s="433">
        <f>SUMIFS(F_Inputs!F$7:F$3228,F_Inputs!$B$7:$B$3228,Inp_PR24_SBB!$E86,F_Inputs!$A$7:$A$3228,$H$190)</f>
        <v>0</v>
      </c>
      <c r="I86" s="433">
        <f>SUMIFS(F_Inputs!G$7:G$3228,F_Inputs!$B$7:$B$3228,Inp_PR24_SBB!$E86,F_Inputs!$A$7:$A$3228,$H$190)</f>
        <v>0</v>
      </c>
      <c r="J86" s="433">
        <f>SUMIFS(F_Inputs!H$7:H$3228,F_Inputs!$B$7:$B$3228,Inp_PR24_SBB!$E86,F_Inputs!$A$7:$A$3228,$H$190)</f>
        <v>0</v>
      </c>
      <c r="K86" s="433">
        <f>SUMIFS(F_Inputs!I$7:I$3228,F_Inputs!$B$7:$B$3228,Inp_PR24_SBB!$E86,F_Inputs!$A$7:$A$3228,$H$190)</f>
        <v>0</v>
      </c>
      <c r="L86" s="433">
        <f>SUMIFS(F_Inputs!J$7:J$3228,F_Inputs!$B$7:$B$3228,Inp_PR24_SBB!$E86,F_Inputs!$A$7:$A$3228,$H$190)</f>
        <v>0</v>
      </c>
      <c r="M86" s="172" t="s">
        <v>525</v>
      </c>
      <c r="N86" s="173">
        <f>COUNTIF(InpC!$H$56:$L$266,Inp_PR24_SBB!E86)</f>
        <v>1</v>
      </c>
      <c r="O86" s="173">
        <f>COUNTIF(F_Inputs!$B$8:$B$3121,Inp_PR24_SBB!E86)</f>
        <v>17</v>
      </c>
      <c r="P86" s="164"/>
      <c r="Q86" s="164"/>
      <c r="R86" s="164"/>
      <c r="S86" s="164"/>
      <c r="T86" s="164"/>
      <c r="U86" s="164"/>
      <c r="V86" s="164"/>
    </row>
    <row r="87" spans="1:22" s="431" customFormat="1">
      <c r="A87" s="167" t="s">
        <v>510</v>
      </c>
      <c r="B87" s="436" t="s">
        <v>528</v>
      </c>
      <c r="C87" s="164"/>
      <c r="D87" s="163" t="s">
        <v>529</v>
      </c>
      <c r="E87" s="164" t="s">
        <v>176</v>
      </c>
      <c r="F87" s="432" t="s">
        <v>31</v>
      </c>
      <c r="G87" s="432"/>
      <c r="H87" s="433">
        <f>SUMIFS(F_Inputs!F$7:F$3228,F_Inputs!$B$7:$B$3228,Inp_PR24_SBB!$E87,F_Inputs!$A$7:$A$3228,$H$190)</f>
        <v>0</v>
      </c>
      <c r="I87" s="433">
        <f>SUMIFS(F_Inputs!G$7:G$3228,F_Inputs!$B$7:$B$3228,Inp_PR24_SBB!$E87,F_Inputs!$A$7:$A$3228,$H$190)</f>
        <v>0</v>
      </c>
      <c r="J87" s="433">
        <f>SUMIFS(F_Inputs!H$7:H$3228,F_Inputs!$B$7:$B$3228,Inp_PR24_SBB!$E87,F_Inputs!$A$7:$A$3228,$H$190)</f>
        <v>0</v>
      </c>
      <c r="K87" s="433">
        <f>SUMIFS(F_Inputs!I$7:I$3228,F_Inputs!$B$7:$B$3228,Inp_PR24_SBB!$E87,F_Inputs!$A$7:$A$3228,$H$190)</f>
        <v>0</v>
      </c>
      <c r="L87" s="433">
        <f>SUMIFS(F_Inputs!J$7:J$3228,F_Inputs!$B$7:$B$3228,Inp_PR24_SBB!$E87,F_Inputs!$A$7:$A$3228,$H$190)</f>
        <v>0</v>
      </c>
      <c r="M87" s="172" t="s">
        <v>525</v>
      </c>
      <c r="N87" s="173">
        <f>COUNTIF(InpC!$H$56:$L$266,Inp_PR24_SBB!E87)</f>
        <v>1</v>
      </c>
      <c r="O87" s="173">
        <f>COUNTIF(F_Inputs!$B$8:$B$3121,Inp_PR24_SBB!E87)</f>
        <v>17</v>
      </c>
      <c r="P87" s="164"/>
      <c r="Q87" s="164"/>
      <c r="R87" s="164"/>
      <c r="S87" s="164"/>
      <c r="T87" s="164"/>
      <c r="U87" s="164"/>
      <c r="V87" s="164"/>
    </row>
    <row r="88" spans="1:22" s="431" customFormat="1">
      <c r="A88" s="167" t="s">
        <v>510</v>
      </c>
      <c r="B88" s="436" t="s">
        <v>530</v>
      </c>
      <c r="C88" s="164"/>
      <c r="D88" s="163" t="s">
        <v>531</v>
      </c>
      <c r="E88" s="164" t="s">
        <v>178</v>
      </c>
      <c r="F88" s="432" t="s">
        <v>31</v>
      </c>
      <c r="G88" s="432"/>
      <c r="H88" s="433">
        <f>SUMIFS(F_Inputs!F$7:F$3228,F_Inputs!$B$7:$B$3228,Inp_PR24_SBB!$E88,F_Inputs!$A$7:$A$3228,$H$190)</f>
        <v>0</v>
      </c>
      <c r="I88" s="433">
        <f>SUMIFS(F_Inputs!G$7:G$3228,F_Inputs!$B$7:$B$3228,Inp_PR24_SBB!$E88,F_Inputs!$A$7:$A$3228,$H$190)</f>
        <v>0</v>
      </c>
      <c r="J88" s="433">
        <f>SUMIFS(F_Inputs!H$7:H$3228,F_Inputs!$B$7:$B$3228,Inp_PR24_SBB!$E88,F_Inputs!$A$7:$A$3228,$H$190)</f>
        <v>0</v>
      </c>
      <c r="K88" s="433">
        <f>SUMIFS(F_Inputs!I$7:I$3228,F_Inputs!$B$7:$B$3228,Inp_PR24_SBB!$E88,F_Inputs!$A$7:$A$3228,$H$190)</f>
        <v>0</v>
      </c>
      <c r="L88" s="433">
        <f>SUMIFS(F_Inputs!J$7:J$3228,F_Inputs!$B$7:$B$3228,Inp_PR24_SBB!$E88,F_Inputs!$A$7:$A$3228,$H$190)</f>
        <v>0</v>
      </c>
      <c r="M88" s="172" t="s">
        <v>525</v>
      </c>
      <c r="N88" s="173">
        <f>COUNTIF(InpC!$H$56:$L$266,Inp_PR24_SBB!E88)</f>
        <v>1</v>
      </c>
      <c r="O88" s="173">
        <f>COUNTIF(F_Inputs!$B$8:$B$3121,Inp_PR24_SBB!E88)</f>
        <v>17</v>
      </c>
      <c r="P88" s="164"/>
      <c r="Q88" s="164"/>
      <c r="R88" s="164"/>
      <c r="S88" s="164"/>
      <c r="T88" s="164"/>
      <c r="U88" s="164"/>
      <c r="V88" s="164"/>
    </row>
    <row r="89" spans="1:22" s="431" customFormat="1">
      <c r="A89" s="167" t="s">
        <v>510</v>
      </c>
      <c r="B89" s="436" t="s">
        <v>532</v>
      </c>
      <c r="C89" s="164"/>
      <c r="D89" s="163" t="s">
        <v>533</v>
      </c>
      <c r="E89" s="164" t="s">
        <v>180</v>
      </c>
      <c r="F89" s="432" t="s">
        <v>31</v>
      </c>
      <c r="G89" s="432"/>
      <c r="H89" s="433">
        <f>SUMIFS(F_Inputs!F$7:F$3228,F_Inputs!$B$7:$B$3228,Inp_PR24_SBB!$E89,F_Inputs!$A$7:$A$3228,$H$190)</f>
        <v>0</v>
      </c>
      <c r="I89" s="433">
        <f>SUMIFS(F_Inputs!G$7:G$3228,F_Inputs!$B$7:$B$3228,Inp_PR24_SBB!$E89,F_Inputs!$A$7:$A$3228,$H$190)</f>
        <v>0</v>
      </c>
      <c r="J89" s="433">
        <f>SUMIFS(F_Inputs!H$7:H$3228,F_Inputs!$B$7:$B$3228,Inp_PR24_SBB!$E89,F_Inputs!$A$7:$A$3228,$H$190)</f>
        <v>0</v>
      </c>
      <c r="K89" s="433">
        <f>SUMIFS(F_Inputs!I$7:I$3228,F_Inputs!$B$7:$B$3228,Inp_PR24_SBB!$E89,F_Inputs!$A$7:$A$3228,$H$190)</f>
        <v>0</v>
      </c>
      <c r="L89" s="433">
        <f>SUMIFS(F_Inputs!J$7:J$3228,F_Inputs!$B$7:$B$3228,Inp_PR24_SBB!$E89,F_Inputs!$A$7:$A$3228,$H$190)</f>
        <v>0</v>
      </c>
      <c r="M89" s="172" t="s">
        <v>525</v>
      </c>
      <c r="N89" s="173">
        <f>COUNTIF(InpC!$H$56:$L$266,Inp_PR24_SBB!E89)</f>
        <v>1</v>
      </c>
      <c r="O89" s="173">
        <f>COUNTIF(F_Inputs!$B$8:$B$3121,Inp_PR24_SBB!E89)</f>
        <v>17</v>
      </c>
      <c r="P89" s="164"/>
      <c r="Q89" s="164"/>
      <c r="R89" s="164"/>
      <c r="S89" s="164"/>
      <c r="T89" s="164"/>
      <c r="U89" s="164"/>
      <c r="V89" s="164"/>
    </row>
    <row r="90" spans="1:22" s="431" customFormat="1">
      <c r="A90" s="167" t="s">
        <v>510</v>
      </c>
      <c r="B90" s="436" t="s">
        <v>534</v>
      </c>
      <c r="C90" s="164"/>
      <c r="D90" s="163" t="s">
        <v>535</v>
      </c>
      <c r="E90" s="164" t="s">
        <v>182</v>
      </c>
      <c r="F90" s="432" t="s">
        <v>31</v>
      </c>
      <c r="G90" s="432"/>
      <c r="H90" s="433">
        <f>SUMIFS(F_Inputs!F$7:F$3228,F_Inputs!$B$7:$B$3228,Inp_PR24_SBB!$E90,F_Inputs!$A$7:$A$3228,$H$190)</f>
        <v>0</v>
      </c>
      <c r="I90" s="433">
        <f>SUMIFS(F_Inputs!G$7:G$3228,F_Inputs!$B$7:$B$3228,Inp_PR24_SBB!$E90,F_Inputs!$A$7:$A$3228,$H$190)</f>
        <v>0</v>
      </c>
      <c r="J90" s="433">
        <f>SUMIFS(F_Inputs!H$7:H$3228,F_Inputs!$B$7:$B$3228,Inp_PR24_SBB!$E90,F_Inputs!$A$7:$A$3228,$H$190)</f>
        <v>0</v>
      </c>
      <c r="K90" s="433">
        <f>SUMIFS(F_Inputs!I$7:I$3228,F_Inputs!$B$7:$B$3228,Inp_PR24_SBB!$E90,F_Inputs!$A$7:$A$3228,$H$190)</f>
        <v>0</v>
      </c>
      <c r="L90" s="433">
        <f>SUMIFS(F_Inputs!J$7:J$3228,F_Inputs!$B$7:$B$3228,Inp_PR24_SBB!$E90,F_Inputs!$A$7:$A$3228,$H$190)</f>
        <v>0</v>
      </c>
      <c r="M90" s="172" t="s">
        <v>525</v>
      </c>
      <c r="N90" s="173">
        <f>COUNTIF(InpC!$H$56:$L$266,Inp_PR24_SBB!E90)</f>
        <v>1</v>
      </c>
      <c r="O90" s="173">
        <f>COUNTIF(F_Inputs!$B$8:$B$3121,Inp_PR24_SBB!E90)</f>
        <v>17</v>
      </c>
      <c r="P90" s="164"/>
      <c r="Q90" s="164"/>
      <c r="R90" s="164"/>
      <c r="S90" s="164"/>
      <c r="T90" s="164"/>
      <c r="U90" s="164"/>
      <c r="V90" s="164"/>
    </row>
    <row r="91" spans="1:22" s="431" customFormat="1">
      <c r="A91" s="167" t="s">
        <v>510</v>
      </c>
      <c r="B91" s="436" t="s">
        <v>536</v>
      </c>
      <c r="C91" s="164"/>
      <c r="D91" s="163" t="s">
        <v>537</v>
      </c>
      <c r="E91" s="164" t="s">
        <v>184</v>
      </c>
      <c r="F91" s="432" t="s">
        <v>31</v>
      </c>
      <c r="G91" s="432"/>
      <c r="H91" s="433">
        <f>SUMIFS(F_Inputs!F$7:F$3228,F_Inputs!$B$7:$B$3228,Inp_PR24_SBB!$E91,F_Inputs!$A$7:$A$3228,$H$190)</f>
        <v>0</v>
      </c>
      <c r="I91" s="433">
        <f>SUMIFS(F_Inputs!G$7:G$3228,F_Inputs!$B$7:$B$3228,Inp_PR24_SBB!$E91,F_Inputs!$A$7:$A$3228,$H$190)</f>
        <v>0</v>
      </c>
      <c r="J91" s="433">
        <f>SUMIFS(F_Inputs!H$7:H$3228,F_Inputs!$B$7:$B$3228,Inp_PR24_SBB!$E91,F_Inputs!$A$7:$A$3228,$H$190)</f>
        <v>0</v>
      </c>
      <c r="K91" s="433">
        <f>SUMIFS(F_Inputs!I$7:I$3228,F_Inputs!$B$7:$B$3228,Inp_PR24_SBB!$E91,F_Inputs!$A$7:$A$3228,$H$190)</f>
        <v>0</v>
      </c>
      <c r="L91" s="433">
        <f>SUMIFS(F_Inputs!J$7:J$3228,F_Inputs!$B$7:$B$3228,Inp_PR24_SBB!$E91,F_Inputs!$A$7:$A$3228,$H$190)</f>
        <v>0</v>
      </c>
      <c r="M91" s="172" t="s">
        <v>525</v>
      </c>
      <c r="N91" s="173">
        <f>COUNTIF(InpC!$H$56:$L$266,Inp_PR24_SBB!E91)</f>
        <v>1</v>
      </c>
      <c r="O91" s="173">
        <f>COUNTIF(F_Inputs!$B$8:$B$3121,Inp_PR24_SBB!E91)</f>
        <v>17</v>
      </c>
      <c r="P91" s="164"/>
      <c r="Q91" s="164"/>
      <c r="R91" s="164"/>
      <c r="S91" s="164"/>
      <c r="T91" s="164"/>
      <c r="U91" s="164"/>
      <c r="V91" s="164"/>
    </row>
    <row r="92" spans="1:22" s="431" customFormat="1">
      <c r="A92" s="167" t="s">
        <v>510</v>
      </c>
      <c r="B92" s="436" t="s">
        <v>538</v>
      </c>
      <c r="C92" s="164"/>
      <c r="D92" s="163" t="s">
        <v>539</v>
      </c>
      <c r="E92" s="164" t="s">
        <v>186</v>
      </c>
      <c r="F92" s="432" t="s">
        <v>31</v>
      </c>
      <c r="G92" s="432"/>
      <c r="H92" s="433">
        <f>SUMIFS(F_Inputs!F$7:F$3228,F_Inputs!$B$7:$B$3228,Inp_PR24_SBB!$E92,F_Inputs!$A$7:$A$3228,$H$190)</f>
        <v>0</v>
      </c>
      <c r="I92" s="433">
        <f>SUMIFS(F_Inputs!G$7:G$3228,F_Inputs!$B$7:$B$3228,Inp_PR24_SBB!$E92,F_Inputs!$A$7:$A$3228,$H$190)</f>
        <v>0</v>
      </c>
      <c r="J92" s="433">
        <f>SUMIFS(F_Inputs!H$7:H$3228,F_Inputs!$B$7:$B$3228,Inp_PR24_SBB!$E92,F_Inputs!$A$7:$A$3228,$H$190)</f>
        <v>0</v>
      </c>
      <c r="K92" s="433">
        <f>SUMIFS(F_Inputs!I$7:I$3228,F_Inputs!$B$7:$B$3228,Inp_PR24_SBB!$E92,F_Inputs!$A$7:$A$3228,$H$190)</f>
        <v>0</v>
      </c>
      <c r="L92" s="433">
        <f>SUMIFS(F_Inputs!J$7:J$3228,F_Inputs!$B$7:$B$3228,Inp_PR24_SBB!$E92,F_Inputs!$A$7:$A$3228,$H$190)</f>
        <v>0</v>
      </c>
      <c r="M92" s="172" t="s">
        <v>525</v>
      </c>
      <c r="N92" s="173">
        <f>COUNTIF(InpC!$H$56:$L$266,Inp_PR24_SBB!E92)</f>
        <v>1</v>
      </c>
      <c r="O92" s="173">
        <f>COUNTIF(F_Inputs!$B$8:$B$3121,Inp_PR24_SBB!E92)</f>
        <v>17</v>
      </c>
      <c r="P92" s="164"/>
      <c r="Q92" s="164"/>
      <c r="R92" s="164"/>
      <c r="S92" s="164"/>
      <c r="T92" s="164"/>
      <c r="U92" s="164"/>
      <c r="V92" s="164"/>
    </row>
    <row r="93" spans="1:22" s="431" customFormat="1">
      <c r="A93" s="167" t="s">
        <v>510</v>
      </c>
      <c r="B93" s="436" t="s">
        <v>540</v>
      </c>
      <c r="C93" s="164"/>
      <c r="D93" s="163" t="s">
        <v>541</v>
      </c>
      <c r="E93" s="164" t="s">
        <v>188</v>
      </c>
      <c r="F93" s="432" t="s">
        <v>31</v>
      </c>
      <c r="G93" s="432"/>
      <c r="H93" s="433">
        <f>SUMIFS(F_Inputs!F$7:F$3228,F_Inputs!$B$7:$B$3228,Inp_PR24_SBB!$E93,F_Inputs!$A$7:$A$3228,$H$190)</f>
        <v>0</v>
      </c>
      <c r="I93" s="433">
        <f>SUMIFS(F_Inputs!G$7:G$3228,F_Inputs!$B$7:$B$3228,Inp_PR24_SBB!$E93,F_Inputs!$A$7:$A$3228,$H$190)</f>
        <v>0</v>
      </c>
      <c r="J93" s="433">
        <f>SUMIFS(F_Inputs!H$7:H$3228,F_Inputs!$B$7:$B$3228,Inp_PR24_SBB!$E93,F_Inputs!$A$7:$A$3228,$H$190)</f>
        <v>0</v>
      </c>
      <c r="K93" s="433">
        <f>SUMIFS(F_Inputs!I$7:I$3228,F_Inputs!$B$7:$B$3228,Inp_PR24_SBB!$E93,F_Inputs!$A$7:$A$3228,$H$190)</f>
        <v>0</v>
      </c>
      <c r="L93" s="433">
        <f>SUMIFS(F_Inputs!J$7:J$3228,F_Inputs!$B$7:$B$3228,Inp_PR24_SBB!$E93,F_Inputs!$A$7:$A$3228,$H$190)</f>
        <v>0</v>
      </c>
      <c r="M93" s="172" t="s">
        <v>525</v>
      </c>
      <c r="N93" s="173">
        <f>COUNTIF(InpC!$H$56:$L$266,Inp_PR24_SBB!E93)</f>
        <v>1</v>
      </c>
      <c r="O93" s="173">
        <f>COUNTIF(F_Inputs!$B$8:$B$3121,Inp_PR24_SBB!E93)</f>
        <v>17</v>
      </c>
      <c r="P93" s="164"/>
      <c r="Q93" s="164"/>
      <c r="R93" s="164"/>
      <c r="S93" s="164"/>
      <c r="T93" s="164"/>
      <c r="U93" s="164"/>
      <c r="V93" s="164"/>
    </row>
    <row r="94" spans="1:22" s="431" customFormat="1">
      <c r="A94" s="167" t="s">
        <v>510</v>
      </c>
      <c r="B94" s="436" t="s">
        <v>542</v>
      </c>
      <c r="C94" s="164"/>
      <c r="D94" s="163" t="s">
        <v>543</v>
      </c>
      <c r="E94" s="164" t="s">
        <v>190</v>
      </c>
      <c r="F94" s="432" t="s">
        <v>31</v>
      </c>
      <c r="G94" s="432"/>
      <c r="H94" s="433">
        <f>SUMIFS(F_Inputs!F$7:F$3228,F_Inputs!$B$7:$B$3228,Inp_PR24_SBB!$E94,F_Inputs!$A$7:$A$3228,$H$190)</f>
        <v>0</v>
      </c>
      <c r="I94" s="433">
        <f>SUMIFS(F_Inputs!G$7:G$3228,F_Inputs!$B$7:$B$3228,Inp_PR24_SBB!$E94,F_Inputs!$A$7:$A$3228,$H$190)</f>
        <v>0</v>
      </c>
      <c r="J94" s="433">
        <f>SUMIFS(F_Inputs!H$7:H$3228,F_Inputs!$B$7:$B$3228,Inp_PR24_SBB!$E94,F_Inputs!$A$7:$A$3228,$H$190)</f>
        <v>0</v>
      </c>
      <c r="K94" s="433">
        <f>SUMIFS(F_Inputs!I$7:I$3228,F_Inputs!$B$7:$B$3228,Inp_PR24_SBB!$E94,F_Inputs!$A$7:$A$3228,$H$190)</f>
        <v>0</v>
      </c>
      <c r="L94" s="433">
        <f>SUMIFS(F_Inputs!J$7:J$3228,F_Inputs!$B$7:$B$3228,Inp_PR24_SBB!$E94,F_Inputs!$A$7:$A$3228,$H$190)</f>
        <v>0</v>
      </c>
      <c r="M94" s="172" t="s">
        <v>525</v>
      </c>
      <c r="N94" s="173">
        <f>COUNTIF(InpC!$H$56:$L$266,Inp_PR24_SBB!E94)</f>
        <v>1</v>
      </c>
      <c r="O94" s="173">
        <f>COUNTIF(F_Inputs!$B$8:$B$3121,Inp_PR24_SBB!E94)</f>
        <v>17</v>
      </c>
      <c r="P94" s="164"/>
      <c r="Q94" s="164"/>
      <c r="R94" s="164"/>
      <c r="S94" s="164"/>
      <c r="T94" s="164"/>
      <c r="U94" s="164"/>
      <c r="V94" s="164"/>
    </row>
    <row r="95" spans="1:22" s="431" customFormat="1">
      <c r="A95" s="176" t="s">
        <v>510</v>
      </c>
      <c r="B95" s="435" t="s">
        <v>514</v>
      </c>
      <c r="C95" s="175" t="s">
        <v>524</v>
      </c>
      <c r="D95" s="177" t="s">
        <v>515</v>
      </c>
      <c r="E95" s="175" t="s">
        <v>192</v>
      </c>
      <c r="F95" s="432" t="s">
        <v>31</v>
      </c>
      <c r="G95" s="432"/>
      <c r="H95" s="433">
        <f>SUMIFS(F_Inputs!F$7:F$3228,F_Inputs!$B$7:$B$3228,Inp_PR24_SBB!$E95,F_Inputs!$A$7:$A$3228,$H$190)</f>
        <v>0</v>
      </c>
      <c r="I95" s="433">
        <f>SUMIFS(F_Inputs!G$7:G$3228,F_Inputs!$B$7:$B$3228,Inp_PR24_SBB!$E95,F_Inputs!$A$7:$A$3228,$H$190)</f>
        <v>0</v>
      </c>
      <c r="J95" s="433">
        <f>SUMIFS(F_Inputs!H$7:H$3228,F_Inputs!$B$7:$B$3228,Inp_PR24_SBB!$E95,F_Inputs!$A$7:$A$3228,$H$190)</f>
        <v>0</v>
      </c>
      <c r="K95" s="433">
        <f>SUMIFS(F_Inputs!I$7:I$3228,F_Inputs!$B$7:$B$3228,Inp_PR24_SBB!$E95,F_Inputs!$A$7:$A$3228,$H$190)</f>
        <v>0</v>
      </c>
      <c r="L95" s="433">
        <f>SUMIFS(F_Inputs!J$7:J$3228,F_Inputs!$B$7:$B$3228,Inp_PR24_SBB!$E95,F_Inputs!$A$7:$A$3228,$H$190)</f>
        <v>0</v>
      </c>
      <c r="M95" s="172" t="s">
        <v>525</v>
      </c>
      <c r="N95" s="173">
        <f>COUNTIF(InpC!$H$56:$L$266,Inp_PR24_SBB!E95)</f>
        <v>1</v>
      </c>
      <c r="O95" s="173">
        <f>COUNTIF(F_Inputs!$B$8:$B$3121,Inp_PR24_SBB!E95)</f>
        <v>17</v>
      </c>
      <c r="P95" s="164"/>
      <c r="Q95" s="164"/>
      <c r="R95" s="164"/>
      <c r="S95" s="164"/>
      <c r="T95" s="164"/>
      <c r="U95" s="164"/>
      <c r="V95" s="164"/>
    </row>
    <row r="96" spans="1:22" s="431" customFormat="1">
      <c r="A96" s="176" t="s">
        <v>510</v>
      </c>
      <c r="B96" s="435" t="s">
        <v>514</v>
      </c>
      <c r="C96" s="175" t="s">
        <v>526</v>
      </c>
      <c r="D96" s="177" t="s">
        <v>515</v>
      </c>
      <c r="E96" s="175" t="s">
        <v>194</v>
      </c>
      <c r="F96" s="432" t="s">
        <v>31</v>
      </c>
      <c r="G96" s="432"/>
      <c r="H96" s="433">
        <f>SUMIFS(F_Inputs!F$7:F$3228,F_Inputs!$B$7:$B$3228,Inp_PR24_SBB!$E96,F_Inputs!$A$7:$A$3228,$H$190)</f>
        <v>0</v>
      </c>
      <c r="I96" s="433">
        <f>SUMIFS(F_Inputs!G$7:G$3228,F_Inputs!$B$7:$B$3228,Inp_PR24_SBB!$E96,F_Inputs!$A$7:$A$3228,$H$190)</f>
        <v>0</v>
      </c>
      <c r="J96" s="433">
        <f>SUMIFS(F_Inputs!H$7:H$3228,F_Inputs!$B$7:$B$3228,Inp_PR24_SBB!$E96,F_Inputs!$A$7:$A$3228,$H$190)</f>
        <v>0</v>
      </c>
      <c r="K96" s="433">
        <f>SUMIFS(F_Inputs!I$7:I$3228,F_Inputs!$B$7:$B$3228,Inp_PR24_SBB!$E96,F_Inputs!$A$7:$A$3228,$H$190)</f>
        <v>0</v>
      </c>
      <c r="L96" s="433">
        <f>SUMIFS(F_Inputs!J$7:J$3228,F_Inputs!$B$7:$B$3228,Inp_PR24_SBB!$E96,F_Inputs!$A$7:$A$3228,$H$190)</f>
        <v>0</v>
      </c>
      <c r="M96" s="172" t="s">
        <v>525</v>
      </c>
      <c r="N96" s="173">
        <f>COUNTIF(InpC!$H$56:$L$266,Inp_PR24_SBB!E96)</f>
        <v>1</v>
      </c>
      <c r="O96" s="173">
        <f>COUNTIF(F_Inputs!$B$8:$B$3121,Inp_PR24_SBB!E96)</f>
        <v>17</v>
      </c>
      <c r="P96" s="164"/>
      <c r="Q96" s="164"/>
      <c r="R96" s="164"/>
      <c r="S96" s="164"/>
      <c r="T96" s="164"/>
      <c r="U96" s="164"/>
      <c r="V96" s="164"/>
    </row>
    <row r="97" spans="1:22" s="431" customFormat="1">
      <c r="A97" s="176" t="s">
        <v>510</v>
      </c>
      <c r="B97" s="435" t="s">
        <v>514</v>
      </c>
      <c r="C97" s="175" t="s">
        <v>527</v>
      </c>
      <c r="D97" s="177" t="s">
        <v>515</v>
      </c>
      <c r="E97" s="175" t="s">
        <v>196</v>
      </c>
      <c r="F97" s="432" t="s">
        <v>31</v>
      </c>
      <c r="G97" s="432"/>
      <c r="H97" s="433">
        <f>SUMIFS(F_Inputs!F$7:F$3228,F_Inputs!$B$7:$B$3228,Inp_PR24_SBB!$E97,F_Inputs!$A$7:$A$3228,$H$190)</f>
        <v>0</v>
      </c>
      <c r="I97" s="433">
        <f>SUMIFS(F_Inputs!G$7:G$3228,F_Inputs!$B$7:$B$3228,Inp_PR24_SBB!$E97,F_Inputs!$A$7:$A$3228,$H$190)</f>
        <v>0</v>
      </c>
      <c r="J97" s="433">
        <f>SUMIFS(F_Inputs!H$7:H$3228,F_Inputs!$B$7:$B$3228,Inp_PR24_SBB!$E97,F_Inputs!$A$7:$A$3228,$H$190)</f>
        <v>0</v>
      </c>
      <c r="K97" s="433">
        <f>SUMIFS(F_Inputs!I$7:I$3228,F_Inputs!$B$7:$B$3228,Inp_PR24_SBB!$E97,F_Inputs!$A$7:$A$3228,$H$190)</f>
        <v>0</v>
      </c>
      <c r="L97" s="433">
        <f>SUMIFS(F_Inputs!J$7:J$3228,F_Inputs!$B$7:$B$3228,Inp_PR24_SBB!$E97,F_Inputs!$A$7:$A$3228,$H$190)</f>
        <v>0</v>
      </c>
      <c r="M97" s="172" t="s">
        <v>525</v>
      </c>
      <c r="N97" s="173">
        <f>COUNTIF(InpC!$H$56:$L$266,Inp_PR24_SBB!E97)</f>
        <v>1</v>
      </c>
      <c r="O97" s="173">
        <f>COUNTIF(F_Inputs!$B$8:$B$3121,Inp_PR24_SBB!E97)</f>
        <v>17</v>
      </c>
      <c r="P97" s="164"/>
      <c r="Q97" s="164"/>
      <c r="R97" s="164"/>
      <c r="S97" s="164"/>
      <c r="T97" s="164"/>
      <c r="U97" s="164"/>
      <c r="V97" s="164"/>
    </row>
    <row r="98" spans="1:22" s="431" customFormat="1">
      <c r="A98" s="176" t="s">
        <v>510</v>
      </c>
      <c r="B98" s="435" t="s">
        <v>516</v>
      </c>
      <c r="C98" s="175" t="s">
        <v>524</v>
      </c>
      <c r="D98" s="177" t="s">
        <v>517</v>
      </c>
      <c r="E98" s="175" t="s">
        <v>198</v>
      </c>
      <c r="F98" s="432" t="s">
        <v>31</v>
      </c>
      <c r="G98" s="432"/>
      <c r="H98" s="433">
        <f>SUMIFS(F_Inputs!F$7:F$3228,F_Inputs!$B$7:$B$3228,Inp_PR24_SBB!$E98,F_Inputs!$A$7:$A$3228,$H$190)</f>
        <v>0</v>
      </c>
      <c r="I98" s="433">
        <f>SUMIFS(F_Inputs!G$7:G$3228,F_Inputs!$B$7:$B$3228,Inp_PR24_SBB!$E98,F_Inputs!$A$7:$A$3228,$H$190)</f>
        <v>0</v>
      </c>
      <c r="J98" s="433">
        <f>SUMIFS(F_Inputs!H$7:H$3228,F_Inputs!$B$7:$B$3228,Inp_PR24_SBB!$E98,F_Inputs!$A$7:$A$3228,$H$190)</f>
        <v>0</v>
      </c>
      <c r="K98" s="433">
        <f>SUMIFS(F_Inputs!I$7:I$3228,F_Inputs!$B$7:$B$3228,Inp_PR24_SBB!$E98,F_Inputs!$A$7:$A$3228,$H$190)</f>
        <v>0</v>
      </c>
      <c r="L98" s="433">
        <f>SUMIFS(F_Inputs!J$7:J$3228,F_Inputs!$B$7:$B$3228,Inp_PR24_SBB!$E98,F_Inputs!$A$7:$A$3228,$H$190)</f>
        <v>0</v>
      </c>
      <c r="M98" s="172" t="s">
        <v>525</v>
      </c>
      <c r="N98" s="173">
        <f>COUNTIF(InpC!$H$56:$L$266,Inp_PR24_SBB!E98)</f>
        <v>1</v>
      </c>
      <c r="O98" s="173">
        <f>COUNTIF(F_Inputs!$B$8:$B$3121,Inp_PR24_SBB!E98)</f>
        <v>17</v>
      </c>
      <c r="P98" s="164"/>
      <c r="Q98" s="164"/>
      <c r="R98" s="164"/>
      <c r="S98" s="164"/>
      <c r="T98" s="164"/>
      <c r="U98" s="164"/>
      <c r="V98" s="164"/>
    </row>
    <row r="99" spans="1:22" s="431" customFormat="1">
      <c r="A99" s="176" t="s">
        <v>510</v>
      </c>
      <c r="B99" s="435" t="s">
        <v>516</v>
      </c>
      <c r="C99" s="175" t="s">
        <v>526</v>
      </c>
      <c r="D99" s="177" t="s">
        <v>517</v>
      </c>
      <c r="E99" s="175" t="s">
        <v>200</v>
      </c>
      <c r="F99" s="432" t="s">
        <v>31</v>
      </c>
      <c r="G99" s="432"/>
      <c r="H99" s="433">
        <f>SUMIFS(F_Inputs!F$7:F$3228,F_Inputs!$B$7:$B$3228,Inp_PR24_SBB!$E99,F_Inputs!$A$7:$A$3228,$H$190)</f>
        <v>0</v>
      </c>
      <c r="I99" s="433">
        <f>SUMIFS(F_Inputs!G$7:G$3228,F_Inputs!$B$7:$B$3228,Inp_PR24_SBB!$E99,F_Inputs!$A$7:$A$3228,$H$190)</f>
        <v>0</v>
      </c>
      <c r="J99" s="433">
        <f>SUMIFS(F_Inputs!H$7:H$3228,F_Inputs!$B$7:$B$3228,Inp_PR24_SBB!$E99,F_Inputs!$A$7:$A$3228,$H$190)</f>
        <v>0</v>
      </c>
      <c r="K99" s="433">
        <f>SUMIFS(F_Inputs!I$7:I$3228,F_Inputs!$B$7:$B$3228,Inp_PR24_SBB!$E99,F_Inputs!$A$7:$A$3228,$H$190)</f>
        <v>0</v>
      </c>
      <c r="L99" s="433">
        <f>SUMIFS(F_Inputs!J$7:J$3228,F_Inputs!$B$7:$B$3228,Inp_PR24_SBB!$E99,F_Inputs!$A$7:$A$3228,$H$190)</f>
        <v>0</v>
      </c>
      <c r="M99" s="172" t="s">
        <v>525</v>
      </c>
      <c r="N99" s="173">
        <f>COUNTIF(InpC!$H$56:$L$266,Inp_PR24_SBB!E99)</f>
        <v>1</v>
      </c>
      <c r="O99" s="173">
        <f>COUNTIF(F_Inputs!$B$8:$B$3121,Inp_PR24_SBB!E99)</f>
        <v>17</v>
      </c>
      <c r="P99" s="164"/>
      <c r="Q99" s="164"/>
      <c r="R99" s="164"/>
      <c r="S99" s="164"/>
      <c r="T99" s="164"/>
      <c r="U99" s="164"/>
      <c r="V99" s="164"/>
    </row>
    <row r="100" spans="1:22" s="431" customFormat="1">
      <c r="A100" s="176" t="s">
        <v>510</v>
      </c>
      <c r="B100" s="435" t="s">
        <v>516</v>
      </c>
      <c r="C100" s="175" t="s">
        <v>527</v>
      </c>
      <c r="D100" s="177" t="s">
        <v>517</v>
      </c>
      <c r="E100" s="175" t="s">
        <v>202</v>
      </c>
      <c r="F100" s="432" t="s">
        <v>31</v>
      </c>
      <c r="G100" s="432"/>
      <c r="H100" s="433">
        <f>SUMIFS(F_Inputs!F$7:F$3228,F_Inputs!$B$7:$B$3228,Inp_PR24_SBB!$E100,F_Inputs!$A$7:$A$3228,$H$190)</f>
        <v>0</v>
      </c>
      <c r="I100" s="433">
        <f>SUMIFS(F_Inputs!G$7:G$3228,F_Inputs!$B$7:$B$3228,Inp_PR24_SBB!$E100,F_Inputs!$A$7:$A$3228,$H$190)</f>
        <v>0</v>
      </c>
      <c r="J100" s="433">
        <f>SUMIFS(F_Inputs!H$7:H$3228,F_Inputs!$B$7:$B$3228,Inp_PR24_SBB!$E100,F_Inputs!$A$7:$A$3228,$H$190)</f>
        <v>0</v>
      </c>
      <c r="K100" s="433">
        <f>SUMIFS(F_Inputs!I$7:I$3228,F_Inputs!$B$7:$B$3228,Inp_PR24_SBB!$E100,F_Inputs!$A$7:$A$3228,$H$190)</f>
        <v>0</v>
      </c>
      <c r="L100" s="433">
        <f>SUMIFS(F_Inputs!J$7:J$3228,F_Inputs!$B$7:$B$3228,Inp_PR24_SBB!$E100,F_Inputs!$A$7:$A$3228,$H$190)</f>
        <v>0</v>
      </c>
      <c r="M100" s="172" t="s">
        <v>525</v>
      </c>
      <c r="N100" s="173">
        <f>COUNTIF(InpC!$H$56:$L$266,Inp_PR24_SBB!E100)</f>
        <v>1</v>
      </c>
      <c r="O100" s="173">
        <f>COUNTIF(F_Inputs!$B$8:$B$3121,Inp_PR24_SBB!E100)</f>
        <v>17</v>
      </c>
      <c r="P100" s="164"/>
      <c r="Q100" s="164"/>
      <c r="R100" s="164"/>
      <c r="S100" s="164"/>
      <c r="T100" s="164"/>
      <c r="U100" s="164"/>
      <c r="V100" s="164"/>
    </row>
    <row r="101" spans="1:22" s="431" customFormat="1">
      <c r="A101" s="167" t="s">
        <v>510</v>
      </c>
      <c r="B101" s="434" t="s">
        <v>544</v>
      </c>
      <c r="C101" s="164"/>
      <c r="D101" s="163" t="s">
        <v>545</v>
      </c>
      <c r="E101" s="164" t="s">
        <v>204</v>
      </c>
      <c r="F101" s="432" t="s">
        <v>31</v>
      </c>
      <c r="G101" s="432"/>
      <c r="H101" s="433">
        <f>SUMIFS(F_Inputs!F$7:F$3228,F_Inputs!$B$7:$B$3228,Inp_PR24_SBB!$E101,F_Inputs!$A$7:$A$3228,$H$190)</f>
        <v>0</v>
      </c>
      <c r="I101" s="433">
        <f>SUMIFS(F_Inputs!G$7:G$3228,F_Inputs!$B$7:$B$3228,Inp_PR24_SBB!$E101,F_Inputs!$A$7:$A$3228,$H$190)</f>
        <v>0</v>
      </c>
      <c r="J101" s="433">
        <f>SUMIFS(F_Inputs!H$7:H$3228,F_Inputs!$B$7:$B$3228,Inp_PR24_SBB!$E101,F_Inputs!$A$7:$A$3228,$H$190)</f>
        <v>0</v>
      </c>
      <c r="K101" s="433">
        <f>SUMIFS(F_Inputs!I$7:I$3228,F_Inputs!$B$7:$B$3228,Inp_PR24_SBB!$E101,F_Inputs!$A$7:$A$3228,$H$190)</f>
        <v>0</v>
      </c>
      <c r="L101" s="433">
        <f>SUMIFS(F_Inputs!J$7:J$3228,F_Inputs!$B$7:$B$3228,Inp_PR24_SBB!$E101,F_Inputs!$A$7:$A$3228,$H$190)</f>
        <v>0</v>
      </c>
      <c r="M101" s="172" t="s">
        <v>525</v>
      </c>
      <c r="N101" s="173">
        <f>COUNTIF(InpC!$H$56:$L$266,Inp_PR24_SBB!E101)</f>
        <v>1</v>
      </c>
      <c r="O101" s="173">
        <f>COUNTIF(F_Inputs!$B$8:$B$3121,Inp_PR24_SBB!E101)</f>
        <v>17</v>
      </c>
      <c r="P101" s="164"/>
      <c r="Q101" s="164"/>
      <c r="R101" s="164"/>
      <c r="S101" s="164"/>
      <c r="T101" s="164"/>
      <c r="U101" s="164"/>
      <c r="V101" s="164"/>
    </row>
    <row r="102" spans="1:22" s="431" customFormat="1">
      <c r="A102" s="176" t="s">
        <v>518</v>
      </c>
      <c r="B102" s="435" t="s">
        <v>511</v>
      </c>
      <c r="C102" s="175" t="s">
        <v>524</v>
      </c>
      <c r="D102" s="177" t="s">
        <v>519</v>
      </c>
      <c r="E102" s="175" t="s">
        <v>206</v>
      </c>
      <c r="F102" s="432" t="s">
        <v>31</v>
      </c>
      <c r="G102" s="432"/>
      <c r="H102" s="433">
        <f>SUMIFS(F_Inputs!F$7:F$3228,F_Inputs!$B$7:$B$3228,Inp_PR24_SBB!$E102,F_Inputs!$A$7:$A$3228,$H$190)</f>
        <v>0</v>
      </c>
      <c r="I102" s="433">
        <f>SUMIFS(F_Inputs!G$7:G$3228,F_Inputs!$B$7:$B$3228,Inp_PR24_SBB!$E102,F_Inputs!$A$7:$A$3228,$H$190)</f>
        <v>0</v>
      </c>
      <c r="J102" s="433">
        <f>SUMIFS(F_Inputs!H$7:H$3228,F_Inputs!$B$7:$B$3228,Inp_PR24_SBB!$E102,F_Inputs!$A$7:$A$3228,$H$190)</f>
        <v>0</v>
      </c>
      <c r="K102" s="433">
        <f>SUMIFS(F_Inputs!I$7:I$3228,F_Inputs!$B$7:$B$3228,Inp_PR24_SBB!$E102,F_Inputs!$A$7:$A$3228,$H$190)</f>
        <v>0</v>
      </c>
      <c r="L102" s="433">
        <f>SUMIFS(F_Inputs!J$7:J$3228,F_Inputs!$B$7:$B$3228,Inp_PR24_SBB!$E102,F_Inputs!$A$7:$A$3228,$H$190)</f>
        <v>0</v>
      </c>
      <c r="M102" s="172" t="s">
        <v>525</v>
      </c>
      <c r="N102" s="173">
        <f>COUNTIF(InpC!$H$56:$L$266,Inp_PR24_SBB!E102)</f>
        <v>1</v>
      </c>
      <c r="O102" s="173">
        <f>COUNTIF(F_Inputs!$B$8:$B$3121,Inp_PR24_SBB!E102)</f>
        <v>17</v>
      </c>
      <c r="P102" s="164"/>
      <c r="Q102" s="164"/>
      <c r="R102" s="164"/>
      <c r="S102" s="164"/>
      <c r="T102" s="164"/>
      <c r="U102" s="164"/>
      <c r="V102" s="164"/>
    </row>
    <row r="103" spans="1:22" s="431" customFormat="1">
      <c r="A103" s="176" t="s">
        <v>518</v>
      </c>
      <c r="B103" s="435" t="s">
        <v>511</v>
      </c>
      <c r="C103" s="175" t="s">
        <v>526</v>
      </c>
      <c r="D103" s="177" t="s">
        <v>519</v>
      </c>
      <c r="E103" s="175" t="s">
        <v>208</v>
      </c>
      <c r="F103" s="432" t="s">
        <v>31</v>
      </c>
      <c r="G103" s="432"/>
      <c r="H103" s="433">
        <f>SUMIFS(F_Inputs!F$7:F$3228,F_Inputs!$B$7:$B$3228,Inp_PR24_SBB!$E103,F_Inputs!$A$7:$A$3228,$H$190)</f>
        <v>0</v>
      </c>
      <c r="I103" s="433">
        <f>SUMIFS(F_Inputs!G$7:G$3228,F_Inputs!$B$7:$B$3228,Inp_PR24_SBB!$E103,F_Inputs!$A$7:$A$3228,$H$190)</f>
        <v>0</v>
      </c>
      <c r="J103" s="433">
        <f>SUMIFS(F_Inputs!H$7:H$3228,F_Inputs!$B$7:$B$3228,Inp_PR24_SBB!$E103,F_Inputs!$A$7:$A$3228,$H$190)</f>
        <v>0</v>
      </c>
      <c r="K103" s="433">
        <f>SUMIFS(F_Inputs!I$7:I$3228,F_Inputs!$B$7:$B$3228,Inp_PR24_SBB!$E103,F_Inputs!$A$7:$A$3228,$H$190)</f>
        <v>0</v>
      </c>
      <c r="L103" s="433">
        <f>SUMIFS(F_Inputs!J$7:J$3228,F_Inputs!$B$7:$B$3228,Inp_PR24_SBB!$E103,F_Inputs!$A$7:$A$3228,$H$190)</f>
        <v>0</v>
      </c>
      <c r="M103" s="172" t="s">
        <v>525</v>
      </c>
      <c r="N103" s="173">
        <f>COUNTIF(InpC!$H$56:$L$266,Inp_PR24_SBB!E103)</f>
        <v>1</v>
      </c>
      <c r="O103" s="173">
        <f>COUNTIF(F_Inputs!$B$8:$B$3121,Inp_PR24_SBB!E103)</f>
        <v>17</v>
      </c>
      <c r="P103" s="164"/>
      <c r="Q103" s="164"/>
      <c r="R103" s="164"/>
      <c r="S103" s="164"/>
      <c r="T103" s="164"/>
      <c r="U103" s="164"/>
      <c r="V103" s="164"/>
    </row>
    <row r="104" spans="1:22" s="431" customFormat="1">
      <c r="A104" s="176" t="s">
        <v>518</v>
      </c>
      <c r="B104" s="435" t="s">
        <v>511</v>
      </c>
      <c r="C104" s="175" t="s">
        <v>527</v>
      </c>
      <c r="D104" s="177" t="s">
        <v>519</v>
      </c>
      <c r="E104" s="175" t="s">
        <v>210</v>
      </c>
      <c r="F104" s="432" t="s">
        <v>31</v>
      </c>
      <c r="G104" s="432"/>
      <c r="H104" s="433">
        <f>SUMIFS(F_Inputs!F$7:F$3228,F_Inputs!$B$7:$B$3228,Inp_PR24_SBB!$E104,F_Inputs!$A$7:$A$3228,$H$190)</f>
        <v>0</v>
      </c>
      <c r="I104" s="433">
        <f>SUMIFS(F_Inputs!G$7:G$3228,F_Inputs!$B$7:$B$3228,Inp_PR24_SBB!$E104,F_Inputs!$A$7:$A$3228,$H$190)</f>
        <v>0</v>
      </c>
      <c r="J104" s="433">
        <f>SUMIFS(F_Inputs!H$7:H$3228,F_Inputs!$B$7:$B$3228,Inp_PR24_SBB!$E104,F_Inputs!$A$7:$A$3228,$H$190)</f>
        <v>0</v>
      </c>
      <c r="K104" s="433">
        <f>SUMIFS(F_Inputs!I$7:I$3228,F_Inputs!$B$7:$B$3228,Inp_PR24_SBB!$E104,F_Inputs!$A$7:$A$3228,$H$190)</f>
        <v>0</v>
      </c>
      <c r="L104" s="433">
        <f>SUMIFS(F_Inputs!J$7:J$3228,F_Inputs!$B$7:$B$3228,Inp_PR24_SBB!$E104,F_Inputs!$A$7:$A$3228,$H$190)</f>
        <v>0</v>
      </c>
      <c r="M104" s="172" t="s">
        <v>525</v>
      </c>
      <c r="N104" s="173">
        <f>COUNTIF(InpC!$H$56:$L$266,Inp_PR24_SBB!E104)</f>
        <v>1</v>
      </c>
      <c r="O104" s="173">
        <f>COUNTIF(F_Inputs!$B$8:$B$3121,Inp_PR24_SBB!E104)</f>
        <v>17</v>
      </c>
      <c r="P104" s="164"/>
      <c r="Q104" s="164"/>
      <c r="R104" s="164"/>
      <c r="S104" s="164"/>
      <c r="T104" s="164"/>
      <c r="U104" s="164"/>
      <c r="V104" s="164"/>
    </row>
    <row r="105" spans="1:22" s="431" customFormat="1">
      <c r="A105" s="167" t="s">
        <v>518</v>
      </c>
      <c r="B105" s="436" t="s">
        <v>546</v>
      </c>
      <c r="C105" s="164"/>
      <c r="D105" s="163" t="s">
        <v>547</v>
      </c>
      <c r="E105" s="164" t="s">
        <v>212</v>
      </c>
      <c r="F105" s="432" t="s">
        <v>31</v>
      </c>
      <c r="G105" s="432"/>
      <c r="H105" s="433">
        <f>SUMIFS(F_Inputs!F$7:F$3228,F_Inputs!$B$7:$B$3228,Inp_PR24_SBB!$E105,F_Inputs!$A$7:$A$3228,$H$190)</f>
        <v>0</v>
      </c>
      <c r="I105" s="433">
        <f>SUMIFS(F_Inputs!G$7:G$3228,F_Inputs!$B$7:$B$3228,Inp_PR24_SBB!$E105,F_Inputs!$A$7:$A$3228,$H$190)</f>
        <v>0</v>
      </c>
      <c r="J105" s="433">
        <f>SUMIFS(F_Inputs!H$7:H$3228,F_Inputs!$B$7:$B$3228,Inp_PR24_SBB!$E105,F_Inputs!$A$7:$A$3228,$H$190)</f>
        <v>0</v>
      </c>
      <c r="K105" s="433">
        <f>SUMIFS(F_Inputs!I$7:I$3228,F_Inputs!$B$7:$B$3228,Inp_PR24_SBB!$E105,F_Inputs!$A$7:$A$3228,$H$190)</f>
        <v>0</v>
      </c>
      <c r="L105" s="433">
        <f>SUMIFS(F_Inputs!J$7:J$3228,F_Inputs!$B$7:$B$3228,Inp_PR24_SBB!$E105,F_Inputs!$A$7:$A$3228,$H$190)</f>
        <v>0</v>
      </c>
      <c r="M105" s="172" t="s">
        <v>525</v>
      </c>
      <c r="N105" s="173">
        <f>COUNTIF(InpC!$H$56:$L$266,Inp_PR24_SBB!E105)</f>
        <v>1</v>
      </c>
      <c r="O105" s="173">
        <f>COUNTIF(F_Inputs!$B$8:$B$3121,Inp_PR24_SBB!E105)</f>
        <v>17</v>
      </c>
      <c r="P105" s="164"/>
      <c r="Q105" s="164"/>
      <c r="R105" s="164"/>
      <c r="S105" s="164"/>
      <c r="T105" s="164"/>
      <c r="U105" s="164"/>
      <c r="V105" s="164"/>
    </row>
    <row r="106" spans="1:22" s="431" customFormat="1">
      <c r="A106" s="167" t="s">
        <v>518</v>
      </c>
      <c r="B106" s="436" t="s">
        <v>548</v>
      </c>
      <c r="C106" s="164"/>
      <c r="D106" s="163" t="s">
        <v>549</v>
      </c>
      <c r="E106" s="164" t="s">
        <v>214</v>
      </c>
      <c r="F106" s="432" t="s">
        <v>31</v>
      </c>
      <c r="G106" s="432"/>
      <c r="H106" s="433">
        <f>SUMIFS(F_Inputs!F$7:F$3228,F_Inputs!$B$7:$B$3228,Inp_PR24_SBB!$E106,F_Inputs!$A$7:$A$3228,$H$190)</f>
        <v>0</v>
      </c>
      <c r="I106" s="433">
        <f>SUMIFS(F_Inputs!G$7:G$3228,F_Inputs!$B$7:$B$3228,Inp_PR24_SBB!$E106,F_Inputs!$A$7:$A$3228,$H$190)</f>
        <v>0</v>
      </c>
      <c r="J106" s="433">
        <f>SUMIFS(F_Inputs!H$7:H$3228,F_Inputs!$B$7:$B$3228,Inp_PR24_SBB!$E106,F_Inputs!$A$7:$A$3228,$H$190)</f>
        <v>0</v>
      </c>
      <c r="K106" s="433">
        <f>SUMIFS(F_Inputs!I$7:I$3228,F_Inputs!$B$7:$B$3228,Inp_PR24_SBB!$E106,F_Inputs!$A$7:$A$3228,$H$190)</f>
        <v>0</v>
      </c>
      <c r="L106" s="433">
        <f>SUMIFS(F_Inputs!J$7:J$3228,F_Inputs!$B$7:$B$3228,Inp_PR24_SBB!$E106,F_Inputs!$A$7:$A$3228,$H$190)</f>
        <v>0</v>
      </c>
      <c r="M106" s="172" t="s">
        <v>525</v>
      </c>
      <c r="N106" s="173">
        <f>COUNTIF(InpC!$H$56:$L$266,Inp_PR24_SBB!E106)</f>
        <v>1</v>
      </c>
      <c r="O106" s="173">
        <f>COUNTIF(F_Inputs!$B$8:$B$3121,Inp_PR24_SBB!E106)</f>
        <v>17</v>
      </c>
      <c r="P106" s="164"/>
      <c r="Q106" s="164"/>
      <c r="R106" s="164"/>
      <c r="S106" s="164"/>
      <c r="T106" s="164"/>
      <c r="U106" s="164"/>
      <c r="V106" s="164"/>
    </row>
    <row r="107" spans="1:22" s="431" customFormat="1">
      <c r="A107" s="167" t="s">
        <v>518</v>
      </c>
      <c r="B107" s="436" t="s">
        <v>550</v>
      </c>
      <c r="C107" s="164"/>
      <c r="D107" s="163" t="s">
        <v>551</v>
      </c>
      <c r="E107" s="164" t="s">
        <v>216</v>
      </c>
      <c r="F107" s="432" t="s">
        <v>31</v>
      </c>
      <c r="G107" s="432"/>
      <c r="H107" s="433">
        <f>SUMIFS(F_Inputs!F$7:F$3228,F_Inputs!$B$7:$B$3228,Inp_PR24_SBB!$E107,F_Inputs!$A$7:$A$3228,$H$190)</f>
        <v>0</v>
      </c>
      <c r="I107" s="433">
        <f>SUMIFS(F_Inputs!G$7:G$3228,F_Inputs!$B$7:$B$3228,Inp_PR24_SBB!$E107,F_Inputs!$A$7:$A$3228,$H$190)</f>
        <v>0</v>
      </c>
      <c r="J107" s="433">
        <f>SUMIFS(F_Inputs!H$7:H$3228,F_Inputs!$B$7:$B$3228,Inp_PR24_SBB!$E107,F_Inputs!$A$7:$A$3228,$H$190)</f>
        <v>0</v>
      </c>
      <c r="K107" s="433">
        <f>SUMIFS(F_Inputs!I$7:I$3228,F_Inputs!$B$7:$B$3228,Inp_PR24_SBB!$E107,F_Inputs!$A$7:$A$3228,$H$190)</f>
        <v>0</v>
      </c>
      <c r="L107" s="433">
        <f>SUMIFS(F_Inputs!J$7:J$3228,F_Inputs!$B$7:$B$3228,Inp_PR24_SBB!$E107,F_Inputs!$A$7:$A$3228,$H$190)</f>
        <v>0</v>
      </c>
      <c r="M107" s="172" t="s">
        <v>525</v>
      </c>
      <c r="N107" s="173">
        <f>COUNTIF(InpC!$H$56:$L$266,Inp_PR24_SBB!E107)</f>
        <v>1</v>
      </c>
      <c r="O107" s="173">
        <f>COUNTIF(F_Inputs!$B$8:$B$3121,Inp_PR24_SBB!E107)</f>
        <v>17</v>
      </c>
      <c r="P107" s="164"/>
      <c r="Q107" s="164"/>
      <c r="R107" s="164"/>
      <c r="S107" s="164"/>
      <c r="T107" s="164"/>
      <c r="U107" s="164"/>
      <c r="V107" s="164"/>
    </row>
    <row r="108" spans="1:22" s="431" customFormat="1">
      <c r="A108" s="167" t="s">
        <v>518</v>
      </c>
      <c r="B108" s="436" t="s">
        <v>552</v>
      </c>
      <c r="C108" s="164"/>
      <c r="D108" s="163" t="s">
        <v>553</v>
      </c>
      <c r="E108" s="164" t="s">
        <v>218</v>
      </c>
      <c r="F108" s="432" t="s">
        <v>31</v>
      </c>
      <c r="G108" s="432"/>
      <c r="H108" s="433">
        <f>SUMIFS(F_Inputs!F$7:F$3228,F_Inputs!$B$7:$B$3228,Inp_PR24_SBB!$E108,F_Inputs!$A$7:$A$3228,$H$190)</f>
        <v>0</v>
      </c>
      <c r="I108" s="433">
        <f>SUMIFS(F_Inputs!G$7:G$3228,F_Inputs!$B$7:$B$3228,Inp_PR24_SBB!$E108,F_Inputs!$A$7:$A$3228,$H$190)</f>
        <v>0</v>
      </c>
      <c r="J108" s="433">
        <f>SUMIFS(F_Inputs!H$7:H$3228,F_Inputs!$B$7:$B$3228,Inp_PR24_SBB!$E108,F_Inputs!$A$7:$A$3228,$H$190)</f>
        <v>0</v>
      </c>
      <c r="K108" s="433">
        <f>SUMIFS(F_Inputs!I$7:I$3228,F_Inputs!$B$7:$B$3228,Inp_PR24_SBB!$E108,F_Inputs!$A$7:$A$3228,$H$190)</f>
        <v>0</v>
      </c>
      <c r="L108" s="433">
        <f>SUMIFS(F_Inputs!J$7:J$3228,F_Inputs!$B$7:$B$3228,Inp_PR24_SBB!$E108,F_Inputs!$A$7:$A$3228,$H$190)</f>
        <v>0</v>
      </c>
      <c r="M108" s="172" t="s">
        <v>525</v>
      </c>
      <c r="N108" s="173">
        <f>COUNTIF(InpC!$H$56:$L$266,Inp_PR24_SBB!E108)</f>
        <v>1</v>
      </c>
      <c r="O108" s="173">
        <f>COUNTIF(F_Inputs!$B$8:$B$3121,Inp_PR24_SBB!E108)</f>
        <v>17</v>
      </c>
      <c r="P108" s="164"/>
      <c r="Q108" s="164"/>
      <c r="R108" s="164"/>
      <c r="S108" s="164"/>
      <c r="T108" s="164"/>
      <c r="U108" s="164"/>
      <c r="V108" s="164"/>
    </row>
    <row r="109" spans="1:22" s="431" customFormat="1">
      <c r="A109" s="167" t="s">
        <v>518</v>
      </c>
      <c r="B109" s="436" t="s">
        <v>554</v>
      </c>
      <c r="C109" s="164"/>
      <c r="D109" s="163" t="s">
        <v>555</v>
      </c>
      <c r="E109" s="164" t="s">
        <v>220</v>
      </c>
      <c r="F109" s="432" t="s">
        <v>31</v>
      </c>
      <c r="G109" s="432"/>
      <c r="H109" s="433">
        <f>SUMIFS(F_Inputs!F$7:F$3228,F_Inputs!$B$7:$B$3228,Inp_PR24_SBB!$E109,F_Inputs!$A$7:$A$3228,$H$190)</f>
        <v>0</v>
      </c>
      <c r="I109" s="433">
        <f>SUMIFS(F_Inputs!G$7:G$3228,F_Inputs!$B$7:$B$3228,Inp_PR24_SBB!$E109,F_Inputs!$A$7:$A$3228,$H$190)</f>
        <v>0</v>
      </c>
      <c r="J109" s="433">
        <f>SUMIFS(F_Inputs!H$7:H$3228,F_Inputs!$B$7:$B$3228,Inp_PR24_SBB!$E109,F_Inputs!$A$7:$A$3228,$H$190)</f>
        <v>0</v>
      </c>
      <c r="K109" s="433">
        <f>SUMIFS(F_Inputs!I$7:I$3228,F_Inputs!$B$7:$B$3228,Inp_PR24_SBB!$E109,F_Inputs!$A$7:$A$3228,$H$190)</f>
        <v>0</v>
      </c>
      <c r="L109" s="433">
        <f>SUMIFS(F_Inputs!J$7:J$3228,F_Inputs!$B$7:$B$3228,Inp_PR24_SBB!$E109,F_Inputs!$A$7:$A$3228,$H$190)</f>
        <v>0</v>
      </c>
      <c r="M109" s="172" t="s">
        <v>525</v>
      </c>
      <c r="N109" s="173">
        <f>COUNTIF(InpC!$H$56:$L$266,Inp_PR24_SBB!E109)</f>
        <v>1</v>
      </c>
      <c r="O109" s="173">
        <f>COUNTIF(F_Inputs!$B$8:$B$3121,Inp_PR24_SBB!E109)</f>
        <v>17</v>
      </c>
      <c r="P109" s="164"/>
      <c r="Q109" s="164"/>
      <c r="R109" s="164"/>
      <c r="S109" s="164"/>
      <c r="T109" s="164"/>
      <c r="U109" s="164"/>
      <c r="V109" s="164"/>
    </row>
    <row r="110" spans="1:22" s="431" customFormat="1">
      <c r="A110" s="167" t="s">
        <v>518</v>
      </c>
      <c r="B110" s="436" t="s">
        <v>556</v>
      </c>
      <c r="C110" s="164"/>
      <c r="D110" s="163" t="s">
        <v>557</v>
      </c>
      <c r="E110" s="164" t="s">
        <v>222</v>
      </c>
      <c r="F110" s="432" t="s">
        <v>31</v>
      </c>
      <c r="G110" s="432"/>
      <c r="H110" s="433">
        <f>SUMIFS(F_Inputs!F$7:F$3228,F_Inputs!$B$7:$B$3228,Inp_PR24_SBB!$E110,F_Inputs!$A$7:$A$3228,$H$190)</f>
        <v>0</v>
      </c>
      <c r="I110" s="433">
        <f>SUMIFS(F_Inputs!G$7:G$3228,F_Inputs!$B$7:$B$3228,Inp_PR24_SBB!$E110,F_Inputs!$A$7:$A$3228,$H$190)</f>
        <v>0</v>
      </c>
      <c r="J110" s="433">
        <f>SUMIFS(F_Inputs!H$7:H$3228,F_Inputs!$B$7:$B$3228,Inp_PR24_SBB!$E110,F_Inputs!$A$7:$A$3228,$H$190)</f>
        <v>0</v>
      </c>
      <c r="K110" s="433">
        <f>SUMIFS(F_Inputs!I$7:I$3228,F_Inputs!$B$7:$B$3228,Inp_PR24_SBB!$E110,F_Inputs!$A$7:$A$3228,$H$190)</f>
        <v>0</v>
      </c>
      <c r="L110" s="433">
        <f>SUMIFS(F_Inputs!J$7:J$3228,F_Inputs!$B$7:$B$3228,Inp_PR24_SBB!$E110,F_Inputs!$A$7:$A$3228,$H$190)</f>
        <v>0</v>
      </c>
      <c r="M110" s="172" t="s">
        <v>525</v>
      </c>
      <c r="N110" s="173">
        <f>COUNTIF(InpC!$H$56:$L$266,Inp_PR24_SBB!E110)</f>
        <v>1</v>
      </c>
      <c r="O110" s="173">
        <f>COUNTIF(F_Inputs!$B$8:$B$3121,Inp_PR24_SBB!E110)</f>
        <v>17</v>
      </c>
      <c r="P110" s="164"/>
      <c r="Q110" s="164"/>
      <c r="R110" s="164"/>
      <c r="S110" s="164"/>
      <c r="T110" s="164"/>
      <c r="U110" s="164"/>
      <c r="V110" s="164"/>
    </row>
    <row r="111" spans="1:22" s="431" customFormat="1">
      <c r="A111" s="167" t="s">
        <v>518</v>
      </c>
      <c r="B111" s="436" t="s">
        <v>558</v>
      </c>
      <c r="C111" s="164"/>
      <c r="D111" s="163" t="s">
        <v>559</v>
      </c>
      <c r="E111" s="164" t="s">
        <v>224</v>
      </c>
      <c r="F111" s="432" t="s">
        <v>31</v>
      </c>
      <c r="G111" s="432"/>
      <c r="H111" s="433">
        <f>SUMIFS(F_Inputs!F$7:F$3228,F_Inputs!$B$7:$B$3228,Inp_PR24_SBB!$E111,F_Inputs!$A$7:$A$3228,$H$190)</f>
        <v>0</v>
      </c>
      <c r="I111" s="433">
        <f>SUMIFS(F_Inputs!G$7:G$3228,F_Inputs!$B$7:$B$3228,Inp_PR24_SBB!$E111,F_Inputs!$A$7:$A$3228,$H$190)</f>
        <v>0</v>
      </c>
      <c r="J111" s="433">
        <f>SUMIFS(F_Inputs!H$7:H$3228,F_Inputs!$B$7:$B$3228,Inp_PR24_SBB!$E111,F_Inputs!$A$7:$A$3228,$H$190)</f>
        <v>0</v>
      </c>
      <c r="K111" s="433">
        <f>SUMIFS(F_Inputs!I$7:I$3228,F_Inputs!$B$7:$B$3228,Inp_PR24_SBB!$E111,F_Inputs!$A$7:$A$3228,$H$190)</f>
        <v>0</v>
      </c>
      <c r="L111" s="433">
        <f>SUMIFS(F_Inputs!J$7:J$3228,F_Inputs!$B$7:$B$3228,Inp_PR24_SBB!$E111,F_Inputs!$A$7:$A$3228,$H$190)</f>
        <v>0</v>
      </c>
      <c r="M111" s="172" t="s">
        <v>525</v>
      </c>
      <c r="N111" s="173">
        <f>COUNTIF(InpC!$H$56:$L$266,Inp_PR24_SBB!E111)</f>
        <v>1</v>
      </c>
      <c r="O111" s="173">
        <f>COUNTIF(F_Inputs!$B$8:$B$3121,Inp_PR24_SBB!E111)</f>
        <v>17</v>
      </c>
      <c r="P111" s="164"/>
      <c r="Q111" s="164"/>
      <c r="R111" s="164"/>
      <c r="S111" s="164"/>
      <c r="T111" s="164"/>
      <c r="U111" s="164"/>
      <c r="V111" s="164"/>
    </row>
    <row r="112" spans="1:22" s="431" customFormat="1">
      <c r="A112" s="167" t="s">
        <v>518</v>
      </c>
      <c r="B112" s="436" t="s">
        <v>560</v>
      </c>
      <c r="C112" s="164"/>
      <c r="D112" s="163" t="s">
        <v>561</v>
      </c>
      <c r="E112" s="164" t="s">
        <v>226</v>
      </c>
      <c r="F112" s="432" t="s">
        <v>31</v>
      </c>
      <c r="G112" s="432"/>
      <c r="H112" s="433">
        <f>SUMIFS(F_Inputs!F$7:F$3228,F_Inputs!$B$7:$B$3228,Inp_PR24_SBB!$E112,F_Inputs!$A$7:$A$3228,$H$190)</f>
        <v>0</v>
      </c>
      <c r="I112" s="433">
        <f>SUMIFS(F_Inputs!G$7:G$3228,F_Inputs!$B$7:$B$3228,Inp_PR24_SBB!$E112,F_Inputs!$A$7:$A$3228,$H$190)</f>
        <v>0</v>
      </c>
      <c r="J112" s="433">
        <f>SUMIFS(F_Inputs!H$7:H$3228,F_Inputs!$B$7:$B$3228,Inp_PR24_SBB!$E112,F_Inputs!$A$7:$A$3228,$H$190)</f>
        <v>0</v>
      </c>
      <c r="K112" s="433">
        <f>SUMIFS(F_Inputs!I$7:I$3228,F_Inputs!$B$7:$B$3228,Inp_PR24_SBB!$E112,F_Inputs!$A$7:$A$3228,$H$190)</f>
        <v>0</v>
      </c>
      <c r="L112" s="433">
        <f>SUMIFS(F_Inputs!J$7:J$3228,F_Inputs!$B$7:$B$3228,Inp_PR24_SBB!$E112,F_Inputs!$A$7:$A$3228,$H$190)</f>
        <v>0</v>
      </c>
      <c r="M112" s="172" t="s">
        <v>525</v>
      </c>
      <c r="N112" s="173">
        <f>COUNTIF(InpC!$H$56:$L$266,Inp_PR24_SBB!E112)</f>
        <v>1</v>
      </c>
      <c r="O112" s="173">
        <f>COUNTIF(F_Inputs!$B$8:$B$3121,Inp_PR24_SBB!E112)</f>
        <v>17</v>
      </c>
      <c r="P112" s="164"/>
      <c r="Q112" s="164"/>
      <c r="R112" s="164"/>
      <c r="S112" s="164"/>
      <c r="T112" s="164"/>
      <c r="U112" s="164"/>
      <c r="V112" s="164"/>
    </row>
    <row r="113" spans="1:22" s="431" customFormat="1">
      <c r="A113" s="176" t="s">
        <v>518</v>
      </c>
      <c r="B113" s="435" t="s">
        <v>520</v>
      </c>
      <c r="C113" s="175" t="s">
        <v>524</v>
      </c>
      <c r="D113" s="177" t="s">
        <v>521</v>
      </c>
      <c r="E113" s="175" t="s">
        <v>228</v>
      </c>
      <c r="F113" s="432" t="s">
        <v>31</v>
      </c>
      <c r="G113" s="432"/>
      <c r="H113" s="433">
        <f>SUMIFS(F_Inputs!F$7:F$3228,F_Inputs!$B$7:$B$3228,Inp_PR24_SBB!$E113,F_Inputs!$A$7:$A$3228,$H$190)</f>
        <v>0</v>
      </c>
      <c r="I113" s="433">
        <f>SUMIFS(F_Inputs!G$7:G$3228,F_Inputs!$B$7:$B$3228,Inp_PR24_SBB!$E113,F_Inputs!$A$7:$A$3228,$H$190)</f>
        <v>0</v>
      </c>
      <c r="J113" s="433">
        <f>SUMIFS(F_Inputs!H$7:H$3228,F_Inputs!$B$7:$B$3228,Inp_PR24_SBB!$E113,F_Inputs!$A$7:$A$3228,$H$190)</f>
        <v>0</v>
      </c>
      <c r="K113" s="433">
        <f>SUMIFS(F_Inputs!I$7:I$3228,F_Inputs!$B$7:$B$3228,Inp_PR24_SBB!$E113,F_Inputs!$A$7:$A$3228,$H$190)</f>
        <v>0</v>
      </c>
      <c r="L113" s="433">
        <f>SUMIFS(F_Inputs!J$7:J$3228,F_Inputs!$B$7:$B$3228,Inp_PR24_SBB!$E113,F_Inputs!$A$7:$A$3228,$H$190)</f>
        <v>0</v>
      </c>
      <c r="M113" s="172" t="s">
        <v>525</v>
      </c>
      <c r="N113" s="173">
        <f>COUNTIF(InpC!$H$56:$L$266,Inp_PR24_SBB!E113)</f>
        <v>1</v>
      </c>
      <c r="O113" s="173">
        <f>COUNTIF(F_Inputs!$B$8:$B$3121,Inp_PR24_SBB!E113)</f>
        <v>17</v>
      </c>
      <c r="P113" s="164"/>
      <c r="Q113" s="164"/>
      <c r="R113" s="164"/>
      <c r="S113" s="164"/>
      <c r="T113" s="164"/>
      <c r="U113" s="164"/>
      <c r="V113" s="164"/>
    </row>
    <row r="114" spans="1:22" s="431" customFormat="1">
      <c r="A114" s="176" t="s">
        <v>518</v>
      </c>
      <c r="B114" s="435" t="s">
        <v>520</v>
      </c>
      <c r="C114" s="175" t="s">
        <v>526</v>
      </c>
      <c r="D114" s="177" t="s">
        <v>521</v>
      </c>
      <c r="E114" s="175" t="s">
        <v>230</v>
      </c>
      <c r="F114" s="432" t="s">
        <v>31</v>
      </c>
      <c r="G114" s="432"/>
      <c r="H114" s="433">
        <f>SUMIFS(F_Inputs!F$7:F$3228,F_Inputs!$B$7:$B$3228,Inp_PR24_SBB!$E114,F_Inputs!$A$7:$A$3228,$H$190)</f>
        <v>0</v>
      </c>
      <c r="I114" s="433">
        <f>SUMIFS(F_Inputs!G$7:G$3228,F_Inputs!$B$7:$B$3228,Inp_PR24_SBB!$E114,F_Inputs!$A$7:$A$3228,$H$190)</f>
        <v>0</v>
      </c>
      <c r="J114" s="433">
        <f>SUMIFS(F_Inputs!H$7:H$3228,F_Inputs!$B$7:$B$3228,Inp_PR24_SBB!$E114,F_Inputs!$A$7:$A$3228,$H$190)</f>
        <v>0</v>
      </c>
      <c r="K114" s="433">
        <f>SUMIFS(F_Inputs!I$7:I$3228,F_Inputs!$B$7:$B$3228,Inp_PR24_SBB!$E114,F_Inputs!$A$7:$A$3228,$H$190)</f>
        <v>0</v>
      </c>
      <c r="L114" s="433">
        <f>SUMIFS(F_Inputs!J$7:J$3228,F_Inputs!$B$7:$B$3228,Inp_PR24_SBB!$E114,F_Inputs!$A$7:$A$3228,$H$190)</f>
        <v>0</v>
      </c>
      <c r="M114" s="172" t="s">
        <v>525</v>
      </c>
      <c r="N114" s="173">
        <f>COUNTIF(InpC!$H$56:$L$266,Inp_PR24_SBB!E114)</f>
        <v>1</v>
      </c>
      <c r="O114" s="173">
        <f>COUNTIF(F_Inputs!$B$8:$B$3121,Inp_PR24_SBB!E114)</f>
        <v>17</v>
      </c>
      <c r="P114" s="164"/>
      <c r="Q114" s="164"/>
      <c r="R114" s="164"/>
      <c r="S114" s="164"/>
      <c r="T114" s="164"/>
      <c r="U114" s="164"/>
      <c r="V114" s="164"/>
    </row>
    <row r="115" spans="1:22" s="431" customFormat="1">
      <c r="A115" s="176" t="s">
        <v>518</v>
      </c>
      <c r="B115" s="435" t="s">
        <v>520</v>
      </c>
      <c r="C115" s="175" t="s">
        <v>527</v>
      </c>
      <c r="D115" s="177" t="s">
        <v>521</v>
      </c>
      <c r="E115" s="175" t="s">
        <v>232</v>
      </c>
      <c r="F115" s="432" t="s">
        <v>31</v>
      </c>
      <c r="G115" s="432"/>
      <c r="H115" s="433">
        <f>SUMIFS(F_Inputs!F$7:F$3228,F_Inputs!$B$7:$B$3228,Inp_PR24_SBB!$E115,F_Inputs!$A$7:$A$3228,$H$190)</f>
        <v>0</v>
      </c>
      <c r="I115" s="433">
        <f>SUMIFS(F_Inputs!G$7:G$3228,F_Inputs!$B$7:$B$3228,Inp_PR24_SBB!$E115,F_Inputs!$A$7:$A$3228,$H$190)</f>
        <v>0</v>
      </c>
      <c r="J115" s="433">
        <f>SUMIFS(F_Inputs!H$7:H$3228,F_Inputs!$B$7:$B$3228,Inp_PR24_SBB!$E115,F_Inputs!$A$7:$A$3228,$H$190)</f>
        <v>0</v>
      </c>
      <c r="K115" s="433">
        <f>SUMIFS(F_Inputs!I$7:I$3228,F_Inputs!$B$7:$B$3228,Inp_PR24_SBB!$E115,F_Inputs!$A$7:$A$3228,$H$190)</f>
        <v>0</v>
      </c>
      <c r="L115" s="433">
        <f>SUMIFS(F_Inputs!J$7:J$3228,F_Inputs!$B$7:$B$3228,Inp_PR24_SBB!$E115,F_Inputs!$A$7:$A$3228,$H$190)</f>
        <v>0</v>
      </c>
      <c r="M115" s="172" t="s">
        <v>525</v>
      </c>
      <c r="N115" s="173">
        <f>COUNTIF(InpC!$H$56:$L$266,Inp_PR24_SBB!E115)</f>
        <v>1</v>
      </c>
      <c r="O115" s="173">
        <f>COUNTIF(F_Inputs!$B$8:$B$3121,Inp_PR24_SBB!E115)</f>
        <v>17</v>
      </c>
      <c r="P115" s="164"/>
      <c r="Q115" s="164"/>
      <c r="R115" s="164"/>
      <c r="S115" s="164"/>
      <c r="T115" s="164"/>
      <c r="U115" s="164"/>
      <c r="V115" s="164"/>
    </row>
    <row r="116" spans="1:22" s="431" customFormat="1">
      <c r="A116" s="176" t="s">
        <v>518</v>
      </c>
      <c r="B116" s="435" t="s">
        <v>522</v>
      </c>
      <c r="C116" s="175" t="s">
        <v>524</v>
      </c>
      <c r="D116" s="177" t="s">
        <v>523</v>
      </c>
      <c r="E116" s="175" t="s">
        <v>234</v>
      </c>
      <c r="F116" s="432" t="s">
        <v>31</v>
      </c>
      <c r="G116" s="432"/>
      <c r="H116" s="433">
        <f>SUMIFS(F_Inputs!F$7:F$3228,F_Inputs!$B$7:$B$3228,Inp_PR24_SBB!$E116,F_Inputs!$A$7:$A$3228,$H$190)</f>
        <v>0</v>
      </c>
      <c r="I116" s="433">
        <f>SUMIFS(F_Inputs!G$7:G$3228,F_Inputs!$B$7:$B$3228,Inp_PR24_SBB!$E116,F_Inputs!$A$7:$A$3228,$H$190)</f>
        <v>0</v>
      </c>
      <c r="J116" s="433">
        <f>SUMIFS(F_Inputs!H$7:H$3228,F_Inputs!$B$7:$B$3228,Inp_PR24_SBB!$E116,F_Inputs!$A$7:$A$3228,$H$190)</f>
        <v>0</v>
      </c>
      <c r="K116" s="433">
        <f>SUMIFS(F_Inputs!I$7:I$3228,F_Inputs!$B$7:$B$3228,Inp_PR24_SBB!$E116,F_Inputs!$A$7:$A$3228,$H$190)</f>
        <v>0</v>
      </c>
      <c r="L116" s="433">
        <f>SUMIFS(F_Inputs!J$7:J$3228,F_Inputs!$B$7:$B$3228,Inp_PR24_SBB!$E116,F_Inputs!$A$7:$A$3228,$H$190)</f>
        <v>0</v>
      </c>
      <c r="M116" s="172" t="s">
        <v>525</v>
      </c>
      <c r="N116" s="173">
        <f>COUNTIF(InpC!$H$56:$L$266,Inp_PR24_SBB!E116)</f>
        <v>1</v>
      </c>
      <c r="O116" s="173">
        <f>COUNTIF(F_Inputs!$B$8:$B$3121,Inp_PR24_SBB!E116)</f>
        <v>17</v>
      </c>
      <c r="P116" s="164"/>
      <c r="Q116" s="164"/>
      <c r="R116" s="164"/>
      <c r="S116" s="164"/>
      <c r="T116" s="164"/>
      <c r="U116" s="164"/>
      <c r="V116" s="164"/>
    </row>
    <row r="117" spans="1:22" s="431" customFormat="1">
      <c r="A117" s="176" t="s">
        <v>518</v>
      </c>
      <c r="B117" s="435" t="s">
        <v>522</v>
      </c>
      <c r="C117" s="175" t="s">
        <v>526</v>
      </c>
      <c r="D117" s="177" t="s">
        <v>523</v>
      </c>
      <c r="E117" s="175" t="s">
        <v>236</v>
      </c>
      <c r="F117" s="432" t="s">
        <v>31</v>
      </c>
      <c r="G117" s="432"/>
      <c r="H117" s="433">
        <f>SUMIFS(F_Inputs!F$7:F$3228,F_Inputs!$B$7:$B$3228,Inp_PR24_SBB!$E117,F_Inputs!$A$7:$A$3228,$H$190)</f>
        <v>0</v>
      </c>
      <c r="I117" s="433">
        <f>SUMIFS(F_Inputs!G$7:G$3228,F_Inputs!$B$7:$B$3228,Inp_PR24_SBB!$E117,F_Inputs!$A$7:$A$3228,$H$190)</f>
        <v>0</v>
      </c>
      <c r="J117" s="433">
        <f>SUMIFS(F_Inputs!H$7:H$3228,F_Inputs!$B$7:$B$3228,Inp_PR24_SBB!$E117,F_Inputs!$A$7:$A$3228,$H$190)</f>
        <v>0</v>
      </c>
      <c r="K117" s="433">
        <f>SUMIFS(F_Inputs!I$7:I$3228,F_Inputs!$B$7:$B$3228,Inp_PR24_SBB!$E117,F_Inputs!$A$7:$A$3228,$H$190)</f>
        <v>0</v>
      </c>
      <c r="L117" s="433">
        <f>SUMIFS(F_Inputs!J$7:J$3228,F_Inputs!$B$7:$B$3228,Inp_PR24_SBB!$E117,F_Inputs!$A$7:$A$3228,$H$190)</f>
        <v>0</v>
      </c>
      <c r="M117" s="172" t="s">
        <v>525</v>
      </c>
      <c r="N117" s="173">
        <f>COUNTIF(InpC!$H$56:$L$266,Inp_PR24_SBB!E117)</f>
        <v>1</v>
      </c>
      <c r="O117" s="173">
        <f>COUNTIF(F_Inputs!$B$8:$B$3121,Inp_PR24_SBB!E117)</f>
        <v>17</v>
      </c>
      <c r="P117" s="164"/>
      <c r="Q117" s="164"/>
      <c r="R117" s="164"/>
      <c r="S117" s="164"/>
      <c r="T117" s="164"/>
      <c r="U117" s="164"/>
      <c r="V117" s="164"/>
    </row>
    <row r="118" spans="1:22" s="431" customFormat="1">
      <c r="A118" s="176" t="s">
        <v>518</v>
      </c>
      <c r="B118" s="435" t="s">
        <v>522</v>
      </c>
      <c r="C118" s="175" t="s">
        <v>527</v>
      </c>
      <c r="D118" s="177" t="s">
        <v>523</v>
      </c>
      <c r="E118" s="175" t="s">
        <v>238</v>
      </c>
      <c r="F118" s="432" t="s">
        <v>31</v>
      </c>
      <c r="G118" s="432"/>
      <c r="H118" s="433">
        <f>SUMIFS(F_Inputs!F$7:F$3228,F_Inputs!$B$7:$B$3228,Inp_PR24_SBB!$E118,F_Inputs!$A$7:$A$3228,$H$190)</f>
        <v>0</v>
      </c>
      <c r="I118" s="433">
        <f>SUMIFS(F_Inputs!G$7:G$3228,F_Inputs!$B$7:$B$3228,Inp_PR24_SBB!$E118,F_Inputs!$A$7:$A$3228,$H$190)</f>
        <v>0</v>
      </c>
      <c r="J118" s="433">
        <f>SUMIFS(F_Inputs!H$7:H$3228,F_Inputs!$B$7:$B$3228,Inp_PR24_SBB!$E118,F_Inputs!$A$7:$A$3228,$H$190)</f>
        <v>0</v>
      </c>
      <c r="K118" s="433">
        <f>SUMIFS(F_Inputs!I$7:I$3228,F_Inputs!$B$7:$B$3228,Inp_PR24_SBB!$E118,F_Inputs!$A$7:$A$3228,$H$190)</f>
        <v>0</v>
      </c>
      <c r="L118" s="433">
        <f>SUMIFS(F_Inputs!J$7:J$3228,F_Inputs!$B$7:$B$3228,Inp_PR24_SBB!$E118,F_Inputs!$A$7:$A$3228,$H$190)</f>
        <v>0</v>
      </c>
      <c r="M118" s="172" t="s">
        <v>525</v>
      </c>
      <c r="N118" s="173">
        <f>COUNTIF(InpC!$H$56:$L$266,Inp_PR24_SBB!E118)</f>
        <v>1</v>
      </c>
      <c r="O118" s="173">
        <f>COUNTIF(F_Inputs!$B$8:$B$3121,Inp_PR24_SBB!E118)</f>
        <v>17</v>
      </c>
      <c r="P118" s="164"/>
      <c r="Q118" s="164"/>
      <c r="R118" s="164"/>
      <c r="S118" s="164"/>
      <c r="T118" s="164"/>
      <c r="U118" s="164"/>
      <c r="V118" s="164"/>
    </row>
    <row r="119" spans="1:22" s="431" customFormat="1">
      <c r="A119" s="167" t="s">
        <v>518</v>
      </c>
      <c r="B119" s="436" t="s">
        <v>562</v>
      </c>
      <c r="C119" s="164"/>
      <c r="D119" s="163" t="s">
        <v>563</v>
      </c>
      <c r="E119" s="164" t="s">
        <v>240</v>
      </c>
      <c r="F119" s="432" t="s">
        <v>31</v>
      </c>
      <c r="G119" s="432"/>
      <c r="H119" s="433">
        <f>SUMIFS(F_Inputs!F$7:F$3228,F_Inputs!$B$7:$B$3228,Inp_PR24_SBB!$E119,F_Inputs!$A$7:$A$3228,$H$190)</f>
        <v>0</v>
      </c>
      <c r="I119" s="433">
        <f>SUMIFS(F_Inputs!G$7:G$3228,F_Inputs!$B$7:$B$3228,Inp_PR24_SBB!$E119,F_Inputs!$A$7:$A$3228,$H$190)</f>
        <v>0</v>
      </c>
      <c r="J119" s="433">
        <f>SUMIFS(F_Inputs!H$7:H$3228,F_Inputs!$B$7:$B$3228,Inp_PR24_SBB!$E119,F_Inputs!$A$7:$A$3228,$H$190)</f>
        <v>0</v>
      </c>
      <c r="K119" s="433">
        <f>SUMIFS(F_Inputs!I$7:I$3228,F_Inputs!$B$7:$B$3228,Inp_PR24_SBB!$E119,F_Inputs!$A$7:$A$3228,$H$190)</f>
        <v>0</v>
      </c>
      <c r="L119" s="433">
        <f>SUMIFS(F_Inputs!J$7:J$3228,F_Inputs!$B$7:$B$3228,Inp_PR24_SBB!$E119,F_Inputs!$A$7:$A$3228,$H$190)</f>
        <v>0</v>
      </c>
      <c r="M119" s="172" t="s">
        <v>525</v>
      </c>
      <c r="N119" s="173">
        <f>COUNTIF(InpC!$H$56:$L$266,Inp_PR24_SBB!E119)</f>
        <v>1</v>
      </c>
      <c r="O119" s="173">
        <f>COUNTIF(F_Inputs!$B$8:$B$3121,Inp_PR24_SBB!E119)</f>
        <v>17</v>
      </c>
      <c r="P119" s="164"/>
      <c r="Q119" s="164"/>
      <c r="R119" s="164"/>
      <c r="S119" s="164"/>
      <c r="T119" s="164"/>
      <c r="U119" s="164"/>
      <c r="V119" s="164"/>
    </row>
    <row r="120" spans="1:22" s="431" customFormat="1">
      <c r="A120" s="167" t="s">
        <v>510</v>
      </c>
      <c r="B120" s="434" t="s">
        <v>532</v>
      </c>
      <c r="C120" s="164"/>
      <c r="D120" s="163" t="s">
        <v>564</v>
      </c>
      <c r="E120" s="164" t="s">
        <v>242</v>
      </c>
      <c r="F120" s="432" t="s">
        <v>31</v>
      </c>
      <c r="G120" s="432"/>
      <c r="H120" s="433">
        <f>SUMIFS(F_Inputs!F$7:F$3228,F_Inputs!$B$7:$B$3228,Inp_PR24_SBB!$E120,F_Inputs!$A$7:$A$3228,$H$190)</f>
        <v>0</v>
      </c>
      <c r="I120" s="433">
        <f>SUMIFS(F_Inputs!G$7:G$3228,F_Inputs!$B$7:$B$3228,Inp_PR24_SBB!$E120,F_Inputs!$A$7:$A$3228,$H$190)</f>
        <v>0</v>
      </c>
      <c r="J120" s="433">
        <f>SUMIFS(F_Inputs!H$7:H$3228,F_Inputs!$B$7:$B$3228,Inp_PR24_SBB!$E120,F_Inputs!$A$7:$A$3228,$H$190)</f>
        <v>0</v>
      </c>
      <c r="K120" s="433">
        <f>SUMIFS(F_Inputs!I$7:I$3228,F_Inputs!$B$7:$B$3228,Inp_PR24_SBB!$E120,F_Inputs!$A$7:$A$3228,$H$190)</f>
        <v>0</v>
      </c>
      <c r="L120" s="433">
        <f>SUMIFS(F_Inputs!J$7:J$3228,F_Inputs!$B$7:$B$3228,Inp_PR24_SBB!$E120,F_Inputs!$A$7:$A$3228,$H$190)</f>
        <v>0</v>
      </c>
      <c r="M120" s="172" t="s">
        <v>565</v>
      </c>
      <c r="N120" s="173">
        <f>COUNTIF(InpC!$H$56:$L$266,Inp_PR24_SBB!E120)</f>
        <v>1</v>
      </c>
      <c r="O120" s="173">
        <f>COUNTIF(F_Inputs!$B$8:$B$3121,Inp_PR24_SBB!E120)</f>
        <v>17</v>
      </c>
      <c r="P120" s="164"/>
      <c r="Q120" s="164"/>
      <c r="R120" s="164"/>
      <c r="S120" s="164"/>
      <c r="T120" s="164"/>
      <c r="U120" s="164"/>
      <c r="V120" s="164"/>
    </row>
    <row r="121" spans="1:22" s="431" customFormat="1">
      <c r="A121" s="167" t="s">
        <v>510</v>
      </c>
      <c r="B121" s="436" t="s">
        <v>534</v>
      </c>
      <c r="C121" s="164"/>
      <c r="D121" s="163" t="s">
        <v>566</v>
      </c>
      <c r="E121" s="164" t="s">
        <v>243</v>
      </c>
      <c r="F121" s="432" t="s">
        <v>31</v>
      </c>
      <c r="G121" s="432"/>
      <c r="H121" s="433">
        <f>SUMIFS(F_Inputs!F$7:F$3228,F_Inputs!$B$7:$B$3228,Inp_PR24_SBB!$E121,F_Inputs!$A$7:$A$3228,$H$190)</f>
        <v>0</v>
      </c>
      <c r="I121" s="433">
        <f>SUMIFS(F_Inputs!G$7:G$3228,F_Inputs!$B$7:$B$3228,Inp_PR24_SBB!$E121,F_Inputs!$A$7:$A$3228,$H$190)</f>
        <v>0</v>
      </c>
      <c r="J121" s="433">
        <f>SUMIFS(F_Inputs!H$7:H$3228,F_Inputs!$B$7:$B$3228,Inp_PR24_SBB!$E121,F_Inputs!$A$7:$A$3228,$H$190)</f>
        <v>0</v>
      </c>
      <c r="K121" s="433">
        <f>SUMIFS(F_Inputs!I$7:I$3228,F_Inputs!$B$7:$B$3228,Inp_PR24_SBB!$E121,F_Inputs!$A$7:$A$3228,$H$190)</f>
        <v>0</v>
      </c>
      <c r="L121" s="433">
        <f>SUMIFS(F_Inputs!J$7:J$3228,F_Inputs!$B$7:$B$3228,Inp_PR24_SBB!$E121,F_Inputs!$A$7:$A$3228,$H$190)</f>
        <v>0</v>
      </c>
      <c r="M121" s="172" t="s">
        <v>565</v>
      </c>
      <c r="N121" s="173">
        <f>COUNTIF(InpC!$H$56:$L$266,Inp_PR24_SBB!E121)</f>
        <v>1</v>
      </c>
      <c r="O121" s="173">
        <f>COUNTIF(F_Inputs!$B$8:$B$3121,Inp_PR24_SBB!E121)</f>
        <v>17</v>
      </c>
      <c r="P121" s="164"/>
      <c r="Q121" s="164"/>
      <c r="R121" s="164"/>
      <c r="S121" s="164"/>
      <c r="T121" s="164"/>
      <c r="U121" s="164"/>
      <c r="V121" s="164"/>
    </row>
    <row r="122" spans="1:22" s="431" customFormat="1">
      <c r="A122" s="167" t="s">
        <v>510</v>
      </c>
      <c r="B122" s="434" t="s">
        <v>536</v>
      </c>
      <c r="C122" s="164"/>
      <c r="D122" s="163" t="s">
        <v>567</v>
      </c>
      <c r="E122" s="164" t="s">
        <v>244</v>
      </c>
      <c r="F122" s="432" t="s">
        <v>31</v>
      </c>
      <c r="G122" s="432"/>
      <c r="H122" s="433">
        <f>SUMIFS(F_Inputs!F$7:F$3228,F_Inputs!$B$7:$B$3228,Inp_PR24_SBB!$E122,F_Inputs!$A$7:$A$3228,$H$190)</f>
        <v>0</v>
      </c>
      <c r="I122" s="433">
        <f>SUMIFS(F_Inputs!G$7:G$3228,F_Inputs!$B$7:$B$3228,Inp_PR24_SBB!$E122,F_Inputs!$A$7:$A$3228,$H$190)</f>
        <v>0</v>
      </c>
      <c r="J122" s="433">
        <f>SUMIFS(F_Inputs!H$7:H$3228,F_Inputs!$B$7:$B$3228,Inp_PR24_SBB!$E122,F_Inputs!$A$7:$A$3228,$H$190)</f>
        <v>0</v>
      </c>
      <c r="K122" s="433">
        <f>SUMIFS(F_Inputs!I$7:I$3228,F_Inputs!$B$7:$B$3228,Inp_PR24_SBB!$E122,F_Inputs!$A$7:$A$3228,$H$190)</f>
        <v>0</v>
      </c>
      <c r="L122" s="433">
        <f>SUMIFS(F_Inputs!J$7:J$3228,F_Inputs!$B$7:$B$3228,Inp_PR24_SBB!$E122,F_Inputs!$A$7:$A$3228,$H$190)</f>
        <v>0</v>
      </c>
      <c r="M122" s="172" t="s">
        <v>565</v>
      </c>
      <c r="N122" s="173">
        <f>COUNTIF(InpC!$H$56:$L$266,Inp_PR24_SBB!E122)</f>
        <v>1</v>
      </c>
      <c r="O122" s="173">
        <f>COUNTIF(F_Inputs!$B$8:$B$3121,Inp_PR24_SBB!E122)</f>
        <v>17</v>
      </c>
      <c r="P122" s="164"/>
      <c r="Q122" s="164"/>
      <c r="R122" s="164"/>
      <c r="S122" s="164"/>
      <c r="T122" s="164"/>
      <c r="U122" s="164"/>
      <c r="V122" s="164"/>
    </row>
    <row r="123" spans="1:22" s="431" customFormat="1">
      <c r="A123" s="167" t="s">
        <v>510</v>
      </c>
      <c r="B123" s="434" t="s">
        <v>540</v>
      </c>
      <c r="C123" s="164"/>
      <c r="D123" s="163" t="s">
        <v>568</v>
      </c>
      <c r="E123" s="164" t="s">
        <v>245</v>
      </c>
      <c r="F123" s="432" t="s">
        <v>31</v>
      </c>
      <c r="G123" s="432"/>
      <c r="H123" s="433">
        <f>SUMIFS(F_Inputs!F$7:F$3228,F_Inputs!$B$7:$B$3228,Inp_PR24_SBB!$E123,F_Inputs!$A$7:$A$3228,$H$190)</f>
        <v>0</v>
      </c>
      <c r="I123" s="433">
        <f>SUMIFS(F_Inputs!G$7:G$3228,F_Inputs!$B$7:$B$3228,Inp_PR24_SBB!$E123,F_Inputs!$A$7:$A$3228,$H$190)</f>
        <v>0</v>
      </c>
      <c r="J123" s="433">
        <f>SUMIFS(F_Inputs!H$7:H$3228,F_Inputs!$B$7:$B$3228,Inp_PR24_SBB!$E123,F_Inputs!$A$7:$A$3228,$H$190)</f>
        <v>0</v>
      </c>
      <c r="K123" s="433">
        <f>SUMIFS(F_Inputs!I$7:I$3228,F_Inputs!$B$7:$B$3228,Inp_PR24_SBB!$E123,F_Inputs!$A$7:$A$3228,$H$190)</f>
        <v>0</v>
      </c>
      <c r="L123" s="433">
        <f>SUMIFS(F_Inputs!J$7:J$3228,F_Inputs!$B$7:$B$3228,Inp_PR24_SBB!$E123,F_Inputs!$A$7:$A$3228,$H$190)</f>
        <v>0</v>
      </c>
      <c r="M123" s="172" t="s">
        <v>565</v>
      </c>
      <c r="N123" s="173">
        <f>COUNTIF(InpC!$H$56:$L$266,Inp_PR24_SBB!E123)</f>
        <v>1</v>
      </c>
      <c r="O123" s="173">
        <f>COUNTIF(F_Inputs!$B$8:$B$3121,Inp_PR24_SBB!E123)</f>
        <v>17</v>
      </c>
      <c r="P123" s="164"/>
      <c r="Q123" s="164"/>
      <c r="R123" s="164"/>
      <c r="S123" s="164"/>
      <c r="T123" s="164"/>
      <c r="U123" s="164"/>
      <c r="V123" s="164"/>
    </row>
    <row r="124" spans="1:22" s="431" customFormat="1">
      <c r="A124" s="167" t="s">
        <v>510</v>
      </c>
      <c r="B124" s="436" t="s">
        <v>542</v>
      </c>
      <c r="C124" s="164"/>
      <c r="D124" s="163" t="s">
        <v>569</v>
      </c>
      <c r="E124" s="164" t="s">
        <v>246</v>
      </c>
      <c r="F124" s="432" t="s">
        <v>31</v>
      </c>
      <c r="G124" s="432"/>
      <c r="H124" s="433">
        <f>SUMIFS(F_Inputs!F$7:F$3228,F_Inputs!$B$7:$B$3228,Inp_PR24_SBB!$E124,F_Inputs!$A$7:$A$3228,$H$190)</f>
        <v>0</v>
      </c>
      <c r="I124" s="433">
        <f>SUMIFS(F_Inputs!G$7:G$3228,F_Inputs!$B$7:$B$3228,Inp_PR24_SBB!$E124,F_Inputs!$A$7:$A$3228,$H$190)</f>
        <v>0</v>
      </c>
      <c r="J124" s="433">
        <f>SUMIFS(F_Inputs!H$7:H$3228,F_Inputs!$B$7:$B$3228,Inp_PR24_SBB!$E124,F_Inputs!$A$7:$A$3228,$H$190)</f>
        <v>0</v>
      </c>
      <c r="K124" s="433">
        <f>SUMIFS(F_Inputs!I$7:I$3228,F_Inputs!$B$7:$B$3228,Inp_PR24_SBB!$E124,F_Inputs!$A$7:$A$3228,$H$190)</f>
        <v>0</v>
      </c>
      <c r="L124" s="433">
        <f>SUMIFS(F_Inputs!J$7:J$3228,F_Inputs!$B$7:$B$3228,Inp_PR24_SBB!$E124,F_Inputs!$A$7:$A$3228,$H$190)</f>
        <v>0</v>
      </c>
      <c r="M124" s="172" t="s">
        <v>565</v>
      </c>
      <c r="N124" s="173">
        <f>COUNTIF(InpC!$H$56:$L$266,Inp_PR24_SBB!E124)</f>
        <v>1</v>
      </c>
      <c r="O124" s="173">
        <f>COUNTIF(F_Inputs!$B$8:$B$3121,Inp_PR24_SBB!E124)</f>
        <v>17</v>
      </c>
      <c r="P124" s="164"/>
      <c r="Q124" s="164"/>
      <c r="R124" s="164"/>
      <c r="S124" s="164"/>
      <c r="T124" s="164"/>
      <c r="U124" s="164"/>
      <c r="V124" s="164"/>
    </row>
    <row r="125" spans="1:22" s="431" customFormat="1">
      <c r="A125" s="167" t="s">
        <v>510</v>
      </c>
      <c r="B125" s="436" t="s">
        <v>570</v>
      </c>
      <c r="C125" s="164"/>
      <c r="D125" s="163" t="s">
        <v>571</v>
      </c>
      <c r="E125" s="164" t="s">
        <v>247</v>
      </c>
      <c r="F125" s="432" t="s">
        <v>31</v>
      </c>
      <c r="G125" s="432"/>
      <c r="H125" s="433">
        <f>SUMIFS(F_Inputs!F$7:F$3228,F_Inputs!$B$7:$B$3228,Inp_PR24_SBB!$E125,F_Inputs!$A$7:$A$3228,$H$190)</f>
        <v>0</v>
      </c>
      <c r="I125" s="433">
        <f>SUMIFS(F_Inputs!G$7:G$3228,F_Inputs!$B$7:$B$3228,Inp_PR24_SBB!$E125,F_Inputs!$A$7:$A$3228,$H$190)</f>
        <v>0</v>
      </c>
      <c r="J125" s="433">
        <f>SUMIFS(F_Inputs!H$7:H$3228,F_Inputs!$B$7:$B$3228,Inp_PR24_SBB!$E125,F_Inputs!$A$7:$A$3228,$H$190)</f>
        <v>0</v>
      </c>
      <c r="K125" s="433">
        <f>SUMIFS(F_Inputs!I$7:I$3228,F_Inputs!$B$7:$B$3228,Inp_PR24_SBB!$E125,F_Inputs!$A$7:$A$3228,$H$190)</f>
        <v>0</v>
      </c>
      <c r="L125" s="433">
        <f>SUMIFS(F_Inputs!J$7:J$3228,F_Inputs!$B$7:$B$3228,Inp_PR24_SBB!$E125,F_Inputs!$A$7:$A$3228,$H$190)</f>
        <v>0</v>
      </c>
      <c r="M125" s="172" t="s">
        <v>565</v>
      </c>
      <c r="N125" s="173">
        <f>COUNTIF(InpC!$H$56:$L$266,Inp_PR24_SBB!E125)</f>
        <v>1</v>
      </c>
      <c r="O125" s="173">
        <f>COUNTIF(F_Inputs!$B$8:$B$3121,Inp_PR24_SBB!E125)</f>
        <v>17</v>
      </c>
      <c r="P125" s="164"/>
      <c r="Q125" s="164"/>
      <c r="R125" s="164"/>
      <c r="S125" s="164"/>
      <c r="T125" s="164"/>
      <c r="U125" s="164"/>
      <c r="V125" s="164"/>
    </row>
    <row r="126" spans="1:22" s="431" customFormat="1">
      <c r="A126" s="167" t="s">
        <v>510</v>
      </c>
      <c r="B126" s="434" t="s">
        <v>572</v>
      </c>
      <c r="C126" s="164"/>
      <c r="D126" s="163" t="s">
        <v>573</v>
      </c>
      <c r="E126" s="164" t="s">
        <v>249</v>
      </c>
      <c r="F126" s="432" t="s">
        <v>31</v>
      </c>
      <c r="G126" s="432"/>
      <c r="H126" s="433">
        <f>SUMIFS(F_Inputs!F$7:F$3228,F_Inputs!$B$7:$B$3228,Inp_PR24_SBB!$E126,F_Inputs!$A$7:$A$3228,$H$190)</f>
        <v>0</v>
      </c>
      <c r="I126" s="433">
        <f>SUMIFS(F_Inputs!G$7:G$3228,F_Inputs!$B$7:$B$3228,Inp_PR24_SBB!$E126,F_Inputs!$A$7:$A$3228,$H$190)</f>
        <v>0</v>
      </c>
      <c r="J126" s="433">
        <f>SUMIFS(F_Inputs!H$7:H$3228,F_Inputs!$B$7:$B$3228,Inp_PR24_SBB!$E126,F_Inputs!$A$7:$A$3228,$H$190)</f>
        <v>0</v>
      </c>
      <c r="K126" s="433">
        <f>SUMIFS(F_Inputs!I$7:I$3228,F_Inputs!$B$7:$B$3228,Inp_PR24_SBB!$E126,F_Inputs!$A$7:$A$3228,$H$190)</f>
        <v>0</v>
      </c>
      <c r="L126" s="433">
        <f>SUMIFS(F_Inputs!J$7:J$3228,F_Inputs!$B$7:$B$3228,Inp_PR24_SBB!$E126,F_Inputs!$A$7:$A$3228,$H$190)</f>
        <v>0</v>
      </c>
      <c r="M126" s="172" t="s">
        <v>565</v>
      </c>
      <c r="N126" s="173">
        <f>COUNTIF(InpC!$H$56:$L$266,Inp_PR24_SBB!E126)</f>
        <v>1</v>
      </c>
      <c r="O126" s="173">
        <f>COUNTIF(F_Inputs!$B$8:$B$3121,Inp_PR24_SBB!E126)</f>
        <v>17</v>
      </c>
      <c r="P126" s="164"/>
      <c r="Q126" s="164"/>
      <c r="R126" s="164"/>
      <c r="S126" s="164"/>
      <c r="T126" s="164"/>
      <c r="U126" s="164"/>
      <c r="V126" s="164"/>
    </row>
    <row r="127" spans="1:22" s="431" customFormat="1">
      <c r="A127" s="167" t="s">
        <v>510</v>
      </c>
      <c r="B127" s="436" t="s">
        <v>544</v>
      </c>
      <c r="C127" s="164"/>
      <c r="D127" s="163" t="s">
        <v>574</v>
      </c>
      <c r="E127" s="164" t="s">
        <v>251</v>
      </c>
      <c r="F127" s="432" t="s">
        <v>31</v>
      </c>
      <c r="G127" s="432"/>
      <c r="H127" s="433">
        <f>SUMIFS(F_Inputs!F$7:F$3228,F_Inputs!$B$7:$B$3228,Inp_PR24_SBB!$E127,F_Inputs!$A$7:$A$3228,$H$190)</f>
        <v>0</v>
      </c>
      <c r="I127" s="433">
        <f>SUMIFS(F_Inputs!G$7:G$3228,F_Inputs!$B$7:$B$3228,Inp_PR24_SBB!$E127,F_Inputs!$A$7:$A$3228,$H$190)</f>
        <v>0</v>
      </c>
      <c r="J127" s="433">
        <f>SUMIFS(F_Inputs!H$7:H$3228,F_Inputs!$B$7:$B$3228,Inp_PR24_SBB!$E127,F_Inputs!$A$7:$A$3228,$H$190)</f>
        <v>0</v>
      </c>
      <c r="K127" s="433">
        <f>SUMIFS(F_Inputs!I$7:I$3228,F_Inputs!$B$7:$B$3228,Inp_PR24_SBB!$E127,F_Inputs!$A$7:$A$3228,$H$190)</f>
        <v>0</v>
      </c>
      <c r="L127" s="433">
        <f>SUMIFS(F_Inputs!J$7:J$3228,F_Inputs!$B$7:$B$3228,Inp_PR24_SBB!$E127,F_Inputs!$A$7:$A$3228,$H$190)</f>
        <v>0</v>
      </c>
      <c r="M127" s="172" t="s">
        <v>565</v>
      </c>
      <c r="N127" s="173">
        <f>COUNTIF(InpC!$H$56:$L$266,Inp_PR24_SBB!E127)</f>
        <v>1</v>
      </c>
      <c r="O127" s="173">
        <f>COUNTIF(F_Inputs!$B$8:$B$3121,Inp_PR24_SBB!E127)</f>
        <v>17</v>
      </c>
      <c r="P127" s="164"/>
      <c r="Q127" s="164"/>
      <c r="R127" s="164"/>
      <c r="S127" s="164"/>
      <c r="T127" s="164"/>
      <c r="U127" s="164"/>
      <c r="V127" s="164"/>
    </row>
    <row r="128" spans="1:22" s="431" customFormat="1">
      <c r="A128" s="167" t="s">
        <v>510</v>
      </c>
      <c r="B128" s="436" t="s">
        <v>538</v>
      </c>
      <c r="C128" s="164"/>
      <c r="D128" s="163" t="s">
        <v>575</v>
      </c>
      <c r="E128" s="164" t="s">
        <v>252</v>
      </c>
      <c r="F128" s="432" t="s">
        <v>31</v>
      </c>
      <c r="G128" s="432"/>
      <c r="H128" s="433">
        <f>SUMIFS(F_Inputs!F$7:F$3228,F_Inputs!$B$7:$B$3228,Inp_PR24_SBB!$E128,F_Inputs!$A$7:$A$3228,$H$190)</f>
        <v>0</v>
      </c>
      <c r="I128" s="433">
        <f>SUMIFS(F_Inputs!G$7:G$3228,F_Inputs!$B$7:$B$3228,Inp_PR24_SBB!$E128,F_Inputs!$A$7:$A$3228,$H$190)</f>
        <v>0</v>
      </c>
      <c r="J128" s="433">
        <f>SUMIFS(F_Inputs!H$7:H$3228,F_Inputs!$B$7:$B$3228,Inp_PR24_SBB!$E128,F_Inputs!$A$7:$A$3228,$H$190)</f>
        <v>0</v>
      </c>
      <c r="K128" s="433">
        <f>SUMIFS(F_Inputs!I$7:I$3228,F_Inputs!$B$7:$B$3228,Inp_PR24_SBB!$E128,F_Inputs!$A$7:$A$3228,$H$190)</f>
        <v>0</v>
      </c>
      <c r="L128" s="433">
        <f>SUMIFS(F_Inputs!J$7:J$3228,F_Inputs!$B$7:$B$3228,Inp_PR24_SBB!$E128,F_Inputs!$A$7:$A$3228,$H$190)</f>
        <v>0</v>
      </c>
      <c r="M128" s="172" t="s">
        <v>565</v>
      </c>
      <c r="N128" s="173">
        <f>COUNTIF(InpC!$H$56:$L$266,Inp_PR24_SBB!E128)</f>
        <v>1</v>
      </c>
      <c r="O128" s="173">
        <f>COUNTIF(F_Inputs!$B$8:$B$3121,Inp_PR24_SBB!E128)</f>
        <v>17</v>
      </c>
      <c r="P128" s="164"/>
      <c r="Q128" s="164"/>
      <c r="R128" s="164"/>
      <c r="S128" s="164"/>
      <c r="T128" s="164"/>
      <c r="U128" s="164"/>
      <c r="V128" s="164"/>
    </row>
    <row r="129" spans="1:22" s="431" customFormat="1">
      <c r="A129" s="167" t="s">
        <v>518</v>
      </c>
      <c r="B129" s="436" t="s">
        <v>550</v>
      </c>
      <c r="C129" s="164"/>
      <c r="D129" s="163" t="s">
        <v>576</v>
      </c>
      <c r="E129" s="164" t="s">
        <v>254</v>
      </c>
      <c r="F129" s="432" t="s">
        <v>31</v>
      </c>
      <c r="G129" s="432"/>
      <c r="H129" s="433">
        <f>SUMIFS(F_Inputs!F$7:F$3228,F_Inputs!$B$7:$B$3228,Inp_PR24_SBB!$E129,F_Inputs!$A$7:$A$3228,$H$190)</f>
        <v>0</v>
      </c>
      <c r="I129" s="433">
        <f>SUMIFS(F_Inputs!G$7:G$3228,F_Inputs!$B$7:$B$3228,Inp_PR24_SBB!$E129,F_Inputs!$A$7:$A$3228,$H$190)</f>
        <v>0</v>
      </c>
      <c r="J129" s="433">
        <f>SUMIFS(F_Inputs!H$7:H$3228,F_Inputs!$B$7:$B$3228,Inp_PR24_SBB!$E129,F_Inputs!$A$7:$A$3228,$H$190)</f>
        <v>0</v>
      </c>
      <c r="K129" s="433">
        <f>SUMIFS(F_Inputs!I$7:I$3228,F_Inputs!$B$7:$B$3228,Inp_PR24_SBB!$E129,F_Inputs!$A$7:$A$3228,$H$190)</f>
        <v>0</v>
      </c>
      <c r="L129" s="433">
        <f>SUMIFS(F_Inputs!J$7:J$3228,F_Inputs!$B$7:$B$3228,Inp_PR24_SBB!$E129,F_Inputs!$A$7:$A$3228,$H$190)</f>
        <v>0</v>
      </c>
      <c r="M129" s="172" t="s">
        <v>565</v>
      </c>
      <c r="N129" s="173">
        <f>COUNTIF(InpC!$H$56:$L$266,Inp_PR24_SBB!E129)</f>
        <v>1</v>
      </c>
      <c r="O129" s="173">
        <f>COUNTIF(F_Inputs!$B$8:$B$3121,Inp_PR24_SBB!E129)</f>
        <v>17</v>
      </c>
      <c r="P129" s="164"/>
      <c r="Q129" s="164"/>
      <c r="R129" s="164"/>
      <c r="S129" s="164"/>
      <c r="T129" s="164"/>
      <c r="U129" s="164"/>
      <c r="V129" s="164"/>
    </row>
    <row r="130" spans="1:22" s="431" customFormat="1">
      <c r="A130" s="167" t="s">
        <v>518</v>
      </c>
      <c r="B130" s="434" t="s">
        <v>552</v>
      </c>
      <c r="C130" s="164"/>
      <c r="D130" s="163" t="s">
        <v>577</v>
      </c>
      <c r="E130" s="164" t="s">
        <v>255</v>
      </c>
      <c r="F130" s="432" t="s">
        <v>31</v>
      </c>
      <c r="G130" s="432"/>
      <c r="H130" s="433">
        <f>SUMIFS(F_Inputs!F$7:F$3228,F_Inputs!$B$7:$B$3228,Inp_PR24_SBB!$E130,F_Inputs!$A$7:$A$3228,$H$190)</f>
        <v>0</v>
      </c>
      <c r="I130" s="433">
        <f>SUMIFS(F_Inputs!G$7:G$3228,F_Inputs!$B$7:$B$3228,Inp_PR24_SBB!$E130,F_Inputs!$A$7:$A$3228,$H$190)</f>
        <v>0</v>
      </c>
      <c r="J130" s="433">
        <f>SUMIFS(F_Inputs!H$7:H$3228,F_Inputs!$B$7:$B$3228,Inp_PR24_SBB!$E130,F_Inputs!$A$7:$A$3228,$H$190)</f>
        <v>0</v>
      </c>
      <c r="K130" s="433">
        <f>SUMIFS(F_Inputs!I$7:I$3228,F_Inputs!$B$7:$B$3228,Inp_PR24_SBB!$E130,F_Inputs!$A$7:$A$3228,$H$190)</f>
        <v>0</v>
      </c>
      <c r="L130" s="433">
        <f>SUMIFS(F_Inputs!J$7:J$3228,F_Inputs!$B$7:$B$3228,Inp_PR24_SBB!$E130,F_Inputs!$A$7:$A$3228,$H$190)</f>
        <v>0</v>
      </c>
      <c r="M130" s="172" t="s">
        <v>565</v>
      </c>
      <c r="N130" s="173">
        <f>COUNTIF(InpC!$H$56:$L$266,Inp_PR24_SBB!E130)</f>
        <v>1</v>
      </c>
      <c r="O130" s="173">
        <f>COUNTIF(F_Inputs!$B$8:$B$3121,Inp_PR24_SBB!E130)</f>
        <v>17</v>
      </c>
      <c r="P130" s="164"/>
      <c r="Q130" s="164"/>
      <c r="R130" s="164"/>
      <c r="S130" s="164"/>
      <c r="T130" s="164"/>
      <c r="U130" s="164"/>
      <c r="V130" s="164"/>
    </row>
    <row r="131" spans="1:22" s="431" customFormat="1">
      <c r="A131" s="167" t="s">
        <v>518</v>
      </c>
      <c r="B131" s="436" t="s">
        <v>554</v>
      </c>
      <c r="C131" s="164"/>
      <c r="D131" s="163" t="s">
        <v>578</v>
      </c>
      <c r="E131" s="164" t="s">
        <v>256</v>
      </c>
      <c r="F131" s="432" t="s">
        <v>31</v>
      </c>
      <c r="G131" s="432"/>
      <c r="H131" s="433">
        <f>SUMIFS(F_Inputs!F$7:F$3228,F_Inputs!$B$7:$B$3228,Inp_PR24_SBB!$E131,F_Inputs!$A$7:$A$3228,$H$190)</f>
        <v>0</v>
      </c>
      <c r="I131" s="433">
        <f>SUMIFS(F_Inputs!G$7:G$3228,F_Inputs!$B$7:$B$3228,Inp_PR24_SBB!$E131,F_Inputs!$A$7:$A$3228,$H$190)</f>
        <v>0</v>
      </c>
      <c r="J131" s="433">
        <f>SUMIFS(F_Inputs!H$7:H$3228,F_Inputs!$B$7:$B$3228,Inp_PR24_SBB!$E131,F_Inputs!$A$7:$A$3228,$H$190)</f>
        <v>0</v>
      </c>
      <c r="K131" s="433">
        <f>SUMIFS(F_Inputs!I$7:I$3228,F_Inputs!$B$7:$B$3228,Inp_PR24_SBB!$E131,F_Inputs!$A$7:$A$3228,$H$190)</f>
        <v>0</v>
      </c>
      <c r="L131" s="433">
        <f>SUMIFS(F_Inputs!J$7:J$3228,F_Inputs!$B$7:$B$3228,Inp_PR24_SBB!$E131,F_Inputs!$A$7:$A$3228,$H$190)</f>
        <v>0</v>
      </c>
      <c r="M131" s="172" t="s">
        <v>565</v>
      </c>
      <c r="N131" s="173">
        <f>COUNTIF(InpC!$H$56:$L$266,Inp_PR24_SBB!E131)</f>
        <v>1</v>
      </c>
      <c r="O131" s="173">
        <f>COUNTIF(F_Inputs!$B$8:$B$3121,Inp_PR24_SBB!E131)</f>
        <v>17</v>
      </c>
      <c r="P131" s="164"/>
      <c r="Q131" s="164"/>
      <c r="R131" s="164"/>
      <c r="S131" s="164"/>
      <c r="T131" s="164"/>
      <c r="U131" s="164"/>
      <c r="V131" s="164"/>
    </row>
    <row r="132" spans="1:22" s="431" customFormat="1">
      <c r="A132" s="167" t="s">
        <v>518</v>
      </c>
      <c r="B132" s="436" t="s">
        <v>558</v>
      </c>
      <c r="C132" s="164"/>
      <c r="D132" s="163" t="s">
        <v>579</v>
      </c>
      <c r="E132" s="164" t="s">
        <v>257</v>
      </c>
      <c r="F132" s="432" t="s">
        <v>31</v>
      </c>
      <c r="G132" s="432"/>
      <c r="H132" s="433">
        <f>SUMIFS(F_Inputs!F$7:F$3228,F_Inputs!$B$7:$B$3228,Inp_PR24_SBB!$E132,F_Inputs!$A$7:$A$3228,$H$190)</f>
        <v>0</v>
      </c>
      <c r="I132" s="433">
        <f>SUMIFS(F_Inputs!G$7:G$3228,F_Inputs!$B$7:$B$3228,Inp_PR24_SBB!$E132,F_Inputs!$A$7:$A$3228,$H$190)</f>
        <v>0</v>
      </c>
      <c r="J132" s="433">
        <f>SUMIFS(F_Inputs!H$7:H$3228,F_Inputs!$B$7:$B$3228,Inp_PR24_SBB!$E132,F_Inputs!$A$7:$A$3228,$H$190)</f>
        <v>0</v>
      </c>
      <c r="K132" s="433">
        <f>SUMIFS(F_Inputs!I$7:I$3228,F_Inputs!$B$7:$B$3228,Inp_PR24_SBB!$E132,F_Inputs!$A$7:$A$3228,$H$190)</f>
        <v>0</v>
      </c>
      <c r="L132" s="433">
        <f>SUMIFS(F_Inputs!J$7:J$3228,F_Inputs!$B$7:$B$3228,Inp_PR24_SBB!$E132,F_Inputs!$A$7:$A$3228,$H$190)</f>
        <v>0</v>
      </c>
      <c r="M132" s="172" t="s">
        <v>565</v>
      </c>
      <c r="N132" s="173">
        <f>COUNTIF(InpC!$H$56:$L$266,Inp_PR24_SBB!E132)</f>
        <v>1</v>
      </c>
      <c r="O132" s="173">
        <f>COUNTIF(F_Inputs!$B$8:$B$3121,Inp_PR24_SBB!E132)</f>
        <v>17</v>
      </c>
      <c r="P132" s="164"/>
      <c r="Q132" s="164"/>
      <c r="R132" s="164"/>
      <c r="S132" s="164"/>
      <c r="T132" s="164"/>
      <c r="U132" s="164"/>
      <c r="V132" s="164"/>
    </row>
    <row r="133" spans="1:22" s="431" customFormat="1">
      <c r="A133" s="167" t="s">
        <v>518</v>
      </c>
      <c r="B133" s="434" t="s">
        <v>560</v>
      </c>
      <c r="C133" s="164"/>
      <c r="D133" s="163" t="s">
        <v>580</v>
      </c>
      <c r="E133" s="164" t="s">
        <v>258</v>
      </c>
      <c r="F133" s="432" t="s">
        <v>31</v>
      </c>
      <c r="G133" s="432"/>
      <c r="H133" s="433">
        <f>SUMIFS(F_Inputs!F$7:F$3228,F_Inputs!$B$7:$B$3228,Inp_PR24_SBB!$E133,F_Inputs!$A$7:$A$3228,$H$190)</f>
        <v>0</v>
      </c>
      <c r="I133" s="433">
        <f>SUMIFS(F_Inputs!G$7:G$3228,F_Inputs!$B$7:$B$3228,Inp_PR24_SBB!$E133,F_Inputs!$A$7:$A$3228,$H$190)</f>
        <v>0</v>
      </c>
      <c r="J133" s="433">
        <f>SUMIFS(F_Inputs!H$7:H$3228,F_Inputs!$B$7:$B$3228,Inp_PR24_SBB!$E133,F_Inputs!$A$7:$A$3228,$H$190)</f>
        <v>0</v>
      </c>
      <c r="K133" s="433">
        <f>SUMIFS(F_Inputs!I$7:I$3228,F_Inputs!$B$7:$B$3228,Inp_PR24_SBB!$E133,F_Inputs!$A$7:$A$3228,$H$190)</f>
        <v>0</v>
      </c>
      <c r="L133" s="433">
        <f>SUMIFS(F_Inputs!J$7:J$3228,F_Inputs!$B$7:$B$3228,Inp_PR24_SBB!$E133,F_Inputs!$A$7:$A$3228,$H$190)</f>
        <v>0</v>
      </c>
      <c r="M133" s="172" t="s">
        <v>565</v>
      </c>
      <c r="N133" s="173">
        <f>COUNTIF(InpC!$H$56:$L$266,Inp_PR24_SBB!E133)</f>
        <v>1</v>
      </c>
      <c r="O133" s="173">
        <f>COUNTIF(F_Inputs!$B$8:$B$3121,Inp_PR24_SBB!E133)</f>
        <v>17</v>
      </c>
      <c r="P133" s="164"/>
      <c r="Q133" s="164"/>
      <c r="R133" s="164"/>
      <c r="S133" s="164"/>
      <c r="T133" s="164"/>
      <c r="U133" s="164"/>
      <c r="V133" s="164"/>
    </row>
    <row r="134" spans="1:22" s="431" customFormat="1">
      <c r="A134" s="167" t="s">
        <v>518</v>
      </c>
      <c r="B134" s="434" t="s">
        <v>581</v>
      </c>
      <c r="C134" s="164"/>
      <c r="D134" s="163" t="s">
        <v>582</v>
      </c>
      <c r="E134" s="164" t="s">
        <v>259</v>
      </c>
      <c r="F134" s="432" t="s">
        <v>31</v>
      </c>
      <c r="G134" s="432"/>
      <c r="H134" s="433">
        <f>SUMIFS(F_Inputs!F$7:F$3228,F_Inputs!$B$7:$B$3228,Inp_PR24_SBB!$E134,F_Inputs!$A$7:$A$3228,$H$190)</f>
        <v>0</v>
      </c>
      <c r="I134" s="433">
        <f>SUMIFS(F_Inputs!G$7:G$3228,F_Inputs!$B$7:$B$3228,Inp_PR24_SBB!$E134,F_Inputs!$A$7:$A$3228,$H$190)</f>
        <v>0</v>
      </c>
      <c r="J134" s="433">
        <f>SUMIFS(F_Inputs!H$7:H$3228,F_Inputs!$B$7:$B$3228,Inp_PR24_SBB!$E134,F_Inputs!$A$7:$A$3228,$H$190)</f>
        <v>0</v>
      </c>
      <c r="K134" s="433">
        <f>SUMIFS(F_Inputs!I$7:I$3228,F_Inputs!$B$7:$B$3228,Inp_PR24_SBB!$E134,F_Inputs!$A$7:$A$3228,$H$190)</f>
        <v>0</v>
      </c>
      <c r="L134" s="433">
        <f>SUMIFS(F_Inputs!J$7:J$3228,F_Inputs!$B$7:$B$3228,Inp_PR24_SBB!$E134,F_Inputs!$A$7:$A$3228,$H$190)</f>
        <v>0</v>
      </c>
      <c r="M134" s="172" t="s">
        <v>565</v>
      </c>
      <c r="N134" s="173">
        <f>COUNTIF(InpC!$H$56:$L$266,Inp_PR24_SBB!E134)</f>
        <v>1</v>
      </c>
      <c r="O134" s="173">
        <f>COUNTIF(F_Inputs!$B$8:$B$3121,Inp_PR24_SBB!E134)</f>
        <v>17</v>
      </c>
      <c r="P134" s="164"/>
      <c r="Q134" s="164"/>
      <c r="R134" s="164"/>
      <c r="S134" s="164"/>
      <c r="T134" s="164"/>
      <c r="U134" s="164"/>
      <c r="V134" s="164"/>
    </row>
    <row r="135" spans="1:22" s="431" customFormat="1">
      <c r="A135" s="167" t="s">
        <v>518</v>
      </c>
      <c r="B135" s="436" t="s">
        <v>583</v>
      </c>
      <c r="C135" s="164"/>
      <c r="D135" s="163" t="s">
        <v>584</v>
      </c>
      <c r="E135" s="164" t="s">
        <v>261</v>
      </c>
      <c r="F135" s="432" t="s">
        <v>31</v>
      </c>
      <c r="G135" s="432"/>
      <c r="H135" s="433">
        <f>SUMIFS(F_Inputs!F$7:F$3228,F_Inputs!$B$7:$B$3228,Inp_PR24_SBB!$E135,F_Inputs!$A$7:$A$3228,$H$190)</f>
        <v>0</v>
      </c>
      <c r="I135" s="433">
        <f>SUMIFS(F_Inputs!G$7:G$3228,F_Inputs!$B$7:$B$3228,Inp_PR24_SBB!$E135,F_Inputs!$A$7:$A$3228,$H$190)</f>
        <v>0</v>
      </c>
      <c r="J135" s="433">
        <f>SUMIFS(F_Inputs!H$7:H$3228,F_Inputs!$B$7:$B$3228,Inp_PR24_SBB!$E135,F_Inputs!$A$7:$A$3228,$H$190)</f>
        <v>0</v>
      </c>
      <c r="K135" s="433">
        <f>SUMIFS(F_Inputs!I$7:I$3228,F_Inputs!$B$7:$B$3228,Inp_PR24_SBB!$E135,F_Inputs!$A$7:$A$3228,$H$190)</f>
        <v>0</v>
      </c>
      <c r="L135" s="433">
        <f>SUMIFS(F_Inputs!J$7:J$3228,F_Inputs!$B$7:$B$3228,Inp_PR24_SBB!$E135,F_Inputs!$A$7:$A$3228,$H$190)</f>
        <v>0</v>
      </c>
      <c r="M135" s="172" t="s">
        <v>565</v>
      </c>
      <c r="N135" s="173">
        <f>COUNTIF(InpC!$H$56:$L$266,Inp_PR24_SBB!E135)</f>
        <v>1</v>
      </c>
      <c r="O135" s="173">
        <f>COUNTIF(F_Inputs!$B$8:$B$3121,Inp_PR24_SBB!E135)</f>
        <v>17</v>
      </c>
      <c r="P135" s="164"/>
      <c r="Q135" s="164"/>
      <c r="R135" s="164"/>
      <c r="S135" s="164"/>
      <c r="T135" s="164"/>
      <c r="U135" s="164"/>
      <c r="V135" s="164"/>
    </row>
    <row r="136" spans="1:22" s="431" customFormat="1">
      <c r="A136" s="167" t="s">
        <v>518</v>
      </c>
      <c r="B136" s="434" t="s">
        <v>562</v>
      </c>
      <c r="C136" s="164"/>
      <c r="D136" s="163" t="s">
        <v>585</v>
      </c>
      <c r="E136" s="164" t="s">
        <v>263</v>
      </c>
      <c r="F136" s="432" t="s">
        <v>31</v>
      </c>
      <c r="G136" s="432"/>
      <c r="H136" s="433">
        <f>SUMIFS(F_Inputs!F$7:F$3228,F_Inputs!$B$7:$B$3228,Inp_PR24_SBB!$E136,F_Inputs!$A$7:$A$3228,$H$190)</f>
        <v>0</v>
      </c>
      <c r="I136" s="433">
        <f>SUMIFS(F_Inputs!G$7:G$3228,F_Inputs!$B$7:$B$3228,Inp_PR24_SBB!$E136,F_Inputs!$A$7:$A$3228,$H$190)</f>
        <v>0</v>
      </c>
      <c r="J136" s="433">
        <f>SUMIFS(F_Inputs!H$7:H$3228,F_Inputs!$B$7:$B$3228,Inp_PR24_SBB!$E136,F_Inputs!$A$7:$A$3228,$H$190)</f>
        <v>0</v>
      </c>
      <c r="K136" s="433">
        <f>SUMIFS(F_Inputs!I$7:I$3228,F_Inputs!$B$7:$B$3228,Inp_PR24_SBB!$E136,F_Inputs!$A$7:$A$3228,$H$190)</f>
        <v>0</v>
      </c>
      <c r="L136" s="433">
        <f>SUMIFS(F_Inputs!J$7:J$3228,F_Inputs!$B$7:$B$3228,Inp_PR24_SBB!$E136,F_Inputs!$A$7:$A$3228,$H$190)</f>
        <v>0</v>
      </c>
      <c r="M136" s="172" t="s">
        <v>565</v>
      </c>
      <c r="N136" s="173">
        <f>COUNTIF(InpC!$H$56:$L$266,Inp_PR24_SBB!E136)</f>
        <v>1</v>
      </c>
      <c r="O136" s="173">
        <f>COUNTIF(F_Inputs!$B$8:$B$3121,Inp_PR24_SBB!E136)</f>
        <v>17</v>
      </c>
      <c r="P136" s="164"/>
      <c r="Q136" s="164"/>
      <c r="R136" s="164"/>
      <c r="S136" s="164"/>
      <c r="T136" s="164"/>
      <c r="U136" s="164"/>
      <c r="V136" s="164"/>
    </row>
    <row r="137" spans="1:22" s="431" customFormat="1">
      <c r="A137" s="167" t="s">
        <v>518</v>
      </c>
      <c r="B137" s="434" t="s">
        <v>556</v>
      </c>
      <c r="C137" s="164"/>
      <c r="D137" s="163" t="s">
        <v>586</v>
      </c>
      <c r="E137" s="164" t="s">
        <v>264</v>
      </c>
      <c r="F137" s="432" t="s">
        <v>31</v>
      </c>
      <c r="G137" s="432"/>
      <c r="H137" s="433">
        <f>SUMIFS(F_Inputs!F$7:F$3228,F_Inputs!$B$7:$B$3228,Inp_PR24_SBB!$E137,F_Inputs!$A$7:$A$3228,$H$190)</f>
        <v>0</v>
      </c>
      <c r="I137" s="433">
        <f>SUMIFS(F_Inputs!G$7:G$3228,F_Inputs!$B$7:$B$3228,Inp_PR24_SBB!$E137,F_Inputs!$A$7:$A$3228,$H$190)</f>
        <v>0</v>
      </c>
      <c r="J137" s="433">
        <f>SUMIFS(F_Inputs!H$7:H$3228,F_Inputs!$B$7:$B$3228,Inp_PR24_SBB!$E137,F_Inputs!$A$7:$A$3228,$H$190)</f>
        <v>0</v>
      </c>
      <c r="K137" s="433">
        <f>SUMIFS(F_Inputs!I$7:I$3228,F_Inputs!$B$7:$B$3228,Inp_PR24_SBB!$E137,F_Inputs!$A$7:$A$3228,$H$190)</f>
        <v>0</v>
      </c>
      <c r="L137" s="433">
        <f>SUMIFS(F_Inputs!J$7:J$3228,F_Inputs!$B$7:$B$3228,Inp_PR24_SBB!$E137,F_Inputs!$A$7:$A$3228,$H$190)</f>
        <v>0</v>
      </c>
      <c r="M137" s="172" t="s">
        <v>565</v>
      </c>
      <c r="N137" s="173">
        <f>COUNTIF(InpC!$H$56:$L$266,Inp_PR24_SBB!E137)</f>
        <v>1</v>
      </c>
      <c r="O137" s="173">
        <f>COUNTIF(F_Inputs!$B$8:$B$3121,Inp_PR24_SBB!E137)</f>
        <v>17</v>
      </c>
      <c r="P137" s="164"/>
      <c r="Q137" s="164"/>
      <c r="R137" s="164"/>
      <c r="S137" s="164"/>
      <c r="T137" s="164"/>
      <c r="U137" s="164"/>
      <c r="V137" s="164"/>
    </row>
    <row r="138" spans="1:22" s="431" customFormat="1">
      <c r="A138" s="167" t="s">
        <v>518</v>
      </c>
      <c r="B138" s="164" t="s">
        <v>587</v>
      </c>
      <c r="C138" s="164"/>
      <c r="D138" s="163" t="s">
        <v>588</v>
      </c>
      <c r="E138" s="164" t="s">
        <v>266</v>
      </c>
      <c r="F138" s="432" t="s">
        <v>31</v>
      </c>
      <c r="G138" s="432"/>
      <c r="H138" s="433">
        <f>SUMIFS(F_Inputs!F$7:F$3228,F_Inputs!$B$7:$B$3228,Inp_PR24_SBB!$E138,F_Inputs!$A$7:$A$3228,$H$190)</f>
        <v>0</v>
      </c>
      <c r="I138" s="433">
        <f>SUMIFS(F_Inputs!G$7:G$3228,F_Inputs!$B$7:$B$3228,Inp_PR24_SBB!$E138,F_Inputs!$A$7:$A$3228,$H$190)</f>
        <v>0</v>
      </c>
      <c r="J138" s="433">
        <f>SUMIFS(F_Inputs!H$7:H$3228,F_Inputs!$B$7:$B$3228,Inp_PR24_SBB!$E138,F_Inputs!$A$7:$A$3228,$H$190)</f>
        <v>0</v>
      </c>
      <c r="K138" s="433">
        <f>SUMIFS(F_Inputs!I$7:I$3228,F_Inputs!$B$7:$B$3228,Inp_PR24_SBB!$E138,F_Inputs!$A$7:$A$3228,$H$190)</f>
        <v>0</v>
      </c>
      <c r="L138" s="433">
        <f>SUMIFS(F_Inputs!J$7:J$3228,F_Inputs!$B$7:$B$3228,Inp_PR24_SBB!$E138,F_Inputs!$A$7:$A$3228,$H$190)</f>
        <v>0</v>
      </c>
      <c r="M138" s="172" t="s">
        <v>589</v>
      </c>
      <c r="N138" s="173">
        <f>COUNTIF(InpC!$H$56:$L$266,Inp_PR24_SBB!E138)</f>
        <v>1</v>
      </c>
      <c r="O138" s="173">
        <f>COUNTIF(F_Inputs!$B$8:$B$3121,Inp_PR24_SBB!E138)</f>
        <v>17</v>
      </c>
      <c r="P138" s="164"/>
      <c r="Q138" s="164"/>
      <c r="R138" s="164"/>
      <c r="S138" s="164"/>
      <c r="T138" s="164"/>
      <c r="U138" s="164"/>
      <c r="V138" s="164"/>
    </row>
    <row r="139" spans="1:22" s="431" customFormat="1">
      <c r="A139" s="167" t="s">
        <v>518</v>
      </c>
      <c r="B139" s="164" t="s">
        <v>590</v>
      </c>
      <c r="C139" s="164"/>
      <c r="D139" s="163" t="s">
        <v>591</v>
      </c>
      <c r="E139" s="164" t="s">
        <v>268</v>
      </c>
      <c r="F139" s="432" t="s">
        <v>31</v>
      </c>
      <c r="G139" s="432"/>
      <c r="H139" s="433">
        <f>SUMIFS(F_Inputs!F$7:F$3228,F_Inputs!$B$7:$B$3228,Inp_PR24_SBB!$E139,F_Inputs!$A$7:$A$3228,$H$190)</f>
        <v>0</v>
      </c>
      <c r="I139" s="433">
        <f>SUMIFS(F_Inputs!G$7:G$3228,F_Inputs!$B$7:$B$3228,Inp_PR24_SBB!$E139,F_Inputs!$A$7:$A$3228,$H$190)</f>
        <v>0</v>
      </c>
      <c r="J139" s="433">
        <f>SUMIFS(F_Inputs!H$7:H$3228,F_Inputs!$B$7:$B$3228,Inp_PR24_SBB!$E139,F_Inputs!$A$7:$A$3228,$H$190)</f>
        <v>0</v>
      </c>
      <c r="K139" s="433">
        <f>SUMIFS(F_Inputs!I$7:I$3228,F_Inputs!$B$7:$B$3228,Inp_PR24_SBB!$E139,F_Inputs!$A$7:$A$3228,$H$190)</f>
        <v>0</v>
      </c>
      <c r="L139" s="433">
        <f>SUMIFS(F_Inputs!J$7:J$3228,F_Inputs!$B$7:$B$3228,Inp_PR24_SBB!$E139,F_Inputs!$A$7:$A$3228,$H$190)</f>
        <v>0</v>
      </c>
      <c r="M139" s="172" t="s">
        <v>592</v>
      </c>
      <c r="N139" s="173">
        <f>COUNTIF(InpC!$H$56:$L$266,Inp_PR24_SBB!E139)</f>
        <v>1</v>
      </c>
      <c r="O139" s="173">
        <f>COUNTIF(F_Inputs!$B$8:$B$3121,Inp_PR24_SBB!E139)</f>
        <v>17</v>
      </c>
      <c r="P139" s="164"/>
      <c r="Q139" s="164"/>
      <c r="R139" s="164"/>
      <c r="S139" s="164"/>
      <c r="T139" s="164"/>
      <c r="U139" s="164"/>
      <c r="V139" s="164"/>
    </row>
    <row r="140" spans="1:22" s="431" customFormat="1">
      <c r="A140" s="167" t="s">
        <v>518</v>
      </c>
      <c r="B140" s="164" t="s">
        <v>593</v>
      </c>
      <c r="C140" s="164"/>
      <c r="D140" s="163" t="s">
        <v>594</v>
      </c>
      <c r="E140" s="164" t="s">
        <v>270</v>
      </c>
      <c r="F140" s="432" t="s">
        <v>31</v>
      </c>
      <c r="G140" s="432"/>
      <c r="H140" s="433">
        <f>SUMIFS(F_Inputs!F$7:F$3228,F_Inputs!$B$7:$B$3228,Inp_PR24_SBB!$E140,F_Inputs!$A$7:$A$3228,$H$190)</f>
        <v>0</v>
      </c>
      <c r="I140" s="433">
        <f>SUMIFS(F_Inputs!G$7:G$3228,F_Inputs!$B$7:$B$3228,Inp_PR24_SBB!$E140,F_Inputs!$A$7:$A$3228,$H$190)</f>
        <v>0</v>
      </c>
      <c r="J140" s="433">
        <f>SUMIFS(F_Inputs!H$7:H$3228,F_Inputs!$B$7:$B$3228,Inp_PR24_SBB!$E140,F_Inputs!$A$7:$A$3228,$H$190)</f>
        <v>0</v>
      </c>
      <c r="K140" s="433">
        <f>SUMIFS(F_Inputs!I$7:I$3228,F_Inputs!$B$7:$B$3228,Inp_PR24_SBB!$E140,F_Inputs!$A$7:$A$3228,$H$190)</f>
        <v>0</v>
      </c>
      <c r="L140" s="433">
        <f>SUMIFS(F_Inputs!J$7:J$3228,F_Inputs!$B$7:$B$3228,Inp_PR24_SBB!$E140,F_Inputs!$A$7:$A$3228,$H$190)</f>
        <v>0</v>
      </c>
      <c r="M140" s="172" t="s">
        <v>592</v>
      </c>
      <c r="N140" s="173">
        <f>COUNTIF(InpC!$H$56:$L$266,Inp_PR24_SBB!E140)</f>
        <v>1</v>
      </c>
      <c r="O140" s="173">
        <f>COUNTIF(F_Inputs!$B$8:$B$3121,Inp_PR24_SBB!E140)</f>
        <v>17</v>
      </c>
      <c r="P140" s="164"/>
      <c r="Q140" s="164"/>
      <c r="R140" s="164"/>
      <c r="S140" s="164"/>
      <c r="T140" s="164"/>
      <c r="U140" s="164"/>
      <c r="V140" s="164"/>
    </row>
    <row r="141" spans="1:22" s="431" customFormat="1">
      <c r="A141" s="167" t="s">
        <v>518</v>
      </c>
      <c r="B141" s="164" t="s">
        <v>590</v>
      </c>
      <c r="C141" s="164"/>
      <c r="D141" s="163" t="s">
        <v>595</v>
      </c>
      <c r="E141" s="164" t="s">
        <v>272</v>
      </c>
      <c r="F141" s="432" t="s">
        <v>31</v>
      </c>
      <c r="G141" s="432"/>
      <c r="H141" s="433">
        <f>SUMIFS(F_Inputs!F$7:F$3228,F_Inputs!$B$7:$B$3228,Inp_PR24_SBB!$E141,F_Inputs!$A$7:$A$3228,$H$190)</f>
        <v>0</v>
      </c>
      <c r="I141" s="433">
        <f>SUMIFS(F_Inputs!G$7:G$3228,F_Inputs!$B$7:$B$3228,Inp_PR24_SBB!$E141,F_Inputs!$A$7:$A$3228,$H$190)</f>
        <v>0</v>
      </c>
      <c r="J141" s="433">
        <f>SUMIFS(F_Inputs!H$7:H$3228,F_Inputs!$B$7:$B$3228,Inp_PR24_SBB!$E141,F_Inputs!$A$7:$A$3228,$H$190)</f>
        <v>0</v>
      </c>
      <c r="K141" s="433">
        <f>SUMIFS(F_Inputs!I$7:I$3228,F_Inputs!$B$7:$B$3228,Inp_PR24_SBB!$E141,F_Inputs!$A$7:$A$3228,$H$190)</f>
        <v>0</v>
      </c>
      <c r="L141" s="433">
        <f>SUMIFS(F_Inputs!J$7:J$3228,F_Inputs!$B$7:$B$3228,Inp_PR24_SBB!$E141,F_Inputs!$A$7:$A$3228,$H$190)</f>
        <v>0</v>
      </c>
      <c r="M141" s="172" t="s">
        <v>596</v>
      </c>
      <c r="N141" s="173">
        <f>COUNTIF(InpC!$H$56:$L$266,Inp_PR24_SBB!E141)</f>
        <v>1</v>
      </c>
      <c r="O141" s="173">
        <f>COUNTIF(F_Inputs!$B$8:$B$3121,Inp_PR24_SBB!E141)</f>
        <v>17</v>
      </c>
      <c r="P141" s="164"/>
      <c r="Q141" s="164"/>
      <c r="R141" s="164"/>
      <c r="S141" s="164"/>
      <c r="T141" s="164"/>
      <c r="U141" s="164"/>
      <c r="V141" s="164"/>
    </row>
    <row r="142" spans="1:22" s="431" customFormat="1">
      <c r="A142" s="167" t="s">
        <v>518</v>
      </c>
      <c r="B142" s="164" t="s">
        <v>597</v>
      </c>
      <c r="C142" s="164"/>
      <c r="D142" s="163" t="s">
        <v>598</v>
      </c>
      <c r="E142" s="164" t="s">
        <v>274</v>
      </c>
      <c r="F142" s="432" t="s">
        <v>31</v>
      </c>
      <c r="G142" s="432"/>
      <c r="H142" s="433">
        <f>SUMIFS(F_Inputs!F$7:F$3228,F_Inputs!$B$7:$B$3228,Inp_PR24_SBB!$E142,F_Inputs!$A$7:$A$3228,$H$190)</f>
        <v>0</v>
      </c>
      <c r="I142" s="433">
        <f>SUMIFS(F_Inputs!G$7:G$3228,F_Inputs!$B$7:$B$3228,Inp_PR24_SBB!$E142,F_Inputs!$A$7:$A$3228,$H$190)</f>
        <v>0</v>
      </c>
      <c r="J142" s="433">
        <f>SUMIFS(F_Inputs!H$7:H$3228,F_Inputs!$B$7:$B$3228,Inp_PR24_SBB!$E142,F_Inputs!$A$7:$A$3228,$H$190)</f>
        <v>0</v>
      </c>
      <c r="K142" s="433">
        <f>SUMIFS(F_Inputs!I$7:I$3228,F_Inputs!$B$7:$B$3228,Inp_PR24_SBB!$E142,F_Inputs!$A$7:$A$3228,$H$190)</f>
        <v>0</v>
      </c>
      <c r="L142" s="433">
        <f>SUMIFS(F_Inputs!J$7:J$3228,F_Inputs!$B$7:$B$3228,Inp_PR24_SBB!$E142,F_Inputs!$A$7:$A$3228,$H$190)</f>
        <v>0</v>
      </c>
      <c r="M142" s="172" t="s">
        <v>596</v>
      </c>
      <c r="N142" s="173">
        <f>COUNTIF(InpC!$H$56:$L$266,Inp_PR24_SBB!E142)</f>
        <v>1</v>
      </c>
      <c r="O142" s="173">
        <f>COUNTIF(F_Inputs!$B$8:$B$3121,Inp_PR24_SBB!E142)</f>
        <v>17</v>
      </c>
      <c r="P142" s="164"/>
      <c r="Q142" s="164"/>
      <c r="R142" s="164"/>
      <c r="S142" s="164"/>
      <c r="T142" s="164"/>
      <c r="U142" s="164"/>
      <c r="V142" s="164"/>
    </row>
    <row r="143" spans="1:22" s="431" customFormat="1">
      <c r="A143" s="167" t="s">
        <v>518</v>
      </c>
      <c r="B143" s="164" t="s">
        <v>593</v>
      </c>
      <c r="C143" s="164"/>
      <c r="D143" s="163" t="s">
        <v>599</v>
      </c>
      <c r="E143" s="164" t="s">
        <v>276</v>
      </c>
      <c r="F143" s="432" t="s">
        <v>31</v>
      </c>
      <c r="G143" s="432"/>
      <c r="H143" s="433">
        <f>SUMIFS(F_Inputs!F$7:F$3228,F_Inputs!$B$7:$B$3228,Inp_PR24_SBB!$E143,F_Inputs!$A$7:$A$3228,$H$190)</f>
        <v>0</v>
      </c>
      <c r="I143" s="433">
        <f>SUMIFS(F_Inputs!G$7:G$3228,F_Inputs!$B$7:$B$3228,Inp_PR24_SBB!$E143,F_Inputs!$A$7:$A$3228,$H$190)</f>
        <v>0</v>
      </c>
      <c r="J143" s="433">
        <f>SUMIFS(F_Inputs!H$7:H$3228,F_Inputs!$B$7:$B$3228,Inp_PR24_SBB!$E143,F_Inputs!$A$7:$A$3228,$H$190)</f>
        <v>0</v>
      </c>
      <c r="K143" s="433">
        <f>SUMIFS(F_Inputs!I$7:I$3228,F_Inputs!$B$7:$B$3228,Inp_PR24_SBB!$E143,F_Inputs!$A$7:$A$3228,$H$190)</f>
        <v>0</v>
      </c>
      <c r="L143" s="433">
        <f>SUMIFS(F_Inputs!J$7:J$3228,F_Inputs!$B$7:$B$3228,Inp_PR24_SBB!$E143,F_Inputs!$A$7:$A$3228,$H$190)</f>
        <v>0</v>
      </c>
      <c r="M143" s="172" t="s">
        <v>596</v>
      </c>
      <c r="N143" s="173">
        <f>COUNTIF(InpC!$H$56:$L$266,Inp_PR24_SBB!E143)</f>
        <v>1</v>
      </c>
      <c r="O143" s="173">
        <f>COUNTIF(F_Inputs!$B$8:$B$3121,Inp_PR24_SBB!E143)</f>
        <v>17</v>
      </c>
      <c r="P143" s="164"/>
      <c r="Q143" s="164"/>
      <c r="R143" s="164"/>
      <c r="S143" s="164"/>
      <c r="T143" s="164"/>
      <c r="U143" s="164"/>
      <c r="V143" s="164"/>
    </row>
    <row r="144" spans="1:22" s="431" customFormat="1">
      <c r="A144" s="167" t="s">
        <v>510</v>
      </c>
      <c r="B144" s="164" t="s">
        <v>587</v>
      </c>
      <c r="C144" s="164"/>
      <c r="D144" s="163" t="s">
        <v>588</v>
      </c>
      <c r="E144" s="164" t="s">
        <v>278</v>
      </c>
      <c r="F144" s="432" t="s">
        <v>31</v>
      </c>
      <c r="G144" s="432"/>
      <c r="H144" s="433">
        <f>SUMIFS(F_Inputs!F$7:F$3228,F_Inputs!$B$7:$B$3228,Inp_PR24_SBB!$E144,F_Inputs!$A$7:$A$3228,$H$190)</f>
        <v>0</v>
      </c>
      <c r="I144" s="433">
        <f>SUMIFS(F_Inputs!G$7:G$3228,F_Inputs!$B$7:$B$3228,Inp_PR24_SBB!$E144,F_Inputs!$A$7:$A$3228,$H$190)</f>
        <v>0</v>
      </c>
      <c r="J144" s="433">
        <f>SUMIFS(F_Inputs!H$7:H$3228,F_Inputs!$B$7:$B$3228,Inp_PR24_SBB!$E144,F_Inputs!$A$7:$A$3228,$H$190)</f>
        <v>0</v>
      </c>
      <c r="K144" s="433">
        <f>SUMIFS(F_Inputs!I$7:I$3228,F_Inputs!$B$7:$B$3228,Inp_PR24_SBB!$E144,F_Inputs!$A$7:$A$3228,$H$190)</f>
        <v>0</v>
      </c>
      <c r="L144" s="433">
        <f>SUMIFS(F_Inputs!J$7:J$3228,F_Inputs!$B$7:$B$3228,Inp_PR24_SBB!$E144,F_Inputs!$A$7:$A$3228,$H$190)</f>
        <v>0</v>
      </c>
      <c r="M144" s="172" t="s">
        <v>589</v>
      </c>
      <c r="N144" s="173">
        <f>COUNTIF(InpC!$H$56:$L$266,Inp_PR24_SBB!E144)</f>
        <v>1</v>
      </c>
      <c r="O144" s="173">
        <f>COUNTIF(F_Inputs!$B$8:$B$3121,Inp_PR24_SBB!E144)</f>
        <v>17</v>
      </c>
      <c r="P144" s="164"/>
      <c r="Q144" s="164"/>
      <c r="R144" s="164"/>
      <c r="S144" s="164"/>
      <c r="T144" s="164"/>
      <c r="U144" s="164"/>
      <c r="V144" s="164"/>
    </row>
    <row r="145" spans="1:22" s="431" customFormat="1">
      <c r="A145" s="167" t="s">
        <v>510</v>
      </c>
      <c r="B145" s="164" t="s">
        <v>590</v>
      </c>
      <c r="C145" s="164"/>
      <c r="D145" s="163" t="s">
        <v>591</v>
      </c>
      <c r="E145" s="164" t="s">
        <v>280</v>
      </c>
      <c r="F145" s="432" t="s">
        <v>31</v>
      </c>
      <c r="G145" s="432"/>
      <c r="H145" s="433">
        <f>SUMIFS(F_Inputs!F$7:F$3228,F_Inputs!$B$7:$B$3228,Inp_PR24_SBB!$E145,F_Inputs!$A$7:$A$3228,$H$190)</f>
        <v>0</v>
      </c>
      <c r="I145" s="433">
        <f>SUMIFS(F_Inputs!G$7:G$3228,F_Inputs!$B$7:$B$3228,Inp_PR24_SBB!$E145,F_Inputs!$A$7:$A$3228,$H$190)</f>
        <v>0</v>
      </c>
      <c r="J145" s="433">
        <f>SUMIFS(F_Inputs!H$7:H$3228,F_Inputs!$B$7:$B$3228,Inp_PR24_SBB!$E145,F_Inputs!$A$7:$A$3228,$H$190)</f>
        <v>0</v>
      </c>
      <c r="K145" s="433">
        <f>SUMIFS(F_Inputs!I$7:I$3228,F_Inputs!$B$7:$B$3228,Inp_PR24_SBB!$E145,F_Inputs!$A$7:$A$3228,$H$190)</f>
        <v>0</v>
      </c>
      <c r="L145" s="433">
        <f>SUMIFS(F_Inputs!J$7:J$3228,F_Inputs!$B$7:$B$3228,Inp_PR24_SBB!$E145,F_Inputs!$A$7:$A$3228,$H$190)</f>
        <v>0</v>
      </c>
      <c r="M145" s="172" t="s">
        <v>592</v>
      </c>
      <c r="N145" s="173">
        <f>COUNTIF(InpC!$H$56:$L$266,Inp_PR24_SBB!E145)</f>
        <v>1</v>
      </c>
      <c r="O145" s="173">
        <f>COUNTIF(F_Inputs!$B$8:$B$3121,Inp_PR24_SBB!E145)</f>
        <v>17</v>
      </c>
      <c r="P145" s="164"/>
      <c r="Q145" s="164"/>
      <c r="R145" s="164"/>
      <c r="S145" s="164"/>
      <c r="T145" s="164"/>
      <c r="U145" s="164"/>
      <c r="V145" s="164"/>
    </row>
    <row r="146" spans="1:22" s="431" customFormat="1">
      <c r="A146" s="167" t="s">
        <v>510</v>
      </c>
      <c r="B146" s="164" t="s">
        <v>593</v>
      </c>
      <c r="C146" s="164"/>
      <c r="D146" s="163" t="s">
        <v>594</v>
      </c>
      <c r="E146" s="164" t="s">
        <v>282</v>
      </c>
      <c r="F146" s="432" t="s">
        <v>31</v>
      </c>
      <c r="G146" s="432"/>
      <c r="H146" s="433">
        <f>SUMIFS(F_Inputs!F$7:F$3228,F_Inputs!$B$7:$B$3228,Inp_PR24_SBB!$E146,F_Inputs!$A$7:$A$3228,$H$190)</f>
        <v>0</v>
      </c>
      <c r="I146" s="433">
        <f>SUMIFS(F_Inputs!G$7:G$3228,F_Inputs!$B$7:$B$3228,Inp_PR24_SBB!$E146,F_Inputs!$A$7:$A$3228,$H$190)</f>
        <v>0</v>
      </c>
      <c r="J146" s="433">
        <f>SUMIFS(F_Inputs!H$7:H$3228,F_Inputs!$B$7:$B$3228,Inp_PR24_SBB!$E146,F_Inputs!$A$7:$A$3228,$H$190)</f>
        <v>0</v>
      </c>
      <c r="K146" s="433">
        <f>SUMIFS(F_Inputs!I$7:I$3228,F_Inputs!$B$7:$B$3228,Inp_PR24_SBB!$E146,F_Inputs!$A$7:$A$3228,$H$190)</f>
        <v>0</v>
      </c>
      <c r="L146" s="433">
        <f>SUMIFS(F_Inputs!J$7:J$3228,F_Inputs!$B$7:$B$3228,Inp_PR24_SBB!$E146,F_Inputs!$A$7:$A$3228,$H$190)</f>
        <v>0</v>
      </c>
      <c r="M146" s="172" t="s">
        <v>592</v>
      </c>
      <c r="N146" s="173">
        <f>COUNTIF(InpC!$H$56:$L$266,Inp_PR24_SBB!E146)</f>
        <v>1</v>
      </c>
      <c r="O146" s="173">
        <f>COUNTIF(F_Inputs!$B$8:$B$3121,Inp_PR24_SBB!E146)</f>
        <v>17</v>
      </c>
      <c r="P146" s="164"/>
      <c r="Q146" s="164"/>
      <c r="R146" s="164"/>
      <c r="S146" s="164"/>
      <c r="T146" s="164"/>
      <c r="U146" s="164"/>
      <c r="V146" s="164"/>
    </row>
    <row r="147" spans="1:22" s="431" customFormat="1">
      <c r="A147" s="167" t="s">
        <v>510</v>
      </c>
      <c r="B147" s="164" t="s">
        <v>590</v>
      </c>
      <c r="C147" s="164"/>
      <c r="D147" s="163" t="s">
        <v>595</v>
      </c>
      <c r="E147" s="164" t="s">
        <v>284</v>
      </c>
      <c r="F147" s="432" t="s">
        <v>31</v>
      </c>
      <c r="G147" s="432"/>
      <c r="H147" s="433">
        <f>SUMIFS(F_Inputs!F$7:F$3228,F_Inputs!$B$7:$B$3228,Inp_PR24_SBB!$E147,F_Inputs!$A$7:$A$3228,$H$190)</f>
        <v>0</v>
      </c>
      <c r="I147" s="433">
        <f>SUMIFS(F_Inputs!G$7:G$3228,F_Inputs!$B$7:$B$3228,Inp_PR24_SBB!$E147,F_Inputs!$A$7:$A$3228,$H$190)</f>
        <v>0</v>
      </c>
      <c r="J147" s="433">
        <f>SUMIFS(F_Inputs!H$7:H$3228,F_Inputs!$B$7:$B$3228,Inp_PR24_SBB!$E147,F_Inputs!$A$7:$A$3228,$H$190)</f>
        <v>0</v>
      </c>
      <c r="K147" s="433">
        <f>SUMIFS(F_Inputs!I$7:I$3228,F_Inputs!$B$7:$B$3228,Inp_PR24_SBB!$E147,F_Inputs!$A$7:$A$3228,$H$190)</f>
        <v>0</v>
      </c>
      <c r="L147" s="433">
        <f>SUMIFS(F_Inputs!J$7:J$3228,F_Inputs!$B$7:$B$3228,Inp_PR24_SBB!$E147,F_Inputs!$A$7:$A$3228,$H$190)</f>
        <v>0</v>
      </c>
      <c r="M147" s="172" t="s">
        <v>596</v>
      </c>
      <c r="N147" s="173">
        <f>COUNTIF(InpC!$H$56:$L$266,Inp_PR24_SBB!E147)</f>
        <v>1</v>
      </c>
      <c r="O147" s="173">
        <f>COUNTIF(F_Inputs!$B$8:$B$3121,Inp_PR24_SBB!E147)</f>
        <v>17</v>
      </c>
      <c r="P147" s="164"/>
      <c r="Q147" s="164"/>
      <c r="R147" s="164"/>
      <c r="S147" s="164"/>
      <c r="T147" s="164"/>
      <c r="U147" s="164"/>
      <c r="V147" s="164"/>
    </row>
    <row r="148" spans="1:22" s="431" customFormat="1">
      <c r="A148" s="167" t="s">
        <v>510</v>
      </c>
      <c r="B148" s="164" t="s">
        <v>597</v>
      </c>
      <c r="C148" s="164"/>
      <c r="D148" s="163" t="s">
        <v>598</v>
      </c>
      <c r="E148" s="164" t="s">
        <v>286</v>
      </c>
      <c r="F148" s="432" t="s">
        <v>31</v>
      </c>
      <c r="G148" s="432"/>
      <c r="H148" s="433">
        <f>SUMIFS(F_Inputs!F$7:F$3228,F_Inputs!$B$7:$B$3228,Inp_PR24_SBB!$E148,F_Inputs!$A$7:$A$3228,$H$190)</f>
        <v>0</v>
      </c>
      <c r="I148" s="433">
        <f>SUMIFS(F_Inputs!G$7:G$3228,F_Inputs!$B$7:$B$3228,Inp_PR24_SBB!$E148,F_Inputs!$A$7:$A$3228,$H$190)</f>
        <v>0</v>
      </c>
      <c r="J148" s="433">
        <f>SUMIFS(F_Inputs!H$7:H$3228,F_Inputs!$B$7:$B$3228,Inp_PR24_SBB!$E148,F_Inputs!$A$7:$A$3228,$H$190)</f>
        <v>0</v>
      </c>
      <c r="K148" s="433">
        <f>SUMIFS(F_Inputs!I$7:I$3228,F_Inputs!$B$7:$B$3228,Inp_PR24_SBB!$E148,F_Inputs!$A$7:$A$3228,$H$190)</f>
        <v>0</v>
      </c>
      <c r="L148" s="433">
        <f>SUMIFS(F_Inputs!J$7:J$3228,F_Inputs!$B$7:$B$3228,Inp_PR24_SBB!$E148,F_Inputs!$A$7:$A$3228,$H$190)</f>
        <v>0</v>
      </c>
      <c r="M148" s="172" t="s">
        <v>596</v>
      </c>
      <c r="N148" s="173">
        <f>COUNTIF(InpC!$H$56:$L$266,Inp_PR24_SBB!E148)</f>
        <v>1</v>
      </c>
      <c r="O148" s="173">
        <f>COUNTIF(F_Inputs!$B$8:$B$3121,Inp_PR24_SBB!E148)</f>
        <v>17</v>
      </c>
      <c r="P148" s="164"/>
      <c r="Q148" s="164"/>
      <c r="R148" s="164"/>
      <c r="S148" s="164"/>
      <c r="T148" s="164"/>
      <c r="U148" s="164"/>
      <c r="V148" s="164"/>
    </row>
    <row r="149" spans="1:22" s="431" customFormat="1">
      <c r="A149" s="167" t="s">
        <v>510</v>
      </c>
      <c r="B149" s="164" t="s">
        <v>593</v>
      </c>
      <c r="C149" s="164"/>
      <c r="D149" s="163" t="s">
        <v>599</v>
      </c>
      <c r="E149" s="164" t="s">
        <v>288</v>
      </c>
      <c r="F149" s="432" t="s">
        <v>31</v>
      </c>
      <c r="G149" s="432"/>
      <c r="H149" s="433">
        <f>SUMIFS(F_Inputs!F$7:F$3228,F_Inputs!$B$7:$B$3228,Inp_PR24_SBB!$E149,F_Inputs!$A$7:$A$3228,$H$190)</f>
        <v>0</v>
      </c>
      <c r="I149" s="433">
        <f>SUMIFS(F_Inputs!G$7:G$3228,F_Inputs!$B$7:$B$3228,Inp_PR24_SBB!$E149,F_Inputs!$A$7:$A$3228,$H$190)</f>
        <v>0</v>
      </c>
      <c r="J149" s="433">
        <f>SUMIFS(F_Inputs!H$7:H$3228,F_Inputs!$B$7:$B$3228,Inp_PR24_SBB!$E149,F_Inputs!$A$7:$A$3228,$H$190)</f>
        <v>0</v>
      </c>
      <c r="K149" s="433">
        <f>SUMIFS(F_Inputs!I$7:I$3228,F_Inputs!$B$7:$B$3228,Inp_PR24_SBB!$E149,F_Inputs!$A$7:$A$3228,$H$190)</f>
        <v>0</v>
      </c>
      <c r="L149" s="433">
        <f>SUMIFS(F_Inputs!J$7:J$3228,F_Inputs!$B$7:$B$3228,Inp_PR24_SBB!$E149,F_Inputs!$A$7:$A$3228,$H$190)</f>
        <v>0</v>
      </c>
      <c r="M149" s="172" t="s">
        <v>596</v>
      </c>
      <c r="N149" s="173">
        <f>COUNTIF(InpC!$H$56:$L$266,Inp_PR24_SBB!E149)</f>
        <v>1</v>
      </c>
      <c r="O149" s="173">
        <f>COUNTIF(F_Inputs!$B$8:$B$3121,Inp_PR24_SBB!E149)</f>
        <v>17</v>
      </c>
      <c r="P149" s="164"/>
      <c r="Q149" s="164"/>
      <c r="R149" s="164"/>
      <c r="S149" s="164"/>
      <c r="T149" s="164"/>
      <c r="U149" s="164"/>
      <c r="V149" s="164"/>
    </row>
    <row r="150" spans="1:22" s="431" customFormat="1">
      <c r="A150" s="167" t="s">
        <v>518</v>
      </c>
      <c r="B150" s="164" t="s">
        <v>590</v>
      </c>
      <c r="C150" s="164"/>
      <c r="D150" s="163" t="s">
        <v>600</v>
      </c>
      <c r="E150" s="164" t="s">
        <v>290</v>
      </c>
      <c r="F150" s="432" t="s">
        <v>31</v>
      </c>
      <c r="G150" s="432"/>
      <c r="H150" s="433">
        <f>SUMIFS(F_Inputs!F$7:F$3228,F_Inputs!$B$7:$B$3228,Inp_PR24_SBB!$E150,F_Inputs!$A$7:$A$3228,$H$190)</f>
        <v>0</v>
      </c>
      <c r="I150" s="433">
        <f>SUMIFS(F_Inputs!G$7:G$3228,F_Inputs!$B$7:$B$3228,Inp_PR24_SBB!$E150,F_Inputs!$A$7:$A$3228,$H$190)</f>
        <v>0</v>
      </c>
      <c r="J150" s="433">
        <f>SUMIFS(F_Inputs!H$7:H$3228,F_Inputs!$B$7:$B$3228,Inp_PR24_SBB!$E150,F_Inputs!$A$7:$A$3228,$H$190)</f>
        <v>0</v>
      </c>
      <c r="K150" s="433">
        <f>SUMIFS(F_Inputs!I$7:I$3228,F_Inputs!$B$7:$B$3228,Inp_PR24_SBB!$E150,F_Inputs!$A$7:$A$3228,$H$190)</f>
        <v>0</v>
      </c>
      <c r="L150" s="433">
        <f>SUMIFS(F_Inputs!J$7:J$3228,F_Inputs!$B$7:$B$3228,Inp_PR24_SBB!$E150,F_Inputs!$A$7:$A$3228,$H$190)</f>
        <v>0</v>
      </c>
      <c r="M150" s="172" t="s">
        <v>601</v>
      </c>
      <c r="N150" s="173">
        <f>COUNTIF(InpC!$H$56:$L$266,Inp_PR24_SBB!E150)</f>
        <v>1</v>
      </c>
      <c r="O150" s="173">
        <f>COUNTIF(F_Inputs!$B$8:$B$3121,Inp_PR24_SBB!E150)</f>
        <v>17</v>
      </c>
      <c r="P150" s="164"/>
      <c r="Q150" s="164"/>
      <c r="R150" s="164"/>
      <c r="S150" s="164"/>
      <c r="T150" s="164"/>
      <c r="U150" s="164"/>
      <c r="V150" s="164"/>
    </row>
    <row r="151" spans="1:22" s="431" customFormat="1">
      <c r="A151" s="167" t="s">
        <v>518</v>
      </c>
      <c r="B151" s="164" t="s">
        <v>593</v>
      </c>
      <c r="C151" s="164"/>
      <c r="D151" s="163" t="s">
        <v>602</v>
      </c>
      <c r="E151" s="164" t="s">
        <v>293</v>
      </c>
      <c r="F151" s="432" t="s">
        <v>31</v>
      </c>
      <c r="G151" s="432"/>
      <c r="H151" s="433">
        <f>SUMIFS(F_Inputs!F$7:F$3228,F_Inputs!$B$7:$B$3228,Inp_PR24_SBB!$E151,F_Inputs!$A$7:$A$3228,$H$190)</f>
        <v>0</v>
      </c>
      <c r="I151" s="433">
        <f>SUMIFS(F_Inputs!G$7:G$3228,F_Inputs!$B$7:$B$3228,Inp_PR24_SBB!$E151,F_Inputs!$A$7:$A$3228,$H$190)</f>
        <v>0</v>
      </c>
      <c r="J151" s="433">
        <f>SUMIFS(F_Inputs!H$7:H$3228,F_Inputs!$B$7:$B$3228,Inp_PR24_SBB!$E151,F_Inputs!$A$7:$A$3228,$H$190)</f>
        <v>0</v>
      </c>
      <c r="K151" s="433">
        <f>SUMIFS(F_Inputs!I$7:I$3228,F_Inputs!$B$7:$B$3228,Inp_PR24_SBB!$E151,F_Inputs!$A$7:$A$3228,$H$190)</f>
        <v>0</v>
      </c>
      <c r="L151" s="433">
        <f>SUMIFS(F_Inputs!J$7:J$3228,F_Inputs!$B$7:$B$3228,Inp_PR24_SBB!$E151,F_Inputs!$A$7:$A$3228,$H$190)</f>
        <v>0</v>
      </c>
      <c r="M151" s="172" t="s">
        <v>601</v>
      </c>
      <c r="N151" s="173">
        <f>COUNTIF(InpC!$H$56:$L$266,Inp_PR24_SBB!E151)</f>
        <v>1</v>
      </c>
      <c r="O151" s="173">
        <f>COUNTIF(F_Inputs!$B$8:$B$3121,Inp_PR24_SBB!E151)</f>
        <v>17</v>
      </c>
      <c r="P151" s="164"/>
      <c r="Q151" s="164"/>
      <c r="R151" s="164"/>
      <c r="S151" s="164"/>
      <c r="T151" s="164"/>
      <c r="U151" s="164"/>
      <c r="V151" s="164"/>
    </row>
    <row r="152" spans="1:22" s="431" customFormat="1">
      <c r="A152" s="167" t="s">
        <v>518</v>
      </c>
      <c r="B152" s="164" t="s">
        <v>590</v>
      </c>
      <c r="C152" s="164"/>
      <c r="D152" s="163" t="s">
        <v>603</v>
      </c>
      <c r="E152" s="164" t="s">
        <v>295</v>
      </c>
      <c r="F152" s="432" t="s">
        <v>31</v>
      </c>
      <c r="G152" s="432"/>
      <c r="H152" s="433">
        <f>SUMIFS(F_Inputs!F$7:F$3228,F_Inputs!$B$7:$B$3228,Inp_PR24_SBB!$E152,F_Inputs!$A$7:$A$3228,$H$190)</f>
        <v>0</v>
      </c>
      <c r="I152" s="433">
        <f>SUMIFS(F_Inputs!G$7:G$3228,F_Inputs!$B$7:$B$3228,Inp_PR24_SBB!$E152,F_Inputs!$A$7:$A$3228,$H$190)</f>
        <v>0</v>
      </c>
      <c r="J152" s="433">
        <f>SUMIFS(F_Inputs!H$7:H$3228,F_Inputs!$B$7:$B$3228,Inp_PR24_SBB!$E152,F_Inputs!$A$7:$A$3228,$H$190)</f>
        <v>0</v>
      </c>
      <c r="K152" s="433">
        <f>SUMIFS(F_Inputs!I$7:I$3228,F_Inputs!$B$7:$B$3228,Inp_PR24_SBB!$E152,F_Inputs!$A$7:$A$3228,$H$190)</f>
        <v>0</v>
      </c>
      <c r="L152" s="433">
        <f>SUMIFS(F_Inputs!J$7:J$3228,F_Inputs!$B$7:$B$3228,Inp_PR24_SBB!$E152,F_Inputs!$A$7:$A$3228,$H$190)</f>
        <v>0</v>
      </c>
      <c r="M152" s="172" t="s">
        <v>604</v>
      </c>
      <c r="N152" s="173">
        <f>COUNTIF(InpC!$H$56:$L$266,Inp_PR24_SBB!E152)</f>
        <v>1</v>
      </c>
      <c r="O152" s="173">
        <f>COUNTIF(F_Inputs!$B$8:$B$3121,Inp_PR24_SBB!E152)</f>
        <v>17</v>
      </c>
      <c r="P152" s="164"/>
      <c r="Q152" s="164"/>
      <c r="R152" s="164"/>
      <c r="S152" s="164"/>
      <c r="T152" s="164"/>
      <c r="U152" s="164"/>
      <c r="V152" s="164"/>
    </row>
    <row r="153" spans="1:22" s="431" customFormat="1">
      <c r="A153" s="167" t="s">
        <v>518</v>
      </c>
      <c r="B153" s="164" t="s">
        <v>597</v>
      </c>
      <c r="C153" s="164"/>
      <c r="D153" s="163" t="s">
        <v>605</v>
      </c>
      <c r="E153" s="164" t="s">
        <v>297</v>
      </c>
      <c r="F153" s="432" t="s">
        <v>31</v>
      </c>
      <c r="G153" s="432"/>
      <c r="H153" s="433">
        <f>SUMIFS(F_Inputs!F$7:F$3228,F_Inputs!$B$7:$B$3228,Inp_PR24_SBB!$E153,F_Inputs!$A$7:$A$3228,$H$190)</f>
        <v>0</v>
      </c>
      <c r="I153" s="433">
        <f>SUMIFS(F_Inputs!G$7:G$3228,F_Inputs!$B$7:$B$3228,Inp_PR24_SBB!$E153,F_Inputs!$A$7:$A$3228,$H$190)</f>
        <v>0</v>
      </c>
      <c r="J153" s="433">
        <f>SUMIFS(F_Inputs!H$7:H$3228,F_Inputs!$B$7:$B$3228,Inp_PR24_SBB!$E153,F_Inputs!$A$7:$A$3228,$H$190)</f>
        <v>0</v>
      </c>
      <c r="K153" s="433">
        <f>SUMIFS(F_Inputs!I$7:I$3228,F_Inputs!$B$7:$B$3228,Inp_PR24_SBB!$E153,F_Inputs!$A$7:$A$3228,$H$190)</f>
        <v>0</v>
      </c>
      <c r="L153" s="433">
        <f>SUMIFS(F_Inputs!J$7:J$3228,F_Inputs!$B$7:$B$3228,Inp_PR24_SBB!$E153,F_Inputs!$A$7:$A$3228,$H$190)</f>
        <v>0</v>
      </c>
      <c r="M153" s="172" t="s">
        <v>604</v>
      </c>
      <c r="N153" s="173">
        <f>COUNTIF(InpC!$H$56:$L$266,Inp_PR24_SBB!E153)</f>
        <v>1</v>
      </c>
      <c r="O153" s="173">
        <f>COUNTIF(F_Inputs!$B$8:$B$3121,Inp_PR24_SBB!E153)</f>
        <v>17</v>
      </c>
      <c r="P153" s="164"/>
      <c r="Q153" s="164"/>
      <c r="R153" s="164"/>
      <c r="S153" s="164"/>
      <c r="T153" s="164"/>
      <c r="U153" s="164"/>
      <c r="V153" s="164"/>
    </row>
    <row r="154" spans="1:22" s="431" customFormat="1">
      <c r="A154" s="167" t="s">
        <v>518</v>
      </c>
      <c r="B154" s="164" t="s">
        <v>593</v>
      </c>
      <c r="C154" s="164"/>
      <c r="D154" s="163" t="s">
        <v>606</v>
      </c>
      <c r="E154" s="164" t="s">
        <v>299</v>
      </c>
      <c r="F154" s="432" t="s">
        <v>31</v>
      </c>
      <c r="G154" s="432"/>
      <c r="H154" s="433">
        <f>SUMIFS(F_Inputs!F$7:F$3228,F_Inputs!$B$7:$B$3228,Inp_PR24_SBB!$E154,F_Inputs!$A$7:$A$3228,$H$190)</f>
        <v>0</v>
      </c>
      <c r="I154" s="433">
        <f>SUMIFS(F_Inputs!G$7:G$3228,F_Inputs!$B$7:$B$3228,Inp_PR24_SBB!$E154,F_Inputs!$A$7:$A$3228,$H$190)</f>
        <v>0</v>
      </c>
      <c r="J154" s="433">
        <f>SUMIFS(F_Inputs!H$7:H$3228,F_Inputs!$B$7:$B$3228,Inp_PR24_SBB!$E154,F_Inputs!$A$7:$A$3228,$H$190)</f>
        <v>0</v>
      </c>
      <c r="K154" s="433">
        <f>SUMIFS(F_Inputs!I$7:I$3228,F_Inputs!$B$7:$B$3228,Inp_PR24_SBB!$E154,F_Inputs!$A$7:$A$3228,$H$190)</f>
        <v>0</v>
      </c>
      <c r="L154" s="433">
        <f>SUMIFS(F_Inputs!J$7:J$3228,F_Inputs!$B$7:$B$3228,Inp_PR24_SBB!$E154,F_Inputs!$A$7:$A$3228,$H$190)</f>
        <v>0</v>
      </c>
      <c r="M154" s="172" t="s">
        <v>604</v>
      </c>
      <c r="N154" s="173">
        <f>COUNTIF(InpC!$H$56:$L$266,Inp_PR24_SBB!E154)</f>
        <v>1</v>
      </c>
      <c r="O154" s="173">
        <f>COUNTIF(F_Inputs!$B$8:$B$3121,Inp_PR24_SBB!E154)</f>
        <v>17</v>
      </c>
      <c r="P154" s="164"/>
      <c r="Q154" s="164"/>
      <c r="R154" s="164"/>
      <c r="S154" s="164"/>
      <c r="T154" s="164"/>
      <c r="U154" s="164"/>
      <c r="V154" s="164"/>
    </row>
    <row r="155" spans="1:22" s="431" customFormat="1">
      <c r="A155" s="167" t="s">
        <v>518</v>
      </c>
      <c r="B155" s="164" t="s">
        <v>607</v>
      </c>
      <c r="C155" s="164"/>
      <c r="D155" s="163" t="s">
        <v>608</v>
      </c>
      <c r="E155" s="164" t="s">
        <v>301</v>
      </c>
      <c r="F155" s="432" t="s">
        <v>31</v>
      </c>
      <c r="G155" s="432"/>
      <c r="H155" s="433">
        <f>SUMIFS(F_Inputs!F$7:F$3228,F_Inputs!$B$7:$B$3228,Inp_PR24_SBB!$E155,F_Inputs!$A$7:$A$3228,$H$190)</f>
        <v>0</v>
      </c>
      <c r="I155" s="433">
        <f>SUMIFS(F_Inputs!G$7:G$3228,F_Inputs!$B$7:$B$3228,Inp_PR24_SBB!$E155,F_Inputs!$A$7:$A$3228,$H$190)</f>
        <v>0</v>
      </c>
      <c r="J155" s="433">
        <f>SUMIFS(F_Inputs!H$7:H$3228,F_Inputs!$B$7:$B$3228,Inp_PR24_SBB!$E155,F_Inputs!$A$7:$A$3228,$H$190)</f>
        <v>0</v>
      </c>
      <c r="K155" s="433">
        <f>SUMIFS(F_Inputs!I$7:I$3228,F_Inputs!$B$7:$B$3228,Inp_PR24_SBB!$E155,F_Inputs!$A$7:$A$3228,$H$190)</f>
        <v>0</v>
      </c>
      <c r="L155" s="433">
        <f>SUMIFS(F_Inputs!J$7:J$3228,F_Inputs!$B$7:$B$3228,Inp_PR24_SBB!$E155,F_Inputs!$A$7:$A$3228,$H$190)</f>
        <v>0</v>
      </c>
      <c r="M155" s="172" t="s">
        <v>609</v>
      </c>
      <c r="N155" s="173">
        <f>COUNTIF(InpC!$H$56:$L$266,Inp_PR24_SBB!E155)</f>
        <v>1</v>
      </c>
      <c r="O155" s="173">
        <f>COUNTIF(F_Inputs!$B$8:$B$3121,Inp_PR24_SBB!E155)</f>
        <v>17</v>
      </c>
      <c r="P155" s="164"/>
      <c r="Q155" s="164"/>
      <c r="R155" s="164"/>
      <c r="S155" s="164"/>
      <c r="T155" s="164"/>
      <c r="U155" s="164"/>
      <c r="V155" s="164"/>
    </row>
    <row r="156" spans="1:22" s="431" customFormat="1">
      <c r="A156" s="167" t="s">
        <v>510</v>
      </c>
      <c r="B156" s="164" t="s">
        <v>590</v>
      </c>
      <c r="C156" s="164"/>
      <c r="D156" s="163" t="s">
        <v>600</v>
      </c>
      <c r="E156" s="164" t="s">
        <v>303</v>
      </c>
      <c r="F156" s="432" t="s">
        <v>31</v>
      </c>
      <c r="G156" s="432"/>
      <c r="H156" s="433">
        <f>SUMIFS(F_Inputs!F$7:F$3228,F_Inputs!$B$7:$B$3228,Inp_PR24_SBB!$E156,F_Inputs!$A$7:$A$3228,$H$190)</f>
        <v>0</v>
      </c>
      <c r="I156" s="433">
        <f>SUMIFS(F_Inputs!G$7:G$3228,F_Inputs!$B$7:$B$3228,Inp_PR24_SBB!$E156,F_Inputs!$A$7:$A$3228,$H$190)</f>
        <v>0</v>
      </c>
      <c r="J156" s="433">
        <f>SUMIFS(F_Inputs!H$7:H$3228,F_Inputs!$B$7:$B$3228,Inp_PR24_SBB!$E156,F_Inputs!$A$7:$A$3228,$H$190)</f>
        <v>0</v>
      </c>
      <c r="K156" s="433">
        <f>SUMIFS(F_Inputs!I$7:I$3228,F_Inputs!$B$7:$B$3228,Inp_PR24_SBB!$E156,F_Inputs!$A$7:$A$3228,$H$190)</f>
        <v>0</v>
      </c>
      <c r="L156" s="433">
        <f>SUMIFS(F_Inputs!J$7:J$3228,F_Inputs!$B$7:$B$3228,Inp_PR24_SBB!$E156,F_Inputs!$A$7:$A$3228,$H$190)</f>
        <v>0</v>
      </c>
      <c r="M156" s="172" t="s">
        <v>601</v>
      </c>
      <c r="N156" s="173">
        <f>COUNTIF(InpC!$H$56:$L$266,Inp_PR24_SBB!E156)</f>
        <v>1</v>
      </c>
      <c r="O156" s="173">
        <f>COUNTIF(F_Inputs!$B$8:$B$3121,Inp_PR24_SBB!E156)</f>
        <v>17</v>
      </c>
      <c r="P156" s="164"/>
      <c r="Q156" s="164"/>
      <c r="R156" s="164"/>
      <c r="S156" s="164"/>
      <c r="T156" s="164"/>
      <c r="U156" s="164"/>
      <c r="V156" s="164"/>
    </row>
    <row r="157" spans="1:22" s="431" customFormat="1">
      <c r="A157" s="167" t="s">
        <v>510</v>
      </c>
      <c r="B157" s="164" t="s">
        <v>593</v>
      </c>
      <c r="C157" s="164"/>
      <c r="D157" s="163" t="s">
        <v>602</v>
      </c>
      <c r="E157" s="164" t="s">
        <v>305</v>
      </c>
      <c r="F157" s="432" t="s">
        <v>31</v>
      </c>
      <c r="G157" s="432"/>
      <c r="H157" s="433">
        <f>SUMIFS(F_Inputs!F$7:F$3228,F_Inputs!$B$7:$B$3228,Inp_PR24_SBB!$E157,F_Inputs!$A$7:$A$3228,$H$190)</f>
        <v>0</v>
      </c>
      <c r="I157" s="433">
        <f>SUMIFS(F_Inputs!G$7:G$3228,F_Inputs!$B$7:$B$3228,Inp_PR24_SBB!$E157,F_Inputs!$A$7:$A$3228,$H$190)</f>
        <v>0</v>
      </c>
      <c r="J157" s="433">
        <f>SUMIFS(F_Inputs!H$7:H$3228,F_Inputs!$B$7:$B$3228,Inp_PR24_SBB!$E157,F_Inputs!$A$7:$A$3228,$H$190)</f>
        <v>0</v>
      </c>
      <c r="K157" s="433">
        <f>SUMIFS(F_Inputs!I$7:I$3228,F_Inputs!$B$7:$B$3228,Inp_PR24_SBB!$E157,F_Inputs!$A$7:$A$3228,$H$190)</f>
        <v>0</v>
      </c>
      <c r="L157" s="433">
        <f>SUMIFS(F_Inputs!J$7:J$3228,F_Inputs!$B$7:$B$3228,Inp_PR24_SBB!$E157,F_Inputs!$A$7:$A$3228,$H$190)</f>
        <v>0</v>
      </c>
      <c r="M157" s="172" t="s">
        <v>601</v>
      </c>
      <c r="N157" s="173">
        <f>COUNTIF(InpC!$H$56:$L$266,Inp_PR24_SBB!E157)</f>
        <v>1</v>
      </c>
      <c r="O157" s="173">
        <f>COUNTIF(F_Inputs!$B$8:$B$3121,Inp_PR24_SBB!E157)</f>
        <v>17</v>
      </c>
      <c r="P157" s="164"/>
      <c r="Q157" s="164"/>
      <c r="R157" s="164"/>
      <c r="S157" s="164"/>
      <c r="T157" s="164"/>
      <c r="U157" s="164"/>
      <c r="V157" s="164"/>
    </row>
    <row r="158" spans="1:22" s="431" customFormat="1">
      <c r="A158" s="167" t="s">
        <v>510</v>
      </c>
      <c r="B158" s="164" t="s">
        <v>590</v>
      </c>
      <c r="C158" s="164"/>
      <c r="D158" s="163" t="s">
        <v>603</v>
      </c>
      <c r="E158" s="164" t="s">
        <v>307</v>
      </c>
      <c r="F158" s="432" t="s">
        <v>31</v>
      </c>
      <c r="G158" s="432"/>
      <c r="H158" s="433">
        <f>SUMIFS(F_Inputs!F$7:F$3228,F_Inputs!$B$7:$B$3228,Inp_PR24_SBB!$E158,F_Inputs!$A$7:$A$3228,$H$190)</f>
        <v>0</v>
      </c>
      <c r="I158" s="433">
        <f>SUMIFS(F_Inputs!G$7:G$3228,F_Inputs!$B$7:$B$3228,Inp_PR24_SBB!$E158,F_Inputs!$A$7:$A$3228,$H$190)</f>
        <v>0</v>
      </c>
      <c r="J158" s="433">
        <f>SUMIFS(F_Inputs!H$7:H$3228,F_Inputs!$B$7:$B$3228,Inp_PR24_SBB!$E158,F_Inputs!$A$7:$A$3228,$H$190)</f>
        <v>0</v>
      </c>
      <c r="K158" s="433">
        <f>SUMIFS(F_Inputs!I$7:I$3228,F_Inputs!$B$7:$B$3228,Inp_PR24_SBB!$E158,F_Inputs!$A$7:$A$3228,$H$190)</f>
        <v>0</v>
      </c>
      <c r="L158" s="433">
        <f>SUMIFS(F_Inputs!J$7:J$3228,F_Inputs!$B$7:$B$3228,Inp_PR24_SBB!$E158,F_Inputs!$A$7:$A$3228,$H$190)</f>
        <v>0</v>
      </c>
      <c r="M158" s="172" t="s">
        <v>604</v>
      </c>
      <c r="N158" s="173">
        <f>COUNTIF(InpC!$H$56:$L$266,Inp_PR24_SBB!E158)</f>
        <v>1</v>
      </c>
      <c r="O158" s="173">
        <f>COUNTIF(F_Inputs!$B$8:$B$3121,Inp_PR24_SBB!E158)</f>
        <v>17</v>
      </c>
      <c r="P158" s="164"/>
      <c r="Q158" s="164"/>
      <c r="R158" s="164"/>
      <c r="S158" s="164"/>
      <c r="T158" s="164"/>
      <c r="U158" s="164"/>
      <c r="V158" s="164"/>
    </row>
    <row r="159" spans="1:22" s="431" customFormat="1">
      <c r="A159" s="167" t="s">
        <v>510</v>
      </c>
      <c r="B159" s="164" t="s">
        <v>597</v>
      </c>
      <c r="C159" s="164"/>
      <c r="D159" s="163" t="s">
        <v>605</v>
      </c>
      <c r="E159" s="164" t="s">
        <v>309</v>
      </c>
      <c r="F159" s="432" t="s">
        <v>31</v>
      </c>
      <c r="G159" s="432"/>
      <c r="H159" s="433">
        <f>SUMIFS(F_Inputs!F$7:F$3228,F_Inputs!$B$7:$B$3228,Inp_PR24_SBB!$E159,F_Inputs!$A$7:$A$3228,$H$190)</f>
        <v>0</v>
      </c>
      <c r="I159" s="433">
        <f>SUMIFS(F_Inputs!G$7:G$3228,F_Inputs!$B$7:$B$3228,Inp_PR24_SBB!$E159,F_Inputs!$A$7:$A$3228,$H$190)</f>
        <v>0</v>
      </c>
      <c r="J159" s="433">
        <f>SUMIFS(F_Inputs!H$7:H$3228,F_Inputs!$B$7:$B$3228,Inp_PR24_SBB!$E159,F_Inputs!$A$7:$A$3228,$H$190)</f>
        <v>0</v>
      </c>
      <c r="K159" s="433">
        <f>SUMIFS(F_Inputs!I$7:I$3228,F_Inputs!$B$7:$B$3228,Inp_PR24_SBB!$E159,F_Inputs!$A$7:$A$3228,$H$190)</f>
        <v>0</v>
      </c>
      <c r="L159" s="433">
        <f>SUMIFS(F_Inputs!J$7:J$3228,F_Inputs!$B$7:$B$3228,Inp_PR24_SBB!$E159,F_Inputs!$A$7:$A$3228,$H$190)</f>
        <v>0</v>
      </c>
      <c r="M159" s="172" t="s">
        <v>604</v>
      </c>
      <c r="N159" s="173">
        <f>COUNTIF(InpC!$H$56:$L$266,Inp_PR24_SBB!E159)</f>
        <v>1</v>
      </c>
      <c r="O159" s="173">
        <f>COUNTIF(F_Inputs!$B$8:$B$3121,Inp_PR24_SBB!E159)</f>
        <v>17</v>
      </c>
      <c r="P159" s="164"/>
      <c r="Q159" s="164"/>
      <c r="R159" s="164"/>
      <c r="S159" s="164"/>
      <c r="T159" s="164"/>
      <c r="U159" s="164"/>
      <c r="V159" s="164"/>
    </row>
    <row r="160" spans="1:22" s="431" customFormat="1">
      <c r="A160" s="167" t="s">
        <v>510</v>
      </c>
      <c r="B160" s="164" t="s">
        <v>593</v>
      </c>
      <c r="C160" s="164"/>
      <c r="D160" s="163" t="s">
        <v>606</v>
      </c>
      <c r="E160" s="164" t="s">
        <v>311</v>
      </c>
      <c r="F160" s="432" t="s">
        <v>31</v>
      </c>
      <c r="G160" s="432"/>
      <c r="H160" s="433">
        <f>SUMIFS(F_Inputs!F$7:F$3228,F_Inputs!$B$7:$B$3228,Inp_PR24_SBB!$E160,F_Inputs!$A$7:$A$3228,$H$190)</f>
        <v>0</v>
      </c>
      <c r="I160" s="433">
        <f>SUMIFS(F_Inputs!G$7:G$3228,F_Inputs!$B$7:$B$3228,Inp_PR24_SBB!$E160,F_Inputs!$A$7:$A$3228,$H$190)</f>
        <v>0</v>
      </c>
      <c r="J160" s="433">
        <f>SUMIFS(F_Inputs!H$7:H$3228,F_Inputs!$B$7:$B$3228,Inp_PR24_SBB!$E160,F_Inputs!$A$7:$A$3228,$H$190)</f>
        <v>0</v>
      </c>
      <c r="K160" s="433">
        <f>SUMIFS(F_Inputs!I$7:I$3228,F_Inputs!$B$7:$B$3228,Inp_PR24_SBB!$E160,F_Inputs!$A$7:$A$3228,$H$190)</f>
        <v>0</v>
      </c>
      <c r="L160" s="433">
        <f>SUMIFS(F_Inputs!J$7:J$3228,F_Inputs!$B$7:$B$3228,Inp_PR24_SBB!$E160,F_Inputs!$A$7:$A$3228,$H$190)</f>
        <v>0</v>
      </c>
      <c r="M160" s="172" t="s">
        <v>604</v>
      </c>
      <c r="N160" s="173">
        <f>COUNTIF(InpC!$H$56:$L$266,Inp_PR24_SBB!E160)</f>
        <v>1</v>
      </c>
      <c r="O160" s="173">
        <f>COUNTIF(F_Inputs!$B$8:$B$3121,Inp_PR24_SBB!E160)</f>
        <v>17</v>
      </c>
      <c r="P160" s="164"/>
      <c r="Q160" s="164"/>
      <c r="R160" s="164"/>
      <c r="S160" s="164"/>
      <c r="T160" s="164"/>
      <c r="U160" s="164"/>
      <c r="V160" s="164"/>
    </row>
    <row r="161" spans="1:22" s="431" customFormat="1">
      <c r="A161" s="167" t="s">
        <v>510</v>
      </c>
      <c r="B161" s="164" t="s">
        <v>607</v>
      </c>
      <c r="C161" s="164"/>
      <c r="D161" s="163" t="s">
        <v>608</v>
      </c>
      <c r="E161" s="164" t="s">
        <v>313</v>
      </c>
      <c r="F161" s="432" t="s">
        <v>31</v>
      </c>
      <c r="G161" s="432"/>
      <c r="H161" s="433">
        <f>SUMIFS(F_Inputs!F$7:F$3228,F_Inputs!$B$7:$B$3228,Inp_PR24_SBB!$E161,F_Inputs!$A$7:$A$3228,$H$190)</f>
        <v>0</v>
      </c>
      <c r="I161" s="433">
        <f>SUMIFS(F_Inputs!G$7:G$3228,F_Inputs!$B$7:$B$3228,Inp_PR24_SBB!$E161,F_Inputs!$A$7:$A$3228,$H$190)</f>
        <v>0</v>
      </c>
      <c r="J161" s="433">
        <f>SUMIFS(F_Inputs!H$7:H$3228,F_Inputs!$B$7:$B$3228,Inp_PR24_SBB!$E161,F_Inputs!$A$7:$A$3228,$H$190)</f>
        <v>0</v>
      </c>
      <c r="K161" s="433">
        <f>SUMIFS(F_Inputs!I$7:I$3228,F_Inputs!$B$7:$B$3228,Inp_PR24_SBB!$E161,F_Inputs!$A$7:$A$3228,$H$190)</f>
        <v>0</v>
      </c>
      <c r="L161" s="433">
        <f>SUMIFS(F_Inputs!J$7:J$3228,F_Inputs!$B$7:$B$3228,Inp_PR24_SBB!$E161,F_Inputs!$A$7:$A$3228,$H$190)</f>
        <v>0</v>
      </c>
      <c r="M161" s="172" t="s">
        <v>609</v>
      </c>
      <c r="N161" s="173">
        <f>COUNTIF(InpC!$H$56:$L$266,Inp_PR24_SBB!E161)</f>
        <v>1</v>
      </c>
      <c r="O161" s="173">
        <f>COUNTIF(F_Inputs!$B$8:$B$3121,Inp_PR24_SBB!E161)</f>
        <v>17</v>
      </c>
      <c r="P161" s="164"/>
      <c r="Q161" s="164"/>
      <c r="R161" s="164"/>
      <c r="S161" s="164"/>
      <c r="T161" s="164"/>
      <c r="U161" s="164"/>
      <c r="V161" s="164"/>
    </row>
    <row r="162" spans="1:22" s="431" customFormat="1">
      <c r="A162" s="167" t="s">
        <v>518</v>
      </c>
      <c r="B162" s="164" t="s">
        <v>610</v>
      </c>
      <c r="C162" s="164"/>
      <c r="D162" s="163" t="s">
        <v>611</v>
      </c>
      <c r="E162" s="164" t="s">
        <v>315</v>
      </c>
      <c r="F162" s="432" t="s">
        <v>31</v>
      </c>
      <c r="G162" s="432"/>
      <c r="H162" s="433">
        <f>SUMIFS(F_Inputs!F$7:F$3228,F_Inputs!$B$7:$B$3228,Inp_PR24_SBB!$E162,F_Inputs!$A$7:$A$3228,$H$190)</f>
        <v>0</v>
      </c>
      <c r="I162" s="433">
        <f>SUMIFS(F_Inputs!G$7:G$3228,F_Inputs!$B$7:$B$3228,Inp_PR24_SBB!$E162,F_Inputs!$A$7:$A$3228,$H$190)</f>
        <v>0</v>
      </c>
      <c r="J162" s="433">
        <f>SUMIFS(F_Inputs!H$7:H$3228,F_Inputs!$B$7:$B$3228,Inp_PR24_SBB!$E162,F_Inputs!$A$7:$A$3228,$H$190)</f>
        <v>0</v>
      </c>
      <c r="K162" s="433">
        <f>SUMIFS(F_Inputs!I$7:I$3228,F_Inputs!$B$7:$B$3228,Inp_PR24_SBB!$E162,F_Inputs!$A$7:$A$3228,$H$190)</f>
        <v>0</v>
      </c>
      <c r="L162" s="433">
        <f>SUMIFS(F_Inputs!J$7:J$3228,F_Inputs!$B$7:$B$3228,Inp_PR24_SBB!$E162,F_Inputs!$A$7:$A$3228,$H$190)</f>
        <v>0</v>
      </c>
      <c r="M162" s="172" t="s">
        <v>612</v>
      </c>
      <c r="N162" s="173">
        <f>COUNTIF(InpC!$H$56:$L$266,Inp_PR24_SBB!E162)</f>
        <v>1</v>
      </c>
      <c r="O162" s="173">
        <f>COUNTIF(F_Inputs!$B$8:$B$3121,Inp_PR24_SBB!E162)</f>
        <v>17</v>
      </c>
      <c r="P162" s="164"/>
      <c r="Q162" s="164"/>
      <c r="R162" s="164"/>
      <c r="S162" s="164"/>
      <c r="T162" s="164"/>
      <c r="U162" s="164"/>
      <c r="V162" s="164"/>
    </row>
    <row r="163" spans="1:22" s="431" customFormat="1">
      <c r="A163" s="167" t="s">
        <v>510</v>
      </c>
      <c r="B163" s="164" t="s">
        <v>613</v>
      </c>
      <c r="C163" s="164"/>
      <c r="D163" s="163" t="s">
        <v>614</v>
      </c>
      <c r="E163" s="164" t="s">
        <v>317</v>
      </c>
      <c r="F163" s="432" t="s">
        <v>31</v>
      </c>
      <c r="G163" s="432"/>
      <c r="H163" s="433">
        <f>SUMIFS(F_Inputs!F$7:F$3228,F_Inputs!$B$7:$B$3228,Inp_PR24_SBB!$E163,F_Inputs!$A$7:$A$3228,$H$190)</f>
        <v>0</v>
      </c>
      <c r="I163" s="433">
        <f>SUMIFS(F_Inputs!G$7:G$3228,F_Inputs!$B$7:$B$3228,Inp_PR24_SBB!$E163,F_Inputs!$A$7:$A$3228,$H$190)</f>
        <v>0</v>
      </c>
      <c r="J163" s="433">
        <f>SUMIFS(F_Inputs!H$7:H$3228,F_Inputs!$B$7:$B$3228,Inp_PR24_SBB!$E163,F_Inputs!$A$7:$A$3228,$H$190)</f>
        <v>0</v>
      </c>
      <c r="K163" s="433">
        <f>SUMIFS(F_Inputs!I$7:I$3228,F_Inputs!$B$7:$B$3228,Inp_PR24_SBB!$E163,F_Inputs!$A$7:$A$3228,$H$190)</f>
        <v>0</v>
      </c>
      <c r="L163" s="433">
        <f>SUMIFS(F_Inputs!J$7:J$3228,F_Inputs!$B$7:$B$3228,Inp_PR24_SBB!$E163,F_Inputs!$A$7:$A$3228,$H$190)</f>
        <v>0</v>
      </c>
      <c r="M163" s="172" t="s">
        <v>612</v>
      </c>
      <c r="N163" s="173">
        <f>COUNTIF(InpC!$H$56:$L$266,Inp_PR24_SBB!E163)</f>
        <v>1</v>
      </c>
      <c r="O163" s="173">
        <f>COUNTIF(F_Inputs!$B$8:$B$3121,Inp_PR24_SBB!E163)</f>
        <v>17</v>
      </c>
      <c r="P163" s="164"/>
      <c r="Q163" s="164"/>
      <c r="R163" s="164"/>
      <c r="S163" s="164"/>
      <c r="T163" s="164"/>
      <c r="U163" s="164"/>
      <c r="V163" s="164"/>
    </row>
    <row r="164" spans="1:22" s="431" customFormat="1">
      <c r="A164" s="167" t="s">
        <v>518</v>
      </c>
      <c r="B164" s="164" t="s">
        <v>590</v>
      </c>
      <c r="C164" s="164"/>
      <c r="D164" s="163" t="s">
        <v>615</v>
      </c>
      <c r="E164" s="164" t="s">
        <v>319</v>
      </c>
      <c r="F164" s="432" t="s">
        <v>31</v>
      </c>
      <c r="G164" s="432"/>
      <c r="H164" s="433">
        <f>SUMIFS(F_Inputs!F$7:F$3228,F_Inputs!$B$7:$B$3228,Inp_PR24_SBB!$E164,F_Inputs!$A$7:$A$3228,$H$190)</f>
        <v>0</v>
      </c>
      <c r="I164" s="433">
        <f>SUMIFS(F_Inputs!G$7:G$3228,F_Inputs!$B$7:$B$3228,Inp_PR24_SBB!$E164,F_Inputs!$A$7:$A$3228,$H$190)</f>
        <v>0</v>
      </c>
      <c r="J164" s="433">
        <f>SUMIFS(F_Inputs!H$7:H$3228,F_Inputs!$B$7:$B$3228,Inp_PR24_SBB!$E164,F_Inputs!$A$7:$A$3228,$H$190)</f>
        <v>0</v>
      </c>
      <c r="K164" s="433">
        <f>SUMIFS(F_Inputs!I$7:I$3228,F_Inputs!$B$7:$B$3228,Inp_PR24_SBB!$E164,F_Inputs!$A$7:$A$3228,$H$190)</f>
        <v>0</v>
      </c>
      <c r="L164" s="433">
        <f>SUMIFS(F_Inputs!J$7:J$3228,F_Inputs!$B$7:$B$3228,Inp_PR24_SBB!$E164,F_Inputs!$A$7:$A$3228,$H$190)</f>
        <v>0</v>
      </c>
      <c r="M164" s="172" t="s">
        <v>616</v>
      </c>
      <c r="N164" s="173">
        <f>COUNTIF(InpC!$H$56:$L$266,Inp_PR24_SBB!E164)</f>
        <v>1</v>
      </c>
      <c r="O164" s="173">
        <f>COUNTIF(F_Inputs!$B$8:$B$3121,Inp_PR24_SBB!E164)</f>
        <v>17</v>
      </c>
      <c r="P164" s="164"/>
      <c r="Q164" s="164"/>
      <c r="R164" s="164"/>
      <c r="S164" s="164"/>
      <c r="T164" s="164"/>
      <c r="U164" s="164"/>
      <c r="V164" s="164"/>
    </row>
    <row r="165" spans="1:22" s="431" customFormat="1">
      <c r="A165" s="167" t="s">
        <v>518</v>
      </c>
      <c r="B165" s="164" t="s">
        <v>617</v>
      </c>
      <c r="C165" s="164"/>
      <c r="D165" s="163" t="s">
        <v>618</v>
      </c>
      <c r="E165" s="164" t="s">
        <v>321</v>
      </c>
      <c r="F165" s="432" t="s">
        <v>31</v>
      </c>
      <c r="G165" s="432"/>
      <c r="H165" s="433">
        <f>SUMIFS(F_Inputs!F$7:F$3228,F_Inputs!$B$7:$B$3228,Inp_PR24_SBB!$E165,F_Inputs!$A$7:$A$3228,$H$190)</f>
        <v>0</v>
      </c>
      <c r="I165" s="433">
        <f>SUMIFS(F_Inputs!G$7:G$3228,F_Inputs!$B$7:$B$3228,Inp_PR24_SBB!$E165,F_Inputs!$A$7:$A$3228,$H$190)</f>
        <v>0</v>
      </c>
      <c r="J165" s="433">
        <f>SUMIFS(F_Inputs!H$7:H$3228,F_Inputs!$B$7:$B$3228,Inp_PR24_SBB!$E165,F_Inputs!$A$7:$A$3228,$H$190)</f>
        <v>0</v>
      </c>
      <c r="K165" s="433">
        <f>SUMIFS(F_Inputs!I$7:I$3228,F_Inputs!$B$7:$B$3228,Inp_PR24_SBB!$E165,F_Inputs!$A$7:$A$3228,$H$190)</f>
        <v>0</v>
      </c>
      <c r="L165" s="433">
        <f>SUMIFS(F_Inputs!J$7:J$3228,F_Inputs!$B$7:$B$3228,Inp_PR24_SBB!$E165,F_Inputs!$A$7:$A$3228,$H$190)</f>
        <v>0</v>
      </c>
      <c r="M165" s="172" t="s">
        <v>616</v>
      </c>
      <c r="N165" s="173">
        <f>COUNTIF(InpC!$H$56:$L$266,Inp_PR24_SBB!E165)</f>
        <v>1</v>
      </c>
      <c r="O165" s="173">
        <f>COUNTIF(F_Inputs!$B$8:$B$3121,Inp_PR24_SBB!E165)</f>
        <v>17</v>
      </c>
      <c r="P165" s="164"/>
      <c r="Q165" s="164"/>
      <c r="R165" s="164"/>
      <c r="S165" s="164"/>
      <c r="T165" s="164"/>
      <c r="U165" s="164"/>
      <c r="V165" s="164"/>
    </row>
    <row r="166" spans="1:22" s="431" customFormat="1">
      <c r="A166" s="167" t="s">
        <v>518</v>
      </c>
      <c r="B166" s="164" t="s">
        <v>619</v>
      </c>
      <c r="C166" s="164"/>
      <c r="D166" s="163" t="s">
        <v>620</v>
      </c>
      <c r="E166" s="164" t="s">
        <v>323</v>
      </c>
      <c r="F166" s="432" t="s">
        <v>31</v>
      </c>
      <c r="G166" s="432"/>
      <c r="H166" s="433">
        <f>SUMIFS(F_Inputs!F$7:F$3228,F_Inputs!$B$7:$B$3228,Inp_PR24_SBB!$E166,F_Inputs!$A$7:$A$3228,$H$190)</f>
        <v>0</v>
      </c>
      <c r="I166" s="433">
        <f>SUMIFS(F_Inputs!G$7:G$3228,F_Inputs!$B$7:$B$3228,Inp_PR24_SBB!$E166,F_Inputs!$A$7:$A$3228,$H$190)</f>
        <v>0</v>
      </c>
      <c r="J166" s="433">
        <f>SUMIFS(F_Inputs!H$7:H$3228,F_Inputs!$B$7:$B$3228,Inp_PR24_SBB!$E166,F_Inputs!$A$7:$A$3228,$H$190)</f>
        <v>0</v>
      </c>
      <c r="K166" s="433">
        <f>SUMIFS(F_Inputs!I$7:I$3228,F_Inputs!$B$7:$B$3228,Inp_PR24_SBB!$E166,F_Inputs!$A$7:$A$3228,$H$190)</f>
        <v>0</v>
      </c>
      <c r="L166" s="433">
        <f>SUMIFS(F_Inputs!J$7:J$3228,F_Inputs!$B$7:$B$3228,Inp_PR24_SBB!$E166,F_Inputs!$A$7:$A$3228,$H$190)</f>
        <v>0</v>
      </c>
      <c r="M166" s="172" t="s">
        <v>616</v>
      </c>
      <c r="N166" s="173">
        <f>COUNTIF(InpC!$H$56:$L$266,Inp_PR24_SBB!E166)</f>
        <v>1</v>
      </c>
      <c r="O166" s="173">
        <f>COUNTIF(F_Inputs!$B$8:$B$3121,Inp_PR24_SBB!E166)</f>
        <v>17</v>
      </c>
      <c r="P166" s="164"/>
      <c r="Q166" s="164"/>
      <c r="R166" s="164"/>
      <c r="S166" s="164"/>
      <c r="T166" s="164"/>
      <c r="U166" s="164"/>
      <c r="V166" s="164"/>
    </row>
    <row r="167" spans="1:22" s="431" customFormat="1">
      <c r="A167" s="167" t="s">
        <v>510</v>
      </c>
      <c r="B167" s="164" t="s">
        <v>590</v>
      </c>
      <c r="C167" s="164"/>
      <c r="D167" s="163" t="s">
        <v>621</v>
      </c>
      <c r="E167" s="164" t="s">
        <v>325</v>
      </c>
      <c r="F167" s="432" t="s">
        <v>31</v>
      </c>
      <c r="G167" s="432"/>
      <c r="H167" s="433">
        <f>SUMIFS(F_Inputs!F$7:F$3228,F_Inputs!$B$7:$B$3228,Inp_PR24_SBB!$E167,F_Inputs!$A$7:$A$3228,$H$190)</f>
        <v>0</v>
      </c>
      <c r="I167" s="433">
        <f>SUMIFS(F_Inputs!G$7:G$3228,F_Inputs!$B$7:$B$3228,Inp_PR24_SBB!$E167,F_Inputs!$A$7:$A$3228,$H$190)</f>
        <v>0</v>
      </c>
      <c r="J167" s="433">
        <f>SUMIFS(F_Inputs!H$7:H$3228,F_Inputs!$B$7:$B$3228,Inp_PR24_SBB!$E167,F_Inputs!$A$7:$A$3228,$H$190)</f>
        <v>0</v>
      </c>
      <c r="K167" s="433">
        <f>SUMIFS(F_Inputs!I$7:I$3228,F_Inputs!$B$7:$B$3228,Inp_PR24_SBB!$E167,F_Inputs!$A$7:$A$3228,$H$190)</f>
        <v>0</v>
      </c>
      <c r="L167" s="433">
        <f>SUMIFS(F_Inputs!J$7:J$3228,F_Inputs!$B$7:$B$3228,Inp_PR24_SBB!$E167,F_Inputs!$A$7:$A$3228,$H$190)</f>
        <v>0</v>
      </c>
      <c r="M167" s="172" t="s">
        <v>622</v>
      </c>
      <c r="N167" s="173">
        <f>COUNTIF(InpC!$H$56:$L$266,Inp_PR24_SBB!E167)</f>
        <v>1</v>
      </c>
      <c r="O167" s="173">
        <f>COUNTIF(F_Inputs!$B$8:$B$3121,Inp_PR24_SBB!E167)</f>
        <v>17</v>
      </c>
      <c r="P167" s="164"/>
      <c r="Q167" s="164"/>
      <c r="R167" s="164"/>
      <c r="S167" s="164"/>
      <c r="T167" s="164"/>
      <c r="U167" s="164"/>
      <c r="V167" s="164"/>
    </row>
    <row r="168" spans="1:22" s="431" customFormat="1">
      <c r="A168" s="167" t="s">
        <v>510</v>
      </c>
      <c r="B168" s="164" t="s">
        <v>617</v>
      </c>
      <c r="C168" s="164"/>
      <c r="D168" s="163" t="s">
        <v>623</v>
      </c>
      <c r="E168" s="164" t="s">
        <v>327</v>
      </c>
      <c r="F168" s="432" t="s">
        <v>31</v>
      </c>
      <c r="G168" s="432"/>
      <c r="H168" s="433">
        <f>SUMIFS(F_Inputs!F$7:F$3228,F_Inputs!$B$7:$B$3228,Inp_PR24_SBB!$E168,F_Inputs!$A$7:$A$3228,$H$190)</f>
        <v>0</v>
      </c>
      <c r="I168" s="433">
        <f>SUMIFS(F_Inputs!G$7:G$3228,F_Inputs!$B$7:$B$3228,Inp_PR24_SBB!$E168,F_Inputs!$A$7:$A$3228,$H$190)</f>
        <v>0</v>
      </c>
      <c r="J168" s="433">
        <f>SUMIFS(F_Inputs!H$7:H$3228,F_Inputs!$B$7:$B$3228,Inp_PR24_SBB!$E168,F_Inputs!$A$7:$A$3228,$H$190)</f>
        <v>0</v>
      </c>
      <c r="K168" s="433">
        <f>SUMIFS(F_Inputs!I$7:I$3228,F_Inputs!$B$7:$B$3228,Inp_PR24_SBB!$E168,F_Inputs!$A$7:$A$3228,$H$190)</f>
        <v>0</v>
      </c>
      <c r="L168" s="433">
        <f>SUMIFS(F_Inputs!J$7:J$3228,F_Inputs!$B$7:$B$3228,Inp_PR24_SBB!$E168,F_Inputs!$A$7:$A$3228,$H$190)</f>
        <v>0</v>
      </c>
      <c r="M168" s="172" t="s">
        <v>622</v>
      </c>
      <c r="N168" s="173">
        <f>COUNTIF(InpC!$H$56:$L$266,Inp_PR24_SBB!E168)</f>
        <v>1</v>
      </c>
      <c r="O168" s="173">
        <f>COUNTIF(F_Inputs!$B$8:$B$3121,Inp_PR24_SBB!E168)</f>
        <v>17</v>
      </c>
      <c r="P168" s="164"/>
      <c r="Q168" s="164"/>
      <c r="R168" s="164"/>
      <c r="S168" s="164"/>
      <c r="T168" s="164"/>
      <c r="U168" s="164"/>
      <c r="V168" s="164"/>
    </row>
    <row r="169" spans="1:22" s="431" customFormat="1">
      <c r="A169" s="167" t="s">
        <v>510</v>
      </c>
      <c r="B169" s="164" t="s">
        <v>624</v>
      </c>
      <c r="C169" s="164"/>
      <c r="D169" s="163" t="s">
        <v>625</v>
      </c>
      <c r="E169" s="164" t="s">
        <v>329</v>
      </c>
      <c r="F169" s="432" t="s">
        <v>31</v>
      </c>
      <c r="G169" s="432"/>
      <c r="H169" s="433">
        <f>SUMIFS(F_Inputs!F$7:F$3228,F_Inputs!$B$7:$B$3228,Inp_PR24_SBB!$E169,F_Inputs!$A$7:$A$3228,$H$190)</f>
        <v>0</v>
      </c>
      <c r="I169" s="433">
        <f>SUMIFS(F_Inputs!G$7:G$3228,F_Inputs!$B$7:$B$3228,Inp_PR24_SBB!$E169,F_Inputs!$A$7:$A$3228,$H$190)</f>
        <v>0</v>
      </c>
      <c r="J169" s="433">
        <f>SUMIFS(F_Inputs!H$7:H$3228,F_Inputs!$B$7:$B$3228,Inp_PR24_SBB!$E169,F_Inputs!$A$7:$A$3228,$H$190)</f>
        <v>0</v>
      </c>
      <c r="K169" s="433">
        <f>SUMIFS(F_Inputs!I$7:I$3228,F_Inputs!$B$7:$B$3228,Inp_PR24_SBB!$E169,F_Inputs!$A$7:$A$3228,$H$190)</f>
        <v>0</v>
      </c>
      <c r="L169" s="433">
        <f>SUMIFS(F_Inputs!J$7:J$3228,F_Inputs!$B$7:$B$3228,Inp_PR24_SBB!$E169,F_Inputs!$A$7:$A$3228,$H$190)</f>
        <v>0</v>
      </c>
      <c r="M169" s="172" t="s">
        <v>622</v>
      </c>
      <c r="N169" s="173">
        <f>COUNTIF(InpC!$H$56:$L$266,Inp_PR24_SBB!E169)</f>
        <v>1</v>
      </c>
      <c r="O169" s="173">
        <f>COUNTIF(F_Inputs!$B$8:$B$3121,Inp_PR24_SBB!E169)</f>
        <v>17</v>
      </c>
      <c r="P169" s="164"/>
      <c r="Q169" s="164"/>
      <c r="R169" s="164"/>
      <c r="S169" s="164"/>
      <c r="T169" s="164"/>
      <c r="U169" s="164"/>
      <c r="V169" s="164"/>
    </row>
    <row r="170" spans="1:22" s="431" customFormat="1">
      <c r="A170" s="167" t="s">
        <v>626</v>
      </c>
      <c r="B170" s="164" t="s">
        <v>627</v>
      </c>
      <c r="C170" s="400" t="s">
        <v>628</v>
      </c>
      <c r="D170" s="401" t="s">
        <v>629</v>
      </c>
      <c r="E170" s="400" t="s">
        <v>331</v>
      </c>
      <c r="F170" s="432" t="s">
        <v>31</v>
      </c>
      <c r="G170" s="432"/>
      <c r="H170" s="433">
        <f>SUMIFS(F_Inputs!F$7:F$3228,F_Inputs!$B$7:$B$3228,Inp_PR24_SBB!$E170,F_Inputs!$A$7:$A$3228,$H$190)</f>
        <v>0</v>
      </c>
      <c r="I170" s="433">
        <f>SUMIFS(F_Inputs!G$7:G$3228,F_Inputs!$B$7:$B$3228,Inp_PR24_SBB!$E170,F_Inputs!$A$7:$A$3228,$H$190)</f>
        <v>0</v>
      </c>
      <c r="J170" s="433">
        <f>SUMIFS(F_Inputs!H$7:H$3228,F_Inputs!$B$7:$B$3228,Inp_PR24_SBB!$E170,F_Inputs!$A$7:$A$3228,$H$190)</f>
        <v>0</v>
      </c>
      <c r="K170" s="433">
        <f>SUMIFS(F_Inputs!I$7:I$3228,F_Inputs!$B$7:$B$3228,Inp_PR24_SBB!$E170,F_Inputs!$A$7:$A$3228,$H$190)</f>
        <v>0</v>
      </c>
      <c r="L170" s="433">
        <f>SUMIFS(F_Inputs!J$7:J$3228,F_Inputs!$B$7:$B$3228,Inp_PR24_SBB!$E170,F_Inputs!$A$7:$A$3228,$H$190)</f>
        <v>0</v>
      </c>
      <c r="M170" s="172" t="s">
        <v>630</v>
      </c>
      <c r="N170" s="173">
        <f>COUNTIF(InpC!$H$56:$L$266,Inp_PR24_SBB!E170)</f>
        <v>0</v>
      </c>
      <c r="O170" s="173">
        <f>COUNTIF(F_Inputs!$B$8:$B$3121,Inp_PR24_SBB!E170)</f>
        <v>17</v>
      </c>
      <c r="P170" s="164"/>
      <c r="Q170" s="164"/>
      <c r="R170" s="164"/>
      <c r="S170" s="164"/>
      <c r="T170" s="164"/>
      <c r="U170" s="164"/>
      <c r="V170" s="164"/>
    </row>
    <row r="171" spans="1:22" s="431" customFormat="1">
      <c r="A171" s="167" t="s">
        <v>626</v>
      </c>
      <c r="B171" s="164" t="s">
        <v>627</v>
      </c>
      <c r="C171" s="400" t="s">
        <v>631</v>
      </c>
      <c r="D171" s="401" t="s">
        <v>629</v>
      </c>
      <c r="E171" s="400" t="s">
        <v>333</v>
      </c>
      <c r="F171" s="432" t="s">
        <v>31</v>
      </c>
      <c r="G171" s="432"/>
      <c r="H171" s="433">
        <f>SUMIFS(F_Inputs!F$7:F$3228,F_Inputs!$B$7:$B$3228,Inp_PR24_SBB!$E171,F_Inputs!$A$7:$A$3228,$H$190)</f>
        <v>0</v>
      </c>
      <c r="I171" s="433">
        <f>SUMIFS(F_Inputs!G$7:G$3228,F_Inputs!$B$7:$B$3228,Inp_PR24_SBB!$E171,F_Inputs!$A$7:$A$3228,$H$190)</f>
        <v>0</v>
      </c>
      <c r="J171" s="433">
        <f>SUMIFS(F_Inputs!H$7:H$3228,F_Inputs!$B$7:$B$3228,Inp_PR24_SBB!$E171,F_Inputs!$A$7:$A$3228,$H$190)</f>
        <v>0</v>
      </c>
      <c r="K171" s="433">
        <f>SUMIFS(F_Inputs!I$7:I$3228,F_Inputs!$B$7:$B$3228,Inp_PR24_SBB!$E171,F_Inputs!$A$7:$A$3228,$H$190)</f>
        <v>0</v>
      </c>
      <c r="L171" s="433">
        <f>SUMIFS(F_Inputs!J$7:J$3228,F_Inputs!$B$7:$B$3228,Inp_PR24_SBB!$E171,F_Inputs!$A$7:$A$3228,$H$190)</f>
        <v>0</v>
      </c>
      <c r="M171" s="172" t="s">
        <v>630</v>
      </c>
      <c r="N171" s="173">
        <f>COUNTIF(InpC!$H$56:$L$266,Inp_PR24_SBB!E171)</f>
        <v>0</v>
      </c>
      <c r="O171" s="173">
        <f>COUNTIF(F_Inputs!$B$8:$B$3121,Inp_PR24_SBB!E171)</f>
        <v>17</v>
      </c>
      <c r="P171" s="164"/>
      <c r="Q171" s="164"/>
      <c r="R171" s="164"/>
      <c r="S171" s="164"/>
      <c r="T171" s="164"/>
      <c r="U171" s="164"/>
      <c r="V171" s="164"/>
    </row>
    <row r="172" spans="1:22" s="431" customFormat="1">
      <c r="A172" s="167" t="s">
        <v>626</v>
      </c>
      <c r="B172" s="164" t="s">
        <v>632</v>
      </c>
      <c r="C172" s="400" t="s">
        <v>628</v>
      </c>
      <c r="D172" s="401" t="s">
        <v>633</v>
      </c>
      <c r="E172" s="400" t="s">
        <v>335</v>
      </c>
      <c r="F172" s="432" t="s">
        <v>31</v>
      </c>
      <c r="G172" s="432"/>
      <c r="H172" s="433">
        <f>SUMIFS(F_Inputs!F$7:F$3228,F_Inputs!$B$7:$B$3228,Inp_PR24_SBB!$E172,F_Inputs!$A$7:$A$3228,$H$190)</f>
        <v>0</v>
      </c>
      <c r="I172" s="433">
        <f>SUMIFS(F_Inputs!G$7:G$3228,F_Inputs!$B$7:$B$3228,Inp_PR24_SBB!$E172,F_Inputs!$A$7:$A$3228,$H$190)</f>
        <v>0</v>
      </c>
      <c r="J172" s="433">
        <f>SUMIFS(F_Inputs!H$7:H$3228,F_Inputs!$B$7:$B$3228,Inp_PR24_SBB!$E172,F_Inputs!$A$7:$A$3228,$H$190)</f>
        <v>0</v>
      </c>
      <c r="K172" s="433">
        <f>SUMIFS(F_Inputs!I$7:I$3228,F_Inputs!$B$7:$B$3228,Inp_PR24_SBB!$E172,F_Inputs!$A$7:$A$3228,$H$190)</f>
        <v>0</v>
      </c>
      <c r="L172" s="433">
        <f>SUMIFS(F_Inputs!J$7:J$3228,F_Inputs!$B$7:$B$3228,Inp_PR24_SBB!$E172,F_Inputs!$A$7:$A$3228,$H$190)</f>
        <v>0</v>
      </c>
      <c r="M172" s="172" t="s">
        <v>630</v>
      </c>
      <c r="N172" s="173">
        <f>COUNTIF(InpC!$H$56:$L$266,Inp_PR24_SBB!E172)</f>
        <v>0</v>
      </c>
      <c r="O172" s="173">
        <f>COUNTIF(F_Inputs!$B$8:$B$3121,Inp_PR24_SBB!E172)</f>
        <v>17</v>
      </c>
      <c r="P172" s="164"/>
      <c r="Q172" s="164"/>
      <c r="R172" s="164"/>
      <c r="S172" s="164"/>
      <c r="T172" s="164"/>
      <c r="U172" s="164"/>
      <c r="V172" s="164"/>
    </row>
    <row r="173" spans="1:22" s="431" customFormat="1">
      <c r="A173" s="167" t="s">
        <v>626</v>
      </c>
      <c r="B173" s="164" t="s">
        <v>632</v>
      </c>
      <c r="C173" s="400" t="s">
        <v>631</v>
      </c>
      <c r="D173" s="401" t="s">
        <v>633</v>
      </c>
      <c r="E173" s="400" t="s">
        <v>337</v>
      </c>
      <c r="F173" s="432" t="s">
        <v>31</v>
      </c>
      <c r="G173" s="432"/>
      <c r="H173" s="433">
        <f>SUMIFS(F_Inputs!F$7:F$3228,F_Inputs!$B$7:$B$3228,Inp_PR24_SBB!$E173,F_Inputs!$A$7:$A$3228,$H$190)</f>
        <v>0</v>
      </c>
      <c r="I173" s="433">
        <f>SUMIFS(F_Inputs!G$7:G$3228,F_Inputs!$B$7:$B$3228,Inp_PR24_SBB!$E173,F_Inputs!$A$7:$A$3228,$H$190)</f>
        <v>0</v>
      </c>
      <c r="J173" s="433">
        <f>SUMIFS(F_Inputs!H$7:H$3228,F_Inputs!$B$7:$B$3228,Inp_PR24_SBB!$E173,F_Inputs!$A$7:$A$3228,$H$190)</f>
        <v>0</v>
      </c>
      <c r="K173" s="433">
        <f>SUMIFS(F_Inputs!I$7:I$3228,F_Inputs!$B$7:$B$3228,Inp_PR24_SBB!$E173,F_Inputs!$A$7:$A$3228,$H$190)</f>
        <v>0</v>
      </c>
      <c r="L173" s="433">
        <f>SUMIFS(F_Inputs!J$7:J$3228,F_Inputs!$B$7:$B$3228,Inp_PR24_SBB!$E173,F_Inputs!$A$7:$A$3228,$H$190)</f>
        <v>0</v>
      </c>
      <c r="M173" s="172" t="s">
        <v>630</v>
      </c>
      <c r="N173" s="173">
        <f>COUNTIF(InpC!$H$56:$L$266,Inp_PR24_SBB!E173)</f>
        <v>0</v>
      </c>
      <c r="O173" s="173">
        <f>COUNTIF(F_Inputs!$B$8:$B$3121,Inp_PR24_SBB!E173)</f>
        <v>17</v>
      </c>
      <c r="P173" s="164"/>
      <c r="Q173" s="164"/>
      <c r="R173" s="164"/>
      <c r="S173" s="164"/>
      <c r="T173" s="164"/>
      <c r="U173" s="164"/>
      <c r="V173" s="164"/>
    </row>
    <row r="174" spans="1:22" s="431" customFormat="1">
      <c r="A174" s="167" t="s">
        <v>626</v>
      </c>
      <c r="B174" s="164" t="s">
        <v>627</v>
      </c>
      <c r="C174" s="164"/>
      <c r="D174" s="174" t="s">
        <v>634</v>
      </c>
      <c r="E174" s="164" t="s">
        <v>339</v>
      </c>
      <c r="F174" s="432" t="s">
        <v>31</v>
      </c>
      <c r="G174" s="432"/>
      <c r="H174" s="433">
        <f>SUMIFS(F_Inputs!F$7:F$3228,F_Inputs!$B$7:$B$3228,Inp_PR24_SBB!$E174,F_Inputs!$A$7:$A$3228,$H$190)</f>
        <v>0</v>
      </c>
      <c r="I174" s="433">
        <f>SUMIFS(F_Inputs!G$7:G$3228,F_Inputs!$B$7:$B$3228,Inp_PR24_SBB!$E174,F_Inputs!$A$7:$A$3228,$H$190)</f>
        <v>0</v>
      </c>
      <c r="J174" s="433">
        <f>SUMIFS(F_Inputs!H$7:H$3228,F_Inputs!$B$7:$B$3228,Inp_PR24_SBB!$E174,F_Inputs!$A$7:$A$3228,$H$190)</f>
        <v>0</v>
      </c>
      <c r="K174" s="433">
        <f>SUMIFS(F_Inputs!I$7:I$3228,F_Inputs!$B$7:$B$3228,Inp_PR24_SBB!$E174,F_Inputs!$A$7:$A$3228,$H$190)</f>
        <v>0</v>
      </c>
      <c r="L174" s="433">
        <f>SUMIFS(F_Inputs!J$7:J$3228,F_Inputs!$B$7:$B$3228,Inp_PR24_SBB!$E174,F_Inputs!$A$7:$A$3228,$H$190)</f>
        <v>0</v>
      </c>
      <c r="M174" s="172" t="s">
        <v>630</v>
      </c>
      <c r="N174" s="173">
        <f>COUNTIF(InpC!$H$56:$L$266,Inp_PR24_SBB!E174)</f>
        <v>0</v>
      </c>
      <c r="O174" s="173">
        <f>COUNTIF(F_Inputs!$B$8:$B$3121,Inp_PR24_SBB!E174)</f>
        <v>17</v>
      </c>
      <c r="P174" s="164"/>
      <c r="Q174" s="164"/>
      <c r="R174" s="164"/>
      <c r="S174" s="164"/>
      <c r="T174" s="164"/>
      <c r="U174" s="164"/>
      <c r="V174" s="164"/>
    </row>
    <row r="175" spans="1:22" s="431" customFormat="1">
      <c r="A175" s="167" t="s">
        <v>626</v>
      </c>
      <c r="B175" s="164" t="s">
        <v>632</v>
      </c>
      <c r="C175" s="164"/>
      <c r="D175" s="174" t="s">
        <v>635</v>
      </c>
      <c r="E175" s="164" t="s">
        <v>340</v>
      </c>
      <c r="F175" s="432" t="s">
        <v>31</v>
      </c>
      <c r="G175" s="432"/>
      <c r="H175" s="433">
        <f>SUMIFS(F_Inputs!F$7:F$3228,F_Inputs!$B$7:$B$3228,Inp_PR24_SBB!$E175,F_Inputs!$A$7:$A$3228,$H$190)</f>
        <v>0</v>
      </c>
      <c r="I175" s="433">
        <f>SUMIFS(F_Inputs!G$7:G$3228,F_Inputs!$B$7:$B$3228,Inp_PR24_SBB!$E175,F_Inputs!$A$7:$A$3228,$H$190)</f>
        <v>0</v>
      </c>
      <c r="J175" s="433">
        <f>SUMIFS(F_Inputs!H$7:H$3228,F_Inputs!$B$7:$B$3228,Inp_PR24_SBB!$E175,F_Inputs!$A$7:$A$3228,$H$190)</f>
        <v>0</v>
      </c>
      <c r="K175" s="433">
        <f>SUMIFS(F_Inputs!I$7:I$3228,F_Inputs!$B$7:$B$3228,Inp_PR24_SBB!$E175,F_Inputs!$A$7:$A$3228,$H$190)</f>
        <v>0</v>
      </c>
      <c r="L175" s="433">
        <f>SUMIFS(F_Inputs!J$7:J$3228,F_Inputs!$B$7:$B$3228,Inp_PR24_SBB!$E175,F_Inputs!$A$7:$A$3228,$H$190)</f>
        <v>0</v>
      </c>
      <c r="M175" s="172" t="s">
        <v>630</v>
      </c>
      <c r="N175" s="173">
        <f>COUNTIF(InpC!$H$56:$L$266,Inp_PR24_SBB!E175)</f>
        <v>0</v>
      </c>
      <c r="O175" s="173">
        <f>COUNTIF(F_Inputs!$B$8:$B$3121,Inp_PR24_SBB!E175)</f>
        <v>17</v>
      </c>
      <c r="P175" s="164"/>
      <c r="Q175" s="164"/>
      <c r="R175" s="164"/>
      <c r="S175" s="164"/>
      <c r="T175" s="164"/>
      <c r="U175" s="164"/>
      <c r="V175" s="164"/>
    </row>
    <row r="176" spans="1:22" s="431" customFormat="1">
      <c r="A176" s="167" t="s">
        <v>636</v>
      </c>
      <c r="B176" s="437" t="s">
        <v>637</v>
      </c>
      <c r="C176" s="164" t="s">
        <v>638</v>
      </c>
      <c r="D176" s="174" t="s">
        <v>639</v>
      </c>
      <c r="E176" s="164" t="s">
        <v>341</v>
      </c>
      <c r="F176" s="432" t="s">
        <v>31</v>
      </c>
      <c r="G176" s="432"/>
      <c r="H176" s="433">
        <f>SUMIFS(F_Inputs!F$7:F$3228,F_Inputs!$B$7:$B$3228,Inp_PR24_SBB!$E176,F_Inputs!$A$7:$A$3228,$H$190)</f>
        <v>0</v>
      </c>
      <c r="I176" s="433">
        <f>SUMIFS(F_Inputs!G$7:G$3228,F_Inputs!$B$7:$B$3228,Inp_PR24_SBB!$E176,F_Inputs!$A$7:$A$3228,$H$190)</f>
        <v>0</v>
      </c>
      <c r="J176" s="433">
        <f>SUMIFS(F_Inputs!H$7:H$3228,F_Inputs!$B$7:$B$3228,Inp_PR24_SBB!$E176,F_Inputs!$A$7:$A$3228,$H$190)</f>
        <v>0</v>
      </c>
      <c r="K176" s="433">
        <f>SUMIFS(F_Inputs!I$7:I$3228,F_Inputs!$B$7:$B$3228,Inp_PR24_SBB!$E176,F_Inputs!$A$7:$A$3228,$H$190)</f>
        <v>0</v>
      </c>
      <c r="L176" s="433">
        <f>SUMIFS(F_Inputs!J$7:J$3228,F_Inputs!$B$7:$B$3228,Inp_PR24_SBB!$E176,F_Inputs!$A$7:$A$3228,$H$190)</f>
        <v>0</v>
      </c>
      <c r="M176" s="172" t="s">
        <v>640</v>
      </c>
      <c r="N176" s="173">
        <f>COUNTIF(InpC!$H$56:$L$266,Inp_PR24_SBB!E176)</f>
        <v>1</v>
      </c>
      <c r="O176" s="173">
        <f>COUNTIF(F_Inputs!$B$8:$B$3121,Inp_PR24_SBB!E176)</f>
        <v>17</v>
      </c>
      <c r="P176" s="164"/>
      <c r="Q176" s="164"/>
      <c r="R176" s="164"/>
      <c r="S176" s="164"/>
      <c r="T176" s="164"/>
      <c r="U176" s="164"/>
      <c r="V176" s="164"/>
    </row>
    <row r="177" spans="1:22" s="431" customFormat="1">
      <c r="A177" s="167" t="s">
        <v>636</v>
      </c>
      <c r="B177" s="437" t="s">
        <v>637</v>
      </c>
      <c r="C177" s="164" t="s">
        <v>641</v>
      </c>
      <c r="D177" s="174" t="s">
        <v>639</v>
      </c>
      <c r="E177" s="164" t="s">
        <v>344</v>
      </c>
      <c r="F177" s="432" t="s">
        <v>31</v>
      </c>
      <c r="G177" s="432"/>
      <c r="H177" s="433">
        <f>SUMIFS(F_Inputs!F$7:F$3228,F_Inputs!$B$7:$B$3228,Inp_PR24_SBB!$E177,F_Inputs!$A$7:$A$3228,$H$190)</f>
        <v>0</v>
      </c>
      <c r="I177" s="433">
        <f>SUMIFS(F_Inputs!G$7:G$3228,F_Inputs!$B$7:$B$3228,Inp_PR24_SBB!$E177,F_Inputs!$A$7:$A$3228,$H$190)</f>
        <v>0</v>
      </c>
      <c r="J177" s="433">
        <f>SUMIFS(F_Inputs!H$7:H$3228,F_Inputs!$B$7:$B$3228,Inp_PR24_SBB!$E177,F_Inputs!$A$7:$A$3228,$H$190)</f>
        <v>0</v>
      </c>
      <c r="K177" s="433">
        <f>SUMIFS(F_Inputs!I$7:I$3228,F_Inputs!$B$7:$B$3228,Inp_PR24_SBB!$E177,F_Inputs!$A$7:$A$3228,$H$190)</f>
        <v>0</v>
      </c>
      <c r="L177" s="433">
        <f>SUMIFS(F_Inputs!J$7:J$3228,F_Inputs!$B$7:$B$3228,Inp_PR24_SBB!$E177,F_Inputs!$A$7:$A$3228,$H$190)</f>
        <v>0</v>
      </c>
      <c r="M177" s="172" t="s">
        <v>640</v>
      </c>
      <c r="N177" s="173">
        <f>COUNTIF(InpC!$H$56:$L$266,Inp_PR24_SBB!E177)</f>
        <v>1</v>
      </c>
      <c r="O177" s="173">
        <f>COUNTIF(F_Inputs!$B$8:$B$3121,Inp_PR24_SBB!E177)</f>
        <v>17</v>
      </c>
      <c r="P177" s="164"/>
      <c r="Q177" s="164"/>
      <c r="R177" s="164"/>
      <c r="S177" s="164"/>
      <c r="T177" s="164"/>
      <c r="U177" s="164"/>
      <c r="V177" s="164"/>
    </row>
    <row r="178" spans="1:22" s="431" customFormat="1">
      <c r="A178" s="167" t="s">
        <v>642</v>
      </c>
      <c r="B178" s="437" t="s">
        <v>347</v>
      </c>
      <c r="C178" s="164" t="s">
        <v>638</v>
      </c>
      <c r="D178" s="174"/>
      <c r="E178" s="164" t="s">
        <v>346</v>
      </c>
      <c r="F178" s="432" t="s">
        <v>348</v>
      </c>
      <c r="G178" s="432"/>
      <c r="H178" s="433">
        <f>SUMIFS(F_Inputs!F$7:F$3228,F_Inputs!$B$7:$B$3228,Inp_PR24_SBB!$E178,F_Inputs!$A$7:$A$3228,$H$190)</f>
        <v>0</v>
      </c>
      <c r="I178" s="433">
        <f>SUMIFS(F_Inputs!G$7:G$3228,F_Inputs!$B$7:$B$3228,Inp_PR24_SBB!$E178,F_Inputs!$A$7:$A$3228,$H$190)</f>
        <v>0</v>
      </c>
      <c r="J178" s="433">
        <f>SUMIFS(F_Inputs!H$7:H$3228,F_Inputs!$B$7:$B$3228,Inp_PR24_SBB!$E178,F_Inputs!$A$7:$A$3228,$H$190)</f>
        <v>0</v>
      </c>
      <c r="K178" s="433">
        <f>SUMIFS(F_Inputs!I$7:I$3228,F_Inputs!$B$7:$B$3228,Inp_PR24_SBB!$E178,F_Inputs!$A$7:$A$3228,$H$190)</f>
        <v>0</v>
      </c>
      <c r="L178" s="433">
        <f>SUMIFS(F_Inputs!J$7:J$3228,F_Inputs!$B$7:$B$3228,Inp_PR24_SBB!$E178,F_Inputs!$A$7:$A$3228,$H$190)</f>
        <v>0</v>
      </c>
      <c r="M178" s="172" t="s">
        <v>643</v>
      </c>
      <c r="N178" s="173" t="e">
        <v>#VALUE!</v>
      </c>
      <c r="O178" s="173" t="e">
        <v>#VALUE!</v>
      </c>
      <c r="P178" s="164"/>
      <c r="Q178" s="164"/>
      <c r="R178" s="164"/>
      <c r="S178" s="164"/>
      <c r="T178" s="164"/>
      <c r="U178" s="164"/>
      <c r="V178" s="164"/>
    </row>
    <row r="179" spans="1:22" s="431" customFormat="1">
      <c r="A179" s="167" t="s">
        <v>642</v>
      </c>
      <c r="B179" s="437" t="s">
        <v>350</v>
      </c>
      <c r="C179" s="164" t="s">
        <v>638</v>
      </c>
      <c r="D179" s="174"/>
      <c r="E179" s="164" t="s">
        <v>349</v>
      </c>
      <c r="F179" s="432" t="s">
        <v>348</v>
      </c>
      <c r="G179" s="432"/>
      <c r="H179" s="433">
        <f>SUMIFS(F_Inputs!F$7:F$3228,F_Inputs!$B$7:$B$3228,Inp_PR24_SBB!$E179,F_Inputs!$A$7:$A$3228,$H$190)</f>
        <v>0</v>
      </c>
      <c r="I179" s="433">
        <f>SUMIFS(F_Inputs!G$7:G$3228,F_Inputs!$B$7:$B$3228,Inp_PR24_SBB!$E179,F_Inputs!$A$7:$A$3228,$H$190)</f>
        <v>0</v>
      </c>
      <c r="J179" s="433">
        <f>SUMIFS(F_Inputs!H$7:H$3228,F_Inputs!$B$7:$B$3228,Inp_PR24_SBB!$E179,F_Inputs!$A$7:$A$3228,$H$190)</f>
        <v>0</v>
      </c>
      <c r="K179" s="433">
        <f>SUMIFS(F_Inputs!I$7:I$3228,F_Inputs!$B$7:$B$3228,Inp_PR24_SBB!$E179,F_Inputs!$A$7:$A$3228,$H$190)</f>
        <v>0</v>
      </c>
      <c r="L179" s="433">
        <f>SUMIFS(F_Inputs!J$7:J$3228,F_Inputs!$B$7:$B$3228,Inp_PR24_SBB!$E179,F_Inputs!$A$7:$A$3228,$H$190)</f>
        <v>0</v>
      </c>
      <c r="M179" s="172" t="s">
        <v>643</v>
      </c>
      <c r="N179" s="173" t="e">
        <v>#VALUE!</v>
      </c>
      <c r="O179" s="173" t="e">
        <v>#VALUE!</v>
      </c>
      <c r="P179" s="164"/>
      <c r="Q179" s="164"/>
      <c r="R179" s="164"/>
      <c r="S179" s="164"/>
      <c r="T179" s="164"/>
      <c r="U179" s="164"/>
      <c r="V179" s="164"/>
    </row>
    <row r="180" spans="1:22" s="431" customFormat="1">
      <c r="A180" s="167" t="s">
        <v>642</v>
      </c>
      <c r="B180" s="437" t="s">
        <v>352</v>
      </c>
      <c r="C180" s="164" t="s">
        <v>638</v>
      </c>
      <c r="D180" s="174"/>
      <c r="E180" s="164" t="s">
        <v>351</v>
      </c>
      <c r="F180" s="432" t="s">
        <v>348</v>
      </c>
      <c r="G180" s="432"/>
      <c r="H180" s="433">
        <f>SUMIFS(F_Inputs!F$7:F$3228,F_Inputs!$B$7:$B$3228,Inp_PR24_SBB!$E180,F_Inputs!$A$7:$A$3228,$H$190)</f>
        <v>0</v>
      </c>
      <c r="I180" s="433">
        <f>SUMIFS(F_Inputs!G$7:G$3228,F_Inputs!$B$7:$B$3228,Inp_PR24_SBB!$E180,F_Inputs!$A$7:$A$3228,$H$190)</f>
        <v>0</v>
      </c>
      <c r="J180" s="433">
        <f>SUMIFS(F_Inputs!H$7:H$3228,F_Inputs!$B$7:$B$3228,Inp_PR24_SBB!$E180,F_Inputs!$A$7:$A$3228,$H$190)</f>
        <v>0</v>
      </c>
      <c r="K180" s="433">
        <f>SUMIFS(F_Inputs!I$7:I$3228,F_Inputs!$B$7:$B$3228,Inp_PR24_SBB!$E180,F_Inputs!$A$7:$A$3228,$H$190)</f>
        <v>0</v>
      </c>
      <c r="L180" s="433">
        <f>SUMIFS(F_Inputs!J$7:J$3228,F_Inputs!$B$7:$B$3228,Inp_PR24_SBB!$E180,F_Inputs!$A$7:$A$3228,$H$190)</f>
        <v>0</v>
      </c>
      <c r="M180" s="172" t="s">
        <v>643</v>
      </c>
      <c r="N180" s="173" t="e">
        <v>#VALUE!</v>
      </c>
      <c r="O180" s="173" t="e">
        <v>#VALUE!</v>
      </c>
      <c r="P180" s="164"/>
      <c r="Q180" s="164"/>
      <c r="R180" s="164"/>
      <c r="S180" s="164"/>
      <c r="T180" s="164"/>
      <c r="U180" s="164"/>
      <c r="V180" s="164"/>
    </row>
    <row r="181" spans="1:22" s="431" customFormat="1">
      <c r="A181" s="167" t="s">
        <v>642</v>
      </c>
      <c r="B181" s="437" t="s">
        <v>354</v>
      </c>
      <c r="C181" s="164" t="s">
        <v>641</v>
      </c>
      <c r="D181" s="174"/>
      <c r="E181" s="164" t="s">
        <v>353</v>
      </c>
      <c r="F181" s="432" t="s">
        <v>348</v>
      </c>
      <c r="G181" s="432"/>
      <c r="H181" s="433">
        <f>SUMIFS(F_Inputs!F$7:F$3228,F_Inputs!$B$7:$B$3228,Inp_PR24_SBB!$E181,F_Inputs!$A$7:$A$3228,$H$190)</f>
        <v>0</v>
      </c>
      <c r="I181" s="433">
        <f>SUMIFS(F_Inputs!G$7:G$3228,F_Inputs!$B$7:$B$3228,Inp_PR24_SBB!$E181,F_Inputs!$A$7:$A$3228,$H$190)</f>
        <v>0</v>
      </c>
      <c r="J181" s="433">
        <f>SUMIFS(F_Inputs!H$7:H$3228,F_Inputs!$B$7:$B$3228,Inp_PR24_SBB!$E181,F_Inputs!$A$7:$A$3228,$H$190)</f>
        <v>0</v>
      </c>
      <c r="K181" s="433">
        <f>SUMIFS(F_Inputs!I$7:I$3228,F_Inputs!$B$7:$B$3228,Inp_PR24_SBB!$E181,F_Inputs!$A$7:$A$3228,$H$190)</f>
        <v>0</v>
      </c>
      <c r="L181" s="433">
        <f>SUMIFS(F_Inputs!J$7:J$3228,F_Inputs!$B$7:$B$3228,Inp_PR24_SBB!$E181,F_Inputs!$A$7:$A$3228,$H$190)</f>
        <v>0</v>
      </c>
      <c r="M181" s="172" t="s">
        <v>643</v>
      </c>
      <c r="N181" s="173" t="e">
        <v>#VALUE!</v>
      </c>
      <c r="O181" s="173" t="e">
        <v>#VALUE!</v>
      </c>
      <c r="P181" s="164"/>
      <c r="Q181" s="164"/>
      <c r="R181" s="164"/>
      <c r="S181" s="164"/>
      <c r="T181" s="164"/>
      <c r="U181" s="164"/>
      <c r="V181" s="164"/>
    </row>
    <row r="182" spans="1:22" s="431" customFormat="1">
      <c r="A182" s="167" t="s">
        <v>642</v>
      </c>
      <c r="B182" s="437" t="s">
        <v>356</v>
      </c>
      <c r="C182" s="164" t="s">
        <v>641</v>
      </c>
      <c r="D182" s="174"/>
      <c r="E182" s="164" t="s">
        <v>355</v>
      </c>
      <c r="F182" s="432" t="s">
        <v>348</v>
      </c>
      <c r="G182" s="432"/>
      <c r="H182" s="433">
        <f>SUMIFS(F_Inputs!F$7:F$3228,F_Inputs!$B$7:$B$3228,Inp_PR24_SBB!$E182,F_Inputs!$A$7:$A$3228,$H$190)</f>
        <v>0</v>
      </c>
      <c r="I182" s="433">
        <f>SUMIFS(F_Inputs!G$7:G$3228,F_Inputs!$B$7:$B$3228,Inp_PR24_SBB!$E182,F_Inputs!$A$7:$A$3228,$H$190)</f>
        <v>0</v>
      </c>
      <c r="J182" s="433">
        <f>SUMIFS(F_Inputs!H$7:H$3228,F_Inputs!$B$7:$B$3228,Inp_PR24_SBB!$E182,F_Inputs!$A$7:$A$3228,$H$190)</f>
        <v>0</v>
      </c>
      <c r="K182" s="433">
        <f>SUMIFS(F_Inputs!I$7:I$3228,F_Inputs!$B$7:$B$3228,Inp_PR24_SBB!$E182,F_Inputs!$A$7:$A$3228,$H$190)</f>
        <v>0</v>
      </c>
      <c r="L182" s="433">
        <f>SUMIFS(F_Inputs!J$7:J$3228,F_Inputs!$B$7:$B$3228,Inp_PR24_SBB!$E182,F_Inputs!$A$7:$A$3228,$H$190)</f>
        <v>0</v>
      </c>
      <c r="M182" s="172" t="s">
        <v>643</v>
      </c>
      <c r="N182" s="173" t="e">
        <v>#VALUE!</v>
      </c>
      <c r="O182" s="173" t="e">
        <v>#VALUE!</v>
      </c>
      <c r="P182" s="164"/>
      <c r="Q182" s="164"/>
      <c r="R182" s="164"/>
      <c r="S182" s="164"/>
      <c r="T182" s="164"/>
      <c r="U182" s="164"/>
      <c r="V182" s="164"/>
    </row>
    <row r="183" spans="1:22" s="431" customFormat="1">
      <c r="A183" s="167" t="s">
        <v>642</v>
      </c>
      <c r="B183" s="437" t="s">
        <v>358</v>
      </c>
      <c r="C183" s="164" t="s">
        <v>641</v>
      </c>
      <c r="D183" s="174"/>
      <c r="E183" s="164" t="s">
        <v>357</v>
      </c>
      <c r="F183" s="432" t="s">
        <v>348</v>
      </c>
      <c r="G183" s="432"/>
      <c r="H183" s="433">
        <f>SUMIFS(F_Inputs!F$7:F$3228,F_Inputs!$B$7:$B$3228,Inp_PR24_SBB!$E183,F_Inputs!$A$7:$A$3228,$H$190)</f>
        <v>0</v>
      </c>
      <c r="I183" s="433">
        <f>SUMIFS(F_Inputs!G$7:G$3228,F_Inputs!$B$7:$B$3228,Inp_PR24_SBB!$E183,F_Inputs!$A$7:$A$3228,$H$190)</f>
        <v>0</v>
      </c>
      <c r="J183" s="433">
        <f>SUMIFS(F_Inputs!H$7:H$3228,F_Inputs!$B$7:$B$3228,Inp_PR24_SBB!$E183,F_Inputs!$A$7:$A$3228,$H$190)</f>
        <v>0</v>
      </c>
      <c r="K183" s="433">
        <f>SUMIFS(F_Inputs!I$7:I$3228,F_Inputs!$B$7:$B$3228,Inp_PR24_SBB!$E183,F_Inputs!$A$7:$A$3228,$H$190)</f>
        <v>0</v>
      </c>
      <c r="L183" s="433">
        <f>SUMIFS(F_Inputs!J$7:J$3228,F_Inputs!$B$7:$B$3228,Inp_PR24_SBB!$E183,F_Inputs!$A$7:$A$3228,$H$190)</f>
        <v>0</v>
      </c>
      <c r="M183" s="172" t="s">
        <v>643</v>
      </c>
      <c r="N183" s="173" t="e">
        <v>#VALUE!</v>
      </c>
      <c r="O183" s="173" t="e">
        <v>#VALUE!</v>
      </c>
      <c r="P183" s="164"/>
      <c r="Q183" s="164"/>
      <c r="R183" s="164"/>
      <c r="S183" s="164"/>
      <c r="T183" s="164"/>
      <c r="U183" s="164"/>
      <c r="V183" s="164"/>
    </row>
    <row r="184" spans="1:22" s="431" customFormat="1">
      <c r="A184" s="1"/>
      <c r="B184" s="172"/>
      <c r="C184" s="569"/>
      <c r="D184" s="438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</row>
    <row r="185" spans="1:22" s="431" customFormat="1">
      <c r="A185" s="1"/>
      <c r="B185" s="164"/>
      <c r="C185" s="569"/>
      <c r="D185" s="438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</row>
    <row r="186" spans="1:22" s="431" customFormat="1">
      <c r="A186" s="1"/>
      <c r="B186" s="164"/>
      <c r="C186" s="569"/>
      <c r="D186" s="438"/>
      <c r="E186" s="164"/>
      <c r="F186" s="164"/>
      <c r="G186" s="164"/>
      <c r="H186" s="164"/>
      <c r="I186" s="164"/>
      <c r="J186" s="164"/>
      <c r="K186" s="164"/>
      <c r="L186" s="164"/>
      <c r="M186" s="164"/>
      <c r="N186" s="569"/>
      <c r="O186" s="569"/>
      <c r="P186" s="164"/>
      <c r="Q186" s="164"/>
      <c r="R186" s="164"/>
      <c r="S186" s="164"/>
      <c r="T186" s="164"/>
      <c r="U186" s="164"/>
      <c r="V186" s="164"/>
    </row>
    <row r="187" spans="1:22" s="427" customFormat="1">
      <c r="A187" s="423"/>
      <c r="B187" s="423"/>
      <c r="C187" s="423"/>
      <c r="D187" s="423"/>
      <c r="E187" s="423" t="s">
        <v>644</v>
      </c>
      <c r="F187" s="424"/>
      <c r="G187" s="424"/>
      <c r="H187" s="425">
        <f>SUBTOTAL(9,H5:H183)</f>
        <v>7.5325326786319016</v>
      </c>
      <c r="I187" s="425">
        <f t="shared" ref="I187:L187" si="0">SUBTOTAL(9,I5:I183)</f>
        <v>7.8955311767746945</v>
      </c>
      <c r="J187" s="425">
        <f t="shared" si="0"/>
        <v>8.0263166296415704</v>
      </c>
      <c r="K187" s="425">
        <f t="shared" si="0"/>
        <v>8.1590776935789417</v>
      </c>
      <c r="L187" s="425">
        <f t="shared" si="0"/>
        <v>8.2949997352291138</v>
      </c>
      <c r="M187" s="428">
        <f>SUM(H187:L187)</f>
        <v>39.908457913856218</v>
      </c>
      <c r="N187" s="426">
        <f>COUNTIF(N5:N185,0)</f>
        <v>6</v>
      </c>
      <c r="O187" s="426">
        <f>COUNTIF(O5:O185,0)</f>
        <v>0</v>
      </c>
    </row>
    <row r="188" spans="1:22" s="427" customFormat="1">
      <c r="A188" s="423"/>
      <c r="B188" s="423"/>
      <c r="C188" s="423"/>
      <c r="D188" s="423"/>
      <c r="E188" s="423" t="s">
        <v>645</v>
      </c>
      <c r="F188" s="424"/>
      <c r="G188" s="424"/>
      <c r="H188" s="425">
        <f>SUBTOTAL(9,H5:H177)-SUMIF($N$5:$N$177,0,H$5:H$177)</f>
        <v>7.5325326786319016</v>
      </c>
      <c r="I188" s="425">
        <f>SUBTOTAL(9,I5:I177)-SUMIF($N$5:$N$177,0,I$5:I$177)</f>
        <v>7.8955311767746945</v>
      </c>
      <c r="J188" s="425">
        <f>SUBTOTAL(9,J5:J177)-SUMIF($N$5:$N$177,0,J$5:J$177)</f>
        <v>8.0263166296415704</v>
      </c>
      <c r="K188" s="425">
        <f>SUBTOTAL(9,K5:K177)-SUMIF($N$5:$N$177,0,K$5:K$177)</f>
        <v>8.1590776935789417</v>
      </c>
      <c r="L188" s="425">
        <f>SUBTOTAL(9,L5:L177)-SUMIF($N$5:$N$177,0,L$5:L$177)</f>
        <v>8.2949997352291138</v>
      </c>
      <c r="M188" s="428">
        <f>SUM(H188:L188)</f>
        <v>39.908457913856218</v>
      </c>
      <c r="N188" s="426"/>
      <c r="O188" s="426"/>
    </row>
    <row r="189" spans="1:22" s="39" customFormat="1"/>
    <row r="190" spans="1:22" s="39" customFormat="1">
      <c r="E190" s="39" t="s">
        <v>646</v>
      </c>
      <c r="H190" s="445" t="s">
        <v>11</v>
      </c>
    </row>
    <row r="191" spans="1:22" s="39" customFormat="1">
      <c r="H191" s="446"/>
    </row>
    <row r="192" spans="1:22" s="39" customFormat="1">
      <c r="C192" s="446"/>
      <c r="I192" s="447" t="s">
        <v>647</v>
      </c>
    </row>
    <row r="193" spans="1:13" s="39" customFormat="1">
      <c r="C193" s="446"/>
      <c r="I193" s="447"/>
    </row>
    <row r="194" spans="1:13" s="39" customFormat="1">
      <c r="C194" s="446"/>
      <c r="E194" s="39" t="s">
        <v>648</v>
      </c>
      <c r="H194" s="41">
        <f>SUMIF(F_Inputs!$A$8:$A$3121,Inp_PR24_SBB!$H$190,F_Inputs!F$8:F$3121)</f>
        <v>7.5325326786319016</v>
      </c>
      <c r="I194" s="41">
        <f>SUMIF(F_Inputs!$A$8:$A$3121,Inp_PR24_SBB!$H$190,F_Inputs!G$8:G$3121)</f>
        <v>7.8955311767746945</v>
      </c>
      <c r="J194" s="41">
        <f>SUMIF(F_Inputs!$A$8:$A$3121,Inp_PR24_SBB!$H$190,F_Inputs!H$8:H$3121)</f>
        <v>8.0263166296415704</v>
      </c>
      <c r="K194" s="41">
        <f>SUMIF(F_Inputs!$A$8:$A$3121,Inp_PR24_SBB!$H$190,F_Inputs!I$8:I$3121)</f>
        <v>8.1590776935789417</v>
      </c>
      <c r="L194" s="41">
        <f>SUMIF(F_Inputs!$A$8:$A$3121,Inp_PR24_SBB!$H$190,F_Inputs!J$8:J$3121)</f>
        <v>8.2949997352291138</v>
      </c>
    </row>
    <row r="195" spans="1:13" s="39" customFormat="1">
      <c r="C195" s="446"/>
      <c r="H195" s="41"/>
      <c r="I195" s="41"/>
      <c r="J195" s="41"/>
      <c r="K195" s="41"/>
      <c r="L195" s="41"/>
    </row>
    <row r="196" spans="1:13" s="39" customFormat="1">
      <c r="A196" s="440">
        <f>SUM(H196:L196)</f>
        <v>0</v>
      </c>
      <c r="E196" s="441" t="s">
        <v>649</v>
      </c>
      <c r="F196" s="569"/>
      <c r="G196" s="569"/>
      <c r="H196" s="440">
        <f>IF(ABS(H194-H187)&gt;CHK_TOL,1,0)</f>
        <v>0</v>
      </c>
      <c r="I196" s="440">
        <f>IF(ABS(I194-I187)&gt;CHK_TOL,1,0)</f>
        <v>0</v>
      </c>
      <c r="J196" s="440">
        <f>IF(ABS(J194-J187)&gt;CHK_TOL,1,0)</f>
        <v>0</v>
      </c>
      <c r="K196" s="440">
        <f>IF(ABS(K194-K187)&gt;CHK_TOL,1,0)</f>
        <v>0</v>
      </c>
      <c r="L196" s="440">
        <f>IF(ABS(L194-L187)&gt;CHK_TOL,1,0)</f>
        <v>0</v>
      </c>
    </row>
    <row r="197" spans="1:13" s="39" customFormat="1"/>
    <row r="198" spans="1:13" s="39" customFormat="1">
      <c r="B198" s="572" t="s">
        <v>650</v>
      </c>
      <c r="C198" s="572"/>
      <c r="D198" s="572"/>
      <c r="E198" s="572"/>
      <c r="F198" s="572"/>
      <c r="H198" s="573" t="s">
        <v>651</v>
      </c>
      <c r="I198" s="573"/>
      <c r="J198" s="573"/>
      <c r="K198" s="573"/>
      <c r="L198" s="573"/>
    </row>
    <row r="199" spans="1:13" s="39" customFormat="1"/>
    <row r="200" spans="1:13" s="39" customFormat="1">
      <c r="B200" s="40" t="str">
        <f>InpC!H56</f>
        <v>DS1W_001TOT_PR24</v>
      </c>
      <c r="C200" s="40">
        <f>InpC!I56</f>
        <v>0</v>
      </c>
      <c r="D200" s="40">
        <f>InpC!J56</f>
        <v>0</v>
      </c>
      <c r="E200" s="40">
        <f>InpC!K56</f>
        <v>0</v>
      </c>
      <c r="F200" s="40">
        <f>InpC!L56</f>
        <v>0</v>
      </c>
      <c r="G200" s="41"/>
      <c r="H200" s="41">
        <f t="shared" ref="H200:L215" si="1">SUMIF($E$5:$E$177,$C200,H$5:H$177)+SUMIF($E$5:$E$177,$D200,H$5:H$177)+SUMIF($E$5:$E$177,$E200,H$5:H$177)+SUMIF($E$5:$E$177,$F200,H$5:H$177)+SUMIF($E$5:$E$177,$B200,H$5:H$177)</f>
        <v>0</v>
      </c>
      <c r="I200" s="41">
        <f t="shared" si="1"/>
        <v>0</v>
      </c>
      <c r="J200" s="41">
        <f t="shared" si="1"/>
        <v>0</v>
      </c>
      <c r="K200" s="41">
        <f t="shared" si="1"/>
        <v>0</v>
      </c>
      <c r="L200" s="41">
        <f t="shared" si="1"/>
        <v>0</v>
      </c>
      <c r="M200" s="41"/>
    </row>
    <row r="201" spans="1:13" s="39" customFormat="1">
      <c r="B201" s="40" t="str">
        <f>InpC!H57</f>
        <v>DS1E_011TOT_PR24</v>
      </c>
      <c r="C201" s="40">
        <f>InpC!I57</f>
        <v>0</v>
      </c>
      <c r="D201" s="40">
        <f>InpC!J57</f>
        <v>0</v>
      </c>
      <c r="E201" s="40">
        <f>InpC!K57</f>
        <v>0</v>
      </c>
      <c r="F201" s="40">
        <f>InpC!L57</f>
        <v>0</v>
      </c>
      <c r="G201" s="41"/>
      <c r="H201" s="41">
        <f t="shared" si="1"/>
        <v>0</v>
      </c>
      <c r="I201" s="41">
        <f t="shared" si="1"/>
        <v>0</v>
      </c>
      <c r="J201" s="41">
        <f t="shared" si="1"/>
        <v>0</v>
      </c>
      <c r="K201" s="41">
        <f t="shared" si="1"/>
        <v>0</v>
      </c>
      <c r="L201" s="41">
        <f t="shared" si="1"/>
        <v>0</v>
      </c>
      <c r="M201" s="41"/>
    </row>
    <row r="202" spans="1:13" s="39" customFormat="1">
      <c r="B202" s="40" t="str">
        <f>InpC!H58</f>
        <v>sum</v>
      </c>
      <c r="C202" s="40">
        <f>InpC!I58</f>
        <v>0</v>
      </c>
      <c r="D202" s="40">
        <f>InpC!J58</f>
        <v>0</v>
      </c>
      <c r="E202" s="40">
        <f>InpC!K58</f>
        <v>0</v>
      </c>
      <c r="F202" s="40">
        <f>InpC!L58</f>
        <v>0</v>
      </c>
      <c r="G202" s="41"/>
      <c r="H202" s="41">
        <f t="shared" si="1"/>
        <v>0</v>
      </c>
      <c r="I202" s="41">
        <f t="shared" si="1"/>
        <v>0</v>
      </c>
      <c r="J202" s="41">
        <f t="shared" si="1"/>
        <v>0</v>
      </c>
      <c r="K202" s="41">
        <f t="shared" si="1"/>
        <v>0</v>
      </c>
      <c r="L202" s="41">
        <f t="shared" si="1"/>
        <v>0</v>
      </c>
      <c r="M202" s="41"/>
    </row>
    <row r="203" spans="1:13" s="39" customFormat="1">
      <c r="B203" s="40" t="str">
        <f>InpC!H59</f>
        <v>DS1E_004TOT_PR24</v>
      </c>
      <c r="C203" s="40" t="str">
        <f>InpC!I59</f>
        <v>DS1W_006TOT_PR24</v>
      </c>
      <c r="D203" s="40">
        <f>InpC!J59</f>
        <v>0</v>
      </c>
      <c r="E203" s="40">
        <f>InpC!K59</f>
        <v>0</v>
      </c>
      <c r="F203" s="40">
        <f>InpC!L59</f>
        <v>0</v>
      </c>
      <c r="G203" s="41"/>
      <c r="H203" s="41">
        <f t="shared" si="1"/>
        <v>0</v>
      </c>
      <c r="I203" s="41">
        <f t="shared" si="1"/>
        <v>0</v>
      </c>
      <c r="J203" s="41">
        <f t="shared" si="1"/>
        <v>0</v>
      </c>
      <c r="K203" s="41">
        <f t="shared" si="1"/>
        <v>0</v>
      </c>
      <c r="L203" s="41">
        <f t="shared" si="1"/>
        <v>0</v>
      </c>
      <c r="M203" s="41"/>
    </row>
    <row r="204" spans="1:13" s="39" customFormat="1">
      <c r="B204" s="40" t="str">
        <f>InpC!H60</f>
        <v>DS1E_018TOT_PR24</v>
      </c>
      <c r="C204" s="40" t="str">
        <f>InpC!I60</f>
        <v>DS1W_017TOT_PR24</v>
      </c>
      <c r="D204" s="40">
        <f>InpC!J60</f>
        <v>0</v>
      </c>
      <c r="E204" s="40">
        <f>InpC!K60</f>
        <v>0</v>
      </c>
      <c r="F204" s="40">
        <f>InpC!L60</f>
        <v>0</v>
      </c>
      <c r="G204" s="41"/>
      <c r="H204" s="41">
        <f t="shared" si="1"/>
        <v>0</v>
      </c>
      <c r="I204" s="41">
        <f t="shared" si="1"/>
        <v>0</v>
      </c>
      <c r="J204" s="41">
        <f t="shared" si="1"/>
        <v>0</v>
      </c>
      <c r="K204" s="41">
        <f t="shared" si="1"/>
        <v>0</v>
      </c>
      <c r="L204" s="41">
        <f t="shared" si="1"/>
        <v>0</v>
      </c>
      <c r="M204" s="41"/>
    </row>
    <row r="205" spans="1:13" s="39" customFormat="1">
      <c r="B205" s="40" t="str">
        <f>InpC!H61</f>
        <v>sum</v>
      </c>
      <c r="C205" s="40">
        <f>InpC!I61</f>
        <v>0</v>
      </c>
      <c r="D205" s="40">
        <f>InpC!J61</f>
        <v>0</v>
      </c>
      <c r="E205" s="40">
        <f>InpC!K61</f>
        <v>0</v>
      </c>
      <c r="F205" s="40">
        <f>InpC!L61</f>
        <v>0</v>
      </c>
      <c r="G205" s="41"/>
      <c r="H205" s="41">
        <f t="shared" si="1"/>
        <v>0</v>
      </c>
      <c r="I205" s="41">
        <f t="shared" si="1"/>
        <v>0</v>
      </c>
      <c r="J205" s="41">
        <f t="shared" si="1"/>
        <v>0</v>
      </c>
      <c r="K205" s="41">
        <f t="shared" si="1"/>
        <v>0</v>
      </c>
      <c r="L205" s="41">
        <f t="shared" si="1"/>
        <v>0</v>
      </c>
      <c r="M205" s="41"/>
    </row>
    <row r="206" spans="1:13" s="39" customFormat="1">
      <c r="B206" s="40" t="str">
        <f>InpC!H62</f>
        <v>DS1W_002TOT_PR24</v>
      </c>
      <c r="C206" s="40">
        <f>InpC!I62</f>
        <v>0</v>
      </c>
      <c r="D206" s="40">
        <f>InpC!J62</f>
        <v>0</v>
      </c>
      <c r="E206" s="40">
        <f>InpC!K62</f>
        <v>0</v>
      </c>
      <c r="F206" s="40">
        <f>InpC!L62</f>
        <v>0</v>
      </c>
      <c r="G206" s="41"/>
      <c r="H206" s="41">
        <f t="shared" si="1"/>
        <v>0</v>
      </c>
      <c r="I206" s="41">
        <f t="shared" si="1"/>
        <v>0</v>
      </c>
      <c r="J206" s="41">
        <f t="shared" si="1"/>
        <v>0</v>
      </c>
      <c r="K206" s="41">
        <f t="shared" si="1"/>
        <v>0</v>
      </c>
      <c r="L206" s="41">
        <f t="shared" si="1"/>
        <v>0</v>
      </c>
      <c r="M206" s="41"/>
    </row>
    <row r="207" spans="1:13" s="39" customFormat="1">
      <c r="B207" s="40" t="str">
        <f>InpC!H63</f>
        <v>DS1E_012TOT_PR24</v>
      </c>
      <c r="C207" s="40">
        <f>InpC!I63</f>
        <v>0</v>
      </c>
      <c r="D207" s="40">
        <f>InpC!J63</f>
        <v>0</v>
      </c>
      <c r="E207" s="40">
        <f>InpC!K63</f>
        <v>0</v>
      </c>
      <c r="F207" s="40">
        <f>InpC!L63</f>
        <v>0</v>
      </c>
      <c r="G207" s="41"/>
      <c r="H207" s="41">
        <f t="shared" si="1"/>
        <v>0</v>
      </c>
      <c r="I207" s="41">
        <f t="shared" si="1"/>
        <v>0</v>
      </c>
      <c r="J207" s="41">
        <f t="shared" si="1"/>
        <v>0</v>
      </c>
      <c r="K207" s="41">
        <f t="shared" si="1"/>
        <v>0</v>
      </c>
      <c r="L207" s="41">
        <f t="shared" si="1"/>
        <v>0</v>
      </c>
      <c r="M207" s="41"/>
    </row>
    <row r="208" spans="1:13" s="39" customFormat="1">
      <c r="B208" s="40" t="str">
        <f>InpC!H64</f>
        <v>sum</v>
      </c>
      <c r="C208" s="40">
        <f>InpC!I64</f>
        <v>0</v>
      </c>
      <c r="D208" s="40">
        <f>InpC!J64</f>
        <v>0</v>
      </c>
      <c r="E208" s="40">
        <f>InpC!K64</f>
        <v>0</v>
      </c>
      <c r="F208" s="40">
        <f>InpC!L64</f>
        <v>0</v>
      </c>
      <c r="G208" s="569"/>
      <c r="H208" s="41">
        <f t="shared" si="1"/>
        <v>0</v>
      </c>
      <c r="I208" s="41">
        <f t="shared" si="1"/>
        <v>0</v>
      </c>
      <c r="J208" s="41">
        <f t="shared" si="1"/>
        <v>0</v>
      </c>
      <c r="K208" s="41">
        <f t="shared" si="1"/>
        <v>0</v>
      </c>
      <c r="L208" s="41">
        <f t="shared" si="1"/>
        <v>0</v>
      </c>
      <c r="M208" s="41"/>
    </row>
    <row r="209" spans="2:13" s="39" customFormat="1">
      <c r="B209" s="40" t="str">
        <f>InpC!H65</f>
        <v>DS1E_007TOT_PR24</v>
      </c>
      <c r="C209" s="40" t="str">
        <f>InpC!I65</f>
        <v>DS1W_009TOT_PR24</v>
      </c>
      <c r="D209" s="40">
        <f>InpC!J65</f>
        <v>0</v>
      </c>
      <c r="E209" s="40">
        <f>InpC!K65</f>
        <v>0</v>
      </c>
      <c r="F209" s="40">
        <f>InpC!L65</f>
        <v>0</v>
      </c>
      <c r="G209" s="569"/>
      <c r="H209" s="41">
        <f t="shared" si="1"/>
        <v>0</v>
      </c>
      <c r="I209" s="41">
        <f t="shared" si="1"/>
        <v>0</v>
      </c>
      <c r="J209" s="41">
        <f t="shared" si="1"/>
        <v>0</v>
      </c>
      <c r="K209" s="41">
        <f t="shared" si="1"/>
        <v>0</v>
      </c>
      <c r="L209" s="41">
        <f t="shared" si="1"/>
        <v>0</v>
      </c>
      <c r="M209" s="41"/>
    </row>
    <row r="210" spans="2:13" s="39" customFormat="1">
      <c r="B210" s="40" t="str">
        <f>InpC!H66</f>
        <v>DS1E_021TOT_PR24</v>
      </c>
      <c r="C210" s="40" t="str">
        <f>InpC!I66</f>
        <v>DS1W_020TOT_PR24</v>
      </c>
      <c r="D210" s="40">
        <f>InpC!J66</f>
        <v>0</v>
      </c>
      <c r="E210" s="40">
        <f>InpC!K66</f>
        <v>0</v>
      </c>
      <c r="F210" s="40">
        <f>InpC!L66</f>
        <v>0</v>
      </c>
      <c r="G210" s="569"/>
      <c r="H210" s="41">
        <f t="shared" si="1"/>
        <v>0</v>
      </c>
      <c r="I210" s="41">
        <f t="shared" si="1"/>
        <v>0</v>
      </c>
      <c r="J210" s="41">
        <f t="shared" si="1"/>
        <v>0</v>
      </c>
      <c r="K210" s="41">
        <f t="shared" si="1"/>
        <v>0</v>
      </c>
      <c r="L210" s="41">
        <f t="shared" si="1"/>
        <v>0</v>
      </c>
      <c r="M210" s="41"/>
    </row>
    <row r="211" spans="2:13" s="39" customFormat="1">
      <c r="B211" s="40" t="str">
        <f>InpC!H67</f>
        <v>sum</v>
      </c>
      <c r="C211" s="40">
        <f>InpC!I67</f>
        <v>0</v>
      </c>
      <c r="D211" s="40">
        <f>InpC!J67</f>
        <v>0</v>
      </c>
      <c r="E211" s="40">
        <f>InpC!K67</f>
        <v>0</v>
      </c>
      <c r="F211" s="40">
        <f>InpC!L67</f>
        <v>0</v>
      </c>
      <c r="G211" s="569"/>
      <c r="H211" s="41">
        <f t="shared" si="1"/>
        <v>0</v>
      </c>
      <c r="I211" s="41">
        <f t="shared" si="1"/>
        <v>0</v>
      </c>
      <c r="J211" s="41">
        <f t="shared" si="1"/>
        <v>0</v>
      </c>
      <c r="K211" s="41">
        <f t="shared" si="1"/>
        <v>0</v>
      </c>
      <c r="L211" s="41">
        <f t="shared" si="1"/>
        <v>0</v>
      </c>
      <c r="M211" s="41"/>
    </row>
    <row r="212" spans="2:13" s="39" customFormat="1">
      <c r="B212" s="40" t="str">
        <f>InpC!H68</f>
        <v>DS1E_008TOT_PR24</v>
      </c>
      <c r="C212" s="40" t="str">
        <f>InpC!I68</f>
        <v>DS1W_011TOT_PR24</v>
      </c>
      <c r="D212" s="40" t="str">
        <f>InpC!J68</f>
        <v>DS1W_010TOT_PR24</v>
      </c>
      <c r="E212" s="40" t="str">
        <f>InpC!K68</f>
        <v>DS1E_009TOT_PR24</v>
      </c>
      <c r="F212" s="40">
        <f>InpC!L68</f>
        <v>0</v>
      </c>
      <c r="G212" s="569"/>
      <c r="H212" s="41">
        <f t="shared" si="1"/>
        <v>0</v>
      </c>
      <c r="I212" s="41">
        <f t="shared" si="1"/>
        <v>0</v>
      </c>
      <c r="J212" s="41">
        <f t="shared" si="1"/>
        <v>0</v>
      </c>
      <c r="K212" s="41">
        <f t="shared" si="1"/>
        <v>0</v>
      </c>
      <c r="L212" s="41">
        <f t="shared" si="1"/>
        <v>0</v>
      </c>
      <c r="M212" s="41"/>
    </row>
    <row r="213" spans="2:13" s="39" customFormat="1">
      <c r="B213" s="40" t="str">
        <f>InpC!H69</f>
        <v>DS1E_022TOT_PR24</v>
      </c>
      <c r="C213" s="40" t="str">
        <f>InpC!I69</f>
        <v>DS1W_022TOT_PR24</v>
      </c>
      <c r="D213" s="40" t="str">
        <f>InpC!J69</f>
        <v>DS1W_021TOT_PR24</v>
      </c>
      <c r="E213" s="40" t="str">
        <f>InpC!K69</f>
        <v>DS1E_023TOT_PR24</v>
      </c>
      <c r="F213" s="40">
        <f>InpC!L69</f>
        <v>0</v>
      </c>
      <c r="G213" s="569"/>
      <c r="H213" s="41">
        <f t="shared" si="1"/>
        <v>0</v>
      </c>
      <c r="I213" s="41">
        <f t="shared" si="1"/>
        <v>0</v>
      </c>
      <c r="J213" s="41">
        <f t="shared" si="1"/>
        <v>0</v>
      </c>
      <c r="K213" s="41">
        <f t="shared" si="1"/>
        <v>0</v>
      </c>
      <c r="L213" s="41">
        <f t="shared" si="1"/>
        <v>0</v>
      </c>
      <c r="M213" s="41"/>
    </row>
    <row r="214" spans="2:13" s="39" customFormat="1">
      <c r="B214" s="40" t="str">
        <f>InpC!H70</f>
        <v>sum</v>
      </c>
      <c r="C214" s="40">
        <f>InpC!I70</f>
        <v>0</v>
      </c>
      <c r="D214" s="40">
        <f>InpC!J70</f>
        <v>0</v>
      </c>
      <c r="E214" s="40">
        <f>InpC!K70</f>
        <v>0</v>
      </c>
      <c r="F214" s="40">
        <f>InpC!L70</f>
        <v>0</v>
      </c>
      <c r="G214" s="569"/>
      <c r="H214" s="41">
        <f t="shared" si="1"/>
        <v>0</v>
      </c>
      <c r="I214" s="41">
        <f t="shared" si="1"/>
        <v>0</v>
      </c>
      <c r="J214" s="41">
        <f t="shared" si="1"/>
        <v>0</v>
      </c>
      <c r="K214" s="41">
        <f t="shared" si="1"/>
        <v>0</v>
      </c>
      <c r="L214" s="41">
        <f t="shared" si="1"/>
        <v>0</v>
      </c>
      <c r="M214" s="41"/>
    </row>
    <row r="215" spans="2:13" s="39" customFormat="1">
      <c r="B215" s="40" t="str">
        <f>InpC!H71</f>
        <v>DS1E_025TOT_PR24</v>
      </c>
      <c r="C215" s="40" t="str">
        <f>InpC!I71</f>
        <v>DS1W_024TOT_PR24</v>
      </c>
      <c r="D215" s="40">
        <f>InpC!J71</f>
        <v>0</v>
      </c>
      <c r="E215" s="40">
        <f>InpC!K71</f>
        <v>0</v>
      </c>
      <c r="F215" s="40">
        <f>InpC!L71</f>
        <v>0</v>
      </c>
      <c r="G215" s="569"/>
      <c r="H215" s="41">
        <f t="shared" si="1"/>
        <v>0</v>
      </c>
      <c r="I215" s="41">
        <f t="shared" si="1"/>
        <v>0</v>
      </c>
      <c r="J215" s="41">
        <f t="shared" si="1"/>
        <v>0</v>
      </c>
      <c r="K215" s="41">
        <f t="shared" si="1"/>
        <v>0</v>
      </c>
      <c r="L215" s="41">
        <f t="shared" si="1"/>
        <v>0</v>
      </c>
      <c r="M215" s="41"/>
    </row>
    <row r="216" spans="2:13" s="39" customFormat="1">
      <c r="B216" s="40" t="str">
        <f>InpC!H72</f>
        <v>sum</v>
      </c>
      <c r="C216" s="40">
        <f>InpC!I72</f>
        <v>0</v>
      </c>
      <c r="D216" s="40">
        <f>InpC!J72</f>
        <v>0</v>
      </c>
      <c r="E216" s="40">
        <f>InpC!K72</f>
        <v>0</v>
      </c>
      <c r="F216" s="40">
        <f>InpC!L72</f>
        <v>0</v>
      </c>
      <c r="G216" s="569"/>
      <c r="H216" s="41">
        <f t="shared" ref="H216:L226" si="2">SUMIF($E$5:$E$177,$C216,H$5:H$177)+SUMIF($E$5:$E$177,$D216,H$5:H$177)+SUMIF($E$5:$E$177,$E216,H$5:H$177)+SUMIF($E$5:$E$177,$F216,H$5:H$177)+SUMIF($E$5:$E$177,$B216,H$5:H$177)</f>
        <v>0</v>
      </c>
      <c r="I216" s="41">
        <f t="shared" si="2"/>
        <v>0</v>
      </c>
      <c r="J216" s="41">
        <f t="shared" si="2"/>
        <v>0</v>
      </c>
      <c r="K216" s="41">
        <f t="shared" si="2"/>
        <v>0</v>
      </c>
      <c r="L216" s="41">
        <f t="shared" si="2"/>
        <v>0</v>
      </c>
      <c r="M216" s="41"/>
    </row>
    <row r="217" spans="2:13" s="39" customFormat="1">
      <c r="B217" s="40" t="str">
        <f>InpC!H73</f>
        <v>DS1E_005TOT_PR24</v>
      </c>
      <c r="C217" s="40" t="str">
        <f>InpC!I73</f>
        <v>DS1W_007TOT_PR24</v>
      </c>
      <c r="D217" s="40">
        <f>InpC!J73</f>
        <v>0</v>
      </c>
      <c r="E217" s="40">
        <f>InpC!K73</f>
        <v>0</v>
      </c>
      <c r="F217" s="40">
        <f>InpC!L73</f>
        <v>0</v>
      </c>
      <c r="G217" s="569"/>
      <c r="H217" s="41">
        <f t="shared" si="2"/>
        <v>0</v>
      </c>
      <c r="I217" s="41">
        <f t="shared" si="2"/>
        <v>0</v>
      </c>
      <c r="J217" s="41">
        <f t="shared" si="2"/>
        <v>0</v>
      </c>
      <c r="K217" s="41">
        <f t="shared" si="2"/>
        <v>0</v>
      </c>
      <c r="L217" s="41">
        <f t="shared" si="2"/>
        <v>0</v>
      </c>
      <c r="M217" s="41"/>
    </row>
    <row r="218" spans="2:13" s="39" customFormat="1">
      <c r="B218" s="40" t="str">
        <f>InpC!H74</f>
        <v>DS1E_013TOT_PR24</v>
      </c>
      <c r="C218" s="40">
        <f>InpC!I74</f>
        <v>0</v>
      </c>
      <c r="D218" s="40">
        <f>InpC!J74</f>
        <v>0</v>
      </c>
      <c r="E218" s="40">
        <f>InpC!K74</f>
        <v>0</v>
      </c>
      <c r="F218" s="40">
        <f>InpC!L74</f>
        <v>0</v>
      </c>
      <c r="G218" s="569"/>
      <c r="H218" s="41">
        <f t="shared" si="2"/>
        <v>0</v>
      </c>
      <c r="I218" s="41">
        <f t="shared" si="2"/>
        <v>0</v>
      </c>
      <c r="J218" s="41">
        <f t="shared" si="2"/>
        <v>0</v>
      </c>
      <c r="K218" s="41">
        <f t="shared" si="2"/>
        <v>0</v>
      </c>
      <c r="L218" s="41">
        <f t="shared" si="2"/>
        <v>0</v>
      </c>
      <c r="M218" s="41"/>
    </row>
    <row r="219" spans="2:13" s="39" customFormat="1">
      <c r="B219" s="40" t="str">
        <f>InpC!H75</f>
        <v>DS1E_019TOT_PR24</v>
      </c>
      <c r="C219" s="40" t="str">
        <f>InpC!I75</f>
        <v>DS1W_018TOT_PR24</v>
      </c>
      <c r="D219" s="40">
        <f>InpC!J75</f>
        <v>0</v>
      </c>
      <c r="E219" s="40">
        <f>InpC!K75</f>
        <v>0</v>
      </c>
      <c r="F219" s="40">
        <f>InpC!L75</f>
        <v>0</v>
      </c>
      <c r="G219" s="569"/>
      <c r="H219" s="41">
        <f t="shared" si="2"/>
        <v>0</v>
      </c>
      <c r="I219" s="41">
        <f t="shared" si="2"/>
        <v>0</v>
      </c>
      <c r="J219" s="41">
        <f t="shared" si="2"/>
        <v>0</v>
      </c>
      <c r="K219" s="41">
        <f t="shared" si="2"/>
        <v>0</v>
      </c>
      <c r="L219" s="41">
        <f t="shared" si="2"/>
        <v>0</v>
      </c>
      <c r="M219" s="41"/>
    </row>
    <row r="220" spans="2:13" s="39" customFormat="1">
      <c r="B220" s="40" t="str">
        <f>InpC!H76</f>
        <v>DS1E_027TOT_PR24</v>
      </c>
      <c r="C220" s="40" t="str">
        <f>InpC!I76</f>
        <v>DS1W_026TOT_PR24</v>
      </c>
      <c r="D220" s="40">
        <f>InpC!J76</f>
        <v>0</v>
      </c>
      <c r="E220" s="40">
        <f>InpC!K76</f>
        <v>0</v>
      </c>
      <c r="F220" s="40">
        <f>InpC!L76</f>
        <v>0</v>
      </c>
      <c r="G220" s="569"/>
      <c r="H220" s="41">
        <f t="shared" si="2"/>
        <v>0</v>
      </c>
      <c r="I220" s="41">
        <f t="shared" si="2"/>
        <v>0</v>
      </c>
      <c r="J220" s="41">
        <f t="shared" si="2"/>
        <v>0</v>
      </c>
      <c r="K220" s="41">
        <f t="shared" si="2"/>
        <v>0</v>
      </c>
      <c r="L220" s="41">
        <f t="shared" si="2"/>
        <v>0</v>
      </c>
      <c r="M220" s="569"/>
    </row>
    <row r="221" spans="2:13" s="39" customFormat="1">
      <c r="B221" s="40" t="str">
        <f>InpC!H77</f>
        <v>sum</v>
      </c>
      <c r="C221" s="40">
        <f>InpC!I77</f>
        <v>0</v>
      </c>
      <c r="D221" s="40">
        <f>InpC!J77</f>
        <v>0</v>
      </c>
      <c r="E221" s="40">
        <f>InpC!K77</f>
        <v>0</v>
      </c>
      <c r="F221" s="40">
        <f>InpC!L77</f>
        <v>0</v>
      </c>
      <c r="G221" s="569"/>
      <c r="H221" s="41">
        <f t="shared" si="2"/>
        <v>0</v>
      </c>
      <c r="I221" s="41">
        <f t="shared" si="2"/>
        <v>0</v>
      </c>
      <c r="J221" s="41">
        <f t="shared" si="2"/>
        <v>0</v>
      </c>
      <c r="K221" s="41">
        <f t="shared" si="2"/>
        <v>0</v>
      </c>
      <c r="L221" s="41">
        <f t="shared" si="2"/>
        <v>0</v>
      </c>
      <c r="M221" s="569"/>
    </row>
    <row r="222" spans="2:13" s="39" customFormat="1">
      <c r="B222" s="40" t="str">
        <f>InpC!H78</f>
        <v>sum</v>
      </c>
      <c r="C222" s="40">
        <f>InpC!I78</f>
        <v>0</v>
      </c>
      <c r="D222" s="40">
        <f>InpC!J78</f>
        <v>0</v>
      </c>
      <c r="E222" s="40">
        <f>InpC!K78</f>
        <v>0</v>
      </c>
      <c r="F222" s="40">
        <f>InpC!L78</f>
        <v>0</v>
      </c>
      <c r="G222" s="569"/>
      <c r="H222" s="41">
        <f t="shared" si="2"/>
        <v>0</v>
      </c>
      <c r="I222" s="41">
        <f t="shared" si="2"/>
        <v>0</v>
      </c>
      <c r="J222" s="41">
        <f t="shared" si="2"/>
        <v>0</v>
      </c>
      <c r="K222" s="41">
        <f t="shared" si="2"/>
        <v>0</v>
      </c>
      <c r="L222" s="41">
        <f t="shared" si="2"/>
        <v>0</v>
      </c>
      <c r="M222" s="569"/>
    </row>
    <row r="223" spans="2:13" s="39" customFormat="1">
      <c r="B223" s="40" t="str">
        <f>InpC!H79</f>
        <v>sum</v>
      </c>
      <c r="C223" s="40">
        <f>InpC!I79</f>
        <v>0</v>
      </c>
      <c r="D223" s="40">
        <f>InpC!J79</f>
        <v>0</v>
      </c>
      <c r="E223" s="40">
        <f>InpC!K79</f>
        <v>0</v>
      </c>
      <c r="F223" s="40">
        <f>InpC!L79</f>
        <v>0</v>
      </c>
      <c r="G223" s="569"/>
      <c r="H223" s="41">
        <f t="shared" si="2"/>
        <v>0</v>
      </c>
      <c r="I223" s="41">
        <f t="shared" si="2"/>
        <v>0</v>
      </c>
      <c r="J223" s="41">
        <f t="shared" si="2"/>
        <v>0</v>
      </c>
      <c r="K223" s="41">
        <f t="shared" si="2"/>
        <v>0</v>
      </c>
      <c r="L223" s="41">
        <f t="shared" si="2"/>
        <v>0</v>
      </c>
      <c r="M223" s="569"/>
    </row>
    <row r="224" spans="2:13" s="39" customFormat="1">
      <c r="B224" s="40" t="str">
        <f>InpC!H80</f>
        <v>sum</v>
      </c>
      <c r="C224" s="40">
        <f>InpC!I80</f>
        <v>0</v>
      </c>
      <c r="D224" s="40">
        <f>InpC!J80</f>
        <v>0</v>
      </c>
      <c r="E224" s="40">
        <f>InpC!K80</f>
        <v>0</v>
      </c>
      <c r="F224" s="40">
        <f>InpC!L80</f>
        <v>0</v>
      </c>
      <c r="G224" s="569"/>
      <c r="H224" s="41">
        <f t="shared" si="2"/>
        <v>0</v>
      </c>
      <c r="I224" s="41">
        <f t="shared" si="2"/>
        <v>0</v>
      </c>
      <c r="J224" s="41">
        <f t="shared" si="2"/>
        <v>0</v>
      </c>
      <c r="K224" s="41">
        <f t="shared" si="2"/>
        <v>0</v>
      </c>
      <c r="L224" s="41">
        <f t="shared" si="2"/>
        <v>0</v>
      </c>
      <c r="M224" s="569"/>
    </row>
    <row r="225" spans="2:13" s="39" customFormat="1">
      <c r="B225" s="40" t="str">
        <f>InpC!H81</f>
        <v>sum</v>
      </c>
      <c r="C225" s="40">
        <f>InpC!I81</f>
        <v>0</v>
      </c>
      <c r="D225" s="40">
        <f>InpC!J81</f>
        <v>0</v>
      </c>
      <c r="E225" s="40">
        <f>InpC!K81</f>
        <v>0</v>
      </c>
      <c r="F225" s="40">
        <f>InpC!L81</f>
        <v>0</v>
      </c>
      <c r="G225" s="569"/>
      <c r="H225" s="41">
        <f t="shared" si="2"/>
        <v>0</v>
      </c>
      <c r="I225" s="41">
        <f t="shared" si="2"/>
        <v>0</v>
      </c>
      <c r="J225" s="41">
        <f t="shared" si="2"/>
        <v>0</v>
      </c>
      <c r="K225" s="41">
        <f t="shared" si="2"/>
        <v>0</v>
      </c>
      <c r="L225" s="41">
        <f t="shared" si="2"/>
        <v>0</v>
      </c>
      <c r="M225" s="569"/>
    </row>
    <row r="226" spans="2:13" s="39" customFormat="1">
      <c r="B226" s="40" t="str">
        <f>InpC!H82</f>
        <v>sum</v>
      </c>
      <c r="C226" s="40">
        <f>InpC!I82</f>
        <v>0</v>
      </c>
      <c r="D226" s="40">
        <f>InpC!J82</f>
        <v>0</v>
      </c>
      <c r="E226" s="40">
        <f>InpC!K82</f>
        <v>0</v>
      </c>
      <c r="F226" s="40">
        <f>InpC!L82</f>
        <v>0</v>
      </c>
      <c r="G226" s="569"/>
      <c r="H226" s="41">
        <f t="shared" si="2"/>
        <v>0</v>
      </c>
      <c r="I226" s="41">
        <f t="shared" si="2"/>
        <v>0</v>
      </c>
      <c r="J226" s="41">
        <f t="shared" si="2"/>
        <v>0</v>
      </c>
      <c r="K226" s="41">
        <f t="shared" si="2"/>
        <v>0</v>
      </c>
      <c r="L226" s="41">
        <f t="shared" si="2"/>
        <v>0</v>
      </c>
      <c r="M226" s="569"/>
    </row>
    <row r="227" spans="2:13" s="39" customFormat="1">
      <c r="B227" s="569" t="s">
        <v>652</v>
      </c>
      <c r="C227" s="569" t="s">
        <v>653</v>
      </c>
      <c r="D227" s="571"/>
      <c r="E227" s="569"/>
      <c r="F227" s="569"/>
      <c r="G227" s="569"/>
      <c r="H227" s="43">
        <f>SUM(H200:H226)</f>
        <v>0</v>
      </c>
      <c r="I227" s="43">
        <f t="shared" ref="I227:L227" si="3">SUM(I200:I226)</f>
        <v>0</v>
      </c>
      <c r="J227" s="43">
        <f t="shared" si="3"/>
        <v>0</v>
      </c>
      <c r="K227" s="43">
        <f t="shared" si="3"/>
        <v>0</v>
      </c>
      <c r="L227" s="43">
        <f t="shared" si="3"/>
        <v>0</v>
      </c>
      <c r="M227" s="569"/>
    </row>
    <row r="228" spans="2:13" customFormat="1"/>
    <row r="229" spans="2:13" customFormat="1"/>
    <row r="230" spans="2:13" s="39" customFormat="1">
      <c r="B230" s="40" t="str">
        <f>InpC!H86</f>
        <v>DS1E_001TOT_PR24</v>
      </c>
      <c r="C230" s="40" t="str">
        <f>InpC!I86</f>
        <v>DS1W_003TOT_PR24</v>
      </c>
      <c r="D230" s="40">
        <f>InpC!J86</f>
        <v>0</v>
      </c>
      <c r="E230" s="40">
        <f>InpC!K86</f>
        <v>0</v>
      </c>
      <c r="F230" s="40">
        <f>InpC!L86</f>
        <v>0</v>
      </c>
      <c r="G230" s="569"/>
      <c r="H230" s="41">
        <f t="shared" ref="H230:L242" si="4">SUMIF($E$5:$E$177,$C230,H$5:H$177)+SUMIF($E$5:$E$177,$D230,H$5:H$177)+SUMIF($E$5:$E$177,$E230,H$5:H$177)+SUMIF($E$5:$E$177,$F230,H$5:H$177)+SUMIF($E$5:$E$177,$B230,H$5:H$177)</f>
        <v>0</v>
      </c>
      <c r="I230" s="41">
        <f t="shared" si="4"/>
        <v>0</v>
      </c>
      <c r="J230" s="41">
        <f t="shared" si="4"/>
        <v>0</v>
      </c>
      <c r="K230" s="41">
        <f t="shared" si="4"/>
        <v>0</v>
      </c>
      <c r="L230" s="41">
        <f t="shared" si="4"/>
        <v>0</v>
      </c>
      <c r="M230" s="569"/>
    </row>
    <row r="231" spans="2:13" s="39" customFormat="1">
      <c r="B231" s="40" t="str">
        <f>InpC!H87</f>
        <v>DS1E_026TOT_PR24</v>
      </c>
      <c r="C231" s="40" t="str">
        <f>InpC!I87</f>
        <v>DS1W_025TOT_PR24</v>
      </c>
      <c r="D231" s="40">
        <f>InpC!J87</f>
        <v>0</v>
      </c>
      <c r="E231" s="40">
        <f>InpC!K87</f>
        <v>0</v>
      </c>
      <c r="F231" s="40">
        <f>InpC!L87</f>
        <v>0</v>
      </c>
      <c r="G231" s="569"/>
      <c r="H231" s="41">
        <f t="shared" si="4"/>
        <v>0</v>
      </c>
      <c r="I231" s="41">
        <f t="shared" si="4"/>
        <v>0</v>
      </c>
      <c r="J231" s="41">
        <f t="shared" si="4"/>
        <v>0</v>
      </c>
      <c r="K231" s="41">
        <f t="shared" si="4"/>
        <v>0</v>
      </c>
      <c r="L231" s="41">
        <f t="shared" si="4"/>
        <v>0</v>
      </c>
      <c r="M231" s="569"/>
    </row>
    <row r="232" spans="2:13" s="42" customFormat="1">
      <c r="B232" s="40" t="str">
        <f>InpC!H88</f>
        <v>sum</v>
      </c>
      <c r="C232" s="40">
        <f>InpC!I88</f>
        <v>0</v>
      </c>
      <c r="D232" s="40">
        <f>InpC!J88</f>
        <v>0</v>
      </c>
      <c r="E232" s="40">
        <f>InpC!K88</f>
        <v>0</v>
      </c>
      <c r="F232" s="40">
        <f>InpC!L88</f>
        <v>0</v>
      </c>
      <c r="G232" s="569"/>
      <c r="H232" s="41">
        <f t="shared" si="4"/>
        <v>0</v>
      </c>
      <c r="I232" s="41">
        <f t="shared" si="4"/>
        <v>0</v>
      </c>
      <c r="J232" s="41">
        <f t="shared" si="4"/>
        <v>0</v>
      </c>
      <c r="K232" s="41">
        <f t="shared" si="4"/>
        <v>0</v>
      </c>
      <c r="L232" s="41">
        <f t="shared" si="4"/>
        <v>0</v>
      </c>
      <c r="M232" s="569"/>
    </row>
    <row r="233" spans="2:13" s="39" customFormat="1">
      <c r="B233" s="40" t="str">
        <f>InpC!H89</f>
        <v>DS1E_002TOT_PR24</v>
      </c>
      <c r="C233" s="40" t="str">
        <f>InpC!I89</f>
        <v>DS1W_004TOT_PR24</v>
      </c>
      <c r="D233" s="40">
        <f>InpC!J89</f>
        <v>0</v>
      </c>
      <c r="E233" s="40">
        <f>InpC!K89</f>
        <v>0</v>
      </c>
      <c r="F233" s="40">
        <f>InpC!L89</f>
        <v>0</v>
      </c>
      <c r="G233" s="569"/>
      <c r="H233" s="41">
        <f t="shared" si="4"/>
        <v>0</v>
      </c>
      <c r="I233" s="41">
        <f t="shared" si="4"/>
        <v>0</v>
      </c>
      <c r="J233" s="41">
        <f t="shared" si="4"/>
        <v>0</v>
      </c>
      <c r="K233" s="41">
        <f t="shared" si="4"/>
        <v>0</v>
      </c>
      <c r="L233" s="41">
        <f t="shared" si="4"/>
        <v>0</v>
      </c>
      <c r="M233" s="569"/>
    </row>
    <row r="234" spans="2:13" s="39" customFormat="1">
      <c r="B234" s="40" t="str">
        <f>InpC!H90</f>
        <v>DS1E_016TOT_PR24</v>
      </c>
      <c r="C234" s="40" t="str">
        <f>InpC!I90</f>
        <v>DS1W_015TOT_PR24</v>
      </c>
      <c r="D234" s="40">
        <f>InpC!J90</f>
        <v>0</v>
      </c>
      <c r="E234" s="40">
        <f>InpC!K90</f>
        <v>0</v>
      </c>
      <c r="F234" s="40">
        <f>InpC!L90</f>
        <v>0</v>
      </c>
      <c r="G234" s="569"/>
      <c r="H234" s="41">
        <f t="shared" si="4"/>
        <v>0</v>
      </c>
      <c r="I234" s="41">
        <f t="shared" si="4"/>
        <v>0</v>
      </c>
      <c r="J234" s="41">
        <f t="shared" si="4"/>
        <v>0</v>
      </c>
      <c r="K234" s="41">
        <f t="shared" si="4"/>
        <v>0</v>
      </c>
      <c r="L234" s="41">
        <f t="shared" si="4"/>
        <v>0</v>
      </c>
      <c r="M234" s="569"/>
    </row>
    <row r="235" spans="2:13" s="39" customFormat="1">
      <c r="B235" s="40" t="str">
        <f>InpC!H91</f>
        <v>sum</v>
      </c>
      <c r="C235" s="40">
        <f>InpC!I91</f>
        <v>0</v>
      </c>
      <c r="D235" s="40">
        <f>InpC!J91</f>
        <v>0</v>
      </c>
      <c r="E235" s="40">
        <f>InpC!K91</f>
        <v>0</v>
      </c>
      <c r="F235" s="40">
        <f>InpC!L91</f>
        <v>0</v>
      </c>
      <c r="G235" s="569"/>
      <c r="H235" s="41">
        <f t="shared" si="4"/>
        <v>0</v>
      </c>
      <c r="I235" s="41">
        <f t="shared" si="4"/>
        <v>0</v>
      </c>
      <c r="J235" s="41">
        <f t="shared" si="4"/>
        <v>0</v>
      </c>
      <c r="K235" s="41">
        <f t="shared" si="4"/>
        <v>0</v>
      </c>
      <c r="L235" s="41">
        <f t="shared" si="4"/>
        <v>0</v>
      </c>
      <c r="M235" s="569"/>
    </row>
    <row r="236" spans="2:13" s="39" customFormat="1">
      <c r="B236" s="40" t="str">
        <f>InpC!H92</f>
        <v>DS1E_003TOT_PR24</v>
      </c>
      <c r="C236" s="40" t="str">
        <f>InpC!I92</f>
        <v>DS1W_005TOT_PR24</v>
      </c>
      <c r="D236" s="40">
        <f>InpC!J92</f>
        <v>0</v>
      </c>
      <c r="E236" s="40">
        <f>InpC!K92</f>
        <v>0</v>
      </c>
      <c r="F236" s="40">
        <f>InpC!L92</f>
        <v>0</v>
      </c>
      <c r="G236" s="569"/>
      <c r="H236" s="41">
        <f t="shared" si="4"/>
        <v>0</v>
      </c>
      <c r="I236" s="41">
        <f t="shared" si="4"/>
        <v>0</v>
      </c>
      <c r="J236" s="41">
        <f t="shared" si="4"/>
        <v>0</v>
      </c>
      <c r="K236" s="41">
        <f t="shared" si="4"/>
        <v>0</v>
      </c>
      <c r="L236" s="41">
        <f t="shared" si="4"/>
        <v>0</v>
      </c>
      <c r="M236" s="569"/>
    </row>
    <row r="237" spans="2:13" s="39" customFormat="1">
      <c r="B237" s="40" t="str">
        <f>InpC!H93</f>
        <v>DS1E_017TOT_PR24</v>
      </c>
      <c r="C237" s="40" t="str">
        <f>InpC!I93</f>
        <v>DS1W_016TOT_PR24</v>
      </c>
      <c r="D237" s="40">
        <f>InpC!J93</f>
        <v>0</v>
      </c>
      <c r="E237" s="40">
        <f>InpC!K93</f>
        <v>0</v>
      </c>
      <c r="F237" s="40">
        <f>InpC!L93</f>
        <v>0</v>
      </c>
      <c r="G237" s="569"/>
      <c r="H237" s="41">
        <f t="shared" si="4"/>
        <v>0</v>
      </c>
      <c r="I237" s="41">
        <f t="shared" si="4"/>
        <v>0</v>
      </c>
      <c r="J237" s="41">
        <f t="shared" si="4"/>
        <v>0</v>
      </c>
      <c r="K237" s="41">
        <f t="shared" si="4"/>
        <v>0</v>
      </c>
      <c r="L237" s="41">
        <f t="shared" si="4"/>
        <v>0</v>
      </c>
      <c r="M237" s="569"/>
    </row>
    <row r="238" spans="2:13" s="42" customFormat="1">
      <c r="B238" s="40" t="str">
        <f>InpC!H94</f>
        <v>sum</v>
      </c>
      <c r="C238" s="40">
        <f>InpC!I94</f>
        <v>0</v>
      </c>
      <c r="D238" s="40">
        <f>InpC!J94</f>
        <v>0</v>
      </c>
      <c r="E238" s="40">
        <f>InpC!K94</f>
        <v>0</v>
      </c>
      <c r="F238" s="40">
        <f>InpC!L94</f>
        <v>0</v>
      </c>
      <c r="G238" s="569"/>
      <c r="H238" s="41">
        <f t="shared" si="4"/>
        <v>0</v>
      </c>
      <c r="I238" s="41">
        <f t="shared" si="4"/>
        <v>0</v>
      </c>
      <c r="J238" s="41">
        <f t="shared" si="4"/>
        <v>0</v>
      </c>
      <c r="K238" s="41">
        <f t="shared" si="4"/>
        <v>0</v>
      </c>
      <c r="L238" s="41">
        <f t="shared" si="4"/>
        <v>0</v>
      </c>
      <c r="M238" s="569"/>
    </row>
    <row r="239" spans="2:13" s="39" customFormat="1">
      <c r="B239" s="40" t="str">
        <f>InpC!H95</f>
        <v>sum</v>
      </c>
      <c r="C239" s="40">
        <f>InpC!I95</f>
        <v>0</v>
      </c>
      <c r="D239" s="40">
        <f>InpC!J95</f>
        <v>0</v>
      </c>
      <c r="E239" s="40">
        <f>InpC!K95</f>
        <v>0</v>
      </c>
      <c r="F239" s="40">
        <f>InpC!L95</f>
        <v>0</v>
      </c>
      <c r="G239" s="569"/>
      <c r="H239" s="41">
        <f t="shared" si="4"/>
        <v>0</v>
      </c>
      <c r="I239" s="41">
        <f t="shared" si="4"/>
        <v>0</v>
      </c>
      <c r="J239" s="41">
        <f t="shared" si="4"/>
        <v>0</v>
      </c>
      <c r="K239" s="41">
        <f t="shared" si="4"/>
        <v>0</v>
      </c>
      <c r="L239" s="41">
        <f t="shared" si="4"/>
        <v>0</v>
      </c>
      <c r="M239" s="569"/>
    </row>
    <row r="240" spans="2:13" s="39" customFormat="1">
      <c r="B240" s="40" t="str">
        <f>InpC!H96</f>
        <v>sum</v>
      </c>
      <c r="C240" s="40">
        <f>InpC!I96</f>
        <v>0</v>
      </c>
      <c r="D240" s="40">
        <f>InpC!J96</f>
        <v>0</v>
      </c>
      <c r="E240" s="40">
        <f>InpC!K96</f>
        <v>0</v>
      </c>
      <c r="F240" s="40">
        <f>InpC!L96</f>
        <v>0</v>
      </c>
      <c r="G240" s="569"/>
      <c r="H240" s="41">
        <f t="shared" si="4"/>
        <v>0</v>
      </c>
      <c r="I240" s="41">
        <f t="shared" si="4"/>
        <v>0</v>
      </c>
      <c r="J240" s="41">
        <f t="shared" si="4"/>
        <v>0</v>
      </c>
      <c r="K240" s="41">
        <f t="shared" si="4"/>
        <v>0</v>
      </c>
      <c r="L240" s="41">
        <f t="shared" si="4"/>
        <v>0</v>
      </c>
      <c r="M240" s="569"/>
    </row>
    <row r="241" spans="2:13" s="39" customFormat="1">
      <c r="B241" s="40" t="str">
        <f>InpC!H97</f>
        <v>sum</v>
      </c>
      <c r="C241" s="40">
        <f>InpC!I97</f>
        <v>0</v>
      </c>
      <c r="D241" s="40">
        <f>InpC!J97</f>
        <v>0</v>
      </c>
      <c r="E241" s="40">
        <f>InpC!K97</f>
        <v>0</v>
      </c>
      <c r="F241" s="40">
        <f>InpC!L97</f>
        <v>0</v>
      </c>
      <c r="G241" s="569"/>
      <c r="H241" s="41">
        <f t="shared" si="4"/>
        <v>0</v>
      </c>
      <c r="I241" s="41">
        <f t="shared" si="4"/>
        <v>0</v>
      </c>
      <c r="J241" s="41">
        <f t="shared" si="4"/>
        <v>0</v>
      </c>
      <c r="K241" s="41">
        <f t="shared" si="4"/>
        <v>0</v>
      </c>
      <c r="L241" s="41">
        <f t="shared" si="4"/>
        <v>0</v>
      </c>
      <c r="M241" s="569"/>
    </row>
    <row r="242" spans="2:13" s="39" customFormat="1">
      <c r="B242" s="40" t="str">
        <f>InpC!H98</f>
        <v>sum</v>
      </c>
      <c r="C242" s="40">
        <f>InpC!I98</f>
        <v>0</v>
      </c>
      <c r="D242" s="40">
        <f>InpC!J98</f>
        <v>0</v>
      </c>
      <c r="E242" s="40">
        <f>InpC!K98</f>
        <v>0</v>
      </c>
      <c r="F242" s="40">
        <f>InpC!L98</f>
        <v>0</v>
      </c>
      <c r="G242" s="569"/>
      <c r="H242" s="41">
        <f t="shared" si="4"/>
        <v>0</v>
      </c>
      <c r="I242" s="41">
        <f t="shared" si="4"/>
        <v>0</v>
      </c>
      <c r="J242" s="41">
        <f t="shared" si="4"/>
        <v>0</v>
      </c>
      <c r="K242" s="41">
        <f t="shared" si="4"/>
        <v>0</v>
      </c>
      <c r="L242" s="41">
        <f t="shared" si="4"/>
        <v>0</v>
      </c>
      <c r="M242" s="569"/>
    </row>
    <row r="243" spans="2:13" customFormat="1">
      <c r="B243" s="569" t="s">
        <v>654</v>
      </c>
      <c r="C243" s="569" t="s">
        <v>655</v>
      </c>
      <c r="H243" s="439">
        <f>SUM(H230:H242)</f>
        <v>0</v>
      </c>
      <c r="I243" s="439">
        <f>SUM(I230:I242)</f>
        <v>0</v>
      </c>
      <c r="J243" s="439">
        <f>SUM(J230:J242)</f>
        <v>0</v>
      </c>
      <c r="K243" s="439">
        <f>SUM(K230:K242)</f>
        <v>0</v>
      </c>
      <c r="L243" s="439">
        <f>SUM(L230:L242)</f>
        <v>0</v>
      </c>
    </row>
    <row r="244" spans="2:13" customFormat="1"/>
    <row r="245" spans="2:13" customFormat="1"/>
    <row r="246" spans="2:13" s="39" customFormat="1">
      <c r="B246" s="40" t="str">
        <f>InpC!H102</f>
        <v>RR9_039WR_PR24</v>
      </c>
      <c r="C246" s="40">
        <f>InpC!I102</f>
        <v>0</v>
      </c>
      <c r="D246" s="40">
        <f>InpC!J102</f>
        <v>0</v>
      </c>
      <c r="E246" s="40">
        <f>InpC!K102</f>
        <v>0</v>
      </c>
      <c r="F246" s="40">
        <f>InpC!L102</f>
        <v>0</v>
      </c>
      <c r="G246" s="569"/>
      <c r="H246" s="41">
        <f t="shared" ref="H246:L261" si="5">SUMIF($E$5:$E$177,$C246,H$5:H$177)+SUMIF($E$5:$E$177,$D246,H$5:H$177)+SUMIF($E$5:$E$177,$E246,H$5:H$177)+SUMIF($E$5:$E$177,$F246,H$5:H$177)+SUMIF($E$5:$E$177,$B246,H$5:H$177)</f>
        <v>0</v>
      </c>
      <c r="I246" s="41">
        <f t="shared" si="5"/>
        <v>0</v>
      </c>
      <c r="J246" s="41">
        <f t="shared" si="5"/>
        <v>0</v>
      </c>
      <c r="K246" s="41">
        <f t="shared" si="5"/>
        <v>0</v>
      </c>
      <c r="L246" s="41">
        <f t="shared" si="5"/>
        <v>0</v>
      </c>
      <c r="M246" s="569"/>
    </row>
    <row r="247" spans="2:13" s="39" customFormat="1">
      <c r="B247" s="40" t="str">
        <f>InpC!H103</f>
        <v>RR9_039WN_PR24</v>
      </c>
      <c r="C247" s="40">
        <f>InpC!I103</f>
        <v>0</v>
      </c>
      <c r="D247" s="40">
        <f>InpC!J103</f>
        <v>0</v>
      </c>
      <c r="E247" s="40">
        <f>InpC!K103</f>
        <v>0</v>
      </c>
      <c r="F247" s="40">
        <f>InpC!L103</f>
        <v>0</v>
      </c>
      <c r="G247" s="569"/>
      <c r="H247" s="41">
        <f t="shared" si="5"/>
        <v>6.1715326786319018</v>
      </c>
      <c r="I247" s="41">
        <f t="shared" si="5"/>
        <v>6.5345311767746947</v>
      </c>
      <c r="J247" s="41">
        <f t="shared" si="5"/>
        <v>6.6653166296415716</v>
      </c>
      <c r="K247" s="41">
        <f t="shared" si="5"/>
        <v>6.7980776935789429</v>
      </c>
      <c r="L247" s="41">
        <f t="shared" si="5"/>
        <v>6.9339997352291149</v>
      </c>
      <c r="M247" s="569"/>
    </row>
    <row r="248" spans="2:13" s="39" customFormat="1">
      <c r="B248" s="40" t="str">
        <f>InpC!H104</f>
        <v>RR9_039ADDN1_PR24</v>
      </c>
      <c r="C248" s="40">
        <f>InpC!I104</f>
        <v>0</v>
      </c>
      <c r="D248" s="40">
        <f>InpC!J104</f>
        <v>0</v>
      </c>
      <c r="E248" s="40">
        <f>InpC!K104</f>
        <v>0</v>
      </c>
      <c r="F248" s="40">
        <f>InpC!L104</f>
        <v>0</v>
      </c>
      <c r="G248" s="569"/>
      <c r="H248" s="41">
        <f t="shared" si="5"/>
        <v>0</v>
      </c>
      <c r="I248" s="41">
        <f t="shared" si="5"/>
        <v>0</v>
      </c>
      <c r="J248" s="41">
        <f t="shared" si="5"/>
        <v>0</v>
      </c>
      <c r="K248" s="41">
        <f t="shared" si="5"/>
        <v>0</v>
      </c>
      <c r="L248" s="41">
        <f t="shared" si="5"/>
        <v>0</v>
      </c>
      <c r="M248" s="569"/>
    </row>
    <row r="249" spans="2:13" s="39" customFormat="1">
      <c r="B249" s="40" t="str">
        <f>InpC!H105</f>
        <v>RR9_039ADDN2_PR24</v>
      </c>
      <c r="C249" s="40">
        <f>InpC!I105</f>
        <v>0</v>
      </c>
      <c r="D249" s="40">
        <f>InpC!J105</f>
        <v>0</v>
      </c>
      <c r="E249" s="40">
        <f>InpC!K105</f>
        <v>0</v>
      </c>
      <c r="F249" s="40">
        <f>InpC!L105</f>
        <v>0</v>
      </c>
      <c r="G249" s="569"/>
      <c r="H249" s="41">
        <f t="shared" si="5"/>
        <v>0</v>
      </c>
      <c r="I249" s="41">
        <f t="shared" si="5"/>
        <v>0</v>
      </c>
      <c r="J249" s="41">
        <f t="shared" si="5"/>
        <v>0</v>
      </c>
      <c r="K249" s="41">
        <f t="shared" si="5"/>
        <v>0</v>
      </c>
      <c r="L249" s="41">
        <f t="shared" si="5"/>
        <v>0</v>
      </c>
      <c r="M249" s="569"/>
    </row>
    <row r="250" spans="2:13" s="39" customFormat="1">
      <c r="B250" s="40" t="str">
        <f>InpC!H106</f>
        <v>sum</v>
      </c>
      <c r="C250" s="40">
        <f>InpC!I106</f>
        <v>0</v>
      </c>
      <c r="D250" s="40">
        <f>InpC!J106</f>
        <v>0</v>
      </c>
      <c r="E250" s="40">
        <f>InpC!K106</f>
        <v>0</v>
      </c>
      <c r="F250" s="40">
        <f>InpC!L106</f>
        <v>0</v>
      </c>
      <c r="G250" s="569"/>
      <c r="H250" s="41">
        <f t="shared" si="5"/>
        <v>0</v>
      </c>
      <c r="I250" s="41">
        <f t="shared" si="5"/>
        <v>0</v>
      </c>
      <c r="J250" s="41">
        <f t="shared" si="5"/>
        <v>0</v>
      </c>
      <c r="K250" s="41">
        <f t="shared" si="5"/>
        <v>0</v>
      </c>
      <c r="L250" s="41">
        <f t="shared" si="5"/>
        <v>0</v>
      </c>
      <c r="M250" s="569"/>
    </row>
    <row r="251" spans="2:13" s="39" customFormat="1">
      <c r="B251" s="40" t="str">
        <f>InpC!H107</f>
        <v>RR9_036WR_PR24</v>
      </c>
      <c r="C251" s="40">
        <f>InpC!I107</f>
        <v>0</v>
      </c>
      <c r="D251" s="40">
        <f>InpC!J107</f>
        <v>0</v>
      </c>
      <c r="E251" s="40">
        <f>InpC!K107</f>
        <v>0</v>
      </c>
      <c r="F251" s="40">
        <f>InpC!L107</f>
        <v>0</v>
      </c>
      <c r="G251" s="569"/>
      <c r="H251" s="41">
        <f t="shared" si="5"/>
        <v>1.2290000000000001</v>
      </c>
      <c r="I251" s="41">
        <f t="shared" si="5"/>
        <v>1.2290000000000001</v>
      </c>
      <c r="J251" s="41">
        <f t="shared" si="5"/>
        <v>1.2290000000000001</v>
      </c>
      <c r="K251" s="41">
        <f t="shared" si="5"/>
        <v>1.2290000000000001</v>
      </c>
      <c r="L251" s="41">
        <f t="shared" si="5"/>
        <v>1.2290000000000001</v>
      </c>
      <c r="M251" s="569"/>
    </row>
    <row r="252" spans="2:13" s="39" customFormat="1">
      <c r="B252" s="40" t="str">
        <f>InpC!H108</f>
        <v>RR9_036WN_PR24</v>
      </c>
      <c r="C252" s="40">
        <f>InpC!I108</f>
        <v>0</v>
      </c>
      <c r="D252" s="40">
        <f>InpC!J108</f>
        <v>0</v>
      </c>
      <c r="E252" s="40">
        <f>InpC!K108</f>
        <v>0</v>
      </c>
      <c r="F252" s="40">
        <f>InpC!L108</f>
        <v>0</v>
      </c>
      <c r="G252" s="569"/>
      <c r="H252" s="41">
        <f t="shared" si="5"/>
        <v>0</v>
      </c>
      <c r="I252" s="41">
        <f t="shared" si="5"/>
        <v>0</v>
      </c>
      <c r="J252" s="41">
        <f t="shared" si="5"/>
        <v>0</v>
      </c>
      <c r="K252" s="41">
        <f t="shared" si="5"/>
        <v>0</v>
      </c>
      <c r="L252" s="41">
        <f t="shared" si="5"/>
        <v>0</v>
      </c>
      <c r="M252" s="569"/>
    </row>
    <row r="253" spans="2:13" s="39" customFormat="1">
      <c r="B253" s="40" t="str">
        <f>InpC!H109</f>
        <v>RR9_036WWN_PR24</v>
      </c>
      <c r="C253" s="40">
        <f>InpC!I109</f>
        <v>0</v>
      </c>
      <c r="D253" s="40">
        <f>InpC!J109</f>
        <v>0</v>
      </c>
      <c r="E253" s="40">
        <f>InpC!K109</f>
        <v>0</v>
      </c>
      <c r="F253" s="40">
        <f>InpC!L109</f>
        <v>0</v>
      </c>
      <c r="G253" s="569"/>
      <c r="H253" s="41">
        <f t="shared" si="5"/>
        <v>0</v>
      </c>
      <c r="I253" s="41">
        <f t="shared" si="5"/>
        <v>0</v>
      </c>
      <c r="J253" s="41">
        <f t="shared" si="5"/>
        <v>0</v>
      </c>
      <c r="K253" s="41">
        <f t="shared" si="5"/>
        <v>0</v>
      </c>
      <c r="L253" s="41">
        <f t="shared" si="5"/>
        <v>0</v>
      </c>
      <c r="M253" s="569"/>
    </row>
    <row r="254" spans="2:13" s="39" customFormat="1">
      <c r="B254" s="40" t="str">
        <f>InpC!H110</f>
        <v>RR9_036BR_PR24</v>
      </c>
      <c r="C254" s="40">
        <f>InpC!I110</f>
        <v>0</v>
      </c>
      <c r="D254" s="40">
        <f>InpC!J110</f>
        <v>0</v>
      </c>
      <c r="E254" s="40">
        <f>InpC!K110</f>
        <v>0</v>
      </c>
      <c r="F254" s="40">
        <f>InpC!L110</f>
        <v>0</v>
      </c>
      <c r="G254" s="569"/>
      <c r="H254" s="41">
        <f t="shared" si="5"/>
        <v>0</v>
      </c>
      <c r="I254" s="41">
        <f t="shared" si="5"/>
        <v>0</v>
      </c>
      <c r="J254" s="41">
        <f t="shared" si="5"/>
        <v>0</v>
      </c>
      <c r="K254" s="41">
        <f t="shared" si="5"/>
        <v>0</v>
      </c>
      <c r="L254" s="41">
        <f t="shared" si="5"/>
        <v>0</v>
      </c>
      <c r="M254" s="569"/>
    </row>
    <row r="255" spans="2:13" s="39" customFormat="1">
      <c r="B255" s="40" t="str">
        <f>InpC!H111</f>
        <v>sum</v>
      </c>
      <c r="C255" s="40">
        <f>InpC!I111</f>
        <v>0</v>
      </c>
      <c r="D255" s="40">
        <f>InpC!J111</f>
        <v>0</v>
      </c>
      <c r="E255" s="40">
        <f>InpC!K111</f>
        <v>0</v>
      </c>
      <c r="F255" s="40">
        <f>InpC!L111</f>
        <v>0</v>
      </c>
      <c r="G255" s="569"/>
      <c r="H255" s="41">
        <f t="shared" si="5"/>
        <v>0</v>
      </c>
      <c r="I255" s="41">
        <f t="shared" si="5"/>
        <v>0</v>
      </c>
      <c r="J255" s="41">
        <f t="shared" si="5"/>
        <v>0</v>
      </c>
      <c r="K255" s="41">
        <f t="shared" si="5"/>
        <v>0</v>
      </c>
      <c r="L255" s="41">
        <f t="shared" si="5"/>
        <v>0</v>
      </c>
      <c r="M255" s="569"/>
    </row>
    <row r="256" spans="2:13" s="39" customFormat="1">
      <c r="B256" s="40" t="str">
        <f>InpC!H112</f>
        <v>sum</v>
      </c>
      <c r="C256" s="40">
        <f>InpC!I112</f>
        <v>0</v>
      </c>
      <c r="D256" s="40">
        <f>InpC!J112</f>
        <v>0</v>
      </c>
      <c r="E256" s="40">
        <f>InpC!K112</f>
        <v>0</v>
      </c>
      <c r="F256" s="40">
        <f>InpC!L112</f>
        <v>0</v>
      </c>
      <c r="G256" s="569"/>
      <c r="H256" s="41">
        <f t="shared" si="5"/>
        <v>0</v>
      </c>
      <c r="I256" s="41">
        <f t="shared" si="5"/>
        <v>0</v>
      </c>
      <c r="J256" s="41">
        <f t="shared" si="5"/>
        <v>0</v>
      </c>
      <c r="K256" s="41">
        <f t="shared" si="5"/>
        <v>0</v>
      </c>
      <c r="L256" s="41">
        <f t="shared" si="5"/>
        <v>0</v>
      </c>
      <c r="M256" s="569"/>
    </row>
    <row r="257" spans="2:13" s="39" customFormat="1">
      <c r="B257" s="40" t="str">
        <f>InpC!H113</f>
        <v>sum</v>
      </c>
      <c r="C257" s="40">
        <f>InpC!I113</f>
        <v>0</v>
      </c>
      <c r="D257" s="40">
        <f>InpC!J113</f>
        <v>0</v>
      </c>
      <c r="E257" s="40">
        <f>InpC!K113</f>
        <v>0</v>
      </c>
      <c r="F257" s="40">
        <f>InpC!L113</f>
        <v>0</v>
      </c>
      <c r="G257" s="569"/>
      <c r="H257" s="41">
        <f t="shared" si="5"/>
        <v>0</v>
      </c>
      <c r="I257" s="41">
        <f t="shared" si="5"/>
        <v>0</v>
      </c>
      <c r="J257" s="41">
        <f t="shared" si="5"/>
        <v>0</v>
      </c>
      <c r="K257" s="41">
        <f t="shared" si="5"/>
        <v>0</v>
      </c>
      <c r="L257" s="41">
        <f t="shared" si="5"/>
        <v>0</v>
      </c>
      <c r="M257" s="569"/>
    </row>
    <row r="258" spans="2:13" s="39" customFormat="1">
      <c r="B258" s="40" t="str">
        <f>InpC!H114</f>
        <v>sum</v>
      </c>
      <c r="C258" s="40">
        <f>InpC!I114</f>
        <v>0</v>
      </c>
      <c r="D258" s="40">
        <f>InpC!J114</f>
        <v>0</v>
      </c>
      <c r="E258" s="40">
        <f>InpC!K114</f>
        <v>0</v>
      </c>
      <c r="F258" s="40">
        <f>InpC!L114</f>
        <v>0</v>
      </c>
      <c r="G258" s="569"/>
      <c r="H258" s="41">
        <f t="shared" si="5"/>
        <v>0</v>
      </c>
      <c r="I258" s="41">
        <f t="shared" si="5"/>
        <v>0</v>
      </c>
      <c r="J258" s="41">
        <f t="shared" si="5"/>
        <v>0</v>
      </c>
      <c r="K258" s="41">
        <f t="shared" si="5"/>
        <v>0</v>
      </c>
      <c r="L258" s="41">
        <f t="shared" si="5"/>
        <v>0</v>
      </c>
      <c r="M258" s="569"/>
    </row>
    <row r="259" spans="2:13" s="39" customFormat="1">
      <c r="B259" s="40" t="str">
        <f>InpC!H115</f>
        <v>sum</v>
      </c>
      <c r="C259" s="40">
        <f>InpC!I115</f>
        <v>0</v>
      </c>
      <c r="D259" s="40">
        <f>InpC!J115</f>
        <v>0</v>
      </c>
      <c r="E259" s="40">
        <f>InpC!K115</f>
        <v>0</v>
      </c>
      <c r="F259" s="40">
        <f>InpC!L115</f>
        <v>0</v>
      </c>
      <c r="G259" s="569"/>
      <c r="H259" s="41">
        <f t="shared" si="5"/>
        <v>0</v>
      </c>
      <c r="I259" s="41">
        <f t="shared" si="5"/>
        <v>0</v>
      </c>
      <c r="J259" s="41">
        <f t="shared" si="5"/>
        <v>0</v>
      </c>
      <c r="K259" s="41">
        <f t="shared" si="5"/>
        <v>0</v>
      </c>
      <c r="L259" s="41">
        <f t="shared" si="5"/>
        <v>0</v>
      </c>
      <c r="M259" s="569"/>
    </row>
    <row r="260" spans="2:13" s="39" customFormat="1">
      <c r="B260" s="40" t="str">
        <f>InpC!H116</f>
        <v>sum</v>
      </c>
      <c r="C260" s="40">
        <f>InpC!I116</f>
        <v>0</v>
      </c>
      <c r="D260" s="40">
        <f>InpC!J116</f>
        <v>0</v>
      </c>
      <c r="E260" s="40">
        <f>InpC!K116</f>
        <v>0</v>
      </c>
      <c r="F260" s="40">
        <f>InpC!L116</f>
        <v>0</v>
      </c>
      <c r="G260" s="569"/>
      <c r="H260" s="41">
        <f t="shared" si="5"/>
        <v>0</v>
      </c>
      <c r="I260" s="41">
        <f t="shared" si="5"/>
        <v>0</v>
      </c>
      <c r="J260" s="41">
        <f t="shared" si="5"/>
        <v>0</v>
      </c>
      <c r="K260" s="41">
        <f t="shared" si="5"/>
        <v>0</v>
      </c>
      <c r="L260" s="41">
        <f t="shared" si="5"/>
        <v>0</v>
      </c>
      <c r="M260" s="569"/>
    </row>
    <row r="261" spans="2:13" s="39" customFormat="1">
      <c r="B261" s="40" t="str">
        <f>InpC!H117</f>
        <v>sum</v>
      </c>
      <c r="C261" s="40">
        <f>InpC!I117</f>
        <v>0</v>
      </c>
      <c r="D261" s="40">
        <f>InpC!J117</f>
        <v>0</v>
      </c>
      <c r="E261" s="40">
        <f>InpC!K117</f>
        <v>0</v>
      </c>
      <c r="F261" s="40">
        <f>InpC!L117</f>
        <v>0</v>
      </c>
      <c r="G261" s="569"/>
      <c r="H261" s="41">
        <f t="shared" si="5"/>
        <v>0</v>
      </c>
      <c r="I261" s="41">
        <f t="shared" si="5"/>
        <v>0</v>
      </c>
      <c r="J261" s="41">
        <f t="shared" si="5"/>
        <v>0</v>
      </c>
      <c r="K261" s="41">
        <f t="shared" si="5"/>
        <v>0</v>
      </c>
      <c r="L261" s="41">
        <f t="shared" si="5"/>
        <v>0</v>
      </c>
      <c r="M261" s="569"/>
    </row>
    <row r="262" spans="2:13" s="39" customFormat="1">
      <c r="B262" s="40" t="str">
        <f>InpC!H118</f>
        <v>sum</v>
      </c>
      <c r="C262" s="40">
        <f>InpC!I118</f>
        <v>0</v>
      </c>
      <c r="D262" s="40">
        <f>InpC!J118</f>
        <v>0</v>
      </c>
      <c r="E262" s="40">
        <f>InpC!K118</f>
        <v>0</v>
      </c>
      <c r="F262" s="40">
        <f>InpC!L118</f>
        <v>0</v>
      </c>
      <c r="G262" s="569"/>
      <c r="H262" s="41">
        <f t="shared" ref="H262:L277" si="6">SUMIF($E$5:$E$177,$C262,H$5:H$177)+SUMIF($E$5:$E$177,$D262,H$5:H$177)+SUMIF($E$5:$E$177,$E262,H$5:H$177)+SUMIF($E$5:$E$177,$F262,H$5:H$177)+SUMIF($E$5:$E$177,$B262,H$5:H$177)</f>
        <v>0</v>
      </c>
      <c r="I262" s="41">
        <f t="shared" si="6"/>
        <v>0</v>
      </c>
      <c r="J262" s="41">
        <f t="shared" si="6"/>
        <v>0</v>
      </c>
      <c r="K262" s="41">
        <f t="shared" si="6"/>
        <v>0</v>
      </c>
      <c r="L262" s="41">
        <f t="shared" si="6"/>
        <v>0</v>
      </c>
      <c r="M262" s="569"/>
    </row>
    <row r="263" spans="2:13" s="39" customFormat="1">
      <c r="B263" s="40" t="str">
        <f>InpC!H119</f>
        <v>RR9_034WR_PR24</v>
      </c>
      <c r="C263" s="40" t="str">
        <f>InpC!I119</f>
        <v>RR9_038WR_PR24</v>
      </c>
      <c r="D263" s="40" t="str">
        <f>InpC!J119</f>
        <v>RR9_035WR_PR24</v>
      </c>
      <c r="E263" s="40">
        <f>InpC!K119</f>
        <v>0</v>
      </c>
      <c r="F263" s="40">
        <f>InpC!L119</f>
        <v>0</v>
      </c>
      <c r="G263" s="569"/>
      <c r="H263" s="41">
        <f t="shared" si="6"/>
        <v>0</v>
      </c>
      <c r="I263" s="41">
        <f t="shared" si="6"/>
        <v>0</v>
      </c>
      <c r="J263" s="41">
        <f t="shared" si="6"/>
        <v>0</v>
      </c>
      <c r="K263" s="41">
        <f t="shared" si="6"/>
        <v>0</v>
      </c>
      <c r="L263" s="41">
        <f t="shared" si="6"/>
        <v>0</v>
      </c>
      <c r="M263" s="569"/>
    </row>
    <row r="264" spans="2:13" s="39" customFormat="1">
      <c r="B264" s="40" t="str">
        <f>InpC!H120</f>
        <v>RR9_034WN_PR24</v>
      </c>
      <c r="C264" s="40" t="str">
        <f>InpC!I120</f>
        <v>RR9_038WN_PR24</v>
      </c>
      <c r="D264" s="40" t="str">
        <f>InpC!J120</f>
        <v>RR9_035WN_PR24</v>
      </c>
      <c r="E264" s="40">
        <f>InpC!K120</f>
        <v>0</v>
      </c>
      <c r="F264" s="40">
        <f>InpC!L120</f>
        <v>0</v>
      </c>
      <c r="G264" s="569"/>
      <c r="H264" s="41">
        <f t="shared" si="6"/>
        <v>0.06</v>
      </c>
      <c r="I264" s="41">
        <f t="shared" si="6"/>
        <v>0.06</v>
      </c>
      <c r="J264" s="41">
        <f t="shared" si="6"/>
        <v>0.06</v>
      </c>
      <c r="K264" s="41">
        <f t="shared" si="6"/>
        <v>0.06</v>
      </c>
      <c r="L264" s="41">
        <f t="shared" si="6"/>
        <v>0.06</v>
      </c>
      <c r="M264" s="569"/>
    </row>
    <row r="265" spans="2:13" s="39" customFormat="1">
      <c r="B265" s="40" t="str">
        <f>InpC!H121</f>
        <v>RR9_034WWN_PR24</v>
      </c>
      <c r="C265" s="40" t="str">
        <f>InpC!I121</f>
        <v>RR9_038WWN_PR24</v>
      </c>
      <c r="D265" s="40" t="str">
        <f>InpC!J121</f>
        <v>RR9_035WWN_PR24</v>
      </c>
      <c r="E265" s="40">
        <f>InpC!K121</f>
        <v>0</v>
      </c>
      <c r="F265" s="40">
        <f>InpC!L121</f>
        <v>0</v>
      </c>
      <c r="G265" s="569"/>
      <c r="H265" s="41">
        <f t="shared" si="6"/>
        <v>7.1999999999999995E-2</v>
      </c>
      <c r="I265" s="41">
        <f t="shared" si="6"/>
        <v>7.1999999999999995E-2</v>
      </c>
      <c r="J265" s="41">
        <f t="shared" si="6"/>
        <v>7.1999999999999995E-2</v>
      </c>
      <c r="K265" s="41">
        <f t="shared" si="6"/>
        <v>7.1999999999999995E-2</v>
      </c>
      <c r="L265" s="41">
        <f t="shared" si="6"/>
        <v>7.1999999999999995E-2</v>
      </c>
      <c r="M265" s="569"/>
    </row>
    <row r="266" spans="2:13" s="39" customFormat="1">
      <c r="B266" s="40" t="str">
        <f>InpC!H122</f>
        <v>RR9_034BR_PR24</v>
      </c>
      <c r="C266" s="40" t="str">
        <f>InpC!I122</f>
        <v>RR9_038BR_PR24</v>
      </c>
      <c r="D266" s="40" t="str">
        <f>InpC!J122</f>
        <v>RR9_035BR_PR24</v>
      </c>
      <c r="E266" s="40">
        <f>InpC!K122</f>
        <v>0</v>
      </c>
      <c r="F266" s="40">
        <f>InpC!L122</f>
        <v>0</v>
      </c>
      <c r="G266" s="569"/>
      <c r="H266" s="41">
        <f t="shared" si="6"/>
        <v>0</v>
      </c>
      <c r="I266" s="41">
        <f t="shared" si="6"/>
        <v>0</v>
      </c>
      <c r="J266" s="41">
        <f t="shared" si="6"/>
        <v>0</v>
      </c>
      <c r="K266" s="41">
        <f t="shared" si="6"/>
        <v>0</v>
      </c>
      <c r="L266" s="41">
        <f t="shared" si="6"/>
        <v>0</v>
      </c>
      <c r="M266" s="569"/>
    </row>
    <row r="267" spans="2:13" s="39" customFormat="1">
      <c r="B267" s="40" t="str">
        <f>InpC!H123</f>
        <v>RR9_034ADDN1_PR24</v>
      </c>
      <c r="C267" s="40" t="str">
        <f>InpC!I123</f>
        <v>RR9_038ADDN1_PR24</v>
      </c>
      <c r="D267" s="40" t="str">
        <f>InpC!J123</f>
        <v>RR9_035ADDN1_PR24</v>
      </c>
      <c r="E267" s="40">
        <f>InpC!K123</f>
        <v>0</v>
      </c>
      <c r="F267" s="40">
        <f>InpC!L123</f>
        <v>0</v>
      </c>
      <c r="G267" s="569"/>
      <c r="H267" s="41">
        <f t="shared" si="6"/>
        <v>0</v>
      </c>
      <c r="I267" s="41">
        <f t="shared" si="6"/>
        <v>0</v>
      </c>
      <c r="J267" s="41">
        <f t="shared" si="6"/>
        <v>0</v>
      </c>
      <c r="K267" s="41">
        <f t="shared" si="6"/>
        <v>0</v>
      </c>
      <c r="L267" s="41">
        <f t="shared" si="6"/>
        <v>0</v>
      </c>
      <c r="M267" s="569"/>
    </row>
    <row r="268" spans="2:13" s="39" customFormat="1">
      <c r="B268" s="40" t="str">
        <f>InpC!H124</f>
        <v>RR9_034ADDN2_PR24</v>
      </c>
      <c r="C268" s="40" t="str">
        <f>InpC!I124</f>
        <v>RR9_038ADDN2_PR24</v>
      </c>
      <c r="D268" s="40" t="str">
        <f>InpC!J124</f>
        <v>RR9_035ADDN2_PR24</v>
      </c>
      <c r="E268" s="40">
        <f>InpC!K124</f>
        <v>0</v>
      </c>
      <c r="F268" s="40">
        <f>InpC!L124</f>
        <v>0</v>
      </c>
      <c r="G268" s="569"/>
      <c r="H268" s="41">
        <f t="shared" si="6"/>
        <v>0</v>
      </c>
      <c r="I268" s="41">
        <f t="shared" si="6"/>
        <v>0</v>
      </c>
      <c r="J268" s="41">
        <f t="shared" si="6"/>
        <v>0</v>
      </c>
      <c r="K268" s="41">
        <f t="shared" si="6"/>
        <v>0</v>
      </c>
      <c r="L268" s="41">
        <f t="shared" si="6"/>
        <v>0</v>
      </c>
      <c r="M268" s="569"/>
    </row>
    <row r="269" spans="2:13" s="39" customFormat="1">
      <c r="B269" s="40" t="str">
        <f>InpC!H125</f>
        <v>sum</v>
      </c>
      <c r="C269" s="40">
        <f>InpC!I125</f>
        <v>0</v>
      </c>
      <c r="D269" s="40">
        <f>InpC!J125</f>
        <v>0</v>
      </c>
      <c r="E269" s="40">
        <f>InpC!K125</f>
        <v>0</v>
      </c>
      <c r="F269" s="40">
        <f>InpC!L125</f>
        <v>0</v>
      </c>
      <c r="G269" s="569"/>
      <c r="H269" s="41">
        <f t="shared" si="6"/>
        <v>0</v>
      </c>
      <c r="I269" s="41">
        <f t="shared" si="6"/>
        <v>0</v>
      </c>
      <c r="J269" s="41">
        <f t="shared" si="6"/>
        <v>0</v>
      </c>
      <c r="K269" s="41">
        <f t="shared" si="6"/>
        <v>0</v>
      </c>
      <c r="L269" s="41">
        <f t="shared" si="6"/>
        <v>0</v>
      </c>
      <c r="M269" s="569"/>
    </row>
    <row r="270" spans="2:13" s="39" customFormat="1">
      <c r="B270" s="40" t="str">
        <f>InpC!H126</f>
        <v>RR9_033WR_PR24</v>
      </c>
      <c r="C270" s="40">
        <f>InpC!I126</f>
        <v>0</v>
      </c>
      <c r="D270" s="40">
        <f>InpC!J126</f>
        <v>0</v>
      </c>
      <c r="E270" s="40">
        <f>InpC!K126</f>
        <v>0</v>
      </c>
      <c r="F270" s="40">
        <f>InpC!L126</f>
        <v>0</v>
      </c>
      <c r="G270" s="569"/>
      <c r="H270" s="41">
        <f t="shared" si="6"/>
        <v>0</v>
      </c>
      <c r="I270" s="41">
        <f t="shared" si="6"/>
        <v>0</v>
      </c>
      <c r="J270" s="41">
        <f t="shared" si="6"/>
        <v>0</v>
      </c>
      <c r="K270" s="41">
        <f t="shared" si="6"/>
        <v>0</v>
      </c>
      <c r="L270" s="41">
        <f t="shared" si="6"/>
        <v>0</v>
      </c>
      <c r="M270" s="569"/>
    </row>
    <row r="271" spans="2:13" s="39" customFormat="1">
      <c r="B271" s="40" t="str">
        <f>InpC!H127</f>
        <v>RR9_033WN_PR24</v>
      </c>
      <c r="C271" s="40">
        <f>InpC!I127</f>
        <v>0</v>
      </c>
      <c r="D271" s="40">
        <f>InpC!J127</f>
        <v>0</v>
      </c>
      <c r="E271" s="40">
        <f>InpC!K127</f>
        <v>0</v>
      </c>
      <c r="F271" s="40">
        <f>InpC!L127</f>
        <v>0</v>
      </c>
      <c r="G271" s="569"/>
      <c r="H271" s="41">
        <f t="shared" si="6"/>
        <v>0</v>
      </c>
      <c r="I271" s="41">
        <f t="shared" si="6"/>
        <v>0</v>
      </c>
      <c r="J271" s="41">
        <f t="shared" si="6"/>
        <v>0</v>
      </c>
      <c r="K271" s="41">
        <f t="shared" si="6"/>
        <v>0</v>
      </c>
      <c r="L271" s="41">
        <f t="shared" si="6"/>
        <v>0</v>
      </c>
      <c r="M271" s="569"/>
    </row>
    <row r="272" spans="2:13" s="39" customFormat="1">
      <c r="B272" s="40" t="str">
        <f>InpC!H128</f>
        <v>RR9_033WWN_PR24</v>
      </c>
      <c r="C272" s="40">
        <f>InpC!I128</f>
        <v>0</v>
      </c>
      <c r="D272" s="40">
        <f>InpC!J128</f>
        <v>0</v>
      </c>
      <c r="E272" s="40">
        <f>InpC!K128</f>
        <v>0</v>
      </c>
      <c r="F272" s="40">
        <f>InpC!L128</f>
        <v>0</v>
      </c>
      <c r="G272" s="569"/>
      <c r="H272" s="41">
        <f t="shared" si="6"/>
        <v>0</v>
      </c>
      <c r="I272" s="41">
        <f t="shared" si="6"/>
        <v>0</v>
      </c>
      <c r="J272" s="41">
        <f t="shared" si="6"/>
        <v>0</v>
      </c>
      <c r="K272" s="41">
        <f t="shared" si="6"/>
        <v>0</v>
      </c>
      <c r="L272" s="41">
        <f t="shared" si="6"/>
        <v>0</v>
      </c>
      <c r="M272" s="569"/>
    </row>
    <row r="273" spans="2:13" s="39" customFormat="1">
      <c r="B273" s="40" t="str">
        <f>InpC!H129</f>
        <v>RR9_033BR_PR24</v>
      </c>
      <c r="C273" s="40">
        <f>InpC!I129</f>
        <v>0</v>
      </c>
      <c r="D273" s="40">
        <f>InpC!J129</f>
        <v>0</v>
      </c>
      <c r="E273" s="40">
        <f>InpC!K129</f>
        <v>0</v>
      </c>
      <c r="F273" s="40">
        <f>InpC!L129</f>
        <v>0</v>
      </c>
      <c r="G273" s="569"/>
      <c r="H273" s="41">
        <f t="shared" si="6"/>
        <v>0</v>
      </c>
      <c r="I273" s="41">
        <f t="shared" si="6"/>
        <v>0</v>
      </c>
      <c r="J273" s="41">
        <f t="shared" si="6"/>
        <v>0</v>
      </c>
      <c r="K273" s="41">
        <f t="shared" si="6"/>
        <v>0</v>
      </c>
      <c r="L273" s="41">
        <f t="shared" si="6"/>
        <v>0</v>
      </c>
      <c r="M273" s="569"/>
    </row>
    <row r="274" spans="2:13" s="39" customFormat="1">
      <c r="B274" s="40" t="str">
        <f>InpC!H130</f>
        <v>RR9_033ADDN1_PR24</v>
      </c>
      <c r="C274" s="40">
        <f>InpC!I130</f>
        <v>0</v>
      </c>
      <c r="D274" s="40">
        <f>InpC!J130</f>
        <v>0</v>
      </c>
      <c r="E274" s="40">
        <f>InpC!K130</f>
        <v>0</v>
      </c>
      <c r="F274" s="40">
        <f>InpC!L130</f>
        <v>0</v>
      </c>
      <c r="G274" s="569"/>
      <c r="H274" s="41">
        <f t="shared" si="6"/>
        <v>0</v>
      </c>
      <c r="I274" s="41">
        <f t="shared" si="6"/>
        <v>0</v>
      </c>
      <c r="J274" s="41">
        <f t="shared" si="6"/>
        <v>0</v>
      </c>
      <c r="K274" s="41">
        <f t="shared" si="6"/>
        <v>0</v>
      </c>
      <c r="L274" s="41">
        <f t="shared" si="6"/>
        <v>0</v>
      </c>
      <c r="M274" s="569"/>
    </row>
    <row r="275" spans="2:13" s="39" customFormat="1">
      <c r="B275" s="40" t="str">
        <f>InpC!H131</f>
        <v>RR9_033ADDN2_PR24</v>
      </c>
      <c r="C275" s="40">
        <f>InpC!I131</f>
        <v>0</v>
      </c>
      <c r="D275" s="40">
        <f>InpC!J131</f>
        <v>0</v>
      </c>
      <c r="E275" s="40">
        <f>InpC!K131</f>
        <v>0</v>
      </c>
      <c r="F275" s="40">
        <f>InpC!L131</f>
        <v>0</v>
      </c>
      <c r="G275" s="569"/>
      <c r="H275" s="41">
        <f t="shared" si="6"/>
        <v>0</v>
      </c>
      <c r="I275" s="41">
        <f t="shared" si="6"/>
        <v>0</v>
      </c>
      <c r="J275" s="41">
        <f t="shared" si="6"/>
        <v>0</v>
      </c>
      <c r="K275" s="41">
        <f t="shared" si="6"/>
        <v>0</v>
      </c>
      <c r="L275" s="41">
        <f t="shared" si="6"/>
        <v>0</v>
      </c>
      <c r="M275" s="569"/>
    </row>
    <row r="276" spans="2:13" s="39" customFormat="1">
      <c r="B276" s="40" t="str">
        <f>InpC!H132</f>
        <v>sum</v>
      </c>
      <c r="C276" s="40">
        <f>InpC!I132</f>
        <v>0</v>
      </c>
      <c r="D276" s="40">
        <f>InpC!J132</f>
        <v>0</v>
      </c>
      <c r="E276" s="40">
        <f>InpC!K132</f>
        <v>0</v>
      </c>
      <c r="F276" s="40">
        <f>InpC!L132</f>
        <v>0</v>
      </c>
      <c r="G276" s="569"/>
      <c r="H276" s="41">
        <f t="shared" si="6"/>
        <v>0</v>
      </c>
      <c r="I276" s="41">
        <f t="shared" si="6"/>
        <v>0</v>
      </c>
      <c r="J276" s="41">
        <f t="shared" si="6"/>
        <v>0</v>
      </c>
      <c r="K276" s="41">
        <f t="shared" si="6"/>
        <v>0</v>
      </c>
      <c r="L276" s="41">
        <f t="shared" si="6"/>
        <v>0</v>
      </c>
      <c r="M276" s="569"/>
    </row>
    <row r="277" spans="2:13" s="39" customFormat="1">
      <c r="B277" s="40" t="str">
        <f>InpC!H133</f>
        <v>sum</v>
      </c>
      <c r="C277" s="40">
        <f>InpC!I133</f>
        <v>0</v>
      </c>
      <c r="D277" s="40">
        <f>InpC!J133</f>
        <v>0</v>
      </c>
      <c r="E277" s="40">
        <f>InpC!K133</f>
        <v>0</v>
      </c>
      <c r="F277" s="40">
        <f>InpC!L133</f>
        <v>0</v>
      </c>
      <c r="G277" s="569"/>
      <c r="H277" s="41">
        <f t="shared" si="6"/>
        <v>0</v>
      </c>
      <c r="I277" s="41">
        <f t="shared" si="6"/>
        <v>0</v>
      </c>
      <c r="J277" s="41">
        <f t="shared" si="6"/>
        <v>0</v>
      </c>
      <c r="K277" s="41">
        <f t="shared" si="6"/>
        <v>0</v>
      </c>
      <c r="L277" s="41">
        <f t="shared" si="6"/>
        <v>0</v>
      </c>
      <c r="M277" s="569"/>
    </row>
    <row r="278" spans="2:13" s="39" customFormat="1">
      <c r="B278" s="40" t="str">
        <f>InpC!H134</f>
        <v>sum</v>
      </c>
      <c r="C278" s="40">
        <f>InpC!I134</f>
        <v>0</v>
      </c>
      <c r="D278" s="40">
        <f>InpC!J134</f>
        <v>0</v>
      </c>
      <c r="E278" s="40">
        <f>InpC!K134</f>
        <v>0</v>
      </c>
      <c r="F278" s="40">
        <f>InpC!L134</f>
        <v>0</v>
      </c>
      <c r="G278" s="569"/>
      <c r="H278" s="41">
        <f t="shared" ref="H278:L290" si="7">SUMIF($E$5:$E$177,$C278,H$5:H$177)+SUMIF($E$5:$E$177,$D278,H$5:H$177)+SUMIF($E$5:$E$177,$E278,H$5:H$177)+SUMIF($E$5:$E$177,$F278,H$5:H$177)+SUMIF($E$5:$E$177,$B278,H$5:H$177)</f>
        <v>0</v>
      </c>
      <c r="I278" s="41">
        <f t="shared" si="7"/>
        <v>0</v>
      </c>
      <c r="J278" s="41">
        <f t="shared" si="7"/>
        <v>0</v>
      </c>
      <c r="K278" s="41">
        <f t="shared" si="7"/>
        <v>0</v>
      </c>
      <c r="L278" s="41">
        <f t="shared" si="7"/>
        <v>0</v>
      </c>
      <c r="M278" s="569"/>
    </row>
    <row r="279" spans="2:13" s="39" customFormat="1">
      <c r="B279" s="40" t="str">
        <f>InpC!H135</f>
        <v>sum</v>
      </c>
      <c r="C279" s="40">
        <f>InpC!I135</f>
        <v>0</v>
      </c>
      <c r="D279" s="40">
        <f>InpC!J135</f>
        <v>0</v>
      </c>
      <c r="E279" s="40">
        <f>InpC!K135</f>
        <v>0</v>
      </c>
      <c r="F279" s="40">
        <f>InpC!L135</f>
        <v>0</v>
      </c>
      <c r="G279" s="569"/>
      <c r="H279" s="41">
        <f t="shared" si="7"/>
        <v>0</v>
      </c>
      <c r="I279" s="41">
        <f t="shared" si="7"/>
        <v>0</v>
      </c>
      <c r="J279" s="41">
        <f t="shared" si="7"/>
        <v>0</v>
      </c>
      <c r="K279" s="41">
        <f t="shared" si="7"/>
        <v>0</v>
      </c>
      <c r="L279" s="41">
        <f t="shared" si="7"/>
        <v>0</v>
      </c>
      <c r="M279" s="569"/>
    </row>
    <row r="280" spans="2:13" s="39" customFormat="1">
      <c r="B280" s="40" t="str">
        <f>InpC!H136</f>
        <v>sum</v>
      </c>
      <c r="C280" s="40">
        <f>InpC!I136</f>
        <v>0</v>
      </c>
      <c r="D280" s="40">
        <f>InpC!J136</f>
        <v>0</v>
      </c>
      <c r="E280" s="40">
        <f>InpC!K136</f>
        <v>0</v>
      </c>
      <c r="F280" s="40">
        <f>InpC!L136</f>
        <v>0</v>
      </c>
      <c r="G280" s="569"/>
      <c r="H280" s="41">
        <f t="shared" si="7"/>
        <v>0</v>
      </c>
      <c r="I280" s="41">
        <f t="shared" si="7"/>
        <v>0</v>
      </c>
      <c r="J280" s="41">
        <f t="shared" si="7"/>
        <v>0</v>
      </c>
      <c r="K280" s="41">
        <f t="shared" si="7"/>
        <v>0</v>
      </c>
      <c r="L280" s="41">
        <f t="shared" si="7"/>
        <v>0</v>
      </c>
      <c r="M280" s="569"/>
    </row>
    <row r="281" spans="2:13" s="39" customFormat="1">
      <c r="B281" s="40" t="str">
        <f>InpC!H137</f>
        <v>sum</v>
      </c>
      <c r="C281" s="40">
        <f>InpC!I137</f>
        <v>0</v>
      </c>
      <c r="D281" s="40">
        <f>InpC!J137</f>
        <v>0</v>
      </c>
      <c r="E281" s="40">
        <f>InpC!K137</f>
        <v>0</v>
      </c>
      <c r="F281" s="40">
        <f>InpC!L137</f>
        <v>0</v>
      </c>
      <c r="G281" s="569"/>
      <c r="H281" s="41">
        <f t="shared" si="7"/>
        <v>0</v>
      </c>
      <c r="I281" s="41">
        <f t="shared" si="7"/>
        <v>0</v>
      </c>
      <c r="J281" s="41">
        <f t="shared" si="7"/>
        <v>0</v>
      </c>
      <c r="K281" s="41">
        <f t="shared" si="7"/>
        <v>0</v>
      </c>
      <c r="L281" s="41">
        <f t="shared" si="7"/>
        <v>0</v>
      </c>
      <c r="M281" s="569"/>
    </row>
    <row r="282" spans="2:13" s="39" customFormat="1">
      <c r="B282" s="40" t="str">
        <f>InpC!H138</f>
        <v>sum</v>
      </c>
      <c r="C282" s="40">
        <f>InpC!I138</f>
        <v>0</v>
      </c>
      <c r="D282" s="40">
        <f>InpC!J138</f>
        <v>0</v>
      </c>
      <c r="E282" s="40">
        <f>InpC!K138</f>
        <v>0</v>
      </c>
      <c r="F282" s="40">
        <f>InpC!L138</f>
        <v>0</v>
      </c>
      <c r="G282" s="569"/>
      <c r="H282" s="41">
        <f t="shared" si="7"/>
        <v>0</v>
      </c>
      <c r="I282" s="41">
        <f t="shared" si="7"/>
        <v>0</v>
      </c>
      <c r="J282" s="41">
        <f t="shared" si="7"/>
        <v>0</v>
      </c>
      <c r="K282" s="41">
        <f t="shared" si="7"/>
        <v>0</v>
      </c>
      <c r="L282" s="41">
        <f t="shared" si="7"/>
        <v>0</v>
      </c>
      <c r="M282" s="569"/>
    </row>
    <row r="283" spans="2:13" s="39" customFormat="1">
      <c r="B283" s="40" t="str">
        <f>InpC!H139</f>
        <v>sum</v>
      </c>
      <c r="C283" s="40">
        <f>InpC!I139</f>
        <v>0</v>
      </c>
      <c r="D283" s="40">
        <f>InpC!J139</f>
        <v>0</v>
      </c>
      <c r="E283" s="40">
        <f>InpC!K139</f>
        <v>0</v>
      </c>
      <c r="F283" s="40">
        <f>InpC!L139</f>
        <v>0</v>
      </c>
      <c r="G283" s="569"/>
      <c r="H283" s="41">
        <f t="shared" si="7"/>
        <v>0</v>
      </c>
      <c r="I283" s="41">
        <f t="shared" si="7"/>
        <v>0</v>
      </c>
      <c r="J283" s="41">
        <f t="shared" si="7"/>
        <v>0</v>
      </c>
      <c r="K283" s="41">
        <f t="shared" si="7"/>
        <v>0</v>
      </c>
      <c r="L283" s="41">
        <f t="shared" si="7"/>
        <v>0</v>
      </c>
      <c r="M283" s="569"/>
    </row>
    <row r="284" spans="2:13" s="39" customFormat="1">
      <c r="B284" s="40" t="str">
        <f>InpC!H140</f>
        <v>sum</v>
      </c>
      <c r="C284" s="40">
        <f>InpC!I140</f>
        <v>0</v>
      </c>
      <c r="D284" s="40">
        <f>InpC!J140</f>
        <v>0</v>
      </c>
      <c r="E284" s="40">
        <f>InpC!K140</f>
        <v>0</v>
      </c>
      <c r="F284" s="40">
        <f>InpC!L140</f>
        <v>0</v>
      </c>
      <c r="G284" s="569"/>
      <c r="H284" s="41">
        <f t="shared" si="7"/>
        <v>0</v>
      </c>
      <c r="I284" s="41">
        <f t="shared" si="7"/>
        <v>0</v>
      </c>
      <c r="J284" s="41">
        <f t="shared" si="7"/>
        <v>0</v>
      </c>
      <c r="K284" s="41">
        <f t="shared" si="7"/>
        <v>0</v>
      </c>
      <c r="L284" s="41">
        <f t="shared" si="7"/>
        <v>0</v>
      </c>
      <c r="M284" s="569"/>
    </row>
    <row r="285" spans="2:13" s="39" customFormat="1">
      <c r="B285" s="40" t="str">
        <f>InpC!H141</f>
        <v>sum</v>
      </c>
      <c r="C285" s="40">
        <f>InpC!I141</f>
        <v>0</v>
      </c>
      <c r="D285" s="40">
        <f>InpC!J141</f>
        <v>0</v>
      </c>
      <c r="E285" s="40">
        <f>InpC!K141</f>
        <v>0</v>
      </c>
      <c r="F285" s="40">
        <f>InpC!L141</f>
        <v>0</v>
      </c>
      <c r="G285" s="569"/>
      <c r="H285" s="41">
        <f t="shared" si="7"/>
        <v>0</v>
      </c>
      <c r="I285" s="41">
        <f t="shared" si="7"/>
        <v>0</v>
      </c>
      <c r="J285" s="41">
        <f t="shared" si="7"/>
        <v>0</v>
      </c>
      <c r="K285" s="41">
        <f t="shared" si="7"/>
        <v>0</v>
      </c>
      <c r="L285" s="41">
        <f t="shared" si="7"/>
        <v>0</v>
      </c>
      <c r="M285" s="569"/>
    </row>
    <row r="286" spans="2:13" s="39" customFormat="1">
      <c r="B286" s="40" t="str">
        <f>InpC!H142</f>
        <v>sum</v>
      </c>
      <c r="C286" s="40">
        <f>InpC!I142</f>
        <v>0</v>
      </c>
      <c r="D286" s="40">
        <f>InpC!J142</f>
        <v>0</v>
      </c>
      <c r="E286" s="40">
        <f>InpC!K142</f>
        <v>0</v>
      </c>
      <c r="F286" s="40">
        <f>InpC!L142</f>
        <v>0</v>
      </c>
      <c r="G286" s="569"/>
      <c r="H286" s="41">
        <f t="shared" si="7"/>
        <v>0</v>
      </c>
      <c r="I286" s="41">
        <f t="shared" si="7"/>
        <v>0</v>
      </c>
      <c r="J286" s="41">
        <f t="shared" si="7"/>
        <v>0</v>
      </c>
      <c r="K286" s="41">
        <f t="shared" si="7"/>
        <v>0</v>
      </c>
      <c r="L286" s="41">
        <f t="shared" si="7"/>
        <v>0</v>
      </c>
      <c r="M286" s="569"/>
    </row>
    <row r="287" spans="2:13" s="39" customFormat="1">
      <c r="B287" s="40" t="str">
        <f>InpC!H143</f>
        <v>sum</v>
      </c>
      <c r="C287" s="40">
        <f>InpC!I143</f>
        <v>0</v>
      </c>
      <c r="D287" s="40">
        <f>InpC!J143</f>
        <v>0</v>
      </c>
      <c r="E287" s="40">
        <f>InpC!K143</f>
        <v>0</v>
      </c>
      <c r="F287" s="40">
        <f>InpC!L143</f>
        <v>0</v>
      </c>
      <c r="G287" s="569"/>
      <c r="H287" s="41">
        <f t="shared" si="7"/>
        <v>0</v>
      </c>
      <c r="I287" s="41">
        <f t="shared" si="7"/>
        <v>0</v>
      </c>
      <c r="J287" s="41">
        <f t="shared" si="7"/>
        <v>0</v>
      </c>
      <c r="K287" s="41">
        <f t="shared" si="7"/>
        <v>0</v>
      </c>
      <c r="L287" s="41">
        <f t="shared" si="7"/>
        <v>0</v>
      </c>
      <c r="M287" s="569"/>
    </row>
    <row r="288" spans="2:13" s="39" customFormat="1">
      <c r="B288" s="40" t="str">
        <f>InpC!H144</f>
        <v>sum</v>
      </c>
      <c r="C288" s="40">
        <f>InpC!I144</f>
        <v>0</v>
      </c>
      <c r="D288" s="40">
        <f>InpC!J144</f>
        <v>0</v>
      </c>
      <c r="E288" s="40">
        <f>InpC!K144</f>
        <v>0</v>
      </c>
      <c r="F288" s="40">
        <f>InpC!L144</f>
        <v>0</v>
      </c>
      <c r="G288" s="569"/>
      <c r="H288" s="41">
        <f t="shared" si="7"/>
        <v>0</v>
      </c>
      <c r="I288" s="41">
        <f t="shared" si="7"/>
        <v>0</v>
      </c>
      <c r="J288" s="41">
        <f t="shared" si="7"/>
        <v>0</v>
      </c>
      <c r="K288" s="41">
        <f t="shared" si="7"/>
        <v>0</v>
      </c>
      <c r="L288" s="41">
        <f t="shared" si="7"/>
        <v>0</v>
      </c>
      <c r="M288" s="569"/>
    </row>
    <row r="289" spans="2:13" s="39" customFormat="1">
      <c r="B289" s="40" t="str">
        <f>InpC!H145</f>
        <v>sum</v>
      </c>
      <c r="C289" s="40">
        <f>InpC!I145</f>
        <v>0</v>
      </c>
      <c r="D289" s="40">
        <f>InpC!J145</f>
        <v>0</v>
      </c>
      <c r="E289" s="40">
        <f>InpC!K145</f>
        <v>0</v>
      </c>
      <c r="F289" s="40">
        <f>InpC!L145</f>
        <v>0</v>
      </c>
      <c r="G289" s="569"/>
      <c r="H289" s="41">
        <f t="shared" si="7"/>
        <v>0</v>
      </c>
      <c r="I289" s="41">
        <f t="shared" si="7"/>
        <v>0</v>
      </c>
      <c r="J289" s="41">
        <f t="shared" si="7"/>
        <v>0</v>
      </c>
      <c r="K289" s="41">
        <f t="shared" si="7"/>
        <v>0</v>
      </c>
      <c r="L289" s="41">
        <f t="shared" si="7"/>
        <v>0</v>
      </c>
      <c r="M289" s="569"/>
    </row>
    <row r="290" spans="2:13" s="39" customFormat="1">
      <c r="B290" s="40" t="str">
        <f>InpC!H146</f>
        <v>sum</v>
      </c>
      <c r="C290" s="40">
        <f>InpC!I146</f>
        <v>0</v>
      </c>
      <c r="D290" s="40">
        <f>InpC!J146</f>
        <v>0</v>
      </c>
      <c r="E290" s="40">
        <f>InpC!K146</f>
        <v>0</v>
      </c>
      <c r="F290" s="40">
        <f>InpC!L146</f>
        <v>0</v>
      </c>
      <c r="G290" s="569"/>
      <c r="H290" s="41">
        <f t="shared" si="7"/>
        <v>0</v>
      </c>
      <c r="I290" s="41">
        <f t="shared" si="7"/>
        <v>0</v>
      </c>
      <c r="J290" s="41">
        <f t="shared" si="7"/>
        <v>0</v>
      </c>
      <c r="K290" s="41">
        <f t="shared" si="7"/>
        <v>0</v>
      </c>
      <c r="L290" s="41">
        <f t="shared" si="7"/>
        <v>0</v>
      </c>
      <c r="M290" s="569"/>
    </row>
    <row r="291" spans="2:13" customFormat="1">
      <c r="B291" s="569" t="s">
        <v>656</v>
      </c>
      <c r="C291" s="569" t="str">
        <f>InpC!G48</f>
        <v>TPSR</v>
      </c>
      <c r="H291" s="439">
        <f>SUM(H246:H290)</f>
        <v>7.5325326786319016</v>
      </c>
      <c r="I291" s="439">
        <f>SUM(I246:I290)</f>
        <v>7.8955311767746945</v>
      </c>
      <c r="J291" s="439">
        <f>SUM(J246:J290)</f>
        <v>8.0263166296415704</v>
      </c>
      <c r="K291" s="439">
        <f>SUM(K246:K290)</f>
        <v>8.1590776935789417</v>
      </c>
      <c r="L291" s="439">
        <f>SUM(L246:L290)</f>
        <v>8.2949997352291138</v>
      </c>
    </row>
    <row r="292" spans="2:13" s="39" customFormat="1"/>
    <row r="293" spans="2:13" s="39" customFormat="1"/>
    <row r="294" spans="2:13" s="39" customFormat="1">
      <c r="B294" s="40">
        <f>InpC!H150</f>
        <v>0</v>
      </c>
      <c r="C294" s="40">
        <f>InpC!I150</f>
        <v>0</v>
      </c>
      <c r="D294" s="40">
        <f>InpC!J150</f>
        <v>0</v>
      </c>
      <c r="E294" s="40">
        <f>InpC!K150</f>
        <v>0</v>
      </c>
      <c r="F294" s="40">
        <f>InpC!L150</f>
        <v>0</v>
      </c>
      <c r="G294" s="41"/>
      <c r="H294" s="41">
        <f t="shared" ref="H294:L306" si="8">SUMIF($E$5:$E$177,$C294,H$5:H$177)+SUMIF($E$5:$E$177,$D294,H$5:H$177)+SUMIF($E$5:$E$177,$E294,H$5:H$177)+SUMIF($E$5:$E$177,$F294,H$5:H$177)+SUMIF($E$5:$E$177,$B294,H$5:H$177)</f>
        <v>0</v>
      </c>
      <c r="I294" s="41">
        <f t="shared" si="8"/>
        <v>0</v>
      </c>
      <c r="J294" s="41">
        <f t="shared" si="8"/>
        <v>0</v>
      </c>
      <c r="K294" s="41">
        <f t="shared" si="8"/>
        <v>0</v>
      </c>
      <c r="L294" s="41">
        <f t="shared" si="8"/>
        <v>0</v>
      </c>
      <c r="M294" s="41"/>
    </row>
    <row r="295" spans="2:13" s="39" customFormat="1">
      <c r="B295" s="40">
        <f>InpC!H151</f>
        <v>0</v>
      </c>
      <c r="C295" s="40">
        <f>InpC!I151</f>
        <v>0</v>
      </c>
      <c r="D295" s="40">
        <f>InpC!J151</f>
        <v>0</v>
      </c>
      <c r="E295" s="40">
        <f>InpC!K151</f>
        <v>0</v>
      </c>
      <c r="F295" s="40">
        <f>InpC!L151</f>
        <v>0</v>
      </c>
      <c r="G295" s="41"/>
      <c r="H295" s="41">
        <f t="shared" si="8"/>
        <v>0</v>
      </c>
      <c r="I295" s="41">
        <f t="shared" si="8"/>
        <v>0</v>
      </c>
      <c r="J295" s="41">
        <f t="shared" si="8"/>
        <v>0</v>
      </c>
      <c r="K295" s="41">
        <f t="shared" si="8"/>
        <v>0</v>
      </c>
      <c r="L295" s="41">
        <f t="shared" si="8"/>
        <v>0</v>
      </c>
      <c r="M295" s="41"/>
    </row>
    <row r="296" spans="2:13" s="39" customFormat="1">
      <c r="B296" s="40">
        <f>InpC!H152</f>
        <v>0</v>
      </c>
      <c r="C296" s="40">
        <f>InpC!I152</f>
        <v>0</v>
      </c>
      <c r="D296" s="40">
        <f>InpC!J152</f>
        <v>0</v>
      </c>
      <c r="E296" s="40">
        <f>InpC!K152</f>
        <v>0</v>
      </c>
      <c r="F296" s="40">
        <f>InpC!L152</f>
        <v>0</v>
      </c>
      <c r="G296" s="41"/>
      <c r="H296" s="41">
        <f t="shared" si="8"/>
        <v>0</v>
      </c>
      <c r="I296" s="41">
        <f t="shared" si="8"/>
        <v>0</v>
      </c>
      <c r="J296" s="41">
        <f t="shared" si="8"/>
        <v>0</v>
      </c>
      <c r="K296" s="41">
        <f t="shared" si="8"/>
        <v>0</v>
      </c>
      <c r="L296" s="41">
        <f t="shared" si="8"/>
        <v>0</v>
      </c>
      <c r="M296" s="41"/>
    </row>
    <row r="297" spans="2:13" s="39" customFormat="1">
      <c r="B297" s="40">
        <f>InpC!H153</f>
        <v>0</v>
      </c>
      <c r="C297" s="40">
        <f>InpC!I153</f>
        <v>0</v>
      </c>
      <c r="D297" s="40">
        <f>InpC!J153</f>
        <v>0</v>
      </c>
      <c r="E297" s="40">
        <f>InpC!K153</f>
        <v>0</v>
      </c>
      <c r="F297" s="40">
        <f>InpC!L153</f>
        <v>0</v>
      </c>
      <c r="G297" s="41"/>
      <c r="H297" s="41">
        <f t="shared" si="8"/>
        <v>0</v>
      </c>
      <c r="I297" s="41">
        <f t="shared" si="8"/>
        <v>0</v>
      </c>
      <c r="J297" s="41">
        <f t="shared" si="8"/>
        <v>0</v>
      </c>
      <c r="K297" s="41">
        <f t="shared" si="8"/>
        <v>0</v>
      </c>
      <c r="L297" s="41">
        <f t="shared" si="8"/>
        <v>0</v>
      </c>
      <c r="M297" s="41"/>
    </row>
    <row r="298" spans="2:13" s="39" customFormat="1">
      <c r="B298" s="40">
        <f>InpC!H154</f>
        <v>0</v>
      </c>
      <c r="C298" s="40">
        <f>InpC!I154</f>
        <v>0</v>
      </c>
      <c r="D298" s="40">
        <f>InpC!J154</f>
        <v>0</v>
      </c>
      <c r="E298" s="40">
        <f>InpC!K154</f>
        <v>0</v>
      </c>
      <c r="F298" s="40">
        <f>InpC!L154</f>
        <v>0</v>
      </c>
      <c r="G298" s="41"/>
      <c r="H298" s="41">
        <f t="shared" si="8"/>
        <v>0</v>
      </c>
      <c r="I298" s="41">
        <f t="shared" si="8"/>
        <v>0</v>
      </c>
      <c r="J298" s="41">
        <f t="shared" si="8"/>
        <v>0</v>
      </c>
      <c r="K298" s="41">
        <f t="shared" si="8"/>
        <v>0</v>
      </c>
      <c r="L298" s="41">
        <f t="shared" si="8"/>
        <v>0</v>
      </c>
      <c r="M298" s="41"/>
    </row>
    <row r="299" spans="2:13" s="39" customFormat="1">
      <c r="B299" s="40">
        <f>InpC!H155</f>
        <v>0</v>
      </c>
      <c r="C299" s="40">
        <f>InpC!I155</f>
        <v>0</v>
      </c>
      <c r="D299" s="40">
        <f>InpC!J155</f>
        <v>0</v>
      </c>
      <c r="E299" s="40">
        <f>InpC!K155</f>
        <v>0</v>
      </c>
      <c r="F299" s="40">
        <f>InpC!L155</f>
        <v>0</v>
      </c>
      <c r="G299" s="41"/>
      <c r="H299" s="41">
        <f t="shared" si="8"/>
        <v>0</v>
      </c>
      <c r="I299" s="41">
        <f t="shared" si="8"/>
        <v>0</v>
      </c>
      <c r="J299" s="41">
        <f t="shared" si="8"/>
        <v>0</v>
      </c>
      <c r="K299" s="41">
        <f t="shared" si="8"/>
        <v>0</v>
      </c>
      <c r="L299" s="41">
        <f t="shared" si="8"/>
        <v>0</v>
      </c>
      <c r="M299" s="41"/>
    </row>
    <row r="300" spans="2:13" s="39" customFormat="1">
      <c r="B300" s="40">
        <f>InpC!H156</f>
        <v>0</v>
      </c>
      <c r="C300" s="40">
        <f>InpC!I156</f>
        <v>0</v>
      </c>
      <c r="D300" s="40">
        <f>InpC!J156</f>
        <v>0</v>
      </c>
      <c r="E300" s="40">
        <f>InpC!K156</f>
        <v>0</v>
      </c>
      <c r="F300" s="40">
        <f>InpC!L156</f>
        <v>0</v>
      </c>
      <c r="G300" s="41"/>
      <c r="H300" s="41">
        <f t="shared" si="8"/>
        <v>0</v>
      </c>
      <c r="I300" s="41">
        <f t="shared" si="8"/>
        <v>0</v>
      </c>
      <c r="J300" s="41">
        <f t="shared" si="8"/>
        <v>0</v>
      </c>
      <c r="K300" s="41">
        <f t="shared" si="8"/>
        <v>0</v>
      </c>
      <c r="L300" s="41">
        <f t="shared" si="8"/>
        <v>0</v>
      </c>
      <c r="M300" s="41"/>
    </row>
    <row r="301" spans="2:13" s="39" customFormat="1">
      <c r="B301" s="40">
        <f>InpC!H157</f>
        <v>0</v>
      </c>
      <c r="C301" s="40">
        <f>InpC!I157</f>
        <v>0</v>
      </c>
      <c r="D301" s="40">
        <f>InpC!J157</f>
        <v>0</v>
      </c>
      <c r="E301" s="40">
        <f>InpC!K157</f>
        <v>0</v>
      </c>
      <c r="F301" s="40">
        <f>InpC!L157</f>
        <v>0</v>
      </c>
      <c r="G301" s="41"/>
      <c r="H301" s="41">
        <f t="shared" si="8"/>
        <v>0</v>
      </c>
      <c r="I301" s="41">
        <f t="shared" si="8"/>
        <v>0</v>
      </c>
      <c r="J301" s="41">
        <f t="shared" si="8"/>
        <v>0</v>
      </c>
      <c r="K301" s="41">
        <f t="shared" si="8"/>
        <v>0</v>
      </c>
      <c r="L301" s="41">
        <f t="shared" si="8"/>
        <v>0</v>
      </c>
      <c r="M301" s="41"/>
    </row>
    <row r="302" spans="2:13" s="39" customFormat="1">
      <c r="B302" s="40">
        <f>InpC!H158</f>
        <v>0</v>
      </c>
      <c r="C302" s="40">
        <f>InpC!I158</f>
        <v>0</v>
      </c>
      <c r="D302" s="40">
        <f>InpC!J158</f>
        <v>0</v>
      </c>
      <c r="E302" s="40">
        <f>InpC!K158</f>
        <v>0</v>
      </c>
      <c r="F302" s="40">
        <f>InpC!L158</f>
        <v>0</v>
      </c>
      <c r="G302" s="569"/>
      <c r="H302" s="41">
        <f t="shared" si="8"/>
        <v>0</v>
      </c>
      <c r="I302" s="41">
        <f t="shared" si="8"/>
        <v>0</v>
      </c>
      <c r="J302" s="41">
        <f t="shared" si="8"/>
        <v>0</v>
      </c>
      <c r="K302" s="41">
        <f t="shared" si="8"/>
        <v>0</v>
      </c>
      <c r="L302" s="41">
        <f t="shared" si="8"/>
        <v>0</v>
      </c>
      <c r="M302" s="41"/>
    </row>
    <row r="303" spans="2:13" s="39" customFormat="1">
      <c r="B303" s="40">
        <f>InpC!H159</f>
        <v>0</v>
      </c>
      <c r="C303" s="40">
        <f>InpC!I159</f>
        <v>0</v>
      </c>
      <c r="D303" s="40">
        <f>InpC!J159</f>
        <v>0</v>
      </c>
      <c r="E303" s="40">
        <f>InpC!K159</f>
        <v>0</v>
      </c>
      <c r="F303" s="40">
        <f>InpC!L159</f>
        <v>0</v>
      </c>
      <c r="G303" s="569"/>
      <c r="H303" s="41">
        <f t="shared" si="8"/>
        <v>0</v>
      </c>
      <c r="I303" s="41">
        <f t="shared" si="8"/>
        <v>0</v>
      </c>
      <c r="J303" s="41">
        <f t="shared" si="8"/>
        <v>0</v>
      </c>
      <c r="K303" s="41">
        <f t="shared" si="8"/>
        <v>0</v>
      </c>
      <c r="L303" s="41">
        <f t="shared" si="8"/>
        <v>0</v>
      </c>
      <c r="M303" s="41"/>
    </row>
    <row r="304" spans="2:13" s="39" customFormat="1">
      <c r="B304" s="40">
        <f>InpC!H160</f>
        <v>0</v>
      </c>
      <c r="C304" s="40">
        <f>InpC!I160</f>
        <v>0</v>
      </c>
      <c r="D304" s="40">
        <f>InpC!J160</f>
        <v>0</v>
      </c>
      <c r="E304" s="40">
        <f>InpC!K160</f>
        <v>0</v>
      </c>
      <c r="F304" s="40">
        <f>InpC!L160</f>
        <v>0</v>
      </c>
      <c r="G304" s="569"/>
      <c r="H304" s="41">
        <f t="shared" si="8"/>
        <v>0</v>
      </c>
      <c r="I304" s="41">
        <f t="shared" si="8"/>
        <v>0</v>
      </c>
      <c r="J304" s="41">
        <f t="shared" si="8"/>
        <v>0</v>
      </c>
      <c r="K304" s="41">
        <f t="shared" si="8"/>
        <v>0</v>
      </c>
      <c r="L304" s="41">
        <f t="shared" si="8"/>
        <v>0</v>
      </c>
      <c r="M304" s="41"/>
    </row>
    <row r="305" spans="2:13" s="39" customFormat="1">
      <c r="B305" s="40">
        <f>InpC!H161</f>
        <v>0</v>
      </c>
      <c r="C305" s="40">
        <f>InpC!I161</f>
        <v>0</v>
      </c>
      <c r="D305" s="40">
        <f>InpC!J161</f>
        <v>0</v>
      </c>
      <c r="E305" s="40">
        <f>InpC!K161</f>
        <v>0</v>
      </c>
      <c r="F305" s="40">
        <f>InpC!L161</f>
        <v>0</v>
      </c>
      <c r="G305" s="569"/>
      <c r="H305" s="41">
        <f t="shared" si="8"/>
        <v>0</v>
      </c>
      <c r="I305" s="41">
        <f t="shared" si="8"/>
        <v>0</v>
      </c>
      <c r="J305" s="41">
        <f t="shared" si="8"/>
        <v>0</v>
      </c>
      <c r="K305" s="41">
        <f t="shared" si="8"/>
        <v>0</v>
      </c>
      <c r="L305" s="41">
        <f t="shared" si="8"/>
        <v>0</v>
      </c>
      <c r="M305" s="41"/>
    </row>
    <row r="306" spans="2:13" s="39" customFormat="1">
      <c r="B306" s="40">
        <f>InpC!H162</f>
        <v>0</v>
      </c>
      <c r="C306" s="40">
        <f>InpC!I162</f>
        <v>0</v>
      </c>
      <c r="D306" s="40">
        <f>InpC!J162</f>
        <v>0</v>
      </c>
      <c r="E306" s="40">
        <f>InpC!K162</f>
        <v>0</v>
      </c>
      <c r="F306" s="40">
        <f>InpC!L162</f>
        <v>0</v>
      </c>
      <c r="G306" s="569"/>
      <c r="H306" s="41">
        <f t="shared" si="8"/>
        <v>0</v>
      </c>
      <c r="I306" s="41">
        <f t="shared" si="8"/>
        <v>0</v>
      </c>
      <c r="J306" s="41">
        <f t="shared" si="8"/>
        <v>0</v>
      </c>
      <c r="K306" s="41">
        <f t="shared" si="8"/>
        <v>0</v>
      </c>
      <c r="L306" s="41">
        <f t="shared" si="8"/>
        <v>0</v>
      </c>
      <c r="M306" s="41"/>
    </row>
    <row r="307" spans="2:13" s="39" customFormat="1">
      <c r="B307" s="569" t="s">
        <v>657</v>
      </c>
      <c r="C307" s="569" t="s">
        <v>658</v>
      </c>
      <c r="D307" s="571"/>
      <c r="E307" s="569"/>
      <c r="F307" s="569"/>
      <c r="G307" s="569"/>
      <c r="H307" s="43">
        <f>SUM(H294:H306)</f>
        <v>0</v>
      </c>
      <c r="I307" s="43">
        <f>SUM(I294:I306)</f>
        <v>0</v>
      </c>
      <c r="J307" s="43">
        <f>SUM(J294:J306)</f>
        <v>0</v>
      </c>
      <c r="K307" s="43">
        <f>SUM(K294:K306)</f>
        <v>0</v>
      </c>
      <c r="L307" s="43">
        <f>SUM(L294:L306)</f>
        <v>0</v>
      </c>
      <c r="M307" s="569"/>
    </row>
    <row r="308" spans="2:13" customFormat="1"/>
    <row r="309" spans="2:13" customFormat="1"/>
    <row r="310" spans="2:13" s="39" customFormat="1">
      <c r="B310" s="40" t="str">
        <f>InpC!H166</f>
        <v>DS2E_003C_PR24</v>
      </c>
      <c r="C310" s="40" t="str">
        <f>InpC!I166</f>
        <v>DS2E_005C_PR24</v>
      </c>
      <c r="D310" s="40" t="str">
        <f>InpC!J166</f>
        <v>DS2W_001_C_PR24</v>
      </c>
      <c r="E310" s="40" t="str">
        <f>InpC!K166</f>
        <v>DS2W_003_C_PR24</v>
      </c>
      <c r="F310" s="40">
        <f>InpC!L166</f>
        <v>0</v>
      </c>
      <c r="G310" s="569"/>
      <c r="H310" s="41">
        <f t="shared" ref="H310:L325" si="9">SUMIF($E$5:$E$177,$C310,H$5:H$177)+SUMIF($E$5:$E$177,$D310,H$5:H$177)+SUMIF($E$5:$E$177,$E310,H$5:H$177)+SUMIF($E$5:$E$177,$F310,H$5:H$177)+SUMIF($E$5:$E$177,$B310,H$5:H$177)</f>
        <v>0</v>
      </c>
      <c r="I310" s="41">
        <f t="shared" si="9"/>
        <v>0</v>
      </c>
      <c r="J310" s="41">
        <f t="shared" si="9"/>
        <v>0</v>
      </c>
      <c r="K310" s="41">
        <f t="shared" si="9"/>
        <v>0</v>
      </c>
      <c r="L310" s="41">
        <f t="shared" si="9"/>
        <v>0</v>
      </c>
      <c r="M310" s="569"/>
    </row>
    <row r="311" spans="2:13" s="39" customFormat="1">
      <c r="B311" s="40" t="str">
        <f>InpC!H167</f>
        <v>DS2E_003O_PR24</v>
      </c>
      <c r="C311" s="40" t="str">
        <f>InpC!I167</f>
        <v>DS2E_005O_PR24</v>
      </c>
      <c r="D311" s="40" t="str">
        <f>InpC!J167</f>
        <v>DS2W_001_O_PR24</v>
      </c>
      <c r="E311" s="40" t="str">
        <f>InpC!K167</f>
        <v>DS2W_003_O_PR24</v>
      </c>
      <c r="F311" s="40">
        <f>InpC!L167</f>
        <v>0</v>
      </c>
      <c r="G311" s="569"/>
      <c r="H311" s="41">
        <f t="shared" si="9"/>
        <v>0</v>
      </c>
      <c r="I311" s="41">
        <f t="shared" si="9"/>
        <v>0</v>
      </c>
      <c r="J311" s="41">
        <f t="shared" si="9"/>
        <v>0</v>
      </c>
      <c r="K311" s="41">
        <f t="shared" si="9"/>
        <v>0</v>
      </c>
      <c r="L311" s="41">
        <f t="shared" si="9"/>
        <v>0</v>
      </c>
      <c r="M311" s="569"/>
    </row>
    <row r="312" spans="2:13" s="39" customFormat="1">
      <c r="B312" s="40" t="str">
        <f>InpC!H168</f>
        <v>sum</v>
      </c>
      <c r="C312" s="40">
        <f>InpC!I168</f>
        <v>0</v>
      </c>
      <c r="D312" s="40">
        <f>InpC!J168</f>
        <v>0</v>
      </c>
      <c r="E312" s="40">
        <f>InpC!K168</f>
        <v>0</v>
      </c>
      <c r="F312" s="40">
        <f>InpC!L168</f>
        <v>0</v>
      </c>
      <c r="G312" s="569"/>
      <c r="H312" s="41">
        <f t="shared" si="9"/>
        <v>0</v>
      </c>
      <c r="I312" s="41">
        <f t="shared" si="9"/>
        <v>0</v>
      </c>
      <c r="J312" s="41">
        <f t="shared" si="9"/>
        <v>0</v>
      </c>
      <c r="K312" s="41">
        <f t="shared" si="9"/>
        <v>0</v>
      </c>
      <c r="L312" s="41">
        <f t="shared" si="9"/>
        <v>0</v>
      </c>
      <c r="M312" s="569"/>
    </row>
    <row r="313" spans="2:13" s="39" customFormat="1">
      <c r="B313" s="40" t="str">
        <f>InpC!H169</f>
        <v>DS3_003TOT_PR24</v>
      </c>
      <c r="C313" s="40">
        <f>InpC!I169</f>
        <v>0</v>
      </c>
      <c r="D313" s="40">
        <f>InpC!J169</f>
        <v>0</v>
      </c>
      <c r="E313" s="40">
        <f>InpC!K169</f>
        <v>0</v>
      </c>
      <c r="F313" s="40">
        <f>InpC!L169</f>
        <v>0</v>
      </c>
      <c r="G313" s="569"/>
      <c r="H313" s="41">
        <f t="shared" si="9"/>
        <v>0</v>
      </c>
      <c r="I313" s="41">
        <f t="shared" si="9"/>
        <v>0</v>
      </c>
      <c r="J313" s="41">
        <f t="shared" si="9"/>
        <v>0</v>
      </c>
      <c r="K313" s="41">
        <f t="shared" si="9"/>
        <v>0</v>
      </c>
      <c r="L313" s="41">
        <f t="shared" si="9"/>
        <v>0</v>
      </c>
      <c r="M313" s="569"/>
    </row>
    <row r="314" spans="2:13" s="39" customFormat="1">
      <c r="B314" s="40" t="str">
        <f>InpC!H170</f>
        <v>DS3_007TOT_PR24</v>
      </c>
      <c r="C314" s="40">
        <f>InpC!I170</f>
        <v>0</v>
      </c>
      <c r="D314" s="40">
        <f>InpC!J170</f>
        <v>0</v>
      </c>
      <c r="E314" s="40">
        <f>InpC!K170</f>
        <v>0</v>
      </c>
      <c r="F314" s="40">
        <f>InpC!L170</f>
        <v>0</v>
      </c>
      <c r="G314" s="569"/>
      <c r="H314" s="41">
        <f t="shared" si="9"/>
        <v>0</v>
      </c>
      <c r="I314" s="41">
        <f t="shared" si="9"/>
        <v>0</v>
      </c>
      <c r="J314" s="41">
        <f t="shared" si="9"/>
        <v>0</v>
      </c>
      <c r="K314" s="41">
        <f t="shared" si="9"/>
        <v>0</v>
      </c>
      <c r="L314" s="41">
        <f t="shared" si="9"/>
        <v>0</v>
      </c>
      <c r="M314" s="569"/>
    </row>
    <row r="315" spans="2:13" s="39" customFormat="1">
      <c r="B315" s="40" t="str">
        <f>InpC!H171</f>
        <v>sum</v>
      </c>
      <c r="C315" s="40">
        <f>InpC!I171</f>
        <v>0</v>
      </c>
      <c r="D315" s="40">
        <f>InpC!J171</f>
        <v>0</v>
      </c>
      <c r="E315" s="40">
        <f>InpC!K171</f>
        <v>0</v>
      </c>
      <c r="F315" s="40">
        <f>InpC!L171</f>
        <v>0</v>
      </c>
      <c r="G315" s="569"/>
      <c r="H315" s="41">
        <f t="shared" si="9"/>
        <v>0</v>
      </c>
      <c r="I315" s="41">
        <f t="shared" si="9"/>
        <v>0</v>
      </c>
      <c r="J315" s="41">
        <f t="shared" si="9"/>
        <v>0</v>
      </c>
      <c r="K315" s="41">
        <f t="shared" si="9"/>
        <v>0</v>
      </c>
      <c r="L315" s="41">
        <f t="shared" si="9"/>
        <v>0</v>
      </c>
      <c r="M315" s="569"/>
    </row>
    <row r="316" spans="2:13" s="39" customFormat="1">
      <c r="B316" s="40" t="str">
        <f>InpC!H172</f>
        <v>DS2E_006C_PR24</v>
      </c>
      <c r="C316" s="40" t="str">
        <f>InpC!I172</f>
        <v>DS2W_004_C_PR24</v>
      </c>
      <c r="D316" s="40">
        <f>InpC!J172</f>
        <v>0</v>
      </c>
      <c r="E316" s="40">
        <f>InpC!K172</f>
        <v>0</v>
      </c>
      <c r="F316" s="40">
        <f>InpC!L172</f>
        <v>0</v>
      </c>
      <c r="G316" s="569"/>
      <c r="H316" s="41">
        <f t="shared" si="9"/>
        <v>0</v>
      </c>
      <c r="I316" s="41">
        <f t="shared" si="9"/>
        <v>0</v>
      </c>
      <c r="J316" s="41">
        <f t="shared" si="9"/>
        <v>0</v>
      </c>
      <c r="K316" s="41">
        <f t="shared" si="9"/>
        <v>0</v>
      </c>
      <c r="L316" s="41">
        <f t="shared" si="9"/>
        <v>0</v>
      </c>
      <c r="M316" s="569"/>
    </row>
    <row r="317" spans="2:13" s="39" customFormat="1">
      <c r="B317" s="40" t="str">
        <f>InpC!H173</f>
        <v>DS2E_006O_PR24</v>
      </c>
      <c r="C317" s="40" t="str">
        <f>InpC!I173</f>
        <v>DS2W_004_O_PR24</v>
      </c>
      <c r="D317" s="40">
        <f>InpC!J173</f>
        <v>0</v>
      </c>
      <c r="E317" s="40">
        <f>InpC!K173</f>
        <v>0</v>
      </c>
      <c r="F317" s="40">
        <f>InpC!L173</f>
        <v>0</v>
      </c>
      <c r="G317" s="569"/>
      <c r="H317" s="41">
        <f t="shared" si="9"/>
        <v>0</v>
      </c>
      <c r="I317" s="41">
        <f t="shared" si="9"/>
        <v>0</v>
      </c>
      <c r="J317" s="41">
        <f t="shared" si="9"/>
        <v>0</v>
      </c>
      <c r="K317" s="41">
        <f t="shared" si="9"/>
        <v>0</v>
      </c>
      <c r="L317" s="41">
        <f t="shared" si="9"/>
        <v>0</v>
      </c>
      <c r="M317" s="569"/>
    </row>
    <row r="318" spans="2:13" s="39" customFormat="1">
      <c r="B318" s="40" t="str">
        <f>InpC!H174</f>
        <v>sum</v>
      </c>
      <c r="C318" s="40">
        <f>InpC!I174</f>
        <v>0</v>
      </c>
      <c r="D318" s="40">
        <f>InpC!J174</f>
        <v>0</v>
      </c>
      <c r="E318" s="40">
        <f>InpC!K174</f>
        <v>0</v>
      </c>
      <c r="F318" s="40">
        <f>InpC!L174</f>
        <v>0</v>
      </c>
      <c r="G318" s="569"/>
      <c r="H318" s="41">
        <f t="shared" si="9"/>
        <v>0</v>
      </c>
      <c r="I318" s="41">
        <f t="shared" si="9"/>
        <v>0</v>
      </c>
      <c r="J318" s="41">
        <f t="shared" si="9"/>
        <v>0</v>
      </c>
      <c r="K318" s="41">
        <f t="shared" si="9"/>
        <v>0</v>
      </c>
      <c r="L318" s="41">
        <f t="shared" si="9"/>
        <v>0</v>
      </c>
      <c r="M318" s="569"/>
    </row>
    <row r="319" spans="2:13" s="39" customFormat="1">
      <c r="B319" s="40" t="str">
        <f>InpC!H175</f>
        <v>DS3_004TOT_PR24</v>
      </c>
      <c r="C319" s="40">
        <f>InpC!I175</f>
        <v>0</v>
      </c>
      <c r="D319" s="40">
        <f>InpC!J175</f>
        <v>0</v>
      </c>
      <c r="E319" s="40">
        <f>InpC!K175</f>
        <v>0</v>
      </c>
      <c r="F319" s="40">
        <f>InpC!L175</f>
        <v>0</v>
      </c>
      <c r="G319" s="569"/>
      <c r="H319" s="41">
        <f t="shared" si="9"/>
        <v>0</v>
      </c>
      <c r="I319" s="41">
        <f t="shared" si="9"/>
        <v>0</v>
      </c>
      <c r="J319" s="41">
        <f t="shared" si="9"/>
        <v>0</v>
      </c>
      <c r="K319" s="41">
        <f t="shared" si="9"/>
        <v>0</v>
      </c>
      <c r="L319" s="41">
        <f t="shared" si="9"/>
        <v>0</v>
      </c>
      <c r="M319" s="569"/>
    </row>
    <row r="320" spans="2:13" s="39" customFormat="1">
      <c r="B320" s="40" t="str">
        <f>InpC!H176</f>
        <v>DS3_008TOT_PR24</v>
      </c>
      <c r="C320" s="40">
        <f>InpC!I176</f>
        <v>0</v>
      </c>
      <c r="D320" s="40">
        <f>InpC!J176</f>
        <v>0</v>
      </c>
      <c r="E320" s="40">
        <f>InpC!K176</f>
        <v>0</v>
      </c>
      <c r="F320" s="40">
        <f>InpC!L176</f>
        <v>0</v>
      </c>
      <c r="G320" s="569"/>
      <c r="H320" s="41">
        <f t="shared" si="9"/>
        <v>0</v>
      </c>
      <c r="I320" s="41">
        <f t="shared" si="9"/>
        <v>0</v>
      </c>
      <c r="J320" s="41">
        <f t="shared" si="9"/>
        <v>0</v>
      </c>
      <c r="K320" s="41">
        <f t="shared" si="9"/>
        <v>0</v>
      </c>
      <c r="L320" s="41">
        <f t="shared" si="9"/>
        <v>0</v>
      </c>
      <c r="M320" s="569"/>
    </row>
    <row r="321" spans="2:13" s="39" customFormat="1">
      <c r="B321" s="40" t="str">
        <f>InpC!H177</f>
        <v>sum</v>
      </c>
      <c r="C321" s="40">
        <f>InpC!I177</f>
        <v>0</v>
      </c>
      <c r="D321" s="40">
        <f>InpC!J177</f>
        <v>0</v>
      </c>
      <c r="E321" s="40">
        <f>InpC!K177</f>
        <v>0</v>
      </c>
      <c r="F321" s="40">
        <f>InpC!L177</f>
        <v>0</v>
      </c>
      <c r="G321" s="569"/>
      <c r="H321" s="41">
        <f t="shared" si="9"/>
        <v>0</v>
      </c>
      <c r="I321" s="41">
        <f t="shared" si="9"/>
        <v>0</v>
      </c>
      <c r="J321" s="41">
        <f t="shared" si="9"/>
        <v>0</v>
      </c>
      <c r="K321" s="41">
        <f t="shared" si="9"/>
        <v>0</v>
      </c>
      <c r="L321" s="41">
        <f t="shared" si="9"/>
        <v>0</v>
      </c>
      <c r="M321" s="569"/>
    </row>
    <row r="322" spans="2:13" s="39" customFormat="1">
      <c r="B322" s="40" t="str">
        <f>InpC!H178</f>
        <v>DS2E_002C_PR24</v>
      </c>
      <c r="C322" s="40" t="str">
        <f>InpC!I178</f>
        <v>DS2W_007_C_PR24</v>
      </c>
      <c r="D322" s="40">
        <f>InpC!J178</f>
        <v>0</v>
      </c>
      <c r="E322" s="40">
        <f>InpC!K178</f>
        <v>0</v>
      </c>
      <c r="F322" s="40">
        <f>InpC!L178</f>
        <v>0</v>
      </c>
      <c r="G322" s="569"/>
      <c r="H322" s="41">
        <f t="shared" si="9"/>
        <v>0</v>
      </c>
      <c r="I322" s="41">
        <f t="shared" si="9"/>
        <v>0</v>
      </c>
      <c r="J322" s="41">
        <f t="shared" si="9"/>
        <v>0</v>
      </c>
      <c r="K322" s="41">
        <f t="shared" si="9"/>
        <v>0</v>
      </c>
      <c r="L322" s="41">
        <f t="shared" si="9"/>
        <v>0</v>
      </c>
      <c r="M322" s="569"/>
    </row>
    <row r="323" spans="2:13" s="39" customFormat="1">
      <c r="B323" s="40" t="str">
        <f>InpC!H179</f>
        <v>DS2E_002O_PR24</v>
      </c>
      <c r="C323" s="40" t="str">
        <f>InpC!I179</f>
        <v>DS2W_007_O_PR24</v>
      </c>
      <c r="D323" s="40">
        <f>InpC!J179</f>
        <v>0</v>
      </c>
      <c r="E323" s="40">
        <f>InpC!K179</f>
        <v>0</v>
      </c>
      <c r="F323" s="40">
        <f>InpC!L179</f>
        <v>0</v>
      </c>
      <c r="G323" s="569"/>
      <c r="H323" s="41">
        <f t="shared" si="9"/>
        <v>0</v>
      </c>
      <c r="I323" s="41">
        <f t="shared" si="9"/>
        <v>0</v>
      </c>
      <c r="J323" s="41">
        <f t="shared" si="9"/>
        <v>0</v>
      </c>
      <c r="K323" s="41">
        <f t="shared" si="9"/>
        <v>0</v>
      </c>
      <c r="L323" s="41">
        <f t="shared" si="9"/>
        <v>0</v>
      </c>
      <c r="M323" s="569"/>
    </row>
    <row r="324" spans="2:13" s="39" customFormat="1">
      <c r="B324" s="40" t="str">
        <f>InpC!H180</f>
        <v>sum</v>
      </c>
      <c r="C324" s="40">
        <f>InpC!I180</f>
        <v>0</v>
      </c>
      <c r="D324" s="40">
        <f>InpC!J180</f>
        <v>0</v>
      </c>
      <c r="E324" s="40">
        <f>InpC!K180</f>
        <v>0</v>
      </c>
      <c r="F324" s="40">
        <f>InpC!L180</f>
        <v>0</v>
      </c>
      <c r="G324" s="569"/>
      <c r="H324" s="41">
        <f t="shared" si="9"/>
        <v>0</v>
      </c>
      <c r="I324" s="41">
        <f t="shared" si="9"/>
        <v>0</v>
      </c>
      <c r="J324" s="41">
        <f t="shared" si="9"/>
        <v>0</v>
      </c>
      <c r="K324" s="41">
        <f t="shared" si="9"/>
        <v>0</v>
      </c>
      <c r="L324" s="41">
        <f t="shared" si="9"/>
        <v>0</v>
      </c>
      <c r="M324" s="569"/>
    </row>
    <row r="325" spans="2:13" s="39" customFormat="1">
      <c r="B325" s="40" t="str">
        <f>InpC!H181</f>
        <v>DS3_014TOT_PR24</v>
      </c>
      <c r="C325" s="40">
        <f>InpC!I181</f>
        <v>0</v>
      </c>
      <c r="D325" s="40">
        <f>InpC!J181</f>
        <v>0</v>
      </c>
      <c r="E325" s="40">
        <f>InpC!K181</f>
        <v>0</v>
      </c>
      <c r="F325" s="40">
        <f>InpC!L181</f>
        <v>0</v>
      </c>
      <c r="G325" s="569"/>
      <c r="H325" s="41">
        <f t="shared" si="9"/>
        <v>0</v>
      </c>
      <c r="I325" s="41">
        <f t="shared" si="9"/>
        <v>0</v>
      </c>
      <c r="J325" s="41">
        <f t="shared" si="9"/>
        <v>0</v>
      </c>
      <c r="K325" s="41">
        <f t="shared" si="9"/>
        <v>0</v>
      </c>
      <c r="L325" s="41">
        <f t="shared" si="9"/>
        <v>0</v>
      </c>
      <c r="M325" s="569"/>
    </row>
    <row r="326" spans="2:13" s="39" customFormat="1">
      <c r="B326" s="40" t="str">
        <f>InpC!H182</f>
        <v>DS3_015TOT_PR24</v>
      </c>
      <c r="C326" s="40">
        <f>InpC!I182</f>
        <v>0</v>
      </c>
      <c r="D326" s="40">
        <f>InpC!J182</f>
        <v>0</v>
      </c>
      <c r="E326" s="40">
        <f>InpC!K182</f>
        <v>0</v>
      </c>
      <c r="F326" s="40">
        <f>InpC!L182</f>
        <v>0</v>
      </c>
      <c r="G326" s="569"/>
      <c r="H326" s="41">
        <f t="shared" ref="H326:L341" si="10">SUMIF($E$5:$E$177,$C326,H$5:H$177)+SUMIF($E$5:$E$177,$D326,H$5:H$177)+SUMIF($E$5:$E$177,$E326,H$5:H$177)+SUMIF($E$5:$E$177,$F326,H$5:H$177)+SUMIF($E$5:$E$177,$B326,H$5:H$177)</f>
        <v>0</v>
      </c>
      <c r="I326" s="41">
        <f t="shared" si="10"/>
        <v>0</v>
      </c>
      <c r="J326" s="41">
        <f t="shared" si="10"/>
        <v>0</v>
      </c>
      <c r="K326" s="41">
        <f t="shared" si="10"/>
        <v>0</v>
      </c>
      <c r="L326" s="41">
        <f t="shared" si="10"/>
        <v>0</v>
      </c>
      <c r="M326" s="569"/>
    </row>
    <row r="327" spans="2:13" s="39" customFormat="1">
      <c r="B327" s="40" t="str">
        <f>InpC!H183</f>
        <v>sum</v>
      </c>
      <c r="C327" s="40">
        <f>InpC!I183</f>
        <v>0</v>
      </c>
      <c r="D327" s="40">
        <f>InpC!J183</f>
        <v>0</v>
      </c>
      <c r="E327" s="40">
        <f>InpC!K183</f>
        <v>0</v>
      </c>
      <c r="F327" s="40">
        <f>InpC!L183</f>
        <v>0</v>
      </c>
      <c r="G327" s="569"/>
      <c r="H327" s="41">
        <f t="shared" si="10"/>
        <v>0</v>
      </c>
      <c r="I327" s="41">
        <f t="shared" si="10"/>
        <v>0</v>
      </c>
      <c r="J327" s="41">
        <f t="shared" si="10"/>
        <v>0</v>
      </c>
      <c r="K327" s="41">
        <f t="shared" si="10"/>
        <v>0</v>
      </c>
      <c r="L327" s="41">
        <f t="shared" si="10"/>
        <v>0</v>
      </c>
      <c r="M327" s="569"/>
    </row>
    <row r="328" spans="2:13" s="39" customFormat="1">
      <c r="B328" s="40" t="str">
        <f>InpC!H184</f>
        <v>DS2E_004C_PR24</v>
      </c>
      <c r="C328" s="40" t="str">
        <f>InpC!I184</f>
        <v>DS2E_007C_PR24</v>
      </c>
      <c r="D328" s="40" t="str">
        <f>InpC!J184</f>
        <v>DS2W_002_C_PR24</v>
      </c>
      <c r="E328" s="40" t="str">
        <f>InpC!K184</f>
        <v>DS2W_005_C_PR24</v>
      </c>
      <c r="F328" s="40">
        <f>InpC!L184</f>
        <v>0</v>
      </c>
      <c r="G328" s="569"/>
      <c r="H328" s="41">
        <f t="shared" si="10"/>
        <v>0</v>
      </c>
      <c r="I328" s="41">
        <f t="shared" si="10"/>
        <v>0</v>
      </c>
      <c r="J328" s="41">
        <f t="shared" si="10"/>
        <v>0</v>
      </c>
      <c r="K328" s="41">
        <f t="shared" si="10"/>
        <v>0</v>
      </c>
      <c r="L328" s="41">
        <f t="shared" si="10"/>
        <v>0</v>
      </c>
      <c r="M328" s="569"/>
    </row>
    <row r="329" spans="2:13" s="39" customFormat="1">
      <c r="B329" s="40" t="str">
        <f>InpC!H185</f>
        <v>DS2E_004O_PR24</v>
      </c>
      <c r="C329" s="40" t="str">
        <f>InpC!I185</f>
        <v>DS2E_007O_PR24</v>
      </c>
      <c r="D329" s="40" t="str">
        <f>InpC!J185</f>
        <v>DS2W_002_O_PR24</v>
      </c>
      <c r="E329" s="40" t="str">
        <f>InpC!K185</f>
        <v>DS2W_005_O_PR24</v>
      </c>
      <c r="F329" s="40">
        <f>InpC!L185</f>
        <v>0</v>
      </c>
      <c r="G329" s="569"/>
      <c r="H329" s="41">
        <f t="shared" si="10"/>
        <v>0</v>
      </c>
      <c r="I329" s="41">
        <f t="shared" si="10"/>
        <v>0</v>
      </c>
      <c r="J329" s="41">
        <f t="shared" si="10"/>
        <v>0</v>
      </c>
      <c r="K329" s="41">
        <f t="shared" si="10"/>
        <v>0</v>
      </c>
      <c r="L329" s="41">
        <f t="shared" si="10"/>
        <v>0</v>
      </c>
      <c r="M329" s="569"/>
    </row>
    <row r="330" spans="2:13" s="39" customFormat="1">
      <c r="B330" s="40" t="str">
        <f>InpC!H186</f>
        <v>sum</v>
      </c>
      <c r="C330" s="40">
        <f>InpC!I186</f>
        <v>0</v>
      </c>
      <c r="D330" s="40">
        <f>InpC!J186</f>
        <v>0</v>
      </c>
      <c r="E330" s="40">
        <f>InpC!K186</f>
        <v>0</v>
      </c>
      <c r="F330" s="40">
        <f>InpC!L186</f>
        <v>0</v>
      </c>
      <c r="G330" s="569"/>
      <c r="H330" s="41">
        <f t="shared" si="10"/>
        <v>0</v>
      </c>
      <c r="I330" s="41">
        <f t="shared" si="10"/>
        <v>0</v>
      </c>
      <c r="J330" s="41">
        <f t="shared" si="10"/>
        <v>0</v>
      </c>
      <c r="K330" s="41">
        <f t="shared" si="10"/>
        <v>0</v>
      </c>
      <c r="L330" s="41">
        <f t="shared" si="10"/>
        <v>0</v>
      </c>
      <c r="M330" s="569"/>
    </row>
    <row r="331" spans="2:13" s="39" customFormat="1">
      <c r="B331" s="40" t="str">
        <f>InpC!H187</f>
        <v>DS3_005TOT_PR24</v>
      </c>
      <c r="C331" s="40">
        <f>InpC!I187</f>
        <v>0</v>
      </c>
      <c r="D331" s="40">
        <f>InpC!J187</f>
        <v>0</v>
      </c>
      <c r="E331" s="40">
        <f>InpC!K187</f>
        <v>0</v>
      </c>
      <c r="F331" s="40">
        <f>InpC!L187</f>
        <v>0</v>
      </c>
      <c r="G331" s="569"/>
      <c r="H331" s="41">
        <f t="shared" si="10"/>
        <v>0</v>
      </c>
      <c r="I331" s="41">
        <f t="shared" si="10"/>
        <v>0</v>
      </c>
      <c r="J331" s="41">
        <f t="shared" si="10"/>
        <v>0</v>
      </c>
      <c r="K331" s="41">
        <f t="shared" si="10"/>
        <v>0</v>
      </c>
      <c r="L331" s="41">
        <f t="shared" si="10"/>
        <v>0</v>
      </c>
      <c r="M331" s="569"/>
    </row>
    <row r="332" spans="2:13" s="39" customFormat="1">
      <c r="B332" s="40" t="str">
        <f>InpC!H188</f>
        <v>DS3_009TOT_PR24</v>
      </c>
      <c r="C332" s="40">
        <f>InpC!I188</f>
        <v>0</v>
      </c>
      <c r="D332" s="40">
        <f>InpC!J188</f>
        <v>0</v>
      </c>
      <c r="E332" s="40">
        <f>InpC!K188</f>
        <v>0</v>
      </c>
      <c r="F332" s="40">
        <f>InpC!L188</f>
        <v>0</v>
      </c>
      <c r="G332" s="569"/>
      <c r="H332" s="41">
        <f t="shared" si="10"/>
        <v>0</v>
      </c>
      <c r="I332" s="41">
        <f t="shared" si="10"/>
        <v>0</v>
      </c>
      <c r="J332" s="41">
        <f t="shared" si="10"/>
        <v>0</v>
      </c>
      <c r="K332" s="41">
        <f t="shared" si="10"/>
        <v>0</v>
      </c>
      <c r="L332" s="41">
        <f t="shared" si="10"/>
        <v>0</v>
      </c>
      <c r="M332" s="569"/>
    </row>
    <row r="333" spans="2:13" s="39" customFormat="1">
      <c r="B333" s="40" t="str">
        <f>InpC!H189</f>
        <v>sum</v>
      </c>
      <c r="C333" s="40">
        <f>InpC!I189</f>
        <v>0</v>
      </c>
      <c r="D333" s="40">
        <f>InpC!J189</f>
        <v>0</v>
      </c>
      <c r="E333" s="40">
        <f>InpC!K189</f>
        <v>0</v>
      </c>
      <c r="F333" s="40">
        <f>InpC!L189</f>
        <v>0</v>
      </c>
      <c r="G333" s="569"/>
      <c r="H333" s="41">
        <f t="shared" si="10"/>
        <v>0</v>
      </c>
      <c r="I333" s="41">
        <f t="shared" si="10"/>
        <v>0</v>
      </c>
      <c r="J333" s="41">
        <f t="shared" si="10"/>
        <v>0</v>
      </c>
      <c r="K333" s="41">
        <f t="shared" si="10"/>
        <v>0</v>
      </c>
      <c r="L333" s="41">
        <f t="shared" si="10"/>
        <v>0</v>
      </c>
      <c r="M333" s="569"/>
    </row>
    <row r="334" spans="2:13" s="39" customFormat="1">
      <c r="B334" s="40" t="str">
        <f>InpC!H190</f>
        <v>sum</v>
      </c>
      <c r="C334" s="40">
        <f>InpC!I190</f>
        <v>0</v>
      </c>
      <c r="D334" s="40">
        <f>InpC!J190</f>
        <v>0</v>
      </c>
      <c r="E334" s="40">
        <f>InpC!K190</f>
        <v>0</v>
      </c>
      <c r="F334" s="40">
        <f>InpC!L190</f>
        <v>0</v>
      </c>
      <c r="G334" s="569"/>
      <c r="H334" s="41">
        <f t="shared" si="10"/>
        <v>0</v>
      </c>
      <c r="I334" s="41">
        <f t="shared" si="10"/>
        <v>0</v>
      </c>
      <c r="J334" s="41">
        <f t="shared" si="10"/>
        <v>0</v>
      </c>
      <c r="K334" s="41">
        <f t="shared" si="10"/>
        <v>0</v>
      </c>
      <c r="L334" s="41">
        <f t="shared" si="10"/>
        <v>0</v>
      </c>
      <c r="M334" s="569"/>
    </row>
    <row r="335" spans="2:13" s="39" customFormat="1">
      <c r="B335" s="40" t="str">
        <f>InpC!H191</f>
        <v>sum</v>
      </c>
      <c r="C335" s="40">
        <f>InpC!I191</f>
        <v>0</v>
      </c>
      <c r="D335" s="40">
        <f>InpC!J191</f>
        <v>0</v>
      </c>
      <c r="E335" s="40">
        <f>InpC!K191</f>
        <v>0</v>
      </c>
      <c r="F335" s="40">
        <f>InpC!L191</f>
        <v>0</v>
      </c>
      <c r="G335" s="569"/>
      <c r="H335" s="41">
        <f t="shared" si="10"/>
        <v>0</v>
      </c>
      <c r="I335" s="41">
        <f t="shared" si="10"/>
        <v>0</v>
      </c>
      <c r="J335" s="41">
        <f t="shared" si="10"/>
        <v>0</v>
      </c>
      <c r="K335" s="41">
        <f t="shared" si="10"/>
        <v>0</v>
      </c>
      <c r="L335" s="41">
        <f t="shared" si="10"/>
        <v>0</v>
      </c>
      <c r="M335" s="569"/>
    </row>
    <row r="336" spans="2:13" s="39" customFormat="1">
      <c r="B336" s="40" t="str">
        <f>InpC!H192</f>
        <v>sum</v>
      </c>
      <c r="C336" s="40">
        <f>InpC!I192</f>
        <v>0</v>
      </c>
      <c r="D336" s="40">
        <f>InpC!J192</f>
        <v>0</v>
      </c>
      <c r="E336" s="40">
        <f>InpC!K192</f>
        <v>0</v>
      </c>
      <c r="F336" s="40">
        <f>InpC!L192</f>
        <v>0</v>
      </c>
      <c r="G336" s="569"/>
      <c r="H336" s="41">
        <f t="shared" si="10"/>
        <v>0</v>
      </c>
      <c r="I336" s="41">
        <f t="shared" si="10"/>
        <v>0</v>
      </c>
      <c r="J336" s="41">
        <f t="shared" si="10"/>
        <v>0</v>
      </c>
      <c r="K336" s="41">
        <f t="shared" si="10"/>
        <v>0</v>
      </c>
      <c r="L336" s="41">
        <f t="shared" si="10"/>
        <v>0</v>
      </c>
      <c r="M336" s="569"/>
    </row>
    <row r="337" spans="2:13" s="39" customFormat="1">
      <c r="B337" s="40" t="str">
        <f>InpC!H193</f>
        <v>sum</v>
      </c>
      <c r="C337" s="40">
        <f>InpC!I193</f>
        <v>0</v>
      </c>
      <c r="D337" s="40">
        <f>InpC!J193</f>
        <v>0</v>
      </c>
      <c r="E337" s="40">
        <f>InpC!K193</f>
        <v>0</v>
      </c>
      <c r="F337" s="40">
        <f>InpC!L193</f>
        <v>0</v>
      </c>
      <c r="G337" s="569"/>
      <c r="H337" s="41">
        <f t="shared" si="10"/>
        <v>0</v>
      </c>
      <c r="I337" s="41">
        <f t="shared" si="10"/>
        <v>0</v>
      </c>
      <c r="J337" s="41">
        <f t="shared" si="10"/>
        <v>0</v>
      </c>
      <c r="K337" s="41">
        <f t="shared" si="10"/>
        <v>0</v>
      </c>
      <c r="L337" s="41">
        <f t="shared" si="10"/>
        <v>0</v>
      </c>
      <c r="M337" s="569"/>
    </row>
    <row r="338" spans="2:13" s="39" customFormat="1">
      <c r="B338" s="40" t="str">
        <f>InpC!H194</f>
        <v>sum</v>
      </c>
      <c r="C338" s="40">
        <f>InpC!I194</f>
        <v>0</v>
      </c>
      <c r="D338" s="40">
        <f>InpC!J194</f>
        <v>0</v>
      </c>
      <c r="E338" s="40">
        <f>InpC!K194</f>
        <v>0</v>
      </c>
      <c r="F338" s="40">
        <f>InpC!L194</f>
        <v>0</v>
      </c>
      <c r="G338" s="569"/>
      <c r="H338" s="41">
        <f t="shared" si="10"/>
        <v>0</v>
      </c>
      <c r="I338" s="41">
        <f t="shared" si="10"/>
        <v>0</v>
      </c>
      <c r="J338" s="41">
        <f t="shared" si="10"/>
        <v>0</v>
      </c>
      <c r="K338" s="41">
        <f t="shared" si="10"/>
        <v>0</v>
      </c>
      <c r="L338" s="41">
        <f t="shared" si="10"/>
        <v>0</v>
      </c>
      <c r="M338" s="569"/>
    </row>
    <row r="339" spans="2:13" s="39" customFormat="1">
      <c r="B339" s="40" t="str">
        <f>InpC!H195</f>
        <v>sum</v>
      </c>
      <c r="C339" s="40">
        <f>InpC!I195</f>
        <v>0</v>
      </c>
      <c r="D339" s="40">
        <f>InpC!J195</f>
        <v>0</v>
      </c>
      <c r="E339" s="40">
        <f>InpC!K195</f>
        <v>0</v>
      </c>
      <c r="F339" s="40">
        <f>InpC!L195</f>
        <v>0</v>
      </c>
      <c r="G339" s="569"/>
      <c r="H339" s="41">
        <f t="shared" si="10"/>
        <v>0</v>
      </c>
      <c r="I339" s="41">
        <f t="shared" si="10"/>
        <v>0</v>
      </c>
      <c r="J339" s="41">
        <f t="shared" si="10"/>
        <v>0</v>
      </c>
      <c r="K339" s="41">
        <f t="shared" si="10"/>
        <v>0</v>
      </c>
      <c r="L339" s="41">
        <f t="shared" si="10"/>
        <v>0</v>
      </c>
      <c r="M339" s="569"/>
    </row>
    <row r="340" spans="2:13" s="39" customFormat="1">
      <c r="B340" s="40" t="str">
        <f>InpC!H196</f>
        <v>CW11_023TOT_PR24</v>
      </c>
      <c r="C340" s="40">
        <f>InpC!I196</f>
        <v>0</v>
      </c>
      <c r="D340" s="40">
        <f>InpC!J196</f>
        <v>0</v>
      </c>
      <c r="E340" s="40">
        <f>InpC!K196</f>
        <v>0</v>
      </c>
      <c r="F340" s="40">
        <f>InpC!L196</f>
        <v>0</v>
      </c>
      <c r="G340" s="569"/>
      <c r="H340" s="41">
        <f t="shared" si="10"/>
        <v>0</v>
      </c>
      <c r="I340" s="41">
        <f t="shared" si="10"/>
        <v>0</v>
      </c>
      <c r="J340" s="41">
        <f t="shared" si="10"/>
        <v>0</v>
      </c>
      <c r="K340" s="41">
        <f t="shared" si="10"/>
        <v>0</v>
      </c>
      <c r="L340" s="41">
        <f t="shared" si="10"/>
        <v>0</v>
      </c>
      <c r="M340" s="569"/>
    </row>
    <row r="341" spans="2:13" s="39" customFormat="1">
      <c r="B341" s="40" t="str">
        <f>InpC!H197</f>
        <v>CW11_008TOT_PR24</v>
      </c>
      <c r="C341" s="40">
        <f>InpC!I197</f>
        <v>0</v>
      </c>
      <c r="D341" s="40">
        <f>InpC!J197</f>
        <v>0</v>
      </c>
      <c r="E341" s="40">
        <f>InpC!K197</f>
        <v>0</v>
      </c>
      <c r="F341" s="40">
        <f>InpC!L197</f>
        <v>0</v>
      </c>
      <c r="G341" s="569"/>
      <c r="H341" s="41">
        <f t="shared" si="10"/>
        <v>0</v>
      </c>
      <c r="I341" s="41">
        <f t="shared" si="10"/>
        <v>0</v>
      </c>
      <c r="J341" s="41">
        <f t="shared" si="10"/>
        <v>0</v>
      </c>
      <c r="K341" s="41">
        <f t="shared" si="10"/>
        <v>0</v>
      </c>
      <c r="L341" s="41">
        <f t="shared" si="10"/>
        <v>0</v>
      </c>
      <c r="M341" s="569"/>
    </row>
    <row r="342" spans="2:13" s="39" customFormat="1">
      <c r="B342" s="40" t="str">
        <f>InpC!H198</f>
        <v>sum</v>
      </c>
      <c r="C342" s="40">
        <f>InpC!I198</f>
        <v>0</v>
      </c>
      <c r="D342" s="40">
        <f>InpC!J198</f>
        <v>0</v>
      </c>
      <c r="E342" s="40">
        <f>InpC!K198</f>
        <v>0</v>
      </c>
      <c r="F342" s="40">
        <f>InpC!L198</f>
        <v>0</v>
      </c>
      <c r="G342" s="569"/>
      <c r="H342" s="41">
        <f t="shared" ref="H342:L357" si="11">SUMIF($E$5:$E$177,$C342,H$5:H$177)+SUMIF($E$5:$E$177,$D342,H$5:H$177)+SUMIF($E$5:$E$177,$E342,H$5:H$177)+SUMIF($E$5:$E$177,$F342,H$5:H$177)+SUMIF($E$5:$E$177,$B342,H$5:H$177)</f>
        <v>0</v>
      </c>
      <c r="I342" s="41">
        <f t="shared" si="11"/>
        <v>0</v>
      </c>
      <c r="J342" s="41">
        <f t="shared" si="11"/>
        <v>0</v>
      </c>
      <c r="K342" s="41">
        <f t="shared" si="11"/>
        <v>0</v>
      </c>
      <c r="L342" s="41">
        <f t="shared" si="11"/>
        <v>0</v>
      </c>
      <c r="M342" s="569"/>
    </row>
    <row r="343" spans="2:13" s="39" customFormat="1">
      <c r="B343" s="40" t="str">
        <f>InpC!H199</f>
        <v>CW11_024TOT_PR24</v>
      </c>
      <c r="C343" s="40">
        <f>InpC!I199</f>
        <v>0</v>
      </c>
      <c r="D343" s="40">
        <f>InpC!J199</f>
        <v>0</v>
      </c>
      <c r="E343" s="40">
        <f>InpC!K199</f>
        <v>0</v>
      </c>
      <c r="F343" s="40">
        <f>InpC!L199</f>
        <v>0</v>
      </c>
      <c r="G343" s="569"/>
      <c r="H343" s="41">
        <f t="shared" si="11"/>
        <v>0</v>
      </c>
      <c r="I343" s="41">
        <f t="shared" si="11"/>
        <v>0</v>
      </c>
      <c r="J343" s="41">
        <f t="shared" si="11"/>
        <v>0</v>
      </c>
      <c r="K343" s="41">
        <f t="shared" si="11"/>
        <v>0</v>
      </c>
      <c r="L343" s="41">
        <f t="shared" si="11"/>
        <v>0</v>
      </c>
      <c r="M343" s="569"/>
    </row>
    <row r="344" spans="2:13" s="39" customFormat="1">
      <c r="B344" s="40" t="str">
        <f>InpC!H200</f>
        <v>CW11_009TOT_PR24</v>
      </c>
      <c r="C344" s="40">
        <f>InpC!I200</f>
        <v>0</v>
      </c>
      <c r="D344" s="40">
        <f>InpC!J200</f>
        <v>0</v>
      </c>
      <c r="E344" s="40">
        <f>InpC!K200</f>
        <v>0</v>
      </c>
      <c r="F344" s="40">
        <f>InpC!L200</f>
        <v>0</v>
      </c>
      <c r="G344" s="569"/>
      <c r="H344" s="41">
        <f t="shared" si="11"/>
        <v>0</v>
      </c>
      <c r="I344" s="41">
        <f t="shared" si="11"/>
        <v>0</v>
      </c>
      <c r="J344" s="41">
        <f t="shared" si="11"/>
        <v>0</v>
      </c>
      <c r="K344" s="41">
        <f t="shared" si="11"/>
        <v>0</v>
      </c>
      <c r="L344" s="41">
        <f t="shared" si="11"/>
        <v>0</v>
      </c>
      <c r="M344" s="569"/>
    </row>
    <row r="345" spans="2:13" s="39" customFormat="1">
      <c r="B345" s="40" t="str">
        <f>InpC!H201</f>
        <v>sum</v>
      </c>
      <c r="C345" s="40">
        <f>InpC!I201</f>
        <v>0</v>
      </c>
      <c r="D345" s="40">
        <f>InpC!J201</f>
        <v>0</v>
      </c>
      <c r="E345" s="40">
        <f>InpC!K201</f>
        <v>0</v>
      </c>
      <c r="F345" s="40">
        <f>InpC!L201</f>
        <v>0</v>
      </c>
      <c r="G345" s="569"/>
      <c r="H345" s="41">
        <f t="shared" si="11"/>
        <v>0</v>
      </c>
      <c r="I345" s="41">
        <f t="shared" si="11"/>
        <v>0</v>
      </c>
      <c r="J345" s="41">
        <f t="shared" si="11"/>
        <v>0</v>
      </c>
      <c r="K345" s="41">
        <f t="shared" si="11"/>
        <v>0</v>
      </c>
      <c r="L345" s="41">
        <f t="shared" si="11"/>
        <v>0</v>
      </c>
      <c r="M345" s="569"/>
    </row>
    <row r="346" spans="2:13" s="39" customFormat="1">
      <c r="B346" s="40" t="str">
        <f>InpC!H202</f>
        <v>CW11_025TOT_PR24</v>
      </c>
      <c r="C346" s="40">
        <f>InpC!I202</f>
        <v>0</v>
      </c>
      <c r="D346" s="40">
        <f>InpC!J202</f>
        <v>0</v>
      </c>
      <c r="E346" s="40">
        <f>InpC!K202</f>
        <v>0</v>
      </c>
      <c r="F346" s="40">
        <f>InpC!L202</f>
        <v>0</v>
      </c>
      <c r="G346" s="569"/>
      <c r="H346" s="41">
        <f t="shared" si="11"/>
        <v>0</v>
      </c>
      <c r="I346" s="41">
        <f t="shared" si="11"/>
        <v>0</v>
      </c>
      <c r="J346" s="41">
        <f t="shared" si="11"/>
        <v>0</v>
      </c>
      <c r="K346" s="41">
        <f t="shared" si="11"/>
        <v>0</v>
      </c>
      <c r="L346" s="41">
        <f t="shared" si="11"/>
        <v>0</v>
      </c>
      <c r="M346" s="569"/>
    </row>
    <row r="347" spans="2:13" s="39" customFormat="1">
      <c r="B347" s="40" t="str">
        <f>InpC!H203</f>
        <v>CW11_010TOT_PR24</v>
      </c>
      <c r="C347" s="40">
        <f>InpC!I203</f>
        <v>0</v>
      </c>
      <c r="D347" s="40">
        <f>InpC!J203</f>
        <v>0</v>
      </c>
      <c r="E347" s="40">
        <f>InpC!K203</f>
        <v>0</v>
      </c>
      <c r="F347" s="40">
        <f>InpC!L203</f>
        <v>0</v>
      </c>
      <c r="G347" s="569"/>
      <c r="H347" s="41">
        <f t="shared" si="11"/>
        <v>0</v>
      </c>
      <c r="I347" s="41">
        <f t="shared" si="11"/>
        <v>0</v>
      </c>
      <c r="J347" s="41">
        <f t="shared" si="11"/>
        <v>0</v>
      </c>
      <c r="K347" s="41">
        <f t="shared" si="11"/>
        <v>0</v>
      </c>
      <c r="L347" s="41">
        <f t="shared" si="11"/>
        <v>0</v>
      </c>
      <c r="M347" s="569"/>
    </row>
    <row r="348" spans="2:13" s="39" customFormat="1">
      <c r="B348" s="40" t="str">
        <f>InpC!H204</f>
        <v>sum</v>
      </c>
      <c r="C348" s="40">
        <f>InpC!I204</f>
        <v>0</v>
      </c>
      <c r="D348" s="40">
        <f>InpC!J204</f>
        <v>0</v>
      </c>
      <c r="E348" s="40">
        <f>InpC!K204</f>
        <v>0</v>
      </c>
      <c r="F348" s="40">
        <f>InpC!L204</f>
        <v>0</v>
      </c>
      <c r="G348" s="569"/>
      <c r="H348" s="41">
        <f t="shared" si="11"/>
        <v>0</v>
      </c>
      <c r="I348" s="41">
        <f t="shared" si="11"/>
        <v>0</v>
      </c>
      <c r="J348" s="41">
        <f t="shared" si="11"/>
        <v>0</v>
      </c>
      <c r="K348" s="41">
        <f t="shared" si="11"/>
        <v>0</v>
      </c>
      <c r="L348" s="41">
        <f t="shared" si="11"/>
        <v>0</v>
      </c>
      <c r="M348" s="569"/>
    </row>
    <row r="349" spans="2:13" s="39" customFormat="1">
      <c r="B349" s="40" t="str">
        <f>InpC!H205</f>
        <v>sum</v>
      </c>
      <c r="C349" s="40">
        <f>InpC!I205</f>
        <v>0</v>
      </c>
      <c r="D349" s="40">
        <f>InpC!J205</f>
        <v>0</v>
      </c>
      <c r="E349" s="40">
        <f>InpC!K205</f>
        <v>0</v>
      </c>
      <c r="F349" s="40">
        <f>InpC!L205</f>
        <v>0</v>
      </c>
      <c r="G349" s="569"/>
      <c r="H349" s="41">
        <f t="shared" si="11"/>
        <v>0</v>
      </c>
      <c r="I349" s="41">
        <f t="shared" si="11"/>
        <v>0</v>
      </c>
      <c r="J349" s="41">
        <f t="shared" si="11"/>
        <v>0</v>
      </c>
      <c r="K349" s="41">
        <f t="shared" si="11"/>
        <v>0</v>
      </c>
      <c r="L349" s="41">
        <f t="shared" si="11"/>
        <v>0</v>
      </c>
      <c r="M349" s="569"/>
    </row>
    <row r="350" spans="2:13" s="39" customFormat="1">
      <c r="B350" s="40" t="str">
        <f>InpC!H206</f>
        <v>sum</v>
      </c>
      <c r="C350" s="40">
        <f>InpC!I206</f>
        <v>0</v>
      </c>
      <c r="D350" s="40">
        <f>InpC!J206</f>
        <v>0</v>
      </c>
      <c r="E350" s="40">
        <f>InpC!K206</f>
        <v>0</v>
      </c>
      <c r="F350" s="40">
        <f>InpC!L206</f>
        <v>0</v>
      </c>
      <c r="G350" s="569"/>
      <c r="H350" s="41">
        <f t="shared" si="11"/>
        <v>0</v>
      </c>
      <c r="I350" s="41">
        <f t="shared" si="11"/>
        <v>0</v>
      </c>
      <c r="J350" s="41">
        <f t="shared" si="11"/>
        <v>0</v>
      </c>
      <c r="K350" s="41">
        <f t="shared" si="11"/>
        <v>0</v>
      </c>
      <c r="L350" s="41">
        <f t="shared" si="11"/>
        <v>0</v>
      </c>
      <c r="M350" s="569"/>
    </row>
    <row r="351" spans="2:13" s="39" customFormat="1">
      <c r="B351" s="40" t="str">
        <f>InpC!H207</f>
        <v>sum</v>
      </c>
      <c r="C351" s="40">
        <f>InpC!I207</f>
        <v>0</v>
      </c>
      <c r="D351" s="40">
        <f>InpC!J207</f>
        <v>0</v>
      </c>
      <c r="E351" s="40">
        <f>InpC!K207</f>
        <v>0</v>
      </c>
      <c r="F351" s="40">
        <f>InpC!L207</f>
        <v>0</v>
      </c>
      <c r="G351" s="569"/>
      <c r="H351" s="41">
        <f t="shared" si="11"/>
        <v>0</v>
      </c>
      <c r="I351" s="41">
        <f t="shared" si="11"/>
        <v>0</v>
      </c>
      <c r="J351" s="41">
        <f t="shared" si="11"/>
        <v>0</v>
      </c>
      <c r="K351" s="41">
        <f t="shared" si="11"/>
        <v>0</v>
      </c>
      <c r="L351" s="41">
        <f t="shared" si="11"/>
        <v>0</v>
      </c>
      <c r="M351" s="569"/>
    </row>
    <row r="352" spans="2:13" s="39" customFormat="1">
      <c r="B352" s="40" t="str">
        <f>InpC!H208</f>
        <v>CWW11_025TOT_PR24</v>
      </c>
      <c r="C352" s="40">
        <f>InpC!I208</f>
        <v>0</v>
      </c>
      <c r="D352" s="40">
        <f>InpC!J208</f>
        <v>0</v>
      </c>
      <c r="E352" s="40">
        <f>InpC!K208</f>
        <v>0</v>
      </c>
      <c r="F352" s="40">
        <f>InpC!L208</f>
        <v>0</v>
      </c>
      <c r="G352" s="569"/>
      <c r="H352" s="41">
        <f t="shared" si="11"/>
        <v>0</v>
      </c>
      <c r="I352" s="41">
        <f t="shared" si="11"/>
        <v>0</v>
      </c>
      <c r="J352" s="41">
        <f t="shared" si="11"/>
        <v>0</v>
      </c>
      <c r="K352" s="41">
        <f t="shared" si="11"/>
        <v>0</v>
      </c>
      <c r="L352" s="41">
        <f t="shared" si="11"/>
        <v>0</v>
      </c>
      <c r="M352" s="569"/>
    </row>
    <row r="353" spans="2:13" s="39" customFormat="1">
      <c r="B353" s="40" t="str">
        <f>InpC!H209</f>
        <v>CWW11_012TOT_PR24</v>
      </c>
      <c r="C353" s="40">
        <f>InpC!I209</f>
        <v>0</v>
      </c>
      <c r="D353" s="40">
        <f>InpC!J209</f>
        <v>0</v>
      </c>
      <c r="E353" s="40">
        <f>InpC!K209</f>
        <v>0</v>
      </c>
      <c r="F353" s="40">
        <f>InpC!L209</f>
        <v>0</v>
      </c>
      <c r="G353" s="569"/>
      <c r="H353" s="41">
        <f t="shared" si="11"/>
        <v>0</v>
      </c>
      <c r="I353" s="41">
        <f t="shared" si="11"/>
        <v>0</v>
      </c>
      <c r="J353" s="41">
        <f t="shared" si="11"/>
        <v>0</v>
      </c>
      <c r="K353" s="41">
        <f t="shared" si="11"/>
        <v>0</v>
      </c>
      <c r="L353" s="41">
        <f t="shared" si="11"/>
        <v>0</v>
      </c>
      <c r="M353" s="569"/>
    </row>
    <row r="354" spans="2:13" s="39" customFormat="1">
      <c r="B354" s="40" t="str">
        <f>InpC!H210</f>
        <v>sum</v>
      </c>
      <c r="C354" s="40">
        <f>InpC!I210</f>
        <v>0</v>
      </c>
      <c r="D354" s="40">
        <f>InpC!J210</f>
        <v>0</v>
      </c>
      <c r="E354" s="40">
        <f>InpC!K210</f>
        <v>0</v>
      </c>
      <c r="F354" s="40">
        <f>InpC!L210</f>
        <v>0</v>
      </c>
      <c r="G354" s="569"/>
      <c r="H354" s="41">
        <f t="shared" si="11"/>
        <v>0</v>
      </c>
      <c r="I354" s="41">
        <f t="shared" si="11"/>
        <v>0</v>
      </c>
      <c r="J354" s="41">
        <f t="shared" si="11"/>
        <v>0</v>
      </c>
      <c r="K354" s="41">
        <f t="shared" si="11"/>
        <v>0</v>
      </c>
      <c r="L354" s="41">
        <f t="shared" si="11"/>
        <v>0</v>
      </c>
      <c r="M354" s="569"/>
    </row>
    <row r="355" spans="2:13" s="39" customFormat="1">
      <c r="B355" s="40" t="str">
        <f>InpC!H211</f>
        <v>CWW11_018TOT_PR24</v>
      </c>
      <c r="C355" s="40">
        <f>InpC!I211</f>
        <v>0</v>
      </c>
      <c r="D355" s="40">
        <f>InpC!J211</f>
        <v>0</v>
      </c>
      <c r="E355" s="40">
        <f>InpC!K211</f>
        <v>0</v>
      </c>
      <c r="F355" s="40">
        <f>InpC!L211</f>
        <v>0</v>
      </c>
      <c r="G355" s="569"/>
      <c r="H355" s="41">
        <f t="shared" si="11"/>
        <v>0</v>
      </c>
      <c r="I355" s="41">
        <f t="shared" si="11"/>
        <v>0</v>
      </c>
      <c r="J355" s="41">
        <f t="shared" si="11"/>
        <v>0</v>
      </c>
      <c r="K355" s="41">
        <f t="shared" si="11"/>
        <v>0</v>
      </c>
      <c r="L355" s="41">
        <f t="shared" si="11"/>
        <v>0</v>
      </c>
      <c r="M355" s="569"/>
    </row>
    <row r="356" spans="2:13" s="39" customFormat="1">
      <c r="B356" s="40" t="str">
        <f>InpC!H212</f>
        <v>CWW11_005TOT_PR24</v>
      </c>
      <c r="C356" s="40">
        <f>InpC!I212</f>
        <v>0</v>
      </c>
      <c r="D356" s="40">
        <f>InpC!J212</f>
        <v>0</v>
      </c>
      <c r="E356" s="40">
        <f>InpC!K212</f>
        <v>0</v>
      </c>
      <c r="F356" s="40">
        <f>InpC!L212</f>
        <v>0</v>
      </c>
      <c r="G356" s="569"/>
      <c r="H356" s="41">
        <f t="shared" si="11"/>
        <v>0</v>
      </c>
      <c r="I356" s="41">
        <f t="shared" si="11"/>
        <v>0</v>
      </c>
      <c r="J356" s="41">
        <f t="shared" si="11"/>
        <v>0</v>
      </c>
      <c r="K356" s="41">
        <f t="shared" si="11"/>
        <v>0</v>
      </c>
      <c r="L356" s="41">
        <f t="shared" si="11"/>
        <v>0</v>
      </c>
      <c r="M356" s="569"/>
    </row>
    <row r="357" spans="2:13" s="39" customFormat="1">
      <c r="B357" s="40" t="str">
        <f>InpC!H213</f>
        <v>sum</v>
      </c>
      <c r="C357" s="40">
        <f>InpC!I213</f>
        <v>0</v>
      </c>
      <c r="D357" s="40">
        <f>InpC!J213</f>
        <v>0</v>
      </c>
      <c r="E357" s="40">
        <f>InpC!K213</f>
        <v>0</v>
      </c>
      <c r="F357" s="40">
        <f>InpC!L213</f>
        <v>0</v>
      </c>
      <c r="G357" s="569"/>
      <c r="H357" s="41">
        <f t="shared" si="11"/>
        <v>0</v>
      </c>
      <c r="I357" s="41">
        <f t="shared" si="11"/>
        <v>0</v>
      </c>
      <c r="J357" s="41">
        <f t="shared" si="11"/>
        <v>0</v>
      </c>
      <c r="K357" s="41">
        <f t="shared" si="11"/>
        <v>0</v>
      </c>
      <c r="L357" s="41">
        <f t="shared" si="11"/>
        <v>0</v>
      </c>
      <c r="M357" s="569"/>
    </row>
    <row r="358" spans="2:13" s="39" customFormat="1">
      <c r="B358" s="40" t="str">
        <f>InpC!H214</f>
        <v>CWW11_019TOT_PR24</v>
      </c>
      <c r="C358" s="40">
        <f>InpC!I214</f>
        <v>0</v>
      </c>
      <c r="D358" s="40">
        <f>InpC!J214</f>
        <v>0</v>
      </c>
      <c r="E358" s="40">
        <f>InpC!K214</f>
        <v>0</v>
      </c>
      <c r="F358" s="40">
        <f>InpC!L214</f>
        <v>0</v>
      </c>
      <c r="G358" s="569"/>
      <c r="H358" s="41">
        <f t="shared" ref="H358:L363" si="12">SUMIF($E$5:$E$177,$C358,H$5:H$177)+SUMIF($E$5:$E$177,$D358,H$5:H$177)+SUMIF($E$5:$E$177,$E358,H$5:H$177)+SUMIF($E$5:$E$177,$F358,H$5:H$177)+SUMIF($E$5:$E$177,$B358,H$5:H$177)</f>
        <v>0</v>
      </c>
      <c r="I358" s="41">
        <f t="shared" si="12"/>
        <v>0</v>
      </c>
      <c r="J358" s="41">
        <f t="shared" si="12"/>
        <v>0</v>
      </c>
      <c r="K358" s="41">
        <f t="shared" si="12"/>
        <v>0</v>
      </c>
      <c r="L358" s="41">
        <f t="shared" si="12"/>
        <v>0</v>
      </c>
      <c r="M358" s="569"/>
    </row>
    <row r="359" spans="2:13" s="39" customFormat="1">
      <c r="B359" s="40" t="str">
        <f>InpC!H215</f>
        <v>CWW11_006TOT_PR24</v>
      </c>
      <c r="C359" s="40">
        <f>InpC!I215</f>
        <v>0</v>
      </c>
      <c r="D359" s="40">
        <f>InpC!J215</f>
        <v>0</v>
      </c>
      <c r="E359" s="40">
        <f>InpC!K215</f>
        <v>0</v>
      </c>
      <c r="F359" s="40">
        <f>InpC!L215</f>
        <v>0</v>
      </c>
      <c r="G359" s="569"/>
      <c r="H359" s="41">
        <f t="shared" si="12"/>
        <v>0</v>
      </c>
      <c r="I359" s="41">
        <f t="shared" si="12"/>
        <v>0</v>
      </c>
      <c r="J359" s="41">
        <f t="shared" si="12"/>
        <v>0</v>
      </c>
      <c r="K359" s="41">
        <f t="shared" si="12"/>
        <v>0</v>
      </c>
      <c r="L359" s="41">
        <f t="shared" si="12"/>
        <v>0</v>
      </c>
      <c r="M359" s="569"/>
    </row>
    <row r="360" spans="2:13" s="39" customFormat="1">
      <c r="B360" s="40" t="str">
        <f>InpC!H216</f>
        <v>sum</v>
      </c>
      <c r="C360" s="40">
        <f>InpC!I216</f>
        <v>0</v>
      </c>
      <c r="D360" s="40">
        <f>InpC!J216</f>
        <v>0</v>
      </c>
      <c r="E360" s="40">
        <f>InpC!K216</f>
        <v>0</v>
      </c>
      <c r="F360" s="40">
        <f>InpC!L216</f>
        <v>0</v>
      </c>
      <c r="G360" s="569"/>
      <c r="H360" s="41">
        <f t="shared" si="12"/>
        <v>0</v>
      </c>
      <c r="I360" s="41">
        <f t="shared" si="12"/>
        <v>0</v>
      </c>
      <c r="J360" s="41">
        <f t="shared" si="12"/>
        <v>0</v>
      </c>
      <c r="K360" s="41">
        <f t="shared" si="12"/>
        <v>0</v>
      </c>
      <c r="L360" s="41">
        <f t="shared" si="12"/>
        <v>0</v>
      </c>
      <c r="M360" s="569"/>
    </row>
    <row r="361" spans="2:13" s="39" customFormat="1">
      <c r="B361" s="40" t="str">
        <f>InpC!H217</f>
        <v>sum</v>
      </c>
      <c r="C361" s="40">
        <f>InpC!I217</f>
        <v>0</v>
      </c>
      <c r="D361" s="40">
        <f>InpC!J217</f>
        <v>0</v>
      </c>
      <c r="E361" s="40">
        <f>InpC!K217</f>
        <v>0</v>
      </c>
      <c r="F361" s="40">
        <f>InpC!L217</f>
        <v>0</v>
      </c>
      <c r="G361" s="569"/>
      <c r="H361" s="41">
        <f t="shared" si="12"/>
        <v>0</v>
      </c>
      <c r="I361" s="41">
        <f t="shared" si="12"/>
        <v>0</v>
      </c>
      <c r="J361" s="41">
        <f t="shared" si="12"/>
        <v>0</v>
      </c>
      <c r="K361" s="41">
        <f t="shared" si="12"/>
        <v>0</v>
      </c>
      <c r="L361" s="41">
        <f t="shared" si="12"/>
        <v>0</v>
      </c>
      <c r="M361" s="569"/>
    </row>
    <row r="362" spans="2:13" s="39" customFormat="1">
      <c r="B362" s="40" t="str">
        <f>InpC!H218</f>
        <v>sum</v>
      </c>
      <c r="C362" s="40">
        <f>InpC!I218</f>
        <v>0</v>
      </c>
      <c r="D362" s="40">
        <f>InpC!J218</f>
        <v>0</v>
      </c>
      <c r="E362" s="40">
        <f>InpC!K218</f>
        <v>0</v>
      </c>
      <c r="F362" s="40">
        <f>InpC!L218</f>
        <v>0</v>
      </c>
      <c r="G362" s="569"/>
      <c r="H362" s="41">
        <f t="shared" si="12"/>
        <v>0</v>
      </c>
      <c r="I362" s="41">
        <f t="shared" si="12"/>
        <v>0</v>
      </c>
      <c r="J362" s="41">
        <f t="shared" si="12"/>
        <v>0</v>
      </c>
      <c r="K362" s="41">
        <f t="shared" si="12"/>
        <v>0</v>
      </c>
      <c r="L362" s="41">
        <f t="shared" si="12"/>
        <v>0</v>
      </c>
      <c r="M362" s="569"/>
    </row>
    <row r="363" spans="2:13" s="39" customFormat="1">
      <c r="B363" s="40" t="str">
        <f>InpC!H219</f>
        <v>sum</v>
      </c>
      <c r="C363" s="40">
        <f>InpC!I219</f>
        <v>0</v>
      </c>
      <c r="D363" s="40">
        <f>InpC!J219</f>
        <v>0</v>
      </c>
      <c r="E363" s="40">
        <f>InpC!K219</f>
        <v>0</v>
      </c>
      <c r="F363" s="40">
        <f>InpC!L219</f>
        <v>0</v>
      </c>
      <c r="G363" s="569"/>
      <c r="H363" s="41">
        <f t="shared" si="12"/>
        <v>0</v>
      </c>
      <c r="I363" s="41">
        <f t="shared" si="12"/>
        <v>0</v>
      </c>
      <c r="J363" s="41">
        <f t="shared" si="12"/>
        <v>0</v>
      </c>
      <c r="K363" s="41">
        <f t="shared" si="12"/>
        <v>0</v>
      </c>
      <c r="L363" s="41">
        <f t="shared" si="12"/>
        <v>0</v>
      </c>
      <c r="M363" s="569"/>
    </row>
    <row r="364" spans="2:13" customFormat="1">
      <c r="B364" s="569" t="s">
        <v>659</v>
      </c>
      <c r="C364" s="569" t="str">
        <f>InpC!G49</f>
        <v>DSDC</v>
      </c>
      <c r="H364" s="439">
        <f>SUM(H310:H363)</f>
        <v>0</v>
      </c>
      <c r="I364" s="439">
        <f>SUM(I310:I363)</f>
        <v>0</v>
      </c>
      <c r="J364" s="439">
        <f>SUM(J310:J363)</f>
        <v>0</v>
      </c>
      <c r="K364" s="439">
        <f>SUM(K310:K363)</f>
        <v>0</v>
      </c>
      <c r="L364" s="439">
        <f>SUM(L310:L363)</f>
        <v>0</v>
      </c>
    </row>
    <row r="365" spans="2:13" customFormat="1"/>
    <row r="366" spans="2:13" customFormat="1"/>
    <row r="367" spans="2:13" s="39" customFormat="1">
      <c r="B367" s="40" t="str">
        <f>InpC!H223</f>
        <v>CW11_016WR_PR24</v>
      </c>
      <c r="C367" s="40">
        <f>InpC!I223</f>
        <v>0</v>
      </c>
      <c r="D367" s="40">
        <f>InpC!J223</f>
        <v>0</v>
      </c>
      <c r="E367" s="40">
        <f>InpC!K223</f>
        <v>0</v>
      </c>
      <c r="F367" s="40">
        <f>InpC!L223</f>
        <v>0</v>
      </c>
      <c r="G367" s="569"/>
      <c r="H367" s="41">
        <f t="shared" ref="H367:L382" si="13">SUMIF($E$5:$E$177,$C367,H$5:H$177)+SUMIF($E$5:$E$177,$D367,H$5:H$177)+SUMIF($E$5:$E$177,$E367,H$5:H$177)+SUMIF($E$5:$E$177,$F367,H$5:H$177)+SUMIF($E$5:$E$177,$B367,H$5:H$177)</f>
        <v>0</v>
      </c>
      <c r="I367" s="41">
        <f t="shared" si="13"/>
        <v>0</v>
      </c>
      <c r="J367" s="41">
        <f t="shared" si="13"/>
        <v>0</v>
      </c>
      <c r="K367" s="41">
        <f t="shared" si="13"/>
        <v>0</v>
      </c>
      <c r="L367" s="41">
        <f t="shared" si="13"/>
        <v>0</v>
      </c>
      <c r="M367" s="569"/>
    </row>
    <row r="368" spans="2:13" s="39" customFormat="1">
      <c r="B368" s="40" t="str">
        <f>InpC!H224</f>
        <v>CW11_001WR_PR24</v>
      </c>
      <c r="C368" s="40">
        <f>InpC!I224</f>
        <v>0</v>
      </c>
      <c r="D368" s="40">
        <f>InpC!J224</f>
        <v>0</v>
      </c>
      <c r="E368" s="40">
        <f>InpC!K224</f>
        <v>0</v>
      </c>
      <c r="F368" s="40">
        <f>InpC!L224</f>
        <v>0</v>
      </c>
      <c r="G368" s="569"/>
      <c r="H368" s="41">
        <f t="shared" si="13"/>
        <v>0</v>
      </c>
      <c r="I368" s="41">
        <f t="shared" si="13"/>
        <v>0</v>
      </c>
      <c r="J368" s="41">
        <f t="shared" si="13"/>
        <v>0</v>
      </c>
      <c r="K368" s="41">
        <f t="shared" si="13"/>
        <v>0</v>
      </c>
      <c r="L368" s="41">
        <f t="shared" si="13"/>
        <v>0</v>
      </c>
      <c r="M368" s="569"/>
    </row>
    <row r="369" spans="2:13" s="39" customFormat="1">
      <c r="B369" s="40" t="str">
        <f>InpC!H225</f>
        <v>sum</v>
      </c>
      <c r="C369" s="40">
        <f>InpC!I225</f>
        <v>0</v>
      </c>
      <c r="D369" s="40">
        <f>InpC!J225</f>
        <v>0</v>
      </c>
      <c r="E369" s="40">
        <f>InpC!K225</f>
        <v>0</v>
      </c>
      <c r="F369" s="40">
        <f>InpC!L225</f>
        <v>0</v>
      </c>
      <c r="G369" s="569"/>
      <c r="H369" s="41">
        <f t="shared" si="13"/>
        <v>0</v>
      </c>
      <c r="I369" s="41">
        <f t="shared" si="13"/>
        <v>0</v>
      </c>
      <c r="J369" s="41">
        <f t="shared" si="13"/>
        <v>0</v>
      </c>
      <c r="K369" s="41">
        <f t="shared" si="13"/>
        <v>0</v>
      </c>
      <c r="L369" s="41">
        <f t="shared" si="13"/>
        <v>0</v>
      </c>
      <c r="M369" s="569"/>
    </row>
    <row r="370" spans="2:13" s="39" customFormat="1">
      <c r="B370" s="40" t="str">
        <f>InpC!H226</f>
        <v>CW11_027WR_PR24</v>
      </c>
      <c r="C370" s="40">
        <f>InpC!I226</f>
        <v>0</v>
      </c>
      <c r="D370" s="40">
        <f>InpC!J226</f>
        <v>0</v>
      </c>
      <c r="E370" s="40">
        <f>InpC!K226</f>
        <v>0</v>
      </c>
      <c r="F370" s="40">
        <f>InpC!L226</f>
        <v>0</v>
      </c>
      <c r="G370" s="569"/>
      <c r="H370" s="41">
        <f t="shared" si="13"/>
        <v>0</v>
      </c>
      <c r="I370" s="41">
        <f t="shared" si="13"/>
        <v>0</v>
      </c>
      <c r="J370" s="41">
        <f t="shared" si="13"/>
        <v>0</v>
      </c>
      <c r="K370" s="41">
        <f t="shared" si="13"/>
        <v>0</v>
      </c>
      <c r="L370" s="41">
        <f t="shared" si="13"/>
        <v>0</v>
      </c>
      <c r="M370" s="569"/>
    </row>
    <row r="371" spans="2:13" s="39" customFormat="1">
      <c r="B371" s="40" t="str">
        <f>InpC!H227</f>
        <v>CW11_012WR_PR24</v>
      </c>
      <c r="C371" s="40">
        <f>InpC!I227</f>
        <v>0</v>
      </c>
      <c r="D371" s="40">
        <f>InpC!J227</f>
        <v>0</v>
      </c>
      <c r="E371" s="40">
        <f>InpC!K227</f>
        <v>0</v>
      </c>
      <c r="F371" s="40">
        <f>InpC!L227</f>
        <v>0</v>
      </c>
      <c r="G371" s="569"/>
      <c r="H371" s="41">
        <f t="shared" si="13"/>
        <v>0</v>
      </c>
      <c r="I371" s="41">
        <f t="shared" si="13"/>
        <v>0</v>
      </c>
      <c r="J371" s="41">
        <f t="shared" si="13"/>
        <v>0</v>
      </c>
      <c r="K371" s="41">
        <f t="shared" si="13"/>
        <v>0</v>
      </c>
      <c r="L371" s="41">
        <f t="shared" si="13"/>
        <v>0</v>
      </c>
      <c r="M371" s="569"/>
    </row>
    <row r="372" spans="2:13" s="39" customFormat="1">
      <c r="B372" s="40" t="str">
        <f>InpC!H228</f>
        <v>sum</v>
      </c>
      <c r="C372" s="40">
        <f>InpC!I228</f>
        <v>0</v>
      </c>
      <c r="D372" s="40">
        <f>InpC!J228</f>
        <v>0</v>
      </c>
      <c r="E372" s="40">
        <f>InpC!K228</f>
        <v>0</v>
      </c>
      <c r="F372" s="40">
        <f>InpC!L228</f>
        <v>0</v>
      </c>
      <c r="G372" s="569"/>
      <c r="H372" s="41">
        <f t="shared" si="13"/>
        <v>0</v>
      </c>
      <c r="I372" s="41">
        <f t="shared" si="13"/>
        <v>0</v>
      </c>
      <c r="J372" s="41">
        <f t="shared" si="13"/>
        <v>0</v>
      </c>
      <c r="K372" s="41">
        <f t="shared" si="13"/>
        <v>0</v>
      </c>
      <c r="L372" s="41">
        <f t="shared" si="13"/>
        <v>0</v>
      </c>
      <c r="M372" s="569"/>
    </row>
    <row r="373" spans="2:13" s="39" customFormat="1">
      <c r="B373" s="40" t="str">
        <f>InpC!H229</f>
        <v>CW11_028WR_PR24</v>
      </c>
      <c r="C373" s="40">
        <f>InpC!I229</f>
        <v>0</v>
      </c>
      <c r="D373" s="40">
        <f>InpC!J229</f>
        <v>0</v>
      </c>
      <c r="E373" s="40">
        <f>InpC!K229</f>
        <v>0</v>
      </c>
      <c r="F373" s="40">
        <f>InpC!L229</f>
        <v>0</v>
      </c>
      <c r="G373" s="569"/>
      <c r="H373" s="41">
        <f t="shared" si="13"/>
        <v>0</v>
      </c>
      <c r="I373" s="41">
        <f t="shared" si="13"/>
        <v>0</v>
      </c>
      <c r="J373" s="41">
        <f t="shared" si="13"/>
        <v>0</v>
      </c>
      <c r="K373" s="41">
        <f t="shared" si="13"/>
        <v>0</v>
      </c>
      <c r="L373" s="41">
        <f t="shared" si="13"/>
        <v>0</v>
      </c>
      <c r="M373" s="569"/>
    </row>
    <row r="374" spans="2:13" s="39" customFormat="1">
      <c r="B374" s="40" t="str">
        <f>InpC!H230</f>
        <v>CW11_013WR_PR24</v>
      </c>
      <c r="C374" s="40">
        <f>InpC!I230</f>
        <v>0</v>
      </c>
      <c r="D374" s="40">
        <f>InpC!J230</f>
        <v>0</v>
      </c>
      <c r="E374" s="40">
        <f>InpC!K230</f>
        <v>0</v>
      </c>
      <c r="F374" s="40">
        <f>InpC!L230</f>
        <v>0</v>
      </c>
      <c r="G374" s="569"/>
      <c r="H374" s="41">
        <f t="shared" si="13"/>
        <v>0</v>
      </c>
      <c r="I374" s="41">
        <f t="shared" si="13"/>
        <v>0</v>
      </c>
      <c r="J374" s="41">
        <f t="shared" si="13"/>
        <v>0</v>
      </c>
      <c r="K374" s="41">
        <f t="shared" si="13"/>
        <v>0</v>
      </c>
      <c r="L374" s="41">
        <f t="shared" si="13"/>
        <v>0</v>
      </c>
      <c r="M374" s="569"/>
    </row>
    <row r="375" spans="2:13" s="39" customFormat="1">
      <c r="B375" s="40" t="str">
        <f>InpC!H231</f>
        <v>sum</v>
      </c>
      <c r="C375" s="40">
        <f>InpC!I231</f>
        <v>0</v>
      </c>
      <c r="D375" s="40">
        <f>InpC!J231</f>
        <v>0</v>
      </c>
      <c r="E375" s="40">
        <f>InpC!K231</f>
        <v>0</v>
      </c>
      <c r="F375" s="40">
        <f>InpC!L231</f>
        <v>0</v>
      </c>
      <c r="G375" s="569"/>
      <c r="H375" s="41">
        <f t="shared" si="13"/>
        <v>0</v>
      </c>
      <c r="I375" s="41">
        <f t="shared" si="13"/>
        <v>0</v>
      </c>
      <c r="J375" s="41">
        <f t="shared" si="13"/>
        <v>0</v>
      </c>
      <c r="K375" s="41">
        <f t="shared" si="13"/>
        <v>0</v>
      </c>
      <c r="L375" s="41">
        <f t="shared" si="13"/>
        <v>0</v>
      </c>
      <c r="M375" s="569"/>
    </row>
    <row r="376" spans="2:13" s="39" customFormat="1">
      <c r="B376" s="40" t="str">
        <f>InpC!H232</f>
        <v>sum</v>
      </c>
      <c r="C376" s="40">
        <f>InpC!I232</f>
        <v>0</v>
      </c>
      <c r="D376" s="40">
        <f>InpC!J232</f>
        <v>0</v>
      </c>
      <c r="E376" s="40">
        <f>InpC!K232</f>
        <v>0</v>
      </c>
      <c r="F376" s="40">
        <f>InpC!L232</f>
        <v>0</v>
      </c>
      <c r="G376" s="569"/>
      <c r="H376" s="41">
        <f t="shared" si="13"/>
        <v>0</v>
      </c>
      <c r="I376" s="41">
        <f t="shared" si="13"/>
        <v>0</v>
      </c>
      <c r="J376" s="41">
        <f t="shared" si="13"/>
        <v>0</v>
      </c>
      <c r="K376" s="41">
        <f t="shared" si="13"/>
        <v>0</v>
      </c>
      <c r="L376" s="41">
        <f t="shared" si="13"/>
        <v>0</v>
      </c>
      <c r="M376" s="569"/>
    </row>
    <row r="377" spans="2:13" s="39" customFormat="1">
      <c r="B377" s="40" t="str">
        <f>InpC!H233</f>
        <v>sum</v>
      </c>
      <c r="C377" s="40">
        <f>InpC!I233</f>
        <v>0</v>
      </c>
      <c r="D377" s="40">
        <f>InpC!J233</f>
        <v>0</v>
      </c>
      <c r="E377" s="40">
        <f>InpC!K233</f>
        <v>0</v>
      </c>
      <c r="F377" s="40">
        <f>InpC!L233</f>
        <v>0</v>
      </c>
      <c r="G377" s="569"/>
      <c r="H377" s="41">
        <f t="shared" si="13"/>
        <v>0</v>
      </c>
      <c r="I377" s="41">
        <f t="shared" si="13"/>
        <v>0</v>
      </c>
      <c r="J377" s="41">
        <f t="shared" si="13"/>
        <v>0</v>
      </c>
      <c r="K377" s="41">
        <f t="shared" si="13"/>
        <v>0</v>
      </c>
      <c r="L377" s="41">
        <f t="shared" si="13"/>
        <v>0</v>
      </c>
      <c r="M377" s="569"/>
    </row>
    <row r="378" spans="2:13" s="39" customFormat="1">
      <c r="B378" s="40" t="str">
        <f>InpC!H234</f>
        <v>sum</v>
      </c>
      <c r="C378" s="40">
        <f>InpC!I234</f>
        <v>0</v>
      </c>
      <c r="D378" s="40">
        <f>InpC!J234</f>
        <v>0</v>
      </c>
      <c r="E378" s="40">
        <f>InpC!K234</f>
        <v>0</v>
      </c>
      <c r="F378" s="40">
        <f>InpC!L234</f>
        <v>0</v>
      </c>
      <c r="G378" s="569"/>
      <c r="H378" s="41">
        <f t="shared" si="13"/>
        <v>0</v>
      </c>
      <c r="I378" s="41">
        <f t="shared" si="13"/>
        <v>0</v>
      </c>
      <c r="J378" s="41">
        <f t="shared" si="13"/>
        <v>0</v>
      </c>
      <c r="K378" s="41">
        <f t="shared" si="13"/>
        <v>0</v>
      </c>
      <c r="L378" s="41">
        <f t="shared" si="13"/>
        <v>0</v>
      </c>
      <c r="M378" s="569"/>
    </row>
    <row r="379" spans="2:13" s="39" customFormat="1">
      <c r="B379" s="40" t="str">
        <f>InpC!H235</f>
        <v>CW11_016RWD_PR24</v>
      </c>
      <c r="C379" s="40" t="str">
        <f>InpC!I235</f>
        <v>CW11_016TWD_PR24</v>
      </c>
      <c r="D379" s="40" t="str">
        <f>InpC!J235</f>
        <v>CW11_016WT_PR24</v>
      </c>
      <c r="E379" s="40">
        <f>InpC!K235</f>
        <v>0</v>
      </c>
      <c r="F379" s="40">
        <f>InpC!L235</f>
        <v>0</v>
      </c>
      <c r="G379" s="569"/>
      <c r="H379" s="41">
        <f t="shared" si="13"/>
        <v>0</v>
      </c>
      <c r="I379" s="41">
        <f t="shared" si="13"/>
        <v>0</v>
      </c>
      <c r="J379" s="41">
        <f t="shared" si="13"/>
        <v>0</v>
      </c>
      <c r="K379" s="41">
        <f t="shared" si="13"/>
        <v>0</v>
      </c>
      <c r="L379" s="41">
        <f t="shared" si="13"/>
        <v>0</v>
      </c>
      <c r="M379" s="569"/>
    </row>
    <row r="380" spans="2:13" s="39" customFormat="1">
      <c r="B380" s="40" t="str">
        <f>InpC!H236</f>
        <v>CW11_001RWD_PR24</v>
      </c>
      <c r="C380" s="40" t="str">
        <f>InpC!I236</f>
        <v>CW11_001TWD_PR24</v>
      </c>
      <c r="D380" s="40" t="str">
        <f>InpC!J236</f>
        <v>CW11_001WT_PR24</v>
      </c>
      <c r="E380" s="40">
        <f>InpC!K236</f>
        <v>0</v>
      </c>
      <c r="F380" s="40">
        <f>InpC!L236</f>
        <v>0</v>
      </c>
      <c r="G380" s="569"/>
      <c r="H380" s="41">
        <f t="shared" si="13"/>
        <v>0</v>
      </c>
      <c r="I380" s="41">
        <f t="shared" si="13"/>
        <v>0</v>
      </c>
      <c r="J380" s="41">
        <f t="shared" si="13"/>
        <v>0</v>
      </c>
      <c r="K380" s="41">
        <f t="shared" si="13"/>
        <v>0</v>
      </c>
      <c r="L380" s="41">
        <f t="shared" si="13"/>
        <v>0</v>
      </c>
      <c r="M380" s="569"/>
    </row>
    <row r="381" spans="2:13" s="39" customFormat="1">
      <c r="B381" s="40" t="str">
        <f>InpC!H237</f>
        <v>sum</v>
      </c>
      <c r="C381" s="40">
        <f>InpC!I237</f>
        <v>0</v>
      </c>
      <c r="D381" s="40">
        <f>InpC!J237</f>
        <v>0</v>
      </c>
      <c r="E381" s="40">
        <f>InpC!K237</f>
        <v>0</v>
      </c>
      <c r="F381" s="40">
        <f>InpC!L237</f>
        <v>0</v>
      </c>
      <c r="G381" s="569"/>
      <c r="H381" s="41">
        <f t="shared" si="13"/>
        <v>0</v>
      </c>
      <c r="I381" s="41">
        <f t="shared" si="13"/>
        <v>0</v>
      </c>
      <c r="J381" s="41">
        <f t="shared" si="13"/>
        <v>0</v>
      </c>
      <c r="K381" s="41">
        <f t="shared" si="13"/>
        <v>0</v>
      </c>
      <c r="L381" s="41">
        <f t="shared" si="13"/>
        <v>0</v>
      </c>
      <c r="M381" s="569"/>
    </row>
    <row r="382" spans="2:13" s="39" customFormat="1">
      <c r="B382" s="40" t="str">
        <f>InpC!H238</f>
        <v>CW11_017TOT_PR24</v>
      </c>
      <c r="C382" s="40" t="str">
        <f>InpC!I238</f>
        <v>CW11_021TOT_PR24</v>
      </c>
      <c r="D382" s="40" t="str">
        <f>InpC!J238</f>
        <v>CW11_020TOT_PR24</v>
      </c>
      <c r="E382" s="40" t="str">
        <f>InpC!K238</f>
        <v>CW11_019TOT_PR24</v>
      </c>
      <c r="F382" s="40" t="str">
        <f>InpC!L238</f>
        <v>CW11_018TOT_PR24</v>
      </c>
      <c r="G382" s="569"/>
      <c r="H382" s="41">
        <f t="shared" si="13"/>
        <v>0</v>
      </c>
      <c r="I382" s="41">
        <f t="shared" si="13"/>
        <v>0</v>
      </c>
      <c r="J382" s="41">
        <f t="shared" si="13"/>
        <v>0</v>
      </c>
      <c r="K382" s="41">
        <f t="shared" si="13"/>
        <v>0</v>
      </c>
      <c r="L382" s="41">
        <f t="shared" si="13"/>
        <v>0</v>
      </c>
      <c r="M382" s="569"/>
    </row>
    <row r="383" spans="2:13" s="39" customFormat="1">
      <c r="B383" s="40" t="str">
        <f>InpC!H239</f>
        <v>CW11_002TOT_PR24</v>
      </c>
      <c r="C383" s="40" t="str">
        <f>InpC!I239</f>
        <v>CW11_006TOT_PR24</v>
      </c>
      <c r="D383" s="40" t="str">
        <f>InpC!J239</f>
        <v>CW11_005TOT_PR24</v>
      </c>
      <c r="E383" s="40" t="str">
        <f>InpC!K239</f>
        <v>CW11_004TOT_PR24</v>
      </c>
      <c r="F383" s="40" t="str">
        <f>InpC!L239</f>
        <v>CW11_003TOT_PR24</v>
      </c>
      <c r="G383" s="569"/>
      <c r="H383" s="41">
        <f t="shared" ref="H383:L398" si="14">SUMIF($E$5:$E$177,$C383,H$5:H$177)+SUMIF($E$5:$E$177,$D383,H$5:H$177)+SUMIF($E$5:$E$177,$E383,H$5:H$177)+SUMIF($E$5:$E$177,$F383,H$5:H$177)+SUMIF($E$5:$E$177,$B383,H$5:H$177)</f>
        <v>0</v>
      </c>
      <c r="I383" s="41">
        <f t="shared" si="14"/>
        <v>0</v>
      </c>
      <c r="J383" s="41">
        <f t="shared" si="14"/>
        <v>0</v>
      </c>
      <c r="K383" s="41">
        <f t="shared" si="14"/>
        <v>0</v>
      </c>
      <c r="L383" s="41">
        <f t="shared" si="14"/>
        <v>0</v>
      </c>
      <c r="M383" s="569"/>
    </row>
    <row r="384" spans="2:13" s="39" customFormat="1">
      <c r="B384" s="40" t="str">
        <f>InpC!H240</f>
        <v>sum</v>
      </c>
      <c r="C384" s="40">
        <f>InpC!I240</f>
        <v>0</v>
      </c>
      <c r="D384" s="40">
        <f>InpC!J240</f>
        <v>0</v>
      </c>
      <c r="E384" s="40">
        <f>InpC!K240</f>
        <v>0</v>
      </c>
      <c r="F384" s="40">
        <f>InpC!L240</f>
        <v>0</v>
      </c>
      <c r="G384" s="569"/>
      <c r="H384" s="41">
        <f t="shared" si="14"/>
        <v>0</v>
      </c>
      <c r="I384" s="41">
        <f t="shared" si="14"/>
        <v>0</v>
      </c>
      <c r="J384" s="41">
        <f t="shared" si="14"/>
        <v>0</v>
      </c>
      <c r="K384" s="41">
        <f t="shared" si="14"/>
        <v>0</v>
      </c>
      <c r="L384" s="41">
        <f t="shared" si="14"/>
        <v>0</v>
      </c>
      <c r="M384" s="569"/>
    </row>
    <row r="385" spans="2:13" s="39" customFormat="1">
      <c r="B385" s="40" t="str">
        <f>InpC!H241</f>
        <v>CW11_027RWD_PR24</v>
      </c>
      <c r="C385" s="40" t="str">
        <f>InpC!I241</f>
        <v>CW11_027TWD_PR24</v>
      </c>
      <c r="D385" s="40" t="str">
        <f>InpC!J241</f>
        <v>CW11_027WT_PR24</v>
      </c>
      <c r="E385" s="40">
        <f>InpC!K241</f>
        <v>0</v>
      </c>
      <c r="F385" s="40">
        <f>InpC!L241</f>
        <v>0</v>
      </c>
      <c r="G385" s="569"/>
      <c r="H385" s="41">
        <f t="shared" si="14"/>
        <v>0</v>
      </c>
      <c r="I385" s="41">
        <f t="shared" si="14"/>
        <v>0</v>
      </c>
      <c r="J385" s="41">
        <f t="shared" si="14"/>
        <v>0</v>
      </c>
      <c r="K385" s="41">
        <f t="shared" si="14"/>
        <v>0</v>
      </c>
      <c r="L385" s="41">
        <f t="shared" si="14"/>
        <v>0</v>
      </c>
      <c r="M385" s="569"/>
    </row>
    <row r="386" spans="2:13" s="39" customFormat="1">
      <c r="B386" s="40" t="str">
        <f>InpC!H242</f>
        <v>CW11_012RWD_PR24</v>
      </c>
      <c r="C386" s="40" t="str">
        <f>InpC!I242</f>
        <v>CW11_012TWD_PR24</v>
      </c>
      <c r="D386" s="40" t="str">
        <f>InpC!J242</f>
        <v>CW11_012WT_PR24</v>
      </c>
      <c r="E386" s="40">
        <f>InpC!K242</f>
        <v>0</v>
      </c>
      <c r="F386" s="40">
        <f>InpC!L242</f>
        <v>0</v>
      </c>
      <c r="G386" s="569"/>
      <c r="H386" s="41">
        <f t="shared" si="14"/>
        <v>0</v>
      </c>
      <c r="I386" s="41">
        <f t="shared" si="14"/>
        <v>0</v>
      </c>
      <c r="J386" s="41">
        <f t="shared" si="14"/>
        <v>0</v>
      </c>
      <c r="K386" s="41">
        <f t="shared" si="14"/>
        <v>0</v>
      </c>
      <c r="L386" s="41">
        <f t="shared" si="14"/>
        <v>0</v>
      </c>
      <c r="M386" s="569"/>
    </row>
    <row r="387" spans="2:13" s="39" customFormat="1">
      <c r="B387" s="40" t="str">
        <f>InpC!H243</f>
        <v>sum</v>
      </c>
      <c r="C387" s="40">
        <f>InpC!I243</f>
        <v>0</v>
      </c>
      <c r="D387" s="40">
        <f>InpC!J243</f>
        <v>0</v>
      </c>
      <c r="E387" s="40">
        <f>InpC!K243</f>
        <v>0</v>
      </c>
      <c r="F387" s="40">
        <f>InpC!L243</f>
        <v>0</v>
      </c>
      <c r="G387" s="569"/>
      <c r="H387" s="41">
        <f t="shared" si="14"/>
        <v>0</v>
      </c>
      <c r="I387" s="41">
        <f t="shared" si="14"/>
        <v>0</v>
      </c>
      <c r="J387" s="41">
        <f t="shared" si="14"/>
        <v>0</v>
      </c>
      <c r="K387" s="41">
        <f t="shared" si="14"/>
        <v>0</v>
      </c>
      <c r="L387" s="41">
        <f t="shared" si="14"/>
        <v>0</v>
      </c>
      <c r="M387" s="569"/>
    </row>
    <row r="388" spans="2:13" s="39" customFormat="1">
      <c r="B388" s="40" t="str">
        <f>InpC!H244</f>
        <v>CW11_028RWD_PR24</v>
      </c>
      <c r="C388" s="40" t="str">
        <f>InpC!I244</f>
        <v>CW11_029TOT_PR24</v>
      </c>
      <c r="D388" s="40" t="str">
        <f>InpC!J244</f>
        <v>CW11_028TWD_PR24</v>
      </c>
      <c r="E388" s="40" t="str">
        <f>InpC!K244</f>
        <v>CW11_028WT_PR24</v>
      </c>
      <c r="F388" s="40">
        <f>InpC!L244</f>
        <v>0</v>
      </c>
      <c r="G388" s="569"/>
      <c r="H388" s="41">
        <f t="shared" si="14"/>
        <v>0</v>
      </c>
      <c r="I388" s="41">
        <f t="shared" si="14"/>
        <v>0</v>
      </c>
      <c r="J388" s="41">
        <f t="shared" si="14"/>
        <v>0</v>
      </c>
      <c r="K388" s="41">
        <f t="shared" si="14"/>
        <v>0</v>
      </c>
      <c r="L388" s="41">
        <f t="shared" si="14"/>
        <v>0</v>
      </c>
      <c r="M388" s="569"/>
    </row>
    <row r="389" spans="2:13" s="39" customFormat="1">
      <c r="B389" s="40" t="str">
        <f>InpC!H245</f>
        <v>CW11_013RWD_PR24</v>
      </c>
      <c r="C389" s="40" t="str">
        <f>InpC!I245</f>
        <v>CW11_014TOT_PR24</v>
      </c>
      <c r="D389" s="40" t="str">
        <f>InpC!J245</f>
        <v>CW11_013TWD_PR24</v>
      </c>
      <c r="E389" s="40" t="str">
        <f>InpC!K245</f>
        <v>CW11_013WT_PR24</v>
      </c>
      <c r="F389" s="40">
        <f>InpC!L245</f>
        <v>0</v>
      </c>
      <c r="G389" s="569"/>
      <c r="H389" s="41">
        <f t="shared" si="14"/>
        <v>0</v>
      </c>
      <c r="I389" s="41">
        <f t="shared" si="14"/>
        <v>0</v>
      </c>
      <c r="J389" s="41">
        <f t="shared" si="14"/>
        <v>0</v>
      </c>
      <c r="K389" s="41">
        <f t="shared" si="14"/>
        <v>0</v>
      </c>
      <c r="L389" s="41">
        <f t="shared" si="14"/>
        <v>0</v>
      </c>
      <c r="M389" s="569"/>
    </row>
    <row r="390" spans="2:13" s="39" customFormat="1">
      <c r="B390" s="40" t="str">
        <f>InpC!H246</f>
        <v>sum</v>
      </c>
      <c r="C390" s="40">
        <f>InpC!I246</f>
        <v>0</v>
      </c>
      <c r="D390" s="40">
        <f>InpC!J246</f>
        <v>0</v>
      </c>
      <c r="E390" s="40">
        <f>InpC!K246</f>
        <v>0</v>
      </c>
      <c r="F390" s="40">
        <f>InpC!L246</f>
        <v>0</v>
      </c>
      <c r="G390" s="569"/>
      <c r="H390" s="41">
        <f t="shared" si="14"/>
        <v>0</v>
      </c>
      <c r="I390" s="41">
        <f t="shared" si="14"/>
        <v>0</v>
      </c>
      <c r="J390" s="41">
        <f t="shared" si="14"/>
        <v>0</v>
      </c>
      <c r="K390" s="41">
        <f t="shared" si="14"/>
        <v>0</v>
      </c>
      <c r="L390" s="41">
        <f t="shared" si="14"/>
        <v>0</v>
      </c>
      <c r="M390" s="569"/>
    </row>
    <row r="391" spans="2:13" s="39" customFormat="1">
      <c r="B391" s="40" t="str">
        <f>InpC!H247</f>
        <v>sum</v>
      </c>
      <c r="C391" s="40">
        <f>InpC!I247</f>
        <v>0</v>
      </c>
      <c r="D391" s="40">
        <f>InpC!J247</f>
        <v>0</v>
      </c>
      <c r="E391" s="40">
        <f>InpC!K247</f>
        <v>0</v>
      </c>
      <c r="F391" s="40">
        <f>InpC!L247</f>
        <v>0</v>
      </c>
      <c r="G391" s="569"/>
      <c r="H391" s="41">
        <f t="shared" si="14"/>
        <v>0</v>
      </c>
      <c r="I391" s="41">
        <f t="shared" si="14"/>
        <v>0</v>
      </c>
      <c r="J391" s="41">
        <f t="shared" si="14"/>
        <v>0</v>
      </c>
      <c r="K391" s="41">
        <f t="shared" si="14"/>
        <v>0</v>
      </c>
      <c r="L391" s="41">
        <f t="shared" si="14"/>
        <v>0</v>
      </c>
      <c r="M391" s="569"/>
    </row>
    <row r="392" spans="2:13" s="39" customFormat="1">
      <c r="B392" s="40" t="str">
        <f>InpC!H248</f>
        <v>sum</v>
      </c>
      <c r="C392" s="40">
        <f>InpC!I248</f>
        <v>0</v>
      </c>
      <c r="D392" s="40">
        <f>InpC!J248</f>
        <v>0</v>
      </c>
      <c r="E392" s="40">
        <f>InpC!K248</f>
        <v>0</v>
      </c>
      <c r="F392" s="40">
        <f>InpC!L248</f>
        <v>0</v>
      </c>
      <c r="G392" s="569"/>
      <c r="H392" s="41">
        <f t="shared" si="14"/>
        <v>0</v>
      </c>
      <c r="I392" s="41">
        <f t="shared" si="14"/>
        <v>0</v>
      </c>
      <c r="J392" s="41">
        <f t="shared" si="14"/>
        <v>0</v>
      </c>
      <c r="K392" s="41">
        <f t="shared" si="14"/>
        <v>0</v>
      </c>
      <c r="L392" s="41">
        <f t="shared" si="14"/>
        <v>0</v>
      </c>
      <c r="M392" s="569"/>
    </row>
    <row r="393" spans="2:13" s="39" customFormat="1">
      <c r="B393" s="40" t="str">
        <f>InpC!H249</f>
        <v>sum</v>
      </c>
      <c r="C393" s="40">
        <f>InpC!I249</f>
        <v>0</v>
      </c>
      <c r="D393" s="40">
        <f>InpC!J249</f>
        <v>0</v>
      </c>
      <c r="E393" s="40">
        <f>InpC!K249</f>
        <v>0</v>
      </c>
      <c r="F393" s="40">
        <f>InpC!L249</f>
        <v>0</v>
      </c>
      <c r="G393" s="569"/>
      <c r="H393" s="41">
        <f t="shared" si="14"/>
        <v>0</v>
      </c>
      <c r="I393" s="41">
        <f t="shared" si="14"/>
        <v>0</v>
      </c>
      <c r="J393" s="41">
        <f t="shared" si="14"/>
        <v>0</v>
      </c>
      <c r="K393" s="41">
        <f t="shared" si="14"/>
        <v>0</v>
      </c>
      <c r="L393" s="41">
        <f t="shared" si="14"/>
        <v>0</v>
      </c>
      <c r="M393" s="569"/>
    </row>
    <row r="394" spans="2:13" s="39" customFormat="1">
      <c r="B394" s="40" t="str">
        <f>InpC!H250</f>
        <v>CWW11_014TOT_PR24</v>
      </c>
      <c r="C394" s="40" t="str">
        <f>InpC!I250</f>
        <v>CWW11_016TOT_PR24</v>
      </c>
      <c r="D394" s="40" t="str">
        <f>InpC!J250</f>
        <v>CWW11_015TOT_PR24</v>
      </c>
      <c r="E394" s="40">
        <f>InpC!K250</f>
        <v>0</v>
      </c>
      <c r="F394" s="40">
        <f>InpC!L250</f>
        <v>0</v>
      </c>
      <c r="G394" s="569"/>
      <c r="H394" s="41">
        <f t="shared" si="14"/>
        <v>0</v>
      </c>
      <c r="I394" s="41">
        <f t="shared" si="14"/>
        <v>0</v>
      </c>
      <c r="J394" s="41">
        <f t="shared" si="14"/>
        <v>0</v>
      </c>
      <c r="K394" s="41">
        <f t="shared" si="14"/>
        <v>0</v>
      </c>
      <c r="L394" s="41">
        <f t="shared" si="14"/>
        <v>0</v>
      </c>
      <c r="M394" s="569"/>
    </row>
    <row r="395" spans="2:13" s="39" customFormat="1">
      <c r="B395" s="40" t="str">
        <f>InpC!H251</f>
        <v>CWW11_001TOT_PR24</v>
      </c>
      <c r="C395" s="40" t="str">
        <f>InpC!I251</f>
        <v>CWW11_003TOT_PR24</v>
      </c>
      <c r="D395" s="40" t="str">
        <f>InpC!J251</f>
        <v>CWW11_002TOT_PR24</v>
      </c>
      <c r="E395" s="40">
        <f>InpC!K251</f>
        <v>0</v>
      </c>
      <c r="F395" s="40">
        <f>InpC!L251</f>
        <v>0</v>
      </c>
      <c r="G395" s="569"/>
      <c r="H395" s="41">
        <f t="shared" si="14"/>
        <v>0</v>
      </c>
      <c r="I395" s="41">
        <f t="shared" si="14"/>
        <v>0</v>
      </c>
      <c r="J395" s="41">
        <f t="shared" si="14"/>
        <v>0</v>
      </c>
      <c r="K395" s="41">
        <f t="shared" si="14"/>
        <v>0</v>
      </c>
      <c r="L395" s="41">
        <f t="shared" si="14"/>
        <v>0</v>
      </c>
      <c r="M395" s="569"/>
    </row>
    <row r="396" spans="2:13" s="39" customFormat="1">
      <c r="B396" s="40" t="str">
        <f>InpC!H252</f>
        <v>sum</v>
      </c>
      <c r="C396" s="40">
        <f>InpC!I252</f>
        <v>0</v>
      </c>
      <c r="D396" s="40">
        <f>InpC!J252</f>
        <v>0</v>
      </c>
      <c r="E396" s="40">
        <f>InpC!K252</f>
        <v>0</v>
      </c>
      <c r="F396" s="40">
        <f>InpC!L252</f>
        <v>0</v>
      </c>
      <c r="G396" s="569"/>
      <c r="H396" s="41">
        <f t="shared" si="14"/>
        <v>0</v>
      </c>
      <c r="I396" s="41">
        <f t="shared" si="14"/>
        <v>0</v>
      </c>
      <c r="J396" s="41">
        <f t="shared" si="14"/>
        <v>0</v>
      </c>
      <c r="K396" s="41">
        <f t="shared" si="14"/>
        <v>0</v>
      </c>
      <c r="L396" s="41">
        <f t="shared" si="14"/>
        <v>0</v>
      </c>
      <c r="M396" s="569"/>
    </row>
    <row r="397" spans="2:13" s="39" customFormat="1">
      <c r="B397" s="40" t="str">
        <f>InpC!H253</f>
        <v>CWW11_021TOT_PR24</v>
      </c>
      <c r="C397" s="40">
        <f>InpC!I253</f>
        <v>0</v>
      </c>
      <c r="D397" s="40">
        <f>InpC!J253</f>
        <v>0</v>
      </c>
      <c r="E397" s="40">
        <f>InpC!K253</f>
        <v>0</v>
      </c>
      <c r="F397" s="40">
        <f>InpC!L253</f>
        <v>0</v>
      </c>
      <c r="G397" s="569"/>
      <c r="H397" s="41">
        <f t="shared" si="14"/>
        <v>0</v>
      </c>
      <c r="I397" s="41">
        <f t="shared" si="14"/>
        <v>0</v>
      </c>
      <c r="J397" s="41">
        <f t="shared" si="14"/>
        <v>0</v>
      </c>
      <c r="K397" s="41">
        <f t="shared" si="14"/>
        <v>0</v>
      </c>
      <c r="L397" s="41">
        <f t="shared" si="14"/>
        <v>0</v>
      </c>
      <c r="M397" s="569"/>
    </row>
    <row r="398" spans="2:13" s="39" customFormat="1">
      <c r="B398" s="40" t="str">
        <f>InpC!H254</f>
        <v>CWW11_008TOT_PR24</v>
      </c>
      <c r="C398" s="40">
        <f>InpC!I254</f>
        <v>0</v>
      </c>
      <c r="D398" s="40">
        <f>InpC!J254</f>
        <v>0</v>
      </c>
      <c r="E398" s="40">
        <f>InpC!K254</f>
        <v>0</v>
      </c>
      <c r="F398" s="40">
        <f>InpC!L254</f>
        <v>0</v>
      </c>
      <c r="G398" s="569"/>
      <c r="H398" s="41">
        <f t="shared" si="14"/>
        <v>0</v>
      </c>
      <c r="I398" s="41">
        <f t="shared" si="14"/>
        <v>0</v>
      </c>
      <c r="J398" s="41">
        <f t="shared" si="14"/>
        <v>0</v>
      </c>
      <c r="K398" s="41">
        <f t="shared" si="14"/>
        <v>0</v>
      </c>
      <c r="L398" s="41">
        <f t="shared" si="14"/>
        <v>0</v>
      </c>
      <c r="M398" s="569"/>
    </row>
    <row r="399" spans="2:13" s="39" customFormat="1">
      <c r="B399" s="40" t="str">
        <f>InpC!H255</f>
        <v>sum</v>
      </c>
      <c r="C399" s="40">
        <f>InpC!I255</f>
        <v>0</v>
      </c>
      <c r="D399" s="40">
        <f>InpC!J255</f>
        <v>0</v>
      </c>
      <c r="E399" s="40">
        <f>InpC!K255</f>
        <v>0</v>
      </c>
      <c r="F399" s="40">
        <f>InpC!L255</f>
        <v>0</v>
      </c>
      <c r="G399" s="569"/>
      <c r="H399" s="41">
        <f t="shared" ref="H399:L405" si="15">SUMIF($E$5:$E$177,$C399,H$5:H$177)+SUMIF($E$5:$E$177,$D399,H$5:H$177)+SUMIF($E$5:$E$177,$E399,H$5:H$177)+SUMIF($E$5:$E$177,$F399,H$5:H$177)+SUMIF($E$5:$E$177,$B399,H$5:H$177)</f>
        <v>0</v>
      </c>
      <c r="I399" s="41">
        <f t="shared" si="15"/>
        <v>0</v>
      </c>
      <c r="J399" s="41">
        <f t="shared" si="15"/>
        <v>0</v>
      </c>
      <c r="K399" s="41">
        <f t="shared" si="15"/>
        <v>0</v>
      </c>
      <c r="L399" s="41">
        <f t="shared" si="15"/>
        <v>0</v>
      </c>
      <c r="M399" s="569"/>
    </row>
    <row r="400" spans="2:13" s="39" customFormat="1">
      <c r="B400" s="40" t="str">
        <f>InpC!H256</f>
        <v>CWW11_022TOT_PR24</v>
      </c>
      <c r="C400" s="40" t="str">
        <f>InpC!I256</f>
        <v>CWW11_023TOT_PR24</v>
      </c>
      <c r="D400" s="40">
        <f>InpC!J256</f>
        <v>0</v>
      </c>
      <c r="E400" s="40">
        <f>InpC!K256</f>
        <v>0</v>
      </c>
      <c r="F400" s="40">
        <f>InpC!L256</f>
        <v>0</v>
      </c>
      <c r="G400" s="569"/>
      <c r="H400" s="41">
        <f t="shared" si="15"/>
        <v>0</v>
      </c>
      <c r="I400" s="41">
        <f t="shared" si="15"/>
        <v>0</v>
      </c>
      <c r="J400" s="41">
        <f t="shared" si="15"/>
        <v>0</v>
      </c>
      <c r="K400" s="41">
        <f t="shared" si="15"/>
        <v>0</v>
      </c>
      <c r="L400" s="41">
        <f t="shared" si="15"/>
        <v>0</v>
      </c>
      <c r="M400" s="569"/>
    </row>
    <row r="401" spans="1:22" s="39" customFormat="1">
      <c r="B401" s="40" t="str">
        <f>InpC!H257</f>
        <v>CWW11_009TOT_PR24</v>
      </c>
      <c r="C401" s="40" t="str">
        <f>InpC!I257</f>
        <v>CWW11_010TOT_PR24</v>
      </c>
      <c r="D401" s="40">
        <f>InpC!J257</f>
        <v>0</v>
      </c>
      <c r="E401" s="40">
        <f>InpC!K257</f>
        <v>0</v>
      </c>
      <c r="F401" s="40">
        <f>InpC!L257</f>
        <v>0</v>
      </c>
      <c r="G401" s="569"/>
      <c r="H401" s="41">
        <f t="shared" si="15"/>
        <v>0</v>
      </c>
      <c r="I401" s="41">
        <f t="shared" si="15"/>
        <v>0</v>
      </c>
      <c r="J401" s="41">
        <f t="shared" si="15"/>
        <v>0</v>
      </c>
      <c r="K401" s="41">
        <f t="shared" si="15"/>
        <v>0</v>
      </c>
      <c r="L401" s="41">
        <f t="shared" si="15"/>
        <v>0</v>
      </c>
      <c r="M401" s="569"/>
    </row>
    <row r="402" spans="1:22" s="39" customFormat="1">
      <c r="B402" s="40" t="str">
        <f>InpC!H258</f>
        <v>sum</v>
      </c>
      <c r="C402" s="40">
        <f>InpC!I258</f>
        <v>0</v>
      </c>
      <c r="D402" s="40">
        <f>InpC!J258</f>
        <v>0</v>
      </c>
      <c r="E402" s="40">
        <f>InpC!K258</f>
        <v>0</v>
      </c>
      <c r="F402" s="40">
        <f>InpC!L258</f>
        <v>0</v>
      </c>
      <c r="G402" s="569"/>
      <c r="H402" s="41">
        <f t="shared" si="15"/>
        <v>0</v>
      </c>
      <c r="I402" s="41">
        <f t="shared" si="15"/>
        <v>0</v>
      </c>
      <c r="J402" s="41">
        <f t="shared" si="15"/>
        <v>0</v>
      </c>
      <c r="K402" s="41">
        <f t="shared" si="15"/>
        <v>0</v>
      </c>
      <c r="L402" s="41">
        <f t="shared" si="15"/>
        <v>0</v>
      </c>
      <c r="M402" s="569"/>
    </row>
    <row r="403" spans="1:22" s="39" customFormat="1">
      <c r="B403" s="40" t="str">
        <f>InpC!H259</f>
        <v>sum</v>
      </c>
      <c r="C403" s="40">
        <f>InpC!I259</f>
        <v>0</v>
      </c>
      <c r="D403" s="40">
        <f>InpC!J259</f>
        <v>0</v>
      </c>
      <c r="E403" s="40">
        <f>InpC!K259</f>
        <v>0</v>
      </c>
      <c r="F403" s="40">
        <f>InpC!L259</f>
        <v>0</v>
      </c>
      <c r="G403" s="569"/>
      <c r="H403" s="41">
        <f t="shared" si="15"/>
        <v>0</v>
      </c>
      <c r="I403" s="41">
        <f t="shared" si="15"/>
        <v>0</v>
      </c>
      <c r="J403" s="41">
        <f t="shared" si="15"/>
        <v>0</v>
      </c>
      <c r="K403" s="41">
        <f t="shared" si="15"/>
        <v>0</v>
      </c>
      <c r="L403" s="41">
        <f t="shared" si="15"/>
        <v>0</v>
      </c>
      <c r="M403" s="569"/>
    </row>
    <row r="404" spans="1:22" s="39" customFormat="1">
      <c r="B404" s="40" t="str">
        <f>InpC!H260</f>
        <v>sum</v>
      </c>
      <c r="C404" s="40">
        <f>InpC!I260</f>
        <v>0</v>
      </c>
      <c r="D404" s="40">
        <f>InpC!J260</f>
        <v>0</v>
      </c>
      <c r="E404" s="40">
        <f>InpC!K260</f>
        <v>0</v>
      </c>
      <c r="F404" s="40">
        <f>InpC!L260</f>
        <v>0</v>
      </c>
      <c r="G404" s="569"/>
      <c r="H404" s="41">
        <f t="shared" si="15"/>
        <v>0</v>
      </c>
      <c r="I404" s="41">
        <f t="shared" si="15"/>
        <v>0</v>
      </c>
      <c r="J404" s="41">
        <f t="shared" si="15"/>
        <v>0</v>
      </c>
      <c r="K404" s="41">
        <f t="shared" si="15"/>
        <v>0</v>
      </c>
      <c r="L404" s="41">
        <f t="shared" si="15"/>
        <v>0</v>
      </c>
      <c r="M404" s="569"/>
    </row>
    <row r="405" spans="1:22" s="39" customFormat="1">
      <c r="B405" s="40" t="str">
        <f>InpC!H261</f>
        <v>sum</v>
      </c>
      <c r="C405" s="40">
        <f>InpC!I261</f>
        <v>0</v>
      </c>
      <c r="D405" s="40">
        <f>InpC!J261</f>
        <v>0</v>
      </c>
      <c r="E405" s="40">
        <f>InpC!K261</f>
        <v>0</v>
      </c>
      <c r="F405" s="40">
        <f>InpC!L261</f>
        <v>0</v>
      </c>
      <c r="G405" s="569"/>
      <c r="H405" s="41">
        <f t="shared" si="15"/>
        <v>0</v>
      </c>
      <c r="I405" s="41">
        <f t="shared" si="15"/>
        <v>0</v>
      </c>
      <c r="J405" s="41">
        <f t="shared" si="15"/>
        <v>0</v>
      </c>
      <c r="K405" s="41">
        <f t="shared" si="15"/>
        <v>0</v>
      </c>
      <c r="L405" s="41">
        <f t="shared" si="15"/>
        <v>0</v>
      </c>
      <c r="M405" s="569"/>
    </row>
    <row r="406" spans="1:22" customFormat="1">
      <c r="B406" s="569" t="s">
        <v>660</v>
      </c>
      <c r="C406" s="569" t="str">
        <f>InpC!G50</f>
        <v>TPC</v>
      </c>
      <c r="H406" s="439">
        <f>SUM(H367:H405)</f>
        <v>0</v>
      </c>
      <c r="I406" s="439">
        <f>SUM(I367:I405)</f>
        <v>0</v>
      </c>
      <c r="J406" s="439">
        <f>SUM(J367:J405)</f>
        <v>0</v>
      </c>
      <c r="K406" s="439">
        <f>SUM(K367:K405)</f>
        <v>0</v>
      </c>
      <c r="L406" s="439">
        <f>SUM(L367:L405)</f>
        <v>0</v>
      </c>
    </row>
    <row r="407" spans="1:22" s="39" customFormat="1"/>
    <row r="408" spans="1:22" s="39" customFormat="1"/>
    <row r="409" spans="1:22" s="39" customFormat="1">
      <c r="B409" s="40" t="str">
        <f>InpC!H265</f>
        <v>B0007DSPWT_PR24</v>
      </c>
      <c r="C409" s="40">
        <f>InpC!I265</f>
        <v>0</v>
      </c>
      <c r="D409" s="40">
        <f>InpC!J265</f>
        <v>0</v>
      </c>
      <c r="E409" s="40">
        <f>InpC!K265</f>
        <v>0</v>
      </c>
      <c r="F409" s="40">
        <f>InpC!L265</f>
        <v>0</v>
      </c>
      <c r="G409" s="41"/>
      <c r="H409" s="41">
        <f t="shared" ref="H409:L410" si="16">SUMIF($E$5:$E$177,$C409,H$5:H$177)+SUMIF($E$5:$E$177,$D409,H$5:H$177)+SUMIF($E$5:$E$177,$E409,H$5:H$177)+SUMIF($E$5:$E$177,$F409,H$5:H$177)+SUMIF($E$5:$E$177,$B409,H$5:H$177)</f>
        <v>0</v>
      </c>
      <c r="I409" s="41">
        <f t="shared" si="16"/>
        <v>0</v>
      </c>
      <c r="J409" s="41">
        <f t="shared" si="16"/>
        <v>0</v>
      </c>
      <c r="K409" s="41">
        <f t="shared" si="16"/>
        <v>0</v>
      </c>
      <c r="L409" s="41">
        <f t="shared" si="16"/>
        <v>0</v>
      </c>
      <c r="M409" s="41"/>
    </row>
    <row r="410" spans="1:22" s="39" customFormat="1">
      <c r="B410" s="40" t="str">
        <f>InpC!H266</f>
        <v>B0007DSPWWT_PR24</v>
      </c>
      <c r="C410" s="40">
        <f>InpC!I266</f>
        <v>0</v>
      </c>
      <c r="D410" s="40">
        <f>InpC!J266</f>
        <v>0</v>
      </c>
      <c r="E410" s="40">
        <f>InpC!K266</f>
        <v>0</v>
      </c>
      <c r="F410" s="40">
        <f>InpC!L266</f>
        <v>0</v>
      </c>
      <c r="G410" s="41"/>
      <c r="H410" s="41">
        <f t="shared" si="16"/>
        <v>0</v>
      </c>
      <c r="I410" s="41">
        <f t="shared" si="16"/>
        <v>0</v>
      </c>
      <c r="J410" s="41">
        <f t="shared" si="16"/>
        <v>0</v>
      </c>
      <c r="K410" s="41">
        <f t="shared" si="16"/>
        <v>0</v>
      </c>
      <c r="L410" s="41">
        <f t="shared" si="16"/>
        <v>0</v>
      </c>
      <c r="M410" s="41"/>
    </row>
    <row r="411" spans="1:22" s="39" customFormat="1">
      <c r="B411" s="569" t="s">
        <v>661</v>
      </c>
      <c r="C411" s="569" t="s">
        <v>662</v>
      </c>
      <c r="D411" s="571"/>
      <c r="E411" s="569"/>
      <c r="F411" s="569"/>
      <c r="G411" s="569"/>
      <c r="H411" s="43">
        <f>SUM(H409:H410)</f>
        <v>0</v>
      </c>
      <c r="I411" s="43">
        <f>SUM(I409:I410)</f>
        <v>0</v>
      </c>
      <c r="J411" s="43">
        <f>SUM(J409:J410)</f>
        <v>0</v>
      </c>
      <c r="K411" s="43">
        <f>SUM(K409:K410)</f>
        <v>0</v>
      </c>
      <c r="L411" s="43">
        <f>SUM(L409:L410)</f>
        <v>0</v>
      </c>
      <c r="M411" s="569"/>
    </row>
    <row r="412" spans="1:22" customFormat="1"/>
    <row r="413" spans="1:22" s="39" customFormat="1">
      <c r="F413" s="569"/>
      <c r="G413" s="569"/>
      <c r="H413" s="43">
        <f>H406+H364+H291+H243+H227+H307+H411</f>
        <v>7.5325326786319016</v>
      </c>
      <c r="I413" s="43">
        <f t="shared" ref="I413:L413" si="17">I406+I364+I291+I243+I227+I307+I411</f>
        <v>7.8955311767746945</v>
      </c>
      <c r="J413" s="43">
        <f t="shared" si="17"/>
        <v>8.0263166296415704</v>
      </c>
      <c r="K413" s="43">
        <f t="shared" si="17"/>
        <v>8.1590776935789417</v>
      </c>
      <c r="L413" s="43">
        <f t="shared" si="17"/>
        <v>8.2949997352291138</v>
      </c>
      <c r="M413" s="41"/>
    </row>
    <row r="414" spans="1:22" s="39" customFormat="1">
      <c r="F414" s="569"/>
      <c r="G414" s="569"/>
    </row>
    <row r="415" spans="1:22" s="39" customFormat="1">
      <c r="C415" s="42"/>
      <c r="D415" s="42"/>
      <c r="E415" s="441" t="s">
        <v>663</v>
      </c>
      <c r="F415" s="569"/>
      <c r="G415" s="569"/>
      <c r="H415" s="440">
        <f>IF(ABS(H413-H187)&gt;CHK_TOL,1,0)</f>
        <v>0</v>
      </c>
      <c r="I415" s="440">
        <f>IF(ABS(I413-I187)&gt;CHK_TOL,1,0)</f>
        <v>0</v>
      </c>
      <c r="J415" s="440">
        <f>IF(ABS(J413-J187)&gt;CHK_TOL,1,0)</f>
        <v>0</v>
      </c>
      <c r="K415" s="440">
        <f>IF(ABS(K413-K187)&gt;CHK_TOL,1,0)</f>
        <v>0</v>
      </c>
      <c r="L415" s="440">
        <f>IF(ABS(L413-L187)&gt;CHK_TOL,1,0)</f>
        <v>0</v>
      </c>
      <c r="M415" s="569"/>
    </row>
    <row r="416" spans="1:22" s="431" customFormat="1">
      <c r="A416" s="167"/>
      <c r="B416" s="164"/>
      <c r="C416" s="164"/>
      <c r="D416" s="163"/>
      <c r="E416" s="164"/>
      <c r="F416" s="164"/>
      <c r="G416" s="164"/>
      <c r="H416" s="164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</row>
    <row r="417" spans="1:22" s="431" customFormat="1" ht="30">
      <c r="A417" s="167"/>
      <c r="B417" s="569"/>
      <c r="C417" s="569"/>
      <c r="D417" s="163"/>
      <c r="E417" s="444" t="s">
        <v>664</v>
      </c>
      <c r="F417" s="164"/>
      <c r="G417" s="164"/>
      <c r="H417" s="164">
        <f>N187</f>
        <v>6</v>
      </c>
      <c r="I417" s="164"/>
      <c r="J417" s="164"/>
      <c r="K417" s="164"/>
      <c r="L417" s="164"/>
      <c r="M417" s="164"/>
      <c r="N417" s="164"/>
      <c r="O417" s="164"/>
      <c r="P417" s="164"/>
      <c r="Q417" s="164"/>
      <c r="R417" s="164"/>
      <c r="S417" s="164"/>
      <c r="T417" s="164"/>
      <c r="U417" s="164"/>
      <c r="V417" s="164"/>
    </row>
    <row r="418" spans="1:22" s="431" customFormat="1">
      <c r="A418" s="167"/>
      <c r="B418" s="164"/>
      <c r="C418" s="164"/>
      <c r="D418" s="163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</row>
    <row r="419" spans="1:22" s="431" customFormat="1" ht="45">
      <c r="A419" s="440">
        <f>SUM(H419:L419)</f>
        <v>0</v>
      </c>
      <c r="B419" s="569"/>
      <c r="C419" s="164"/>
      <c r="D419" s="163"/>
      <c r="E419" s="443" t="s">
        <v>665</v>
      </c>
      <c r="F419" s="164"/>
      <c r="G419" s="164"/>
      <c r="H419" s="440">
        <f>IF(ABS(H413-H188)&gt;CHK_TOL,1,0)</f>
        <v>0</v>
      </c>
      <c r="I419" s="440">
        <f>IF(ABS(I413-I188)&gt;CHK_TOL,1,0)</f>
        <v>0</v>
      </c>
      <c r="J419" s="440">
        <f>IF(ABS(J413-J188)&gt;CHK_TOL,1,0)</f>
        <v>0</v>
      </c>
      <c r="K419" s="440">
        <f>IF(ABS(K413-K188)&gt;CHK_TOL,1,0)</f>
        <v>0</v>
      </c>
      <c r="L419" s="440">
        <f>IF(ABS(L413-L188)&gt;CHK_TOL,1,0)</f>
        <v>0</v>
      </c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</row>
    <row r="420" spans="1:22">
      <c r="A420" s="167"/>
      <c r="B420" s="164"/>
      <c r="C420" s="164"/>
      <c r="D420" s="163"/>
      <c r="E420" s="164"/>
      <c r="F420" s="164"/>
      <c r="G420" s="164"/>
      <c r="H420" s="164"/>
      <c r="I420" s="164"/>
      <c r="J420" s="164"/>
      <c r="K420" s="164"/>
      <c r="L420" s="164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</row>
    <row r="421" spans="1:22">
      <c r="A421" s="440">
        <f>A196+A419</f>
        <v>0</v>
      </c>
      <c r="B421" s="442" t="s">
        <v>666</v>
      </c>
      <c r="C421" s="164"/>
      <c r="D421" s="163"/>
      <c r="E421" s="164"/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</row>
    <row r="422" spans="1:22">
      <c r="A422" s="167"/>
      <c r="B422" s="164"/>
      <c r="C422" s="164"/>
      <c r="D422" s="163"/>
      <c r="E422" s="164"/>
      <c r="F422" s="164"/>
      <c r="G422" s="164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</row>
    <row r="423" spans="1:22">
      <c r="A423" s="167"/>
      <c r="B423" s="164"/>
      <c r="C423" s="164"/>
      <c r="D423" s="163"/>
      <c r="E423" s="164"/>
      <c r="F423" s="164"/>
      <c r="G423" s="164"/>
      <c r="H423" s="164"/>
      <c r="I423" s="164"/>
      <c r="J423" s="164"/>
      <c r="K423" s="164"/>
      <c r="L423" s="164"/>
      <c r="M423" s="164"/>
      <c r="N423" s="164"/>
      <c r="O423" s="164"/>
      <c r="P423" s="164"/>
      <c r="Q423" s="164"/>
      <c r="R423" s="164"/>
      <c r="S423" s="164"/>
      <c r="T423" s="164"/>
      <c r="U423" s="164"/>
      <c r="V423" s="164"/>
    </row>
    <row r="424" spans="1:22">
      <c r="A424" s="167"/>
      <c r="B424" s="164"/>
      <c r="C424" s="164"/>
      <c r="D424" s="163"/>
      <c r="E424" s="164"/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64"/>
      <c r="Q424" s="164"/>
      <c r="R424" s="164"/>
      <c r="S424" s="164"/>
      <c r="T424" s="164"/>
      <c r="U424" s="164"/>
      <c r="V424" s="164"/>
    </row>
    <row r="425" spans="1:22">
      <c r="A425" s="167"/>
      <c r="B425" s="164"/>
      <c r="C425" s="164"/>
      <c r="D425" s="163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</row>
    <row r="426" spans="1:22">
      <c r="A426" s="167"/>
      <c r="B426" s="164"/>
      <c r="C426" s="164"/>
      <c r="D426" s="163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</row>
    <row r="427" spans="1:22">
      <c r="A427" s="569"/>
      <c r="B427" s="569"/>
      <c r="C427" s="164"/>
      <c r="D427" s="163"/>
      <c r="E427" s="164"/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</row>
    <row r="428" spans="1:22">
      <c r="A428" s="167"/>
      <c r="B428" s="164"/>
      <c r="C428" s="164"/>
      <c r="D428" s="163"/>
      <c r="E428" s="164"/>
      <c r="F428" s="164"/>
      <c r="G428" s="164"/>
      <c r="H428" s="164"/>
      <c r="I428" s="164"/>
      <c r="J428" s="164"/>
      <c r="K428" s="164"/>
      <c r="L428" s="164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</row>
    <row r="429" spans="1:22">
      <c r="A429" s="167"/>
      <c r="B429" s="164"/>
      <c r="C429" s="164"/>
      <c r="D429" s="163"/>
      <c r="E429" s="164"/>
      <c r="F429" s="164"/>
      <c r="G429" s="164"/>
      <c r="H429" s="164"/>
      <c r="I429" s="164"/>
      <c r="J429" s="164"/>
      <c r="K429" s="164"/>
      <c r="L429" s="164"/>
      <c r="M429" s="164"/>
      <c r="N429" s="164"/>
      <c r="O429" s="164"/>
      <c r="P429" s="164"/>
      <c r="Q429" s="164"/>
      <c r="R429" s="164"/>
      <c r="S429" s="164"/>
      <c r="T429" s="164"/>
      <c r="U429" s="164"/>
      <c r="V429" s="164"/>
    </row>
    <row r="430" spans="1:22">
      <c r="A430" s="167"/>
      <c r="B430" s="164"/>
      <c r="C430" s="164"/>
      <c r="D430" s="163"/>
      <c r="E430" s="164"/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4"/>
      <c r="S430" s="164"/>
      <c r="T430" s="164"/>
      <c r="U430" s="164"/>
      <c r="V430" s="164"/>
    </row>
    <row r="431" spans="1:22">
      <c r="A431" s="167"/>
      <c r="B431" s="164"/>
      <c r="C431" s="164"/>
      <c r="D431" s="163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164"/>
      <c r="Q431" s="164"/>
      <c r="R431" s="164"/>
      <c r="S431" s="164"/>
      <c r="T431" s="164"/>
      <c r="U431" s="164"/>
      <c r="V431" s="164"/>
    </row>
    <row r="432" spans="1:22">
      <c r="A432" s="167"/>
      <c r="B432" s="164"/>
      <c r="C432" s="164"/>
      <c r="D432" s="163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</row>
    <row r="433" spans="1:22">
      <c r="A433" s="167"/>
      <c r="B433" s="164"/>
      <c r="C433" s="164"/>
      <c r="D433" s="163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64"/>
      <c r="Q433" s="164"/>
      <c r="R433" s="164"/>
      <c r="S433" s="164"/>
      <c r="T433" s="164"/>
      <c r="U433" s="164"/>
      <c r="V433" s="164"/>
    </row>
    <row r="434" spans="1:22">
      <c r="A434" s="167"/>
      <c r="B434" s="164"/>
      <c r="C434" s="164"/>
      <c r="D434" s="163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</row>
    <row r="435" spans="1:22">
      <c r="A435" s="167"/>
      <c r="B435" s="164"/>
      <c r="C435" s="164"/>
      <c r="D435" s="163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  <c r="P435" s="164"/>
      <c r="Q435" s="164"/>
      <c r="R435" s="164"/>
      <c r="S435" s="164"/>
      <c r="T435" s="164"/>
      <c r="U435" s="164"/>
      <c r="V435" s="164"/>
    </row>
    <row r="436" spans="1:22">
      <c r="A436" s="167"/>
      <c r="B436" s="164"/>
      <c r="C436" s="164"/>
      <c r="D436" s="163"/>
      <c r="E436" s="164"/>
      <c r="F436" s="164"/>
      <c r="G436" s="164"/>
      <c r="H436" s="164"/>
      <c r="I436" s="164"/>
      <c r="J436" s="164"/>
      <c r="K436" s="164"/>
      <c r="L436" s="164"/>
      <c r="M436" s="164"/>
      <c r="N436" s="164"/>
      <c r="O436" s="164"/>
      <c r="P436" s="164"/>
      <c r="Q436" s="164"/>
      <c r="R436" s="164"/>
      <c r="S436" s="164"/>
      <c r="T436" s="164"/>
      <c r="U436" s="164"/>
      <c r="V436" s="164"/>
    </row>
    <row r="437" spans="1:22">
      <c r="A437" s="167"/>
      <c r="B437" s="164"/>
      <c r="C437" s="164"/>
      <c r="D437" s="163"/>
      <c r="E437" s="164"/>
      <c r="F437" s="164"/>
      <c r="G437" s="164"/>
      <c r="H437" s="164"/>
      <c r="I437" s="164"/>
      <c r="J437" s="164"/>
      <c r="K437" s="164"/>
      <c r="L437" s="164"/>
      <c r="M437" s="164"/>
      <c r="N437" s="164"/>
      <c r="O437" s="164"/>
      <c r="P437" s="164"/>
      <c r="Q437" s="164"/>
      <c r="R437" s="164"/>
      <c r="S437" s="164"/>
      <c r="T437" s="164"/>
      <c r="U437" s="164"/>
      <c r="V437" s="164"/>
    </row>
    <row r="438" spans="1:22">
      <c r="A438" s="167"/>
      <c r="B438" s="164"/>
      <c r="C438" s="164"/>
      <c r="D438" s="163"/>
      <c r="E438" s="164"/>
      <c r="F438" s="164"/>
      <c r="G438" s="164"/>
      <c r="H438" s="164"/>
      <c r="I438" s="164"/>
      <c r="J438" s="164"/>
      <c r="K438" s="164"/>
      <c r="L438" s="164"/>
      <c r="M438" s="164"/>
      <c r="N438" s="164"/>
      <c r="O438" s="164"/>
      <c r="P438" s="164"/>
      <c r="Q438" s="164"/>
      <c r="R438" s="164"/>
      <c r="S438" s="164"/>
      <c r="T438" s="164"/>
      <c r="U438" s="164"/>
      <c r="V438" s="164"/>
    </row>
    <row r="439" spans="1:22">
      <c r="A439" s="167"/>
      <c r="B439" s="164"/>
      <c r="C439" s="164"/>
      <c r="D439" s="163"/>
      <c r="E439" s="164"/>
      <c r="F439" s="164"/>
      <c r="G439" s="164"/>
      <c r="H439" s="164"/>
      <c r="I439" s="164"/>
      <c r="J439" s="164"/>
      <c r="K439" s="164"/>
      <c r="L439" s="164"/>
      <c r="M439" s="164"/>
      <c r="N439" s="164"/>
      <c r="O439" s="164"/>
      <c r="P439" s="164"/>
      <c r="Q439" s="164"/>
      <c r="R439" s="164"/>
      <c r="S439" s="164"/>
      <c r="T439" s="164"/>
      <c r="U439" s="164"/>
      <c r="V439" s="164"/>
    </row>
    <row r="440" spans="1:22">
      <c r="A440" s="167"/>
      <c r="B440" s="164"/>
      <c r="C440" s="164"/>
      <c r="D440" s="163"/>
      <c r="E440" s="164"/>
      <c r="F440" s="164"/>
      <c r="G440" s="164"/>
      <c r="H440" s="164"/>
      <c r="I440" s="164"/>
      <c r="J440" s="164"/>
      <c r="K440" s="164"/>
      <c r="L440" s="164"/>
      <c r="M440" s="164"/>
      <c r="N440" s="164"/>
      <c r="O440" s="164"/>
      <c r="P440" s="164"/>
      <c r="Q440" s="164"/>
      <c r="R440" s="164"/>
      <c r="S440" s="164"/>
      <c r="T440" s="164"/>
      <c r="U440" s="164"/>
      <c r="V440" s="164"/>
    </row>
    <row r="441" spans="1:22">
      <c r="A441" s="167"/>
      <c r="B441" s="164"/>
      <c r="C441" s="164"/>
      <c r="D441" s="163"/>
      <c r="E441" s="164"/>
      <c r="F441" s="164"/>
      <c r="G441" s="164"/>
      <c r="H441" s="164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</row>
    <row r="442" spans="1:22">
      <c r="A442" s="167"/>
      <c r="B442" s="164"/>
      <c r="C442" s="164"/>
      <c r="D442" s="163"/>
      <c r="E442" s="164"/>
      <c r="F442" s="164"/>
      <c r="G442" s="164"/>
      <c r="H442" s="164"/>
      <c r="I442" s="164"/>
      <c r="J442" s="164"/>
      <c r="K442" s="164"/>
      <c r="L442" s="164"/>
      <c r="M442" s="164"/>
      <c r="N442" s="164"/>
      <c r="O442" s="164"/>
      <c r="P442" s="164"/>
      <c r="Q442" s="164"/>
      <c r="R442" s="164"/>
      <c r="S442" s="164"/>
      <c r="T442" s="164"/>
      <c r="U442" s="164"/>
      <c r="V442" s="164"/>
    </row>
    <row r="443" spans="1:22">
      <c r="A443" s="167"/>
      <c r="B443" s="164"/>
      <c r="C443" s="164"/>
      <c r="D443" s="163"/>
      <c r="E443" s="164"/>
      <c r="F443" s="164"/>
      <c r="G443" s="164"/>
      <c r="H443" s="164"/>
      <c r="I443" s="164"/>
      <c r="J443" s="164"/>
      <c r="K443" s="164"/>
      <c r="L443" s="164"/>
      <c r="M443" s="164"/>
      <c r="N443" s="164"/>
      <c r="O443" s="164"/>
      <c r="P443" s="164"/>
      <c r="Q443" s="164"/>
      <c r="R443" s="164"/>
      <c r="S443" s="164"/>
      <c r="T443" s="164"/>
      <c r="U443" s="164"/>
      <c r="V443" s="164"/>
    </row>
    <row r="444" spans="1:22">
      <c r="A444" s="167"/>
      <c r="B444" s="164"/>
      <c r="C444" s="164"/>
      <c r="D444" s="163"/>
      <c r="E444" s="164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164"/>
      <c r="Q444" s="164"/>
      <c r="R444" s="164"/>
      <c r="S444" s="164"/>
      <c r="T444" s="164"/>
      <c r="U444" s="164"/>
      <c r="V444" s="164"/>
    </row>
    <row r="445" spans="1:22">
      <c r="A445" s="167"/>
      <c r="B445" s="164"/>
      <c r="C445" s="164"/>
      <c r="D445" s="163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164"/>
      <c r="Q445" s="164"/>
      <c r="R445" s="164"/>
      <c r="S445" s="164"/>
      <c r="T445" s="164"/>
      <c r="U445" s="164"/>
      <c r="V445" s="164"/>
    </row>
    <row r="446" spans="1:22">
      <c r="A446" s="167"/>
      <c r="B446" s="164"/>
      <c r="C446" s="164"/>
      <c r="D446" s="163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164"/>
      <c r="Q446" s="164"/>
      <c r="R446" s="164"/>
      <c r="S446" s="164"/>
      <c r="T446" s="164"/>
      <c r="U446" s="164"/>
      <c r="V446" s="164"/>
    </row>
    <row r="447" spans="1:22">
      <c r="A447" s="167"/>
      <c r="B447" s="164"/>
      <c r="C447" s="164"/>
      <c r="D447" s="163"/>
      <c r="E447" s="164"/>
      <c r="F447" s="164"/>
      <c r="G447" s="164"/>
      <c r="H447" s="164"/>
      <c r="I447" s="164"/>
      <c r="J447" s="164"/>
      <c r="K447" s="164"/>
      <c r="L447" s="164"/>
      <c r="M447" s="164"/>
      <c r="N447" s="164"/>
      <c r="O447" s="164"/>
      <c r="P447" s="164"/>
      <c r="Q447" s="164"/>
      <c r="R447" s="164"/>
      <c r="S447" s="164"/>
      <c r="T447" s="164"/>
      <c r="U447" s="164"/>
      <c r="V447" s="164"/>
    </row>
    <row r="448" spans="1:22">
      <c r="A448" s="167"/>
      <c r="B448" s="164"/>
      <c r="C448" s="164"/>
      <c r="D448" s="163"/>
      <c r="E448" s="164"/>
      <c r="F448" s="164"/>
      <c r="G448" s="164"/>
      <c r="H448" s="164"/>
      <c r="I448" s="164"/>
      <c r="J448" s="164"/>
      <c r="K448" s="164"/>
      <c r="L448" s="164"/>
      <c r="M448" s="164"/>
      <c r="N448" s="164"/>
      <c r="O448" s="164"/>
      <c r="P448" s="164"/>
      <c r="Q448" s="164"/>
      <c r="R448" s="164"/>
      <c r="S448" s="164"/>
      <c r="T448" s="164"/>
      <c r="U448" s="164"/>
      <c r="V448" s="164"/>
    </row>
    <row r="449" spans="1:22">
      <c r="A449" s="167"/>
      <c r="B449" s="164"/>
      <c r="C449" s="164"/>
      <c r="D449" s="163"/>
      <c r="E449" s="164"/>
      <c r="F449" s="164"/>
      <c r="G449" s="164"/>
      <c r="H449" s="164"/>
      <c r="I449" s="164"/>
      <c r="J449" s="164"/>
      <c r="K449" s="164"/>
      <c r="L449" s="164"/>
      <c r="M449" s="164"/>
      <c r="N449" s="164"/>
      <c r="O449" s="164"/>
      <c r="P449" s="164"/>
      <c r="Q449" s="164"/>
      <c r="R449" s="164"/>
      <c r="S449" s="164"/>
      <c r="T449" s="164"/>
      <c r="U449" s="164"/>
      <c r="V449" s="164"/>
    </row>
    <row r="450" spans="1:22">
      <c r="A450" s="167"/>
      <c r="B450" s="164"/>
      <c r="C450" s="164"/>
      <c r="D450" s="163"/>
      <c r="E450" s="164"/>
      <c r="F450" s="164"/>
      <c r="G450" s="164"/>
      <c r="H450" s="164"/>
      <c r="I450" s="164"/>
      <c r="J450" s="164"/>
      <c r="K450" s="164"/>
      <c r="L450" s="164"/>
      <c r="M450" s="164"/>
      <c r="N450" s="164"/>
      <c r="O450" s="164"/>
      <c r="P450" s="164"/>
      <c r="Q450" s="164"/>
      <c r="R450" s="164"/>
      <c r="S450" s="164"/>
      <c r="T450" s="164"/>
      <c r="U450" s="164"/>
      <c r="V450" s="164"/>
    </row>
    <row r="451" spans="1:22">
      <c r="A451" s="167"/>
      <c r="B451" s="164"/>
      <c r="C451" s="164"/>
      <c r="D451" s="163"/>
      <c r="E451" s="164"/>
      <c r="F451" s="164"/>
      <c r="G451" s="164"/>
      <c r="H451" s="164"/>
      <c r="I451" s="164"/>
      <c r="J451" s="164"/>
      <c r="K451" s="164"/>
      <c r="L451" s="164"/>
      <c r="M451" s="164"/>
      <c r="N451" s="164"/>
      <c r="O451" s="164"/>
      <c r="P451" s="164"/>
      <c r="Q451" s="164"/>
      <c r="R451" s="164"/>
      <c r="S451" s="164"/>
      <c r="T451" s="164"/>
      <c r="U451" s="164"/>
      <c r="V451" s="164"/>
    </row>
    <row r="452" spans="1:22">
      <c r="A452" s="167"/>
      <c r="B452" s="164"/>
      <c r="C452" s="164"/>
      <c r="D452" s="163"/>
      <c r="E452" s="164"/>
      <c r="F452" s="164"/>
      <c r="G452" s="164"/>
      <c r="H452" s="164"/>
      <c r="I452" s="164"/>
      <c r="J452" s="164"/>
      <c r="K452" s="164"/>
      <c r="L452" s="164"/>
      <c r="M452" s="164"/>
      <c r="N452" s="164"/>
      <c r="O452" s="164"/>
      <c r="P452" s="164"/>
      <c r="Q452" s="164"/>
      <c r="R452" s="164"/>
      <c r="S452" s="164"/>
      <c r="T452" s="164"/>
      <c r="U452" s="164"/>
      <c r="V452" s="164"/>
    </row>
    <row r="453" spans="1:22">
      <c r="A453" s="167"/>
      <c r="B453" s="164"/>
      <c r="C453" s="164"/>
      <c r="D453" s="163"/>
      <c r="E453" s="164"/>
      <c r="F453" s="164"/>
      <c r="G453" s="164"/>
      <c r="H453" s="164"/>
      <c r="I453" s="164"/>
      <c r="J453" s="164"/>
      <c r="K453" s="164"/>
      <c r="L453" s="164"/>
      <c r="M453" s="164"/>
      <c r="N453" s="164"/>
      <c r="O453" s="164"/>
      <c r="P453" s="164"/>
      <c r="Q453" s="164"/>
      <c r="R453" s="164"/>
      <c r="S453" s="164"/>
      <c r="T453" s="164"/>
      <c r="U453" s="164"/>
      <c r="V453" s="164"/>
    </row>
    <row r="454" spans="1:22">
      <c r="A454" s="167"/>
      <c r="B454" s="164"/>
      <c r="C454" s="164"/>
      <c r="D454" s="163"/>
      <c r="E454" s="164"/>
      <c r="F454" s="164"/>
      <c r="G454" s="164"/>
      <c r="H454" s="164"/>
      <c r="I454" s="164"/>
      <c r="J454" s="164"/>
      <c r="K454" s="164"/>
      <c r="L454" s="164"/>
      <c r="M454" s="164"/>
      <c r="N454" s="164"/>
      <c r="O454" s="164"/>
      <c r="P454" s="164"/>
      <c r="Q454" s="164"/>
      <c r="R454" s="164"/>
      <c r="S454" s="164"/>
      <c r="T454" s="164"/>
      <c r="U454" s="164"/>
      <c r="V454" s="164"/>
    </row>
    <row r="455" spans="1:22">
      <c r="A455" s="167"/>
      <c r="B455" s="164"/>
      <c r="C455" s="164"/>
      <c r="D455" s="163"/>
      <c r="E455" s="164"/>
      <c r="F455" s="164"/>
      <c r="G455" s="164"/>
      <c r="H455" s="164"/>
      <c r="I455" s="164"/>
      <c r="J455" s="164"/>
      <c r="K455" s="164"/>
      <c r="L455" s="164"/>
      <c r="M455" s="164"/>
      <c r="N455" s="164"/>
      <c r="O455" s="164"/>
      <c r="P455" s="164"/>
      <c r="Q455" s="164"/>
      <c r="R455" s="164"/>
      <c r="S455" s="164"/>
      <c r="T455" s="164"/>
      <c r="U455" s="164"/>
      <c r="V455" s="164"/>
    </row>
    <row r="456" spans="1:22">
      <c r="A456" s="167"/>
      <c r="B456" s="164"/>
      <c r="C456" s="164"/>
      <c r="D456" s="163"/>
      <c r="E456" s="164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64"/>
      <c r="Q456" s="164"/>
      <c r="R456" s="164"/>
      <c r="S456" s="164"/>
      <c r="T456" s="164"/>
      <c r="U456" s="164"/>
      <c r="V456" s="164"/>
    </row>
    <row r="457" spans="1:22">
      <c r="A457" s="167"/>
      <c r="B457" s="164"/>
      <c r="C457" s="164"/>
      <c r="D457" s="163"/>
      <c r="E457" s="164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64"/>
      <c r="Q457" s="164"/>
      <c r="R457" s="164"/>
      <c r="S457" s="164"/>
      <c r="T457" s="164"/>
      <c r="U457" s="164"/>
      <c r="V457" s="164"/>
    </row>
    <row r="458" spans="1:22">
      <c r="A458" s="167"/>
      <c r="B458" s="164"/>
      <c r="C458" s="164"/>
      <c r="D458" s="163"/>
      <c r="E458" s="164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64"/>
      <c r="Q458" s="164"/>
      <c r="R458" s="164"/>
      <c r="S458" s="164"/>
      <c r="T458" s="164"/>
      <c r="U458" s="164"/>
      <c r="V458" s="164"/>
    </row>
    <row r="459" spans="1:22">
      <c r="A459" s="167"/>
      <c r="B459" s="164"/>
      <c r="C459" s="164"/>
      <c r="D459" s="163"/>
      <c r="E459" s="164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64"/>
      <c r="Q459" s="164"/>
      <c r="R459" s="164"/>
      <c r="S459" s="164"/>
      <c r="T459" s="164"/>
      <c r="U459" s="164"/>
      <c r="V459" s="164"/>
    </row>
    <row r="460" spans="1:22">
      <c r="A460" s="167"/>
      <c r="B460" s="164"/>
      <c r="C460" s="164"/>
      <c r="D460" s="163"/>
      <c r="E460" s="164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64"/>
      <c r="Q460" s="164"/>
      <c r="R460" s="164"/>
      <c r="S460" s="164"/>
      <c r="T460" s="164"/>
      <c r="U460" s="164"/>
      <c r="V460" s="164"/>
    </row>
    <row r="461" spans="1:22">
      <c r="A461" s="167"/>
      <c r="B461" s="164"/>
      <c r="C461" s="164"/>
      <c r="D461" s="163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</row>
    <row r="462" spans="1:22">
      <c r="A462" s="167"/>
      <c r="B462" s="164"/>
      <c r="C462" s="164"/>
      <c r="D462" s="163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</row>
    <row r="463" spans="1:22">
      <c r="A463" s="167"/>
      <c r="B463" s="164"/>
      <c r="C463" s="164"/>
      <c r="D463" s="163"/>
      <c r="E463" s="164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64"/>
      <c r="Q463" s="164"/>
      <c r="R463" s="164"/>
      <c r="S463" s="164"/>
      <c r="T463" s="164"/>
      <c r="U463" s="164"/>
      <c r="V463" s="164"/>
    </row>
    <row r="464" spans="1:22">
      <c r="A464" s="167"/>
      <c r="B464" s="164"/>
      <c r="C464" s="164"/>
      <c r="D464" s="163"/>
      <c r="E464" s="164"/>
      <c r="F464" s="164"/>
      <c r="G464" s="164"/>
      <c r="H464" s="164"/>
      <c r="I464" s="164"/>
      <c r="J464" s="164"/>
      <c r="K464" s="164"/>
      <c r="L464" s="164"/>
      <c r="M464" s="164"/>
      <c r="N464" s="164"/>
      <c r="O464" s="164"/>
      <c r="P464" s="164"/>
      <c r="Q464" s="164"/>
      <c r="R464" s="164"/>
      <c r="S464" s="164"/>
      <c r="T464" s="164"/>
      <c r="U464" s="164"/>
      <c r="V464" s="164"/>
    </row>
    <row r="465" spans="1:22">
      <c r="A465" s="167"/>
      <c r="B465" s="164"/>
      <c r="C465" s="164"/>
      <c r="D465" s="163"/>
      <c r="E465" s="164"/>
      <c r="F465" s="164"/>
      <c r="G465" s="164"/>
      <c r="H465" s="164"/>
      <c r="I465" s="164"/>
      <c r="J465" s="164"/>
      <c r="K465" s="164"/>
      <c r="L465" s="164"/>
      <c r="M465" s="164"/>
      <c r="N465" s="164"/>
      <c r="O465" s="164"/>
      <c r="P465" s="164"/>
      <c r="Q465" s="164"/>
      <c r="R465" s="164"/>
      <c r="S465" s="164"/>
      <c r="T465" s="164"/>
      <c r="U465" s="164"/>
      <c r="V465" s="164"/>
    </row>
    <row r="466" spans="1:22">
      <c r="A466" s="167"/>
      <c r="B466" s="164"/>
      <c r="C466" s="164"/>
      <c r="D466" s="163"/>
      <c r="E466" s="164"/>
      <c r="F466" s="164"/>
      <c r="G466" s="164"/>
      <c r="H466" s="164"/>
      <c r="I466" s="164"/>
      <c r="J466" s="164"/>
      <c r="K466" s="164"/>
      <c r="L466" s="164"/>
      <c r="M466" s="164"/>
      <c r="N466" s="164"/>
      <c r="O466" s="164"/>
      <c r="P466" s="164"/>
      <c r="Q466" s="164"/>
      <c r="R466" s="164"/>
      <c r="S466" s="164"/>
      <c r="T466" s="164"/>
      <c r="U466" s="164"/>
      <c r="V466" s="164"/>
    </row>
    <row r="467" spans="1:22">
      <c r="A467" s="167"/>
      <c r="B467" s="164"/>
      <c r="C467" s="164"/>
      <c r="D467" s="163"/>
      <c r="E467" s="164"/>
      <c r="F467" s="164"/>
      <c r="G467" s="164"/>
      <c r="H467" s="164"/>
      <c r="I467" s="164"/>
      <c r="J467" s="164"/>
      <c r="K467" s="164"/>
      <c r="L467" s="164"/>
      <c r="M467" s="164"/>
      <c r="N467" s="164"/>
      <c r="O467" s="164"/>
      <c r="P467" s="164"/>
      <c r="Q467" s="164"/>
      <c r="R467" s="164"/>
      <c r="S467" s="164"/>
      <c r="T467" s="164"/>
      <c r="U467" s="164"/>
      <c r="V467" s="164"/>
    </row>
    <row r="468" spans="1:22">
      <c r="A468" s="167"/>
      <c r="B468" s="164"/>
      <c r="C468" s="164"/>
      <c r="D468" s="163"/>
      <c r="E468" s="164"/>
      <c r="F468" s="164"/>
      <c r="G468" s="164"/>
      <c r="H468" s="164"/>
      <c r="I468" s="164"/>
      <c r="J468" s="164"/>
      <c r="K468" s="164"/>
      <c r="L468" s="164"/>
      <c r="M468" s="164"/>
      <c r="N468" s="164"/>
      <c r="O468" s="164"/>
      <c r="P468" s="164"/>
      <c r="Q468" s="164"/>
      <c r="R468" s="164"/>
      <c r="S468" s="164"/>
      <c r="T468" s="164"/>
      <c r="U468" s="164"/>
      <c r="V468" s="164"/>
    </row>
    <row r="469" spans="1:22">
      <c r="A469" s="167"/>
      <c r="B469" s="164"/>
      <c r="C469" s="164"/>
      <c r="D469" s="163"/>
      <c r="E469" s="164"/>
      <c r="F469" s="164"/>
      <c r="G469" s="164"/>
      <c r="H469" s="164"/>
      <c r="I469" s="164"/>
      <c r="J469" s="164"/>
      <c r="K469" s="164"/>
      <c r="L469" s="164"/>
      <c r="M469" s="164"/>
      <c r="N469" s="164"/>
      <c r="O469" s="164"/>
      <c r="P469" s="164"/>
      <c r="Q469" s="164"/>
      <c r="R469" s="164"/>
      <c r="S469" s="164"/>
      <c r="T469" s="164"/>
      <c r="U469" s="164"/>
      <c r="V469" s="164"/>
    </row>
    <row r="470" spans="1:22">
      <c r="A470" s="167"/>
      <c r="B470" s="164"/>
      <c r="C470" s="164"/>
      <c r="D470" s="163"/>
      <c r="E470" s="164"/>
      <c r="F470" s="164"/>
      <c r="G470" s="164"/>
      <c r="H470" s="164"/>
      <c r="I470" s="164"/>
      <c r="J470" s="164"/>
      <c r="K470" s="164"/>
      <c r="L470" s="164"/>
      <c r="M470" s="164"/>
      <c r="N470" s="164"/>
      <c r="O470" s="164"/>
      <c r="P470" s="164"/>
      <c r="Q470" s="164"/>
      <c r="R470" s="164"/>
      <c r="S470" s="164"/>
      <c r="T470" s="164"/>
      <c r="U470" s="164"/>
      <c r="V470" s="164"/>
    </row>
    <row r="471" spans="1:22">
      <c r="A471" s="167"/>
      <c r="B471" s="164"/>
      <c r="C471" s="164"/>
      <c r="D471" s="163"/>
      <c r="E471" s="164"/>
      <c r="F471" s="164"/>
      <c r="G471" s="164"/>
      <c r="H471" s="164"/>
      <c r="I471" s="164"/>
      <c r="J471" s="164"/>
      <c r="K471" s="164"/>
      <c r="L471" s="164"/>
      <c r="M471" s="164"/>
      <c r="N471" s="164"/>
      <c r="O471" s="164"/>
      <c r="P471" s="164"/>
      <c r="Q471" s="164"/>
      <c r="R471" s="164"/>
      <c r="S471" s="164"/>
      <c r="T471" s="164"/>
      <c r="U471" s="164"/>
      <c r="V471" s="164"/>
    </row>
    <row r="472" spans="1:22">
      <c r="A472" s="167"/>
      <c r="B472" s="164"/>
      <c r="C472" s="164"/>
      <c r="D472" s="163"/>
      <c r="E472" s="164"/>
      <c r="F472" s="164"/>
      <c r="G472" s="164"/>
      <c r="H472" s="164"/>
      <c r="I472" s="164"/>
      <c r="J472" s="164"/>
      <c r="K472" s="164"/>
      <c r="L472" s="164"/>
      <c r="M472" s="164"/>
      <c r="N472" s="164"/>
      <c r="O472" s="164"/>
      <c r="P472" s="164"/>
      <c r="Q472" s="164"/>
      <c r="R472" s="164"/>
      <c r="S472" s="164"/>
      <c r="T472" s="164"/>
      <c r="U472" s="164"/>
      <c r="V472" s="164"/>
    </row>
    <row r="473" spans="1:22">
      <c r="A473" s="167"/>
      <c r="B473" s="164"/>
      <c r="C473" s="164"/>
      <c r="D473" s="163"/>
      <c r="E473" s="164"/>
      <c r="F473" s="164"/>
      <c r="G473" s="164"/>
      <c r="H473" s="164"/>
      <c r="I473" s="164"/>
      <c r="J473" s="164"/>
      <c r="K473" s="164"/>
      <c r="L473" s="164"/>
      <c r="M473" s="164"/>
      <c r="N473" s="164"/>
      <c r="O473" s="164"/>
      <c r="P473" s="164"/>
      <c r="Q473" s="164"/>
      <c r="R473" s="164"/>
      <c r="S473" s="164"/>
      <c r="T473" s="164"/>
      <c r="U473" s="164"/>
      <c r="V473" s="164"/>
    </row>
    <row r="474" spans="1:22">
      <c r="A474" s="167"/>
      <c r="B474" s="164"/>
      <c r="C474" s="164"/>
      <c r="D474" s="163"/>
      <c r="E474" s="164"/>
      <c r="F474" s="164"/>
      <c r="G474" s="164"/>
      <c r="H474" s="164"/>
      <c r="I474" s="164"/>
      <c r="J474" s="164"/>
      <c r="K474" s="164"/>
      <c r="L474" s="164"/>
      <c r="M474" s="164"/>
      <c r="N474" s="164"/>
      <c r="O474" s="164"/>
      <c r="P474" s="164"/>
      <c r="Q474" s="164"/>
      <c r="R474" s="164"/>
      <c r="S474" s="164"/>
      <c r="T474" s="164"/>
      <c r="U474" s="164"/>
      <c r="V474" s="164"/>
    </row>
    <row r="475" spans="1:22">
      <c r="A475" s="167"/>
      <c r="B475" s="164"/>
      <c r="C475" s="164"/>
      <c r="D475" s="163"/>
      <c r="E475" s="164"/>
      <c r="F475" s="164"/>
      <c r="G475" s="164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</row>
    <row r="476" spans="1:22">
      <c r="A476" s="167"/>
      <c r="B476" s="164"/>
      <c r="C476" s="164"/>
      <c r="D476" s="163"/>
      <c r="E476" s="164"/>
      <c r="F476" s="164"/>
      <c r="G476" s="164"/>
      <c r="H476" s="164"/>
      <c r="I476" s="164"/>
      <c r="J476" s="164"/>
      <c r="K476" s="164"/>
      <c r="L476" s="164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</row>
    <row r="477" spans="1:22">
      <c r="A477" s="167"/>
      <c r="B477" s="164"/>
      <c r="C477" s="164"/>
      <c r="D477" s="163"/>
      <c r="E477" s="164"/>
      <c r="F477" s="164"/>
      <c r="G477" s="164"/>
      <c r="H477" s="164"/>
      <c r="I477" s="164"/>
      <c r="J477" s="164"/>
      <c r="K477" s="164"/>
      <c r="L477" s="164"/>
      <c r="M477" s="164"/>
      <c r="N477" s="164"/>
      <c r="O477" s="164"/>
      <c r="P477" s="164"/>
      <c r="Q477" s="164"/>
      <c r="R477" s="164"/>
      <c r="S477" s="164"/>
      <c r="T477" s="164"/>
      <c r="U477" s="164"/>
      <c r="V477" s="164"/>
    </row>
    <row r="478" spans="1:22">
      <c r="A478" s="167"/>
      <c r="B478" s="164"/>
      <c r="C478" s="164"/>
      <c r="D478" s="163"/>
      <c r="E478" s="164"/>
      <c r="F478" s="164"/>
      <c r="G478" s="164"/>
      <c r="H478" s="164"/>
      <c r="I478" s="164"/>
      <c r="J478" s="164"/>
      <c r="K478" s="164"/>
      <c r="L478" s="164"/>
      <c r="M478" s="164"/>
      <c r="N478" s="164"/>
      <c r="O478" s="164"/>
      <c r="P478" s="164"/>
      <c r="Q478" s="164"/>
      <c r="R478" s="164"/>
      <c r="S478" s="164"/>
      <c r="T478" s="164"/>
      <c r="U478" s="164"/>
      <c r="V478" s="164"/>
    </row>
    <row r="479" spans="1:22">
      <c r="A479" s="167"/>
      <c r="B479" s="164"/>
      <c r="C479" s="164"/>
      <c r="D479" s="163"/>
      <c r="E479" s="164"/>
      <c r="F479" s="164"/>
      <c r="G479" s="164"/>
      <c r="H479" s="164"/>
      <c r="I479" s="164"/>
      <c r="J479" s="164"/>
      <c r="K479" s="164"/>
      <c r="L479" s="164"/>
      <c r="M479" s="164"/>
      <c r="N479" s="164"/>
      <c r="O479" s="164"/>
      <c r="P479" s="164"/>
      <c r="Q479" s="164"/>
      <c r="R479" s="164"/>
      <c r="S479" s="164"/>
      <c r="T479" s="164"/>
      <c r="U479" s="164"/>
      <c r="V479" s="164"/>
    </row>
    <row r="480" spans="1:22">
      <c r="A480" s="167"/>
      <c r="B480" s="164"/>
      <c r="C480" s="164"/>
      <c r="D480" s="163"/>
      <c r="E480" s="164"/>
      <c r="F480" s="164"/>
      <c r="G480" s="164"/>
      <c r="H480" s="164"/>
      <c r="I480" s="164"/>
      <c r="J480" s="164"/>
      <c r="K480" s="164"/>
      <c r="L480" s="164"/>
      <c r="M480" s="164"/>
      <c r="N480" s="164"/>
      <c r="O480" s="164"/>
      <c r="P480" s="164"/>
      <c r="Q480" s="164"/>
      <c r="R480" s="164"/>
      <c r="S480" s="164"/>
      <c r="T480" s="164"/>
      <c r="U480" s="164"/>
      <c r="V480" s="164"/>
    </row>
    <row r="481" spans="1:22">
      <c r="A481" s="167"/>
      <c r="B481" s="164"/>
      <c r="C481" s="164"/>
      <c r="D481" s="163"/>
      <c r="E481" s="164"/>
      <c r="F481" s="164"/>
      <c r="G481" s="164"/>
      <c r="H481" s="164"/>
      <c r="I481" s="164"/>
      <c r="J481" s="164"/>
      <c r="K481" s="164"/>
      <c r="L481" s="164"/>
      <c r="M481" s="164"/>
      <c r="N481" s="164"/>
      <c r="O481" s="164"/>
      <c r="P481" s="164"/>
      <c r="Q481" s="164"/>
      <c r="R481" s="164"/>
      <c r="S481" s="164"/>
      <c r="T481" s="164"/>
      <c r="U481" s="164"/>
      <c r="V481" s="164"/>
    </row>
    <row r="482" spans="1:22">
      <c r="A482" s="167"/>
      <c r="B482" s="164"/>
      <c r="C482" s="164"/>
      <c r="D482" s="163"/>
      <c r="E482" s="164"/>
      <c r="F482" s="164"/>
      <c r="G482" s="164"/>
      <c r="H482" s="164"/>
      <c r="I482" s="164"/>
      <c r="J482" s="164"/>
      <c r="K482" s="164"/>
      <c r="L482" s="164"/>
      <c r="M482" s="164"/>
      <c r="N482" s="164"/>
      <c r="O482" s="164"/>
      <c r="P482" s="164"/>
      <c r="Q482" s="164"/>
      <c r="R482" s="164"/>
      <c r="S482" s="164"/>
      <c r="T482" s="164"/>
      <c r="U482" s="164"/>
      <c r="V482" s="164"/>
    </row>
    <row r="483" spans="1:22">
      <c r="A483" s="167"/>
      <c r="B483" s="164"/>
      <c r="C483" s="164"/>
      <c r="D483" s="163"/>
      <c r="E483" s="164"/>
      <c r="F483" s="164"/>
      <c r="G483" s="164"/>
      <c r="H483" s="164"/>
      <c r="I483" s="164"/>
      <c r="J483" s="164"/>
      <c r="K483" s="164"/>
      <c r="L483" s="164"/>
      <c r="M483" s="164"/>
      <c r="N483" s="164"/>
      <c r="O483" s="164"/>
      <c r="P483" s="164"/>
      <c r="Q483" s="164"/>
      <c r="R483" s="164"/>
      <c r="S483" s="164"/>
      <c r="T483" s="164"/>
      <c r="U483" s="164"/>
      <c r="V483" s="164"/>
    </row>
    <row r="484" spans="1:22">
      <c r="A484" s="167"/>
      <c r="B484" s="164"/>
      <c r="C484" s="164"/>
      <c r="D484" s="163"/>
      <c r="E484" s="164"/>
      <c r="F484" s="164"/>
      <c r="G484" s="164"/>
      <c r="H484" s="164"/>
      <c r="I484" s="164"/>
      <c r="J484" s="164"/>
      <c r="K484" s="164"/>
      <c r="L484" s="164"/>
      <c r="M484" s="164"/>
      <c r="N484" s="164"/>
      <c r="O484" s="164"/>
      <c r="P484" s="164"/>
      <c r="Q484" s="164"/>
      <c r="R484" s="164"/>
      <c r="S484" s="164"/>
      <c r="T484" s="164"/>
      <c r="U484" s="164"/>
      <c r="V484" s="164"/>
    </row>
    <row r="485" spans="1:22">
      <c r="A485" s="167"/>
      <c r="B485" s="164"/>
      <c r="C485" s="164"/>
      <c r="D485" s="163"/>
      <c r="E485" s="164"/>
      <c r="F485" s="164"/>
      <c r="G485" s="164"/>
      <c r="H485" s="164"/>
      <c r="I485" s="164"/>
      <c r="J485" s="164"/>
      <c r="K485" s="164"/>
      <c r="L485" s="164"/>
      <c r="M485" s="164"/>
      <c r="N485" s="164"/>
      <c r="O485" s="164"/>
      <c r="P485" s="164"/>
      <c r="Q485" s="164"/>
      <c r="R485" s="164"/>
      <c r="S485" s="164"/>
      <c r="T485" s="164"/>
      <c r="U485" s="164"/>
      <c r="V485" s="164"/>
    </row>
    <row r="486" spans="1:22">
      <c r="A486" s="167"/>
      <c r="B486" s="164"/>
      <c r="C486" s="164"/>
      <c r="D486" s="163"/>
      <c r="E486" s="164"/>
      <c r="F486" s="164"/>
      <c r="G486" s="164"/>
      <c r="H486" s="164"/>
      <c r="I486" s="164"/>
      <c r="J486" s="164"/>
      <c r="K486" s="164"/>
      <c r="L486" s="164"/>
      <c r="M486" s="164"/>
      <c r="N486" s="164"/>
      <c r="O486" s="164"/>
      <c r="P486" s="164"/>
      <c r="Q486" s="164"/>
      <c r="R486" s="164"/>
      <c r="S486" s="164"/>
      <c r="T486" s="164"/>
      <c r="U486" s="164"/>
      <c r="V486" s="164"/>
    </row>
    <row r="487" spans="1:22">
      <c r="A487" s="167"/>
      <c r="B487" s="164"/>
      <c r="C487" s="164"/>
      <c r="D487" s="163"/>
      <c r="E487" s="164"/>
      <c r="F487" s="164"/>
      <c r="G487" s="164"/>
      <c r="H487" s="164"/>
      <c r="I487" s="164"/>
      <c r="J487" s="164"/>
      <c r="K487" s="164"/>
      <c r="L487" s="164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</row>
    <row r="488" spans="1:22">
      <c r="A488" s="167"/>
      <c r="B488" s="164"/>
      <c r="C488" s="164"/>
      <c r="D488" s="163"/>
      <c r="E488" s="164"/>
      <c r="F488" s="164"/>
      <c r="G488" s="164"/>
      <c r="H488" s="164"/>
      <c r="I488" s="164"/>
      <c r="J488" s="164"/>
      <c r="K488" s="164"/>
      <c r="L488" s="164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</row>
    <row r="489" spans="1:22">
      <c r="A489" s="167"/>
      <c r="B489" s="164"/>
      <c r="C489" s="164"/>
      <c r="D489" s="163"/>
      <c r="E489" s="164"/>
      <c r="F489" s="164"/>
      <c r="G489" s="164"/>
      <c r="H489" s="164"/>
      <c r="I489" s="164"/>
      <c r="J489" s="164"/>
      <c r="K489" s="164"/>
      <c r="L489" s="164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</row>
    <row r="490" spans="1:22">
      <c r="A490" s="167"/>
      <c r="B490" s="164"/>
      <c r="C490" s="164"/>
      <c r="D490" s="163"/>
      <c r="E490" s="164"/>
      <c r="F490" s="164"/>
      <c r="G490" s="164"/>
      <c r="H490" s="164"/>
      <c r="I490" s="164"/>
      <c r="J490" s="164"/>
      <c r="K490" s="164"/>
      <c r="L490" s="164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</row>
    <row r="491" spans="1:22">
      <c r="A491" s="167"/>
      <c r="B491" s="164"/>
      <c r="C491" s="164"/>
      <c r="D491" s="163"/>
      <c r="E491" s="164"/>
      <c r="F491" s="164"/>
      <c r="G491" s="164"/>
      <c r="H491" s="164"/>
      <c r="I491" s="164"/>
      <c r="J491" s="164"/>
      <c r="K491" s="164"/>
      <c r="L491" s="164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</row>
    <row r="492" spans="1:22">
      <c r="A492" s="167"/>
      <c r="B492" s="164"/>
      <c r="C492" s="164"/>
      <c r="D492" s="163"/>
      <c r="E492" s="164"/>
      <c r="F492" s="164"/>
      <c r="G492" s="164"/>
      <c r="H492" s="164"/>
      <c r="I492" s="164"/>
      <c r="J492" s="164"/>
      <c r="K492" s="164"/>
      <c r="L492" s="164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</row>
    <row r="493" spans="1:22">
      <c r="A493" s="167"/>
      <c r="B493" s="164"/>
      <c r="C493" s="164"/>
      <c r="D493" s="163"/>
      <c r="E493" s="164"/>
      <c r="F493" s="164"/>
      <c r="G493" s="164"/>
      <c r="H493" s="164"/>
      <c r="I493" s="164"/>
      <c r="J493" s="164"/>
      <c r="K493" s="164"/>
      <c r="L493" s="164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</row>
    <row r="494" spans="1:22">
      <c r="A494" s="167"/>
      <c r="B494" s="164"/>
      <c r="C494" s="164"/>
      <c r="D494" s="163"/>
      <c r="E494" s="164"/>
      <c r="F494" s="164"/>
      <c r="G494" s="164"/>
      <c r="H494" s="164"/>
      <c r="I494" s="164"/>
      <c r="J494" s="164"/>
      <c r="K494" s="164"/>
      <c r="L494" s="164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</row>
    <row r="495" spans="1:22">
      <c r="A495" s="167"/>
      <c r="B495" s="164"/>
      <c r="C495" s="164"/>
      <c r="D495" s="163"/>
      <c r="E495" s="164"/>
      <c r="F495" s="164"/>
      <c r="G495" s="164"/>
      <c r="H495" s="164"/>
      <c r="I495" s="164"/>
      <c r="J495" s="164"/>
      <c r="K495" s="164"/>
      <c r="L495" s="164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</row>
    <row r="496" spans="1:22">
      <c r="A496" s="167"/>
      <c r="B496" s="164"/>
      <c r="C496" s="164"/>
      <c r="D496" s="163"/>
      <c r="E496" s="164"/>
      <c r="F496" s="164"/>
      <c r="G496" s="164"/>
      <c r="H496" s="164"/>
      <c r="I496" s="164"/>
      <c r="J496" s="164"/>
      <c r="K496" s="164"/>
      <c r="L496" s="164"/>
      <c r="M496" s="164"/>
      <c r="N496" s="164"/>
      <c r="O496" s="164"/>
      <c r="P496" s="164"/>
      <c r="Q496" s="164"/>
      <c r="R496" s="164"/>
      <c r="S496" s="164"/>
      <c r="T496" s="164"/>
      <c r="U496" s="164"/>
      <c r="V496" s="164"/>
    </row>
    <row r="497" spans="1:22">
      <c r="A497" s="167"/>
      <c r="B497" s="164"/>
      <c r="C497" s="164"/>
      <c r="D497" s="163"/>
      <c r="E497" s="164"/>
      <c r="F497" s="164"/>
      <c r="G497" s="164"/>
      <c r="H497" s="164"/>
      <c r="I497" s="164"/>
      <c r="J497" s="164"/>
      <c r="K497" s="164"/>
      <c r="L497" s="164"/>
      <c r="M497" s="164"/>
      <c r="N497" s="164"/>
      <c r="O497" s="164"/>
      <c r="P497" s="164"/>
      <c r="Q497" s="164"/>
      <c r="R497" s="164"/>
      <c r="S497" s="164"/>
      <c r="T497" s="164"/>
      <c r="U497" s="164"/>
      <c r="V497" s="164"/>
    </row>
    <row r="498" spans="1:22">
      <c r="A498" s="167"/>
      <c r="B498" s="164"/>
      <c r="C498" s="164"/>
      <c r="D498" s="163"/>
      <c r="E498" s="164"/>
      <c r="F498" s="164"/>
      <c r="G498" s="164"/>
      <c r="H498" s="164"/>
      <c r="I498" s="164"/>
      <c r="J498" s="164"/>
      <c r="K498" s="164"/>
      <c r="L498" s="164"/>
      <c r="M498" s="164"/>
      <c r="N498" s="164"/>
      <c r="O498" s="164"/>
      <c r="P498" s="164"/>
      <c r="Q498" s="164"/>
      <c r="R498" s="164"/>
      <c r="S498" s="164"/>
      <c r="T498" s="164"/>
      <c r="U498" s="164"/>
      <c r="V498" s="164"/>
    </row>
    <row r="499" spans="1:22">
      <c r="A499" s="167"/>
      <c r="B499" s="164"/>
      <c r="C499" s="164"/>
      <c r="D499" s="163"/>
      <c r="E499" s="164"/>
      <c r="F499" s="164"/>
      <c r="G499" s="164"/>
      <c r="H499" s="164"/>
      <c r="I499" s="164"/>
      <c r="J499" s="164"/>
      <c r="K499" s="164"/>
      <c r="L499" s="164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</row>
    <row r="500" spans="1:22">
      <c r="A500" s="167"/>
      <c r="B500" s="164"/>
      <c r="C500" s="164"/>
      <c r="D500" s="163"/>
      <c r="E500" s="164"/>
      <c r="F500" s="164"/>
      <c r="G500" s="164"/>
      <c r="H500" s="164"/>
      <c r="I500" s="164"/>
      <c r="J500" s="164"/>
      <c r="K500" s="164"/>
      <c r="L500" s="164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</row>
    <row r="501" spans="1:22">
      <c r="A501" s="167"/>
      <c r="B501" s="164"/>
      <c r="C501" s="164"/>
      <c r="D501" s="163"/>
      <c r="E501" s="164"/>
      <c r="F501" s="164"/>
      <c r="G501" s="164"/>
      <c r="H501" s="164"/>
      <c r="I501" s="164"/>
      <c r="J501" s="164"/>
      <c r="K501" s="164"/>
      <c r="L501" s="164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</row>
    <row r="502" spans="1:22">
      <c r="A502" s="167"/>
      <c r="B502" s="164"/>
      <c r="C502" s="164"/>
      <c r="D502" s="163"/>
      <c r="E502" s="164"/>
      <c r="F502" s="164"/>
      <c r="G502" s="164"/>
      <c r="H502" s="164"/>
      <c r="I502" s="164"/>
      <c r="J502" s="164"/>
      <c r="K502" s="164"/>
      <c r="L502" s="164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</row>
    <row r="503" spans="1:22">
      <c r="A503" s="167"/>
      <c r="B503" s="164"/>
      <c r="C503" s="164"/>
      <c r="D503" s="163"/>
      <c r="E503" s="164"/>
      <c r="F503" s="164"/>
      <c r="G503" s="164"/>
      <c r="H503" s="164"/>
      <c r="I503" s="164"/>
      <c r="J503" s="164"/>
      <c r="K503" s="164"/>
      <c r="L503" s="164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</row>
    <row r="504" spans="1:22">
      <c r="A504" s="167"/>
      <c r="B504" s="164"/>
      <c r="C504" s="164"/>
      <c r="D504" s="163"/>
      <c r="E504" s="164"/>
      <c r="F504" s="164"/>
      <c r="G504" s="164"/>
      <c r="H504" s="164"/>
      <c r="I504" s="164"/>
      <c r="J504" s="164"/>
      <c r="K504" s="164"/>
      <c r="L504" s="164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</row>
    <row r="505" spans="1:22">
      <c r="A505" s="167"/>
      <c r="B505" s="164"/>
      <c r="C505" s="164"/>
      <c r="D505" s="163"/>
      <c r="E505" s="164"/>
      <c r="F505" s="164"/>
      <c r="G505" s="164"/>
      <c r="H505" s="164"/>
      <c r="I505" s="164"/>
      <c r="J505" s="164"/>
      <c r="K505" s="164"/>
      <c r="L505" s="164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</row>
    <row r="506" spans="1:22">
      <c r="A506" s="167"/>
      <c r="B506" s="164"/>
      <c r="C506" s="164"/>
      <c r="D506" s="163"/>
      <c r="E506" s="164"/>
      <c r="F506" s="164"/>
      <c r="G506" s="164"/>
      <c r="H506" s="164"/>
      <c r="I506" s="164"/>
      <c r="J506" s="164"/>
      <c r="K506" s="164"/>
      <c r="L506" s="164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</row>
    <row r="507" spans="1:22">
      <c r="A507" s="167"/>
      <c r="B507" s="164"/>
      <c r="C507" s="164"/>
      <c r="D507" s="163"/>
      <c r="E507" s="164"/>
      <c r="F507" s="164"/>
      <c r="G507" s="164"/>
      <c r="H507" s="164"/>
      <c r="I507" s="164"/>
      <c r="J507" s="164"/>
      <c r="K507" s="164"/>
      <c r="L507" s="164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</row>
    <row r="508" spans="1:22">
      <c r="A508" s="167"/>
      <c r="B508" s="164"/>
      <c r="C508" s="164"/>
      <c r="D508" s="163"/>
      <c r="E508" s="164"/>
      <c r="F508" s="164"/>
      <c r="G508" s="164"/>
      <c r="H508" s="164"/>
      <c r="I508" s="164"/>
      <c r="J508" s="164"/>
      <c r="K508" s="164"/>
      <c r="L508" s="164"/>
      <c r="M508" s="164"/>
      <c r="N508" s="164"/>
      <c r="O508" s="164"/>
      <c r="P508" s="164"/>
      <c r="Q508" s="164"/>
      <c r="R508" s="164"/>
      <c r="S508" s="164"/>
      <c r="T508" s="164"/>
      <c r="U508" s="164"/>
      <c r="V508" s="164"/>
    </row>
    <row r="509" spans="1:22">
      <c r="A509" s="167"/>
      <c r="B509" s="164"/>
      <c r="C509" s="164"/>
      <c r="D509" s="163"/>
      <c r="E509" s="164"/>
      <c r="F509" s="164"/>
      <c r="G509" s="164"/>
      <c r="H509" s="164"/>
      <c r="I509" s="164"/>
      <c r="J509" s="164"/>
      <c r="K509" s="164"/>
      <c r="L509" s="164"/>
      <c r="M509" s="164"/>
      <c r="N509" s="164"/>
      <c r="O509" s="164"/>
      <c r="P509" s="164"/>
      <c r="Q509" s="164"/>
      <c r="R509" s="164"/>
      <c r="S509" s="164"/>
      <c r="T509" s="164"/>
      <c r="U509" s="164"/>
      <c r="V509" s="164"/>
    </row>
    <row r="510" spans="1:22">
      <c r="A510" s="167"/>
      <c r="B510" s="164"/>
      <c r="C510" s="164"/>
      <c r="D510" s="163"/>
      <c r="E510" s="164"/>
      <c r="F510" s="164"/>
      <c r="G510" s="164"/>
      <c r="H510" s="164"/>
      <c r="I510" s="164"/>
      <c r="J510" s="164"/>
      <c r="K510" s="164"/>
      <c r="L510" s="164"/>
      <c r="M510" s="164"/>
      <c r="N510" s="164"/>
      <c r="O510" s="164"/>
      <c r="P510" s="164"/>
      <c r="Q510" s="164"/>
      <c r="R510" s="164"/>
      <c r="S510" s="164"/>
      <c r="T510" s="164"/>
      <c r="U510" s="164"/>
      <c r="V510" s="164"/>
    </row>
    <row r="511" spans="1:22">
      <c r="A511" s="167"/>
      <c r="B511" s="164"/>
      <c r="C511" s="164"/>
      <c r="D511" s="163"/>
      <c r="E511" s="164"/>
      <c r="F511" s="164"/>
      <c r="G511" s="164"/>
      <c r="H511" s="164"/>
      <c r="I511" s="164"/>
      <c r="J511" s="164"/>
      <c r="K511" s="164"/>
      <c r="L511" s="164"/>
      <c r="M511" s="164"/>
      <c r="N511" s="164"/>
      <c r="O511" s="164"/>
      <c r="P511" s="164"/>
      <c r="Q511" s="164"/>
      <c r="R511" s="164"/>
      <c r="S511" s="164"/>
      <c r="T511" s="164"/>
      <c r="U511" s="164"/>
      <c r="V511" s="164"/>
    </row>
    <row r="512" spans="1:22">
      <c r="A512" s="167"/>
      <c r="B512" s="164"/>
      <c r="C512" s="164"/>
      <c r="D512" s="163"/>
      <c r="E512" s="164"/>
      <c r="F512" s="164"/>
      <c r="G512" s="164"/>
      <c r="H512" s="164"/>
      <c r="I512" s="164"/>
      <c r="J512" s="164"/>
      <c r="K512" s="164"/>
      <c r="L512" s="164"/>
      <c r="M512" s="164"/>
      <c r="N512" s="164"/>
      <c r="O512" s="164"/>
      <c r="P512" s="164"/>
      <c r="Q512" s="164"/>
      <c r="R512" s="164"/>
      <c r="S512" s="164"/>
      <c r="T512" s="164"/>
      <c r="U512" s="164"/>
      <c r="V512" s="164"/>
    </row>
    <row r="513" spans="1:22">
      <c r="A513" s="167"/>
      <c r="B513" s="164"/>
      <c r="C513" s="164"/>
      <c r="D513" s="163"/>
      <c r="E513" s="164"/>
      <c r="F513" s="164"/>
      <c r="G513" s="164"/>
      <c r="H513" s="164"/>
      <c r="I513" s="164"/>
      <c r="J513" s="164"/>
      <c r="K513" s="164"/>
      <c r="L513" s="164"/>
      <c r="M513" s="164"/>
      <c r="N513" s="164"/>
      <c r="O513" s="164"/>
      <c r="P513" s="164"/>
      <c r="Q513" s="164"/>
      <c r="R513" s="164"/>
      <c r="S513" s="164"/>
      <c r="T513" s="164"/>
      <c r="U513" s="164"/>
      <c r="V513" s="164"/>
    </row>
    <row r="514" spans="1:22">
      <c r="A514" s="167"/>
      <c r="B514" s="164"/>
      <c r="C514" s="164"/>
      <c r="D514" s="163"/>
      <c r="E514" s="164"/>
      <c r="F514" s="164"/>
      <c r="G514" s="164"/>
      <c r="H514" s="164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</row>
    <row r="515" spans="1:22">
      <c r="A515" s="167"/>
      <c r="B515" s="164"/>
      <c r="C515" s="164"/>
      <c r="D515" s="163"/>
      <c r="E515" s="164"/>
      <c r="F515" s="164"/>
      <c r="G515" s="164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  <c r="S515" s="164"/>
      <c r="T515" s="164"/>
      <c r="U515" s="164"/>
      <c r="V515" s="164"/>
    </row>
    <row r="516" spans="1:22">
      <c r="A516" s="167"/>
      <c r="B516" s="164"/>
      <c r="C516" s="164"/>
      <c r="D516" s="163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4"/>
      <c r="V516" s="164"/>
    </row>
    <row r="517" spans="1:22">
      <c r="A517" s="167"/>
      <c r="B517" s="164"/>
      <c r="C517" s="164"/>
      <c r="D517" s="163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</row>
    <row r="518" spans="1:22">
      <c r="A518" s="167"/>
      <c r="B518" s="164"/>
      <c r="C518" s="164"/>
      <c r="D518" s="163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</row>
    <row r="519" spans="1:22">
      <c r="A519" s="167"/>
      <c r="B519" s="164"/>
      <c r="C519" s="164"/>
      <c r="D519" s="163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</row>
    <row r="520" spans="1:22">
      <c r="A520" s="167"/>
      <c r="B520" s="164"/>
      <c r="C520" s="164"/>
      <c r="D520" s="163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</row>
    <row r="521" spans="1:22">
      <c r="A521" s="167"/>
      <c r="B521" s="164"/>
      <c r="C521" s="164"/>
      <c r="D521" s="163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</row>
    <row r="522" spans="1:22">
      <c r="A522" s="167"/>
      <c r="B522" s="164"/>
      <c r="C522" s="164"/>
      <c r="D522" s="163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</row>
    <row r="523" spans="1:22">
      <c r="A523" s="167"/>
      <c r="B523" s="164"/>
      <c r="C523" s="164"/>
      <c r="D523" s="163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</row>
    <row r="524" spans="1:22">
      <c r="A524" s="167"/>
      <c r="B524" s="164"/>
      <c r="C524" s="164"/>
      <c r="D524" s="163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</row>
    <row r="525" spans="1:22">
      <c r="A525" s="167"/>
      <c r="B525" s="164"/>
      <c r="C525" s="164"/>
      <c r="D525" s="163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</row>
    <row r="526" spans="1:22">
      <c r="A526" s="167"/>
      <c r="B526" s="164"/>
      <c r="C526" s="164"/>
      <c r="D526" s="163"/>
      <c r="E526" s="164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</row>
    <row r="527" spans="1:22">
      <c r="A527" s="167"/>
      <c r="B527" s="164"/>
      <c r="C527" s="164"/>
      <c r="D527" s="163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</row>
    <row r="528" spans="1:22">
      <c r="A528" s="167"/>
      <c r="B528" s="164"/>
      <c r="C528" s="164"/>
      <c r="D528" s="163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</row>
    <row r="529" spans="1:22">
      <c r="A529" s="167"/>
      <c r="B529" s="164"/>
      <c r="C529" s="164"/>
      <c r="D529" s="163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</row>
    <row r="530" spans="1:22">
      <c r="A530" s="167"/>
      <c r="B530" s="164"/>
      <c r="C530" s="164"/>
      <c r="D530" s="163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</row>
    <row r="531" spans="1:22">
      <c r="A531" s="167"/>
      <c r="B531" s="164"/>
      <c r="C531" s="164"/>
      <c r="D531" s="163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</row>
    <row r="532" spans="1:22">
      <c r="A532" s="167"/>
      <c r="B532" s="164"/>
      <c r="C532" s="164"/>
      <c r="D532" s="163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</row>
    <row r="533" spans="1:22">
      <c r="A533" s="167"/>
      <c r="B533" s="164"/>
      <c r="C533" s="164"/>
      <c r="D533" s="163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</row>
    <row r="534" spans="1:22">
      <c r="A534" s="167"/>
      <c r="B534" s="164"/>
      <c r="C534" s="164"/>
      <c r="D534" s="163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</row>
    <row r="535" spans="1:22">
      <c r="A535" s="167"/>
      <c r="B535" s="164"/>
      <c r="C535" s="164"/>
      <c r="D535" s="163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</row>
    <row r="536" spans="1:22">
      <c r="A536" s="167"/>
      <c r="B536" s="164"/>
      <c r="C536" s="164"/>
      <c r="D536" s="163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</row>
    <row r="537" spans="1:22">
      <c r="A537" s="167"/>
      <c r="B537" s="164"/>
      <c r="C537" s="164"/>
      <c r="D537" s="163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</row>
    <row r="538" spans="1:22">
      <c r="A538" s="167"/>
      <c r="B538" s="164"/>
      <c r="C538" s="164"/>
      <c r="D538" s="163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</row>
    <row r="539" spans="1:22">
      <c r="A539" s="167"/>
      <c r="B539" s="164"/>
      <c r="C539" s="164"/>
      <c r="D539" s="163"/>
      <c r="E539" s="164"/>
      <c r="F539" s="164"/>
      <c r="G539" s="164"/>
      <c r="H539" s="164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  <c r="S539" s="164"/>
      <c r="T539" s="164"/>
      <c r="U539" s="164"/>
      <c r="V539" s="164"/>
    </row>
    <row r="540" spans="1:22">
      <c r="A540" s="167"/>
      <c r="B540" s="164"/>
      <c r="C540" s="164"/>
      <c r="D540" s="163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</row>
    <row r="541" spans="1:22">
      <c r="A541" s="167"/>
      <c r="B541" s="164"/>
      <c r="C541" s="164"/>
      <c r="D541" s="163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</row>
    <row r="542" spans="1:22">
      <c r="A542" s="167"/>
      <c r="B542" s="164"/>
      <c r="C542" s="164"/>
      <c r="D542" s="163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</row>
    <row r="543" spans="1:22">
      <c r="A543" s="167"/>
      <c r="B543" s="164"/>
      <c r="C543" s="164"/>
      <c r="D543" s="163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</row>
    <row r="544" spans="1:22">
      <c r="A544" s="167"/>
      <c r="B544" s="164"/>
      <c r="C544" s="164"/>
      <c r="D544" s="163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</row>
    <row r="545" spans="1:22">
      <c r="A545" s="167"/>
      <c r="B545" s="164"/>
      <c r="C545" s="164"/>
      <c r="D545" s="163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</row>
    <row r="546" spans="1:22">
      <c r="A546" s="167"/>
      <c r="B546" s="164"/>
      <c r="C546" s="164"/>
      <c r="D546" s="163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</row>
    <row r="547" spans="1:22">
      <c r="A547" s="167"/>
      <c r="B547" s="164"/>
      <c r="C547" s="164"/>
      <c r="D547" s="163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</row>
    <row r="548" spans="1:22">
      <c r="A548" s="167"/>
      <c r="B548" s="164"/>
      <c r="C548" s="164"/>
      <c r="D548" s="163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</row>
    <row r="549" spans="1:22">
      <c r="A549" s="167"/>
      <c r="B549" s="164"/>
      <c r="C549" s="164"/>
      <c r="D549" s="163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</row>
    <row r="550" spans="1:22">
      <c r="A550" s="167"/>
      <c r="B550" s="164"/>
      <c r="C550" s="164"/>
      <c r="D550" s="163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</row>
    <row r="551" spans="1:22">
      <c r="A551" s="167"/>
      <c r="B551" s="164"/>
      <c r="C551" s="164"/>
      <c r="D551" s="163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</row>
    <row r="552" spans="1:22">
      <c r="A552" s="167"/>
      <c r="B552" s="164"/>
      <c r="C552" s="164"/>
      <c r="D552" s="163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  <c r="S552" s="164"/>
      <c r="T552" s="164"/>
      <c r="U552" s="164"/>
      <c r="V552" s="164"/>
    </row>
    <row r="553" spans="1:22">
      <c r="A553" s="167"/>
      <c r="B553" s="164"/>
      <c r="C553" s="164"/>
      <c r="D553" s="163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</row>
    <row r="554" spans="1:22">
      <c r="A554" s="167"/>
      <c r="B554" s="164"/>
      <c r="C554" s="164"/>
      <c r="D554" s="163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</row>
    <row r="555" spans="1:22">
      <c r="A555" s="167"/>
      <c r="B555" s="164"/>
      <c r="C555" s="164"/>
      <c r="D555" s="163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</row>
    <row r="556" spans="1:22">
      <c r="A556" s="167"/>
      <c r="B556" s="164"/>
      <c r="C556" s="164"/>
      <c r="D556" s="163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</row>
    <row r="557" spans="1:22">
      <c r="A557" s="167"/>
      <c r="B557" s="164"/>
      <c r="C557" s="164"/>
      <c r="D557" s="163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</row>
    <row r="558" spans="1:22">
      <c r="A558" s="167"/>
      <c r="B558" s="164"/>
      <c r="C558" s="164"/>
      <c r="D558" s="163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</row>
    <row r="559" spans="1:22">
      <c r="A559" s="167"/>
      <c r="B559" s="164"/>
      <c r="C559" s="164"/>
      <c r="D559" s="163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</row>
    <row r="560" spans="1:22">
      <c r="A560" s="167"/>
      <c r="B560" s="164"/>
      <c r="C560" s="164"/>
      <c r="D560" s="163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</row>
    <row r="561" spans="1:22">
      <c r="A561" s="167"/>
      <c r="B561" s="164"/>
      <c r="C561" s="164"/>
      <c r="D561" s="163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</row>
    <row r="562" spans="1:22">
      <c r="A562" s="167"/>
      <c r="B562" s="164"/>
      <c r="C562" s="164"/>
      <c r="D562" s="163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</row>
    <row r="563" spans="1:22">
      <c r="A563" s="167"/>
      <c r="B563" s="164"/>
      <c r="C563" s="164"/>
      <c r="D563" s="163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</row>
    <row r="564" spans="1:22">
      <c r="A564" s="167"/>
      <c r="B564" s="164"/>
      <c r="C564" s="164"/>
      <c r="D564" s="163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</row>
    <row r="565" spans="1:22">
      <c r="A565" s="167"/>
      <c r="B565" s="164"/>
      <c r="C565" s="164"/>
      <c r="D565" s="163"/>
      <c r="E565" s="164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</row>
    <row r="566" spans="1:22">
      <c r="A566" s="167"/>
      <c r="B566" s="164"/>
      <c r="C566" s="164"/>
      <c r="D566" s="163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</row>
    <row r="567" spans="1:22">
      <c r="A567" s="167"/>
      <c r="B567" s="164"/>
      <c r="C567" s="164"/>
      <c r="D567" s="163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</row>
    <row r="568" spans="1:22">
      <c r="A568" s="167"/>
      <c r="B568" s="164"/>
      <c r="C568" s="164"/>
      <c r="D568" s="163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</row>
    <row r="569" spans="1:22">
      <c r="A569" s="167"/>
      <c r="B569" s="164"/>
      <c r="C569" s="164"/>
      <c r="D569" s="163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</row>
    <row r="570" spans="1:22">
      <c r="A570" s="167"/>
      <c r="B570" s="164"/>
      <c r="C570" s="164"/>
      <c r="D570" s="163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</row>
    <row r="571" spans="1:22">
      <c r="B571" s="569"/>
      <c r="C571" s="569"/>
      <c r="D571" s="571"/>
      <c r="E571" s="569"/>
      <c r="F571" s="569"/>
      <c r="G571" s="569"/>
      <c r="H571" s="569"/>
      <c r="I571" s="569"/>
      <c r="J571" s="569"/>
      <c r="K571" s="569"/>
      <c r="L571" s="569"/>
      <c r="M571" s="569"/>
      <c r="N571" s="569"/>
      <c r="O571" s="569"/>
      <c r="P571" s="569"/>
      <c r="Q571" s="569"/>
      <c r="R571" s="569"/>
      <c r="S571" s="569"/>
      <c r="T571" s="569"/>
      <c r="U571" s="569"/>
      <c r="V571" s="569"/>
    </row>
    <row r="572" spans="1:22">
      <c r="B572" s="569"/>
      <c r="C572" s="569"/>
      <c r="D572" s="571"/>
      <c r="E572" s="569"/>
      <c r="F572" s="569"/>
      <c r="G572" s="569"/>
      <c r="H572" s="569"/>
      <c r="I572" s="569"/>
      <c r="J572" s="569"/>
      <c r="K572" s="569"/>
      <c r="L572" s="569"/>
      <c r="M572" s="569"/>
      <c r="N572" s="569"/>
      <c r="O572" s="569"/>
      <c r="P572" s="569"/>
      <c r="Q572" s="569"/>
      <c r="R572" s="569"/>
      <c r="S572" s="569"/>
      <c r="T572" s="569"/>
      <c r="U572" s="569"/>
      <c r="V572" s="569"/>
    </row>
    <row r="573" spans="1:22">
      <c r="B573" s="569"/>
      <c r="C573" s="569"/>
      <c r="D573" s="571"/>
      <c r="E573" s="569"/>
      <c r="F573" s="569"/>
      <c r="G573" s="569"/>
      <c r="H573" s="569"/>
      <c r="I573" s="569"/>
      <c r="J573" s="569"/>
      <c r="K573" s="569"/>
      <c r="L573" s="569"/>
      <c r="M573" s="569"/>
      <c r="N573" s="569"/>
      <c r="O573" s="569"/>
      <c r="P573" s="569"/>
      <c r="Q573" s="569"/>
      <c r="R573" s="569"/>
      <c r="S573" s="569"/>
      <c r="T573" s="569"/>
      <c r="U573" s="569"/>
      <c r="V573" s="569"/>
    </row>
    <row r="574" spans="1:22">
      <c r="B574" s="569"/>
      <c r="C574" s="569"/>
      <c r="D574" s="571"/>
      <c r="E574" s="569"/>
      <c r="F574" s="569"/>
      <c r="G574" s="569"/>
      <c r="H574" s="569"/>
      <c r="I574" s="569"/>
      <c r="J574" s="569"/>
      <c r="K574" s="569"/>
      <c r="L574" s="569"/>
      <c r="M574" s="569"/>
      <c r="N574" s="569"/>
      <c r="O574" s="569"/>
      <c r="P574" s="569"/>
      <c r="Q574" s="569"/>
      <c r="R574" s="569"/>
      <c r="S574" s="569"/>
      <c r="T574" s="569"/>
      <c r="U574" s="569"/>
      <c r="V574" s="569"/>
    </row>
    <row r="575" spans="1:22">
      <c r="B575" s="569"/>
      <c r="C575" s="569"/>
      <c r="D575" s="571"/>
      <c r="E575" s="569"/>
      <c r="F575" s="569"/>
      <c r="G575" s="569"/>
      <c r="H575" s="569"/>
      <c r="I575" s="569"/>
      <c r="J575" s="569"/>
      <c r="K575" s="569"/>
      <c r="L575" s="569"/>
      <c r="M575" s="569"/>
      <c r="N575" s="569"/>
      <c r="O575" s="569"/>
      <c r="P575" s="569"/>
      <c r="Q575" s="569"/>
      <c r="R575" s="569"/>
      <c r="S575" s="569"/>
      <c r="T575" s="569"/>
      <c r="U575" s="569"/>
      <c r="V575" s="569"/>
    </row>
    <row r="576" spans="1:22">
      <c r="B576" s="569"/>
      <c r="C576" s="569"/>
      <c r="D576" s="571"/>
      <c r="E576" s="569"/>
      <c r="F576" s="569"/>
      <c r="G576" s="569"/>
      <c r="H576" s="569"/>
      <c r="I576" s="569"/>
      <c r="J576" s="569"/>
      <c r="K576" s="569"/>
      <c r="L576" s="569"/>
      <c r="M576" s="569"/>
      <c r="N576" s="569"/>
      <c r="O576" s="569"/>
      <c r="P576" s="569"/>
      <c r="Q576" s="569"/>
      <c r="R576" s="569"/>
      <c r="S576" s="569"/>
      <c r="T576" s="569"/>
      <c r="U576" s="569"/>
      <c r="V576" s="569"/>
    </row>
    <row r="577" spans="2:22">
      <c r="B577" s="569"/>
      <c r="C577" s="569"/>
      <c r="D577" s="571"/>
      <c r="E577" s="569"/>
      <c r="F577" s="569"/>
      <c r="G577" s="569"/>
      <c r="H577" s="569"/>
      <c r="I577" s="569"/>
      <c r="J577" s="569"/>
      <c r="K577" s="569"/>
      <c r="L577" s="569"/>
      <c r="M577" s="569"/>
      <c r="N577" s="569"/>
      <c r="O577" s="569"/>
      <c r="P577" s="569"/>
      <c r="Q577" s="569"/>
      <c r="R577" s="569"/>
      <c r="S577" s="569"/>
      <c r="T577" s="569"/>
      <c r="U577" s="569"/>
      <c r="V577" s="569"/>
    </row>
    <row r="578" spans="2:22">
      <c r="B578" s="569"/>
      <c r="C578" s="569"/>
      <c r="D578" s="571"/>
      <c r="E578" s="569"/>
      <c r="F578" s="569"/>
      <c r="G578" s="569"/>
      <c r="H578" s="569"/>
      <c r="I578" s="569"/>
      <c r="J578" s="569"/>
      <c r="K578" s="569"/>
      <c r="L578" s="569"/>
      <c r="M578" s="569"/>
      <c r="N578" s="569"/>
      <c r="O578" s="569"/>
      <c r="P578" s="569"/>
      <c r="Q578" s="569"/>
      <c r="R578" s="569"/>
      <c r="S578" s="569"/>
      <c r="T578" s="569"/>
      <c r="U578" s="569"/>
      <c r="V578" s="569"/>
    </row>
    <row r="579" spans="2:22">
      <c r="B579" s="569"/>
      <c r="C579" s="569"/>
      <c r="D579" s="571"/>
      <c r="E579" s="569"/>
      <c r="F579" s="569"/>
      <c r="G579" s="569"/>
      <c r="H579" s="569"/>
      <c r="I579" s="569"/>
      <c r="J579" s="569"/>
      <c r="K579" s="569"/>
      <c r="L579" s="569"/>
      <c r="M579" s="569"/>
      <c r="N579" s="569"/>
      <c r="O579" s="569"/>
      <c r="P579" s="569"/>
      <c r="Q579" s="569"/>
      <c r="R579" s="569"/>
      <c r="S579" s="569"/>
      <c r="T579" s="569"/>
      <c r="U579" s="569"/>
      <c r="V579" s="569"/>
    </row>
    <row r="580" spans="2:22">
      <c r="B580" s="569"/>
      <c r="C580" s="569"/>
      <c r="D580" s="571"/>
      <c r="E580" s="569"/>
      <c r="F580" s="569"/>
      <c r="G580" s="569"/>
      <c r="H580" s="569"/>
      <c r="I580" s="569"/>
      <c r="J580" s="569"/>
      <c r="K580" s="569"/>
      <c r="L580" s="569"/>
      <c r="M580" s="569"/>
      <c r="N580" s="569"/>
      <c r="O580" s="569"/>
      <c r="P580" s="569"/>
      <c r="Q580" s="569"/>
      <c r="R580" s="569"/>
      <c r="S580" s="569"/>
      <c r="T580" s="569"/>
      <c r="U580" s="569"/>
      <c r="V580" s="569"/>
    </row>
    <row r="581" spans="2:22">
      <c r="B581" s="569"/>
      <c r="C581" s="569"/>
      <c r="D581" s="571"/>
      <c r="E581" s="569"/>
      <c r="F581" s="569"/>
      <c r="G581" s="569"/>
      <c r="H581" s="569"/>
      <c r="I581" s="569"/>
      <c r="J581" s="569"/>
      <c r="K581" s="569"/>
      <c r="L581" s="569"/>
      <c r="M581" s="569"/>
      <c r="N581" s="569"/>
      <c r="O581" s="569"/>
      <c r="P581" s="569"/>
      <c r="Q581" s="569"/>
      <c r="R581" s="569"/>
      <c r="S581" s="569"/>
      <c r="T581" s="569"/>
      <c r="U581" s="569"/>
      <c r="V581" s="569"/>
    </row>
    <row r="582" spans="2:22">
      <c r="B582" s="569"/>
      <c r="C582" s="569"/>
      <c r="D582" s="571"/>
      <c r="E582" s="569"/>
      <c r="F582" s="569"/>
      <c r="G582" s="569"/>
      <c r="H582" s="569"/>
      <c r="I582" s="569"/>
      <c r="J582" s="569"/>
      <c r="K582" s="569"/>
      <c r="L582" s="569"/>
      <c r="M582" s="569"/>
      <c r="N582" s="569"/>
      <c r="O582" s="569"/>
      <c r="P582" s="569"/>
      <c r="Q582" s="569"/>
      <c r="R582" s="569"/>
      <c r="S582" s="569"/>
      <c r="T582" s="569"/>
      <c r="U582" s="569"/>
      <c r="V582" s="569"/>
    </row>
    <row r="583" spans="2:22">
      <c r="B583" s="569"/>
      <c r="C583" s="569"/>
      <c r="D583" s="571"/>
      <c r="E583" s="569"/>
      <c r="F583" s="569"/>
      <c r="G583" s="569"/>
      <c r="H583" s="569"/>
      <c r="I583" s="569"/>
      <c r="J583" s="569"/>
      <c r="K583" s="569"/>
      <c r="L583" s="569"/>
      <c r="M583" s="569"/>
      <c r="N583" s="569"/>
      <c r="O583" s="569"/>
      <c r="P583" s="569"/>
      <c r="Q583" s="569"/>
      <c r="R583" s="569"/>
      <c r="S583" s="569"/>
      <c r="T583" s="569"/>
      <c r="U583" s="569"/>
      <c r="V583" s="569"/>
    </row>
    <row r="584" spans="2:22">
      <c r="B584" s="569"/>
      <c r="C584" s="569"/>
      <c r="D584" s="571"/>
      <c r="E584" s="569"/>
      <c r="F584" s="569"/>
      <c r="G584" s="569"/>
      <c r="H584" s="569"/>
      <c r="I584" s="569"/>
      <c r="J584" s="569"/>
      <c r="K584" s="569"/>
      <c r="L584" s="569"/>
      <c r="M584" s="569"/>
      <c r="N584" s="569"/>
      <c r="O584" s="569"/>
      <c r="P584" s="569"/>
      <c r="Q584" s="569"/>
      <c r="R584" s="569"/>
      <c r="S584" s="569"/>
      <c r="T584" s="569"/>
      <c r="U584" s="569"/>
      <c r="V584" s="569"/>
    </row>
    <row r="585" spans="2:22">
      <c r="B585" s="569"/>
      <c r="C585" s="569"/>
      <c r="D585" s="571"/>
      <c r="E585" s="569"/>
      <c r="F585" s="569"/>
      <c r="G585" s="569"/>
      <c r="H585" s="569"/>
      <c r="I585" s="569"/>
      <c r="J585" s="569"/>
      <c r="K585" s="569"/>
      <c r="L585" s="569"/>
      <c r="M585" s="569"/>
      <c r="N585" s="569"/>
      <c r="O585" s="569"/>
      <c r="P585" s="569"/>
      <c r="Q585" s="569"/>
      <c r="R585" s="569"/>
      <c r="S585" s="569"/>
      <c r="T585" s="569"/>
      <c r="U585" s="569"/>
      <c r="V585" s="569"/>
    </row>
    <row r="586" spans="2:22">
      <c r="B586" s="569"/>
      <c r="C586" s="569"/>
      <c r="D586" s="571"/>
      <c r="E586" s="569"/>
      <c r="F586" s="569"/>
      <c r="G586" s="569"/>
      <c r="H586" s="569"/>
      <c r="I586" s="569"/>
      <c r="J586" s="569"/>
      <c r="K586" s="569"/>
      <c r="L586" s="569"/>
      <c r="M586" s="569"/>
      <c r="N586" s="569"/>
      <c r="O586" s="569"/>
      <c r="P586" s="569"/>
      <c r="Q586" s="569"/>
      <c r="R586" s="569"/>
      <c r="S586" s="569"/>
      <c r="T586" s="569"/>
      <c r="U586" s="569"/>
      <c r="V586" s="569"/>
    </row>
    <row r="587" spans="2:22">
      <c r="B587" s="569"/>
      <c r="C587" s="569"/>
      <c r="D587" s="571"/>
      <c r="E587" s="569"/>
      <c r="F587" s="569"/>
      <c r="G587" s="569"/>
      <c r="H587" s="569"/>
      <c r="I587" s="569"/>
      <c r="J587" s="569"/>
      <c r="K587" s="569"/>
      <c r="L587" s="569"/>
      <c r="M587" s="569"/>
      <c r="N587" s="569"/>
      <c r="O587" s="569"/>
      <c r="P587" s="569"/>
      <c r="Q587" s="569"/>
      <c r="R587" s="569"/>
      <c r="S587" s="569"/>
      <c r="T587" s="569"/>
      <c r="U587" s="569"/>
      <c r="V587" s="569"/>
    </row>
    <row r="588" spans="2:22">
      <c r="B588" s="569"/>
      <c r="C588" s="569"/>
      <c r="D588" s="571"/>
      <c r="E588" s="569"/>
      <c r="F588" s="569"/>
      <c r="G588" s="569"/>
      <c r="H588" s="569"/>
      <c r="I588" s="569"/>
      <c r="J588" s="569"/>
      <c r="K588" s="569"/>
      <c r="L588" s="569"/>
      <c r="M588" s="569"/>
      <c r="N588" s="569"/>
      <c r="O588" s="569"/>
      <c r="P588" s="569"/>
      <c r="Q588" s="569"/>
      <c r="R588" s="569"/>
      <c r="S588" s="569"/>
      <c r="T588" s="569"/>
      <c r="U588" s="569"/>
      <c r="V588" s="569"/>
    </row>
    <row r="589" spans="2:22">
      <c r="B589" s="569"/>
      <c r="C589" s="569"/>
      <c r="D589" s="571"/>
      <c r="E589" s="569"/>
      <c r="F589" s="569"/>
      <c r="G589" s="569"/>
      <c r="H589" s="569"/>
      <c r="I589" s="569"/>
      <c r="J589" s="569"/>
      <c r="K589" s="569"/>
      <c r="L589" s="569"/>
      <c r="M589" s="569"/>
      <c r="N589" s="569"/>
      <c r="O589" s="569"/>
      <c r="P589" s="569"/>
      <c r="Q589" s="569"/>
      <c r="R589" s="569"/>
      <c r="S589" s="569"/>
      <c r="T589" s="569"/>
      <c r="U589" s="569"/>
      <c r="V589" s="569"/>
    </row>
    <row r="590" spans="2:22">
      <c r="B590" s="569"/>
      <c r="C590" s="569"/>
      <c r="D590" s="571"/>
      <c r="E590" s="569"/>
      <c r="F590" s="569"/>
      <c r="G590" s="569"/>
      <c r="H590" s="569"/>
      <c r="I590" s="569"/>
      <c r="J590" s="569"/>
      <c r="K590" s="569"/>
      <c r="L590" s="569"/>
      <c r="M590" s="569"/>
      <c r="N590" s="569"/>
      <c r="O590" s="569"/>
      <c r="P590" s="569"/>
      <c r="Q590" s="569"/>
      <c r="R590" s="569"/>
      <c r="S590" s="569"/>
      <c r="T590" s="569"/>
      <c r="U590" s="569"/>
      <c r="V590" s="569"/>
    </row>
    <row r="591" spans="2:22">
      <c r="B591" s="569"/>
      <c r="C591" s="569"/>
      <c r="D591" s="571"/>
      <c r="E591" s="569"/>
      <c r="F591" s="569"/>
      <c r="G591" s="569"/>
      <c r="H591" s="569"/>
      <c r="I591" s="569"/>
      <c r="J591" s="569"/>
      <c r="K591" s="569"/>
      <c r="L591" s="569"/>
      <c r="M591" s="569"/>
      <c r="N591" s="569"/>
      <c r="O591" s="569"/>
      <c r="P591" s="569"/>
      <c r="Q591" s="569"/>
      <c r="R591" s="569"/>
      <c r="S591" s="569"/>
      <c r="T591" s="569"/>
      <c r="U591" s="569"/>
      <c r="V591" s="569"/>
    </row>
    <row r="592" spans="2:22">
      <c r="B592" s="569"/>
      <c r="C592" s="569"/>
      <c r="D592" s="571"/>
      <c r="E592" s="569"/>
      <c r="F592" s="569"/>
      <c r="G592" s="569"/>
      <c r="H592" s="569"/>
      <c r="I592" s="569"/>
      <c r="J592" s="569"/>
      <c r="K592" s="569"/>
      <c r="L592" s="569"/>
      <c r="M592" s="569"/>
      <c r="N592" s="569"/>
      <c r="O592" s="569"/>
      <c r="P592" s="569"/>
      <c r="Q592" s="569"/>
      <c r="R592" s="569"/>
      <c r="S592" s="569"/>
      <c r="T592" s="569"/>
      <c r="U592" s="569"/>
      <c r="V592" s="569"/>
    </row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</sheetData>
  <autoFilter ref="H4:N177" xr:uid="{B6C449F1-C03F-46F3-AC24-0131B26682D2}"/>
  <mergeCells count="2">
    <mergeCell ref="B198:F198"/>
    <mergeCell ref="H198:L198"/>
  </mergeCells>
  <conditionalFormatting sqref="A196">
    <cfRule type="cellIs" dxfId="844" priority="2" stopIfTrue="1" operator="notEqual">
      <formula>0</formula>
    </cfRule>
    <cfRule type="cellIs" dxfId="843" priority="3" stopIfTrue="1" operator="equal">
      <formula>""</formula>
    </cfRule>
    <cfRule type="cellIs" dxfId="842" priority="4" stopIfTrue="1" operator="notEqual">
      <formula>0</formula>
    </cfRule>
    <cfRule type="cellIs" dxfId="841" priority="5" stopIfTrue="1" operator="equal">
      <formula>""</formula>
    </cfRule>
  </conditionalFormatting>
  <conditionalFormatting sqref="A419">
    <cfRule type="cellIs" dxfId="840" priority="6" stopIfTrue="1" operator="notEqual">
      <formula>0</formula>
    </cfRule>
    <cfRule type="cellIs" dxfId="839" priority="7" stopIfTrue="1" operator="equal">
      <formula>""</formula>
    </cfRule>
    <cfRule type="cellIs" dxfId="838" priority="8" stopIfTrue="1" operator="notEqual">
      <formula>0</formula>
    </cfRule>
    <cfRule type="cellIs" dxfId="837" priority="9" stopIfTrue="1" operator="equal">
      <formula>""</formula>
    </cfRule>
  </conditionalFormatting>
  <conditionalFormatting sqref="A421">
    <cfRule type="cellIs" dxfId="836" priority="23" stopIfTrue="1" operator="notEqual">
      <formula>0</formula>
    </cfRule>
    <cfRule type="cellIs" dxfId="835" priority="24" stopIfTrue="1" operator="equal">
      <formula>""</formula>
    </cfRule>
    <cfRule type="cellIs" dxfId="834" priority="25" stopIfTrue="1" operator="notEqual">
      <formula>0</formula>
    </cfRule>
    <cfRule type="cellIs" dxfId="833" priority="26" stopIfTrue="1" operator="equal">
      <formula>""</formula>
    </cfRule>
  </conditionalFormatting>
  <conditionalFormatting sqref="H196:L196">
    <cfRule type="cellIs" dxfId="832" priority="10" stopIfTrue="1" operator="notEqual">
      <formula>0</formula>
    </cfRule>
    <cfRule type="cellIs" dxfId="831" priority="11" stopIfTrue="1" operator="equal">
      <formula>""</formula>
    </cfRule>
    <cfRule type="cellIs" dxfId="830" priority="12" stopIfTrue="1" operator="notEqual">
      <formula>0</formula>
    </cfRule>
    <cfRule type="cellIs" dxfId="829" priority="13" stopIfTrue="1" operator="equal">
      <formula>""</formula>
    </cfRule>
  </conditionalFormatting>
  <conditionalFormatting sqref="H415:L415">
    <cfRule type="cellIs" dxfId="828" priority="27" stopIfTrue="1" operator="notEqual">
      <formula>0</formula>
    </cfRule>
    <cfRule type="cellIs" dxfId="827" priority="28" stopIfTrue="1" operator="equal">
      <formula>""</formula>
    </cfRule>
    <cfRule type="cellIs" dxfId="826" priority="29" stopIfTrue="1" operator="notEqual">
      <formula>0</formula>
    </cfRule>
    <cfRule type="cellIs" dxfId="825" priority="30" stopIfTrue="1" operator="equal">
      <formula>""</formula>
    </cfRule>
  </conditionalFormatting>
  <conditionalFormatting sqref="H419:L419">
    <cfRule type="cellIs" dxfId="824" priority="14" stopIfTrue="1" operator="notEqual">
      <formula>0</formula>
    </cfRule>
    <cfRule type="cellIs" dxfId="823" priority="15" stopIfTrue="1" operator="equal">
      <formula>""</formula>
    </cfRule>
    <cfRule type="cellIs" dxfId="822" priority="16" stopIfTrue="1" operator="notEqual">
      <formula>0</formula>
    </cfRule>
    <cfRule type="cellIs" dxfId="821" priority="17" stopIfTrue="1" operator="equal">
      <formula>""</formula>
    </cfRule>
  </conditionalFormatting>
  <conditionalFormatting sqref="N1:N2">
    <cfRule type="cellIs" dxfId="820" priority="19" stopIfTrue="1" operator="notEqual">
      <formula>0</formula>
    </cfRule>
    <cfRule type="cellIs" dxfId="819" priority="20" stopIfTrue="1" operator="equal">
      <formula>""</formula>
    </cfRule>
    <cfRule type="cellIs" dxfId="818" priority="21" stopIfTrue="1" operator="notEqual">
      <formula>0</formula>
    </cfRule>
    <cfRule type="cellIs" dxfId="817" priority="22" stopIfTrue="1" operator="equal">
      <formula>""</formula>
    </cfRule>
  </conditionalFormatting>
  <conditionalFormatting sqref="N5:O183">
    <cfRule type="cellIs" dxfId="816" priority="1" operator="equal">
      <formula>0</formula>
    </cfRule>
  </conditionalFormatting>
  <pageMargins left="0.7" right="0.7" top="0.75" bottom="0.75" header="0.3" footer="0.3"/>
  <pageSetup paperSize="9" scale="3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C853F-6B97-44B8-AAE9-0FA377377362}">
  <sheetPr codeName="Sheet18">
    <tabColor rgb="FFFFFF99"/>
    <outlinePr summaryBelow="0" summaryRight="0"/>
  </sheetPr>
  <dimension ref="A1:JF17"/>
  <sheetViews>
    <sheetView showGridLines="0" defaultGridColor="0" colorId="22" zoomScale="80" zoomScaleNormal="80" workbookViewId="0">
      <pane xSplit="9" ySplit="4" topLeftCell="J5" activePane="bottomRight" state="frozen"/>
      <selection pane="bottomRight" activeCell="E30" sqref="E30"/>
      <selection pane="bottomLeft"/>
      <selection pane="topRight"/>
    </sheetView>
  </sheetViews>
  <sheetFormatPr defaultColWidth="0" defaultRowHeight="12.75"/>
  <cols>
    <col min="1" max="2" width="1.28515625" style="13" customWidth="1"/>
    <col min="3" max="3" width="1.28515625" style="14" customWidth="1"/>
    <col min="4" max="4" width="4.140625" style="15" customWidth="1"/>
    <col min="5" max="5" width="52" style="7" customWidth="1"/>
    <col min="6" max="6" width="12.7109375" style="7" customWidth="1"/>
    <col min="7" max="8" width="11.7109375" style="7" customWidth="1"/>
    <col min="9" max="9" width="2.7109375" style="17" customWidth="1"/>
    <col min="10" max="21" width="10" style="7" bestFit="1" customWidth="1"/>
    <col min="22" max="22" width="11.7109375" style="35" hidden="1" customWidth="1"/>
    <col min="23" max="16384" width="11.7109375" style="35" hidden="1"/>
  </cols>
  <sheetData>
    <row r="1" spans="1:266" s="10" customFormat="1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120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6"/>
      <c r="CO1" s="236"/>
      <c r="CP1" s="236"/>
      <c r="CQ1" s="236"/>
      <c r="CR1" s="236"/>
      <c r="CS1" s="236"/>
      <c r="CT1" s="236"/>
      <c r="CU1" s="236"/>
      <c r="CV1" s="236"/>
      <c r="CW1" s="236"/>
      <c r="CX1" s="236"/>
      <c r="CY1" s="236"/>
      <c r="CZ1" s="236"/>
      <c r="DA1" s="236"/>
      <c r="DB1" s="236"/>
      <c r="DC1" s="236"/>
      <c r="DD1" s="236"/>
      <c r="DE1" s="236"/>
      <c r="DF1" s="236"/>
      <c r="DG1" s="236"/>
      <c r="DH1" s="236"/>
      <c r="DI1" s="236"/>
      <c r="DJ1" s="236"/>
      <c r="DK1" s="236"/>
      <c r="DL1" s="236"/>
      <c r="DM1" s="236"/>
      <c r="DN1" s="236"/>
      <c r="DO1" s="236"/>
      <c r="DP1" s="236"/>
      <c r="DQ1" s="236"/>
      <c r="DR1" s="236"/>
      <c r="DS1" s="236"/>
      <c r="DT1" s="236"/>
      <c r="DU1" s="236"/>
      <c r="DV1" s="236"/>
      <c r="DW1" s="236"/>
      <c r="DX1" s="236"/>
      <c r="DY1" s="236"/>
      <c r="DZ1" s="236"/>
      <c r="EA1" s="236"/>
      <c r="EB1" s="236"/>
      <c r="EC1" s="236"/>
      <c r="ED1" s="236"/>
      <c r="EE1" s="236"/>
      <c r="EF1" s="236"/>
      <c r="EG1" s="236"/>
      <c r="EH1" s="236"/>
      <c r="EI1" s="236"/>
      <c r="EJ1" s="236"/>
      <c r="EK1" s="236"/>
      <c r="EL1" s="236"/>
      <c r="EM1" s="236"/>
      <c r="EN1" s="236"/>
      <c r="EO1" s="236"/>
      <c r="EP1" s="236"/>
      <c r="EQ1" s="236"/>
      <c r="ER1" s="236"/>
      <c r="ES1" s="236"/>
      <c r="ET1" s="236"/>
      <c r="EU1" s="236"/>
      <c r="EV1" s="236"/>
      <c r="EW1" s="236"/>
      <c r="EX1" s="236"/>
      <c r="EY1" s="236"/>
      <c r="EZ1" s="236"/>
      <c r="FA1" s="236"/>
      <c r="FB1" s="236"/>
      <c r="FC1" s="236"/>
      <c r="FD1" s="236"/>
      <c r="FE1" s="236"/>
      <c r="FF1" s="236"/>
      <c r="FG1" s="236"/>
      <c r="FH1" s="236"/>
      <c r="FI1" s="236"/>
      <c r="FJ1" s="236"/>
      <c r="FK1" s="236"/>
      <c r="FL1" s="236"/>
      <c r="FM1" s="236"/>
      <c r="FN1" s="236"/>
      <c r="FO1" s="236"/>
      <c r="FP1" s="236"/>
      <c r="FQ1" s="236"/>
      <c r="FR1" s="236"/>
      <c r="FS1" s="236"/>
      <c r="FT1" s="236"/>
      <c r="FU1" s="236"/>
      <c r="FV1" s="236"/>
      <c r="FW1" s="236"/>
      <c r="FX1" s="236"/>
      <c r="FY1" s="236"/>
      <c r="FZ1" s="236"/>
      <c r="GA1" s="236"/>
      <c r="GB1" s="236"/>
      <c r="GC1" s="236"/>
      <c r="GD1" s="236"/>
      <c r="GE1" s="236"/>
      <c r="GF1" s="236"/>
      <c r="GG1" s="236"/>
      <c r="GH1" s="236"/>
      <c r="GI1" s="236"/>
      <c r="GJ1" s="236"/>
      <c r="GK1" s="236"/>
      <c r="GL1" s="236"/>
      <c r="GM1" s="236"/>
      <c r="GN1" s="236"/>
      <c r="GO1" s="236"/>
      <c r="GP1" s="236"/>
      <c r="GQ1" s="236"/>
      <c r="GR1" s="236"/>
      <c r="GS1" s="236"/>
      <c r="GT1" s="236"/>
      <c r="GU1" s="236"/>
      <c r="GV1" s="236"/>
      <c r="GW1" s="236"/>
      <c r="GX1" s="236"/>
      <c r="GY1" s="236"/>
      <c r="GZ1" s="236"/>
      <c r="HA1" s="236"/>
      <c r="HB1" s="236"/>
      <c r="HC1" s="236"/>
      <c r="HD1" s="236"/>
      <c r="HE1" s="236"/>
      <c r="HF1" s="236"/>
      <c r="HG1" s="236"/>
      <c r="HH1" s="236"/>
      <c r="HI1" s="236"/>
      <c r="HJ1" s="236"/>
      <c r="HK1" s="236"/>
      <c r="HL1" s="236"/>
      <c r="HM1" s="236"/>
      <c r="HN1" s="236"/>
      <c r="HO1" s="236"/>
      <c r="HP1" s="236"/>
      <c r="HQ1" s="236"/>
      <c r="HR1" s="236"/>
      <c r="HS1" s="236"/>
      <c r="HT1" s="236"/>
      <c r="HU1" s="236"/>
      <c r="HV1" s="236"/>
      <c r="HW1" s="236"/>
      <c r="HX1" s="236"/>
      <c r="HY1" s="236"/>
      <c r="HZ1" s="236"/>
      <c r="IA1" s="236"/>
      <c r="IB1" s="236"/>
      <c r="IC1" s="236"/>
      <c r="ID1" s="236"/>
      <c r="IE1" s="236"/>
      <c r="IF1" s="236"/>
      <c r="IG1" s="236"/>
      <c r="IH1" s="236"/>
      <c r="II1" s="236"/>
      <c r="IJ1" s="236"/>
      <c r="IK1" s="236"/>
      <c r="IL1" s="236"/>
      <c r="IM1" s="236"/>
      <c r="IN1" s="236"/>
      <c r="IO1" s="236"/>
      <c r="IP1" s="236"/>
      <c r="IQ1" s="236"/>
      <c r="IR1" s="236"/>
      <c r="IS1" s="236"/>
      <c r="IT1" s="236"/>
      <c r="IU1" s="236"/>
      <c r="IV1" s="236"/>
      <c r="IW1" s="236"/>
      <c r="IX1" s="236"/>
      <c r="IY1" s="236"/>
      <c r="IZ1" s="236"/>
      <c r="JA1" s="236"/>
      <c r="JB1" s="236"/>
      <c r="JC1" s="236"/>
      <c r="JD1" s="236"/>
      <c r="JE1" s="236"/>
      <c r="JF1" s="236"/>
    </row>
    <row r="2" spans="1:266" s="24" customFormat="1">
      <c r="A2" s="178"/>
      <c r="B2" s="178"/>
      <c r="C2" s="179"/>
      <c r="D2" s="180"/>
      <c r="E2" s="216" t="str">
        <f>Time!E2</f>
        <v>Model period ending</v>
      </c>
      <c r="F2" s="93"/>
      <c r="G2" s="93"/>
      <c r="H2" s="93"/>
      <c r="I2" s="90"/>
      <c r="J2" s="93">
        <f>Time!J2</f>
        <v>43555</v>
      </c>
      <c r="K2" s="93">
        <f>Time!K2</f>
        <v>43921</v>
      </c>
      <c r="L2" s="93">
        <f>Time!L2</f>
        <v>44286</v>
      </c>
      <c r="M2" s="93">
        <f>Time!M2</f>
        <v>44651</v>
      </c>
      <c r="N2" s="93">
        <f>Time!N2</f>
        <v>45016</v>
      </c>
      <c r="O2" s="93">
        <f>Time!O2</f>
        <v>45382</v>
      </c>
      <c r="P2" s="93">
        <f>Time!P2</f>
        <v>45747</v>
      </c>
      <c r="Q2" s="93">
        <f>Time!Q2</f>
        <v>46112</v>
      </c>
      <c r="R2" s="93">
        <f>Time!R2</f>
        <v>46477</v>
      </c>
      <c r="S2" s="93">
        <f>Time!S2</f>
        <v>46843</v>
      </c>
      <c r="T2" s="93">
        <f>Time!T2</f>
        <v>47208</v>
      </c>
      <c r="U2" s="93">
        <f>Time!U2</f>
        <v>47573</v>
      </c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6"/>
      <c r="AQ2" s="236"/>
      <c r="AR2" s="236"/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  <c r="BJ2" s="236"/>
      <c r="BK2" s="236"/>
      <c r="BL2" s="236"/>
      <c r="BM2" s="236"/>
      <c r="BN2" s="236"/>
      <c r="BO2" s="236"/>
      <c r="BP2" s="236"/>
      <c r="BQ2" s="236"/>
      <c r="BR2" s="236"/>
      <c r="BS2" s="236"/>
      <c r="BT2" s="236"/>
      <c r="BU2" s="236"/>
      <c r="BV2" s="236"/>
      <c r="BW2" s="236"/>
      <c r="BX2" s="236"/>
      <c r="BY2" s="236"/>
      <c r="BZ2" s="236"/>
      <c r="CA2" s="236"/>
      <c r="CB2" s="236"/>
      <c r="CC2" s="236"/>
      <c r="CD2" s="236"/>
      <c r="CE2" s="236"/>
      <c r="CF2" s="236"/>
      <c r="CG2" s="236"/>
      <c r="CH2" s="236"/>
      <c r="CI2" s="236"/>
      <c r="CJ2" s="236"/>
      <c r="CK2" s="236"/>
      <c r="CL2" s="236"/>
      <c r="CM2" s="236"/>
      <c r="CN2" s="236"/>
      <c r="CO2" s="236"/>
      <c r="CP2" s="236"/>
      <c r="CQ2" s="236"/>
      <c r="CR2" s="236"/>
      <c r="CS2" s="236"/>
      <c r="CT2" s="236"/>
      <c r="CU2" s="236"/>
      <c r="CV2" s="236"/>
      <c r="CW2" s="236"/>
      <c r="CX2" s="236"/>
      <c r="CY2" s="236"/>
      <c r="CZ2" s="236"/>
      <c r="DA2" s="236"/>
      <c r="DB2" s="236"/>
      <c r="DC2" s="236"/>
      <c r="DD2" s="236"/>
      <c r="DE2" s="236"/>
      <c r="DF2" s="236"/>
      <c r="DG2" s="236"/>
      <c r="DH2" s="236"/>
      <c r="DI2" s="236"/>
      <c r="DJ2" s="236"/>
      <c r="DK2" s="236"/>
      <c r="DL2" s="236"/>
      <c r="DM2" s="236"/>
      <c r="DN2" s="236"/>
      <c r="DO2" s="236"/>
      <c r="DP2" s="236"/>
      <c r="DQ2" s="236"/>
      <c r="DR2" s="236"/>
      <c r="DS2" s="236"/>
      <c r="DT2" s="236"/>
      <c r="DU2" s="236"/>
      <c r="DV2" s="236"/>
      <c r="DW2" s="236"/>
      <c r="DX2" s="236"/>
      <c r="DY2" s="236"/>
      <c r="DZ2" s="236"/>
      <c r="EA2" s="236"/>
      <c r="EB2" s="236"/>
      <c r="EC2" s="236"/>
      <c r="ED2" s="236"/>
      <c r="EE2" s="236"/>
      <c r="EF2" s="236"/>
      <c r="EG2" s="236"/>
      <c r="EH2" s="236"/>
      <c r="EI2" s="236"/>
      <c r="EJ2" s="236"/>
      <c r="EK2" s="236"/>
      <c r="EL2" s="236"/>
      <c r="EM2" s="236"/>
      <c r="EN2" s="236"/>
      <c r="EO2" s="236"/>
      <c r="EP2" s="236"/>
      <c r="EQ2" s="236"/>
      <c r="ER2" s="236"/>
      <c r="ES2" s="236"/>
      <c r="ET2" s="236"/>
      <c r="EU2" s="236"/>
      <c r="EV2" s="236"/>
      <c r="EW2" s="236"/>
      <c r="EX2" s="236"/>
      <c r="EY2" s="236"/>
      <c r="EZ2" s="236"/>
      <c r="FA2" s="236"/>
      <c r="FB2" s="236"/>
      <c r="FC2" s="236"/>
      <c r="FD2" s="236"/>
      <c r="FE2" s="236"/>
      <c r="FF2" s="236"/>
      <c r="FG2" s="236"/>
      <c r="FH2" s="236"/>
      <c r="FI2" s="236"/>
      <c r="FJ2" s="236"/>
      <c r="FK2" s="236"/>
      <c r="FL2" s="236"/>
      <c r="FM2" s="236"/>
      <c r="FN2" s="236"/>
      <c r="FO2" s="236"/>
      <c r="FP2" s="236"/>
      <c r="FQ2" s="236"/>
      <c r="FR2" s="236"/>
      <c r="FS2" s="236"/>
      <c r="FT2" s="236"/>
      <c r="FU2" s="236"/>
      <c r="FV2" s="236"/>
      <c r="FW2" s="236"/>
      <c r="FX2" s="236"/>
      <c r="FY2" s="236"/>
      <c r="FZ2" s="236"/>
      <c r="GA2" s="236"/>
      <c r="GB2" s="236"/>
      <c r="GC2" s="236"/>
      <c r="GD2" s="236"/>
      <c r="GE2" s="236"/>
      <c r="GF2" s="236"/>
      <c r="GG2" s="236"/>
      <c r="GH2" s="236"/>
      <c r="GI2" s="236"/>
      <c r="GJ2" s="236"/>
      <c r="GK2" s="236"/>
      <c r="GL2" s="236"/>
      <c r="GM2" s="236"/>
      <c r="GN2" s="236"/>
      <c r="GO2" s="236"/>
      <c r="GP2" s="236"/>
      <c r="GQ2" s="236"/>
      <c r="GR2" s="236"/>
      <c r="GS2" s="236"/>
      <c r="GT2" s="236"/>
      <c r="GU2" s="236"/>
      <c r="GV2" s="236"/>
      <c r="GW2" s="236"/>
      <c r="GX2" s="236"/>
      <c r="GY2" s="236"/>
      <c r="GZ2" s="236"/>
      <c r="HA2" s="236"/>
      <c r="HB2" s="236"/>
      <c r="HC2" s="236"/>
      <c r="HD2" s="236"/>
      <c r="HE2" s="236"/>
      <c r="HF2" s="236"/>
      <c r="HG2" s="236"/>
      <c r="HH2" s="236"/>
      <c r="HI2" s="236"/>
      <c r="HJ2" s="236"/>
      <c r="HK2" s="236"/>
      <c r="HL2" s="236"/>
      <c r="HM2" s="236"/>
      <c r="HN2" s="236"/>
      <c r="HO2" s="236"/>
      <c r="HP2" s="236"/>
      <c r="HQ2" s="236"/>
      <c r="HR2" s="236"/>
      <c r="HS2" s="236"/>
      <c r="HT2" s="236"/>
      <c r="HU2" s="236"/>
      <c r="HV2" s="236"/>
      <c r="HW2" s="236"/>
      <c r="HX2" s="236"/>
      <c r="HY2" s="236"/>
      <c r="HZ2" s="236"/>
      <c r="IA2" s="236"/>
      <c r="IB2" s="236"/>
      <c r="IC2" s="236"/>
      <c r="ID2" s="236"/>
      <c r="IE2" s="236"/>
      <c r="IF2" s="236"/>
      <c r="IG2" s="236"/>
      <c r="IH2" s="236"/>
      <c r="II2" s="236"/>
      <c r="IJ2" s="236"/>
      <c r="IK2" s="236"/>
      <c r="IL2" s="236"/>
      <c r="IM2" s="236"/>
      <c r="IN2" s="236"/>
      <c r="IO2" s="236"/>
      <c r="IP2" s="236"/>
      <c r="IQ2" s="236"/>
      <c r="IR2" s="236"/>
      <c r="IS2" s="236"/>
      <c r="IT2" s="236"/>
      <c r="IU2" s="236"/>
      <c r="IV2" s="236"/>
      <c r="IW2" s="236"/>
      <c r="IX2" s="236"/>
      <c r="IY2" s="236"/>
      <c r="IZ2" s="236"/>
      <c r="JA2" s="236"/>
      <c r="JB2" s="236"/>
      <c r="JC2" s="236"/>
      <c r="JD2" s="236"/>
      <c r="JE2" s="236"/>
      <c r="JF2" s="236"/>
    </row>
    <row r="3" spans="1:266" s="10" customFormat="1">
      <c r="A3" s="110"/>
      <c r="B3" s="110"/>
      <c r="C3" s="111"/>
      <c r="D3" s="112"/>
      <c r="E3" s="216" t="str">
        <f>Time!E3</f>
        <v>Timeline label</v>
      </c>
      <c r="F3" s="79"/>
      <c r="G3" s="79"/>
      <c r="H3" s="79"/>
      <c r="I3" s="120"/>
      <c r="J3" s="183" t="str">
        <f>Time!J3</f>
        <v>APR</v>
      </c>
      <c r="K3" s="183" t="str">
        <f>Time!K3</f>
        <v>APR</v>
      </c>
      <c r="L3" s="183" t="str">
        <f>Time!L3</f>
        <v>APR</v>
      </c>
      <c r="M3" s="183" t="str">
        <f>Time!M3</f>
        <v>APR</v>
      </c>
      <c r="N3" s="183" t="str">
        <f>Time!N3</f>
        <v>APR</v>
      </c>
      <c r="O3" s="183" t="str">
        <f>Time!O3</f>
        <v>PR24 end</v>
      </c>
      <c r="P3" s="183" t="str">
        <f>Time!P3</f>
        <v>PR24 end</v>
      </c>
      <c r="Q3" s="183" t="str">
        <f>Time!Q3</f>
        <v>PR24 end</v>
      </c>
      <c r="R3" s="183" t="str">
        <f>Time!R3</f>
        <v>PR24 end</v>
      </c>
      <c r="S3" s="183" t="str">
        <f>Time!S3</f>
        <v>PR24 end</v>
      </c>
      <c r="T3" s="183" t="str">
        <f>Time!T3</f>
        <v>PR24 end</v>
      </c>
      <c r="U3" s="183" t="str">
        <f>Time!U3</f>
        <v>PR24 end</v>
      </c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6"/>
      <c r="CD3" s="236"/>
      <c r="CE3" s="236"/>
      <c r="CF3" s="236"/>
      <c r="CG3" s="236"/>
      <c r="CH3" s="236"/>
      <c r="CI3" s="236"/>
      <c r="CJ3" s="236"/>
      <c r="CK3" s="236"/>
      <c r="CL3" s="236"/>
      <c r="CM3" s="236"/>
      <c r="CN3" s="236"/>
      <c r="CO3" s="236"/>
      <c r="CP3" s="236"/>
      <c r="CQ3" s="236"/>
      <c r="CR3" s="236"/>
      <c r="CS3" s="236"/>
      <c r="CT3" s="236"/>
      <c r="CU3" s="236"/>
      <c r="CV3" s="236"/>
      <c r="CW3" s="236"/>
      <c r="CX3" s="236"/>
      <c r="CY3" s="236"/>
      <c r="CZ3" s="236"/>
      <c r="DA3" s="236"/>
      <c r="DB3" s="236"/>
      <c r="DC3" s="236"/>
      <c r="DD3" s="236"/>
      <c r="DE3" s="236"/>
      <c r="DF3" s="236"/>
      <c r="DG3" s="236"/>
      <c r="DH3" s="236"/>
      <c r="DI3" s="236"/>
      <c r="DJ3" s="236"/>
      <c r="DK3" s="236"/>
      <c r="DL3" s="236"/>
      <c r="DM3" s="236"/>
      <c r="DN3" s="236"/>
      <c r="DO3" s="236"/>
      <c r="DP3" s="236"/>
      <c r="DQ3" s="236"/>
      <c r="DR3" s="236"/>
      <c r="DS3" s="236"/>
      <c r="DT3" s="236"/>
      <c r="DU3" s="236"/>
      <c r="DV3" s="236"/>
      <c r="DW3" s="236"/>
      <c r="DX3" s="236"/>
      <c r="DY3" s="236"/>
      <c r="DZ3" s="236"/>
      <c r="EA3" s="236"/>
      <c r="EB3" s="236"/>
      <c r="EC3" s="236"/>
      <c r="ED3" s="236"/>
      <c r="EE3" s="236"/>
      <c r="EF3" s="236"/>
      <c r="EG3" s="236"/>
      <c r="EH3" s="236"/>
      <c r="EI3" s="236"/>
      <c r="EJ3" s="236"/>
      <c r="EK3" s="236"/>
      <c r="EL3" s="236"/>
      <c r="EM3" s="236"/>
      <c r="EN3" s="236"/>
      <c r="EO3" s="236"/>
      <c r="EP3" s="236"/>
      <c r="EQ3" s="236"/>
      <c r="ER3" s="236"/>
      <c r="ES3" s="236"/>
      <c r="ET3" s="236"/>
      <c r="EU3" s="236"/>
      <c r="EV3" s="236"/>
      <c r="EW3" s="236"/>
      <c r="EX3" s="236"/>
      <c r="EY3" s="236"/>
      <c r="EZ3" s="236"/>
      <c r="FA3" s="236"/>
      <c r="FB3" s="236"/>
      <c r="FC3" s="236"/>
      <c r="FD3" s="236"/>
      <c r="FE3" s="236"/>
      <c r="FF3" s="236"/>
      <c r="FG3" s="236"/>
      <c r="FH3" s="236"/>
      <c r="FI3" s="236"/>
      <c r="FJ3" s="236"/>
      <c r="FK3" s="236"/>
      <c r="FL3" s="236"/>
      <c r="FM3" s="236"/>
      <c r="FN3" s="236"/>
      <c r="FO3" s="236"/>
      <c r="FP3" s="236"/>
      <c r="FQ3" s="236"/>
      <c r="FR3" s="236"/>
      <c r="FS3" s="236"/>
      <c r="FT3" s="236"/>
      <c r="FU3" s="236"/>
      <c r="FV3" s="236"/>
      <c r="FW3" s="236"/>
      <c r="FX3" s="236"/>
      <c r="FY3" s="236"/>
      <c r="FZ3" s="236"/>
      <c r="GA3" s="236"/>
      <c r="GB3" s="236"/>
      <c r="GC3" s="236"/>
      <c r="GD3" s="236"/>
      <c r="GE3" s="236"/>
      <c r="GF3" s="236"/>
      <c r="GG3" s="236"/>
      <c r="GH3" s="236"/>
      <c r="GI3" s="236"/>
      <c r="GJ3" s="236"/>
      <c r="GK3" s="236"/>
      <c r="GL3" s="236"/>
      <c r="GM3" s="236"/>
      <c r="GN3" s="236"/>
      <c r="GO3" s="236"/>
      <c r="GP3" s="236"/>
      <c r="GQ3" s="236"/>
      <c r="GR3" s="236"/>
      <c r="GS3" s="236"/>
      <c r="GT3" s="236"/>
      <c r="GU3" s="236"/>
      <c r="GV3" s="236"/>
      <c r="GW3" s="236"/>
      <c r="GX3" s="236"/>
      <c r="GY3" s="236"/>
      <c r="GZ3" s="236"/>
      <c r="HA3" s="236"/>
      <c r="HB3" s="236"/>
      <c r="HC3" s="236"/>
      <c r="HD3" s="236"/>
      <c r="HE3" s="236"/>
      <c r="HF3" s="236"/>
      <c r="HG3" s="236"/>
      <c r="HH3" s="236"/>
      <c r="HI3" s="236"/>
      <c r="HJ3" s="236"/>
      <c r="HK3" s="236"/>
      <c r="HL3" s="236"/>
      <c r="HM3" s="236"/>
      <c r="HN3" s="236"/>
      <c r="HO3" s="236"/>
      <c r="HP3" s="236"/>
      <c r="HQ3" s="236"/>
      <c r="HR3" s="236"/>
      <c r="HS3" s="236"/>
      <c r="HT3" s="236"/>
      <c r="HU3" s="236"/>
      <c r="HV3" s="236"/>
      <c r="HW3" s="236"/>
      <c r="HX3" s="236"/>
      <c r="HY3" s="236"/>
      <c r="HZ3" s="236"/>
      <c r="IA3" s="236"/>
      <c r="IB3" s="236"/>
      <c r="IC3" s="236"/>
      <c r="ID3" s="236"/>
      <c r="IE3" s="236"/>
      <c r="IF3" s="236"/>
      <c r="IG3" s="236"/>
      <c r="IH3" s="236"/>
      <c r="II3" s="236"/>
      <c r="IJ3" s="236"/>
      <c r="IK3" s="236"/>
      <c r="IL3" s="236"/>
      <c r="IM3" s="236"/>
      <c r="IN3" s="236"/>
      <c r="IO3" s="236"/>
      <c r="IP3" s="236"/>
      <c r="IQ3" s="236"/>
      <c r="IR3" s="236"/>
      <c r="IS3" s="236"/>
      <c r="IT3" s="236"/>
      <c r="IU3" s="236"/>
      <c r="IV3" s="236"/>
      <c r="IW3" s="236"/>
      <c r="IX3" s="236"/>
      <c r="IY3" s="236"/>
      <c r="IZ3" s="236"/>
      <c r="JA3" s="236"/>
      <c r="JB3" s="236"/>
      <c r="JC3" s="236"/>
      <c r="JD3" s="236"/>
      <c r="JE3" s="236"/>
      <c r="JF3" s="236"/>
    </row>
    <row r="4" spans="1:266" s="10" customFormat="1">
      <c r="A4" s="110"/>
      <c r="B4" s="110"/>
      <c r="C4" s="111"/>
      <c r="D4" s="112"/>
      <c r="E4" s="216" t="str">
        <f>Time!E4</f>
        <v>Model column counter</v>
      </c>
      <c r="F4" s="241"/>
      <c r="G4" s="242" t="s">
        <v>18</v>
      </c>
      <c r="H4" s="241"/>
      <c r="I4" s="120"/>
      <c r="J4" s="79">
        <f>Time!J4</f>
        <v>1</v>
      </c>
      <c r="K4" s="79">
        <f>Time!K4</f>
        <v>2</v>
      </c>
      <c r="L4" s="79">
        <f>Time!L4</f>
        <v>3</v>
      </c>
      <c r="M4" s="79">
        <f>Time!M4</f>
        <v>4</v>
      </c>
      <c r="N4" s="79">
        <f>Time!N4</f>
        <v>5</v>
      </c>
      <c r="O4" s="79">
        <f>Time!O4</f>
        <v>6</v>
      </c>
      <c r="P4" s="79">
        <f>Time!P4</f>
        <v>7</v>
      </c>
      <c r="Q4" s="79">
        <f>Time!Q4</f>
        <v>8</v>
      </c>
      <c r="R4" s="79">
        <f>Time!R4</f>
        <v>9</v>
      </c>
      <c r="S4" s="79">
        <f>Time!S4</f>
        <v>10</v>
      </c>
      <c r="T4" s="79">
        <f>Time!T4</f>
        <v>11</v>
      </c>
      <c r="U4" s="79">
        <f>Time!U4</f>
        <v>12</v>
      </c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M4" s="236"/>
      <c r="DN4" s="236"/>
      <c r="DO4" s="236"/>
      <c r="DP4" s="236"/>
      <c r="DQ4" s="236"/>
      <c r="DR4" s="236"/>
      <c r="DS4" s="236"/>
      <c r="DT4" s="236"/>
      <c r="DU4" s="236"/>
      <c r="DV4" s="236"/>
      <c r="DW4" s="236"/>
      <c r="DX4" s="236"/>
      <c r="DY4" s="236"/>
      <c r="DZ4" s="236"/>
      <c r="EA4" s="236"/>
      <c r="EB4" s="236"/>
      <c r="EC4" s="236"/>
      <c r="ED4" s="236"/>
      <c r="EE4" s="236"/>
      <c r="EF4" s="236"/>
      <c r="EG4" s="236"/>
      <c r="EH4" s="236"/>
      <c r="EI4" s="236"/>
      <c r="EJ4" s="236"/>
      <c r="EK4" s="236"/>
      <c r="EL4" s="236"/>
      <c r="EM4" s="236"/>
      <c r="EN4" s="236"/>
      <c r="EO4" s="236"/>
      <c r="EP4" s="236"/>
      <c r="EQ4" s="236"/>
      <c r="ER4" s="236"/>
      <c r="ES4" s="236"/>
      <c r="ET4" s="236"/>
      <c r="EU4" s="236"/>
      <c r="EV4" s="236"/>
      <c r="EW4" s="236"/>
      <c r="EX4" s="236"/>
      <c r="EY4" s="236"/>
      <c r="EZ4" s="236"/>
      <c r="FA4" s="236"/>
      <c r="FB4" s="236"/>
      <c r="FC4" s="236"/>
      <c r="FD4" s="236"/>
      <c r="FE4" s="236"/>
      <c r="FF4" s="236"/>
      <c r="FG4" s="236"/>
      <c r="FH4" s="236"/>
      <c r="FI4" s="236"/>
      <c r="FJ4" s="236"/>
      <c r="FK4" s="236"/>
      <c r="FL4" s="236"/>
      <c r="FM4" s="236"/>
      <c r="FN4" s="236"/>
      <c r="FO4" s="236"/>
      <c r="FP4" s="236"/>
      <c r="FQ4" s="236"/>
      <c r="FR4" s="236"/>
      <c r="FS4" s="236"/>
      <c r="FT4" s="236"/>
      <c r="FU4" s="236"/>
      <c r="FV4" s="236"/>
      <c r="FW4" s="236"/>
      <c r="FX4" s="236"/>
      <c r="FY4" s="236"/>
      <c r="FZ4" s="236"/>
      <c r="GA4" s="236"/>
      <c r="GB4" s="236"/>
      <c r="GC4" s="236"/>
      <c r="GD4" s="236"/>
      <c r="GE4" s="236"/>
      <c r="GF4" s="236"/>
      <c r="GG4" s="236"/>
      <c r="GH4" s="236"/>
      <c r="GI4" s="236"/>
      <c r="GJ4" s="236"/>
      <c r="GK4" s="236"/>
      <c r="GL4" s="236"/>
      <c r="GM4" s="236"/>
      <c r="GN4" s="236"/>
      <c r="GO4" s="236"/>
      <c r="GP4" s="236"/>
      <c r="GQ4" s="236"/>
      <c r="GR4" s="236"/>
      <c r="GS4" s="236"/>
      <c r="GT4" s="236"/>
      <c r="GU4" s="236"/>
      <c r="GV4" s="236"/>
      <c r="GW4" s="236"/>
      <c r="GX4" s="236"/>
      <c r="GY4" s="236"/>
      <c r="GZ4" s="236"/>
      <c r="HA4" s="236"/>
      <c r="HB4" s="236"/>
      <c r="HC4" s="236"/>
      <c r="HD4" s="236"/>
      <c r="HE4" s="236"/>
      <c r="HF4" s="236"/>
      <c r="HG4" s="236"/>
      <c r="HH4" s="236"/>
      <c r="HI4" s="236"/>
      <c r="HJ4" s="236"/>
      <c r="HK4" s="236"/>
      <c r="HL4" s="236"/>
      <c r="HM4" s="236"/>
      <c r="HN4" s="236"/>
      <c r="HO4" s="236"/>
      <c r="HP4" s="236"/>
      <c r="HQ4" s="236"/>
      <c r="HR4" s="236"/>
      <c r="HS4" s="236"/>
      <c r="HT4" s="236"/>
      <c r="HU4" s="236"/>
      <c r="HV4" s="236"/>
      <c r="HW4" s="236"/>
      <c r="HX4" s="236"/>
      <c r="HY4" s="236"/>
      <c r="HZ4" s="236"/>
      <c r="IA4" s="236"/>
      <c r="IB4" s="236"/>
      <c r="IC4" s="236"/>
      <c r="ID4" s="236"/>
      <c r="IE4" s="236"/>
      <c r="IF4" s="236"/>
      <c r="IG4" s="236"/>
      <c r="IH4" s="236"/>
      <c r="II4" s="236"/>
      <c r="IJ4" s="236"/>
      <c r="IK4" s="236"/>
      <c r="IL4" s="236"/>
      <c r="IM4" s="236"/>
      <c r="IN4" s="236"/>
      <c r="IO4" s="236"/>
      <c r="IP4" s="236"/>
      <c r="IQ4" s="236"/>
      <c r="IR4" s="236"/>
      <c r="IS4" s="236"/>
      <c r="IT4" s="236"/>
      <c r="IU4" s="236"/>
      <c r="IV4" s="236"/>
      <c r="IW4" s="236"/>
      <c r="IX4" s="236"/>
      <c r="IY4" s="236"/>
      <c r="IZ4" s="236"/>
      <c r="JA4" s="236"/>
      <c r="JB4" s="236"/>
      <c r="JC4" s="236"/>
      <c r="JD4" s="236"/>
      <c r="JE4" s="236"/>
      <c r="JF4" s="236"/>
    </row>
    <row r="5" spans="1:266" customFormat="1" ht="15"/>
    <row r="6" spans="1:266" customFormat="1" ht="15">
      <c r="D6" s="110"/>
    </row>
    <row r="7" spans="1:266" s="10" customFormat="1">
      <c r="A7" s="110"/>
      <c r="B7" s="110"/>
      <c r="C7" s="111"/>
      <c r="D7" s="112"/>
      <c r="E7" s="124"/>
      <c r="F7" s="276"/>
      <c r="G7" s="278"/>
      <c r="H7" s="276"/>
      <c r="I7" s="120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6"/>
      <c r="AI7" s="236"/>
      <c r="AJ7" s="236"/>
      <c r="AK7" s="236"/>
      <c r="AL7" s="236"/>
      <c r="AM7" s="236"/>
      <c r="AN7" s="236"/>
      <c r="AO7" s="236"/>
      <c r="AP7" s="236"/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  <c r="BP7" s="236"/>
      <c r="BQ7" s="236"/>
      <c r="BR7" s="236"/>
      <c r="BS7" s="236"/>
      <c r="BT7" s="236"/>
      <c r="BU7" s="236"/>
      <c r="BV7" s="236"/>
      <c r="BW7" s="236"/>
      <c r="BX7" s="236"/>
      <c r="BY7" s="236"/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6"/>
      <c r="CM7" s="236"/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6"/>
      <c r="DA7" s="236"/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6"/>
      <c r="DP7" s="236"/>
      <c r="DQ7" s="236"/>
      <c r="DR7" s="236"/>
      <c r="DS7" s="236"/>
      <c r="DT7" s="236"/>
      <c r="DU7" s="236"/>
      <c r="DV7" s="236"/>
      <c r="DW7" s="236"/>
      <c r="DX7" s="236"/>
      <c r="DY7" s="236"/>
      <c r="DZ7" s="236"/>
      <c r="EA7" s="236"/>
      <c r="EB7" s="236"/>
      <c r="EC7" s="236"/>
      <c r="ED7" s="236"/>
      <c r="EE7" s="236"/>
      <c r="EF7" s="236"/>
      <c r="EG7" s="236"/>
      <c r="EH7" s="236"/>
      <c r="EI7" s="236"/>
      <c r="EJ7" s="236"/>
      <c r="EK7" s="236"/>
      <c r="EL7" s="236"/>
      <c r="EM7" s="236"/>
      <c r="EN7" s="236"/>
      <c r="EO7" s="236"/>
      <c r="EP7" s="236"/>
      <c r="EQ7" s="236"/>
      <c r="ER7" s="236"/>
      <c r="ES7" s="236"/>
      <c r="ET7" s="236"/>
      <c r="EU7" s="236"/>
      <c r="EV7" s="236"/>
      <c r="EW7" s="236"/>
      <c r="EX7" s="236"/>
      <c r="EY7" s="236"/>
      <c r="EZ7" s="236"/>
      <c r="FA7" s="236"/>
      <c r="FB7" s="236"/>
      <c r="FC7" s="236"/>
      <c r="FD7" s="236"/>
      <c r="FE7" s="236"/>
      <c r="FF7" s="236"/>
      <c r="FG7" s="236"/>
      <c r="FH7" s="236"/>
      <c r="FI7" s="236"/>
      <c r="FJ7" s="236"/>
      <c r="FK7" s="236"/>
      <c r="FL7" s="236"/>
      <c r="FM7" s="236"/>
      <c r="FN7" s="236"/>
      <c r="FO7" s="236"/>
      <c r="FP7" s="236"/>
      <c r="FQ7" s="236"/>
      <c r="FR7" s="236"/>
      <c r="FS7" s="236"/>
      <c r="FT7" s="236"/>
      <c r="FU7" s="236"/>
      <c r="FV7" s="236"/>
      <c r="FW7" s="236"/>
      <c r="FX7" s="236"/>
      <c r="FY7" s="236"/>
      <c r="FZ7" s="236"/>
      <c r="GA7" s="236"/>
      <c r="GB7" s="236"/>
      <c r="GC7" s="236"/>
      <c r="GD7" s="236"/>
      <c r="GE7" s="236"/>
      <c r="GF7" s="236"/>
      <c r="GG7" s="236"/>
      <c r="GH7" s="236"/>
      <c r="GI7" s="236"/>
      <c r="GJ7" s="236"/>
      <c r="GK7" s="236"/>
      <c r="GL7" s="236"/>
      <c r="GM7" s="236"/>
      <c r="GN7" s="236"/>
      <c r="GO7" s="236"/>
      <c r="GP7" s="236"/>
      <c r="GQ7" s="236"/>
      <c r="GR7" s="236"/>
      <c r="GS7" s="236"/>
      <c r="GT7" s="236"/>
      <c r="GU7" s="236"/>
      <c r="GV7" s="236"/>
      <c r="GW7" s="236"/>
      <c r="GX7" s="236"/>
      <c r="GY7" s="236"/>
      <c r="GZ7" s="236"/>
      <c r="HA7" s="236"/>
      <c r="HB7" s="236"/>
      <c r="HC7" s="236"/>
      <c r="HD7" s="236"/>
      <c r="HE7" s="236"/>
      <c r="HF7" s="236"/>
      <c r="HG7" s="236"/>
      <c r="HH7" s="236"/>
      <c r="HI7" s="236"/>
      <c r="HJ7" s="236"/>
      <c r="HK7" s="236"/>
      <c r="HL7" s="236"/>
      <c r="HM7" s="236"/>
      <c r="HN7" s="236"/>
      <c r="HO7" s="236"/>
      <c r="HP7" s="236"/>
      <c r="HQ7" s="236"/>
      <c r="HR7" s="236"/>
      <c r="HS7" s="236"/>
      <c r="HT7" s="236"/>
      <c r="HU7" s="236"/>
      <c r="HV7" s="236"/>
      <c r="HW7" s="236"/>
      <c r="HX7" s="236"/>
      <c r="HY7" s="236"/>
      <c r="HZ7" s="236"/>
      <c r="IA7" s="236"/>
      <c r="IB7" s="236"/>
      <c r="IC7" s="236"/>
      <c r="ID7" s="236"/>
      <c r="IE7" s="236"/>
      <c r="IF7" s="236"/>
      <c r="IG7" s="236"/>
      <c r="IH7" s="236"/>
      <c r="II7" s="236"/>
      <c r="IJ7" s="236"/>
      <c r="IK7" s="236"/>
      <c r="IL7" s="236"/>
      <c r="IM7" s="236"/>
      <c r="IN7" s="236"/>
      <c r="IO7" s="236"/>
      <c r="IP7" s="236"/>
      <c r="IQ7" s="236"/>
      <c r="IR7" s="236"/>
      <c r="IS7" s="236"/>
      <c r="IT7" s="236"/>
      <c r="IU7" s="236"/>
      <c r="IV7" s="236"/>
      <c r="IW7" s="236"/>
      <c r="IX7" s="236"/>
      <c r="IY7" s="236"/>
      <c r="IZ7" s="236"/>
      <c r="JA7" s="236"/>
      <c r="JB7" s="236"/>
      <c r="JC7" s="236"/>
      <c r="JD7" s="236"/>
      <c r="JE7" s="236"/>
      <c r="JF7" s="236"/>
    </row>
    <row r="8" spans="1:266" customFormat="1" ht="15">
      <c r="E8" s="124"/>
      <c r="G8" s="278"/>
    </row>
    <row r="9" spans="1:266" customFormat="1" ht="15">
      <c r="E9" s="124"/>
      <c r="G9" s="278"/>
    </row>
    <row r="10" spans="1:266" customFormat="1" ht="15"/>
    <row r="11" spans="1:266" customFormat="1" ht="15">
      <c r="D11" s="45" t="s">
        <v>667</v>
      </c>
    </row>
    <row r="12" spans="1:266" customFormat="1" ht="15">
      <c r="E12" s="7" t="s">
        <v>668</v>
      </c>
      <c r="G12" s="278" t="s">
        <v>348</v>
      </c>
      <c r="Q12" s="280">
        <v>0.82</v>
      </c>
      <c r="R12" s="280">
        <v>0.82</v>
      </c>
      <c r="S12" s="280">
        <v>0.82</v>
      </c>
      <c r="T12" s="280">
        <v>0.82</v>
      </c>
      <c r="U12" s="280">
        <v>0.82</v>
      </c>
    </row>
    <row r="13" spans="1:266" s="10" customFormat="1">
      <c r="A13" s="110"/>
      <c r="B13" s="110"/>
      <c r="C13" s="111"/>
      <c r="D13" s="238"/>
      <c r="E13" s="238"/>
      <c r="F13" s="276"/>
      <c r="G13" s="278"/>
      <c r="H13" s="276"/>
      <c r="I13" s="120"/>
      <c r="J13" s="279"/>
      <c r="K13" s="279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9"/>
      <c r="W13" s="279"/>
      <c r="X13" s="279"/>
      <c r="Y13" s="279"/>
      <c r="Z13" s="279"/>
      <c r="AA13" s="279"/>
      <c r="AB13" s="279"/>
      <c r="AC13" s="279"/>
      <c r="AD13" s="279"/>
      <c r="AE13" s="279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6"/>
      <c r="DW13" s="236"/>
      <c r="DX13" s="236"/>
      <c r="DY13" s="236"/>
      <c r="DZ13" s="236"/>
      <c r="EA13" s="236"/>
      <c r="EB13" s="236"/>
      <c r="EC13" s="236"/>
      <c r="ED13" s="236"/>
      <c r="EE13" s="236"/>
      <c r="EF13" s="236"/>
      <c r="EG13" s="236"/>
      <c r="EH13" s="236"/>
      <c r="EI13" s="236"/>
      <c r="EJ13" s="236"/>
      <c r="EK13" s="236"/>
      <c r="EL13" s="236"/>
      <c r="EM13" s="236"/>
      <c r="EN13" s="236"/>
      <c r="EO13" s="236"/>
      <c r="EP13" s="236"/>
      <c r="EQ13" s="236"/>
      <c r="ER13" s="236"/>
      <c r="ES13" s="236"/>
      <c r="ET13" s="236"/>
      <c r="EU13" s="236"/>
      <c r="EV13" s="236"/>
      <c r="EW13" s="236"/>
      <c r="EX13" s="236"/>
      <c r="EY13" s="236"/>
      <c r="EZ13" s="236"/>
      <c r="FA13" s="236"/>
      <c r="FB13" s="236"/>
      <c r="FC13" s="236"/>
      <c r="FD13" s="236"/>
      <c r="FE13" s="236"/>
      <c r="FF13" s="236"/>
      <c r="FG13" s="236"/>
      <c r="FH13" s="236"/>
      <c r="FI13" s="236"/>
      <c r="FJ13" s="236"/>
      <c r="FK13" s="236"/>
      <c r="FL13" s="236"/>
      <c r="FM13" s="236"/>
      <c r="FN13" s="236"/>
      <c r="FO13" s="236"/>
      <c r="FP13" s="236"/>
      <c r="FQ13" s="236"/>
      <c r="FR13" s="236"/>
      <c r="FS13" s="236"/>
      <c r="FT13" s="236"/>
      <c r="FU13" s="236"/>
      <c r="FV13" s="236"/>
      <c r="FW13" s="236"/>
      <c r="FX13" s="236"/>
      <c r="FY13" s="236"/>
      <c r="FZ13" s="236"/>
      <c r="GA13" s="236"/>
      <c r="GB13" s="236"/>
      <c r="GC13" s="236"/>
      <c r="GD13" s="236"/>
      <c r="GE13" s="236"/>
      <c r="GF13" s="236"/>
      <c r="GG13" s="236"/>
      <c r="GH13" s="236"/>
      <c r="GI13" s="236"/>
      <c r="GJ13" s="236"/>
      <c r="GK13" s="236"/>
      <c r="GL13" s="236"/>
      <c r="GM13" s="236"/>
      <c r="GN13" s="236"/>
      <c r="GO13" s="236"/>
      <c r="GP13" s="236"/>
      <c r="GQ13" s="236"/>
      <c r="GR13" s="236"/>
      <c r="GS13" s="236"/>
      <c r="GT13" s="236"/>
      <c r="GU13" s="236"/>
      <c r="GV13" s="236"/>
      <c r="GW13" s="236"/>
      <c r="GX13" s="236"/>
      <c r="GY13" s="236"/>
      <c r="GZ13" s="236"/>
      <c r="HA13" s="236"/>
      <c r="HB13" s="236"/>
      <c r="HC13" s="236"/>
      <c r="HD13" s="236"/>
      <c r="HE13" s="236"/>
      <c r="HF13" s="236"/>
      <c r="HG13" s="236"/>
      <c r="HH13" s="236"/>
      <c r="HI13" s="236"/>
      <c r="HJ13" s="236"/>
      <c r="HK13" s="236"/>
      <c r="HL13" s="236"/>
      <c r="HM13" s="236"/>
      <c r="HN13" s="236"/>
      <c r="HO13" s="236"/>
      <c r="HP13" s="236"/>
      <c r="HQ13" s="236"/>
      <c r="HR13" s="236"/>
      <c r="HS13" s="236"/>
      <c r="HT13" s="236"/>
      <c r="HU13" s="236"/>
      <c r="HV13" s="236"/>
      <c r="HW13" s="236"/>
      <c r="HX13" s="236"/>
      <c r="HY13" s="236"/>
      <c r="HZ13" s="236"/>
      <c r="IA13" s="236"/>
      <c r="IB13" s="236"/>
      <c r="IC13" s="236"/>
      <c r="ID13" s="236"/>
      <c r="IE13" s="236"/>
      <c r="IF13" s="236"/>
      <c r="IG13" s="236"/>
      <c r="IH13" s="236"/>
      <c r="II13" s="236"/>
      <c r="IJ13" s="236"/>
      <c r="IK13" s="236"/>
      <c r="IL13" s="236"/>
      <c r="IM13" s="236"/>
      <c r="IN13" s="236"/>
      <c r="IO13" s="236"/>
      <c r="IP13" s="236"/>
      <c r="IQ13" s="236"/>
      <c r="IR13" s="236"/>
      <c r="IS13" s="236"/>
      <c r="IT13" s="236"/>
      <c r="IU13" s="236"/>
      <c r="IV13" s="236"/>
      <c r="IW13" s="236"/>
      <c r="IX13" s="236"/>
      <c r="IY13" s="236"/>
      <c r="IZ13" s="236"/>
      <c r="JA13" s="236"/>
      <c r="JB13" s="236"/>
      <c r="JC13" s="236"/>
      <c r="JD13" s="236"/>
      <c r="JE13" s="236"/>
      <c r="JF13" s="236"/>
    </row>
    <row r="14" spans="1:266" s="10" customFormat="1">
      <c r="A14" s="110"/>
      <c r="B14" s="110"/>
      <c r="C14" s="111"/>
      <c r="D14" s="112"/>
      <c r="E14" s="216"/>
      <c r="F14" s="276"/>
      <c r="G14" s="277"/>
      <c r="H14" s="276"/>
      <c r="I14" s="120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C14" s="236"/>
      <c r="ED14" s="236"/>
      <c r="EE14" s="236"/>
      <c r="EF14" s="236"/>
      <c r="EG14" s="236"/>
      <c r="EH14" s="236"/>
      <c r="EI14" s="236"/>
      <c r="EJ14" s="236"/>
      <c r="EK14" s="236"/>
      <c r="EL14" s="236"/>
      <c r="EM14" s="236"/>
      <c r="EN14" s="236"/>
      <c r="EO14" s="236"/>
      <c r="EP14" s="236"/>
      <c r="EQ14" s="236"/>
      <c r="ER14" s="236"/>
      <c r="ES14" s="236"/>
      <c r="ET14" s="236"/>
      <c r="EU14" s="236"/>
      <c r="EV14" s="236"/>
      <c r="EW14" s="236"/>
      <c r="EX14" s="236"/>
      <c r="EY14" s="236"/>
      <c r="EZ14" s="236"/>
      <c r="FA14" s="236"/>
      <c r="FB14" s="236"/>
      <c r="FC14" s="236"/>
      <c r="FD14" s="236"/>
      <c r="FE14" s="236"/>
      <c r="FF14" s="236"/>
      <c r="FG14" s="236"/>
      <c r="FH14" s="236"/>
      <c r="FI14" s="236"/>
      <c r="FJ14" s="236"/>
      <c r="FK14" s="236"/>
      <c r="FL14" s="236"/>
      <c r="FM14" s="236"/>
      <c r="FN14" s="236"/>
      <c r="FO14" s="236"/>
      <c r="FP14" s="236"/>
      <c r="FQ14" s="236"/>
      <c r="FR14" s="236"/>
      <c r="FS14" s="236"/>
      <c r="FT14" s="236"/>
      <c r="FU14" s="236"/>
      <c r="FV14" s="236"/>
      <c r="FW14" s="236"/>
      <c r="FX14" s="236"/>
      <c r="FY14" s="236"/>
      <c r="FZ14" s="236"/>
      <c r="GA14" s="236"/>
      <c r="GB14" s="236"/>
      <c r="GC14" s="236"/>
      <c r="GD14" s="236"/>
      <c r="GE14" s="236"/>
      <c r="GF14" s="236"/>
      <c r="GG14" s="236"/>
      <c r="GH14" s="236"/>
      <c r="GI14" s="236"/>
      <c r="GJ14" s="236"/>
      <c r="GK14" s="236"/>
      <c r="GL14" s="236"/>
      <c r="GM14" s="236"/>
      <c r="GN14" s="236"/>
      <c r="GO14" s="236"/>
      <c r="GP14" s="236"/>
      <c r="GQ14" s="236"/>
      <c r="GR14" s="236"/>
      <c r="GS14" s="236"/>
      <c r="GT14" s="236"/>
      <c r="GU14" s="236"/>
      <c r="GV14" s="236"/>
      <c r="GW14" s="236"/>
      <c r="GX14" s="236"/>
      <c r="GY14" s="236"/>
      <c r="GZ14" s="236"/>
      <c r="HA14" s="236"/>
      <c r="HB14" s="236"/>
      <c r="HC14" s="236"/>
      <c r="HD14" s="236"/>
      <c r="HE14" s="236"/>
      <c r="HF14" s="236"/>
      <c r="HG14" s="236"/>
      <c r="HH14" s="236"/>
      <c r="HI14" s="236"/>
      <c r="HJ14" s="236"/>
      <c r="HK14" s="236"/>
      <c r="HL14" s="236"/>
      <c r="HM14" s="236"/>
      <c r="HN14" s="236"/>
      <c r="HO14" s="236"/>
      <c r="HP14" s="236"/>
      <c r="HQ14" s="236"/>
      <c r="HR14" s="236"/>
      <c r="HS14" s="236"/>
      <c r="HT14" s="236"/>
      <c r="HU14" s="236"/>
      <c r="HV14" s="236"/>
      <c r="HW14" s="236"/>
      <c r="HX14" s="236"/>
      <c r="HY14" s="236"/>
      <c r="HZ14" s="236"/>
      <c r="IA14" s="236"/>
      <c r="IB14" s="236"/>
      <c r="IC14" s="236"/>
      <c r="ID14" s="236"/>
      <c r="IE14" s="236"/>
      <c r="IF14" s="236"/>
      <c r="IG14" s="236"/>
      <c r="IH14" s="236"/>
      <c r="II14" s="236"/>
      <c r="IJ14" s="236"/>
      <c r="IK14" s="236"/>
      <c r="IL14" s="236"/>
      <c r="IM14" s="236"/>
      <c r="IN14" s="236"/>
      <c r="IO14" s="236"/>
      <c r="IP14" s="236"/>
      <c r="IQ14" s="236"/>
      <c r="IR14" s="236"/>
      <c r="IS14" s="236"/>
      <c r="IT14" s="236"/>
      <c r="IU14" s="236"/>
      <c r="IV14" s="236"/>
      <c r="IW14" s="236"/>
      <c r="IX14" s="236"/>
      <c r="IY14" s="236"/>
      <c r="IZ14" s="236"/>
      <c r="JA14" s="236"/>
      <c r="JB14" s="236"/>
      <c r="JC14" s="236"/>
      <c r="JD14" s="236"/>
      <c r="JE14" s="236"/>
      <c r="JF14" s="236"/>
    </row>
    <row r="15" spans="1:266" s="10" customFormat="1">
      <c r="A15" s="110"/>
      <c r="B15" s="110"/>
      <c r="C15" s="111"/>
      <c r="D15" s="112"/>
      <c r="E15" s="216"/>
      <c r="F15" s="276"/>
      <c r="G15" s="277"/>
      <c r="H15" s="276"/>
      <c r="I15" s="120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36"/>
      <c r="DW15" s="236"/>
      <c r="DX15" s="236"/>
      <c r="DY15" s="236"/>
      <c r="DZ15" s="236"/>
      <c r="EA15" s="236"/>
      <c r="EB15" s="236"/>
      <c r="EC15" s="236"/>
      <c r="ED15" s="236"/>
      <c r="EE15" s="236"/>
      <c r="EF15" s="236"/>
      <c r="EG15" s="236"/>
      <c r="EH15" s="236"/>
      <c r="EI15" s="236"/>
      <c r="EJ15" s="236"/>
      <c r="EK15" s="236"/>
      <c r="EL15" s="236"/>
      <c r="EM15" s="236"/>
      <c r="EN15" s="236"/>
      <c r="EO15" s="236"/>
      <c r="EP15" s="236"/>
      <c r="EQ15" s="236"/>
      <c r="ER15" s="236"/>
      <c r="ES15" s="236"/>
      <c r="ET15" s="236"/>
      <c r="EU15" s="236"/>
      <c r="EV15" s="236"/>
      <c r="EW15" s="236"/>
      <c r="EX15" s="236"/>
      <c r="EY15" s="236"/>
      <c r="EZ15" s="236"/>
      <c r="FA15" s="236"/>
      <c r="FB15" s="236"/>
      <c r="FC15" s="236"/>
      <c r="FD15" s="236"/>
      <c r="FE15" s="236"/>
      <c r="FF15" s="236"/>
      <c r="FG15" s="236"/>
      <c r="FH15" s="236"/>
      <c r="FI15" s="236"/>
      <c r="FJ15" s="236"/>
      <c r="FK15" s="236"/>
      <c r="FL15" s="236"/>
      <c r="FM15" s="236"/>
      <c r="FN15" s="236"/>
      <c r="FO15" s="236"/>
      <c r="FP15" s="236"/>
      <c r="FQ15" s="236"/>
      <c r="FR15" s="236"/>
      <c r="FS15" s="236"/>
      <c r="FT15" s="236"/>
      <c r="FU15" s="236"/>
      <c r="FV15" s="236"/>
      <c r="FW15" s="236"/>
      <c r="FX15" s="236"/>
      <c r="FY15" s="236"/>
      <c r="FZ15" s="236"/>
      <c r="GA15" s="236"/>
      <c r="GB15" s="236"/>
      <c r="GC15" s="236"/>
      <c r="GD15" s="236"/>
      <c r="GE15" s="236"/>
      <c r="GF15" s="236"/>
      <c r="GG15" s="236"/>
      <c r="GH15" s="236"/>
      <c r="GI15" s="236"/>
      <c r="GJ15" s="236"/>
      <c r="GK15" s="236"/>
      <c r="GL15" s="236"/>
      <c r="GM15" s="236"/>
      <c r="GN15" s="236"/>
      <c r="GO15" s="236"/>
      <c r="GP15" s="236"/>
      <c r="GQ15" s="236"/>
      <c r="GR15" s="236"/>
      <c r="GS15" s="236"/>
      <c r="GT15" s="236"/>
      <c r="GU15" s="236"/>
      <c r="GV15" s="236"/>
      <c r="GW15" s="236"/>
      <c r="GX15" s="236"/>
      <c r="GY15" s="236"/>
      <c r="GZ15" s="236"/>
      <c r="HA15" s="236"/>
      <c r="HB15" s="236"/>
      <c r="HC15" s="236"/>
      <c r="HD15" s="236"/>
      <c r="HE15" s="236"/>
      <c r="HF15" s="236"/>
      <c r="HG15" s="236"/>
      <c r="HH15" s="236"/>
      <c r="HI15" s="236"/>
      <c r="HJ15" s="236"/>
      <c r="HK15" s="236"/>
      <c r="HL15" s="236"/>
      <c r="HM15" s="236"/>
      <c r="HN15" s="236"/>
      <c r="HO15" s="236"/>
      <c r="HP15" s="236"/>
      <c r="HQ15" s="236"/>
      <c r="HR15" s="236"/>
      <c r="HS15" s="236"/>
      <c r="HT15" s="236"/>
      <c r="HU15" s="236"/>
      <c r="HV15" s="236"/>
      <c r="HW15" s="236"/>
      <c r="HX15" s="236"/>
      <c r="HY15" s="236"/>
      <c r="HZ15" s="236"/>
      <c r="IA15" s="236"/>
      <c r="IB15" s="236"/>
      <c r="IC15" s="236"/>
      <c r="ID15" s="236"/>
      <c r="IE15" s="236"/>
      <c r="IF15" s="236"/>
      <c r="IG15" s="236"/>
      <c r="IH15" s="236"/>
      <c r="II15" s="236"/>
      <c r="IJ15" s="236"/>
      <c r="IK15" s="236"/>
      <c r="IL15" s="236"/>
      <c r="IM15" s="236"/>
      <c r="IN15" s="236"/>
      <c r="IO15" s="236"/>
      <c r="IP15" s="236"/>
      <c r="IQ15" s="236"/>
      <c r="IR15" s="236"/>
      <c r="IS15" s="236"/>
      <c r="IT15" s="236"/>
      <c r="IU15" s="236"/>
      <c r="IV15" s="236"/>
      <c r="IW15" s="236"/>
      <c r="IX15" s="236"/>
      <c r="IY15" s="236"/>
      <c r="IZ15" s="236"/>
      <c r="JA15" s="236"/>
      <c r="JB15" s="236"/>
      <c r="JC15" s="236"/>
      <c r="JD15" s="236"/>
      <c r="JE15" s="236"/>
      <c r="JF15" s="236"/>
    </row>
    <row r="16" spans="1:266" s="10" customFormat="1">
      <c r="A16" s="110"/>
      <c r="B16" s="110"/>
      <c r="C16" s="111"/>
      <c r="D16" s="112"/>
      <c r="E16" s="79"/>
      <c r="F16" s="79"/>
      <c r="G16" s="79"/>
      <c r="H16" s="79"/>
      <c r="I16" s="120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6"/>
      <c r="DV16" s="236"/>
      <c r="DW16" s="236"/>
      <c r="DX16" s="236"/>
      <c r="DY16" s="236"/>
      <c r="DZ16" s="236"/>
      <c r="EA16" s="236"/>
      <c r="EB16" s="236"/>
      <c r="EC16" s="236"/>
      <c r="ED16" s="236"/>
      <c r="EE16" s="236"/>
      <c r="EF16" s="236"/>
      <c r="EG16" s="236"/>
      <c r="EH16" s="236"/>
      <c r="EI16" s="236"/>
      <c r="EJ16" s="236"/>
      <c r="EK16" s="236"/>
      <c r="EL16" s="236"/>
      <c r="EM16" s="236"/>
      <c r="EN16" s="236"/>
      <c r="EO16" s="236"/>
      <c r="EP16" s="236"/>
      <c r="EQ16" s="236"/>
      <c r="ER16" s="236"/>
      <c r="ES16" s="236"/>
      <c r="ET16" s="236"/>
      <c r="EU16" s="236"/>
      <c r="EV16" s="236"/>
      <c r="EW16" s="236"/>
      <c r="EX16" s="236"/>
      <c r="EY16" s="236"/>
      <c r="EZ16" s="236"/>
      <c r="FA16" s="236"/>
      <c r="FB16" s="236"/>
      <c r="FC16" s="236"/>
      <c r="FD16" s="236"/>
      <c r="FE16" s="236"/>
      <c r="FF16" s="236"/>
      <c r="FG16" s="236"/>
      <c r="FH16" s="236"/>
      <c r="FI16" s="236"/>
      <c r="FJ16" s="236"/>
      <c r="FK16" s="236"/>
      <c r="FL16" s="236"/>
      <c r="FM16" s="236"/>
      <c r="FN16" s="236"/>
      <c r="FO16" s="236"/>
      <c r="FP16" s="236"/>
      <c r="FQ16" s="236"/>
      <c r="FR16" s="236"/>
      <c r="FS16" s="236"/>
      <c r="FT16" s="236"/>
      <c r="FU16" s="236"/>
      <c r="FV16" s="236"/>
      <c r="FW16" s="236"/>
      <c r="FX16" s="236"/>
      <c r="FY16" s="236"/>
      <c r="FZ16" s="236"/>
      <c r="GA16" s="236"/>
      <c r="GB16" s="236"/>
      <c r="GC16" s="236"/>
      <c r="GD16" s="236"/>
      <c r="GE16" s="236"/>
      <c r="GF16" s="236"/>
      <c r="GG16" s="236"/>
      <c r="GH16" s="236"/>
      <c r="GI16" s="236"/>
      <c r="GJ16" s="236"/>
      <c r="GK16" s="236"/>
      <c r="GL16" s="236"/>
      <c r="GM16" s="236"/>
      <c r="GN16" s="236"/>
      <c r="GO16" s="236"/>
      <c r="GP16" s="236"/>
      <c r="GQ16" s="236"/>
      <c r="GR16" s="236"/>
      <c r="GS16" s="236"/>
      <c r="GT16" s="236"/>
      <c r="GU16" s="236"/>
      <c r="GV16" s="236"/>
      <c r="GW16" s="236"/>
      <c r="GX16" s="236"/>
      <c r="GY16" s="236"/>
      <c r="GZ16" s="236"/>
      <c r="HA16" s="236"/>
      <c r="HB16" s="236"/>
      <c r="HC16" s="236"/>
      <c r="HD16" s="236"/>
      <c r="HE16" s="236"/>
      <c r="HF16" s="236"/>
      <c r="HG16" s="236"/>
      <c r="HH16" s="236"/>
      <c r="HI16" s="236"/>
      <c r="HJ16" s="236"/>
      <c r="HK16" s="236"/>
      <c r="HL16" s="236"/>
      <c r="HM16" s="236"/>
      <c r="HN16" s="236"/>
      <c r="HO16" s="236"/>
      <c r="HP16" s="236"/>
      <c r="HQ16" s="236"/>
      <c r="HR16" s="236"/>
      <c r="HS16" s="236"/>
      <c r="HT16" s="236"/>
      <c r="HU16" s="236"/>
      <c r="HV16" s="236"/>
      <c r="HW16" s="236"/>
      <c r="HX16" s="236"/>
      <c r="HY16" s="236"/>
      <c r="HZ16" s="236"/>
      <c r="IA16" s="236"/>
      <c r="IB16" s="236"/>
      <c r="IC16" s="236"/>
      <c r="ID16" s="236"/>
      <c r="IE16" s="236"/>
      <c r="IF16" s="236"/>
      <c r="IG16" s="236"/>
      <c r="IH16" s="236"/>
      <c r="II16" s="236"/>
      <c r="IJ16" s="236"/>
      <c r="IK16" s="236"/>
      <c r="IL16" s="236"/>
      <c r="IM16" s="236"/>
      <c r="IN16" s="236"/>
      <c r="IO16" s="236"/>
      <c r="IP16" s="236"/>
      <c r="IQ16" s="236"/>
      <c r="IR16" s="236"/>
      <c r="IS16" s="236"/>
      <c r="IT16" s="236"/>
      <c r="IU16" s="236"/>
      <c r="IV16" s="236"/>
      <c r="IW16" s="236"/>
      <c r="IX16" s="236"/>
      <c r="IY16" s="236"/>
      <c r="IZ16" s="236"/>
      <c r="JA16" s="236"/>
      <c r="JB16" s="236"/>
      <c r="JC16" s="236"/>
      <c r="JD16" s="236"/>
      <c r="JE16" s="236"/>
      <c r="JF16" s="236"/>
    </row>
    <row r="17" spans="1:266">
      <c r="A17" s="110" t="s">
        <v>669</v>
      </c>
      <c r="B17" s="110"/>
      <c r="C17" s="111"/>
      <c r="D17" s="112"/>
      <c r="E17" s="79"/>
      <c r="F17" s="79"/>
      <c r="G17" s="79"/>
      <c r="H17" s="79"/>
      <c r="I17" s="120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36"/>
      <c r="DW17" s="236"/>
      <c r="DX17" s="236"/>
      <c r="DY17" s="236"/>
      <c r="DZ17" s="236"/>
      <c r="EA17" s="236"/>
      <c r="EB17" s="236"/>
      <c r="EC17" s="236"/>
      <c r="ED17" s="236"/>
      <c r="EE17" s="236"/>
      <c r="EF17" s="236"/>
      <c r="EG17" s="236"/>
      <c r="EH17" s="236"/>
      <c r="EI17" s="236"/>
      <c r="EJ17" s="236"/>
      <c r="EK17" s="236"/>
      <c r="EL17" s="236"/>
      <c r="EM17" s="236"/>
      <c r="EN17" s="236"/>
      <c r="EO17" s="236"/>
      <c r="EP17" s="236"/>
      <c r="EQ17" s="236"/>
      <c r="ER17" s="236"/>
      <c r="ES17" s="236"/>
      <c r="ET17" s="236"/>
      <c r="EU17" s="236"/>
      <c r="EV17" s="236"/>
      <c r="EW17" s="236"/>
      <c r="EX17" s="236"/>
      <c r="EY17" s="236"/>
      <c r="EZ17" s="236"/>
      <c r="FA17" s="236"/>
      <c r="FB17" s="236"/>
      <c r="FC17" s="236"/>
      <c r="FD17" s="236"/>
      <c r="FE17" s="236"/>
      <c r="FF17" s="236"/>
      <c r="FG17" s="236"/>
      <c r="FH17" s="236"/>
      <c r="FI17" s="236"/>
      <c r="FJ17" s="236"/>
      <c r="FK17" s="236"/>
      <c r="FL17" s="236"/>
      <c r="FM17" s="236"/>
      <c r="FN17" s="236"/>
      <c r="FO17" s="236"/>
      <c r="FP17" s="236"/>
      <c r="FQ17" s="236"/>
      <c r="FR17" s="236"/>
      <c r="FS17" s="236"/>
      <c r="FT17" s="236"/>
      <c r="FU17" s="236"/>
      <c r="FV17" s="236"/>
      <c r="FW17" s="236"/>
      <c r="FX17" s="236"/>
      <c r="FY17" s="236"/>
      <c r="FZ17" s="236"/>
      <c r="GA17" s="236"/>
      <c r="GB17" s="236"/>
      <c r="GC17" s="236"/>
      <c r="GD17" s="236"/>
      <c r="GE17" s="236"/>
      <c r="GF17" s="236"/>
      <c r="GG17" s="236"/>
      <c r="GH17" s="236"/>
      <c r="GI17" s="236"/>
      <c r="GJ17" s="236"/>
      <c r="GK17" s="236"/>
      <c r="GL17" s="236"/>
      <c r="GM17" s="236"/>
      <c r="GN17" s="236"/>
      <c r="GO17" s="236"/>
      <c r="GP17" s="236"/>
      <c r="GQ17" s="236"/>
      <c r="GR17" s="236"/>
      <c r="GS17" s="236"/>
      <c r="GT17" s="236"/>
      <c r="GU17" s="236"/>
      <c r="GV17" s="236"/>
      <c r="GW17" s="236"/>
      <c r="GX17" s="236"/>
      <c r="GY17" s="236"/>
      <c r="GZ17" s="236"/>
      <c r="HA17" s="236"/>
      <c r="HB17" s="236"/>
      <c r="HC17" s="236"/>
      <c r="HD17" s="236"/>
      <c r="HE17" s="236"/>
      <c r="HF17" s="236"/>
      <c r="HG17" s="236"/>
      <c r="HH17" s="236"/>
      <c r="HI17" s="236"/>
      <c r="HJ17" s="236"/>
      <c r="HK17" s="236"/>
      <c r="HL17" s="236"/>
      <c r="HM17" s="236"/>
      <c r="HN17" s="236"/>
      <c r="HO17" s="236"/>
      <c r="HP17" s="236"/>
      <c r="HQ17" s="236"/>
      <c r="HR17" s="236"/>
      <c r="HS17" s="236"/>
      <c r="HT17" s="236"/>
      <c r="HU17" s="236"/>
      <c r="HV17" s="236"/>
      <c r="HW17" s="236"/>
      <c r="HX17" s="236"/>
      <c r="HY17" s="236"/>
      <c r="HZ17" s="236"/>
      <c r="IA17" s="236"/>
      <c r="IB17" s="236"/>
      <c r="IC17" s="236"/>
      <c r="ID17" s="236"/>
      <c r="IE17" s="236"/>
      <c r="IF17" s="236"/>
      <c r="IG17" s="236"/>
      <c r="IH17" s="236"/>
      <c r="II17" s="236"/>
      <c r="IJ17" s="236"/>
      <c r="IK17" s="236"/>
      <c r="IL17" s="236"/>
      <c r="IM17" s="236"/>
      <c r="IN17" s="236"/>
      <c r="IO17" s="236"/>
      <c r="IP17" s="236"/>
      <c r="IQ17" s="236"/>
      <c r="IR17" s="236"/>
      <c r="IS17" s="236"/>
      <c r="IT17" s="236"/>
      <c r="IU17" s="236"/>
      <c r="IV17" s="236"/>
      <c r="IW17" s="236"/>
      <c r="IX17" s="236"/>
      <c r="IY17" s="236"/>
      <c r="IZ17" s="236"/>
      <c r="JA17" s="236"/>
      <c r="JB17" s="236"/>
      <c r="JC17" s="236"/>
      <c r="JD17" s="236"/>
      <c r="JE17" s="236"/>
      <c r="JF17" s="236"/>
    </row>
  </sheetData>
  <conditionalFormatting sqref="J3:U3">
    <cfRule type="cellIs" dxfId="815" priority="1" operator="equal">
      <formula>"PPA ext."</formula>
    </cfRule>
    <cfRule type="cellIs" dxfId="814" priority="2" operator="equal">
      <formula>"Delay"</formula>
    </cfRule>
    <cfRule type="cellIs" dxfId="813" priority="3" operator="equal">
      <formula>"Fin Close"</formula>
    </cfRule>
    <cfRule type="cellIs" dxfId="812" priority="4" stopIfTrue="1" operator="equal">
      <formula>"Construction"</formula>
    </cfRule>
    <cfRule type="cellIs" dxfId="811" priority="5" stopIfTrue="1" operator="equal">
      <formula>"Operations"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8C85-90C6-4F64-A90B-EEA24511C2BC}">
  <sheetPr codeName="Sheet5">
    <tabColor indexed="43"/>
    <outlinePr summaryBelow="0" summaryRight="0"/>
  </sheetPr>
  <dimension ref="A1:AP289"/>
  <sheetViews>
    <sheetView showGridLines="0" defaultGridColor="0" colorId="22" zoomScale="80" zoomScaleNormal="80" workbookViewId="0">
      <pane xSplit="17" ySplit="9" topLeftCell="R65" activePane="bottomRight" state="frozen"/>
      <selection pane="bottomRight" activeCell="J236" sqref="J236"/>
      <selection pane="bottomLeft"/>
      <selection pane="topRight"/>
    </sheetView>
  </sheetViews>
  <sheetFormatPr defaultColWidth="0" defaultRowHeight="12.75"/>
  <cols>
    <col min="1" max="2" width="1.28515625" style="4" customWidth="1"/>
    <col min="3" max="3" width="1.28515625" style="5" customWidth="1"/>
    <col min="4" max="4" width="1.28515625" style="6" customWidth="1"/>
    <col min="5" max="5" width="57.5703125" style="7" bestFit="1" customWidth="1"/>
    <col min="6" max="6" width="8.42578125" style="7" customWidth="1"/>
    <col min="7" max="7" width="7" style="7" bestFit="1" customWidth="1"/>
    <col min="8" max="9" width="22.5703125" style="7" bestFit="1" customWidth="1"/>
    <col min="10" max="10" width="23.140625" style="7" bestFit="1" customWidth="1"/>
    <col min="11" max="12" width="20.7109375" style="7" bestFit="1" customWidth="1"/>
    <col min="13" max="13" width="13.140625" style="7" bestFit="1" customWidth="1"/>
    <col min="14" max="14" width="13.5703125" style="7" bestFit="1" customWidth="1"/>
    <col min="15" max="15" width="4.140625" style="7" customWidth="1"/>
    <col min="16" max="16" width="8.7109375" style="8" bestFit="1" customWidth="1"/>
    <col min="17" max="17" width="0.42578125" style="9" customWidth="1"/>
    <col min="18" max="20" width="18.140625" style="7" customWidth="1"/>
    <col min="21" max="22" width="0.42578125" style="9" customWidth="1"/>
    <col min="23" max="24" width="12.7109375" style="7" hidden="1" customWidth="1"/>
    <col min="25" max="36" width="9.140625" style="7" hidden="1" customWidth="1"/>
    <col min="37" max="38" width="0" style="7" hidden="1" customWidth="1"/>
    <col min="39" max="40" width="9.140625" style="7" hidden="1" customWidth="1"/>
    <col min="41" max="42" width="0" style="7" hidden="1" customWidth="1"/>
    <col min="43" max="16384" width="9.140625" style="7" hidden="1"/>
  </cols>
  <sheetData>
    <row r="1" spans="1:42" ht="26.25">
      <c r="A1" s="75" t="e">
        <f ca="1">RIGHT(CELL("filename", A1), LEN(CELL("filename", A1)) - SEARCH("]", CELL("filename", A1)))</f>
        <v>#VALUE!</v>
      </c>
      <c r="B1" s="76"/>
      <c r="C1" s="77"/>
      <c r="D1" s="78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80"/>
      <c r="Q1" s="81"/>
      <c r="R1" s="82"/>
      <c r="S1" s="82"/>
      <c r="T1" s="82"/>
      <c r="U1" s="81"/>
      <c r="V1" s="81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</row>
    <row r="2" spans="1:42" s="11" customFormat="1" ht="39.75" customHeight="1">
      <c r="A2" s="83"/>
      <c r="B2" s="83"/>
      <c r="C2" s="84"/>
      <c r="D2" s="85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7"/>
      <c r="Q2" s="88"/>
      <c r="R2" s="89" t="str">
        <f xml:space="preserve"> IF(R4 = $H4, "q", "")</f>
        <v>q</v>
      </c>
      <c r="S2" s="89" t="str">
        <f xml:space="preserve"> IF(S4 = $H4, "q", "")</f>
        <v/>
      </c>
      <c r="T2" s="89" t="str">
        <f xml:space="preserve"> IF(T4 = $H4, "q", "")</f>
        <v/>
      </c>
      <c r="U2" s="88"/>
      <c r="V2" s="88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</row>
    <row r="3" spans="1:42" s="12" customFormat="1" ht="30.75" customHeight="1">
      <c r="A3" s="90"/>
      <c r="B3" s="90"/>
      <c r="C3" s="91"/>
      <c r="D3" s="92"/>
      <c r="E3" s="93"/>
      <c r="F3" s="93"/>
      <c r="G3" s="93"/>
      <c r="H3" s="94" t="str">
        <f>INDEX(Q3:V3,MATCH(H4,Q4:V4))</f>
        <v>Base case 1</v>
      </c>
      <c r="I3" s="95"/>
      <c r="J3" s="95"/>
      <c r="K3" s="95"/>
      <c r="L3" s="95"/>
      <c r="M3" s="95"/>
      <c r="N3" s="96"/>
      <c r="O3" s="93"/>
      <c r="P3" s="97"/>
      <c r="Q3" s="98"/>
      <c r="R3" s="99" t="s">
        <v>670</v>
      </c>
      <c r="S3" s="99" t="s">
        <v>671</v>
      </c>
      <c r="T3" s="99" t="s">
        <v>672</v>
      </c>
      <c r="U3" s="98"/>
      <c r="V3" s="98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</row>
    <row r="4" spans="1:42" ht="13.15" customHeight="1">
      <c r="A4" s="76"/>
      <c r="B4" s="76"/>
      <c r="C4" s="77"/>
      <c r="D4" s="78"/>
      <c r="E4" s="79" t="s">
        <v>673</v>
      </c>
      <c r="F4" s="79"/>
      <c r="G4" s="79"/>
      <c r="H4" s="100">
        <v>1</v>
      </c>
      <c r="I4" s="101"/>
      <c r="J4" s="101"/>
      <c r="K4" s="101"/>
      <c r="L4" s="101"/>
      <c r="M4" s="101"/>
      <c r="N4" s="79"/>
      <c r="O4" s="79"/>
      <c r="P4" s="102">
        <f xml:space="preserve"> MATCH(H4, $Q$4:$V$4)</f>
        <v>2</v>
      </c>
      <c r="Q4" s="81"/>
      <c r="R4" s="103">
        <v>1</v>
      </c>
      <c r="S4" s="103">
        <v>2</v>
      </c>
      <c r="T4" s="103">
        <v>3</v>
      </c>
      <c r="U4" s="81"/>
      <c r="V4" s="81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</row>
    <row r="5" spans="1:42" ht="15">
      <c r="A5" s="76"/>
      <c r="B5" s="76"/>
      <c r="C5" s="77"/>
      <c r="D5" s="78"/>
      <c r="E5" s="79" t="s">
        <v>674</v>
      </c>
      <c r="F5" s="79"/>
      <c r="G5" s="79"/>
      <c r="H5" s="104">
        <v>1</v>
      </c>
      <c r="I5" s="101"/>
      <c r="J5" s="101"/>
      <c r="K5" s="101"/>
      <c r="L5" s="101"/>
      <c r="M5" s="101"/>
      <c r="N5" s="79"/>
      <c r="O5" s="79"/>
      <c r="P5" s="102">
        <f xml:space="preserve"> MATCH(H5, $Q$4:$V$4)</f>
        <v>2</v>
      </c>
      <c r="Q5" s="81"/>
      <c r="R5" s="79"/>
      <c r="S5" s="79"/>
      <c r="T5" s="79"/>
      <c r="U5" s="81"/>
      <c r="V5" s="81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</row>
    <row r="6" spans="1:42" ht="15">
      <c r="A6" s="76"/>
      <c r="B6" s="76"/>
      <c r="C6" s="77"/>
      <c r="D6" s="78"/>
      <c r="E6" s="79" t="s">
        <v>675</v>
      </c>
      <c r="F6" s="79"/>
      <c r="G6" s="79"/>
      <c r="H6" s="105">
        <f>INDEX(Q6:V6,MATCH(H4,Q4:V4,0))</f>
        <v>1</v>
      </c>
      <c r="I6" s="101"/>
      <c r="J6" s="101"/>
      <c r="K6" s="101"/>
      <c r="L6" s="101"/>
      <c r="M6" s="101"/>
      <c r="N6" s="79"/>
      <c r="O6" s="79"/>
      <c r="P6" s="102">
        <f xml:space="preserve"> MATCH(H6, $Q$4:$V$4)</f>
        <v>2</v>
      </c>
      <c r="Q6" s="81"/>
      <c r="R6" s="103">
        <v>1</v>
      </c>
      <c r="S6" s="103">
        <v>2</v>
      </c>
      <c r="T6" s="103">
        <v>3</v>
      </c>
      <c r="U6" s="81"/>
      <c r="V6" s="81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</row>
    <row r="7" spans="1:42" ht="15">
      <c r="A7" s="76"/>
      <c r="B7" s="76"/>
      <c r="C7" s="77"/>
      <c r="D7" s="78"/>
      <c r="E7" s="79" t="s">
        <v>676</v>
      </c>
      <c r="F7" s="79"/>
      <c r="G7" s="79"/>
      <c r="H7" s="106">
        <f xml:space="preserve"> COUNTIF(P10:P279, "tu")</f>
        <v>0</v>
      </c>
      <c r="I7" s="101"/>
      <c r="J7" s="101"/>
      <c r="K7" s="101"/>
      <c r="L7" s="101"/>
      <c r="M7" s="101"/>
      <c r="N7" s="79"/>
      <c r="O7" s="79"/>
      <c r="P7" s="80"/>
      <c r="Q7" s="81"/>
      <c r="R7" s="107" t="str">
        <f xml:space="preserve"> IF(R6 = $H$6, "Base case", "")</f>
        <v>Base case</v>
      </c>
      <c r="S7" s="107" t="str">
        <f xml:space="preserve"> IF(S6 = $H$6, "Base case", "")</f>
        <v/>
      </c>
      <c r="T7" s="107" t="str">
        <f xml:space="preserve"> IF(T6 = $H$6, "Base case", "")</f>
        <v/>
      </c>
      <c r="U7" s="81"/>
      <c r="V7" s="81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</row>
    <row r="8" spans="1:42">
      <c r="A8" s="76"/>
      <c r="B8" s="76"/>
      <c r="C8" s="77"/>
      <c r="D8" s="78"/>
      <c r="E8" s="79"/>
      <c r="F8" s="79"/>
      <c r="G8" s="79"/>
      <c r="H8" s="108"/>
      <c r="I8" s="108"/>
      <c r="J8" s="108"/>
      <c r="K8" s="108"/>
      <c r="L8" s="108"/>
      <c r="M8" s="108"/>
      <c r="N8" s="79"/>
      <c r="O8" s="79"/>
      <c r="P8" s="80"/>
      <c r="Q8" s="81"/>
      <c r="R8" s="109"/>
      <c r="S8" s="109"/>
      <c r="T8" s="109"/>
      <c r="U8" s="81"/>
      <c r="V8" s="81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</row>
    <row r="9" spans="1:42" s="16" customFormat="1">
      <c r="A9" s="110"/>
      <c r="B9" s="110"/>
      <c r="C9" s="111"/>
      <c r="D9" s="112"/>
      <c r="E9" s="113"/>
      <c r="F9" s="113"/>
      <c r="G9" s="113"/>
      <c r="H9" s="114"/>
      <c r="I9" s="114"/>
      <c r="J9" s="114"/>
      <c r="K9" s="114"/>
      <c r="L9" s="114"/>
      <c r="M9" s="114"/>
      <c r="N9" s="115" t="s">
        <v>18</v>
      </c>
      <c r="O9" s="116"/>
      <c r="P9" s="117"/>
      <c r="Q9" s="118"/>
      <c r="R9" s="119"/>
      <c r="S9" s="119"/>
      <c r="T9" s="119"/>
      <c r="U9" s="118"/>
      <c r="V9" s="118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</row>
    <row r="10" spans="1:42">
      <c r="A10" s="76"/>
      <c r="B10" s="76"/>
      <c r="C10" s="77"/>
      <c r="D10" s="78"/>
      <c r="E10" s="76"/>
      <c r="F10" s="76"/>
      <c r="G10" s="76"/>
      <c r="H10" s="79"/>
      <c r="I10" s="79"/>
      <c r="J10" s="79"/>
      <c r="K10" s="79"/>
      <c r="L10" s="79"/>
      <c r="M10" s="79"/>
      <c r="N10" s="79"/>
      <c r="O10" s="79"/>
      <c r="P10" s="80"/>
      <c r="Q10" s="81"/>
      <c r="R10" s="120"/>
      <c r="S10" s="79"/>
      <c r="T10" s="79"/>
      <c r="U10" s="81"/>
      <c r="V10" s="81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</row>
    <row r="11" spans="1:42">
      <c r="A11" s="76" t="s">
        <v>677</v>
      </c>
      <c r="B11" s="76"/>
      <c r="C11" s="77"/>
      <c r="D11" s="78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80"/>
      <c r="Q11" s="81"/>
      <c r="R11" s="79"/>
      <c r="S11" s="79"/>
      <c r="T11" s="79"/>
      <c r="U11" s="81"/>
      <c r="V11" s="81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</row>
    <row r="12" spans="1:42">
      <c r="A12" s="76"/>
      <c r="B12" s="76"/>
      <c r="C12" s="77"/>
      <c r="D12" s="78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80"/>
      <c r="Q12" s="81"/>
      <c r="R12" s="79"/>
      <c r="S12" s="79"/>
      <c r="T12" s="79"/>
      <c r="U12" s="81"/>
      <c r="V12" s="81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</row>
    <row r="13" spans="1:42" s="18" customFormat="1">
      <c r="A13" s="121"/>
      <c r="B13" s="121"/>
      <c r="C13" s="122"/>
      <c r="D13" s="123"/>
      <c r="E13" s="124" t="s">
        <v>678</v>
      </c>
      <c r="F13" s="124"/>
      <c r="G13" s="124"/>
      <c r="H13" s="125">
        <f xml:space="preserve"> IF( INDEX(Q13:V13, $P$4) = "", INDEX(Q13:U13, $P$6), INDEX(Q13:V13, $P$4))</f>
        <v>43191</v>
      </c>
      <c r="I13" s="126"/>
      <c r="J13" s="126"/>
      <c r="K13" s="126"/>
      <c r="L13" s="126"/>
      <c r="M13" s="126"/>
      <c r="N13" s="124" t="s">
        <v>679</v>
      </c>
      <c r="O13" s="124"/>
      <c r="P13" s="127" t="str">
        <f t="array" ref="P13" xml:space="preserve"> IF( INDEX(Q13:V13, P$5) = "", IF( INDEX(Q13:V13, P$6) = H13, "vw", "tu"), IF(INDEX(Q13:V13, P$5) = H13, "vw", "tu"))</f>
        <v>vw</v>
      </c>
      <c r="Q13" s="128"/>
      <c r="R13" s="129">
        <v>43191</v>
      </c>
      <c r="S13" s="129">
        <v>45383</v>
      </c>
      <c r="T13" s="129">
        <v>45383</v>
      </c>
      <c r="U13" s="130"/>
      <c r="V13" s="130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</row>
    <row r="14" spans="1:42" s="19" customFormat="1">
      <c r="A14" s="131"/>
      <c r="B14" s="131"/>
      <c r="C14" s="132"/>
      <c r="D14" s="133"/>
      <c r="E14" s="123" t="s">
        <v>680</v>
      </c>
      <c r="F14" s="123"/>
      <c r="G14" s="123"/>
      <c r="H14" s="125">
        <f xml:space="preserve"> IF( INDEX(Q14:V14, $P$4) = "", INDEX(Q14:U14, $P$6), INDEX(Q14:V14, $P$4))</f>
        <v>43555</v>
      </c>
      <c r="I14" s="126"/>
      <c r="J14" s="126"/>
      <c r="K14" s="126"/>
      <c r="L14" s="126"/>
      <c r="M14" s="126"/>
      <c r="N14" s="123" t="s">
        <v>679</v>
      </c>
      <c r="O14" s="123"/>
      <c r="P14" s="127" t="str">
        <f t="array" ref="P14" xml:space="preserve"> IF( INDEX(Q14:V14, P$5) = "", IF( INDEX(Q14:V14, P$6) = H14, "vw", "tu"), IF(INDEX(Q14:V14, P$5) = H14, "vw", "tu"))</f>
        <v>vw</v>
      </c>
      <c r="Q14" s="134"/>
      <c r="R14" s="135">
        <f>EOMONTH(R13,11)</f>
        <v>43555</v>
      </c>
      <c r="S14" s="135">
        <f>EOMONTH(S13,11)</f>
        <v>45747</v>
      </c>
      <c r="T14" s="135">
        <f>EOMONTH(T13,11)</f>
        <v>45747</v>
      </c>
      <c r="U14" s="136"/>
      <c r="V14" s="136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</row>
    <row r="15" spans="1:42">
      <c r="A15" s="76"/>
      <c r="B15" s="76"/>
      <c r="C15" s="77"/>
      <c r="D15" s="78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138"/>
      <c r="Q15" s="139"/>
      <c r="R15" s="140"/>
      <c r="S15" s="140"/>
      <c r="T15" s="140"/>
      <c r="U15" s="81"/>
      <c r="V15" s="81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</row>
    <row r="16" spans="1:42">
      <c r="A16" s="76"/>
      <c r="B16" s="76" t="s">
        <v>681</v>
      </c>
      <c r="C16" s="77"/>
      <c r="D16" s="78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80"/>
      <c r="Q16" s="81"/>
      <c r="R16" s="141"/>
      <c r="S16" s="141"/>
      <c r="T16" s="141"/>
      <c r="U16" s="81"/>
      <c r="V16" s="81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</row>
    <row r="17" spans="1:42" s="20" customFormat="1" ht="15">
      <c r="A17" s="110"/>
      <c r="B17" s="110"/>
      <c r="C17" s="111"/>
      <c r="D17" s="112"/>
      <c r="E17" s="142" t="s">
        <v>682</v>
      </c>
      <c r="F17" s="101"/>
      <c r="G17" s="101"/>
      <c r="H17" s="125">
        <f xml:space="preserve"> IF( INDEX(Q17:V17, $P$4) = "", INDEX(Q17:U17, $P$6), INDEX(Q17:V17, $P$4))</f>
        <v>45046</v>
      </c>
      <c r="I17" s="126"/>
      <c r="J17" s="126"/>
      <c r="K17" s="126"/>
      <c r="L17" s="126"/>
      <c r="M17" s="126"/>
      <c r="N17" s="120" t="s">
        <v>683</v>
      </c>
      <c r="O17" s="120"/>
      <c r="P17" s="127" t="str">
        <f t="array" ref="P17" xml:space="preserve"> IF( INDEX(Q17:V17, P$5) = "", IF( INDEX(Q17:V17, P$6) = H17, "vw", "tu"), IF(INDEX(Q17:V17, P$5) = H17, "vw", "tu"))</f>
        <v>vw</v>
      </c>
      <c r="Q17" s="143"/>
      <c r="R17" s="129">
        <v>45046</v>
      </c>
      <c r="S17" s="129">
        <v>47238</v>
      </c>
      <c r="T17" s="129">
        <v>47238</v>
      </c>
      <c r="U17" s="143"/>
      <c r="V17" s="143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</row>
    <row r="18" spans="1:42" s="20" customFormat="1" ht="15">
      <c r="A18" s="110"/>
      <c r="B18" s="110"/>
      <c r="C18" s="111"/>
      <c r="D18" s="112"/>
      <c r="E18" s="142" t="s">
        <v>684</v>
      </c>
      <c r="F18" s="101"/>
      <c r="G18" s="101"/>
      <c r="H18" s="125">
        <f xml:space="preserve"> IF( INDEX(Q18:V18, $P$4) = "", INDEX(Q18:U18, $P$6), INDEX(Q18:V18, $P$4))</f>
        <v>47603</v>
      </c>
      <c r="I18" s="126"/>
      <c r="J18" s="126"/>
      <c r="K18" s="126"/>
      <c r="L18" s="126"/>
      <c r="M18" s="126"/>
      <c r="N18" s="120" t="s">
        <v>683</v>
      </c>
      <c r="O18" s="120"/>
      <c r="P18" s="127" t="str">
        <f t="array" ref="P18" xml:space="preserve"> IF( INDEX(Q18:V18, P$5) = "", IF( INDEX(Q18:V18, P$6) = H18, "vw", "tu"), IF(INDEX(Q18:V18, P$5) = H18, "vw", "tu"))</f>
        <v>vw</v>
      </c>
      <c r="Q18" s="143"/>
      <c r="R18" s="129">
        <v>47603</v>
      </c>
      <c r="S18" s="129">
        <v>49064</v>
      </c>
      <c r="T18" s="129">
        <v>49064</v>
      </c>
      <c r="U18" s="143"/>
      <c r="V18" s="143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</row>
    <row r="19" spans="1:42" s="20" customFormat="1" ht="15">
      <c r="A19" s="110"/>
      <c r="B19" s="110"/>
      <c r="C19" s="111"/>
      <c r="D19" s="112"/>
      <c r="E19" s="142" t="s">
        <v>685</v>
      </c>
      <c r="F19" s="101"/>
      <c r="G19" s="101"/>
      <c r="H19" s="125">
        <f xml:space="preserve"> IF( INDEX(Q19:V19, $P$4) = "", INDEX(Q19:U19, $P$6), INDEX(Q19:V19, $P$4))</f>
        <v>49064</v>
      </c>
      <c r="I19" s="126"/>
      <c r="J19" s="126"/>
      <c r="K19" s="126"/>
      <c r="L19" s="126"/>
      <c r="M19" s="126"/>
      <c r="N19" s="120" t="s">
        <v>683</v>
      </c>
      <c r="O19" s="120"/>
      <c r="P19" s="127" t="str">
        <f t="array" ref="P19" xml:space="preserve"> IF( INDEX(Q19:V19, P$5) = "", IF( INDEX(Q19:V19, P$6) = H19, "vw", "tu"), IF(INDEX(Q19:V19, P$5) = H19, "vw", "tu"))</f>
        <v>vw</v>
      </c>
      <c r="Q19" s="143"/>
      <c r="R19" s="129">
        <v>49064</v>
      </c>
      <c r="S19" s="129">
        <v>50890</v>
      </c>
      <c r="T19" s="129">
        <v>50890</v>
      </c>
      <c r="U19" s="143"/>
      <c r="V19" s="143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</row>
    <row r="20" spans="1:42" s="20" customFormat="1" ht="15">
      <c r="A20" s="110"/>
      <c r="B20" s="110"/>
      <c r="C20" s="111"/>
      <c r="D20" s="112"/>
      <c r="E20" s="120"/>
      <c r="F20" s="120"/>
      <c r="G20" s="120"/>
      <c r="H20" s="82"/>
      <c r="I20" s="82"/>
      <c r="J20" s="82"/>
      <c r="K20" s="82"/>
      <c r="L20" s="82"/>
      <c r="M20" s="82"/>
      <c r="N20" s="120"/>
      <c r="O20" s="120"/>
      <c r="P20" s="145"/>
      <c r="Q20" s="143"/>
      <c r="R20" s="146"/>
      <c r="S20" s="146"/>
      <c r="T20" s="146"/>
      <c r="U20" s="143"/>
      <c r="V20" s="143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</row>
    <row r="21" spans="1:42" s="20" customFormat="1" ht="15">
      <c r="A21" s="110"/>
      <c r="B21" s="110"/>
      <c r="C21" s="111"/>
      <c r="D21" s="112"/>
      <c r="E21" s="142" t="s">
        <v>686</v>
      </c>
      <c r="F21" s="120"/>
      <c r="G21" s="120"/>
      <c r="H21" s="129">
        <v>45016</v>
      </c>
      <c r="I21" s="82"/>
      <c r="J21" s="82"/>
      <c r="K21" s="82"/>
      <c r="L21" s="82"/>
      <c r="M21" s="82"/>
      <c r="N21" s="120"/>
      <c r="O21" s="120"/>
      <c r="P21" s="145"/>
      <c r="Q21" s="143"/>
      <c r="R21" s="146"/>
      <c r="S21" s="146"/>
      <c r="T21" s="146"/>
      <c r="U21" s="143"/>
      <c r="V21" s="143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</row>
    <row r="22" spans="1:42" s="20" customFormat="1" ht="15">
      <c r="A22" s="110"/>
      <c r="B22" s="110"/>
      <c r="C22" s="111"/>
      <c r="D22" s="112"/>
      <c r="E22" s="142" t="s">
        <v>687</v>
      </c>
      <c r="F22" s="120"/>
      <c r="G22" s="120"/>
      <c r="H22" s="148">
        <v>5</v>
      </c>
      <c r="I22" s="82"/>
      <c r="J22" s="82"/>
      <c r="K22" s="82"/>
      <c r="L22" s="82"/>
      <c r="M22" s="82"/>
      <c r="N22" s="120"/>
      <c r="O22" s="120"/>
      <c r="P22" s="145"/>
      <c r="Q22" s="143"/>
      <c r="R22" s="146"/>
      <c r="S22" s="146"/>
      <c r="T22" s="146"/>
      <c r="U22" s="143"/>
      <c r="V22" s="143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</row>
    <row r="23" spans="1:42" s="20" customFormat="1" ht="15">
      <c r="A23" s="110"/>
      <c r="B23" s="110"/>
      <c r="C23" s="111"/>
      <c r="D23" s="112"/>
      <c r="E23" s="120"/>
      <c r="F23" s="120"/>
      <c r="G23" s="120"/>
      <c r="H23" s="82"/>
      <c r="I23" s="82"/>
      <c r="J23" s="82"/>
      <c r="K23" s="82"/>
      <c r="L23" s="82"/>
      <c r="M23" s="82"/>
      <c r="N23" s="120"/>
      <c r="O23" s="120"/>
      <c r="P23" s="145"/>
      <c r="Q23" s="143"/>
      <c r="R23" s="146"/>
      <c r="S23" s="146"/>
      <c r="T23" s="146"/>
      <c r="U23" s="143"/>
      <c r="V23" s="143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</row>
    <row r="24" spans="1:42" s="20" customFormat="1" ht="15">
      <c r="A24" s="76" t="s">
        <v>688</v>
      </c>
      <c r="B24" s="110"/>
      <c r="C24" s="111"/>
      <c r="D24" s="112"/>
      <c r="E24" s="120"/>
      <c r="F24" s="120"/>
      <c r="G24" s="120"/>
      <c r="H24" s="82"/>
      <c r="I24" s="82"/>
      <c r="J24" s="82"/>
      <c r="K24" s="82"/>
      <c r="L24" s="82"/>
      <c r="M24" s="82"/>
      <c r="N24" s="120"/>
      <c r="O24" s="120"/>
      <c r="P24" s="145"/>
      <c r="Q24" s="143"/>
      <c r="R24" s="146"/>
      <c r="S24" s="146"/>
      <c r="T24" s="146"/>
      <c r="U24" s="143"/>
      <c r="V24" s="143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</row>
    <row r="25" spans="1:42" s="20" customFormat="1" ht="15">
      <c r="A25" s="110"/>
      <c r="B25" s="110"/>
      <c r="C25" s="111"/>
      <c r="D25" s="112"/>
      <c r="E25" s="120"/>
      <c r="F25" s="120"/>
      <c r="G25" s="120"/>
      <c r="H25" s="82"/>
      <c r="I25" s="82"/>
      <c r="J25" s="82"/>
      <c r="K25" s="82"/>
      <c r="L25" s="82"/>
      <c r="M25" s="82"/>
      <c r="N25" s="120"/>
      <c r="O25" s="120"/>
      <c r="P25" s="145"/>
      <c r="Q25" s="143"/>
      <c r="R25" s="146"/>
      <c r="S25" s="146"/>
      <c r="T25" s="146"/>
      <c r="U25" s="143"/>
      <c r="V25" s="143"/>
      <c r="W25" s="144"/>
      <c r="X25" s="144"/>
      <c r="Y25" s="144"/>
      <c r="Z25" s="144"/>
      <c r="AA25" s="144"/>
      <c r="AB25" s="144"/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</row>
    <row r="26" spans="1:42" s="20" customFormat="1" ht="15">
      <c r="A26" s="110"/>
      <c r="B26" s="110"/>
      <c r="C26" s="111"/>
      <c r="D26" s="112"/>
      <c r="E26" s="142" t="s">
        <v>28</v>
      </c>
      <c r="F26" s="120"/>
      <c r="G26" s="120"/>
      <c r="H26" s="82"/>
      <c r="I26" s="82"/>
      <c r="J26" s="82"/>
      <c r="K26" s="82"/>
      <c r="L26" s="82"/>
      <c r="M26" s="82"/>
      <c r="N26" s="120"/>
      <c r="O26" s="120"/>
      <c r="P26" s="145"/>
      <c r="Q26" s="143"/>
      <c r="R26" s="146"/>
      <c r="S26" s="146"/>
      <c r="T26" s="146"/>
      <c r="U26" s="143"/>
      <c r="V26" s="143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</row>
    <row r="27" spans="1:42" s="20" customFormat="1" ht="15">
      <c r="A27" s="110"/>
      <c r="B27" s="110"/>
      <c r="C27" s="111"/>
      <c r="D27" s="112"/>
      <c r="E27" s="142" t="s">
        <v>359</v>
      </c>
      <c r="F27" s="120"/>
      <c r="G27" s="120"/>
      <c r="H27" s="82"/>
      <c r="I27" s="82"/>
      <c r="J27" s="82"/>
      <c r="K27" s="82"/>
      <c r="L27" s="82"/>
      <c r="M27" s="82"/>
      <c r="N27" s="120"/>
      <c r="O27" s="120"/>
      <c r="P27" s="145"/>
      <c r="Q27" s="143"/>
      <c r="R27" s="146"/>
      <c r="S27" s="146"/>
      <c r="T27" s="146"/>
      <c r="U27" s="143"/>
      <c r="V27" s="143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</row>
    <row r="28" spans="1:42" s="20" customFormat="1" ht="15">
      <c r="A28" s="110"/>
      <c r="B28" s="110"/>
      <c r="C28" s="111"/>
      <c r="D28" s="112"/>
      <c r="E28" s="142" t="s">
        <v>360</v>
      </c>
      <c r="F28" s="120"/>
      <c r="G28" s="120"/>
      <c r="H28" s="82"/>
      <c r="I28" s="82"/>
      <c r="J28" s="82"/>
      <c r="K28" s="82"/>
      <c r="L28" s="82"/>
      <c r="M28" s="82"/>
      <c r="N28" s="120"/>
      <c r="O28" s="120"/>
      <c r="P28" s="145"/>
      <c r="Q28" s="143"/>
      <c r="R28" s="146"/>
      <c r="S28" s="146"/>
      <c r="T28" s="146"/>
      <c r="U28" s="143"/>
      <c r="V28" s="143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</row>
    <row r="29" spans="1:42" s="20" customFormat="1" ht="15">
      <c r="A29" s="110"/>
      <c r="B29" s="110"/>
      <c r="C29" s="111"/>
      <c r="D29" s="112"/>
      <c r="E29" s="142" t="s">
        <v>361</v>
      </c>
      <c r="F29" s="120"/>
      <c r="G29" s="120"/>
      <c r="H29" s="82"/>
      <c r="I29" s="82"/>
      <c r="J29" s="82"/>
      <c r="K29" s="82"/>
      <c r="L29" s="82"/>
      <c r="M29" s="82"/>
      <c r="N29" s="120"/>
      <c r="O29" s="120"/>
      <c r="P29" s="145"/>
      <c r="Q29" s="143"/>
      <c r="R29" s="146"/>
      <c r="S29" s="146"/>
      <c r="T29" s="146"/>
      <c r="U29" s="143"/>
      <c r="V29" s="143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</row>
    <row r="30" spans="1:42" s="20" customFormat="1" ht="15">
      <c r="A30" s="110"/>
      <c r="B30" s="110"/>
      <c r="C30" s="111"/>
      <c r="D30" s="112"/>
      <c r="E30" s="142" t="s">
        <v>362</v>
      </c>
      <c r="F30" s="120"/>
      <c r="G30" s="120"/>
      <c r="H30" s="82"/>
      <c r="I30" s="82"/>
      <c r="J30" s="82"/>
      <c r="K30" s="82"/>
      <c r="L30" s="82"/>
      <c r="M30" s="82"/>
      <c r="N30" s="120"/>
      <c r="O30" s="120"/>
      <c r="P30" s="145"/>
      <c r="Q30" s="143"/>
      <c r="R30" s="146"/>
      <c r="S30" s="146"/>
      <c r="T30" s="146"/>
      <c r="U30" s="143"/>
      <c r="V30" s="143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</row>
    <row r="31" spans="1:42" s="20" customFormat="1" ht="15">
      <c r="A31" s="110"/>
      <c r="B31" s="110"/>
      <c r="C31" s="111"/>
      <c r="D31" s="112"/>
      <c r="E31" s="142" t="s">
        <v>364</v>
      </c>
      <c r="F31" s="120"/>
      <c r="G31" s="120"/>
      <c r="H31" s="82"/>
      <c r="I31" s="82"/>
      <c r="J31" s="82"/>
      <c r="K31" s="82"/>
      <c r="L31" s="82"/>
      <c r="M31" s="82"/>
      <c r="N31" s="120"/>
      <c r="O31" s="120"/>
      <c r="P31" s="145"/>
      <c r="Q31" s="143"/>
      <c r="R31" s="146"/>
      <c r="S31" s="146"/>
      <c r="T31" s="146"/>
      <c r="U31" s="143"/>
      <c r="V31" s="143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</row>
    <row r="32" spans="1:42" s="20" customFormat="1" ht="15">
      <c r="A32" s="110"/>
      <c r="B32" s="110"/>
      <c r="C32" s="111"/>
      <c r="D32" s="112"/>
      <c r="E32" s="142" t="s">
        <v>365</v>
      </c>
      <c r="F32" s="120"/>
      <c r="G32" s="120"/>
      <c r="H32" s="82"/>
      <c r="I32" s="82"/>
      <c r="J32" s="82"/>
      <c r="K32" s="82"/>
      <c r="L32" s="82"/>
      <c r="M32" s="82"/>
      <c r="N32" s="120"/>
      <c r="O32" s="120"/>
      <c r="P32" s="145"/>
      <c r="Q32" s="143"/>
      <c r="R32" s="146"/>
      <c r="S32" s="146"/>
      <c r="T32" s="146"/>
      <c r="U32" s="143"/>
      <c r="V32" s="143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</row>
    <row r="33" spans="1:42" s="20" customFormat="1" ht="15">
      <c r="A33" s="110"/>
      <c r="B33" s="110"/>
      <c r="C33" s="111"/>
      <c r="D33" s="112"/>
      <c r="E33" s="142" t="s">
        <v>366</v>
      </c>
      <c r="F33" s="120"/>
      <c r="G33" s="120"/>
      <c r="H33" s="82"/>
      <c r="I33" s="82"/>
      <c r="J33" s="82"/>
      <c r="K33" s="82"/>
      <c r="L33" s="82"/>
      <c r="M33" s="82"/>
      <c r="N33" s="120"/>
      <c r="O33" s="120"/>
      <c r="P33" s="145"/>
      <c r="Q33" s="143"/>
      <c r="R33" s="146"/>
      <c r="S33" s="146"/>
      <c r="T33" s="146"/>
      <c r="U33" s="143"/>
      <c r="V33" s="143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</row>
    <row r="34" spans="1:42" s="20" customFormat="1" ht="15">
      <c r="A34" s="110"/>
      <c r="B34" s="110"/>
      <c r="C34" s="111"/>
      <c r="D34" s="112"/>
      <c r="E34" s="142" t="s">
        <v>367</v>
      </c>
      <c r="F34" s="120"/>
      <c r="G34" s="120"/>
      <c r="H34" s="82"/>
      <c r="I34" s="82"/>
      <c r="J34" s="82"/>
      <c r="K34" s="82"/>
      <c r="L34" s="82"/>
      <c r="M34" s="82"/>
      <c r="N34" s="120"/>
      <c r="O34" s="120"/>
      <c r="P34" s="145"/>
      <c r="Q34" s="143"/>
      <c r="R34" s="146"/>
      <c r="S34" s="146"/>
      <c r="T34" s="146"/>
      <c r="U34" s="143"/>
      <c r="V34" s="143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</row>
    <row r="35" spans="1:42" s="20" customFormat="1" ht="15">
      <c r="A35" s="110"/>
      <c r="B35" s="110"/>
      <c r="C35" s="111"/>
      <c r="D35" s="112"/>
      <c r="E35" s="142" t="s">
        <v>368</v>
      </c>
      <c r="F35" s="120"/>
      <c r="G35" s="120"/>
      <c r="H35" s="82"/>
      <c r="I35" s="82"/>
      <c r="J35" s="82"/>
      <c r="K35" s="82"/>
      <c r="L35" s="82"/>
      <c r="M35" s="82"/>
      <c r="N35" s="120"/>
      <c r="O35" s="120"/>
      <c r="P35" s="145"/>
      <c r="Q35" s="143"/>
      <c r="R35" s="146"/>
      <c r="S35" s="146"/>
      <c r="T35" s="146"/>
      <c r="U35" s="143"/>
      <c r="V35" s="143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</row>
    <row r="36" spans="1:42" s="20" customFormat="1" ht="15">
      <c r="A36" s="110"/>
      <c r="B36" s="110"/>
      <c r="C36" s="111"/>
      <c r="D36" s="112"/>
      <c r="E36" s="142" t="s">
        <v>369</v>
      </c>
      <c r="F36" s="120"/>
      <c r="G36" s="120"/>
      <c r="H36" s="82"/>
      <c r="I36" s="82"/>
      <c r="J36" s="82"/>
      <c r="K36" s="82"/>
      <c r="L36" s="82"/>
      <c r="M36" s="82"/>
      <c r="N36" s="120"/>
      <c r="O36" s="120"/>
      <c r="P36" s="145"/>
      <c r="Q36" s="143"/>
      <c r="R36" s="146"/>
      <c r="S36" s="146"/>
      <c r="T36" s="146"/>
      <c r="U36" s="143"/>
      <c r="V36" s="143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</row>
    <row r="37" spans="1:42" s="20" customFormat="1" ht="15">
      <c r="A37" s="110"/>
      <c r="B37" s="110"/>
      <c r="C37" s="111"/>
      <c r="D37" s="112"/>
      <c r="E37" s="142" t="s">
        <v>371</v>
      </c>
      <c r="F37" s="120"/>
      <c r="G37" s="120"/>
      <c r="H37" s="82"/>
      <c r="I37" s="82"/>
      <c r="J37" s="82"/>
      <c r="K37" s="82"/>
      <c r="L37" s="82"/>
      <c r="M37" s="82"/>
      <c r="N37" s="120"/>
      <c r="O37" s="120"/>
      <c r="P37" s="145"/>
      <c r="Q37" s="143"/>
      <c r="R37" s="146"/>
      <c r="S37" s="146"/>
      <c r="T37" s="146"/>
      <c r="U37" s="143"/>
      <c r="V37" s="143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</row>
    <row r="38" spans="1:42" s="20" customFormat="1" ht="15">
      <c r="A38" s="110"/>
      <c r="B38" s="110"/>
      <c r="C38" s="111"/>
      <c r="D38" s="112"/>
      <c r="E38" s="142" t="s">
        <v>372</v>
      </c>
      <c r="F38" s="120"/>
      <c r="G38" s="120"/>
      <c r="H38" s="82"/>
      <c r="I38" s="82"/>
      <c r="J38" s="82"/>
      <c r="K38" s="82"/>
      <c r="L38" s="82"/>
      <c r="M38" s="82"/>
      <c r="N38" s="120"/>
      <c r="O38" s="120"/>
      <c r="P38" s="145"/>
      <c r="Q38" s="143"/>
      <c r="R38" s="146"/>
      <c r="S38" s="146"/>
      <c r="T38" s="146"/>
      <c r="U38" s="143"/>
      <c r="V38" s="143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</row>
    <row r="39" spans="1:42" s="20" customFormat="1" ht="15">
      <c r="A39" s="110"/>
      <c r="B39" s="110"/>
      <c r="C39" s="111"/>
      <c r="D39" s="112"/>
      <c r="E39" s="142" t="s">
        <v>373</v>
      </c>
      <c r="F39" s="120"/>
      <c r="G39" s="120"/>
      <c r="H39" s="82"/>
      <c r="I39" s="82"/>
      <c r="J39" s="82"/>
      <c r="K39" s="82"/>
      <c r="L39" s="82"/>
      <c r="M39" s="82"/>
      <c r="N39" s="120"/>
      <c r="O39" s="120"/>
      <c r="P39" s="145"/>
      <c r="Q39" s="143"/>
      <c r="R39" s="146"/>
      <c r="S39" s="146"/>
      <c r="T39" s="146"/>
      <c r="U39" s="143"/>
      <c r="V39" s="143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</row>
    <row r="40" spans="1:42" s="20" customFormat="1" ht="15">
      <c r="A40" s="110"/>
      <c r="B40" s="110"/>
      <c r="C40" s="111"/>
      <c r="D40" s="112"/>
      <c r="E40" s="142" t="s">
        <v>374</v>
      </c>
      <c r="F40" s="120"/>
      <c r="G40" s="120"/>
      <c r="H40" s="82"/>
      <c r="I40" s="82"/>
      <c r="J40" s="82"/>
      <c r="K40" s="82"/>
      <c r="L40" s="82"/>
      <c r="M40" s="82"/>
      <c r="N40" s="120"/>
      <c r="O40" s="120"/>
      <c r="P40" s="145"/>
      <c r="Q40" s="143"/>
      <c r="R40" s="146"/>
      <c r="S40" s="146"/>
      <c r="T40" s="146"/>
      <c r="U40" s="143"/>
      <c r="V40" s="143"/>
      <c r="W40" s="144"/>
      <c r="X40" s="144"/>
      <c r="Y40" s="144"/>
      <c r="Z40" s="144"/>
      <c r="AA40" s="144"/>
      <c r="AB40" s="144"/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</row>
    <row r="41" spans="1:42" s="20" customFormat="1" ht="15">
      <c r="A41" s="110"/>
      <c r="B41" s="110"/>
      <c r="C41" s="111"/>
      <c r="D41" s="112"/>
      <c r="E41" s="120"/>
      <c r="F41" s="120"/>
      <c r="G41" s="120"/>
      <c r="H41" s="82"/>
      <c r="I41" s="82"/>
      <c r="J41" s="82"/>
      <c r="K41" s="82"/>
      <c r="L41" s="82"/>
      <c r="M41" s="82"/>
      <c r="N41" s="120"/>
      <c r="O41" s="120"/>
      <c r="P41" s="145"/>
      <c r="Q41" s="143"/>
      <c r="R41" s="146"/>
      <c r="S41" s="146"/>
      <c r="T41" s="146"/>
      <c r="U41" s="143"/>
      <c r="V41" s="143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</row>
    <row r="42" spans="1:42">
      <c r="A42" s="76" t="s">
        <v>689</v>
      </c>
      <c r="B42" s="76"/>
      <c r="C42" s="77"/>
      <c r="D42" s="78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80"/>
      <c r="Q42" s="81"/>
      <c r="R42" s="141"/>
      <c r="S42" s="141"/>
      <c r="T42" s="141"/>
      <c r="U42" s="81"/>
      <c r="V42" s="81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</row>
    <row r="43" spans="1:42">
      <c r="A43" s="76"/>
      <c r="B43" s="76"/>
      <c r="C43" s="77"/>
      <c r="D43" s="78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80"/>
      <c r="Q43" s="81"/>
      <c r="R43" s="141"/>
      <c r="S43" s="141"/>
      <c r="T43" s="141"/>
      <c r="U43" s="81"/>
      <c r="V43" s="81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</row>
    <row r="44" spans="1:42">
      <c r="A44" s="76"/>
      <c r="B44" s="76" t="s">
        <v>690</v>
      </c>
      <c r="C44" s="77"/>
      <c r="D44" s="78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80"/>
      <c r="Q44" s="81"/>
      <c r="R44" s="141"/>
      <c r="S44" s="141"/>
      <c r="T44" s="141"/>
      <c r="U44" s="81"/>
      <c r="V44" s="81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</row>
    <row r="45" spans="1:42">
      <c r="A45" s="76"/>
      <c r="B45" s="76"/>
      <c r="C45" s="77"/>
      <c r="D45" s="78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80"/>
      <c r="Q45" s="81"/>
      <c r="R45" s="141"/>
      <c r="S45" s="141"/>
      <c r="T45" s="141"/>
      <c r="U45" s="81"/>
      <c r="V45" s="81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</row>
    <row r="46" spans="1:42">
      <c r="A46" s="76"/>
      <c r="B46" s="76"/>
      <c r="C46" s="77"/>
      <c r="D46" s="78"/>
      <c r="E46" s="142" t="s">
        <v>691</v>
      </c>
      <c r="F46" s="147">
        <f t="shared" ref="F46:F52" si="0">_xlfn.MINIFS($F$56:$F$261,$G$56:$G$261,G46)</f>
        <v>1</v>
      </c>
      <c r="G46" s="142" t="s">
        <v>653</v>
      </c>
      <c r="H46" s="79"/>
      <c r="I46" s="79"/>
      <c r="J46" s="79"/>
      <c r="K46" s="79"/>
      <c r="L46" s="79"/>
      <c r="M46" s="79"/>
      <c r="N46" s="79"/>
      <c r="O46" s="79"/>
      <c r="P46" s="80"/>
      <c r="Q46" s="81"/>
      <c r="R46" s="141"/>
      <c r="S46" s="141"/>
      <c r="T46" s="141"/>
      <c r="U46" s="81"/>
      <c r="V46" s="81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79"/>
      <c r="AN46" s="79"/>
      <c r="AO46" s="79"/>
      <c r="AP46" s="79"/>
    </row>
    <row r="47" spans="1:42">
      <c r="A47" s="76"/>
      <c r="B47" s="76"/>
      <c r="C47" s="77"/>
      <c r="D47" s="78"/>
      <c r="E47" s="142" t="s">
        <v>692</v>
      </c>
      <c r="F47" s="147">
        <f t="shared" si="0"/>
        <v>28</v>
      </c>
      <c r="G47" s="142" t="s">
        <v>655</v>
      </c>
      <c r="H47" s="79"/>
      <c r="I47" s="79"/>
      <c r="J47" s="79"/>
      <c r="K47" s="79"/>
      <c r="L47" s="79"/>
      <c r="M47" s="79"/>
      <c r="N47" s="79"/>
      <c r="O47" s="79"/>
      <c r="P47" s="80"/>
      <c r="Q47" s="81"/>
      <c r="R47" s="141"/>
      <c r="S47" s="141"/>
      <c r="T47" s="141"/>
      <c r="U47" s="81"/>
      <c r="V47" s="81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</row>
    <row r="48" spans="1:42">
      <c r="A48" s="76"/>
      <c r="B48" s="76"/>
      <c r="C48" s="77"/>
      <c r="D48" s="78"/>
      <c r="E48" s="142" t="s">
        <v>693</v>
      </c>
      <c r="F48" s="147">
        <f t="shared" si="0"/>
        <v>41</v>
      </c>
      <c r="G48" s="142" t="s">
        <v>694</v>
      </c>
      <c r="H48" s="79"/>
      <c r="I48" s="79"/>
      <c r="J48" s="79"/>
      <c r="K48" s="79"/>
      <c r="L48" s="79"/>
      <c r="M48" s="79"/>
      <c r="N48" s="79"/>
      <c r="O48" s="79"/>
      <c r="P48" s="80"/>
      <c r="Q48" s="81"/>
      <c r="R48" s="141"/>
      <c r="S48" s="141"/>
      <c r="T48" s="141"/>
      <c r="U48" s="81"/>
      <c r="V48" s="81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</row>
    <row r="49" spans="1:42">
      <c r="A49" s="76"/>
      <c r="B49" s="76"/>
      <c r="C49" s="77"/>
      <c r="D49" s="78"/>
      <c r="E49" s="142" t="s">
        <v>695</v>
      </c>
      <c r="F49" s="147">
        <f t="shared" si="0"/>
        <v>99</v>
      </c>
      <c r="G49" s="142" t="s">
        <v>696</v>
      </c>
      <c r="H49" s="79"/>
      <c r="I49" s="79"/>
      <c r="J49" s="79"/>
      <c r="K49" s="79"/>
      <c r="L49" s="79"/>
      <c r="M49" s="79"/>
      <c r="N49" s="79"/>
      <c r="O49" s="79"/>
      <c r="P49" s="80"/>
      <c r="Q49" s="81"/>
      <c r="R49" s="141"/>
      <c r="S49" s="141"/>
      <c r="T49" s="141"/>
      <c r="U49" s="81"/>
      <c r="V49" s="81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79"/>
      <c r="AO49" s="79"/>
      <c r="AP49" s="79"/>
    </row>
    <row r="50" spans="1:42">
      <c r="A50" s="76"/>
      <c r="B50" s="76"/>
      <c r="C50" s="77"/>
      <c r="D50" s="78"/>
      <c r="E50" s="142" t="s">
        <v>565</v>
      </c>
      <c r="F50" s="147">
        <f t="shared" si="0"/>
        <v>153</v>
      </c>
      <c r="G50" s="142" t="s">
        <v>697</v>
      </c>
      <c r="H50" s="79"/>
      <c r="I50" s="79"/>
      <c r="J50" s="79"/>
      <c r="K50" s="79"/>
      <c r="L50" s="79"/>
      <c r="M50" s="79"/>
      <c r="N50" s="79"/>
      <c r="O50" s="79"/>
      <c r="P50" s="80"/>
      <c r="Q50" s="81"/>
      <c r="R50" s="141"/>
      <c r="S50" s="141"/>
      <c r="T50" s="141"/>
      <c r="U50" s="81"/>
      <c r="V50" s="81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</row>
    <row r="51" spans="1:42">
      <c r="A51" s="76"/>
      <c r="B51" s="76"/>
      <c r="C51" s="77"/>
      <c r="D51" s="78"/>
      <c r="E51" s="142" t="s">
        <v>698</v>
      </c>
      <c r="F51" s="147">
        <f t="shared" si="0"/>
        <v>86</v>
      </c>
      <c r="G51" s="142" t="s">
        <v>658</v>
      </c>
      <c r="H51" s="79"/>
      <c r="I51" s="79"/>
      <c r="J51" s="79"/>
      <c r="K51" s="79"/>
      <c r="L51" s="79"/>
      <c r="M51" s="79"/>
      <c r="N51" s="79"/>
      <c r="O51" s="79"/>
      <c r="P51" s="80"/>
      <c r="Q51" s="81"/>
      <c r="R51" s="141"/>
      <c r="S51" s="141"/>
      <c r="T51" s="141"/>
      <c r="U51" s="81"/>
      <c r="V51" s="81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</row>
    <row r="52" spans="1:42">
      <c r="A52" s="76"/>
      <c r="B52" s="76"/>
      <c r="C52" s="77"/>
      <c r="D52" s="78"/>
      <c r="E52" s="142" t="s">
        <v>637</v>
      </c>
      <c r="F52" s="147">
        <f t="shared" si="0"/>
        <v>0</v>
      </c>
      <c r="G52" s="142" t="s">
        <v>662</v>
      </c>
      <c r="H52" s="79"/>
      <c r="I52" s="79"/>
      <c r="J52" s="79"/>
      <c r="K52" s="79"/>
      <c r="L52" s="79"/>
      <c r="M52" s="79"/>
      <c r="N52" s="79"/>
      <c r="O52" s="79"/>
      <c r="P52" s="80"/>
      <c r="Q52" s="81"/>
      <c r="R52" s="141"/>
      <c r="S52" s="141"/>
      <c r="T52" s="141"/>
      <c r="U52" s="81"/>
      <c r="V52" s="81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</row>
    <row r="53" spans="1:42">
      <c r="A53" s="76"/>
      <c r="B53" s="76"/>
      <c r="C53" s="77"/>
      <c r="D53" s="78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80"/>
      <c r="Q53" s="81"/>
      <c r="R53" s="141"/>
      <c r="S53" s="141"/>
      <c r="T53" s="141"/>
      <c r="U53" s="81"/>
      <c r="V53" s="81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</row>
    <row r="54" spans="1:42">
      <c r="A54" s="76"/>
      <c r="B54" s="76" t="s">
        <v>691</v>
      </c>
      <c r="C54" s="77"/>
      <c r="D54" s="78"/>
      <c r="E54" s="120"/>
      <c r="F54" s="120"/>
      <c r="G54" s="120"/>
      <c r="H54" s="120"/>
      <c r="I54" s="79"/>
      <c r="J54" s="79"/>
      <c r="K54" s="79"/>
      <c r="L54" s="79"/>
      <c r="M54" s="79"/>
      <c r="N54" s="79"/>
      <c r="O54" s="79"/>
      <c r="P54" s="80"/>
      <c r="Q54" s="81"/>
      <c r="R54" s="141"/>
      <c r="S54" s="141"/>
      <c r="T54" s="141"/>
      <c r="U54" s="81"/>
      <c r="V54" s="81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</row>
    <row r="55" spans="1:42">
      <c r="A55" s="76"/>
      <c r="B55" s="76"/>
      <c r="C55" s="77"/>
      <c r="D55" s="78"/>
      <c r="E55" s="120"/>
      <c r="F55" s="120"/>
      <c r="G55" s="120"/>
      <c r="H55" s="120"/>
      <c r="I55" s="79"/>
      <c r="J55" s="79"/>
      <c r="K55" s="79"/>
      <c r="L55" s="79"/>
      <c r="M55" s="79"/>
      <c r="N55" s="79"/>
      <c r="O55" s="79"/>
      <c r="P55" s="80"/>
      <c r="Q55" s="81"/>
      <c r="R55" s="141"/>
      <c r="S55" s="141"/>
      <c r="T55" s="141"/>
      <c r="U55" s="81"/>
      <c r="V55" s="81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79"/>
      <c r="AN55" s="79"/>
      <c r="AO55" s="79"/>
      <c r="AP55" s="79"/>
    </row>
    <row r="56" spans="1:42">
      <c r="A56" s="76"/>
      <c r="B56" s="76"/>
      <c r="C56" s="77"/>
      <c r="D56" s="78"/>
      <c r="E56" s="142" t="s">
        <v>699</v>
      </c>
      <c r="F56" s="148">
        <v>1</v>
      </c>
      <c r="G56" s="142" t="str">
        <f>$G$46</f>
        <v>DSR</v>
      </c>
      <c r="H56" s="142" t="s">
        <v>136</v>
      </c>
      <c r="I56" s="142"/>
      <c r="J56" s="142"/>
      <c r="K56" s="142"/>
      <c r="L56" s="142"/>
      <c r="M56" s="142" t="s">
        <v>700</v>
      </c>
      <c r="N56" s="120" t="s">
        <v>683</v>
      </c>
      <c r="O56" s="79"/>
      <c r="P56" s="80"/>
      <c r="Q56" s="81"/>
      <c r="R56" s="141"/>
      <c r="S56" s="141"/>
      <c r="T56" s="141"/>
      <c r="U56" s="81"/>
      <c r="V56" s="81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79"/>
      <c r="AN56" s="79"/>
      <c r="AO56" s="79"/>
      <c r="AP56" s="79"/>
    </row>
    <row r="57" spans="1:42">
      <c r="A57" s="76"/>
      <c r="B57" s="76"/>
      <c r="C57" s="77"/>
      <c r="D57" s="78"/>
      <c r="E57" s="142" t="s">
        <v>701</v>
      </c>
      <c r="F57" s="148">
        <f>F56+1</f>
        <v>2</v>
      </c>
      <c r="G57" s="142" t="str">
        <f t="shared" ref="G57:G82" si="1">$G$46</f>
        <v>DSR</v>
      </c>
      <c r="H57" s="142" t="s">
        <v>110</v>
      </c>
      <c r="I57" s="142"/>
      <c r="J57" s="142"/>
      <c r="K57" s="142"/>
      <c r="L57" s="142"/>
      <c r="M57" s="142" t="s">
        <v>702</v>
      </c>
      <c r="N57" s="120" t="s">
        <v>683</v>
      </c>
      <c r="O57" s="79"/>
      <c r="P57" s="80"/>
      <c r="Q57" s="81"/>
      <c r="R57" s="141"/>
      <c r="S57" s="141"/>
      <c r="T57" s="141"/>
      <c r="U57" s="81"/>
      <c r="V57" s="81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</row>
    <row r="58" spans="1:42">
      <c r="A58" s="76"/>
      <c r="B58" s="76"/>
      <c r="C58" s="77"/>
      <c r="D58" s="78"/>
      <c r="E58" s="142" t="s">
        <v>703</v>
      </c>
      <c r="F58" s="148">
        <f t="shared" ref="F58:F201" si="2">F57+1</f>
        <v>3</v>
      </c>
      <c r="G58" s="142" t="str">
        <f t="shared" si="1"/>
        <v>DSR</v>
      </c>
      <c r="H58" s="142" t="s">
        <v>704</v>
      </c>
      <c r="I58" s="142"/>
      <c r="J58" s="142"/>
      <c r="K58" s="142"/>
      <c r="L58" s="142"/>
      <c r="M58" s="142" t="s">
        <v>705</v>
      </c>
      <c r="N58" s="120" t="s">
        <v>683</v>
      </c>
      <c r="O58" s="79"/>
      <c r="P58" s="80"/>
      <c r="Q58" s="81"/>
      <c r="R58" s="141"/>
      <c r="S58" s="141"/>
      <c r="T58" s="141"/>
      <c r="U58" s="81"/>
      <c r="V58" s="81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79"/>
      <c r="AO58" s="79"/>
      <c r="AP58" s="79"/>
    </row>
    <row r="59" spans="1:42">
      <c r="A59" s="76"/>
      <c r="B59" s="76"/>
      <c r="C59" s="77"/>
      <c r="D59" s="78"/>
      <c r="E59" s="142" t="s">
        <v>706</v>
      </c>
      <c r="F59" s="148">
        <f t="shared" si="2"/>
        <v>4</v>
      </c>
      <c r="G59" s="142" t="str">
        <f t="shared" si="1"/>
        <v>DSR</v>
      </c>
      <c r="H59" s="142" t="s">
        <v>100</v>
      </c>
      <c r="I59" s="142" t="s">
        <v>141</v>
      </c>
      <c r="J59" s="142"/>
      <c r="K59" s="142"/>
      <c r="L59" s="142"/>
      <c r="M59" s="142" t="s">
        <v>700</v>
      </c>
      <c r="N59" s="120" t="s">
        <v>683</v>
      </c>
      <c r="O59" s="79"/>
      <c r="P59" s="80"/>
      <c r="Q59" s="81"/>
      <c r="R59" s="141"/>
      <c r="S59" s="141"/>
      <c r="T59" s="141"/>
      <c r="U59" s="81"/>
      <c r="V59" s="81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79"/>
      <c r="AN59" s="79"/>
      <c r="AO59" s="79"/>
      <c r="AP59" s="79"/>
    </row>
    <row r="60" spans="1:42">
      <c r="A60" s="76"/>
      <c r="B60" s="76"/>
      <c r="C60" s="77"/>
      <c r="D60" s="78"/>
      <c r="E60" s="142" t="s">
        <v>707</v>
      </c>
      <c r="F60" s="148">
        <f t="shared" si="2"/>
        <v>5</v>
      </c>
      <c r="G60" s="142" t="str">
        <f t="shared" si="1"/>
        <v>DSR</v>
      </c>
      <c r="H60" s="142" t="s">
        <v>120</v>
      </c>
      <c r="I60" s="142" t="s">
        <v>149</v>
      </c>
      <c r="J60" s="142"/>
      <c r="K60" s="142"/>
      <c r="L60" s="142"/>
      <c r="M60" s="142" t="s">
        <v>708</v>
      </c>
      <c r="N60" s="120" t="s">
        <v>683</v>
      </c>
      <c r="O60" s="79"/>
      <c r="P60" s="80"/>
      <c r="Q60" s="81"/>
      <c r="R60" s="141"/>
      <c r="S60" s="141"/>
      <c r="T60" s="141"/>
      <c r="U60" s="81"/>
      <c r="V60" s="81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79"/>
      <c r="AN60" s="79"/>
      <c r="AO60" s="79"/>
      <c r="AP60" s="79"/>
    </row>
    <row r="61" spans="1:42">
      <c r="A61" s="76"/>
      <c r="B61" s="76"/>
      <c r="C61" s="77"/>
      <c r="D61" s="78"/>
      <c r="E61" s="142" t="s">
        <v>709</v>
      </c>
      <c r="F61" s="148">
        <f t="shared" si="2"/>
        <v>6</v>
      </c>
      <c r="G61" s="142" t="str">
        <f t="shared" si="1"/>
        <v>DSR</v>
      </c>
      <c r="H61" s="142" t="s">
        <v>704</v>
      </c>
      <c r="I61" s="142"/>
      <c r="J61" s="142"/>
      <c r="K61" s="142"/>
      <c r="L61" s="142"/>
      <c r="M61" s="142" t="s">
        <v>710</v>
      </c>
      <c r="N61" s="120" t="s">
        <v>683</v>
      </c>
      <c r="O61" s="79"/>
      <c r="P61" s="80"/>
      <c r="Q61" s="81"/>
      <c r="R61" s="141"/>
      <c r="S61" s="141"/>
      <c r="T61" s="141"/>
      <c r="U61" s="81"/>
      <c r="V61" s="81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</row>
    <row r="62" spans="1:42">
      <c r="A62" s="76"/>
      <c r="B62" s="76"/>
      <c r="C62" s="77"/>
      <c r="D62" s="78"/>
      <c r="E62" s="142" t="s">
        <v>711</v>
      </c>
      <c r="F62" s="148">
        <f t="shared" si="2"/>
        <v>7</v>
      </c>
      <c r="G62" s="142" t="str">
        <f t="shared" si="1"/>
        <v>DSR</v>
      </c>
      <c r="H62" s="142" t="s">
        <v>137</v>
      </c>
      <c r="I62" s="142"/>
      <c r="J62" s="142"/>
      <c r="K62" s="142"/>
      <c r="L62" s="142"/>
      <c r="M62" s="142" t="s">
        <v>700</v>
      </c>
      <c r="N62" s="120" t="s">
        <v>683</v>
      </c>
      <c r="O62" s="79"/>
      <c r="P62" s="80"/>
      <c r="Q62" s="81"/>
      <c r="R62" s="141"/>
      <c r="S62" s="141"/>
      <c r="T62" s="141"/>
      <c r="U62" s="81"/>
      <c r="V62" s="81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</row>
    <row r="63" spans="1:42">
      <c r="A63" s="76"/>
      <c r="B63" s="76"/>
      <c r="C63" s="77"/>
      <c r="D63" s="78"/>
      <c r="E63" s="142" t="s">
        <v>712</v>
      </c>
      <c r="F63" s="148">
        <f t="shared" si="2"/>
        <v>8</v>
      </c>
      <c r="G63" s="142" t="str">
        <f t="shared" si="1"/>
        <v>DSR</v>
      </c>
      <c r="H63" s="142" t="s">
        <v>112</v>
      </c>
      <c r="I63" s="142"/>
      <c r="J63" s="142"/>
      <c r="K63" s="142"/>
      <c r="L63" s="142"/>
      <c r="M63" s="142" t="s">
        <v>702</v>
      </c>
      <c r="N63" s="120" t="s">
        <v>683</v>
      </c>
      <c r="O63" s="79"/>
      <c r="P63" s="80"/>
      <c r="Q63" s="81"/>
      <c r="R63" s="141"/>
      <c r="S63" s="141"/>
      <c r="T63" s="141"/>
      <c r="U63" s="81"/>
      <c r="V63" s="81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</row>
    <row r="64" spans="1:42">
      <c r="A64" s="76"/>
      <c r="B64" s="76"/>
      <c r="C64" s="77"/>
      <c r="D64" s="78"/>
      <c r="E64" s="142" t="s">
        <v>713</v>
      </c>
      <c r="F64" s="148">
        <f t="shared" si="2"/>
        <v>9</v>
      </c>
      <c r="G64" s="142" t="str">
        <f t="shared" si="1"/>
        <v>DSR</v>
      </c>
      <c r="H64" s="142" t="s">
        <v>704</v>
      </c>
      <c r="I64" s="142"/>
      <c r="J64" s="142"/>
      <c r="K64" s="142"/>
      <c r="L64" s="142"/>
      <c r="M64" s="142" t="s">
        <v>705</v>
      </c>
      <c r="N64" s="120" t="s">
        <v>683</v>
      </c>
      <c r="O64" s="79"/>
      <c r="P64" s="80"/>
      <c r="Q64" s="81"/>
      <c r="R64" s="141"/>
      <c r="S64" s="141"/>
      <c r="T64" s="141"/>
      <c r="U64" s="81"/>
      <c r="V64" s="81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79"/>
      <c r="AN64" s="79"/>
      <c r="AO64" s="79"/>
      <c r="AP64" s="79"/>
    </row>
    <row r="65" spans="1:42">
      <c r="A65" s="76"/>
      <c r="B65" s="76"/>
      <c r="C65" s="77"/>
      <c r="D65" s="78"/>
      <c r="E65" s="142" t="s">
        <v>714</v>
      </c>
      <c r="F65" s="148">
        <f t="shared" si="2"/>
        <v>10</v>
      </c>
      <c r="G65" s="142" t="str">
        <f t="shared" si="1"/>
        <v>DSR</v>
      </c>
      <c r="H65" s="142" t="s">
        <v>104</v>
      </c>
      <c r="I65" s="142" t="s">
        <v>143</v>
      </c>
      <c r="J65" s="142"/>
      <c r="K65" s="142"/>
      <c r="L65" s="142"/>
      <c r="M65" s="142" t="s">
        <v>700</v>
      </c>
      <c r="N65" s="120" t="s">
        <v>683</v>
      </c>
      <c r="O65" s="79"/>
      <c r="P65" s="80"/>
      <c r="Q65" s="81"/>
      <c r="R65" s="141"/>
      <c r="S65" s="141"/>
      <c r="T65" s="141"/>
      <c r="U65" s="81"/>
      <c r="V65" s="81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79"/>
      <c r="AN65" s="79"/>
      <c r="AO65" s="79"/>
      <c r="AP65" s="79"/>
    </row>
    <row r="66" spans="1:42">
      <c r="A66" s="76"/>
      <c r="B66" s="76"/>
      <c r="C66" s="77"/>
      <c r="D66" s="78"/>
      <c r="E66" s="142" t="s">
        <v>715</v>
      </c>
      <c r="F66" s="148">
        <f t="shared" si="2"/>
        <v>11</v>
      </c>
      <c r="G66" s="142" t="str">
        <f t="shared" si="1"/>
        <v>DSR</v>
      </c>
      <c r="H66" s="142" t="s">
        <v>124</v>
      </c>
      <c r="I66" s="142" t="s">
        <v>151</v>
      </c>
      <c r="J66" s="142"/>
      <c r="K66" s="142"/>
      <c r="L66" s="142"/>
      <c r="M66" s="142" t="s">
        <v>708</v>
      </c>
      <c r="N66" s="120" t="s">
        <v>683</v>
      </c>
      <c r="O66" s="79"/>
      <c r="P66" s="80"/>
      <c r="Q66" s="81"/>
      <c r="R66" s="141"/>
      <c r="S66" s="141"/>
      <c r="T66" s="141"/>
      <c r="U66" s="81"/>
      <c r="V66" s="81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79"/>
      <c r="AO66" s="79"/>
      <c r="AP66" s="79"/>
    </row>
    <row r="67" spans="1:42">
      <c r="A67" s="76"/>
      <c r="B67" s="76"/>
      <c r="C67" s="77"/>
      <c r="D67" s="78"/>
      <c r="E67" s="142" t="s">
        <v>716</v>
      </c>
      <c r="F67" s="148">
        <f t="shared" si="2"/>
        <v>12</v>
      </c>
      <c r="G67" s="142" t="str">
        <f t="shared" si="1"/>
        <v>DSR</v>
      </c>
      <c r="H67" s="142" t="s">
        <v>704</v>
      </c>
      <c r="I67" s="142"/>
      <c r="J67" s="142"/>
      <c r="K67" s="142"/>
      <c r="L67" s="142"/>
      <c r="M67" s="142" t="s">
        <v>710</v>
      </c>
      <c r="N67" s="120" t="s">
        <v>683</v>
      </c>
      <c r="O67" s="79"/>
      <c r="P67" s="80"/>
      <c r="Q67" s="81"/>
      <c r="R67" s="141"/>
      <c r="S67" s="141"/>
      <c r="T67" s="141"/>
      <c r="U67" s="81"/>
      <c r="V67" s="81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</row>
    <row r="68" spans="1:42">
      <c r="A68" s="76"/>
      <c r="B68" s="76"/>
      <c r="C68" s="77"/>
      <c r="D68" s="78"/>
      <c r="E68" s="142" t="s">
        <v>717</v>
      </c>
      <c r="F68" s="148">
        <f t="shared" si="2"/>
        <v>13</v>
      </c>
      <c r="G68" s="142" t="str">
        <f t="shared" si="1"/>
        <v>DSR</v>
      </c>
      <c r="H68" s="142" t="s">
        <v>106</v>
      </c>
      <c r="I68" s="142" t="s">
        <v>146</v>
      </c>
      <c r="J68" s="142" t="s">
        <v>145</v>
      </c>
      <c r="K68" s="142" t="s">
        <v>108</v>
      </c>
      <c r="L68" s="142"/>
      <c r="M68" s="142" t="s">
        <v>700</v>
      </c>
      <c r="N68" s="120" t="s">
        <v>683</v>
      </c>
      <c r="O68" s="79"/>
      <c r="P68" s="80"/>
      <c r="Q68" s="81"/>
      <c r="R68" s="141"/>
      <c r="S68" s="141"/>
      <c r="T68" s="141"/>
      <c r="U68" s="81"/>
      <c r="V68" s="81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79"/>
      <c r="AO68" s="79"/>
      <c r="AP68" s="79"/>
    </row>
    <row r="69" spans="1:42">
      <c r="A69" s="76"/>
      <c r="B69" s="76"/>
      <c r="C69" s="77"/>
      <c r="D69" s="78"/>
      <c r="E69" s="142" t="s">
        <v>718</v>
      </c>
      <c r="F69" s="148">
        <f t="shared" si="2"/>
        <v>14</v>
      </c>
      <c r="G69" s="142" t="str">
        <f t="shared" si="1"/>
        <v>DSR</v>
      </c>
      <c r="H69" s="142" t="s">
        <v>126</v>
      </c>
      <c r="I69" s="142" t="s">
        <v>154</v>
      </c>
      <c r="J69" s="142" t="s">
        <v>153</v>
      </c>
      <c r="K69" s="142" t="s">
        <v>128</v>
      </c>
      <c r="L69" s="142"/>
      <c r="M69" s="142" t="s">
        <v>708</v>
      </c>
      <c r="N69" s="120" t="s">
        <v>683</v>
      </c>
      <c r="O69" s="79"/>
      <c r="P69" s="80"/>
      <c r="Q69" s="81"/>
      <c r="R69" s="141"/>
      <c r="S69" s="141"/>
      <c r="T69" s="141"/>
      <c r="U69" s="81"/>
      <c r="V69" s="81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79"/>
      <c r="AN69" s="79"/>
      <c r="AO69" s="79"/>
      <c r="AP69" s="79"/>
    </row>
    <row r="70" spans="1:42">
      <c r="A70" s="76"/>
      <c r="B70" s="76"/>
      <c r="C70" s="77"/>
      <c r="D70" s="78"/>
      <c r="E70" s="142" t="s">
        <v>719</v>
      </c>
      <c r="F70" s="148">
        <f t="shared" si="2"/>
        <v>15</v>
      </c>
      <c r="G70" s="142" t="str">
        <f t="shared" si="1"/>
        <v>DSR</v>
      </c>
      <c r="H70" s="142" t="s">
        <v>704</v>
      </c>
      <c r="I70" s="142"/>
      <c r="J70" s="142"/>
      <c r="K70" s="142"/>
      <c r="L70" s="142"/>
      <c r="M70" s="142" t="s">
        <v>710</v>
      </c>
      <c r="N70" s="120" t="s">
        <v>683</v>
      </c>
      <c r="O70" s="79"/>
      <c r="P70" s="80"/>
      <c r="Q70" s="81"/>
      <c r="R70" s="141"/>
      <c r="S70" s="141"/>
      <c r="T70" s="141"/>
      <c r="U70" s="81"/>
      <c r="V70" s="81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</row>
    <row r="71" spans="1:42">
      <c r="A71" s="76"/>
      <c r="B71" s="76"/>
      <c r="C71" s="77"/>
      <c r="D71" s="78"/>
      <c r="E71" s="142" t="s">
        <v>720</v>
      </c>
      <c r="F71" s="148">
        <f t="shared" si="2"/>
        <v>16</v>
      </c>
      <c r="G71" s="142" t="str">
        <f t="shared" si="1"/>
        <v>DSR</v>
      </c>
      <c r="H71" s="142" t="s">
        <v>130</v>
      </c>
      <c r="I71" s="142" t="s">
        <v>155</v>
      </c>
      <c r="J71" s="142"/>
      <c r="K71" s="142"/>
      <c r="L71" s="142"/>
      <c r="M71" s="142" t="s">
        <v>721</v>
      </c>
      <c r="N71" s="120" t="s">
        <v>683</v>
      </c>
      <c r="O71" s="79"/>
      <c r="P71" s="80"/>
      <c r="Q71" s="81"/>
      <c r="R71" s="141"/>
      <c r="S71" s="141"/>
      <c r="T71" s="141"/>
      <c r="U71" s="81"/>
      <c r="V71" s="81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79"/>
      <c r="AN71" s="79"/>
      <c r="AO71" s="79"/>
      <c r="AP71" s="79"/>
    </row>
    <row r="72" spans="1:42">
      <c r="A72" s="76"/>
      <c r="B72" s="76"/>
      <c r="C72" s="77"/>
      <c r="D72" s="78"/>
      <c r="E72" s="142" t="s">
        <v>722</v>
      </c>
      <c r="F72" s="148">
        <f t="shared" si="2"/>
        <v>17</v>
      </c>
      <c r="G72" s="142" t="str">
        <f t="shared" si="1"/>
        <v>DSR</v>
      </c>
      <c r="H72" s="142" t="s">
        <v>704</v>
      </c>
      <c r="I72" s="142"/>
      <c r="J72" s="142"/>
      <c r="K72" s="142"/>
      <c r="L72" s="142"/>
      <c r="M72" s="142" t="s">
        <v>723</v>
      </c>
      <c r="N72" s="120" t="s">
        <v>683</v>
      </c>
      <c r="O72" s="79"/>
      <c r="P72" s="80"/>
      <c r="Q72" s="81"/>
      <c r="R72" s="141"/>
      <c r="S72" s="141"/>
      <c r="T72" s="141"/>
      <c r="U72" s="81"/>
      <c r="V72" s="81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79"/>
      <c r="AN72" s="79"/>
      <c r="AO72" s="79"/>
      <c r="AP72" s="79"/>
    </row>
    <row r="73" spans="1:42" s="9" customFormat="1">
      <c r="A73" s="76"/>
      <c r="B73" s="76"/>
      <c r="C73" s="77"/>
      <c r="D73" s="78"/>
      <c r="E73" s="142" t="s">
        <v>724</v>
      </c>
      <c r="F73" s="148">
        <f t="shared" si="2"/>
        <v>18</v>
      </c>
      <c r="G73" s="142" t="str">
        <f t="shared" si="1"/>
        <v>DSR</v>
      </c>
      <c r="H73" s="142" t="s">
        <v>102</v>
      </c>
      <c r="I73" s="142" t="s">
        <v>142</v>
      </c>
      <c r="J73" s="142"/>
      <c r="K73" s="142"/>
      <c r="L73" s="142"/>
      <c r="M73" s="142" t="s">
        <v>700</v>
      </c>
      <c r="N73" s="120" t="s">
        <v>683</v>
      </c>
      <c r="O73" s="79"/>
      <c r="P73" s="80"/>
      <c r="Q73" s="81"/>
      <c r="R73" s="141"/>
      <c r="S73" s="141"/>
      <c r="T73" s="141"/>
      <c r="U73" s="81"/>
      <c r="V73" s="81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79"/>
      <c r="AN73" s="79"/>
      <c r="AO73" s="79"/>
      <c r="AP73" s="79"/>
    </row>
    <row r="74" spans="1:42" s="9" customFormat="1">
      <c r="A74" s="76"/>
      <c r="B74" s="76"/>
      <c r="C74" s="77"/>
      <c r="D74" s="78"/>
      <c r="E74" s="142" t="s">
        <v>725</v>
      </c>
      <c r="F74" s="148">
        <f t="shared" si="2"/>
        <v>19</v>
      </c>
      <c r="G74" s="142" t="str">
        <f t="shared" si="1"/>
        <v>DSR</v>
      </c>
      <c r="H74" s="142" t="s">
        <v>114</v>
      </c>
      <c r="I74" s="142"/>
      <c r="J74" s="142"/>
      <c r="K74" s="142"/>
      <c r="L74" s="142"/>
      <c r="M74" s="142" t="s">
        <v>702</v>
      </c>
      <c r="N74" s="120" t="s">
        <v>683</v>
      </c>
      <c r="O74" s="79"/>
      <c r="P74" s="80"/>
      <c r="Q74" s="81"/>
      <c r="R74" s="141"/>
      <c r="S74" s="141"/>
      <c r="T74" s="141"/>
      <c r="U74" s="81"/>
      <c r="V74" s="81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</row>
    <row r="75" spans="1:42" s="9" customFormat="1">
      <c r="A75" s="76"/>
      <c r="B75" s="76"/>
      <c r="C75" s="77"/>
      <c r="D75" s="78"/>
      <c r="E75" s="142" t="s">
        <v>726</v>
      </c>
      <c r="F75" s="148">
        <f t="shared" si="2"/>
        <v>20</v>
      </c>
      <c r="G75" s="142" t="str">
        <f t="shared" si="1"/>
        <v>DSR</v>
      </c>
      <c r="H75" s="142" t="s">
        <v>122</v>
      </c>
      <c r="I75" s="142" t="s">
        <v>150</v>
      </c>
      <c r="J75" s="142"/>
      <c r="K75" s="142"/>
      <c r="L75" s="142"/>
      <c r="M75" s="142" t="s">
        <v>708</v>
      </c>
      <c r="N75" s="120" t="s">
        <v>683</v>
      </c>
      <c r="O75" s="79"/>
      <c r="P75" s="80"/>
      <c r="Q75" s="81"/>
      <c r="R75" s="141"/>
      <c r="S75" s="141"/>
      <c r="T75" s="141"/>
      <c r="U75" s="81"/>
      <c r="V75" s="81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</row>
    <row r="76" spans="1:42" s="9" customFormat="1">
      <c r="A76" s="76"/>
      <c r="B76" s="76"/>
      <c r="C76" s="77"/>
      <c r="D76" s="78"/>
      <c r="E76" s="142" t="s">
        <v>727</v>
      </c>
      <c r="F76" s="148">
        <f t="shared" si="2"/>
        <v>21</v>
      </c>
      <c r="G76" s="142" t="str">
        <f t="shared" si="1"/>
        <v>DSR</v>
      </c>
      <c r="H76" s="142" t="s">
        <v>134</v>
      </c>
      <c r="I76" s="142" t="s">
        <v>157</v>
      </c>
      <c r="J76" s="142"/>
      <c r="K76" s="142"/>
      <c r="L76" s="142"/>
      <c r="M76" s="142" t="s">
        <v>721</v>
      </c>
      <c r="N76" s="120" t="s">
        <v>683</v>
      </c>
      <c r="O76" s="79"/>
      <c r="P76" s="80"/>
      <c r="Q76" s="81"/>
      <c r="R76" s="141"/>
      <c r="S76" s="141"/>
      <c r="T76" s="141"/>
      <c r="U76" s="81"/>
      <c r="V76" s="81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</row>
    <row r="77" spans="1:42" s="9" customFormat="1">
      <c r="A77" s="76"/>
      <c r="B77" s="76"/>
      <c r="C77" s="77"/>
      <c r="D77" s="78"/>
      <c r="E77" s="142" t="s">
        <v>728</v>
      </c>
      <c r="F77" s="148">
        <f t="shared" si="2"/>
        <v>22</v>
      </c>
      <c r="G77" s="142" t="str">
        <f t="shared" si="1"/>
        <v>DSR</v>
      </c>
      <c r="H77" s="142" t="s">
        <v>704</v>
      </c>
      <c r="I77" s="142"/>
      <c r="J77" s="142"/>
      <c r="K77" s="142"/>
      <c r="L77" s="142"/>
      <c r="M77" s="142" t="s">
        <v>710</v>
      </c>
      <c r="N77" s="120" t="s">
        <v>683</v>
      </c>
      <c r="O77" s="79"/>
      <c r="P77" s="80"/>
      <c r="Q77" s="81"/>
      <c r="R77" s="141"/>
      <c r="S77" s="141"/>
      <c r="T77" s="141"/>
      <c r="U77" s="81"/>
      <c r="V77" s="81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</row>
    <row r="78" spans="1:42" s="9" customFormat="1">
      <c r="A78" s="76"/>
      <c r="B78" s="76"/>
      <c r="C78" s="77"/>
      <c r="D78" s="78"/>
      <c r="E78" s="142" t="s">
        <v>729</v>
      </c>
      <c r="F78" s="148">
        <f t="shared" si="2"/>
        <v>23</v>
      </c>
      <c r="G78" s="142" t="str">
        <f t="shared" si="1"/>
        <v>DSR</v>
      </c>
      <c r="H78" s="142" t="s">
        <v>704</v>
      </c>
      <c r="I78" s="142"/>
      <c r="J78" s="142"/>
      <c r="K78" s="142"/>
      <c r="L78" s="142"/>
      <c r="M78" s="142" t="s">
        <v>700</v>
      </c>
      <c r="N78" s="120" t="s">
        <v>683</v>
      </c>
      <c r="O78" s="79"/>
      <c r="P78" s="80"/>
      <c r="Q78" s="81"/>
      <c r="R78" s="141"/>
      <c r="S78" s="141"/>
      <c r="T78" s="141"/>
      <c r="U78" s="81"/>
      <c r="V78" s="81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</row>
    <row r="79" spans="1:42" s="9" customFormat="1">
      <c r="A79" s="76"/>
      <c r="B79" s="76"/>
      <c r="C79" s="77"/>
      <c r="D79" s="78"/>
      <c r="E79" s="142" t="s">
        <v>730</v>
      </c>
      <c r="F79" s="148">
        <f t="shared" si="2"/>
        <v>24</v>
      </c>
      <c r="G79" s="142" t="str">
        <f t="shared" si="1"/>
        <v>DSR</v>
      </c>
      <c r="H79" s="142" t="s">
        <v>704</v>
      </c>
      <c r="I79" s="142"/>
      <c r="J79" s="142"/>
      <c r="K79" s="142"/>
      <c r="L79" s="142"/>
      <c r="M79" s="142" t="s">
        <v>702</v>
      </c>
      <c r="N79" s="120" t="s">
        <v>683</v>
      </c>
      <c r="O79" s="79"/>
      <c r="P79" s="80"/>
      <c r="Q79" s="81"/>
      <c r="R79" s="141"/>
      <c r="S79" s="141"/>
      <c r="T79" s="141"/>
      <c r="U79" s="81"/>
      <c r="V79" s="81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</row>
    <row r="80" spans="1:42" s="9" customFormat="1">
      <c r="A80" s="76"/>
      <c r="B80" s="76"/>
      <c r="C80" s="77"/>
      <c r="D80" s="78"/>
      <c r="E80" s="142" t="s">
        <v>731</v>
      </c>
      <c r="F80" s="148">
        <f t="shared" si="2"/>
        <v>25</v>
      </c>
      <c r="G80" s="142" t="str">
        <f t="shared" si="1"/>
        <v>DSR</v>
      </c>
      <c r="H80" s="142" t="s">
        <v>704</v>
      </c>
      <c r="I80" s="142"/>
      <c r="J80" s="142"/>
      <c r="K80" s="142"/>
      <c r="L80" s="142"/>
      <c r="M80" s="142" t="s">
        <v>708</v>
      </c>
      <c r="N80" s="120" t="s">
        <v>683</v>
      </c>
      <c r="O80" s="79"/>
      <c r="P80" s="80"/>
      <c r="Q80" s="81"/>
      <c r="R80" s="141"/>
      <c r="S80" s="141"/>
      <c r="T80" s="141"/>
      <c r="U80" s="81"/>
      <c r="V80" s="81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</row>
    <row r="81" spans="1:42" s="9" customFormat="1">
      <c r="A81" s="76"/>
      <c r="B81" s="76"/>
      <c r="C81" s="77"/>
      <c r="D81" s="78"/>
      <c r="E81" s="142" t="s">
        <v>732</v>
      </c>
      <c r="F81" s="148">
        <f t="shared" si="2"/>
        <v>26</v>
      </c>
      <c r="G81" s="142" t="str">
        <f t="shared" si="1"/>
        <v>DSR</v>
      </c>
      <c r="H81" s="142" t="s">
        <v>704</v>
      </c>
      <c r="I81" s="142"/>
      <c r="J81" s="142"/>
      <c r="K81" s="142"/>
      <c r="L81" s="142"/>
      <c r="M81" s="142" t="s">
        <v>721</v>
      </c>
      <c r="N81" s="120" t="s">
        <v>683</v>
      </c>
      <c r="O81" s="79"/>
      <c r="P81" s="80"/>
      <c r="Q81" s="81"/>
      <c r="R81" s="141"/>
      <c r="S81" s="141"/>
      <c r="T81" s="141"/>
      <c r="U81" s="81"/>
      <c r="V81" s="81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</row>
    <row r="82" spans="1:42" s="9" customFormat="1">
      <c r="A82" s="76"/>
      <c r="B82" s="76"/>
      <c r="C82" s="77"/>
      <c r="D82" s="78"/>
      <c r="E82" s="142" t="s">
        <v>733</v>
      </c>
      <c r="F82" s="148">
        <f t="shared" si="2"/>
        <v>27</v>
      </c>
      <c r="G82" s="142" t="str">
        <f t="shared" si="1"/>
        <v>DSR</v>
      </c>
      <c r="H82" s="142" t="s">
        <v>704</v>
      </c>
      <c r="I82" s="142"/>
      <c r="J82" s="142"/>
      <c r="K82" s="142"/>
      <c r="L82" s="142"/>
      <c r="M82" s="142" t="s">
        <v>710</v>
      </c>
      <c r="N82" s="120" t="s">
        <v>683</v>
      </c>
      <c r="O82" s="79"/>
      <c r="P82" s="80"/>
      <c r="Q82" s="81"/>
      <c r="R82" s="141"/>
      <c r="S82" s="141"/>
      <c r="T82" s="141"/>
      <c r="U82" s="81"/>
      <c r="V82" s="81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</row>
    <row r="83" spans="1:42" customFormat="1" ht="15">
      <c r="A83" s="101"/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1"/>
      <c r="AP83" s="101"/>
    </row>
    <row r="84" spans="1:42" ht="15">
      <c r="A84" s="76"/>
      <c r="B84" s="76" t="s">
        <v>692</v>
      </c>
      <c r="C84" s="77"/>
      <c r="D84" s="78"/>
      <c r="E84" s="120"/>
      <c r="F84" s="101"/>
      <c r="G84" s="79"/>
      <c r="H84" s="120"/>
      <c r="I84" s="120"/>
      <c r="J84" s="120"/>
      <c r="K84" s="120"/>
      <c r="L84" s="120"/>
      <c r="M84" s="79"/>
      <c r="N84" s="79"/>
      <c r="O84" s="79"/>
      <c r="P84" s="80"/>
      <c r="Q84" s="81"/>
      <c r="R84" s="141"/>
      <c r="S84" s="141"/>
      <c r="T84" s="141"/>
      <c r="U84" s="81"/>
      <c r="V84" s="81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79"/>
      <c r="AN84" s="79"/>
      <c r="AO84" s="79"/>
      <c r="AP84" s="79"/>
    </row>
    <row r="85" spans="1:42" s="9" customFormat="1" ht="15">
      <c r="A85" s="76"/>
      <c r="B85" s="76"/>
      <c r="C85" s="77"/>
      <c r="D85" s="78"/>
      <c r="E85" s="120"/>
      <c r="F85" s="101"/>
      <c r="G85" s="79"/>
      <c r="H85" s="120"/>
      <c r="I85" s="120"/>
      <c r="J85" s="120"/>
      <c r="K85" s="120"/>
      <c r="L85" s="120"/>
      <c r="M85" s="79"/>
      <c r="N85" s="79"/>
      <c r="O85" s="79"/>
      <c r="P85" s="80"/>
      <c r="Q85" s="81"/>
      <c r="R85" s="141"/>
      <c r="S85" s="141"/>
      <c r="T85" s="14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</row>
    <row r="86" spans="1:42" s="9" customFormat="1">
      <c r="A86" s="76"/>
      <c r="B86" s="76"/>
      <c r="C86" s="77"/>
      <c r="D86" s="78"/>
      <c r="E86" s="142" t="s">
        <v>734</v>
      </c>
      <c r="F86" s="148">
        <f>F82+1</f>
        <v>28</v>
      </c>
      <c r="G86" s="142" t="str">
        <f>$G$47</f>
        <v>DR</v>
      </c>
      <c r="H86" s="142" t="s">
        <v>94</v>
      </c>
      <c r="I86" s="142" t="s">
        <v>138</v>
      </c>
      <c r="J86" s="142"/>
      <c r="K86" s="142"/>
      <c r="L86" s="142"/>
      <c r="M86" s="142" t="s">
        <v>700</v>
      </c>
      <c r="N86" s="120" t="s">
        <v>683</v>
      </c>
      <c r="O86" s="79"/>
      <c r="P86" s="80"/>
      <c r="Q86" s="81"/>
      <c r="R86" s="141"/>
      <c r="S86" s="141"/>
      <c r="T86" s="141"/>
      <c r="U86" s="81"/>
      <c r="V86" s="81"/>
      <c r="W86" s="81"/>
      <c r="X86" s="81"/>
      <c r="Y86" s="81"/>
      <c r="Z86" s="81"/>
      <c r="AA86" s="81"/>
      <c r="AB86" s="81"/>
      <c r="AC86" s="81"/>
      <c r="AD86" s="81"/>
      <c r="AE86" s="81"/>
      <c r="AF86" s="81"/>
      <c r="AG86" s="81"/>
      <c r="AH86" s="81"/>
      <c r="AI86" s="81"/>
      <c r="AJ86" s="81"/>
      <c r="AK86" s="81"/>
      <c r="AL86" s="81"/>
      <c r="AM86" s="81"/>
      <c r="AN86" s="81"/>
      <c r="AO86" s="81"/>
      <c r="AP86" s="81"/>
    </row>
    <row r="87" spans="1:42" s="9" customFormat="1">
      <c r="A87" s="76"/>
      <c r="B87" s="76"/>
      <c r="C87" s="77"/>
      <c r="D87" s="78"/>
      <c r="E87" s="142" t="s">
        <v>735</v>
      </c>
      <c r="F87" s="148">
        <f t="shared" ref="F87:F98" si="3">F86+1</f>
        <v>29</v>
      </c>
      <c r="G87" s="142" t="str">
        <f t="shared" ref="G87:G98" si="4">$G$47</f>
        <v>DR</v>
      </c>
      <c r="H87" s="142" t="s">
        <v>132</v>
      </c>
      <c r="I87" s="142" t="s">
        <v>156</v>
      </c>
      <c r="J87" s="142"/>
      <c r="K87" s="142"/>
      <c r="L87" s="142"/>
      <c r="M87" s="142" t="s">
        <v>721</v>
      </c>
      <c r="N87" s="120" t="s">
        <v>683</v>
      </c>
      <c r="O87" s="79"/>
      <c r="P87" s="80"/>
      <c r="Q87" s="81"/>
      <c r="R87" s="141"/>
      <c r="S87" s="141"/>
      <c r="T87" s="141"/>
      <c r="U87" s="81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81"/>
      <c r="AI87" s="81"/>
      <c r="AJ87" s="81"/>
      <c r="AK87" s="81"/>
      <c r="AL87" s="81"/>
      <c r="AM87" s="81"/>
      <c r="AN87" s="81"/>
      <c r="AO87" s="81"/>
      <c r="AP87" s="81"/>
    </row>
    <row r="88" spans="1:42" s="9" customFormat="1">
      <c r="A88" s="76"/>
      <c r="B88" s="76"/>
      <c r="C88" s="77"/>
      <c r="D88" s="78"/>
      <c r="E88" s="142" t="s">
        <v>736</v>
      </c>
      <c r="F88" s="148">
        <f t="shared" si="3"/>
        <v>30</v>
      </c>
      <c r="G88" s="142" t="str">
        <f t="shared" si="4"/>
        <v>DR</v>
      </c>
      <c r="H88" s="142" t="s">
        <v>704</v>
      </c>
      <c r="I88" s="142"/>
      <c r="J88" s="142"/>
      <c r="K88" s="142"/>
      <c r="L88" s="142"/>
      <c r="M88" s="142"/>
      <c r="N88" s="120" t="s">
        <v>683</v>
      </c>
      <c r="O88" s="79"/>
      <c r="P88" s="80"/>
      <c r="Q88" s="81"/>
      <c r="R88" s="141"/>
      <c r="S88" s="141"/>
      <c r="T88" s="141"/>
      <c r="U88" s="81"/>
      <c r="V88" s="81"/>
      <c r="W88" s="81"/>
      <c r="X88" s="81"/>
      <c r="Y88" s="81"/>
      <c r="Z88" s="81"/>
      <c r="AA88" s="81"/>
      <c r="AB88" s="81"/>
      <c r="AC88" s="81"/>
      <c r="AD88" s="81"/>
      <c r="AE88" s="81"/>
      <c r="AF88" s="81"/>
      <c r="AG88" s="81"/>
      <c r="AH88" s="81"/>
      <c r="AI88" s="81"/>
      <c r="AJ88" s="81"/>
      <c r="AK88" s="81"/>
      <c r="AL88" s="81"/>
      <c r="AM88" s="81"/>
      <c r="AN88" s="81"/>
      <c r="AO88" s="81"/>
      <c r="AP88" s="81"/>
    </row>
    <row r="89" spans="1:42" s="9" customFormat="1">
      <c r="A89" s="76"/>
      <c r="B89" s="76"/>
      <c r="C89" s="77"/>
      <c r="D89" s="78"/>
      <c r="E89" s="142" t="s">
        <v>737</v>
      </c>
      <c r="F89" s="148">
        <f t="shared" si="3"/>
        <v>31</v>
      </c>
      <c r="G89" s="142" t="str">
        <f t="shared" si="4"/>
        <v>DR</v>
      </c>
      <c r="H89" s="142" t="s">
        <v>96</v>
      </c>
      <c r="I89" s="142" t="s">
        <v>139</v>
      </c>
      <c r="J89" s="142"/>
      <c r="K89" s="142"/>
      <c r="L89" s="142"/>
      <c r="M89" s="142" t="s">
        <v>700</v>
      </c>
      <c r="N89" s="120" t="s">
        <v>683</v>
      </c>
      <c r="O89" s="79"/>
      <c r="P89" s="80"/>
      <c r="Q89" s="81"/>
      <c r="R89" s="141"/>
      <c r="S89" s="141"/>
      <c r="T89" s="14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1"/>
      <c r="AI89" s="81"/>
      <c r="AJ89" s="81"/>
      <c r="AK89" s="81"/>
      <c r="AL89" s="81"/>
      <c r="AM89" s="81"/>
      <c r="AN89" s="81"/>
      <c r="AO89" s="81"/>
      <c r="AP89" s="81"/>
    </row>
    <row r="90" spans="1:42" s="9" customFormat="1">
      <c r="A90" s="76"/>
      <c r="B90" s="76"/>
      <c r="C90" s="77"/>
      <c r="D90" s="78"/>
      <c r="E90" s="142" t="s">
        <v>738</v>
      </c>
      <c r="F90" s="148">
        <f t="shared" si="3"/>
        <v>32</v>
      </c>
      <c r="G90" s="142" t="str">
        <f t="shared" si="4"/>
        <v>DR</v>
      </c>
      <c r="H90" s="142" t="s">
        <v>116</v>
      </c>
      <c r="I90" s="142" t="s">
        <v>147</v>
      </c>
      <c r="J90" s="142"/>
      <c r="K90" s="142"/>
      <c r="L90" s="142"/>
      <c r="M90" s="142" t="s">
        <v>708</v>
      </c>
      <c r="N90" s="120" t="s">
        <v>683</v>
      </c>
      <c r="O90" s="79"/>
      <c r="P90" s="80"/>
      <c r="Q90" s="81"/>
      <c r="R90" s="141"/>
      <c r="S90" s="141"/>
      <c r="T90" s="14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1"/>
      <c r="AH90" s="81"/>
      <c r="AI90" s="81"/>
      <c r="AJ90" s="81"/>
      <c r="AK90" s="81"/>
      <c r="AL90" s="81"/>
      <c r="AM90" s="81"/>
      <c r="AN90" s="81"/>
      <c r="AO90" s="81"/>
      <c r="AP90" s="81"/>
    </row>
    <row r="91" spans="1:42" s="9" customFormat="1">
      <c r="A91" s="76"/>
      <c r="B91" s="76"/>
      <c r="C91" s="77"/>
      <c r="D91" s="78"/>
      <c r="E91" s="142" t="s">
        <v>739</v>
      </c>
      <c r="F91" s="148">
        <f t="shared" si="3"/>
        <v>33</v>
      </c>
      <c r="G91" s="142" t="str">
        <f t="shared" si="4"/>
        <v>DR</v>
      </c>
      <c r="H91" s="142" t="s">
        <v>704</v>
      </c>
      <c r="I91" s="142"/>
      <c r="J91" s="142"/>
      <c r="K91" s="142"/>
      <c r="L91" s="142"/>
      <c r="M91" s="142"/>
      <c r="N91" s="120" t="s">
        <v>683</v>
      </c>
      <c r="O91" s="79"/>
      <c r="P91" s="80"/>
      <c r="Q91" s="81"/>
      <c r="R91" s="141"/>
      <c r="S91" s="141"/>
      <c r="T91" s="141"/>
      <c r="U91" s="81"/>
      <c r="V91" s="81"/>
      <c r="W91" s="81"/>
      <c r="X91" s="81"/>
      <c r="Y91" s="81"/>
      <c r="Z91" s="81"/>
      <c r="AA91" s="81"/>
      <c r="AB91" s="81"/>
      <c r="AC91" s="81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81"/>
    </row>
    <row r="92" spans="1:42" s="9" customFormat="1">
      <c r="A92" s="76"/>
      <c r="B92" s="76"/>
      <c r="C92" s="77"/>
      <c r="D92" s="78"/>
      <c r="E92" s="142" t="s">
        <v>740</v>
      </c>
      <c r="F92" s="148">
        <f t="shared" si="3"/>
        <v>34</v>
      </c>
      <c r="G92" s="142" t="str">
        <f t="shared" si="4"/>
        <v>DR</v>
      </c>
      <c r="H92" s="142" t="s">
        <v>98</v>
      </c>
      <c r="I92" s="142" t="s">
        <v>140</v>
      </c>
      <c r="J92" s="142"/>
      <c r="K92" s="142"/>
      <c r="L92" s="142"/>
      <c r="M92" s="142" t="s">
        <v>700</v>
      </c>
      <c r="N92" s="120" t="s">
        <v>683</v>
      </c>
      <c r="O92" s="79"/>
      <c r="P92" s="80"/>
      <c r="Q92" s="81"/>
      <c r="R92" s="141"/>
      <c r="S92" s="141"/>
      <c r="T92" s="14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1"/>
      <c r="AH92" s="81"/>
      <c r="AI92" s="81"/>
      <c r="AJ92" s="81"/>
      <c r="AK92" s="81"/>
      <c r="AL92" s="81"/>
      <c r="AM92" s="81"/>
      <c r="AN92" s="81"/>
      <c r="AO92" s="81"/>
      <c r="AP92" s="81"/>
    </row>
    <row r="93" spans="1:42" s="9" customFormat="1">
      <c r="A93" s="76"/>
      <c r="B93" s="76"/>
      <c r="C93" s="77"/>
      <c r="D93" s="78"/>
      <c r="E93" s="142" t="s">
        <v>741</v>
      </c>
      <c r="F93" s="148">
        <f t="shared" si="3"/>
        <v>35</v>
      </c>
      <c r="G93" s="142" t="str">
        <f t="shared" si="4"/>
        <v>DR</v>
      </c>
      <c r="H93" s="142" t="s">
        <v>118</v>
      </c>
      <c r="I93" s="142" t="s">
        <v>148</v>
      </c>
      <c r="J93" s="142"/>
      <c r="K93" s="142"/>
      <c r="L93" s="142"/>
      <c r="M93" s="142" t="s">
        <v>708</v>
      </c>
      <c r="N93" s="120" t="s">
        <v>683</v>
      </c>
      <c r="O93" s="79"/>
      <c r="P93" s="80"/>
      <c r="Q93" s="81"/>
      <c r="R93" s="141"/>
      <c r="S93" s="141"/>
      <c r="T93" s="141"/>
      <c r="U93" s="81"/>
      <c r="V93" s="81"/>
      <c r="W93" s="81"/>
      <c r="X93" s="81"/>
      <c r="Y93" s="81"/>
      <c r="Z93" s="81"/>
      <c r="AA93" s="81"/>
      <c r="AB93" s="81"/>
      <c r="AC93" s="81"/>
      <c r="AD93" s="81"/>
      <c r="AE93" s="81"/>
      <c r="AF93" s="81"/>
      <c r="AG93" s="81"/>
      <c r="AH93" s="81"/>
      <c r="AI93" s="81"/>
      <c r="AJ93" s="81"/>
      <c r="AK93" s="81"/>
      <c r="AL93" s="81"/>
      <c r="AM93" s="81"/>
      <c r="AN93" s="81"/>
      <c r="AO93" s="81"/>
      <c r="AP93" s="81"/>
    </row>
    <row r="94" spans="1:42" s="9" customFormat="1">
      <c r="A94" s="76"/>
      <c r="B94" s="76"/>
      <c r="C94" s="77"/>
      <c r="D94" s="78"/>
      <c r="E94" s="142" t="s">
        <v>742</v>
      </c>
      <c r="F94" s="148">
        <f t="shared" si="3"/>
        <v>36</v>
      </c>
      <c r="G94" s="142" t="str">
        <f t="shared" si="4"/>
        <v>DR</v>
      </c>
      <c r="H94" s="142" t="s">
        <v>704</v>
      </c>
      <c r="I94" s="142"/>
      <c r="J94" s="142"/>
      <c r="K94" s="142"/>
      <c r="L94" s="142"/>
      <c r="M94" s="142"/>
      <c r="N94" s="120" t="s">
        <v>683</v>
      </c>
      <c r="O94" s="79"/>
      <c r="P94" s="80"/>
      <c r="Q94" s="81"/>
      <c r="R94" s="141"/>
      <c r="S94" s="141"/>
      <c r="T94" s="141"/>
      <c r="U94" s="81"/>
      <c r="V94" s="81"/>
      <c r="W94" s="81"/>
      <c r="X94" s="81"/>
      <c r="Y94" s="81"/>
      <c r="Z94" s="81"/>
      <c r="AA94" s="81"/>
      <c r="AB94" s="81"/>
      <c r="AC94" s="81"/>
      <c r="AD94" s="81"/>
      <c r="AE94" s="81"/>
      <c r="AF94" s="81"/>
      <c r="AG94" s="81"/>
      <c r="AH94" s="81"/>
      <c r="AI94" s="81"/>
      <c r="AJ94" s="81"/>
      <c r="AK94" s="81"/>
      <c r="AL94" s="81"/>
      <c r="AM94" s="81"/>
      <c r="AN94" s="81"/>
      <c r="AO94" s="81"/>
      <c r="AP94" s="81"/>
    </row>
    <row r="95" spans="1:42" s="9" customFormat="1">
      <c r="A95" s="76"/>
      <c r="B95" s="76"/>
      <c r="C95" s="77"/>
      <c r="D95" s="78"/>
      <c r="E95" s="142" t="s">
        <v>743</v>
      </c>
      <c r="F95" s="148">
        <f t="shared" si="3"/>
        <v>37</v>
      </c>
      <c r="G95" s="142" t="str">
        <f t="shared" si="4"/>
        <v>DR</v>
      </c>
      <c r="H95" s="142" t="s">
        <v>704</v>
      </c>
      <c r="I95" s="142"/>
      <c r="J95" s="142"/>
      <c r="K95" s="142"/>
      <c r="L95" s="142"/>
      <c r="M95" s="142" t="s">
        <v>700</v>
      </c>
      <c r="N95" s="120" t="s">
        <v>683</v>
      </c>
      <c r="O95" s="79"/>
      <c r="P95" s="80"/>
      <c r="Q95" s="81"/>
      <c r="R95" s="141"/>
      <c r="S95" s="141"/>
      <c r="T95" s="141"/>
      <c r="U95" s="81"/>
      <c r="V95" s="81"/>
      <c r="W95" s="81"/>
      <c r="X95" s="81"/>
      <c r="Y95" s="81"/>
      <c r="Z95" s="81"/>
      <c r="AA95" s="81"/>
      <c r="AB95" s="81"/>
      <c r="AC95" s="81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81"/>
    </row>
    <row r="96" spans="1:42" s="9" customFormat="1">
      <c r="A96" s="76"/>
      <c r="B96" s="76"/>
      <c r="C96" s="77"/>
      <c r="D96" s="78"/>
      <c r="E96" s="142" t="s">
        <v>744</v>
      </c>
      <c r="F96" s="148">
        <f t="shared" si="3"/>
        <v>38</v>
      </c>
      <c r="G96" s="142" t="str">
        <f t="shared" si="4"/>
        <v>DR</v>
      </c>
      <c r="H96" s="142" t="s">
        <v>704</v>
      </c>
      <c r="I96" s="142"/>
      <c r="J96" s="142"/>
      <c r="K96" s="142"/>
      <c r="L96" s="142"/>
      <c r="M96" s="142" t="s">
        <v>708</v>
      </c>
      <c r="N96" s="120" t="s">
        <v>683</v>
      </c>
      <c r="O96" s="79"/>
      <c r="P96" s="80"/>
      <c r="Q96" s="81"/>
      <c r="R96" s="141"/>
      <c r="S96" s="141"/>
      <c r="T96" s="141"/>
      <c r="U96" s="81"/>
      <c r="V96" s="81"/>
      <c r="W96" s="81"/>
      <c r="X96" s="81"/>
      <c r="Y96" s="81"/>
      <c r="Z96" s="81"/>
      <c r="AA96" s="81"/>
      <c r="AB96" s="81"/>
      <c r="AC96" s="81"/>
      <c r="AD96" s="81"/>
      <c r="AE96" s="81"/>
      <c r="AF96" s="81"/>
      <c r="AG96" s="81"/>
      <c r="AH96" s="81"/>
      <c r="AI96" s="81"/>
      <c r="AJ96" s="81"/>
      <c r="AK96" s="81"/>
      <c r="AL96" s="81"/>
      <c r="AM96" s="81"/>
      <c r="AN96" s="81"/>
      <c r="AO96" s="81"/>
      <c r="AP96" s="81"/>
    </row>
    <row r="97" spans="1:42" s="9" customFormat="1">
      <c r="A97" s="76"/>
      <c r="B97" s="76"/>
      <c r="C97" s="77"/>
      <c r="D97" s="78"/>
      <c r="E97" s="142" t="s">
        <v>745</v>
      </c>
      <c r="F97" s="148">
        <f t="shared" si="3"/>
        <v>39</v>
      </c>
      <c r="G97" s="142" t="str">
        <f t="shared" si="4"/>
        <v>DR</v>
      </c>
      <c r="H97" s="142" t="s">
        <v>704</v>
      </c>
      <c r="I97" s="142"/>
      <c r="J97" s="142"/>
      <c r="K97" s="142"/>
      <c r="L97" s="142"/>
      <c r="M97" s="142" t="s">
        <v>721</v>
      </c>
      <c r="N97" s="120" t="s">
        <v>683</v>
      </c>
      <c r="O97" s="79"/>
      <c r="P97" s="80"/>
      <c r="Q97" s="81"/>
      <c r="R97" s="141"/>
      <c r="S97" s="141"/>
      <c r="T97" s="141"/>
      <c r="U97" s="81"/>
      <c r="V97" s="81"/>
      <c r="W97" s="81"/>
      <c r="X97" s="81"/>
      <c r="Y97" s="81"/>
      <c r="Z97" s="81"/>
      <c r="AA97" s="81"/>
      <c r="AB97" s="81"/>
      <c r="AC97" s="81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81"/>
    </row>
    <row r="98" spans="1:42" s="9" customFormat="1">
      <c r="A98" s="76"/>
      <c r="B98" s="76"/>
      <c r="C98" s="77"/>
      <c r="D98" s="78"/>
      <c r="E98" s="142" t="s">
        <v>746</v>
      </c>
      <c r="F98" s="148">
        <f t="shared" si="3"/>
        <v>40</v>
      </c>
      <c r="G98" s="142" t="str">
        <f t="shared" si="4"/>
        <v>DR</v>
      </c>
      <c r="H98" s="142" t="s">
        <v>704</v>
      </c>
      <c r="I98" s="142"/>
      <c r="J98" s="142"/>
      <c r="K98" s="142"/>
      <c r="L98" s="142"/>
      <c r="M98" s="142"/>
      <c r="N98" s="120" t="s">
        <v>683</v>
      </c>
      <c r="O98" s="79"/>
      <c r="P98" s="80"/>
      <c r="Q98" s="81"/>
      <c r="R98" s="141"/>
      <c r="S98" s="141"/>
      <c r="T98" s="14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</row>
    <row r="99" spans="1:42" customFormat="1" ht="15">
      <c r="A99" s="101"/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1"/>
      <c r="AP99" s="101"/>
    </row>
    <row r="100" spans="1:42" ht="15">
      <c r="A100" s="76"/>
      <c r="B100" s="76" t="s">
        <v>693</v>
      </c>
      <c r="C100" s="77"/>
      <c r="D100" s="78"/>
      <c r="E100" s="120"/>
      <c r="F100" s="101"/>
      <c r="G100" s="79"/>
      <c r="H100" s="120"/>
      <c r="I100" s="120"/>
      <c r="J100" s="120"/>
      <c r="K100" s="120"/>
      <c r="L100" s="120"/>
      <c r="M100" s="79"/>
      <c r="N100" s="79"/>
      <c r="O100" s="79"/>
      <c r="P100" s="80"/>
      <c r="Q100" s="81"/>
      <c r="R100" s="141"/>
      <c r="S100" s="141"/>
      <c r="T100" s="141"/>
      <c r="U100" s="81"/>
      <c r="V100" s="81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</row>
    <row r="101" spans="1:42" s="9" customFormat="1" ht="15">
      <c r="A101" s="76"/>
      <c r="B101" s="76"/>
      <c r="C101" s="77"/>
      <c r="D101" s="78"/>
      <c r="E101" s="120"/>
      <c r="F101" s="101"/>
      <c r="G101" s="79"/>
      <c r="H101" s="120"/>
      <c r="I101" s="120"/>
      <c r="J101" s="120"/>
      <c r="K101" s="120"/>
      <c r="L101" s="120"/>
      <c r="M101" s="79"/>
      <c r="N101" s="79"/>
      <c r="O101" s="79"/>
      <c r="P101" s="80"/>
      <c r="Q101" s="81"/>
      <c r="R101" s="141"/>
      <c r="S101" s="141"/>
      <c r="T101" s="141"/>
      <c r="U101" s="81"/>
      <c r="V101" s="81"/>
      <c r="W101" s="81"/>
      <c r="X101" s="81"/>
      <c r="Y101" s="81"/>
      <c r="Z101" s="81"/>
      <c r="AA101" s="81"/>
      <c r="AB101" s="81"/>
      <c r="AC101" s="81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/>
      <c r="AO101" s="81"/>
      <c r="AP101" s="81"/>
    </row>
    <row r="102" spans="1:42" s="9" customFormat="1">
      <c r="A102" s="76"/>
      <c r="B102" s="76"/>
      <c r="C102" s="77"/>
      <c r="D102" s="78"/>
      <c r="E102" s="142" t="s">
        <v>747</v>
      </c>
      <c r="F102" s="148">
        <f>F98+1</f>
        <v>41</v>
      </c>
      <c r="G102" s="142" t="str">
        <f>$G$48</f>
        <v>TPSR</v>
      </c>
      <c r="H102" s="142" t="s">
        <v>38</v>
      </c>
      <c r="I102" s="142"/>
      <c r="J102" s="142"/>
      <c r="K102" s="142"/>
      <c r="L102" s="142"/>
      <c r="M102" s="142" t="s">
        <v>748</v>
      </c>
      <c r="N102" s="120" t="s">
        <v>683</v>
      </c>
      <c r="O102" s="79"/>
      <c r="P102" s="80"/>
      <c r="Q102" s="81"/>
      <c r="R102" s="141"/>
      <c r="S102" s="141"/>
      <c r="T102" s="14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  <c r="AO102" s="81"/>
      <c r="AP102" s="81"/>
    </row>
    <row r="103" spans="1:42" s="9" customFormat="1">
      <c r="A103" s="76"/>
      <c r="B103" s="76"/>
      <c r="C103" s="77"/>
      <c r="D103" s="78"/>
      <c r="E103" s="142" t="s">
        <v>749</v>
      </c>
      <c r="F103" s="148">
        <f t="shared" ref="F103:F146" si="5">F102+1</f>
        <v>42</v>
      </c>
      <c r="G103" s="142" t="str">
        <f t="shared" ref="G103:G146" si="6">$G$48</f>
        <v>TPSR</v>
      </c>
      <c r="H103" s="142" t="s">
        <v>40</v>
      </c>
      <c r="I103" s="142"/>
      <c r="J103" s="142"/>
      <c r="K103" s="142"/>
      <c r="L103" s="142"/>
      <c r="M103" s="142" t="s">
        <v>705</v>
      </c>
      <c r="N103" s="120" t="s">
        <v>683</v>
      </c>
      <c r="O103" s="79"/>
      <c r="P103" s="80"/>
      <c r="Q103" s="81"/>
      <c r="R103" s="141"/>
      <c r="S103" s="141"/>
      <c r="T103" s="14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</row>
    <row r="104" spans="1:42" s="9" customFormat="1">
      <c r="A104" s="76"/>
      <c r="B104" s="76"/>
      <c r="C104" s="77"/>
      <c r="D104" s="78"/>
      <c r="E104" s="142" t="s">
        <v>750</v>
      </c>
      <c r="F104" s="148">
        <f t="shared" si="5"/>
        <v>43</v>
      </c>
      <c r="G104" s="142" t="str">
        <f t="shared" si="6"/>
        <v>TPSR</v>
      </c>
      <c r="H104" s="142" t="s">
        <v>42</v>
      </c>
      <c r="I104" s="142"/>
      <c r="J104" s="142"/>
      <c r="K104" s="142"/>
      <c r="L104" s="142"/>
      <c r="M104" s="142" t="s">
        <v>751</v>
      </c>
      <c r="N104" s="120" t="s">
        <v>683</v>
      </c>
      <c r="O104" s="79"/>
      <c r="P104" s="80"/>
      <c r="Q104" s="81"/>
      <c r="R104" s="141"/>
      <c r="S104" s="141"/>
      <c r="T104" s="141"/>
      <c r="U104" s="81"/>
      <c r="V104" s="81"/>
      <c r="W104" s="81"/>
      <c r="X104" s="81"/>
      <c r="Y104" s="81"/>
      <c r="Z104" s="81"/>
      <c r="AA104" s="81"/>
      <c r="AB104" s="81"/>
      <c r="AC104" s="81"/>
      <c r="AD104" s="81"/>
      <c r="AE104" s="81"/>
      <c r="AF104" s="81"/>
      <c r="AG104" s="81"/>
      <c r="AH104" s="81"/>
      <c r="AI104" s="81"/>
      <c r="AJ104" s="81"/>
      <c r="AK104" s="81"/>
      <c r="AL104" s="81"/>
      <c r="AM104" s="81"/>
      <c r="AN104" s="81"/>
      <c r="AO104" s="81"/>
      <c r="AP104" s="81"/>
    </row>
    <row r="105" spans="1:42" s="9" customFormat="1">
      <c r="A105" s="76"/>
      <c r="B105" s="76"/>
      <c r="C105" s="77"/>
      <c r="D105" s="78"/>
      <c r="E105" s="142" t="s">
        <v>752</v>
      </c>
      <c r="F105" s="148">
        <f t="shared" si="5"/>
        <v>44</v>
      </c>
      <c r="G105" s="142" t="str">
        <f t="shared" si="6"/>
        <v>TPSR</v>
      </c>
      <c r="H105" s="142" t="s">
        <v>44</v>
      </c>
      <c r="I105" s="142"/>
      <c r="J105" s="142"/>
      <c r="K105" s="142"/>
      <c r="L105" s="142"/>
      <c r="M105" s="142" t="s">
        <v>753</v>
      </c>
      <c r="N105" s="120" t="s">
        <v>683</v>
      </c>
      <c r="O105" s="79"/>
      <c r="P105" s="80"/>
      <c r="Q105" s="81"/>
      <c r="R105" s="141"/>
      <c r="S105" s="141"/>
      <c r="T105" s="141"/>
      <c r="U105" s="81"/>
      <c r="V105" s="81"/>
      <c r="W105" s="81"/>
      <c r="X105" s="81"/>
      <c r="Y105" s="81"/>
      <c r="Z105" s="81"/>
      <c r="AA105" s="81"/>
      <c r="AB105" s="81"/>
      <c r="AC105" s="81"/>
      <c r="AD105" s="81"/>
      <c r="AE105" s="81"/>
      <c r="AF105" s="81"/>
      <c r="AG105" s="81"/>
      <c r="AH105" s="81"/>
      <c r="AI105" s="81"/>
      <c r="AJ105" s="81"/>
      <c r="AK105" s="81"/>
      <c r="AL105" s="81"/>
      <c r="AM105" s="81"/>
      <c r="AN105" s="81"/>
      <c r="AO105" s="81"/>
      <c r="AP105" s="81"/>
    </row>
    <row r="106" spans="1:42" s="9" customFormat="1">
      <c r="A106" s="76"/>
      <c r="B106" s="76"/>
      <c r="C106" s="77"/>
      <c r="D106" s="78"/>
      <c r="E106" s="142" t="s">
        <v>754</v>
      </c>
      <c r="F106" s="148">
        <f t="shared" si="5"/>
        <v>45</v>
      </c>
      <c r="G106" s="142" t="str">
        <f t="shared" si="6"/>
        <v>TPSR</v>
      </c>
      <c r="H106" s="142" t="s">
        <v>704</v>
      </c>
      <c r="I106" s="142"/>
      <c r="J106" s="142"/>
      <c r="K106" s="142"/>
      <c r="L106" s="142"/>
      <c r="M106" s="142"/>
      <c r="N106" s="120" t="s">
        <v>683</v>
      </c>
      <c r="O106" s="79"/>
      <c r="P106" s="80"/>
      <c r="Q106" s="81"/>
      <c r="R106" s="141"/>
      <c r="S106" s="141"/>
      <c r="T106" s="14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  <c r="AO106" s="81"/>
      <c r="AP106" s="81"/>
    </row>
    <row r="107" spans="1:42" s="9" customFormat="1">
      <c r="A107" s="76"/>
      <c r="B107" s="76"/>
      <c r="C107" s="77"/>
      <c r="D107" s="78"/>
      <c r="E107" s="142" t="s">
        <v>755</v>
      </c>
      <c r="F107" s="148">
        <f t="shared" si="5"/>
        <v>46</v>
      </c>
      <c r="G107" s="142" t="str">
        <f t="shared" si="6"/>
        <v>TPSR</v>
      </c>
      <c r="H107" s="142" t="s">
        <v>29</v>
      </c>
      <c r="I107" s="142"/>
      <c r="J107" s="142"/>
      <c r="K107" s="142"/>
      <c r="L107" s="142"/>
      <c r="M107" s="142" t="s">
        <v>748</v>
      </c>
      <c r="N107" s="120" t="s">
        <v>683</v>
      </c>
      <c r="O107" s="79"/>
      <c r="P107" s="80"/>
      <c r="Q107" s="81"/>
      <c r="R107" s="141"/>
      <c r="S107" s="141"/>
      <c r="T107" s="141"/>
      <c r="U107" s="81"/>
      <c r="V107" s="81"/>
      <c r="W107" s="81"/>
      <c r="X107" s="81"/>
      <c r="Y107" s="81"/>
      <c r="Z107" s="81"/>
      <c r="AA107" s="81"/>
      <c r="AB107" s="81"/>
      <c r="AC107" s="81"/>
      <c r="AD107" s="81"/>
      <c r="AE107" s="81"/>
      <c r="AF107" s="81"/>
      <c r="AG107" s="81"/>
      <c r="AH107" s="81"/>
      <c r="AI107" s="81"/>
      <c r="AJ107" s="81"/>
      <c r="AK107" s="81"/>
      <c r="AL107" s="81"/>
      <c r="AM107" s="81"/>
      <c r="AN107" s="81"/>
      <c r="AO107" s="81"/>
      <c r="AP107" s="81"/>
    </row>
    <row r="108" spans="1:42" s="9" customFormat="1">
      <c r="A108" s="76"/>
      <c r="B108" s="76"/>
      <c r="C108" s="77"/>
      <c r="D108" s="78"/>
      <c r="E108" s="142" t="s">
        <v>756</v>
      </c>
      <c r="F108" s="148">
        <f t="shared" si="5"/>
        <v>47</v>
      </c>
      <c r="G108" s="142" t="str">
        <f t="shared" si="6"/>
        <v>TPSR</v>
      </c>
      <c r="H108" s="142" t="s">
        <v>32</v>
      </c>
      <c r="I108" s="142"/>
      <c r="J108" s="142"/>
      <c r="K108" s="142"/>
      <c r="L108" s="142"/>
      <c r="M108" s="142" t="s">
        <v>705</v>
      </c>
      <c r="N108" s="120" t="s">
        <v>683</v>
      </c>
      <c r="O108" s="79"/>
      <c r="P108" s="80"/>
      <c r="Q108" s="81"/>
      <c r="R108" s="141"/>
      <c r="S108" s="141"/>
      <c r="T108" s="141"/>
      <c r="U108" s="81"/>
      <c r="V108" s="81"/>
      <c r="W108" s="81"/>
      <c r="X108" s="81"/>
      <c r="Y108" s="81"/>
      <c r="Z108" s="81"/>
      <c r="AA108" s="81"/>
      <c r="AB108" s="81"/>
      <c r="AC108" s="81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81"/>
    </row>
    <row r="109" spans="1:42" s="9" customFormat="1">
      <c r="A109" s="76"/>
      <c r="B109" s="76"/>
      <c r="C109" s="77"/>
      <c r="D109" s="78"/>
      <c r="E109" s="142" t="s">
        <v>757</v>
      </c>
      <c r="F109" s="148">
        <f t="shared" si="5"/>
        <v>48</v>
      </c>
      <c r="G109" s="142" t="str">
        <f t="shared" si="6"/>
        <v>TPSR</v>
      </c>
      <c r="H109" s="142" t="s">
        <v>34</v>
      </c>
      <c r="I109" s="142"/>
      <c r="J109" s="142"/>
      <c r="K109" s="142"/>
      <c r="L109" s="142"/>
      <c r="M109" s="142" t="s">
        <v>723</v>
      </c>
      <c r="N109" s="120" t="s">
        <v>683</v>
      </c>
      <c r="O109" s="79"/>
      <c r="P109" s="80"/>
      <c r="Q109" s="81"/>
      <c r="R109" s="141"/>
      <c r="S109" s="141"/>
      <c r="T109" s="14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  <c r="AO109" s="81"/>
      <c r="AP109" s="81"/>
    </row>
    <row r="110" spans="1:42" s="9" customFormat="1">
      <c r="A110" s="76"/>
      <c r="B110" s="76"/>
      <c r="C110" s="77"/>
      <c r="D110" s="78"/>
      <c r="E110" s="142" t="s">
        <v>758</v>
      </c>
      <c r="F110" s="148">
        <f t="shared" si="5"/>
        <v>49</v>
      </c>
      <c r="G110" s="142" t="str">
        <f t="shared" si="6"/>
        <v>TPSR</v>
      </c>
      <c r="H110" s="142" t="s">
        <v>36</v>
      </c>
      <c r="I110" s="142"/>
      <c r="J110" s="142"/>
      <c r="K110" s="142"/>
      <c r="L110" s="142"/>
      <c r="M110" s="142" t="s">
        <v>759</v>
      </c>
      <c r="N110" s="120" t="s">
        <v>683</v>
      </c>
      <c r="O110" s="79"/>
      <c r="P110" s="80"/>
      <c r="Q110" s="81"/>
      <c r="R110" s="141"/>
      <c r="S110" s="141"/>
      <c r="T110" s="14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  <c r="AO110" s="81"/>
      <c r="AP110" s="81"/>
    </row>
    <row r="111" spans="1:42" s="9" customFormat="1">
      <c r="A111" s="76"/>
      <c r="B111" s="76"/>
      <c r="C111" s="77"/>
      <c r="D111" s="78"/>
      <c r="E111" s="142" t="s">
        <v>760</v>
      </c>
      <c r="F111" s="148">
        <f t="shared" si="5"/>
        <v>50</v>
      </c>
      <c r="G111" s="142" t="str">
        <f t="shared" si="6"/>
        <v>TPSR</v>
      </c>
      <c r="H111" s="142" t="s">
        <v>704</v>
      </c>
      <c r="I111" s="142"/>
      <c r="J111" s="142"/>
      <c r="K111" s="142"/>
      <c r="L111" s="142"/>
      <c r="M111" s="142"/>
      <c r="N111" s="120" t="s">
        <v>683</v>
      </c>
      <c r="O111" s="79"/>
      <c r="P111" s="80"/>
      <c r="Q111" s="81"/>
      <c r="R111" s="141"/>
      <c r="S111" s="141"/>
      <c r="T111" s="141"/>
      <c r="U111" s="81"/>
      <c r="V111" s="81"/>
      <c r="W111" s="81"/>
      <c r="X111" s="81"/>
      <c r="Y111" s="81"/>
      <c r="Z111" s="81"/>
      <c r="AA111" s="81"/>
      <c r="AB111" s="81"/>
      <c r="AC111" s="81"/>
      <c r="AD111" s="81"/>
      <c r="AE111" s="81"/>
      <c r="AF111" s="81"/>
      <c r="AG111" s="81"/>
      <c r="AH111" s="81"/>
      <c r="AI111" s="81"/>
      <c r="AJ111" s="81"/>
      <c r="AK111" s="81"/>
      <c r="AL111" s="81"/>
      <c r="AM111" s="81"/>
      <c r="AN111" s="81"/>
      <c r="AO111" s="81"/>
      <c r="AP111" s="81"/>
    </row>
    <row r="112" spans="1:42" s="9" customFormat="1">
      <c r="A112" s="76"/>
      <c r="B112" s="76"/>
      <c r="C112" s="77"/>
      <c r="D112" s="78"/>
      <c r="E112" s="142" t="s">
        <v>761</v>
      </c>
      <c r="F112" s="148">
        <f t="shared" si="5"/>
        <v>51</v>
      </c>
      <c r="G112" s="142" t="str">
        <f t="shared" si="6"/>
        <v>TPSR</v>
      </c>
      <c r="H112" s="142" t="s">
        <v>704</v>
      </c>
      <c r="I112" s="142"/>
      <c r="J112" s="142"/>
      <c r="K112" s="142"/>
      <c r="L112" s="142"/>
      <c r="M112" s="142" t="s">
        <v>748</v>
      </c>
      <c r="N112" s="120" t="s">
        <v>683</v>
      </c>
      <c r="O112" s="79"/>
      <c r="P112" s="80"/>
      <c r="Q112" s="81"/>
      <c r="R112" s="141"/>
      <c r="S112" s="141"/>
      <c r="T112" s="141"/>
      <c r="U112" s="81"/>
      <c r="V112" s="81"/>
      <c r="W112" s="81"/>
      <c r="X112" s="81"/>
      <c r="Y112" s="81"/>
      <c r="Z112" s="81"/>
      <c r="AA112" s="81"/>
      <c r="AB112" s="81"/>
      <c r="AC112" s="81"/>
      <c r="AD112" s="81"/>
      <c r="AE112" s="81"/>
      <c r="AF112" s="81"/>
      <c r="AG112" s="81"/>
      <c r="AH112" s="81"/>
      <c r="AI112" s="81"/>
      <c r="AJ112" s="81"/>
      <c r="AK112" s="81"/>
      <c r="AL112" s="81"/>
      <c r="AM112" s="81"/>
      <c r="AN112" s="81"/>
      <c r="AO112" s="81"/>
      <c r="AP112" s="81"/>
    </row>
    <row r="113" spans="1:42" s="9" customFormat="1">
      <c r="A113" s="76"/>
      <c r="B113" s="76"/>
      <c r="C113" s="77"/>
      <c r="D113" s="78"/>
      <c r="E113" s="142" t="s">
        <v>762</v>
      </c>
      <c r="F113" s="148">
        <f t="shared" si="5"/>
        <v>52</v>
      </c>
      <c r="G113" s="142" t="str">
        <f t="shared" si="6"/>
        <v>TPSR</v>
      </c>
      <c r="H113" s="142" t="s">
        <v>704</v>
      </c>
      <c r="I113" s="142"/>
      <c r="J113" s="142"/>
      <c r="K113" s="142"/>
      <c r="L113" s="142"/>
      <c r="M113" s="142" t="s">
        <v>705</v>
      </c>
      <c r="N113" s="120" t="s">
        <v>683</v>
      </c>
      <c r="O113" s="79"/>
      <c r="P113" s="80"/>
      <c r="Q113" s="81"/>
      <c r="R113" s="141"/>
      <c r="S113" s="141"/>
      <c r="T113" s="14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</row>
    <row r="114" spans="1:42" s="9" customFormat="1">
      <c r="A114" s="76"/>
      <c r="B114" s="76"/>
      <c r="C114" s="77"/>
      <c r="D114" s="78"/>
      <c r="E114" s="142" t="s">
        <v>763</v>
      </c>
      <c r="F114" s="148">
        <f t="shared" si="5"/>
        <v>53</v>
      </c>
      <c r="G114" s="142" t="str">
        <f t="shared" si="6"/>
        <v>TPSR</v>
      </c>
      <c r="H114" s="142" t="s">
        <v>704</v>
      </c>
      <c r="I114" s="142"/>
      <c r="J114" s="142"/>
      <c r="K114" s="142"/>
      <c r="L114" s="142"/>
      <c r="M114" s="142" t="s">
        <v>723</v>
      </c>
      <c r="N114" s="120" t="s">
        <v>683</v>
      </c>
      <c r="O114" s="79"/>
      <c r="P114" s="80"/>
      <c r="Q114" s="81"/>
      <c r="R114" s="141"/>
      <c r="S114" s="141"/>
      <c r="T114" s="14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</row>
    <row r="115" spans="1:42" s="9" customFormat="1">
      <c r="A115" s="76"/>
      <c r="B115" s="76"/>
      <c r="C115" s="77"/>
      <c r="D115" s="78"/>
      <c r="E115" s="142" t="s">
        <v>764</v>
      </c>
      <c r="F115" s="148">
        <f t="shared" si="5"/>
        <v>54</v>
      </c>
      <c r="G115" s="142" t="str">
        <f t="shared" si="6"/>
        <v>TPSR</v>
      </c>
      <c r="H115" s="142" t="s">
        <v>704</v>
      </c>
      <c r="I115" s="142"/>
      <c r="J115" s="142"/>
      <c r="K115" s="142"/>
      <c r="L115" s="142"/>
      <c r="M115" s="142" t="s">
        <v>759</v>
      </c>
      <c r="N115" s="120" t="s">
        <v>683</v>
      </c>
      <c r="O115" s="79"/>
      <c r="P115" s="80"/>
      <c r="Q115" s="81"/>
      <c r="R115" s="141"/>
      <c r="S115" s="141"/>
      <c r="T115" s="14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</row>
    <row r="116" spans="1:42" s="9" customFormat="1">
      <c r="A116" s="76"/>
      <c r="B116" s="76"/>
      <c r="C116" s="77"/>
      <c r="D116" s="78"/>
      <c r="E116" s="142" t="s">
        <v>765</v>
      </c>
      <c r="F116" s="148">
        <f t="shared" si="5"/>
        <v>55</v>
      </c>
      <c r="G116" s="142" t="str">
        <f t="shared" si="6"/>
        <v>TPSR</v>
      </c>
      <c r="H116" s="142" t="s">
        <v>704</v>
      </c>
      <c r="I116" s="142"/>
      <c r="J116" s="142"/>
      <c r="K116" s="142"/>
      <c r="L116" s="142"/>
      <c r="M116" s="142" t="s">
        <v>751</v>
      </c>
      <c r="N116" s="120" t="s">
        <v>683</v>
      </c>
      <c r="O116" s="79"/>
      <c r="P116" s="80"/>
      <c r="Q116" s="81"/>
      <c r="R116" s="141"/>
      <c r="S116" s="141"/>
      <c r="T116" s="14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</row>
    <row r="117" spans="1:42">
      <c r="A117" s="76"/>
      <c r="B117" s="76"/>
      <c r="C117" s="77"/>
      <c r="D117" s="78"/>
      <c r="E117" s="142" t="s">
        <v>766</v>
      </c>
      <c r="F117" s="148">
        <f t="shared" si="5"/>
        <v>56</v>
      </c>
      <c r="G117" s="142" t="str">
        <f t="shared" si="6"/>
        <v>TPSR</v>
      </c>
      <c r="H117" s="142" t="s">
        <v>704</v>
      </c>
      <c r="I117" s="142"/>
      <c r="J117" s="142"/>
      <c r="K117" s="142"/>
      <c r="L117" s="142"/>
      <c r="M117" s="142" t="s">
        <v>753</v>
      </c>
      <c r="N117" s="120" t="s">
        <v>683</v>
      </c>
      <c r="O117" s="79"/>
      <c r="P117" s="80"/>
      <c r="Q117" s="81"/>
      <c r="R117" s="141"/>
      <c r="S117" s="141"/>
      <c r="T117" s="141"/>
      <c r="U117" s="81"/>
      <c r="V117" s="81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</row>
    <row r="118" spans="1:42">
      <c r="A118" s="76"/>
      <c r="B118" s="76"/>
      <c r="C118" s="77"/>
      <c r="D118" s="78"/>
      <c r="E118" s="142" t="s">
        <v>767</v>
      </c>
      <c r="F118" s="148">
        <f t="shared" si="5"/>
        <v>57</v>
      </c>
      <c r="G118" s="142" t="str">
        <f t="shared" si="6"/>
        <v>TPSR</v>
      </c>
      <c r="H118" s="142" t="s">
        <v>704</v>
      </c>
      <c r="I118" s="142"/>
      <c r="J118" s="142"/>
      <c r="K118" s="142"/>
      <c r="L118" s="142"/>
      <c r="M118" s="142"/>
      <c r="N118" s="120" t="s">
        <v>683</v>
      </c>
      <c r="O118" s="79"/>
      <c r="P118" s="80"/>
      <c r="Q118" s="81"/>
      <c r="R118" s="141"/>
      <c r="S118" s="141"/>
      <c r="T118" s="141"/>
      <c r="U118" s="81"/>
      <c r="V118" s="81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79"/>
      <c r="AN118" s="79"/>
      <c r="AO118" s="79"/>
      <c r="AP118" s="79"/>
    </row>
    <row r="119" spans="1:42" s="9" customFormat="1">
      <c r="A119" s="76"/>
      <c r="B119" s="76"/>
      <c r="C119" s="77"/>
      <c r="D119" s="78"/>
      <c r="E119" s="142" t="s">
        <v>768</v>
      </c>
      <c r="F119" s="148">
        <f t="shared" si="5"/>
        <v>58</v>
      </c>
      <c r="G119" s="142" t="str">
        <f t="shared" si="6"/>
        <v>TPSR</v>
      </c>
      <c r="H119" s="142" t="s">
        <v>58</v>
      </c>
      <c r="I119" s="142" t="s">
        <v>82</v>
      </c>
      <c r="J119" s="142" t="s">
        <v>70</v>
      </c>
      <c r="K119" s="142"/>
      <c r="L119" s="142"/>
      <c r="M119" s="142" t="s">
        <v>748</v>
      </c>
      <c r="N119" s="120" t="s">
        <v>683</v>
      </c>
      <c r="O119" s="79"/>
      <c r="P119" s="80"/>
      <c r="Q119" s="81"/>
      <c r="R119" s="141"/>
      <c r="S119" s="141"/>
      <c r="T119" s="141"/>
      <c r="U119" s="81"/>
      <c r="V119" s="81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79"/>
      <c r="AN119" s="79"/>
      <c r="AO119" s="79"/>
      <c r="AP119" s="79"/>
    </row>
    <row r="120" spans="1:42" s="9" customFormat="1">
      <c r="A120" s="76"/>
      <c r="B120" s="76"/>
      <c r="C120" s="77"/>
      <c r="D120" s="78"/>
      <c r="E120" s="142" t="s">
        <v>769</v>
      </c>
      <c r="F120" s="148">
        <f t="shared" si="5"/>
        <v>59</v>
      </c>
      <c r="G120" s="142" t="str">
        <f t="shared" si="6"/>
        <v>TPSR</v>
      </c>
      <c r="H120" s="142" t="s">
        <v>60</v>
      </c>
      <c r="I120" s="142" t="s">
        <v>84</v>
      </c>
      <c r="J120" s="142" t="s">
        <v>72</v>
      </c>
      <c r="K120" s="142"/>
      <c r="L120" s="142"/>
      <c r="M120" s="142" t="s">
        <v>705</v>
      </c>
      <c r="N120" s="120" t="s">
        <v>683</v>
      </c>
      <c r="O120" s="79"/>
      <c r="P120" s="80"/>
      <c r="Q120" s="81"/>
      <c r="R120" s="141"/>
      <c r="S120" s="141"/>
      <c r="T120" s="141"/>
      <c r="U120" s="81"/>
      <c r="V120" s="81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79"/>
      <c r="AN120" s="79"/>
      <c r="AO120" s="79"/>
      <c r="AP120" s="79"/>
    </row>
    <row r="121" spans="1:42" s="9" customFormat="1">
      <c r="A121" s="76"/>
      <c r="B121" s="76"/>
      <c r="C121" s="77"/>
      <c r="D121" s="78"/>
      <c r="E121" s="142" t="s">
        <v>770</v>
      </c>
      <c r="F121" s="148">
        <f t="shared" si="5"/>
        <v>60</v>
      </c>
      <c r="G121" s="142" t="str">
        <f t="shared" si="6"/>
        <v>TPSR</v>
      </c>
      <c r="H121" s="142" t="s">
        <v>62</v>
      </c>
      <c r="I121" s="142" t="s">
        <v>86</v>
      </c>
      <c r="J121" s="142" t="s">
        <v>74</v>
      </c>
      <c r="K121" s="142"/>
      <c r="L121" s="142"/>
      <c r="M121" s="142" t="s">
        <v>723</v>
      </c>
      <c r="N121" s="120" t="s">
        <v>683</v>
      </c>
      <c r="O121" s="79"/>
      <c r="P121" s="80"/>
      <c r="Q121" s="81"/>
      <c r="R121" s="141"/>
      <c r="S121" s="141"/>
      <c r="T121" s="141"/>
      <c r="U121" s="81"/>
      <c r="V121" s="81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79"/>
      <c r="AN121" s="79"/>
      <c r="AO121" s="79"/>
      <c r="AP121" s="79"/>
    </row>
    <row r="122" spans="1:42" s="9" customFormat="1">
      <c r="A122" s="76"/>
      <c r="B122" s="76"/>
      <c r="C122" s="77"/>
      <c r="D122" s="78"/>
      <c r="E122" s="142" t="s">
        <v>771</v>
      </c>
      <c r="F122" s="148">
        <f t="shared" si="5"/>
        <v>61</v>
      </c>
      <c r="G122" s="142" t="str">
        <f t="shared" si="6"/>
        <v>TPSR</v>
      </c>
      <c r="H122" s="142" t="s">
        <v>64</v>
      </c>
      <c r="I122" s="142" t="s">
        <v>88</v>
      </c>
      <c r="J122" s="142" t="s">
        <v>76</v>
      </c>
      <c r="K122" s="142"/>
      <c r="L122" s="142"/>
      <c r="M122" s="142" t="s">
        <v>759</v>
      </c>
      <c r="N122" s="120" t="s">
        <v>683</v>
      </c>
      <c r="O122" s="79"/>
      <c r="P122" s="80"/>
      <c r="Q122" s="81"/>
      <c r="R122" s="141"/>
      <c r="S122" s="141"/>
      <c r="T122" s="141"/>
      <c r="U122" s="81"/>
      <c r="V122" s="81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79"/>
      <c r="AN122" s="79"/>
      <c r="AO122" s="79"/>
      <c r="AP122" s="79"/>
    </row>
    <row r="123" spans="1:42" s="9" customFormat="1">
      <c r="A123" s="76"/>
      <c r="B123" s="76"/>
      <c r="C123" s="77"/>
      <c r="D123" s="78"/>
      <c r="E123" s="142" t="s">
        <v>772</v>
      </c>
      <c r="F123" s="148">
        <f t="shared" si="5"/>
        <v>62</v>
      </c>
      <c r="G123" s="142" t="str">
        <f t="shared" si="6"/>
        <v>TPSR</v>
      </c>
      <c r="H123" s="142" t="s">
        <v>66</v>
      </c>
      <c r="I123" s="142" t="s">
        <v>90</v>
      </c>
      <c r="J123" s="142" t="s">
        <v>78</v>
      </c>
      <c r="K123" s="142"/>
      <c r="L123" s="142"/>
      <c r="M123" s="142" t="s">
        <v>751</v>
      </c>
      <c r="N123" s="120" t="s">
        <v>683</v>
      </c>
      <c r="O123" s="79"/>
      <c r="P123" s="80"/>
      <c r="Q123" s="81"/>
      <c r="R123" s="141"/>
      <c r="S123" s="141"/>
      <c r="T123" s="141"/>
      <c r="U123" s="81"/>
      <c r="V123" s="81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79"/>
      <c r="AN123" s="79"/>
      <c r="AO123" s="79"/>
      <c r="AP123" s="79"/>
    </row>
    <row r="124" spans="1:42" s="9" customFormat="1">
      <c r="A124" s="76"/>
      <c r="B124" s="76"/>
      <c r="C124" s="77"/>
      <c r="D124" s="78"/>
      <c r="E124" s="142" t="s">
        <v>773</v>
      </c>
      <c r="F124" s="148">
        <f t="shared" si="5"/>
        <v>63</v>
      </c>
      <c r="G124" s="142" t="str">
        <f t="shared" si="6"/>
        <v>TPSR</v>
      </c>
      <c r="H124" s="142" t="s">
        <v>68</v>
      </c>
      <c r="I124" s="142" t="s">
        <v>92</v>
      </c>
      <c r="J124" s="142" t="s">
        <v>80</v>
      </c>
      <c r="K124" s="142"/>
      <c r="L124" s="142"/>
      <c r="M124" s="142" t="s">
        <v>753</v>
      </c>
      <c r="N124" s="120" t="s">
        <v>683</v>
      </c>
      <c r="O124" s="79"/>
      <c r="P124" s="80"/>
      <c r="Q124" s="81"/>
      <c r="R124" s="141"/>
      <c r="S124" s="141"/>
      <c r="T124" s="141"/>
      <c r="U124" s="81"/>
      <c r="V124" s="81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</row>
    <row r="125" spans="1:42" s="9" customFormat="1">
      <c r="A125" s="76"/>
      <c r="B125" s="76"/>
      <c r="C125" s="77"/>
      <c r="D125" s="78"/>
      <c r="E125" s="142" t="s">
        <v>774</v>
      </c>
      <c r="F125" s="148">
        <f t="shared" si="5"/>
        <v>64</v>
      </c>
      <c r="G125" s="142" t="str">
        <f t="shared" si="6"/>
        <v>TPSR</v>
      </c>
      <c r="H125" s="142" t="s">
        <v>704</v>
      </c>
      <c r="I125" s="142"/>
      <c r="J125" s="142"/>
      <c r="K125" s="142"/>
      <c r="L125" s="142"/>
      <c r="M125" s="142"/>
      <c r="N125" s="120" t="s">
        <v>683</v>
      </c>
      <c r="O125" s="79"/>
      <c r="P125" s="80"/>
      <c r="Q125" s="81"/>
      <c r="R125" s="141"/>
      <c r="S125" s="141"/>
      <c r="T125" s="141"/>
      <c r="U125" s="81"/>
      <c r="V125" s="81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</row>
    <row r="126" spans="1:42" s="9" customFormat="1">
      <c r="A126" s="76"/>
      <c r="B126" s="76"/>
      <c r="C126" s="77"/>
      <c r="D126" s="78"/>
      <c r="E126" s="142" t="s">
        <v>775</v>
      </c>
      <c r="F126" s="148">
        <f t="shared" si="5"/>
        <v>65</v>
      </c>
      <c r="G126" s="142" t="str">
        <f t="shared" si="6"/>
        <v>TPSR</v>
      </c>
      <c r="H126" s="142" t="s">
        <v>46</v>
      </c>
      <c r="I126" s="142"/>
      <c r="J126" s="142"/>
      <c r="K126" s="142"/>
      <c r="L126" s="142"/>
      <c r="M126" s="142" t="s">
        <v>748</v>
      </c>
      <c r="N126" s="120" t="s">
        <v>683</v>
      </c>
      <c r="O126" s="79"/>
      <c r="P126" s="80"/>
      <c r="Q126" s="81"/>
      <c r="R126" s="141"/>
      <c r="S126" s="141"/>
      <c r="T126" s="141"/>
      <c r="U126" s="81"/>
      <c r="V126" s="81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</row>
    <row r="127" spans="1:42" s="9" customFormat="1">
      <c r="A127" s="76"/>
      <c r="B127" s="76"/>
      <c r="C127" s="77"/>
      <c r="D127" s="78"/>
      <c r="E127" s="142" t="s">
        <v>776</v>
      </c>
      <c r="F127" s="148">
        <f t="shared" si="5"/>
        <v>66</v>
      </c>
      <c r="G127" s="142" t="str">
        <f t="shared" si="6"/>
        <v>TPSR</v>
      </c>
      <c r="H127" s="142" t="s">
        <v>48</v>
      </c>
      <c r="I127" s="142"/>
      <c r="J127" s="142"/>
      <c r="K127" s="142"/>
      <c r="L127" s="142"/>
      <c r="M127" s="142" t="s">
        <v>705</v>
      </c>
      <c r="N127" s="120" t="s">
        <v>683</v>
      </c>
      <c r="O127" s="79"/>
      <c r="P127" s="80"/>
      <c r="Q127" s="81"/>
      <c r="R127" s="141"/>
      <c r="S127" s="141"/>
      <c r="T127" s="141"/>
      <c r="U127" s="81"/>
      <c r="V127" s="81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79"/>
      <c r="AN127" s="79"/>
      <c r="AO127" s="79"/>
      <c r="AP127" s="79"/>
    </row>
    <row r="128" spans="1:42" s="9" customFormat="1">
      <c r="A128" s="76"/>
      <c r="B128" s="76"/>
      <c r="C128" s="77"/>
      <c r="D128" s="78"/>
      <c r="E128" s="142" t="s">
        <v>777</v>
      </c>
      <c r="F128" s="148">
        <f t="shared" si="5"/>
        <v>67</v>
      </c>
      <c r="G128" s="142" t="str">
        <f t="shared" si="6"/>
        <v>TPSR</v>
      </c>
      <c r="H128" s="142" t="s">
        <v>50</v>
      </c>
      <c r="I128" s="142"/>
      <c r="J128" s="142"/>
      <c r="K128" s="142"/>
      <c r="L128" s="142"/>
      <c r="M128" s="142" t="s">
        <v>723</v>
      </c>
      <c r="N128" s="120" t="s">
        <v>683</v>
      </c>
      <c r="O128" s="79"/>
      <c r="P128" s="80"/>
      <c r="Q128" s="81"/>
      <c r="R128" s="141"/>
      <c r="S128" s="141"/>
      <c r="T128" s="141"/>
      <c r="U128" s="81"/>
      <c r="V128" s="81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79"/>
      <c r="AN128" s="79"/>
      <c r="AO128" s="79"/>
      <c r="AP128" s="79"/>
    </row>
    <row r="129" spans="1:42" s="9" customFormat="1">
      <c r="A129" s="76"/>
      <c r="B129" s="76"/>
      <c r="C129" s="77"/>
      <c r="D129" s="78"/>
      <c r="E129" s="142" t="s">
        <v>778</v>
      </c>
      <c r="F129" s="148">
        <f t="shared" si="5"/>
        <v>68</v>
      </c>
      <c r="G129" s="142" t="str">
        <f t="shared" si="6"/>
        <v>TPSR</v>
      </c>
      <c r="H129" s="142" t="s">
        <v>52</v>
      </c>
      <c r="I129" s="142"/>
      <c r="J129" s="142"/>
      <c r="K129" s="142"/>
      <c r="L129" s="142"/>
      <c r="M129" s="142" t="s">
        <v>759</v>
      </c>
      <c r="N129" s="120" t="s">
        <v>683</v>
      </c>
      <c r="O129" s="79"/>
      <c r="P129" s="80"/>
      <c r="Q129" s="81"/>
      <c r="R129" s="141"/>
      <c r="S129" s="141"/>
      <c r="T129" s="141"/>
      <c r="U129" s="81"/>
      <c r="V129" s="81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79"/>
      <c r="AN129" s="79"/>
      <c r="AO129" s="79"/>
      <c r="AP129" s="79"/>
    </row>
    <row r="130" spans="1:42" s="9" customFormat="1">
      <c r="A130" s="76"/>
      <c r="B130" s="76"/>
      <c r="C130" s="77"/>
      <c r="D130" s="78"/>
      <c r="E130" s="142" t="s">
        <v>779</v>
      </c>
      <c r="F130" s="148">
        <f t="shared" si="5"/>
        <v>69</v>
      </c>
      <c r="G130" s="142" t="str">
        <f t="shared" si="6"/>
        <v>TPSR</v>
      </c>
      <c r="H130" s="142" t="s">
        <v>54</v>
      </c>
      <c r="I130" s="142"/>
      <c r="J130" s="142"/>
      <c r="K130" s="142"/>
      <c r="L130" s="142"/>
      <c r="M130" s="142" t="s">
        <v>751</v>
      </c>
      <c r="N130" s="120" t="s">
        <v>683</v>
      </c>
      <c r="O130" s="79"/>
      <c r="P130" s="80"/>
      <c r="Q130" s="81"/>
      <c r="R130" s="141"/>
      <c r="S130" s="141"/>
      <c r="T130" s="141"/>
      <c r="U130" s="81"/>
      <c r="V130" s="81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79"/>
      <c r="AN130" s="79"/>
      <c r="AO130" s="79"/>
      <c r="AP130" s="79"/>
    </row>
    <row r="131" spans="1:42" s="9" customFormat="1">
      <c r="A131" s="76"/>
      <c r="B131" s="76"/>
      <c r="C131" s="77"/>
      <c r="D131" s="78"/>
      <c r="E131" s="142" t="s">
        <v>780</v>
      </c>
      <c r="F131" s="148">
        <f t="shared" si="5"/>
        <v>70</v>
      </c>
      <c r="G131" s="142" t="str">
        <f t="shared" si="6"/>
        <v>TPSR</v>
      </c>
      <c r="H131" s="142" t="s">
        <v>56</v>
      </c>
      <c r="I131" s="142"/>
      <c r="J131" s="142"/>
      <c r="K131" s="142"/>
      <c r="L131" s="142"/>
      <c r="M131" s="142" t="s">
        <v>753</v>
      </c>
      <c r="N131" s="120" t="s">
        <v>683</v>
      </c>
      <c r="O131" s="79"/>
      <c r="P131" s="80"/>
      <c r="Q131" s="81"/>
      <c r="R131" s="141"/>
      <c r="S131" s="141"/>
      <c r="T131" s="141"/>
      <c r="U131" s="81"/>
      <c r="V131" s="81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79"/>
      <c r="AN131" s="79"/>
      <c r="AO131" s="79"/>
      <c r="AP131" s="79"/>
    </row>
    <row r="132" spans="1:42" s="9" customFormat="1">
      <c r="A132" s="76"/>
      <c r="B132" s="76"/>
      <c r="C132" s="77"/>
      <c r="D132" s="78"/>
      <c r="E132" s="142" t="s">
        <v>781</v>
      </c>
      <c r="F132" s="148">
        <f t="shared" si="5"/>
        <v>71</v>
      </c>
      <c r="G132" s="142" t="str">
        <f t="shared" si="6"/>
        <v>TPSR</v>
      </c>
      <c r="H132" s="142" t="s">
        <v>704</v>
      </c>
      <c r="I132" s="142"/>
      <c r="J132" s="142"/>
      <c r="K132" s="142"/>
      <c r="L132" s="142"/>
      <c r="M132" s="142"/>
      <c r="N132" s="120" t="s">
        <v>683</v>
      </c>
      <c r="O132" s="79"/>
      <c r="P132" s="80"/>
      <c r="Q132" s="81"/>
      <c r="R132" s="141"/>
      <c r="S132" s="141"/>
      <c r="T132" s="141"/>
      <c r="U132" s="81"/>
      <c r="V132" s="81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79"/>
      <c r="AN132" s="79"/>
      <c r="AO132" s="79"/>
      <c r="AP132" s="79"/>
    </row>
    <row r="133" spans="1:42" s="9" customFormat="1">
      <c r="A133" s="76"/>
      <c r="B133" s="76"/>
      <c r="C133" s="77"/>
      <c r="D133" s="78"/>
      <c r="E133" s="142" t="s">
        <v>782</v>
      </c>
      <c r="F133" s="148">
        <f t="shared" si="5"/>
        <v>72</v>
      </c>
      <c r="G133" s="142" t="str">
        <f t="shared" si="6"/>
        <v>TPSR</v>
      </c>
      <c r="H133" s="142" t="s">
        <v>704</v>
      </c>
      <c r="I133" s="142"/>
      <c r="J133" s="142"/>
      <c r="K133" s="142"/>
      <c r="L133" s="142"/>
      <c r="M133" s="142" t="s">
        <v>748</v>
      </c>
      <c r="N133" s="120" t="s">
        <v>683</v>
      </c>
      <c r="O133" s="79"/>
      <c r="P133" s="80"/>
      <c r="Q133" s="81"/>
      <c r="R133" s="141"/>
      <c r="S133" s="141"/>
      <c r="T133" s="141"/>
      <c r="U133" s="81"/>
      <c r="V133" s="81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79"/>
      <c r="AN133" s="79"/>
      <c r="AO133" s="79"/>
      <c r="AP133" s="79"/>
    </row>
    <row r="134" spans="1:42" s="9" customFormat="1">
      <c r="A134" s="76"/>
      <c r="B134" s="76"/>
      <c r="C134" s="77"/>
      <c r="D134" s="78"/>
      <c r="E134" s="142" t="s">
        <v>783</v>
      </c>
      <c r="F134" s="148">
        <f t="shared" si="5"/>
        <v>73</v>
      </c>
      <c r="G134" s="142" t="str">
        <f t="shared" si="6"/>
        <v>TPSR</v>
      </c>
      <c r="H134" s="142" t="s">
        <v>704</v>
      </c>
      <c r="I134" s="142"/>
      <c r="J134" s="142"/>
      <c r="K134" s="142"/>
      <c r="L134" s="142"/>
      <c r="M134" s="142" t="s">
        <v>705</v>
      </c>
      <c r="N134" s="120" t="s">
        <v>683</v>
      </c>
      <c r="O134" s="79"/>
      <c r="P134" s="80"/>
      <c r="Q134" s="81"/>
      <c r="R134" s="141"/>
      <c r="S134" s="141"/>
      <c r="T134" s="141"/>
      <c r="U134" s="81"/>
      <c r="V134" s="81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</row>
    <row r="135" spans="1:42" s="9" customFormat="1">
      <c r="A135" s="76"/>
      <c r="B135" s="76"/>
      <c r="C135" s="77"/>
      <c r="D135" s="78"/>
      <c r="E135" s="142" t="s">
        <v>784</v>
      </c>
      <c r="F135" s="148">
        <f t="shared" si="5"/>
        <v>74</v>
      </c>
      <c r="G135" s="142" t="str">
        <f t="shared" si="6"/>
        <v>TPSR</v>
      </c>
      <c r="H135" s="142" t="s">
        <v>704</v>
      </c>
      <c r="I135" s="142"/>
      <c r="J135" s="142"/>
      <c r="K135" s="142"/>
      <c r="L135" s="142"/>
      <c r="M135" s="142" t="s">
        <v>723</v>
      </c>
      <c r="N135" s="120" t="s">
        <v>683</v>
      </c>
      <c r="O135" s="79"/>
      <c r="P135" s="80"/>
      <c r="Q135" s="81"/>
      <c r="R135" s="141"/>
      <c r="S135" s="141"/>
      <c r="T135" s="141"/>
      <c r="U135" s="81"/>
      <c r="V135" s="81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</row>
    <row r="136" spans="1:42" s="9" customFormat="1">
      <c r="A136" s="76"/>
      <c r="B136" s="76"/>
      <c r="C136" s="77"/>
      <c r="D136" s="78"/>
      <c r="E136" s="142" t="s">
        <v>785</v>
      </c>
      <c r="F136" s="148">
        <f t="shared" si="5"/>
        <v>75</v>
      </c>
      <c r="G136" s="142" t="str">
        <f t="shared" si="6"/>
        <v>TPSR</v>
      </c>
      <c r="H136" s="142" t="s">
        <v>704</v>
      </c>
      <c r="I136" s="142"/>
      <c r="J136" s="142"/>
      <c r="K136" s="142"/>
      <c r="L136" s="142"/>
      <c r="M136" s="142" t="s">
        <v>759</v>
      </c>
      <c r="N136" s="120" t="s">
        <v>683</v>
      </c>
      <c r="O136" s="79"/>
      <c r="P136" s="80"/>
      <c r="Q136" s="81"/>
      <c r="R136" s="141"/>
      <c r="S136" s="141"/>
      <c r="T136" s="141"/>
      <c r="U136" s="81"/>
      <c r="V136" s="81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</row>
    <row r="137" spans="1:42" s="9" customFormat="1">
      <c r="A137" s="76"/>
      <c r="B137" s="76"/>
      <c r="C137" s="77"/>
      <c r="D137" s="78"/>
      <c r="E137" s="142" t="s">
        <v>786</v>
      </c>
      <c r="F137" s="148">
        <f t="shared" si="5"/>
        <v>76</v>
      </c>
      <c r="G137" s="142" t="str">
        <f t="shared" si="6"/>
        <v>TPSR</v>
      </c>
      <c r="H137" s="142" t="s">
        <v>704</v>
      </c>
      <c r="I137" s="142"/>
      <c r="J137" s="142"/>
      <c r="K137" s="142"/>
      <c r="L137" s="142"/>
      <c r="M137" s="142" t="s">
        <v>751</v>
      </c>
      <c r="N137" s="120" t="s">
        <v>683</v>
      </c>
      <c r="O137" s="79"/>
      <c r="P137" s="80"/>
      <c r="Q137" s="81"/>
      <c r="R137" s="141"/>
      <c r="S137" s="141"/>
      <c r="T137" s="141"/>
      <c r="U137" s="81"/>
      <c r="V137" s="81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79"/>
      <c r="AN137" s="79"/>
      <c r="AO137" s="79"/>
      <c r="AP137" s="79"/>
    </row>
    <row r="138" spans="1:42" s="9" customFormat="1">
      <c r="A138" s="76"/>
      <c r="B138" s="76"/>
      <c r="C138" s="77"/>
      <c r="D138" s="78"/>
      <c r="E138" s="142" t="s">
        <v>787</v>
      </c>
      <c r="F138" s="148">
        <f t="shared" si="5"/>
        <v>77</v>
      </c>
      <c r="G138" s="142" t="str">
        <f t="shared" si="6"/>
        <v>TPSR</v>
      </c>
      <c r="H138" s="142" t="s">
        <v>704</v>
      </c>
      <c r="I138" s="142"/>
      <c r="J138" s="142"/>
      <c r="K138" s="142"/>
      <c r="L138" s="142"/>
      <c r="M138" s="142" t="s">
        <v>753</v>
      </c>
      <c r="N138" s="120" t="s">
        <v>683</v>
      </c>
      <c r="O138" s="79"/>
      <c r="P138" s="80"/>
      <c r="Q138" s="81"/>
      <c r="R138" s="141"/>
      <c r="S138" s="141"/>
      <c r="T138" s="141"/>
      <c r="U138" s="81"/>
      <c r="V138" s="81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79"/>
      <c r="AK138" s="79"/>
      <c r="AL138" s="79"/>
      <c r="AM138" s="79"/>
      <c r="AN138" s="79"/>
      <c r="AO138" s="79"/>
      <c r="AP138" s="79"/>
    </row>
    <row r="139" spans="1:42" s="9" customFormat="1">
      <c r="A139" s="76"/>
      <c r="B139" s="76"/>
      <c r="C139" s="77"/>
      <c r="D139" s="78"/>
      <c r="E139" s="142" t="s">
        <v>788</v>
      </c>
      <c r="F139" s="148">
        <f t="shared" si="5"/>
        <v>78</v>
      </c>
      <c r="G139" s="142" t="str">
        <f t="shared" si="6"/>
        <v>TPSR</v>
      </c>
      <c r="H139" s="142" t="s">
        <v>704</v>
      </c>
      <c r="I139" s="142"/>
      <c r="J139" s="142"/>
      <c r="K139" s="142"/>
      <c r="L139" s="142"/>
      <c r="M139" s="142"/>
      <c r="N139" s="120" t="s">
        <v>683</v>
      </c>
      <c r="O139" s="79"/>
      <c r="P139" s="80"/>
      <c r="Q139" s="81"/>
      <c r="R139" s="141"/>
      <c r="S139" s="141"/>
      <c r="T139" s="141"/>
      <c r="U139" s="81"/>
      <c r="V139" s="81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</row>
    <row r="140" spans="1:42" s="9" customFormat="1">
      <c r="A140" s="76"/>
      <c r="B140" s="76"/>
      <c r="C140" s="77"/>
      <c r="D140" s="78"/>
      <c r="E140" s="142" t="s">
        <v>789</v>
      </c>
      <c r="F140" s="148">
        <f t="shared" si="5"/>
        <v>79</v>
      </c>
      <c r="G140" s="142" t="str">
        <f t="shared" si="6"/>
        <v>TPSR</v>
      </c>
      <c r="H140" s="142" t="s">
        <v>704</v>
      </c>
      <c r="I140" s="142"/>
      <c r="J140" s="142"/>
      <c r="K140" s="142"/>
      <c r="L140" s="142"/>
      <c r="M140" s="142" t="s">
        <v>748</v>
      </c>
      <c r="N140" s="120" t="s">
        <v>683</v>
      </c>
      <c r="O140" s="79"/>
      <c r="P140" s="80"/>
      <c r="Q140" s="81"/>
      <c r="R140" s="141"/>
      <c r="S140" s="141"/>
      <c r="T140" s="141"/>
      <c r="U140" s="81"/>
      <c r="V140" s="81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79"/>
      <c r="AN140" s="79"/>
      <c r="AO140" s="79"/>
      <c r="AP140" s="79"/>
    </row>
    <row r="141" spans="1:42" s="9" customFormat="1">
      <c r="A141" s="76"/>
      <c r="B141" s="76"/>
      <c r="C141" s="77"/>
      <c r="D141" s="78"/>
      <c r="E141" s="142" t="s">
        <v>790</v>
      </c>
      <c r="F141" s="148">
        <f t="shared" si="5"/>
        <v>80</v>
      </c>
      <c r="G141" s="142" t="str">
        <f t="shared" si="6"/>
        <v>TPSR</v>
      </c>
      <c r="H141" s="142" t="s">
        <v>704</v>
      </c>
      <c r="I141" s="142"/>
      <c r="J141" s="142"/>
      <c r="K141" s="142"/>
      <c r="L141" s="142"/>
      <c r="M141" s="142" t="s">
        <v>705</v>
      </c>
      <c r="N141" s="120" t="s">
        <v>683</v>
      </c>
      <c r="O141" s="79"/>
      <c r="P141" s="80"/>
      <c r="Q141" s="81"/>
      <c r="R141" s="141"/>
      <c r="S141" s="141"/>
      <c r="T141" s="141"/>
      <c r="U141" s="81"/>
      <c r="V141" s="81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79"/>
      <c r="AN141" s="79"/>
      <c r="AO141" s="79"/>
      <c r="AP141" s="79"/>
    </row>
    <row r="142" spans="1:42" s="9" customFormat="1">
      <c r="A142" s="76"/>
      <c r="B142" s="76"/>
      <c r="C142" s="77"/>
      <c r="D142" s="78"/>
      <c r="E142" s="142" t="s">
        <v>791</v>
      </c>
      <c r="F142" s="148">
        <f t="shared" si="5"/>
        <v>81</v>
      </c>
      <c r="G142" s="142" t="str">
        <f t="shared" si="6"/>
        <v>TPSR</v>
      </c>
      <c r="H142" s="142" t="s">
        <v>704</v>
      </c>
      <c r="I142" s="142"/>
      <c r="J142" s="142"/>
      <c r="K142" s="142"/>
      <c r="L142" s="142"/>
      <c r="M142" s="142" t="s">
        <v>723</v>
      </c>
      <c r="N142" s="120" t="s">
        <v>683</v>
      </c>
      <c r="O142" s="79"/>
      <c r="P142" s="80"/>
      <c r="Q142" s="81"/>
      <c r="R142" s="141"/>
      <c r="S142" s="141"/>
      <c r="T142" s="141"/>
      <c r="U142" s="81"/>
      <c r="V142" s="81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79"/>
      <c r="AN142" s="79"/>
      <c r="AO142" s="79"/>
      <c r="AP142" s="79"/>
    </row>
    <row r="143" spans="1:42" s="9" customFormat="1">
      <c r="A143" s="76"/>
      <c r="B143" s="76"/>
      <c r="C143" s="77"/>
      <c r="D143" s="78"/>
      <c r="E143" s="142" t="s">
        <v>792</v>
      </c>
      <c r="F143" s="148">
        <f t="shared" si="5"/>
        <v>82</v>
      </c>
      <c r="G143" s="142" t="str">
        <f t="shared" si="6"/>
        <v>TPSR</v>
      </c>
      <c r="H143" s="142" t="s">
        <v>704</v>
      </c>
      <c r="I143" s="142"/>
      <c r="J143" s="142"/>
      <c r="K143" s="142"/>
      <c r="L143" s="142"/>
      <c r="M143" s="142" t="s">
        <v>759</v>
      </c>
      <c r="N143" s="120" t="s">
        <v>683</v>
      </c>
      <c r="O143" s="79"/>
      <c r="P143" s="80"/>
      <c r="Q143" s="81"/>
      <c r="R143" s="141"/>
      <c r="S143" s="141"/>
      <c r="T143" s="141"/>
      <c r="U143" s="81"/>
      <c r="V143" s="81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79"/>
      <c r="AN143" s="79"/>
      <c r="AO143" s="79"/>
      <c r="AP143" s="79"/>
    </row>
    <row r="144" spans="1:42" s="9" customFormat="1">
      <c r="A144" s="76"/>
      <c r="B144" s="76"/>
      <c r="C144" s="77"/>
      <c r="D144" s="78"/>
      <c r="E144" s="142" t="s">
        <v>793</v>
      </c>
      <c r="F144" s="148">
        <f t="shared" si="5"/>
        <v>83</v>
      </c>
      <c r="G144" s="142" t="str">
        <f t="shared" si="6"/>
        <v>TPSR</v>
      </c>
      <c r="H144" s="142" t="s">
        <v>704</v>
      </c>
      <c r="I144" s="142"/>
      <c r="J144" s="142"/>
      <c r="K144" s="142"/>
      <c r="L144" s="142"/>
      <c r="M144" s="142" t="s">
        <v>751</v>
      </c>
      <c r="N144" s="120" t="s">
        <v>683</v>
      </c>
      <c r="O144" s="79"/>
      <c r="P144" s="80"/>
      <c r="Q144" s="81"/>
      <c r="R144" s="141"/>
      <c r="S144" s="141"/>
      <c r="T144" s="141"/>
      <c r="U144" s="81"/>
      <c r="V144" s="81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79"/>
      <c r="AN144" s="79"/>
      <c r="AO144" s="79"/>
      <c r="AP144" s="79"/>
    </row>
    <row r="145" spans="1:42" s="9" customFormat="1">
      <c r="A145" s="76"/>
      <c r="B145" s="76"/>
      <c r="C145" s="77"/>
      <c r="D145" s="78"/>
      <c r="E145" s="142" t="s">
        <v>794</v>
      </c>
      <c r="F145" s="148">
        <f t="shared" si="5"/>
        <v>84</v>
      </c>
      <c r="G145" s="142" t="str">
        <f t="shared" si="6"/>
        <v>TPSR</v>
      </c>
      <c r="H145" s="142" t="s">
        <v>704</v>
      </c>
      <c r="I145" s="142"/>
      <c r="J145" s="142"/>
      <c r="K145" s="142"/>
      <c r="L145" s="142"/>
      <c r="M145" s="142" t="s">
        <v>753</v>
      </c>
      <c r="N145" s="120" t="s">
        <v>683</v>
      </c>
      <c r="O145" s="79"/>
      <c r="P145" s="80"/>
      <c r="Q145" s="81"/>
      <c r="R145" s="141"/>
      <c r="S145" s="141"/>
      <c r="T145" s="141"/>
      <c r="U145" s="81"/>
      <c r="V145" s="81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79"/>
      <c r="AN145" s="79"/>
      <c r="AO145" s="79"/>
      <c r="AP145" s="79"/>
    </row>
    <row r="146" spans="1:42" s="9" customFormat="1">
      <c r="A146" s="76"/>
      <c r="B146" s="76"/>
      <c r="C146" s="77"/>
      <c r="D146" s="78"/>
      <c r="E146" s="142" t="s">
        <v>795</v>
      </c>
      <c r="F146" s="148">
        <f t="shared" si="5"/>
        <v>85</v>
      </c>
      <c r="G146" s="142" t="str">
        <f t="shared" si="6"/>
        <v>TPSR</v>
      </c>
      <c r="H146" s="142" t="s">
        <v>704</v>
      </c>
      <c r="I146" s="142"/>
      <c r="J146" s="142"/>
      <c r="K146" s="142"/>
      <c r="L146" s="142"/>
      <c r="M146" s="142"/>
      <c r="N146" s="120" t="s">
        <v>683</v>
      </c>
      <c r="O146" s="79"/>
      <c r="P146" s="80"/>
      <c r="Q146" s="81"/>
      <c r="R146" s="141"/>
      <c r="S146" s="141"/>
      <c r="T146" s="141"/>
      <c r="U146" s="81"/>
      <c r="V146" s="81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G146" s="79"/>
      <c r="AH146" s="79"/>
      <c r="AI146" s="79"/>
      <c r="AJ146" s="79"/>
      <c r="AK146" s="79"/>
      <c r="AL146" s="79"/>
      <c r="AM146" s="79"/>
      <c r="AN146" s="79"/>
      <c r="AO146" s="79"/>
      <c r="AP146" s="79"/>
    </row>
    <row r="147" spans="1:42" customFormat="1" ht="15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1"/>
      <c r="AD147" s="101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1"/>
      <c r="AP147" s="101"/>
    </row>
    <row r="148" spans="1:42" ht="15">
      <c r="A148" s="76"/>
      <c r="B148" s="76" t="s">
        <v>698</v>
      </c>
      <c r="C148" s="77"/>
      <c r="D148" s="78"/>
      <c r="E148" s="120"/>
      <c r="F148" s="101"/>
      <c r="G148" s="79"/>
      <c r="H148" s="120"/>
      <c r="I148" s="120"/>
      <c r="J148" s="120"/>
      <c r="K148" s="120"/>
      <c r="L148" s="120"/>
      <c r="M148" s="79"/>
      <c r="N148" s="79"/>
      <c r="O148" s="79"/>
      <c r="P148" s="80"/>
      <c r="Q148" s="81"/>
      <c r="R148" s="141"/>
      <c r="S148" s="141"/>
      <c r="T148" s="141"/>
      <c r="U148" s="81"/>
      <c r="V148" s="81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79"/>
      <c r="AN148" s="79"/>
      <c r="AO148" s="79"/>
      <c r="AP148" s="79"/>
    </row>
    <row r="149" spans="1:42" s="9" customFormat="1" ht="15">
      <c r="A149" s="76"/>
      <c r="B149" s="76"/>
      <c r="C149" s="77"/>
      <c r="D149" s="78"/>
      <c r="E149" s="120"/>
      <c r="F149" s="101"/>
      <c r="G149" s="79"/>
      <c r="H149" s="120"/>
      <c r="I149" s="120"/>
      <c r="J149" s="120"/>
      <c r="K149" s="120"/>
      <c r="L149" s="120"/>
      <c r="M149" s="79"/>
      <c r="N149" s="79"/>
      <c r="O149" s="79"/>
      <c r="P149" s="80"/>
      <c r="Q149" s="81"/>
      <c r="R149" s="141"/>
      <c r="S149" s="141"/>
      <c r="T149" s="14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</row>
    <row r="150" spans="1:42" s="9" customFormat="1">
      <c r="A150" s="76"/>
      <c r="B150" s="76"/>
      <c r="C150" s="77"/>
      <c r="D150" s="78"/>
      <c r="E150" s="142" t="s">
        <v>796</v>
      </c>
      <c r="F150" s="148">
        <f>F146+1</f>
        <v>86</v>
      </c>
      <c r="G150" s="142" t="str">
        <f>$G$51</f>
        <v>OR</v>
      </c>
      <c r="H150" s="142"/>
      <c r="I150" s="142"/>
      <c r="J150" s="142"/>
      <c r="K150" s="142"/>
      <c r="L150" s="142"/>
      <c r="M150" s="142" t="s">
        <v>705</v>
      </c>
      <c r="N150" s="120" t="s">
        <v>683</v>
      </c>
      <c r="O150" s="79"/>
      <c r="P150" s="80"/>
      <c r="Q150" s="81"/>
      <c r="R150" s="141"/>
      <c r="S150" s="141"/>
      <c r="T150" s="14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</row>
    <row r="151" spans="1:42" s="9" customFormat="1">
      <c r="A151" s="76"/>
      <c r="B151" s="76"/>
      <c r="C151" s="77"/>
      <c r="D151" s="78"/>
      <c r="E151" s="142" t="s">
        <v>797</v>
      </c>
      <c r="F151" s="148">
        <f t="shared" ref="F151:F162" si="7">F150+1</f>
        <v>87</v>
      </c>
      <c r="G151" s="142" t="str">
        <f t="shared" ref="G151:G162" si="8">$G$51</f>
        <v>OR</v>
      </c>
      <c r="H151" s="142"/>
      <c r="I151" s="142"/>
      <c r="J151" s="142"/>
      <c r="K151" s="142"/>
      <c r="L151" s="142"/>
      <c r="M151" s="142" t="s">
        <v>723</v>
      </c>
      <c r="N151" s="120" t="s">
        <v>683</v>
      </c>
      <c r="O151" s="79"/>
      <c r="P151" s="80"/>
      <c r="Q151" s="81"/>
      <c r="R151" s="141"/>
      <c r="S151" s="141"/>
      <c r="T151" s="14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</row>
    <row r="152" spans="1:42" s="9" customFormat="1">
      <c r="A152" s="76"/>
      <c r="B152" s="76"/>
      <c r="C152" s="77"/>
      <c r="D152" s="78"/>
      <c r="E152" s="142"/>
      <c r="F152" s="148">
        <f t="shared" si="7"/>
        <v>88</v>
      </c>
      <c r="G152" s="142" t="str">
        <f t="shared" si="8"/>
        <v>OR</v>
      </c>
      <c r="H152" s="142"/>
      <c r="I152" s="142"/>
      <c r="J152" s="142"/>
      <c r="K152" s="142"/>
      <c r="L152" s="142"/>
      <c r="M152" s="142"/>
      <c r="N152" s="120" t="s">
        <v>683</v>
      </c>
      <c r="O152" s="79"/>
      <c r="P152" s="80"/>
      <c r="Q152" s="81"/>
      <c r="R152" s="141"/>
      <c r="S152" s="141"/>
      <c r="T152" s="14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</row>
    <row r="153" spans="1:42" s="9" customFormat="1">
      <c r="A153" s="76"/>
      <c r="B153" s="76"/>
      <c r="C153" s="77"/>
      <c r="D153" s="78"/>
      <c r="E153" s="142"/>
      <c r="F153" s="148">
        <f t="shared" si="7"/>
        <v>89</v>
      </c>
      <c r="G153" s="142" t="str">
        <f t="shared" si="8"/>
        <v>OR</v>
      </c>
      <c r="H153" s="142"/>
      <c r="I153" s="142"/>
      <c r="J153" s="142"/>
      <c r="K153" s="142"/>
      <c r="L153" s="142"/>
      <c r="M153" s="142"/>
      <c r="N153" s="120" t="s">
        <v>683</v>
      </c>
      <c r="O153" s="79"/>
      <c r="P153" s="80"/>
      <c r="Q153" s="81"/>
      <c r="R153" s="141"/>
      <c r="S153" s="141"/>
      <c r="T153" s="14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</row>
    <row r="154" spans="1:42" s="9" customFormat="1">
      <c r="A154" s="76"/>
      <c r="B154" s="76"/>
      <c r="C154" s="77"/>
      <c r="D154" s="78"/>
      <c r="E154" s="142"/>
      <c r="F154" s="148">
        <f t="shared" si="7"/>
        <v>90</v>
      </c>
      <c r="G154" s="142" t="str">
        <f t="shared" si="8"/>
        <v>OR</v>
      </c>
      <c r="H154" s="142"/>
      <c r="I154" s="142"/>
      <c r="J154" s="142"/>
      <c r="K154" s="142"/>
      <c r="L154" s="142"/>
      <c r="M154" s="142"/>
      <c r="N154" s="120" t="s">
        <v>683</v>
      </c>
      <c r="O154" s="79"/>
      <c r="P154" s="80"/>
      <c r="Q154" s="81"/>
      <c r="R154" s="141"/>
      <c r="S154" s="141"/>
      <c r="T154" s="14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</row>
    <row r="155" spans="1:42" s="9" customFormat="1">
      <c r="A155" s="76"/>
      <c r="B155" s="76"/>
      <c r="C155" s="77"/>
      <c r="D155" s="78"/>
      <c r="E155" s="142"/>
      <c r="F155" s="148">
        <f t="shared" si="7"/>
        <v>91</v>
      </c>
      <c r="G155" s="142" t="str">
        <f t="shared" si="8"/>
        <v>OR</v>
      </c>
      <c r="H155" s="142"/>
      <c r="I155" s="142"/>
      <c r="J155" s="142"/>
      <c r="K155" s="142"/>
      <c r="L155" s="142"/>
      <c r="M155" s="142"/>
      <c r="N155" s="120" t="s">
        <v>683</v>
      </c>
      <c r="O155" s="79"/>
      <c r="P155" s="80"/>
      <c r="Q155" s="81"/>
      <c r="R155" s="141"/>
      <c r="S155" s="141"/>
      <c r="T155" s="14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</row>
    <row r="156" spans="1:42" s="9" customFormat="1">
      <c r="A156" s="76"/>
      <c r="B156" s="76"/>
      <c r="C156" s="77"/>
      <c r="D156" s="78"/>
      <c r="E156" s="142"/>
      <c r="F156" s="148">
        <f t="shared" si="7"/>
        <v>92</v>
      </c>
      <c r="G156" s="142" t="str">
        <f t="shared" si="8"/>
        <v>OR</v>
      </c>
      <c r="H156" s="142"/>
      <c r="I156" s="142"/>
      <c r="J156" s="142"/>
      <c r="K156" s="142"/>
      <c r="L156" s="142"/>
      <c r="M156" s="142"/>
      <c r="N156" s="120" t="s">
        <v>683</v>
      </c>
      <c r="O156" s="79"/>
      <c r="P156" s="80"/>
      <c r="Q156" s="81"/>
      <c r="R156" s="141"/>
      <c r="S156" s="141"/>
      <c r="T156" s="14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</row>
    <row r="157" spans="1:42" s="9" customFormat="1">
      <c r="A157" s="76"/>
      <c r="B157" s="76"/>
      <c r="C157" s="77"/>
      <c r="D157" s="78"/>
      <c r="E157" s="142"/>
      <c r="F157" s="148">
        <f t="shared" si="7"/>
        <v>93</v>
      </c>
      <c r="G157" s="142" t="str">
        <f t="shared" si="8"/>
        <v>OR</v>
      </c>
      <c r="H157" s="142"/>
      <c r="I157" s="142"/>
      <c r="J157" s="142"/>
      <c r="K157" s="142"/>
      <c r="L157" s="142"/>
      <c r="M157" s="142"/>
      <c r="N157" s="120" t="s">
        <v>683</v>
      </c>
      <c r="O157" s="79"/>
      <c r="P157" s="80"/>
      <c r="Q157" s="81"/>
      <c r="R157" s="141"/>
      <c r="S157" s="141"/>
      <c r="T157" s="141"/>
      <c r="U157" s="81"/>
      <c r="V157" s="81"/>
      <c r="W157" s="81"/>
      <c r="X157" s="81"/>
      <c r="Y157" s="81"/>
      <c r="Z157" s="81"/>
      <c r="AA157" s="81"/>
      <c r="AB157" s="81"/>
      <c r="AC157" s="81"/>
      <c r="AD157" s="81"/>
      <c r="AE157" s="81"/>
      <c r="AF157" s="81"/>
      <c r="AG157" s="81"/>
      <c r="AH157" s="81"/>
      <c r="AI157" s="81"/>
      <c r="AJ157" s="81"/>
      <c r="AK157" s="81"/>
      <c r="AL157" s="81"/>
      <c r="AM157" s="81"/>
      <c r="AN157" s="81"/>
      <c r="AO157" s="81"/>
      <c r="AP157" s="81"/>
    </row>
    <row r="158" spans="1:42" s="9" customFormat="1">
      <c r="A158" s="76"/>
      <c r="B158" s="76"/>
      <c r="C158" s="77"/>
      <c r="D158" s="78"/>
      <c r="E158" s="142"/>
      <c r="F158" s="148">
        <f t="shared" si="7"/>
        <v>94</v>
      </c>
      <c r="G158" s="142" t="str">
        <f t="shared" si="8"/>
        <v>OR</v>
      </c>
      <c r="H158" s="142"/>
      <c r="I158" s="142"/>
      <c r="J158" s="142"/>
      <c r="K158" s="142"/>
      <c r="L158" s="142"/>
      <c r="M158" s="142"/>
      <c r="N158" s="120" t="s">
        <v>683</v>
      </c>
      <c r="O158" s="79"/>
      <c r="P158" s="80"/>
      <c r="Q158" s="81"/>
      <c r="R158" s="141"/>
      <c r="S158" s="141"/>
      <c r="T158" s="141"/>
      <c r="U158" s="81"/>
      <c r="V158" s="81"/>
      <c r="W158" s="81"/>
      <c r="X158" s="81"/>
      <c r="Y158" s="81"/>
      <c r="Z158" s="81"/>
      <c r="AA158" s="81"/>
      <c r="AB158" s="81"/>
      <c r="AC158" s="81"/>
      <c r="AD158" s="81"/>
      <c r="AE158" s="81"/>
      <c r="AF158" s="81"/>
      <c r="AG158" s="81"/>
      <c r="AH158" s="81"/>
      <c r="AI158" s="81"/>
      <c r="AJ158" s="81"/>
      <c r="AK158" s="81"/>
      <c r="AL158" s="81"/>
      <c r="AM158" s="81"/>
      <c r="AN158" s="81"/>
      <c r="AO158" s="81"/>
      <c r="AP158" s="81"/>
    </row>
    <row r="159" spans="1:42" s="9" customFormat="1">
      <c r="A159" s="76"/>
      <c r="B159" s="76"/>
      <c r="C159" s="77"/>
      <c r="D159" s="78"/>
      <c r="E159" s="142"/>
      <c r="F159" s="148">
        <f t="shared" si="7"/>
        <v>95</v>
      </c>
      <c r="G159" s="142" t="str">
        <f t="shared" si="8"/>
        <v>OR</v>
      </c>
      <c r="H159" s="142"/>
      <c r="I159" s="142"/>
      <c r="J159" s="142"/>
      <c r="K159" s="142"/>
      <c r="L159" s="142"/>
      <c r="M159" s="142"/>
      <c r="N159" s="120" t="s">
        <v>683</v>
      </c>
      <c r="O159" s="79"/>
      <c r="P159" s="80"/>
      <c r="Q159" s="81"/>
      <c r="R159" s="141"/>
      <c r="S159" s="141"/>
      <c r="T159" s="141"/>
      <c r="U159" s="81"/>
      <c r="V159" s="81"/>
      <c r="W159" s="81"/>
      <c r="X159" s="81"/>
      <c r="Y159" s="81"/>
      <c r="Z159" s="81"/>
      <c r="AA159" s="81"/>
      <c r="AB159" s="81"/>
      <c r="AC159" s="81"/>
      <c r="AD159" s="81"/>
      <c r="AE159" s="81"/>
      <c r="AF159" s="81"/>
      <c r="AG159" s="81"/>
      <c r="AH159" s="81"/>
      <c r="AI159" s="81"/>
      <c r="AJ159" s="81"/>
      <c r="AK159" s="81"/>
      <c r="AL159" s="81"/>
      <c r="AM159" s="81"/>
      <c r="AN159" s="81"/>
      <c r="AO159" s="81"/>
      <c r="AP159" s="81"/>
    </row>
    <row r="160" spans="1:42" s="9" customFormat="1">
      <c r="A160" s="76"/>
      <c r="B160" s="76"/>
      <c r="C160" s="77"/>
      <c r="D160" s="78"/>
      <c r="E160" s="142"/>
      <c r="F160" s="148">
        <f t="shared" si="7"/>
        <v>96</v>
      </c>
      <c r="G160" s="142" t="str">
        <f t="shared" si="8"/>
        <v>OR</v>
      </c>
      <c r="H160" s="142"/>
      <c r="I160" s="142"/>
      <c r="J160" s="142"/>
      <c r="K160" s="142"/>
      <c r="L160" s="142"/>
      <c r="M160" s="142"/>
      <c r="N160" s="120" t="s">
        <v>683</v>
      </c>
      <c r="O160" s="79"/>
      <c r="P160" s="80"/>
      <c r="Q160" s="81"/>
      <c r="R160" s="141"/>
      <c r="S160" s="141"/>
      <c r="T160" s="141"/>
      <c r="U160" s="81"/>
      <c r="V160" s="81"/>
      <c r="W160" s="81"/>
      <c r="X160" s="81"/>
      <c r="Y160" s="81"/>
      <c r="Z160" s="81"/>
      <c r="AA160" s="81"/>
      <c r="AB160" s="81"/>
      <c r="AC160" s="81"/>
      <c r="AD160" s="81"/>
      <c r="AE160" s="81"/>
      <c r="AF160" s="81"/>
      <c r="AG160" s="81"/>
      <c r="AH160" s="81"/>
      <c r="AI160" s="81"/>
      <c r="AJ160" s="81"/>
      <c r="AK160" s="81"/>
      <c r="AL160" s="81"/>
      <c r="AM160" s="81"/>
      <c r="AN160" s="81"/>
      <c r="AO160" s="81"/>
      <c r="AP160" s="81"/>
    </row>
    <row r="161" spans="1:42" s="9" customFormat="1">
      <c r="A161" s="76"/>
      <c r="B161" s="76"/>
      <c r="C161" s="77"/>
      <c r="D161" s="78"/>
      <c r="E161" s="142"/>
      <c r="F161" s="148">
        <f t="shared" si="7"/>
        <v>97</v>
      </c>
      <c r="G161" s="142" t="str">
        <f t="shared" si="8"/>
        <v>OR</v>
      </c>
      <c r="H161" s="142"/>
      <c r="I161" s="142"/>
      <c r="J161" s="142"/>
      <c r="K161" s="142"/>
      <c r="L161" s="142"/>
      <c r="M161" s="142"/>
      <c r="N161" s="120" t="s">
        <v>683</v>
      </c>
      <c r="O161" s="79"/>
      <c r="P161" s="80"/>
      <c r="Q161" s="81"/>
      <c r="R161" s="141"/>
      <c r="S161" s="141"/>
      <c r="T161" s="141"/>
      <c r="U161" s="81"/>
      <c r="V161" s="81"/>
      <c r="W161" s="81"/>
      <c r="X161" s="81"/>
      <c r="Y161" s="81"/>
      <c r="Z161" s="81"/>
      <c r="AA161" s="81"/>
      <c r="AB161" s="81"/>
      <c r="AC161" s="81"/>
      <c r="AD161" s="81"/>
      <c r="AE161" s="81"/>
      <c r="AF161" s="81"/>
      <c r="AG161" s="81"/>
      <c r="AH161" s="81"/>
      <c r="AI161" s="81"/>
      <c r="AJ161" s="81"/>
      <c r="AK161" s="81"/>
      <c r="AL161" s="81"/>
      <c r="AM161" s="81"/>
      <c r="AN161" s="81"/>
      <c r="AO161" s="81"/>
      <c r="AP161" s="81"/>
    </row>
    <row r="162" spans="1:42" s="9" customFormat="1">
      <c r="A162" s="76"/>
      <c r="B162" s="76"/>
      <c r="C162" s="77"/>
      <c r="D162" s="78"/>
      <c r="E162" s="142"/>
      <c r="F162" s="148">
        <f t="shared" si="7"/>
        <v>98</v>
      </c>
      <c r="G162" s="142" t="str">
        <f t="shared" si="8"/>
        <v>OR</v>
      </c>
      <c r="H162" s="142"/>
      <c r="I162" s="142"/>
      <c r="J162" s="142"/>
      <c r="K162" s="142"/>
      <c r="L162" s="142"/>
      <c r="M162" s="142"/>
      <c r="N162" s="120" t="s">
        <v>683</v>
      </c>
      <c r="O162" s="79"/>
      <c r="P162" s="80"/>
      <c r="Q162" s="81"/>
      <c r="R162" s="141"/>
      <c r="S162" s="141"/>
      <c r="T162" s="141"/>
      <c r="U162" s="81"/>
      <c r="V162" s="81"/>
      <c r="W162" s="81"/>
      <c r="X162" s="81"/>
      <c r="Y162" s="81"/>
      <c r="Z162" s="81"/>
      <c r="AA162" s="81"/>
      <c r="AB162" s="81"/>
      <c r="AC162" s="81"/>
      <c r="AD162" s="81"/>
      <c r="AE162" s="81"/>
      <c r="AF162" s="81"/>
      <c r="AG162" s="81"/>
      <c r="AH162" s="81"/>
      <c r="AI162" s="81"/>
      <c r="AJ162" s="81"/>
      <c r="AK162" s="81"/>
      <c r="AL162" s="81"/>
      <c r="AM162" s="81"/>
      <c r="AN162" s="81"/>
      <c r="AO162" s="81"/>
      <c r="AP162" s="81"/>
    </row>
    <row r="163" spans="1:42" customFormat="1" ht="15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1"/>
      <c r="R163" s="101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1"/>
      <c r="AD163" s="101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1"/>
      <c r="AP163" s="101"/>
    </row>
    <row r="164" spans="1:42" ht="15">
      <c r="A164" s="76"/>
      <c r="B164" s="76" t="s">
        <v>695</v>
      </c>
      <c r="C164" s="77"/>
      <c r="D164" s="78"/>
      <c r="E164" s="120"/>
      <c r="F164" s="101"/>
      <c r="G164" s="79"/>
      <c r="H164" s="120"/>
      <c r="I164" s="120"/>
      <c r="J164" s="120"/>
      <c r="K164" s="120"/>
      <c r="L164" s="120"/>
      <c r="M164" s="79"/>
      <c r="N164" s="79"/>
      <c r="O164" s="79"/>
      <c r="P164" s="80"/>
      <c r="Q164" s="81"/>
      <c r="R164" s="141"/>
      <c r="S164" s="141"/>
      <c r="T164" s="141"/>
      <c r="U164" s="81"/>
      <c r="V164" s="81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  <c r="AI164" s="79"/>
      <c r="AJ164" s="79"/>
      <c r="AK164" s="79"/>
      <c r="AL164" s="79"/>
      <c r="AM164" s="79"/>
      <c r="AN164" s="79"/>
      <c r="AO164" s="79"/>
      <c r="AP164" s="79"/>
    </row>
    <row r="165" spans="1:42" s="9" customFormat="1" ht="15">
      <c r="A165" s="76"/>
      <c r="B165" s="76"/>
      <c r="C165" s="77"/>
      <c r="D165" s="78"/>
      <c r="E165" s="120"/>
      <c r="F165" s="101"/>
      <c r="G165" s="79"/>
      <c r="H165" s="120"/>
      <c r="I165" s="120"/>
      <c r="J165" s="120"/>
      <c r="K165" s="120"/>
      <c r="L165" s="120"/>
      <c r="M165" s="79"/>
      <c r="N165" s="79"/>
      <c r="O165" s="79"/>
      <c r="P165" s="80"/>
      <c r="Q165" s="81"/>
      <c r="R165" s="141"/>
      <c r="S165" s="141"/>
      <c r="T165" s="14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</row>
    <row r="166" spans="1:42" s="9" customFormat="1">
      <c r="A166" s="76"/>
      <c r="B166" s="76"/>
      <c r="C166" s="77"/>
      <c r="D166" s="78"/>
      <c r="E166" s="142" t="s">
        <v>798</v>
      </c>
      <c r="F166" s="148">
        <f>F162+1</f>
        <v>99</v>
      </c>
      <c r="G166" s="142" t="str">
        <f>$G$49</f>
        <v>DSDC</v>
      </c>
      <c r="H166" s="142" t="s">
        <v>268</v>
      </c>
      <c r="I166" s="142" t="s">
        <v>272</v>
      </c>
      <c r="J166" s="142" t="s">
        <v>290</v>
      </c>
      <c r="K166" s="142" t="s">
        <v>295</v>
      </c>
      <c r="L166" s="142"/>
      <c r="M166" s="142" t="s">
        <v>799</v>
      </c>
      <c r="N166" s="120" t="s">
        <v>683</v>
      </c>
      <c r="O166" s="79"/>
      <c r="P166" s="80"/>
      <c r="Q166" s="81"/>
      <c r="R166" s="141"/>
      <c r="S166" s="141"/>
      <c r="T166" s="14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</row>
    <row r="167" spans="1:42" s="9" customFormat="1">
      <c r="A167" s="76"/>
      <c r="B167" s="76"/>
      <c r="C167" s="77"/>
      <c r="D167" s="78"/>
      <c r="E167" s="142" t="s">
        <v>800</v>
      </c>
      <c r="F167" s="148">
        <f t="shared" si="2"/>
        <v>100</v>
      </c>
      <c r="G167" s="142" t="str">
        <f t="shared" ref="G167:G219" si="9">$G$49</f>
        <v>DSDC</v>
      </c>
      <c r="H167" s="142" t="s">
        <v>280</v>
      </c>
      <c r="I167" s="142" t="s">
        <v>284</v>
      </c>
      <c r="J167" s="142" t="s">
        <v>303</v>
      </c>
      <c r="K167" s="142" t="s">
        <v>307</v>
      </c>
      <c r="L167" s="142"/>
      <c r="M167" s="142" t="s">
        <v>801</v>
      </c>
      <c r="N167" s="120" t="s">
        <v>683</v>
      </c>
      <c r="O167" s="79"/>
      <c r="P167" s="80"/>
      <c r="Q167" s="81"/>
      <c r="R167" s="141"/>
      <c r="S167" s="141"/>
      <c r="T167" s="141"/>
      <c r="U167" s="81"/>
      <c r="V167" s="81"/>
      <c r="W167" s="81"/>
      <c r="X167" s="81"/>
      <c r="Y167" s="81"/>
      <c r="Z167" s="81"/>
      <c r="AA167" s="81"/>
      <c r="AB167" s="81"/>
      <c r="AC167" s="81"/>
      <c r="AD167" s="81"/>
      <c r="AE167" s="81"/>
      <c r="AF167" s="81"/>
      <c r="AG167" s="81"/>
      <c r="AH167" s="81"/>
      <c r="AI167" s="81"/>
      <c r="AJ167" s="81"/>
      <c r="AK167" s="81"/>
      <c r="AL167" s="81"/>
      <c r="AM167" s="81"/>
      <c r="AN167" s="81"/>
      <c r="AO167" s="81"/>
      <c r="AP167" s="81"/>
    </row>
    <row r="168" spans="1:42" s="9" customFormat="1">
      <c r="A168" s="76"/>
      <c r="B168" s="76"/>
      <c r="C168" s="77"/>
      <c r="D168" s="78"/>
      <c r="E168" s="142" t="s">
        <v>802</v>
      </c>
      <c r="F168" s="148">
        <f t="shared" si="2"/>
        <v>101</v>
      </c>
      <c r="G168" s="142" t="str">
        <f t="shared" si="9"/>
        <v>DSDC</v>
      </c>
      <c r="H168" s="142" t="s">
        <v>704</v>
      </c>
      <c r="I168" s="142"/>
      <c r="J168" s="142"/>
      <c r="K168" s="142"/>
      <c r="L168" s="142"/>
      <c r="M168" s="142" t="s">
        <v>803</v>
      </c>
      <c r="N168" s="120" t="s">
        <v>683</v>
      </c>
      <c r="O168" s="79"/>
      <c r="P168" s="80"/>
      <c r="Q168" s="81"/>
      <c r="R168" s="141"/>
      <c r="S168" s="141"/>
      <c r="T168" s="141"/>
      <c r="U168" s="81"/>
      <c r="V168" s="81"/>
      <c r="W168" s="81"/>
      <c r="X168" s="81"/>
      <c r="Y168" s="81"/>
      <c r="Z168" s="81"/>
      <c r="AA168" s="81"/>
      <c r="AB168" s="81"/>
      <c r="AC168" s="81"/>
      <c r="AD168" s="81"/>
      <c r="AE168" s="81"/>
      <c r="AF168" s="81"/>
      <c r="AG168" s="81"/>
      <c r="AH168" s="81"/>
      <c r="AI168" s="81"/>
      <c r="AJ168" s="81"/>
      <c r="AK168" s="81"/>
      <c r="AL168" s="81"/>
      <c r="AM168" s="81"/>
      <c r="AN168" s="81"/>
      <c r="AO168" s="81"/>
      <c r="AP168" s="81"/>
    </row>
    <row r="169" spans="1:42" s="9" customFormat="1">
      <c r="A169" s="76"/>
      <c r="B169" s="76"/>
      <c r="C169" s="77"/>
      <c r="D169" s="78"/>
      <c r="E169" s="142" t="s">
        <v>804</v>
      </c>
      <c r="F169" s="148">
        <f t="shared" si="2"/>
        <v>102</v>
      </c>
      <c r="G169" s="142" t="str">
        <f t="shared" si="9"/>
        <v>DSDC</v>
      </c>
      <c r="H169" s="142" t="s">
        <v>319</v>
      </c>
      <c r="I169" s="142"/>
      <c r="J169" s="142"/>
      <c r="K169" s="142"/>
      <c r="L169" s="142"/>
      <c r="M169" s="142" t="s">
        <v>805</v>
      </c>
      <c r="N169" s="120" t="s">
        <v>683</v>
      </c>
      <c r="O169" s="79"/>
      <c r="P169" s="80"/>
      <c r="Q169" s="81"/>
      <c r="R169" s="141"/>
      <c r="S169" s="141"/>
      <c r="T169" s="141"/>
      <c r="U169" s="81"/>
      <c r="V169" s="81"/>
      <c r="W169" s="81"/>
      <c r="X169" s="81"/>
      <c r="Y169" s="81"/>
      <c r="Z169" s="81"/>
      <c r="AA169" s="81"/>
      <c r="AB169" s="81"/>
      <c r="AC169" s="81"/>
      <c r="AD169" s="81"/>
      <c r="AE169" s="81"/>
      <c r="AF169" s="81"/>
      <c r="AG169" s="81"/>
      <c r="AH169" s="81"/>
      <c r="AI169" s="81"/>
      <c r="AJ169" s="81"/>
      <c r="AK169" s="81"/>
      <c r="AL169" s="81"/>
      <c r="AM169" s="81"/>
      <c r="AN169" s="81"/>
      <c r="AO169" s="81"/>
      <c r="AP169" s="81"/>
    </row>
    <row r="170" spans="1:42" s="9" customFormat="1">
      <c r="A170" s="76"/>
      <c r="B170" s="76"/>
      <c r="C170" s="77"/>
      <c r="D170" s="78"/>
      <c r="E170" s="142" t="s">
        <v>806</v>
      </c>
      <c r="F170" s="148">
        <f t="shared" si="2"/>
        <v>103</v>
      </c>
      <c r="G170" s="142" t="str">
        <f t="shared" si="9"/>
        <v>DSDC</v>
      </c>
      <c r="H170" s="142" t="s">
        <v>325</v>
      </c>
      <c r="I170" s="142"/>
      <c r="J170" s="142"/>
      <c r="K170" s="142"/>
      <c r="L170" s="142"/>
      <c r="M170" s="142" t="s">
        <v>807</v>
      </c>
      <c r="N170" s="120" t="s">
        <v>683</v>
      </c>
      <c r="O170" s="79"/>
      <c r="P170" s="80"/>
      <c r="Q170" s="81"/>
      <c r="R170" s="141"/>
      <c r="S170" s="141"/>
      <c r="T170" s="141"/>
      <c r="U170" s="81"/>
      <c r="V170" s="81"/>
      <c r="W170" s="81"/>
      <c r="X170" s="81"/>
      <c r="Y170" s="81"/>
      <c r="Z170" s="81"/>
      <c r="AA170" s="81"/>
      <c r="AB170" s="81"/>
      <c r="AC170" s="81"/>
      <c r="AD170" s="81"/>
      <c r="AE170" s="81"/>
      <c r="AF170" s="81"/>
      <c r="AG170" s="81"/>
      <c r="AH170" s="81"/>
      <c r="AI170" s="81"/>
      <c r="AJ170" s="81"/>
      <c r="AK170" s="81"/>
      <c r="AL170" s="81"/>
      <c r="AM170" s="81"/>
      <c r="AN170" s="81"/>
      <c r="AO170" s="81"/>
      <c r="AP170" s="81"/>
    </row>
    <row r="171" spans="1:42" s="9" customFormat="1">
      <c r="A171" s="76"/>
      <c r="B171" s="76"/>
      <c r="C171" s="77"/>
      <c r="D171" s="78"/>
      <c r="E171" s="142" t="s">
        <v>808</v>
      </c>
      <c r="F171" s="148">
        <f t="shared" si="2"/>
        <v>104</v>
      </c>
      <c r="G171" s="142" t="str">
        <f t="shared" si="9"/>
        <v>DSDC</v>
      </c>
      <c r="H171" s="142" t="s">
        <v>704</v>
      </c>
      <c r="I171" s="142"/>
      <c r="J171" s="142"/>
      <c r="K171" s="142"/>
      <c r="L171" s="142"/>
      <c r="M171" s="142" t="s">
        <v>809</v>
      </c>
      <c r="N171" s="120" t="s">
        <v>683</v>
      </c>
      <c r="O171" s="79"/>
      <c r="P171" s="80"/>
      <c r="Q171" s="81"/>
      <c r="R171" s="141"/>
      <c r="S171" s="141"/>
      <c r="T171" s="141"/>
      <c r="U171" s="81"/>
      <c r="V171" s="81"/>
      <c r="W171" s="81"/>
      <c r="X171" s="81"/>
      <c r="Y171" s="81"/>
      <c r="Z171" s="81"/>
      <c r="AA171" s="81"/>
      <c r="AB171" s="81"/>
      <c r="AC171" s="81"/>
      <c r="AD171" s="81"/>
      <c r="AE171" s="81"/>
      <c r="AF171" s="81"/>
      <c r="AG171" s="81"/>
      <c r="AH171" s="81"/>
      <c r="AI171" s="81"/>
      <c r="AJ171" s="81"/>
      <c r="AK171" s="81"/>
      <c r="AL171" s="81"/>
      <c r="AM171" s="81"/>
      <c r="AN171" s="81"/>
      <c r="AO171" s="81"/>
      <c r="AP171" s="81"/>
    </row>
    <row r="172" spans="1:42" s="9" customFormat="1">
      <c r="A172" s="76"/>
      <c r="B172" s="76"/>
      <c r="C172" s="77"/>
      <c r="D172" s="78"/>
      <c r="E172" s="142" t="s">
        <v>810</v>
      </c>
      <c r="F172" s="148">
        <f t="shared" si="2"/>
        <v>105</v>
      </c>
      <c r="G172" s="142" t="str">
        <f t="shared" si="9"/>
        <v>DSDC</v>
      </c>
      <c r="H172" s="142" t="s">
        <v>274</v>
      </c>
      <c r="I172" s="142" t="s">
        <v>297</v>
      </c>
      <c r="J172" s="142"/>
      <c r="K172" s="142"/>
      <c r="L172" s="142"/>
      <c r="M172" s="142" t="s">
        <v>799</v>
      </c>
      <c r="N172" s="120" t="s">
        <v>683</v>
      </c>
      <c r="O172" s="79"/>
      <c r="P172" s="80"/>
      <c r="Q172" s="81"/>
      <c r="R172" s="141"/>
      <c r="S172" s="141"/>
      <c r="T172" s="141"/>
      <c r="U172" s="81"/>
      <c r="V172" s="81"/>
      <c r="W172" s="81"/>
      <c r="X172" s="81"/>
      <c r="Y172" s="81"/>
      <c r="Z172" s="81"/>
      <c r="AA172" s="81"/>
      <c r="AB172" s="81"/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1"/>
      <c r="AO172" s="81"/>
      <c r="AP172" s="81"/>
    </row>
    <row r="173" spans="1:42" s="9" customFormat="1">
      <c r="A173" s="76"/>
      <c r="B173" s="76"/>
      <c r="C173" s="77"/>
      <c r="D173" s="78"/>
      <c r="E173" s="142" t="s">
        <v>811</v>
      </c>
      <c r="F173" s="148">
        <f t="shared" si="2"/>
        <v>106</v>
      </c>
      <c r="G173" s="142" t="str">
        <f t="shared" si="9"/>
        <v>DSDC</v>
      </c>
      <c r="H173" s="142" t="s">
        <v>286</v>
      </c>
      <c r="I173" s="142" t="s">
        <v>309</v>
      </c>
      <c r="J173" s="142"/>
      <c r="K173" s="142"/>
      <c r="L173" s="142"/>
      <c r="M173" s="142" t="s">
        <v>801</v>
      </c>
      <c r="N173" s="120" t="s">
        <v>683</v>
      </c>
      <c r="O173" s="79"/>
      <c r="P173" s="80"/>
      <c r="Q173" s="81"/>
      <c r="R173" s="141"/>
      <c r="S173" s="141"/>
      <c r="T173" s="141"/>
      <c r="U173" s="81"/>
      <c r="V173" s="81"/>
      <c r="W173" s="81"/>
      <c r="X173" s="81"/>
      <c r="Y173" s="81"/>
      <c r="Z173" s="81"/>
      <c r="AA173" s="81"/>
      <c r="AB173" s="81"/>
      <c r="AC173" s="81"/>
      <c r="AD173" s="81"/>
      <c r="AE173" s="81"/>
      <c r="AF173" s="81"/>
      <c r="AG173" s="81"/>
      <c r="AH173" s="81"/>
      <c r="AI173" s="81"/>
      <c r="AJ173" s="81"/>
      <c r="AK173" s="81"/>
      <c r="AL173" s="81"/>
      <c r="AM173" s="81"/>
      <c r="AN173" s="81"/>
      <c r="AO173" s="81"/>
      <c r="AP173" s="81"/>
    </row>
    <row r="174" spans="1:42" s="9" customFormat="1">
      <c r="A174" s="76"/>
      <c r="B174" s="76"/>
      <c r="C174" s="77"/>
      <c r="D174" s="78"/>
      <c r="E174" s="142" t="s">
        <v>812</v>
      </c>
      <c r="F174" s="148">
        <f t="shared" si="2"/>
        <v>107</v>
      </c>
      <c r="G174" s="142" t="str">
        <f t="shared" si="9"/>
        <v>DSDC</v>
      </c>
      <c r="H174" s="142" t="s">
        <v>704</v>
      </c>
      <c r="I174" s="142"/>
      <c r="J174" s="142"/>
      <c r="K174" s="142"/>
      <c r="L174" s="142"/>
      <c r="M174" s="142" t="s">
        <v>803</v>
      </c>
      <c r="N174" s="120" t="s">
        <v>683</v>
      </c>
      <c r="O174" s="79"/>
      <c r="P174" s="80"/>
      <c r="Q174" s="81"/>
      <c r="R174" s="141"/>
      <c r="S174" s="141"/>
      <c r="T174" s="141"/>
      <c r="U174" s="81"/>
      <c r="V174" s="81"/>
      <c r="W174" s="81"/>
      <c r="X174" s="81"/>
      <c r="Y174" s="81"/>
      <c r="Z174" s="81"/>
      <c r="AA174" s="81"/>
      <c r="AB174" s="81"/>
      <c r="AC174" s="81"/>
      <c r="AD174" s="81"/>
      <c r="AE174" s="81"/>
      <c r="AF174" s="81"/>
      <c r="AG174" s="81"/>
      <c r="AH174" s="81"/>
      <c r="AI174" s="81"/>
      <c r="AJ174" s="81"/>
      <c r="AK174" s="81"/>
      <c r="AL174" s="81"/>
      <c r="AM174" s="81"/>
      <c r="AN174" s="81"/>
      <c r="AO174" s="81"/>
      <c r="AP174" s="81"/>
    </row>
    <row r="175" spans="1:42" s="9" customFormat="1">
      <c r="A175" s="76"/>
      <c r="B175" s="76"/>
      <c r="C175" s="77"/>
      <c r="D175" s="78"/>
      <c r="E175" s="142" t="s">
        <v>813</v>
      </c>
      <c r="F175" s="148">
        <f t="shared" si="2"/>
        <v>108</v>
      </c>
      <c r="G175" s="142" t="str">
        <f t="shared" si="9"/>
        <v>DSDC</v>
      </c>
      <c r="H175" s="142" t="s">
        <v>321</v>
      </c>
      <c r="I175" s="142"/>
      <c r="J175" s="142"/>
      <c r="K175" s="142"/>
      <c r="L175" s="142"/>
      <c r="M175" s="142" t="s">
        <v>805</v>
      </c>
      <c r="N175" s="120" t="s">
        <v>683</v>
      </c>
      <c r="O175" s="79"/>
      <c r="P175" s="80"/>
      <c r="Q175" s="81"/>
      <c r="R175" s="141"/>
      <c r="S175" s="141"/>
      <c r="T175" s="14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</row>
    <row r="176" spans="1:42" s="9" customFormat="1">
      <c r="A176" s="76"/>
      <c r="B176" s="76"/>
      <c r="C176" s="77"/>
      <c r="D176" s="78"/>
      <c r="E176" s="142" t="s">
        <v>814</v>
      </c>
      <c r="F176" s="148">
        <f t="shared" si="2"/>
        <v>109</v>
      </c>
      <c r="G176" s="142" t="str">
        <f t="shared" si="9"/>
        <v>DSDC</v>
      </c>
      <c r="H176" s="142" t="s">
        <v>327</v>
      </c>
      <c r="I176" s="142"/>
      <c r="J176" s="142"/>
      <c r="K176" s="142"/>
      <c r="L176" s="142"/>
      <c r="M176" s="142" t="s">
        <v>807</v>
      </c>
      <c r="N176" s="120" t="s">
        <v>683</v>
      </c>
      <c r="O176" s="79"/>
      <c r="P176" s="80"/>
      <c r="Q176" s="81"/>
      <c r="R176" s="141"/>
      <c r="S176" s="141"/>
      <c r="T176" s="141"/>
      <c r="U176" s="81"/>
      <c r="V176" s="81"/>
      <c r="W176" s="81"/>
      <c r="X176" s="81"/>
      <c r="Y176" s="81"/>
      <c r="Z176" s="81"/>
      <c r="AA176" s="81"/>
      <c r="AB176" s="81"/>
      <c r="AC176" s="81"/>
      <c r="AD176" s="81"/>
      <c r="AE176" s="81"/>
      <c r="AF176" s="81"/>
      <c r="AG176" s="81"/>
      <c r="AH176" s="81"/>
      <c r="AI176" s="81"/>
      <c r="AJ176" s="81"/>
      <c r="AK176" s="81"/>
      <c r="AL176" s="81"/>
      <c r="AM176" s="81"/>
      <c r="AN176" s="81"/>
      <c r="AO176" s="81"/>
      <c r="AP176" s="81"/>
    </row>
    <row r="177" spans="1:42" s="9" customFormat="1">
      <c r="A177" s="76"/>
      <c r="B177" s="76"/>
      <c r="C177" s="77"/>
      <c r="D177" s="78"/>
      <c r="E177" s="142" t="s">
        <v>815</v>
      </c>
      <c r="F177" s="148">
        <f t="shared" si="2"/>
        <v>110</v>
      </c>
      <c r="G177" s="142" t="str">
        <f t="shared" si="9"/>
        <v>DSDC</v>
      </c>
      <c r="H177" s="142" t="s">
        <v>704</v>
      </c>
      <c r="I177" s="142"/>
      <c r="J177" s="142"/>
      <c r="K177" s="142"/>
      <c r="L177" s="142"/>
      <c r="M177" s="142" t="s">
        <v>809</v>
      </c>
      <c r="N177" s="120" t="s">
        <v>683</v>
      </c>
      <c r="O177" s="79"/>
      <c r="P177" s="80"/>
      <c r="Q177" s="81"/>
      <c r="R177" s="141"/>
      <c r="S177" s="141"/>
      <c r="T177" s="141"/>
      <c r="U177" s="81"/>
      <c r="V177" s="81"/>
      <c r="W177" s="81"/>
      <c r="X177" s="81"/>
      <c r="Y177" s="81"/>
      <c r="Z177" s="81"/>
      <c r="AA177" s="81"/>
      <c r="AB177" s="81"/>
      <c r="AC177" s="81"/>
      <c r="AD177" s="81"/>
      <c r="AE177" s="81"/>
      <c r="AF177" s="81"/>
      <c r="AG177" s="81"/>
      <c r="AH177" s="81"/>
      <c r="AI177" s="81"/>
      <c r="AJ177" s="81"/>
      <c r="AK177" s="81"/>
      <c r="AL177" s="81"/>
      <c r="AM177" s="81"/>
      <c r="AN177" s="81"/>
      <c r="AO177" s="81"/>
      <c r="AP177" s="81"/>
    </row>
    <row r="178" spans="1:42" s="9" customFormat="1">
      <c r="A178" s="76"/>
      <c r="B178" s="76"/>
      <c r="C178" s="77"/>
      <c r="D178" s="78"/>
      <c r="E178" s="142" t="s">
        <v>816</v>
      </c>
      <c r="F178" s="148">
        <f t="shared" si="2"/>
        <v>111</v>
      </c>
      <c r="G178" s="142" t="str">
        <f t="shared" si="9"/>
        <v>DSDC</v>
      </c>
      <c r="H178" s="142" t="s">
        <v>266</v>
      </c>
      <c r="I178" s="142" t="s">
        <v>301</v>
      </c>
      <c r="J178" s="142"/>
      <c r="K178" s="142"/>
      <c r="L178" s="142"/>
      <c r="M178" s="142" t="s">
        <v>799</v>
      </c>
      <c r="N178" s="120" t="s">
        <v>683</v>
      </c>
      <c r="O178" s="79"/>
      <c r="P178" s="80"/>
      <c r="Q178" s="81"/>
      <c r="R178" s="141"/>
      <c r="S178" s="141"/>
      <c r="T178" s="141"/>
      <c r="U178" s="81"/>
      <c r="V178" s="81"/>
      <c r="W178" s="81"/>
      <c r="X178" s="81"/>
      <c r="Y178" s="81"/>
      <c r="Z178" s="81"/>
      <c r="AA178" s="81"/>
      <c r="AB178" s="81"/>
      <c r="AC178" s="81"/>
      <c r="AD178" s="81"/>
      <c r="AE178" s="81"/>
      <c r="AF178" s="81"/>
      <c r="AG178" s="81"/>
      <c r="AH178" s="81"/>
      <c r="AI178" s="81"/>
      <c r="AJ178" s="81"/>
      <c r="AK178" s="81"/>
      <c r="AL178" s="81"/>
      <c r="AM178" s="81"/>
      <c r="AN178" s="81"/>
      <c r="AO178" s="81"/>
      <c r="AP178" s="81"/>
    </row>
    <row r="179" spans="1:42" s="9" customFormat="1">
      <c r="A179" s="76"/>
      <c r="B179" s="76"/>
      <c r="C179" s="77"/>
      <c r="D179" s="78"/>
      <c r="E179" s="142" t="s">
        <v>817</v>
      </c>
      <c r="F179" s="148">
        <f t="shared" si="2"/>
        <v>112</v>
      </c>
      <c r="G179" s="142" t="str">
        <f t="shared" si="9"/>
        <v>DSDC</v>
      </c>
      <c r="H179" s="142" t="s">
        <v>278</v>
      </c>
      <c r="I179" s="142" t="s">
        <v>313</v>
      </c>
      <c r="J179" s="142"/>
      <c r="K179" s="142"/>
      <c r="L179" s="142"/>
      <c r="M179" s="142" t="s">
        <v>801</v>
      </c>
      <c r="N179" s="120" t="s">
        <v>683</v>
      </c>
      <c r="O179" s="79"/>
      <c r="P179" s="80"/>
      <c r="Q179" s="81"/>
      <c r="R179" s="141"/>
      <c r="S179" s="141"/>
      <c r="T179" s="141"/>
      <c r="U179" s="81"/>
      <c r="V179" s="81"/>
      <c r="W179" s="81"/>
      <c r="X179" s="81"/>
      <c r="Y179" s="81"/>
      <c r="Z179" s="81"/>
      <c r="AA179" s="81"/>
      <c r="AB179" s="81"/>
      <c r="AC179" s="81"/>
      <c r="AD179" s="81"/>
      <c r="AE179" s="81"/>
      <c r="AF179" s="81"/>
      <c r="AG179" s="81"/>
      <c r="AH179" s="81"/>
      <c r="AI179" s="81"/>
      <c r="AJ179" s="81"/>
      <c r="AK179" s="81"/>
      <c r="AL179" s="81"/>
      <c r="AM179" s="81"/>
      <c r="AN179" s="81"/>
      <c r="AO179" s="81"/>
      <c r="AP179" s="81"/>
    </row>
    <row r="180" spans="1:42" s="9" customFormat="1">
      <c r="A180" s="76"/>
      <c r="B180" s="76"/>
      <c r="C180" s="77"/>
      <c r="D180" s="78"/>
      <c r="E180" s="142" t="s">
        <v>818</v>
      </c>
      <c r="F180" s="148">
        <f t="shared" si="2"/>
        <v>113</v>
      </c>
      <c r="G180" s="142" t="str">
        <f t="shared" si="9"/>
        <v>DSDC</v>
      </c>
      <c r="H180" s="142" t="s">
        <v>704</v>
      </c>
      <c r="I180" s="142"/>
      <c r="J180" s="142"/>
      <c r="K180" s="142"/>
      <c r="L180" s="142"/>
      <c r="M180" s="142" t="s">
        <v>803</v>
      </c>
      <c r="N180" s="120" t="s">
        <v>683</v>
      </c>
      <c r="O180" s="79"/>
      <c r="P180" s="80"/>
      <c r="Q180" s="81"/>
      <c r="R180" s="141"/>
      <c r="S180" s="141"/>
      <c r="T180" s="141"/>
      <c r="U180" s="81"/>
      <c r="V180" s="81"/>
      <c r="W180" s="81"/>
      <c r="X180" s="81"/>
      <c r="Y180" s="81"/>
      <c r="Z180" s="81"/>
      <c r="AA180" s="81"/>
      <c r="AB180" s="81"/>
      <c r="AC180" s="81"/>
      <c r="AD180" s="81"/>
      <c r="AE180" s="81"/>
      <c r="AF180" s="81"/>
      <c r="AG180" s="81"/>
      <c r="AH180" s="81"/>
      <c r="AI180" s="81"/>
      <c r="AJ180" s="81"/>
      <c r="AK180" s="81"/>
      <c r="AL180" s="81"/>
      <c r="AM180" s="81"/>
      <c r="AN180" s="81"/>
      <c r="AO180" s="81"/>
      <c r="AP180" s="81"/>
    </row>
    <row r="181" spans="1:42">
      <c r="A181" s="76"/>
      <c r="B181" s="76"/>
      <c r="C181" s="77"/>
      <c r="D181" s="78"/>
      <c r="E181" s="142" t="s">
        <v>819</v>
      </c>
      <c r="F181" s="148">
        <f t="shared" si="2"/>
        <v>114</v>
      </c>
      <c r="G181" s="142" t="str">
        <f t="shared" si="9"/>
        <v>DSDC</v>
      </c>
      <c r="H181" s="142" t="s">
        <v>315</v>
      </c>
      <c r="I181" s="142"/>
      <c r="J181" s="142"/>
      <c r="K181" s="142"/>
      <c r="L181" s="142"/>
      <c r="M181" s="142" t="s">
        <v>805</v>
      </c>
      <c r="N181" s="120" t="s">
        <v>683</v>
      </c>
      <c r="O181" s="79"/>
      <c r="P181" s="80"/>
      <c r="Q181" s="81"/>
      <c r="R181" s="141"/>
      <c r="S181" s="141"/>
      <c r="T181" s="141"/>
      <c r="U181" s="81"/>
      <c r="V181" s="81"/>
      <c r="W181" s="79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79"/>
      <c r="AI181" s="79"/>
      <c r="AJ181" s="79"/>
      <c r="AK181" s="79"/>
      <c r="AL181" s="79"/>
      <c r="AM181" s="79"/>
      <c r="AN181" s="79"/>
      <c r="AO181" s="79"/>
      <c r="AP181" s="79"/>
    </row>
    <row r="182" spans="1:42">
      <c r="A182" s="76"/>
      <c r="B182" s="76"/>
      <c r="C182" s="77"/>
      <c r="D182" s="78"/>
      <c r="E182" s="142" t="s">
        <v>820</v>
      </c>
      <c r="F182" s="148">
        <f t="shared" si="2"/>
        <v>115</v>
      </c>
      <c r="G182" s="142" t="str">
        <f t="shared" si="9"/>
        <v>DSDC</v>
      </c>
      <c r="H182" s="142" t="s">
        <v>317</v>
      </c>
      <c r="I182" s="142"/>
      <c r="J182" s="142"/>
      <c r="K182" s="142"/>
      <c r="L182" s="142"/>
      <c r="M182" s="142" t="s">
        <v>807</v>
      </c>
      <c r="N182" s="120" t="s">
        <v>683</v>
      </c>
      <c r="O182" s="79"/>
      <c r="P182" s="80"/>
      <c r="Q182" s="81"/>
      <c r="R182" s="141"/>
      <c r="S182" s="141"/>
      <c r="T182" s="141"/>
      <c r="U182" s="81"/>
      <c r="V182" s="81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79"/>
      <c r="AL182" s="79"/>
      <c r="AM182" s="79"/>
      <c r="AN182" s="79"/>
      <c r="AO182" s="79"/>
      <c r="AP182" s="79"/>
    </row>
    <row r="183" spans="1:42" s="9" customFormat="1">
      <c r="A183" s="76"/>
      <c r="B183" s="76"/>
      <c r="C183" s="77"/>
      <c r="D183" s="78"/>
      <c r="E183" s="142" t="s">
        <v>821</v>
      </c>
      <c r="F183" s="148">
        <f t="shared" si="2"/>
        <v>116</v>
      </c>
      <c r="G183" s="142" t="str">
        <f t="shared" si="9"/>
        <v>DSDC</v>
      </c>
      <c r="H183" s="142" t="s">
        <v>704</v>
      </c>
      <c r="I183" s="142"/>
      <c r="J183" s="142"/>
      <c r="K183" s="142"/>
      <c r="L183" s="142"/>
      <c r="M183" s="142" t="s">
        <v>809</v>
      </c>
      <c r="N183" s="120" t="s">
        <v>683</v>
      </c>
      <c r="O183" s="79"/>
      <c r="P183" s="80"/>
      <c r="Q183" s="81"/>
      <c r="R183" s="141"/>
      <c r="S183" s="141"/>
      <c r="T183" s="141"/>
      <c r="U183" s="81"/>
      <c r="V183" s="81"/>
      <c r="W183" s="79"/>
      <c r="X183" s="79"/>
      <c r="Y183" s="79"/>
      <c r="Z183" s="79"/>
      <c r="AA183" s="79"/>
      <c r="AB183" s="79"/>
      <c r="AC183" s="79"/>
      <c r="AD183" s="79"/>
      <c r="AE183" s="79"/>
      <c r="AF183" s="79"/>
      <c r="AG183" s="79"/>
      <c r="AH183" s="79"/>
      <c r="AI183" s="79"/>
      <c r="AJ183" s="79"/>
      <c r="AK183" s="79"/>
      <c r="AL183" s="79"/>
      <c r="AM183" s="79"/>
      <c r="AN183" s="79"/>
      <c r="AO183" s="79"/>
      <c r="AP183" s="79"/>
    </row>
    <row r="184" spans="1:42" s="9" customFormat="1">
      <c r="A184" s="76"/>
      <c r="B184" s="76"/>
      <c r="C184" s="77"/>
      <c r="D184" s="78"/>
      <c r="E184" s="142" t="s">
        <v>822</v>
      </c>
      <c r="F184" s="148">
        <f t="shared" si="2"/>
        <v>117</v>
      </c>
      <c r="G184" s="142" t="str">
        <f t="shared" si="9"/>
        <v>DSDC</v>
      </c>
      <c r="H184" s="142" t="s">
        <v>270</v>
      </c>
      <c r="I184" s="142" t="s">
        <v>276</v>
      </c>
      <c r="J184" s="142" t="s">
        <v>293</v>
      </c>
      <c r="K184" s="142" t="s">
        <v>299</v>
      </c>
      <c r="L184" s="142"/>
      <c r="M184" s="142" t="s">
        <v>799</v>
      </c>
      <c r="N184" s="120" t="s">
        <v>683</v>
      </c>
      <c r="O184" s="79"/>
      <c r="P184" s="80"/>
      <c r="Q184" s="81"/>
      <c r="R184" s="141"/>
      <c r="S184" s="141"/>
      <c r="T184" s="141"/>
      <c r="U184" s="81"/>
      <c r="V184" s="81"/>
      <c r="W184" s="79"/>
      <c r="X184" s="79"/>
      <c r="Y184" s="79"/>
      <c r="Z184" s="79"/>
      <c r="AA184" s="79"/>
      <c r="AB184" s="79"/>
      <c r="AC184" s="79"/>
      <c r="AD184" s="79"/>
      <c r="AE184" s="79"/>
      <c r="AF184" s="79"/>
      <c r="AG184" s="79"/>
      <c r="AH184" s="79"/>
      <c r="AI184" s="79"/>
      <c r="AJ184" s="79"/>
      <c r="AK184" s="79"/>
      <c r="AL184" s="79"/>
      <c r="AM184" s="79"/>
      <c r="AN184" s="79"/>
      <c r="AO184" s="79"/>
      <c r="AP184" s="79"/>
    </row>
    <row r="185" spans="1:42" s="9" customFormat="1">
      <c r="A185" s="76"/>
      <c r="B185" s="76"/>
      <c r="C185" s="77"/>
      <c r="D185" s="78"/>
      <c r="E185" s="142" t="s">
        <v>823</v>
      </c>
      <c r="F185" s="148">
        <f t="shared" si="2"/>
        <v>118</v>
      </c>
      <c r="G185" s="142" t="str">
        <f t="shared" si="9"/>
        <v>DSDC</v>
      </c>
      <c r="H185" s="142" t="s">
        <v>282</v>
      </c>
      <c r="I185" s="142" t="s">
        <v>288</v>
      </c>
      <c r="J185" s="142" t="s">
        <v>305</v>
      </c>
      <c r="K185" s="142" t="s">
        <v>311</v>
      </c>
      <c r="L185" s="142"/>
      <c r="M185" s="142" t="s">
        <v>801</v>
      </c>
      <c r="N185" s="120" t="s">
        <v>683</v>
      </c>
      <c r="O185" s="79"/>
      <c r="P185" s="80"/>
      <c r="Q185" s="81"/>
      <c r="R185" s="141"/>
      <c r="S185" s="141"/>
      <c r="T185" s="141"/>
      <c r="U185" s="81"/>
      <c r="V185" s="81"/>
      <c r="W185" s="79"/>
      <c r="X185" s="79"/>
      <c r="Y185" s="79"/>
      <c r="Z185" s="79"/>
      <c r="AA185" s="79"/>
      <c r="AB185" s="79"/>
      <c r="AC185" s="79"/>
      <c r="AD185" s="79"/>
      <c r="AE185" s="79"/>
      <c r="AF185" s="79"/>
      <c r="AG185" s="79"/>
      <c r="AH185" s="79"/>
      <c r="AI185" s="79"/>
      <c r="AJ185" s="79"/>
      <c r="AK185" s="79"/>
      <c r="AL185" s="79"/>
      <c r="AM185" s="79"/>
      <c r="AN185" s="79"/>
      <c r="AO185" s="79"/>
      <c r="AP185" s="79"/>
    </row>
    <row r="186" spans="1:42" s="9" customFormat="1">
      <c r="A186" s="76"/>
      <c r="B186" s="76"/>
      <c r="C186" s="77"/>
      <c r="D186" s="78"/>
      <c r="E186" s="142" t="s">
        <v>824</v>
      </c>
      <c r="F186" s="148">
        <f t="shared" si="2"/>
        <v>119</v>
      </c>
      <c r="G186" s="142" t="str">
        <f t="shared" si="9"/>
        <v>DSDC</v>
      </c>
      <c r="H186" s="142" t="s">
        <v>704</v>
      </c>
      <c r="I186" s="142"/>
      <c r="J186" s="142"/>
      <c r="K186" s="142"/>
      <c r="L186" s="142"/>
      <c r="M186" s="142" t="s">
        <v>803</v>
      </c>
      <c r="N186" s="120" t="s">
        <v>683</v>
      </c>
      <c r="O186" s="79"/>
      <c r="P186" s="80"/>
      <c r="Q186" s="81"/>
      <c r="R186" s="141"/>
      <c r="S186" s="141"/>
      <c r="T186" s="141"/>
      <c r="U186" s="81"/>
      <c r="V186" s="81"/>
      <c r="W186" s="79"/>
      <c r="X186" s="79"/>
      <c r="Y186" s="79"/>
      <c r="Z186" s="79"/>
      <c r="AA186" s="79"/>
      <c r="AB186" s="79"/>
      <c r="AC186" s="79"/>
      <c r="AD186" s="79"/>
      <c r="AE186" s="79"/>
      <c r="AF186" s="79"/>
      <c r="AG186" s="79"/>
      <c r="AH186" s="79"/>
      <c r="AI186" s="79"/>
      <c r="AJ186" s="79"/>
      <c r="AK186" s="79"/>
      <c r="AL186" s="79"/>
      <c r="AM186" s="79"/>
      <c r="AN186" s="79"/>
      <c r="AO186" s="79"/>
      <c r="AP186" s="79"/>
    </row>
    <row r="187" spans="1:42" s="9" customFormat="1">
      <c r="A187" s="76"/>
      <c r="B187" s="76"/>
      <c r="C187" s="77"/>
      <c r="D187" s="78"/>
      <c r="E187" s="142" t="s">
        <v>825</v>
      </c>
      <c r="F187" s="148">
        <f t="shared" si="2"/>
        <v>120</v>
      </c>
      <c r="G187" s="142" t="str">
        <f t="shared" si="9"/>
        <v>DSDC</v>
      </c>
      <c r="H187" s="142" t="s">
        <v>323</v>
      </c>
      <c r="I187" s="142"/>
      <c r="J187" s="142"/>
      <c r="K187" s="142"/>
      <c r="L187" s="142"/>
      <c r="M187" s="142" t="s">
        <v>805</v>
      </c>
      <c r="N187" s="120" t="s">
        <v>683</v>
      </c>
      <c r="O187" s="79"/>
      <c r="P187" s="80"/>
      <c r="Q187" s="81"/>
      <c r="R187" s="141"/>
      <c r="S187" s="141"/>
      <c r="T187" s="141"/>
      <c r="U187" s="81"/>
      <c r="V187" s="81"/>
      <c r="W187" s="79"/>
      <c r="X187" s="79"/>
      <c r="Y187" s="79"/>
      <c r="Z187" s="79"/>
      <c r="AA187" s="79"/>
      <c r="AB187" s="79"/>
      <c r="AC187" s="79"/>
      <c r="AD187" s="79"/>
      <c r="AE187" s="79"/>
      <c r="AF187" s="79"/>
      <c r="AG187" s="79"/>
      <c r="AH187" s="79"/>
      <c r="AI187" s="79"/>
      <c r="AJ187" s="79"/>
      <c r="AK187" s="79"/>
      <c r="AL187" s="79"/>
      <c r="AM187" s="79"/>
      <c r="AN187" s="79"/>
      <c r="AO187" s="79"/>
      <c r="AP187" s="79"/>
    </row>
    <row r="188" spans="1:42" s="9" customFormat="1">
      <c r="A188" s="76"/>
      <c r="B188" s="76"/>
      <c r="C188" s="77"/>
      <c r="D188" s="78"/>
      <c r="E188" s="142" t="s">
        <v>826</v>
      </c>
      <c r="F188" s="148">
        <f t="shared" si="2"/>
        <v>121</v>
      </c>
      <c r="G188" s="142" t="str">
        <f t="shared" si="9"/>
        <v>DSDC</v>
      </c>
      <c r="H188" s="142" t="s">
        <v>329</v>
      </c>
      <c r="I188" s="142"/>
      <c r="J188" s="142"/>
      <c r="K188" s="142"/>
      <c r="L188" s="142"/>
      <c r="M188" s="142" t="s">
        <v>807</v>
      </c>
      <c r="N188" s="120" t="s">
        <v>683</v>
      </c>
      <c r="O188" s="79"/>
      <c r="P188" s="80"/>
      <c r="Q188" s="81"/>
      <c r="R188" s="141"/>
      <c r="S188" s="141"/>
      <c r="T188" s="141"/>
      <c r="U188" s="81"/>
      <c r="V188" s="81"/>
      <c r="W188" s="79"/>
      <c r="X188" s="79"/>
      <c r="Y188" s="79"/>
      <c r="Z188" s="79"/>
      <c r="AA188" s="79"/>
      <c r="AB188" s="79"/>
      <c r="AC188" s="79"/>
      <c r="AD188" s="79"/>
      <c r="AE188" s="79"/>
      <c r="AF188" s="79"/>
      <c r="AG188" s="79"/>
      <c r="AH188" s="79"/>
      <c r="AI188" s="79"/>
      <c r="AJ188" s="79"/>
      <c r="AK188" s="79"/>
      <c r="AL188" s="79"/>
      <c r="AM188" s="79"/>
      <c r="AN188" s="79"/>
      <c r="AO188" s="79"/>
      <c r="AP188" s="79"/>
    </row>
    <row r="189" spans="1:42" s="9" customFormat="1">
      <c r="A189" s="76"/>
      <c r="B189" s="76"/>
      <c r="C189" s="77"/>
      <c r="D189" s="78"/>
      <c r="E189" s="142" t="s">
        <v>827</v>
      </c>
      <c r="F189" s="148">
        <f t="shared" si="2"/>
        <v>122</v>
      </c>
      <c r="G189" s="142" t="str">
        <f t="shared" si="9"/>
        <v>DSDC</v>
      </c>
      <c r="H189" s="142" t="s">
        <v>704</v>
      </c>
      <c r="I189" s="142"/>
      <c r="J189" s="142"/>
      <c r="K189" s="142"/>
      <c r="L189" s="142"/>
      <c r="M189" s="142" t="s">
        <v>809</v>
      </c>
      <c r="N189" s="120" t="s">
        <v>683</v>
      </c>
      <c r="O189" s="79"/>
      <c r="P189" s="80"/>
      <c r="Q189" s="81"/>
      <c r="R189" s="141"/>
      <c r="S189" s="141"/>
      <c r="T189" s="141"/>
      <c r="U189" s="81"/>
      <c r="V189" s="81"/>
      <c r="W189" s="79"/>
      <c r="X189" s="79"/>
      <c r="Y189" s="79"/>
      <c r="Z189" s="79"/>
      <c r="AA189" s="79"/>
      <c r="AB189" s="79"/>
      <c r="AC189" s="79"/>
      <c r="AD189" s="79"/>
      <c r="AE189" s="79"/>
      <c r="AF189" s="79"/>
      <c r="AG189" s="79"/>
      <c r="AH189" s="79"/>
      <c r="AI189" s="79"/>
      <c r="AJ189" s="79"/>
      <c r="AK189" s="79"/>
      <c r="AL189" s="79"/>
      <c r="AM189" s="79"/>
      <c r="AN189" s="79"/>
      <c r="AO189" s="79"/>
      <c r="AP189" s="79"/>
    </row>
    <row r="190" spans="1:42" s="9" customFormat="1">
      <c r="A190" s="76"/>
      <c r="B190" s="76"/>
      <c r="C190" s="77"/>
      <c r="D190" s="78"/>
      <c r="E190" s="142" t="s">
        <v>828</v>
      </c>
      <c r="F190" s="148">
        <f t="shared" si="2"/>
        <v>123</v>
      </c>
      <c r="G190" s="142" t="str">
        <f t="shared" si="9"/>
        <v>DSDC</v>
      </c>
      <c r="H190" s="142" t="s">
        <v>704</v>
      </c>
      <c r="I190" s="142"/>
      <c r="J190" s="142"/>
      <c r="K190" s="142"/>
      <c r="L190" s="142"/>
      <c r="M190" s="142" t="s">
        <v>799</v>
      </c>
      <c r="N190" s="120" t="s">
        <v>683</v>
      </c>
      <c r="O190" s="79"/>
      <c r="P190" s="80"/>
      <c r="Q190" s="81"/>
      <c r="R190" s="141"/>
      <c r="S190" s="141"/>
      <c r="T190" s="141"/>
      <c r="U190" s="81"/>
      <c r="V190" s="81"/>
      <c r="W190" s="79"/>
      <c r="X190" s="79"/>
      <c r="Y190" s="79"/>
      <c r="Z190" s="79"/>
      <c r="AA190" s="79"/>
      <c r="AB190" s="79"/>
      <c r="AC190" s="79"/>
      <c r="AD190" s="79"/>
      <c r="AE190" s="79"/>
      <c r="AF190" s="79"/>
      <c r="AG190" s="79"/>
      <c r="AH190" s="79"/>
      <c r="AI190" s="79"/>
      <c r="AJ190" s="79"/>
      <c r="AK190" s="79"/>
      <c r="AL190" s="79"/>
      <c r="AM190" s="79"/>
      <c r="AN190" s="79"/>
      <c r="AO190" s="79"/>
      <c r="AP190" s="79"/>
    </row>
    <row r="191" spans="1:42" s="9" customFormat="1">
      <c r="A191" s="76"/>
      <c r="B191" s="76"/>
      <c r="C191" s="77"/>
      <c r="D191" s="78"/>
      <c r="E191" s="142" t="s">
        <v>829</v>
      </c>
      <c r="F191" s="148">
        <f t="shared" si="2"/>
        <v>124</v>
      </c>
      <c r="G191" s="142" t="str">
        <f t="shared" si="9"/>
        <v>DSDC</v>
      </c>
      <c r="H191" s="142" t="s">
        <v>704</v>
      </c>
      <c r="I191" s="142"/>
      <c r="J191" s="142"/>
      <c r="K191" s="142"/>
      <c r="L191" s="142"/>
      <c r="M191" s="142" t="s">
        <v>801</v>
      </c>
      <c r="N191" s="120" t="s">
        <v>683</v>
      </c>
      <c r="O191" s="79"/>
      <c r="P191" s="80"/>
      <c r="Q191" s="81"/>
      <c r="R191" s="141"/>
      <c r="S191" s="141"/>
      <c r="T191" s="141"/>
      <c r="U191" s="81"/>
      <c r="V191" s="81"/>
      <c r="W191" s="79"/>
      <c r="X191" s="79"/>
      <c r="Y191" s="79"/>
      <c r="Z191" s="79"/>
      <c r="AA191" s="79"/>
      <c r="AB191" s="79"/>
      <c r="AC191" s="79"/>
      <c r="AD191" s="79"/>
      <c r="AE191" s="79"/>
      <c r="AF191" s="79"/>
      <c r="AG191" s="79"/>
      <c r="AH191" s="79"/>
      <c r="AI191" s="79"/>
      <c r="AJ191" s="79"/>
      <c r="AK191" s="79"/>
      <c r="AL191" s="79"/>
      <c r="AM191" s="79"/>
      <c r="AN191" s="79"/>
      <c r="AO191" s="79"/>
      <c r="AP191" s="79"/>
    </row>
    <row r="192" spans="1:42" s="9" customFormat="1">
      <c r="A192" s="76"/>
      <c r="B192" s="76"/>
      <c r="C192" s="77"/>
      <c r="D192" s="78"/>
      <c r="E192" s="142" t="s">
        <v>830</v>
      </c>
      <c r="F192" s="148">
        <f t="shared" si="2"/>
        <v>125</v>
      </c>
      <c r="G192" s="142" t="str">
        <f t="shared" si="9"/>
        <v>DSDC</v>
      </c>
      <c r="H192" s="142" t="s">
        <v>704</v>
      </c>
      <c r="I192" s="142"/>
      <c r="J192" s="142"/>
      <c r="K192" s="142"/>
      <c r="L192" s="142"/>
      <c r="M192" s="142" t="s">
        <v>803</v>
      </c>
      <c r="N192" s="120" t="s">
        <v>683</v>
      </c>
      <c r="O192" s="79"/>
      <c r="P192" s="80"/>
      <c r="Q192" s="81"/>
      <c r="R192" s="141"/>
      <c r="S192" s="141"/>
      <c r="T192" s="141"/>
      <c r="U192" s="81"/>
      <c r="V192" s="81"/>
      <c r="W192" s="79"/>
      <c r="X192" s="79"/>
      <c r="Y192" s="79"/>
      <c r="Z192" s="79"/>
      <c r="AA192" s="79"/>
      <c r="AB192" s="79"/>
      <c r="AC192" s="79"/>
      <c r="AD192" s="79"/>
      <c r="AE192" s="79"/>
      <c r="AF192" s="79"/>
      <c r="AG192" s="79"/>
      <c r="AH192" s="79"/>
      <c r="AI192" s="79"/>
      <c r="AJ192" s="79"/>
      <c r="AK192" s="79"/>
      <c r="AL192" s="79"/>
      <c r="AM192" s="79"/>
      <c r="AN192" s="79"/>
      <c r="AO192" s="79"/>
      <c r="AP192" s="79"/>
    </row>
    <row r="193" spans="1:42" s="9" customFormat="1">
      <c r="A193" s="76"/>
      <c r="B193" s="76"/>
      <c r="C193" s="77"/>
      <c r="D193" s="78"/>
      <c r="E193" s="142" t="s">
        <v>831</v>
      </c>
      <c r="F193" s="148">
        <f t="shared" si="2"/>
        <v>126</v>
      </c>
      <c r="G193" s="142" t="str">
        <f t="shared" si="9"/>
        <v>DSDC</v>
      </c>
      <c r="H193" s="142" t="s">
        <v>704</v>
      </c>
      <c r="I193" s="142"/>
      <c r="J193" s="142"/>
      <c r="K193" s="142"/>
      <c r="L193" s="142"/>
      <c r="M193" s="142" t="s">
        <v>805</v>
      </c>
      <c r="N193" s="120" t="s">
        <v>683</v>
      </c>
      <c r="O193" s="79"/>
      <c r="P193" s="80"/>
      <c r="Q193" s="81"/>
      <c r="R193" s="141"/>
      <c r="S193" s="141"/>
      <c r="T193" s="141"/>
      <c r="U193" s="81"/>
      <c r="V193" s="81"/>
      <c r="W193" s="79"/>
      <c r="X193" s="79"/>
      <c r="Y193" s="79"/>
      <c r="Z193" s="79"/>
      <c r="AA193" s="79"/>
      <c r="AB193" s="79"/>
      <c r="AC193" s="79"/>
      <c r="AD193" s="79"/>
      <c r="AE193" s="79"/>
      <c r="AF193" s="79"/>
      <c r="AG193" s="79"/>
      <c r="AH193" s="79"/>
      <c r="AI193" s="79"/>
      <c r="AJ193" s="79"/>
      <c r="AK193" s="79"/>
      <c r="AL193" s="79"/>
      <c r="AM193" s="79"/>
      <c r="AN193" s="79"/>
      <c r="AO193" s="79"/>
      <c r="AP193" s="79"/>
    </row>
    <row r="194" spans="1:42" s="9" customFormat="1">
      <c r="A194" s="76"/>
      <c r="B194" s="76"/>
      <c r="C194" s="77"/>
      <c r="D194" s="78"/>
      <c r="E194" s="142" t="s">
        <v>832</v>
      </c>
      <c r="F194" s="148">
        <f t="shared" si="2"/>
        <v>127</v>
      </c>
      <c r="G194" s="142" t="str">
        <f t="shared" si="9"/>
        <v>DSDC</v>
      </c>
      <c r="H194" s="142" t="s">
        <v>704</v>
      </c>
      <c r="I194" s="142"/>
      <c r="J194" s="142"/>
      <c r="K194" s="142"/>
      <c r="L194" s="142"/>
      <c r="M194" s="142" t="s">
        <v>807</v>
      </c>
      <c r="N194" s="120" t="s">
        <v>683</v>
      </c>
      <c r="O194" s="79"/>
      <c r="P194" s="80"/>
      <c r="Q194" s="81"/>
      <c r="R194" s="141"/>
      <c r="S194" s="141"/>
      <c r="T194" s="141"/>
      <c r="U194" s="81"/>
      <c r="V194" s="81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79"/>
      <c r="AI194" s="79"/>
      <c r="AJ194" s="79"/>
      <c r="AK194" s="79"/>
      <c r="AL194" s="79"/>
      <c r="AM194" s="79"/>
      <c r="AN194" s="79"/>
      <c r="AO194" s="79"/>
      <c r="AP194" s="79"/>
    </row>
    <row r="195" spans="1:42" s="9" customFormat="1">
      <c r="A195" s="76"/>
      <c r="B195" s="76"/>
      <c r="C195" s="77"/>
      <c r="D195" s="78"/>
      <c r="E195" s="142" t="s">
        <v>833</v>
      </c>
      <c r="F195" s="148">
        <f t="shared" si="2"/>
        <v>128</v>
      </c>
      <c r="G195" s="142" t="str">
        <f t="shared" si="9"/>
        <v>DSDC</v>
      </c>
      <c r="H195" s="142" t="s">
        <v>704</v>
      </c>
      <c r="I195" s="142"/>
      <c r="J195" s="142"/>
      <c r="K195" s="142"/>
      <c r="L195" s="142"/>
      <c r="M195" s="142" t="s">
        <v>809</v>
      </c>
      <c r="N195" s="120" t="s">
        <v>683</v>
      </c>
      <c r="O195" s="79"/>
      <c r="P195" s="80"/>
      <c r="Q195" s="81"/>
      <c r="R195" s="141"/>
      <c r="S195" s="141"/>
      <c r="T195" s="141"/>
      <c r="U195" s="81"/>
      <c r="V195" s="81"/>
      <c r="W195" s="79"/>
      <c r="X195" s="79"/>
      <c r="Y195" s="79"/>
      <c r="Z195" s="79"/>
      <c r="AA195" s="79"/>
      <c r="AB195" s="79"/>
      <c r="AC195" s="79"/>
      <c r="AD195" s="79"/>
      <c r="AE195" s="79"/>
      <c r="AF195" s="79"/>
      <c r="AG195" s="79"/>
      <c r="AH195" s="79"/>
      <c r="AI195" s="79"/>
      <c r="AJ195" s="79"/>
      <c r="AK195" s="79"/>
      <c r="AL195" s="79"/>
      <c r="AM195" s="79"/>
      <c r="AN195" s="79"/>
      <c r="AO195" s="79"/>
      <c r="AP195" s="79"/>
    </row>
    <row r="196" spans="1:42" s="9" customFormat="1">
      <c r="A196" s="76"/>
      <c r="B196" s="76"/>
      <c r="C196" s="77"/>
      <c r="D196" s="78"/>
      <c r="E196" s="142" t="s">
        <v>834</v>
      </c>
      <c r="F196" s="148">
        <f t="shared" si="2"/>
        <v>129</v>
      </c>
      <c r="G196" s="142" t="str">
        <f t="shared" si="9"/>
        <v>DSDC</v>
      </c>
      <c r="H196" s="142" t="s">
        <v>222</v>
      </c>
      <c r="I196" s="142"/>
      <c r="J196" s="142"/>
      <c r="K196" s="142"/>
      <c r="L196" s="142"/>
      <c r="M196" s="142" t="s">
        <v>799</v>
      </c>
      <c r="N196" s="120" t="s">
        <v>683</v>
      </c>
      <c r="O196" s="79"/>
      <c r="P196" s="80"/>
      <c r="Q196" s="81"/>
      <c r="R196" s="141"/>
      <c r="S196" s="141"/>
      <c r="T196" s="141"/>
      <c r="U196" s="81"/>
      <c r="V196" s="81"/>
      <c r="W196" s="79"/>
      <c r="X196" s="79"/>
      <c r="Y196" s="79"/>
      <c r="Z196" s="79"/>
      <c r="AA196" s="79"/>
      <c r="AB196" s="79"/>
      <c r="AC196" s="79"/>
      <c r="AD196" s="79"/>
      <c r="AE196" s="79"/>
      <c r="AF196" s="79"/>
      <c r="AG196" s="79"/>
      <c r="AH196" s="79"/>
      <c r="AI196" s="79"/>
      <c r="AJ196" s="79"/>
      <c r="AK196" s="79"/>
      <c r="AL196" s="79"/>
      <c r="AM196" s="79"/>
      <c r="AN196" s="79"/>
      <c r="AO196" s="79"/>
      <c r="AP196" s="79"/>
    </row>
    <row r="197" spans="1:42" s="9" customFormat="1">
      <c r="A197" s="76"/>
      <c r="B197" s="76"/>
      <c r="C197" s="77"/>
      <c r="D197" s="78"/>
      <c r="E197" s="142" t="s">
        <v>835</v>
      </c>
      <c r="F197" s="148">
        <f t="shared" si="2"/>
        <v>130</v>
      </c>
      <c r="G197" s="142" t="str">
        <f t="shared" si="9"/>
        <v>DSDC</v>
      </c>
      <c r="H197" s="142" t="s">
        <v>186</v>
      </c>
      <c r="I197" s="142"/>
      <c r="J197" s="142"/>
      <c r="K197" s="142"/>
      <c r="L197" s="142"/>
      <c r="M197" s="142" t="s">
        <v>801</v>
      </c>
      <c r="N197" s="120" t="s">
        <v>683</v>
      </c>
      <c r="O197" s="79"/>
      <c r="P197" s="80"/>
      <c r="Q197" s="81"/>
      <c r="R197" s="141"/>
      <c r="S197" s="141"/>
      <c r="T197" s="141"/>
      <c r="U197" s="81"/>
      <c r="V197" s="81"/>
      <c r="W197" s="79"/>
      <c r="X197" s="79"/>
      <c r="Y197" s="79"/>
      <c r="Z197" s="79"/>
      <c r="AA197" s="79"/>
      <c r="AB197" s="79"/>
      <c r="AC197" s="79"/>
      <c r="AD197" s="79"/>
      <c r="AE197" s="79"/>
      <c r="AF197" s="79"/>
      <c r="AG197" s="79"/>
      <c r="AH197" s="79"/>
      <c r="AI197" s="79"/>
      <c r="AJ197" s="79"/>
      <c r="AK197" s="79"/>
      <c r="AL197" s="79"/>
      <c r="AM197" s="79"/>
      <c r="AN197" s="79"/>
      <c r="AO197" s="79"/>
      <c r="AP197" s="79"/>
    </row>
    <row r="198" spans="1:42" s="9" customFormat="1">
      <c r="A198" s="76"/>
      <c r="B198" s="76"/>
      <c r="C198" s="77"/>
      <c r="D198" s="78"/>
      <c r="E198" s="142" t="s">
        <v>836</v>
      </c>
      <c r="F198" s="148">
        <f t="shared" si="2"/>
        <v>131</v>
      </c>
      <c r="G198" s="142" t="str">
        <f t="shared" si="9"/>
        <v>DSDC</v>
      </c>
      <c r="H198" s="142" t="s">
        <v>704</v>
      </c>
      <c r="I198" s="142"/>
      <c r="J198" s="142"/>
      <c r="K198" s="142"/>
      <c r="L198" s="142"/>
      <c r="M198" s="142" t="s">
        <v>803</v>
      </c>
      <c r="N198" s="120" t="s">
        <v>683</v>
      </c>
      <c r="O198" s="79"/>
      <c r="P198" s="80"/>
      <c r="Q198" s="81"/>
      <c r="R198" s="141"/>
      <c r="S198" s="141"/>
      <c r="T198" s="141"/>
      <c r="U198" s="81"/>
      <c r="V198" s="81"/>
      <c r="W198" s="79"/>
      <c r="X198" s="79"/>
      <c r="Y198" s="79"/>
      <c r="Z198" s="79"/>
      <c r="AA198" s="79"/>
      <c r="AB198" s="79"/>
      <c r="AC198" s="79"/>
      <c r="AD198" s="79"/>
      <c r="AE198" s="79"/>
      <c r="AF198" s="79"/>
      <c r="AG198" s="79"/>
      <c r="AH198" s="79"/>
      <c r="AI198" s="79"/>
      <c r="AJ198" s="79"/>
      <c r="AK198" s="79"/>
      <c r="AL198" s="79"/>
      <c r="AM198" s="79"/>
      <c r="AN198" s="79"/>
      <c r="AO198" s="79"/>
      <c r="AP198" s="79"/>
    </row>
    <row r="199" spans="1:42" s="9" customFormat="1">
      <c r="A199" s="76"/>
      <c r="B199" s="76"/>
      <c r="C199" s="77"/>
      <c r="D199" s="78"/>
      <c r="E199" s="142" t="s">
        <v>837</v>
      </c>
      <c r="F199" s="148">
        <f t="shared" si="2"/>
        <v>132</v>
      </c>
      <c r="G199" s="142" t="str">
        <f t="shared" si="9"/>
        <v>DSDC</v>
      </c>
      <c r="H199" s="142" t="s">
        <v>224</v>
      </c>
      <c r="I199" s="142"/>
      <c r="J199" s="142"/>
      <c r="K199" s="142"/>
      <c r="L199" s="142"/>
      <c r="M199" s="142" t="s">
        <v>799</v>
      </c>
      <c r="N199" s="120" t="s">
        <v>683</v>
      </c>
      <c r="O199" s="79"/>
      <c r="P199" s="80"/>
      <c r="Q199" s="81"/>
      <c r="R199" s="141"/>
      <c r="S199" s="141"/>
      <c r="T199" s="141"/>
      <c r="U199" s="81"/>
      <c r="V199" s="81"/>
      <c r="W199" s="79"/>
      <c r="X199" s="79"/>
      <c r="Y199" s="79"/>
      <c r="Z199" s="79"/>
      <c r="AA199" s="79"/>
      <c r="AB199" s="79"/>
      <c r="AC199" s="79"/>
      <c r="AD199" s="79"/>
      <c r="AE199" s="79"/>
      <c r="AF199" s="79"/>
      <c r="AG199" s="79"/>
      <c r="AH199" s="79"/>
      <c r="AI199" s="79"/>
      <c r="AJ199" s="79"/>
      <c r="AK199" s="79"/>
      <c r="AL199" s="79"/>
      <c r="AM199" s="79"/>
      <c r="AN199" s="79"/>
      <c r="AO199" s="79"/>
      <c r="AP199" s="79"/>
    </row>
    <row r="200" spans="1:42" s="9" customFormat="1">
      <c r="A200" s="76"/>
      <c r="B200" s="76"/>
      <c r="C200" s="77"/>
      <c r="D200" s="78"/>
      <c r="E200" s="142" t="s">
        <v>838</v>
      </c>
      <c r="F200" s="148">
        <f t="shared" si="2"/>
        <v>133</v>
      </c>
      <c r="G200" s="142" t="str">
        <f t="shared" si="9"/>
        <v>DSDC</v>
      </c>
      <c r="H200" s="142" t="s">
        <v>188</v>
      </c>
      <c r="I200" s="142"/>
      <c r="J200" s="142"/>
      <c r="K200" s="142"/>
      <c r="L200" s="142"/>
      <c r="M200" s="142" t="s">
        <v>801</v>
      </c>
      <c r="N200" s="120" t="s">
        <v>683</v>
      </c>
      <c r="O200" s="79"/>
      <c r="P200" s="80"/>
      <c r="Q200" s="81"/>
      <c r="R200" s="141"/>
      <c r="S200" s="141"/>
      <c r="T200" s="141"/>
      <c r="U200" s="81"/>
      <c r="V200" s="81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79"/>
      <c r="AI200" s="79"/>
      <c r="AJ200" s="79"/>
      <c r="AK200" s="79"/>
      <c r="AL200" s="79"/>
      <c r="AM200" s="79"/>
      <c r="AN200" s="79"/>
      <c r="AO200" s="79"/>
      <c r="AP200" s="79"/>
    </row>
    <row r="201" spans="1:42" s="9" customFormat="1">
      <c r="A201" s="76"/>
      <c r="B201" s="76"/>
      <c r="C201" s="77"/>
      <c r="D201" s="78"/>
      <c r="E201" s="142" t="s">
        <v>839</v>
      </c>
      <c r="F201" s="148">
        <f t="shared" si="2"/>
        <v>134</v>
      </c>
      <c r="G201" s="142" t="str">
        <f t="shared" si="9"/>
        <v>DSDC</v>
      </c>
      <c r="H201" s="142" t="s">
        <v>704</v>
      </c>
      <c r="I201" s="142"/>
      <c r="J201" s="142"/>
      <c r="K201" s="142"/>
      <c r="L201" s="142"/>
      <c r="M201" s="142" t="s">
        <v>803</v>
      </c>
      <c r="N201" s="120" t="s">
        <v>683</v>
      </c>
      <c r="O201" s="79"/>
      <c r="P201" s="80"/>
      <c r="Q201" s="81"/>
      <c r="R201" s="141"/>
      <c r="S201" s="141"/>
      <c r="T201" s="141"/>
      <c r="U201" s="81"/>
      <c r="V201" s="81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79"/>
      <c r="AI201" s="79"/>
      <c r="AJ201" s="79"/>
      <c r="AK201" s="79"/>
      <c r="AL201" s="79"/>
      <c r="AM201" s="79"/>
      <c r="AN201" s="79"/>
      <c r="AO201" s="79"/>
      <c r="AP201" s="79"/>
    </row>
    <row r="202" spans="1:42" s="9" customFormat="1">
      <c r="A202" s="76"/>
      <c r="B202" s="76"/>
      <c r="C202" s="77"/>
      <c r="D202" s="78"/>
      <c r="E202" s="142" t="s">
        <v>840</v>
      </c>
      <c r="F202" s="148">
        <f t="shared" ref="F202:F219" si="10">F201+1</f>
        <v>135</v>
      </c>
      <c r="G202" s="142" t="str">
        <f t="shared" si="9"/>
        <v>DSDC</v>
      </c>
      <c r="H202" s="142" t="s">
        <v>226</v>
      </c>
      <c r="I202" s="142"/>
      <c r="J202" s="142"/>
      <c r="K202" s="142"/>
      <c r="L202" s="142"/>
      <c r="M202" s="142" t="s">
        <v>799</v>
      </c>
      <c r="N202" s="120" t="s">
        <v>683</v>
      </c>
      <c r="O202" s="79"/>
      <c r="P202" s="80"/>
      <c r="Q202" s="81"/>
      <c r="R202" s="141"/>
      <c r="S202" s="141"/>
      <c r="T202" s="141"/>
      <c r="U202" s="81"/>
      <c r="V202" s="81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79"/>
      <c r="AI202" s="79"/>
      <c r="AJ202" s="79"/>
      <c r="AK202" s="79"/>
      <c r="AL202" s="79"/>
      <c r="AM202" s="79"/>
      <c r="AN202" s="79"/>
      <c r="AO202" s="79"/>
      <c r="AP202" s="79"/>
    </row>
    <row r="203" spans="1:42" s="9" customFormat="1">
      <c r="A203" s="76"/>
      <c r="B203" s="76"/>
      <c r="C203" s="77"/>
      <c r="D203" s="78"/>
      <c r="E203" s="142" t="s">
        <v>841</v>
      </c>
      <c r="F203" s="148">
        <f t="shared" si="10"/>
        <v>136</v>
      </c>
      <c r="G203" s="142" t="str">
        <f t="shared" si="9"/>
        <v>DSDC</v>
      </c>
      <c r="H203" s="142" t="s">
        <v>190</v>
      </c>
      <c r="I203" s="142"/>
      <c r="J203" s="142"/>
      <c r="K203" s="142"/>
      <c r="L203" s="142"/>
      <c r="M203" s="142" t="s">
        <v>801</v>
      </c>
      <c r="N203" s="120" t="s">
        <v>683</v>
      </c>
      <c r="O203" s="79"/>
      <c r="P203" s="80"/>
      <c r="Q203" s="81"/>
      <c r="R203" s="141"/>
      <c r="S203" s="141"/>
      <c r="T203" s="141"/>
      <c r="U203" s="81"/>
      <c r="V203" s="81"/>
      <c r="W203" s="79"/>
      <c r="X203" s="79"/>
      <c r="Y203" s="79"/>
      <c r="Z203" s="79"/>
      <c r="AA203" s="79"/>
      <c r="AB203" s="79"/>
      <c r="AC203" s="79"/>
      <c r="AD203" s="79"/>
      <c r="AE203" s="79"/>
      <c r="AF203" s="79"/>
      <c r="AG203" s="79"/>
      <c r="AH203" s="79"/>
      <c r="AI203" s="79"/>
      <c r="AJ203" s="79"/>
      <c r="AK203" s="79"/>
      <c r="AL203" s="79"/>
      <c r="AM203" s="79"/>
      <c r="AN203" s="79"/>
      <c r="AO203" s="79"/>
      <c r="AP203" s="79"/>
    </row>
    <row r="204" spans="1:42" s="9" customFormat="1">
      <c r="A204" s="76"/>
      <c r="B204" s="76"/>
      <c r="C204" s="77"/>
      <c r="D204" s="78"/>
      <c r="E204" s="142" t="s">
        <v>842</v>
      </c>
      <c r="F204" s="148">
        <f t="shared" si="10"/>
        <v>137</v>
      </c>
      <c r="G204" s="142" t="str">
        <f t="shared" si="9"/>
        <v>DSDC</v>
      </c>
      <c r="H204" s="142" t="s">
        <v>704</v>
      </c>
      <c r="I204" s="142"/>
      <c r="J204" s="142"/>
      <c r="K204" s="142"/>
      <c r="L204" s="142"/>
      <c r="M204" s="142" t="s">
        <v>803</v>
      </c>
      <c r="N204" s="120" t="s">
        <v>683</v>
      </c>
      <c r="O204" s="79"/>
      <c r="P204" s="80"/>
      <c r="Q204" s="81"/>
      <c r="R204" s="141"/>
      <c r="S204" s="141"/>
      <c r="T204" s="141"/>
      <c r="U204" s="81"/>
      <c r="V204" s="81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79"/>
      <c r="AN204" s="79"/>
      <c r="AO204" s="79"/>
      <c r="AP204" s="79"/>
    </row>
    <row r="205" spans="1:42" s="9" customFormat="1">
      <c r="A205" s="76"/>
      <c r="B205" s="76"/>
      <c r="C205" s="77"/>
      <c r="D205" s="78"/>
      <c r="E205" s="142" t="s">
        <v>843</v>
      </c>
      <c r="F205" s="148">
        <f t="shared" si="10"/>
        <v>138</v>
      </c>
      <c r="G205" s="142" t="str">
        <f t="shared" si="9"/>
        <v>DSDC</v>
      </c>
      <c r="H205" s="142" t="s">
        <v>704</v>
      </c>
      <c r="I205" s="142"/>
      <c r="J205" s="142"/>
      <c r="K205" s="142"/>
      <c r="L205" s="142"/>
      <c r="M205" s="142" t="s">
        <v>799</v>
      </c>
      <c r="N205" s="120" t="s">
        <v>683</v>
      </c>
      <c r="O205" s="79"/>
      <c r="P205" s="80"/>
      <c r="Q205" s="81"/>
      <c r="R205" s="141"/>
      <c r="S205" s="141"/>
      <c r="T205" s="141"/>
      <c r="U205" s="81"/>
      <c r="V205" s="81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79"/>
      <c r="AN205" s="79"/>
      <c r="AO205" s="79"/>
      <c r="AP205" s="79"/>
    </row>
    <row r="206" spans="1:42" s="9" customFormat="1">
      <c r="A206" s="76"/>
      <c r="B206" s="76"/>
      <c r="C206" s="77"/>
      <c r="D206" s="78"/>
      <c r="E206" s="142" t="s">
        <v>844</v>
      </c>
      <c r="F206" s="148">
        <f t="shared" si="10"/>
        <v>139</v>
      </c>
      <c r="G206" s="142" t="str">
        <f t="shared" si="9"/>
        <v>DSDC</v>
      </c>
      <c r="H206" s="142" t="s">
        <v>704</v>
      </c>
      <c r="I206" s="142"/>
      <c r="J206" s="142"/>
      <c r="K206" s="142"/>
      <c r="L206" s="142"/>
      <c r="M206" s="142" t="s">
        <v>801</v>
      </c>
      <c r="N206" s="120" t="s">
        <v>683</v>
      </c>
      <c r="O206" s="79"/>
      <c r="P206" s="80"/>
      <c r="Q206" s="81"/>
      <c r="R206" s="141"/>
      <c r="S206" s="141"/>
      <c r="T206" s="141"/>
      <c r="U206" s="81"/>
      <c r="V206" s="81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79"/>
      <c r="AN206" s="79"/>
      <c r="AO206" s="79"/>
      <c r="AP206" s="79"/>
    </row>
    <row r="207" spans="1:42" s="9" customFormat="1">
      <c r="A207" s="76"/>
      <c r="B207" s="76"/>
      <c r="C207" s="77"/>
      <c r="D207" s="78"/>
      <c r="E207" s="142" t="s">
        <v>845</v>
      </c>
      <c r="F207" s="148">
        <f t="shared" si="10"/>
        <v>140</v>
      </c>
      <c r="G207" s="142" t="str">
        <f t="shared" si="9"/>
        <v>DSDC</v>
      </c>
      <c r="H207" s="142" t="s">
        <v>704</v>
      </c>
      <c r="I207" s="142"/>
      <c r="J207" s="142"/>
      <c r="K207" s="142"/>
      <c r="L207" s="142"/>
      <c r="M207" s="142" t="s">
        <v>803</v>
      </c>
      <c r="N207" s="120" t="s">
        <v>683</v>
      </c>
      <c r="O207" s="79"/>
      <c r="P207" s="80"/>
      <c r="Q207" s="81"/>
      <c r="R207" s="141"/>
      <c r="S207" s="141"/>
      <c r="T207" s="141"/>
      <c r="U207" s="81"/>
      <c r="V207" s="81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79"/>
      <c r="AN207" s="79"/>
      <c r="AO207" s="79"/>
      <c r="AP207" s="79"/>
    </row>
    <row r="208" spans="1:42" s="9" customFormat="1">
      <c r="A208" s="76"/>
      <c r="B208" s="76"/>
      <c r="C208" s="77"/>
      <c r="D208" s="78"/>
      <c r="E208" s="142" t="s">
        <v>846</v>
      </c>
      <c r="F208" s="148">
        <f t="shared" si="10"/>
        <v>141</v>
      </c>
      <c r="G208" s="142" t="str">
        <f t="shared" si="9"/>
        <v>DSDC</v>
      </c>
      <c r="H208" s="142" t="s">
        <v>264</v>
      </c>
      <c r="I208" s="142"/>
      <c r="J208" s="142"/>
      <c r="K208" s="142"/>
      <c r="L208" s="142"/>
      <c r="M208" s="142" t="s">
        <v>805</v>
      </c>
      <c r="N208" s="120" t="s">
        <v>683</v>
      </c>
      <c r="O208" s="79"/>
      <c r="P208" s="80"/>
      <c r="Q208" s="81"/>
      <c r="R208" s="141"/>
      <c r="S208" s="141"/>
      <c r="T208" s="141"/>
      <c r="U208" s="81"/>
      <c r="V208" s="81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79"/>
      <c r="AN208" s="79"/>
      <c r="AO208" s="79"/>
      <c r="AP208" s="79"/>
    </row>
    <row r="209" spans="1:42" s="9" customFormat="1">
      <c r="A209" s="76"/>
      <c r="B209" s="76"/>
      <c r="C209" s="77"/>
      <c r="D209" s="78"/>
      <c r="E209" s="142" t="s">
        <v>847</v>
      </c>
      <c r="F209" s="148">
        <f t="shared" si="10"/>
        <v>142</v>
      </c>
      <c r="G209" s="142" t="str">
        <f t="shared" si="9"/>
        <v>DSDC</v>
      </c>
      <c r="H209" s="142" t="s">
        <v>252</v>
      </c>
      <c r="I209" s="142"/>
      <c r="J209" s="142"/>
      <c r="K209" s="142"/>
      <c r="L209" s="142"/>
      <c r="M209" s="142" t="s">
        <v>807</v>
      </c>
      <c r="N209" s="120" t="s">
        <v>683</v>
      </c>
      <c r="O209" s="79"/>
      <c r="P209" s="80"/>
      <c r="Q209" s="81"/>
      <c r="R209" s="141"/>
      <c r="S209" s="141"/>
      <c r="T209" s="141"/>
      <c r="U209" s="81"/>
      <c r="V209" s="81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79"/>
      <c r="AN209" s="79"/>
      <c r="AO209" s="79"/>
      <c r="AP209" s="79"/>
    </row>
    <row r="210" spans="1:42" s="9" customFormat="1">
      <c r="A210" s="76"/>
      <c r="B210" s="76"/>
      <c r="C210" s="77"/>
      <c r="D210" s="78"/>
      <c r="E210" s="142" t="s">
        <v>848</v>
      </c>
      <c r="F210" s="148">
        <f t="shared" si="10"/>
        <v>143</v>
      </c>
      <c r="G210" s="142" t="str">
        <f t="shared" si="9"/>
        <v>DSDC</v>
      </c>
      <c r="H210" s="142" t="s">
        <v>704</v>
      </c>
      <c r="I210" s="142"/>
      <c r="J210" s="142"/>
      <c r="K210" s="142"/>
      <c r="L210" s="142"/>
      <c r="M210" s="142" t="s">
        <v>809</v>
      </c>
      <c r="N210" s="120" t="s">
        <v>683</v>
      </c>
      <c r="O210" s="79"/>
      <c r="P210" s="80"/>
      <c r="Q210" s="81"/>
      <c r="R210" s="141"/>
      <c r="S210" s="141"/>
      <c r="T210" s="141"/>
      <c r="U210" s="81"/>
      <c r="V210" s="81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79"/>
      <c r="AN210" s="79"/>
      <c r="AO210" s="79"/>
      <c r="AP210" s="79"/>
    </row>
    <row r="211" spans="1:42" s="9" customFormat="1">
      <c r="A211" s="76"/>
      <c r="B211" s="76"/>
      <c r="C211" s="77"/>
      <c r="D211" s="78"/>
      <c r="E211" s="142" t="s">
        <v>849</v>
      </c>
      <c r="F211" s="148">
        <f t="shared" si="10"/>
        <v>144</v>
      </c>
      <c r="G211" s="142" t="str">
        <f t="shared" si="9"/>
        <v>DSDC</v>
      </c>
      <c r="H211" s="142" t="s">
        <v>257</v>
      </c>
      <c r="I211" s="142"/>
      <c r="J211" s="142"/>
      <c r="K211" s="142"/>
      <c r="L211" s="142"/>
      <c r="M211" s="142" t="s">
        <v>805</v>
      </c>
      <c r="N211" s="120" t="s">
        <v>683</v>
      </c>
      <c r="O211" s="79"/>
      <c r="P211" s="80"/>
      <c r="Q211" s="81"/>
      <c r="R211" s="141"/>
      <c r="S211" s="141"/>
      <c r="T211" s="141"/>
      <c r="U211" s="81"/>
      <c r="V211" s="81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79"/>
      <c r="AN211" s="79"/>
      <c r="AO211" s="79"/>
      <c r="AP211" s="79"/>
    </row>
    <row r="212" spans="1:42" s="9" customFormat="1">
      <c r="A212" s="76"/>
      <c r="B212" s="76"/>
      <c r="C212" s="77"/>
      <c r="D212" s="78"/>
      <c r="E212" s="142" t="s">
        <v>850</v>
      </c>
      <c r="F212" s="148">
        <f t="shared" si="10"/>
        <v>145</v>
      </c>
      <c r="G212" s="142" t="str">
        <f t="shared" si="9"/>
        <v>DSDC</v>
      </c>
      <c r="H212" s="142" t="s">
        <v>245</v>
      </c>
      <c r="I212" s="142"/>
      <c r="J212" s="142"/>
      <c r="K212" s="142"/>
      <c r="L212" s="142"/>
      <c r="M212" s="142" t="s">
        <v>807</v>
      </c>
      <c r="N212" s="120" t="s">
        <v>683</v>
      </c>
      <c r="O212" s="79"/>
      <c r="P212" s="80"/>
      <c r="Q212" s="81"/>
      <c r="R212" s="141"/>
      <c r="S212" s="141"/>
      <c r="T212" s="141"/>
      <c r="U212" s="81"/>
      <c r="V212" s="81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79"/>
      <c r="AN212" s="79"/>
      <c r="AO212" s="79"/>
      <c r="AP212" s="79"/>
    </row>
    <row r="213" spans="1:42" s="9" customFormat="1">
      <c r="A213" s="76"/>
      <c r="B213" s="76"/>
      <c r="C213" s="77"/>
      <c r="D213" s="78"/>
      <c r="E213" s="142" t="s">
        <v>851</v>
      </c>
      <c r="F213" s="148">
        <f t="shared" si="10"/>
        <v>146</v>
      </c>
      <c r="G213" s="142" t="str">
        <f t="shared" si="9"/>
        <v>DSDC</v>
      </c>
      <c r="H213" s="142" t="s">
        <v>704</v>
      </c>
      <c r="I213" s="142"/>
      <c r="J213" s="142"/>
      <c r="K213" s="142"/>
      <c r="L213" s="142"/>
      <c r="M213" s="142" t="s">
        <v>809</v>
      </c>
      <c r="N213" s="120" t="s">
        <v>683</v>
      </c>
      <c r="O213" s="79"/>
      <c r="P213" s="80"/>
      <c r="Q213" s="81"/>
      <c r="R213" s="141"/>
      <c r="S213" s="141"/>
      <c r="T213" s="141"/>
      <c r="U213" s="81"/>
      <c r="V213" s="81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79"/>
      <c r="AN213" s="79"/>
      <c r="AO213" s="79"/>
      <c r="AP213" s="79"/>
    </row>
    <row r="214" spans="1:42" s="9" customFormat="1">
      <c r="A214" s="76"/>
      <c r="B214" s="76"/>
      <c r="C214" s="77"/>
      <c r="D214" s="78"/>
      <c r="E214" s="142" t="s">
        <v>852</v>
      </c>
      <c r="F214" s="148">
        <f t="shared" si="10"/>
        <v>147</v>
      </c>
      <c r="G214" s="142" t="str">
        <f t="shared" si="9"/>
        <v>DSDC</v>
      </c>
      <c r="H214" s="142" t="s">
        <v>258</v>
      </c>
      <c r="I214" s="142"/>
      <c r="J214" s="142"/>
      <c r="K214" s="142"/>
      <c r="L214" s="142"/>
      <c r="M214" s="142" t="s">
        <v>805</v>
      </c>
      <c r="N214" s="120" t="s">
        <v>683</v>
      </c>
      <c r="O214" s="79"/>
      <c r="P214" s="80"/>
      <c r="Q214" s="81"/>
      <c r="R214" s="141"/>
      <c r="S214" s="141"/>
      <c r="T214" s="141"/>
      <c r="U214" s="81"/>
      <c r="V214" s="81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79"/>
      <c r="AN214" s="79"/>
      <c r="AO214" s="79"/>
      <c r="AP214" s="79"/>
    </row>
    <row r="215" spans="1:42" s="9" customFormat="1">
      <c r="A215" s="76"/>
      <c r="B215" s="76"/>
      <c r="C215" s="77"/>
      <c r="D215" s="78"/>
      <c r="E215" s="142" t="s">
        <v>853</v>
      </c>
      <c r="F215" s="148">
        <f t="shared" si="10"/>
        <v>148</v>
      </c>
      <c r="G215" s="142" t="str">
        <f t="shared" si="9"/>
        <v>DSDC</v>
      </c>
      <c r="H215" s="142" t="s">
        <v>246</v>
      </c>
      <c r="I215" s="142"/>
      <c r="J215" s="142"/>
      <c r="K215" s="142"/>
      <c r="L215" s="142"/>
      <c r="M215" s="142" t="s">
        <v>807</v>
      </c>
      <c r="N215" s="120" t="s">
        <v>683</v>
      </c>
      <c r="O215" s="79"/>
      <c r="P215" s="80"/>
      <c r="Q215" s="81"/>
      <c r="R215" s="141"/>
      <c r="S215" s="141"/>
      <c r="T215" s="141"/>
      <c r="U215" s="81"/>
      <c r="V215" s="81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79"/>
      <c r="AN215" s="79"/>
      <c r="AO215" s="79"/>
      <c r="AP215" s="79"/>
    </row>
    <row r="216" spans="1:42" s="9" customFormat="1">
      <c r="A216" s="76"/>
      <c r="B216" s="76"/>
      <c r="C216" s="77"/>
      <c r="D216" s="78"/>
      <c r="E216" s="142" t="s">
        <v>854</v>
      </c>
      <c r="F216" s="148">
        <f t="shared" si="10"/>
        <v>149</v>
      </c>
      <c r="G216" s="142" t="str">
        <f t="shared" si="9"/>
        <v>DSDC</v>
      </c>
      <c r="H216" s="142" t="s">
        <v>704</v>
      </c>
      <c r="I216" s="142"/>
      <c r="J216" s="142"/>
      <c r="K216" s="142"/>
      <c r="L216" s="142"/>
      <c r="M216" s="142" t="s">
        <v>809</v>
      </c>
      <c r="N216" s="120" t="s">
        <v>683</v>
      </c>
      <c r="O216" s="79"/>
      <c r="P216" s="80"/>
      <c r="Q216" s="81"/>
      <c r="R216" s="141"/>
      <c r="S216" s="141"/>
      <c r="T216" s="141"/>
      <c r="U216" s="81"/>
      <c r="V216" s="81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79"/>
      <c r="AN216" s="79"/>
      <c r="AO216" s="79"/>
      <c r="AP216" s="79"/>
    </row>
    <row r="217" spans="1:42" s="9" customFormat="1">
      <c r="A217" s="76"/>
      <c r="B217" s="76"/>
      <c r="C217" s="77"/>
      <c r="D217" s="78"/>
      <c r="E217" s="142" t="s">
        <v>855</v>
      </c>
      <c r="F217" s="148">
        <f t="shared" si="10"/>
        <v>150</v>
      </c>
      <c r="G217" s="142" t="str">
        <f t="shared" si="9"/>
        <v>DSDC</v>
      </c>
      <c r="H217" s="142" t="s">
        <v>704</v>
      </c>
      <c r="I217" s="142"/>
      <c r="J217" s="142"/>
      <c r="K217" s="142"/>
      <c r="L217" s="142"/>
      <c r="M217" s="142" t="s">
        <v>805</v>
      </c>
      <c r="N217" s="120" t="s">
        <v>683</v>
      </c>
      <c r="O217" s="79"/>
      <c r="P217" s="80"/>
      <c r="Q217" s="81"/>
      <c r="R217" s="141"/>
      <c r="S217" s="141"/>
      <c r="T217" s="141"/>
      <c r="U217" s="81"/>
      <c r="V217" s="81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79"/>
      <c r="AN217" s="79"/>
      <c r="AO217" s="79"/>
      <c r="AP217" s="79"/>
    </row>
    <row r="218" spans="1:42" s="9" customFormat="1">
      <c r="A218" s="76"/>
      <c r="B218" s="76"/>
      <c r="C218" s="77"/>
      <c r="D218" s="78"/>
      <c r="E218" s="142" t="s">
        <v>856</v>
      </c>
      <c r="F218" s="148">
        <f t="shared" si="10"/>
        <v>151</v>
      </c>
      <c r="G218" s="142" t="str">
        <f t="shared" si="9"/>
        <v>DSDC</v>
      </c>
      <c r="H218" s="142" t="s">
        <v>704</v>
      </c>
      <c r="I218" s="142"/>
      <c r="J218" s="142"/>
      <c r="K218" s="142"/>
      <c r="L218" s="142"/>
      <c r="M218" s="142" t="s">
        <v>807</v>
      </c>
      <c r="N218" s="120" t="s">
        <v>683</v>
      </c>
      <c r="O218" s="79"/>
      <c r="P218" s="80"/>
      <c r="Q218" s="81"/>
      <c r="R218" s="141"/>
      <c r="S218" s="141"/>
      <c r="T218" s="141"/>
      <c r="U218" s="81"/>
      <c r="V218" s="81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79"/>
      <c r="AN218" s="79"/>
      <c r="AO218" s="79"/>
      <c r="AP218" s="79"/>
    </row>
    <row r="219" spans="1:42" s="9" customFormat="1">
      <c r="A219" s="76"/>
      <c r="B219" s="76"/>
      <c r="C219" s="77"/>
      <c r="D219" s="78"/>
      <c r="E219" s="142" t="s">
        <v>857</v>
      </c>
      <c r="F219" s="148">
        <f t="shared" si="10"/>
        <v>152</v>
      </c>
      <c r="G219" s="142" t="str">
        <f t="shared" si="9"/>
        <v>DSDC</v>
      </c>
      <c r="H219" s="142" t="s">
        <v>704</v>
      </c>
      <c r="I219" s="142"/>
      <c r="J219" s="142"/>
      <c r="K219" s="142"/>
      <c r="L219" s="142"/>
      <c r="M219" s="142" t="s">
        <v>809</v>
      </c>
      <c r="N219" s="120" t="s">
        <v>683</v>
      </c>
      <c r="O219" s="79"/>
      <c r="P219" s="80"/>
      <c r="Q219" s="81"/>
      <c r="R219" s="141"/>
      <c r="S219" s="141"/>
      <c r="T219" s="141"/>
      <c r="U219" s="81"/>
      <c r="V219" s="81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79"/>
      <c r="AN219" s="79"/>
      <c r="AO219" s="79"/>
      <c r="AP219" s="79"/>
    </row>
    <row r="220" spans="1:42" customFormat="1" ht="15">
      <c r="A220" s="101"/>
      <c r="B220" s="101"/>
      <c r="C220" s="101"/>
      <c r="D220" s="101"/>
      <c r="E220" s="101"/>
      <c r="F220" s="101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1"/>
      <c r="R220" s="101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1"/>
      <c r="AD220" s="101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1"/>
      <c r="AP220" s="101"/>
    </row>
    <row r="221" spans="1:42" ht="15">
      <c r="A221" s="76"/>
      <c r="B221" s="76" t="s">
        <v>565</v>
      </c>
      <c r="C221" s="77"/>
      <c r="D221" s="78"/>
      <c r="E221" s="120"/>
      <c r="F221" s="101"/>
      <c r="G221" s="79"/>
      <c r="H221" s="120"/>
      <c r="I221" s="120"/>
      <c r="J221" s="120"/>
      <c r="K221" s="120"/>
      <c r="L221" s="120"/>
      <c r="M221" s="79"/>
      <c r="N221" s="79"/>
      <c r="O221" s="79"/>
      <c r="P221" s="80"/>
      <c r="Q221" s="81"/>
      <c r="R221" s="141"/>
      <c r="S221" s="141"/>
      <c r="T221" s="141"/>
      <c r="U221" s="81"/>
      <c r="V221" s="81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79"/>
      <c r="AN221" s="79"/>
      <c r="AO221" s="79"/>
      <c r="AP221" s="79"/>
    </row>
    <row r="222" spans="1:42" s="9" customFormat="1" ht="15">
      <c r="A222" s="76"/>
      <c r="B222" s="76"/>
      <c r="C222" s="77"/>
      <c r="D222" s="78"/>
      <c r="E222" s="120"/>
      <c r="F222" s="101"/>
      <c r="G222" s="79"/>
      <c r="H222" s="120"/>
      <c r="I222" s="120"/>
      <c r="J222" s="120"/>
      <c r="K222" s="120"/>
      <c r="L222" s="120"/>
      <c r="M222" s="79"/>
      <c r="N222" s="79"/>
      <c r="O222" s="79"/>
      <c r="P222" s="80"/>
      <c r="Q222" s="81"/>
      <c r="R222" s="141"/>
      <c r="S222" s="141"/>
      <c r="T222" s="14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</row>
    <row r="223" spans="1:42" s="9" customFormat="1">
      <c r="A223" s="76"/>
      <c r="B223" s="76"/>
      <c r="C223" s="77"/>
      <c r="D223" s="78"/>
      <c r="E223" s="142" t="s">
        <v>858</v>
      </c>
      <c r="F223" s="148">
        <f>F219+1</f>
        <v>153</v>
      </c>
      <c r="G223" s="142" t="str">
        <f>$G$50</f>
        <v>TPC</v>
      </c>
      <c r="H223" s="142" t="s">
        <v>164</v>
      </c>
      <c r="I223" s="142"/>
      <c r="J223" s="142"/>
      <c r="K223" s="142"/>
      <c r="L223" s="142"/>
      <c r="M223" s="142" t="s">
        <v>859</v>
      </c>
      <c r="N223" s="120" t="s">
        <v>683</v>
      </c>
      <c r="O223" s="79"/>
      <c r="P223" s="80"/>
      <c r="Q223" s="81"/>
      <c r="R223" s="141"/>
      <c r="S223" s="141"/>
      <c r="T223" s="14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</row>
    <row r="224" spans="1:42" s="9" customFormat="1">
      <c r="A224" s="76"/>
      <c r="B224" s="76"/>
      <c r="C224" s="77"/>
      <c r="D224" s="78"/>
      <c r="E224" s="142" t="s">
        <v>860</v>
      </c>
      <c r="F224" s="148">
        <f t="shared" ref="F224:F261" si="11">F223+1</f>
        <v>154</v>
      </c>
      <c r="G224" s="142" t="str">
        <f t="shared" ref="G224:G261" si="12">$G$50</f>
        <v>TPC</v>
      </c>
      <c r="H224" s="142" t="s">
        <v>158</v>
      </c>
      <c r="I224" s="142"/>
      <c r="J224" s="142"/>
      <c r="K224" s="142"/>
      <c r="L224" s="142"/>
      <c r="M224" s="142" t="s">
        <v>861</v>
      </c>
      <c r="N224" s="120" t="s">
        <v>683</v>
      </c>
      <c r="O224" s="79"/>
      <c r="P224" s="80"/>
      <c r="Q224" s="81"/>
      <c r="R224" s="141"/>
      <c r="S224" s="141"/>
      <c r="T224" s="14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</row>
    <row r="225" spans="1:42" s="9" customFormat="1">
      <c r="A225" s="76"/>
      <c r="B225" s="76"/>
      <c r="C225" s="77"/>
      <c r="D225" s="78"/>
      <c r="E225" s="142" t="s">
        <v>862</v>
      </c>
      <c r="F225" s="148">
        <f t="shared" si="11"/>
        <v>155</v>
      </c>
      <c r="G225" s="142" t="str">
        <f t="shared" si="12"/>
        <v>TPC</v>
      </c>
      <c r="H225" s="142" t="s">
        <v>704</v>
      </c>
      <c r="I225" s="142"/>
      <c r="J225" s="142"/>
      <c r="K225" s="142"/>
      <c r="L225" s="142"/>
      <c r="M225" s="142"/>
      <c r="N225" s="120" t="s">
        <v>683</v>
      </c>
      <c r="O225" s="79"/>
      <c r="P225" s="80"/>
      <c r="Q225" s="81"/>
      <c r="R225" s="141"/>
      <c r="S225" s="141"/>
      <c r="T225" s="14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</row>
    <row r="226" spans="1:42" s="9" customFormat="1">
      <c r="A226" s="76"/>
      <c r="B226" s="76"/>
      <c r="C226" s="77"/>
      <c r="D226" s="78"/>
      <c r="E226" s="142" t="s">
        <v>863</v>
      </c>
      <c r="F226" s="148">
        <f t="shared" si="11"/>
        <v>156</v>
      </c>
      <c r="G226" s="142" t="str">
        <f t="shared" si="12"/>
        <v>TPC</v>
      </c>
      <c r="H226" s="142" t="s">
        <v>166</v>
      </c>
      <c r="I226" s="142"/>
      <c r="J226" s="142"/>
      <c r="K226" s="142"/>
      <c r="L226" s="142"/>
      <c r="M226" s="142" t="s">
        <v>859</v>
      </c>
      <c r="N226" s="120" t="s">
        <v>683</v>
      </c>
      <c r="O226" s="79"/>
      <c r="P226" s="80"/>
      <c r="Q226" s="81"/>
      <c r="R226" s="141"/>
      <c r="S226" s="141"/>
      <c r="T226" s="141"/>
      <c r="U226" s="81"/>
      <c r="V226" s="81"/>
      <c r="W226" s="81"/>
      <c r="X226" s="81"/>
      <c r="Y226" s="81"/>
      <c r="Z226" s="81"/>
      <c r="AA226" s="81"/>
      <c r="AB226" s="81"/>
      <c r="AC226" s="81"/>
      <c r="AD226" s="81"/>
      <c r="AE226" s="81"/>
      <c r="AF226" s="81"/>
      <c r="AG226" s="81"/>
      <c r="AH226" s="81"/>
      <c r="AI226" s="81"/>
      <c r="AJ226" s="81"/>
      <c r="AK226" s="81"/>
      <c r="AL226" s="81"/>
      <c r="AM226" s="81"/>
      <c r="AN226" s="81"/>
      <c r="AO226" s="81"/>
      <c r="AP226" s="81"/>
    </row>
    <row r="227" spans="1:42" s="9" customFormat="1">
      <c r="A227" s="76"/>
      <c r="B227" s="76"/>
      <c r="C227" s="77"/>
      <c r="D227" s="78"/>
      <c r="E227" s="142" t="s">
        <v>864</v>
      </c>
      <c r="F227" s="148">
        <f t="shared" si="11"/>
        <v>157</v>
      </c>
      <c r="G227" s="142" t="str">
        <f t="shared" si="12"/>
        <v>TPC</v>
      </c>
      <c r="H227" s="142" t="s">
        <v>160</v>
      </c>
      <c r="I227" s="142"/>
      <c r="J227" s="142"/>
      <c r="K227" s="142"/>
      <c r="L227" s="142"/>
      <c r="M227" s="142" t="s">
        <v>861</v>
      </c>
      <c r="N227" s="120" t="s">
        <v>683</v>
      </c>
      <c r="O227" s="79"/>
      <c r="P227" s="80"/>
      <c r="Q227" s="81"/>
      <c r="R227" s="141"/>
      <c r="S227" s="141"/>
      <c r="T227" s="141"/>
      <c r="U227" s="81"/>
      <c r="V227" s="81"/>
      <c r="W227" s="81"/>
      <c r="X227" s="81"/>
      <c r="Y227" s="81"/>
      <c r="Z227" s="81"/>
      <c r="AA227" s="81"/>
      <c r="AB227" s="81"/>
      <c r="AC227" s="81"/>
      <c r="AD227" s="81"/>
      <c r="AE227" s="81"/>
      <c r="AF227" s="81"/>
      <c r="AG227" s="81"/>
      <c r="AH227" s="81"/>
      <c r="AI227" s="81"/>
      <c r="AJ227" s="81"/>
      <c r="AK227" s="81"/>
      <c r="AL227" s="81"/>
      <c r="AM227" s="81"/>
      <c r="AN227" s="81"/>
      <c r="AO227" s="81"/>
      <c r="AP227" s="81"/>
    </row>
    <row r="228" spans="1:42" s="9" customFormat="1">
      <c r="A228" s="76"/>
      <c r="B228" s="76"/>
      <c r="C228" s="77"/>
      <c r="D228" s="78"/>
      <c r="E228" s="142" t="s">
        <v>865</v>
      </c>
      <c r="F228" s="148">
        <f t="shared" si="11"/>
        <v>158</v>
      </c>
      <c r="G228" s="142" t="str">
        <f t="shared" si="12"/>
        <v>TPC</v>
      </c>
      <c r="H228" s="142" t="s">
        <v>704</v>
      </c>
      <c r="I228" s="142"/>
      <c r="J228" s="142"/>
      <c r="K228" s="142"/>
      <c r="L228" s="142"/>
      <c r="M228" s="142"/>
      <c r="N228" s="120" t="s">
        <v>683</v>
      </c>
      <c r="O228" s="79"/>
      <c r="P228" s="80"/>
      <c r="Q228" s="81"/>
      <c r="R228" s="141"/>
      <c r="S228" s="141"/>
      <c r="T228" s="141"/>
      <c r="U228" s="81"/>
      <c r="V228" s="81"/>
      <c r="W228" s="81"/>
      <c r="X228" s="81"/>
      <c r="Y228" s="81"/>
      <c r="Z228" s="81"/>
      <c r="AA228" s="81"/>
      <c r="AB228" s="81"/>
      <c r="AC228" s="81"/>
      <c r="AD228" s="81"/>
      <c r="AE228" s="81"/>
      <c r="AF228" s="81"/>
      <c r="AG228" s="81"/>
      <c r="AH228" s="81"/>
      <c r="AI228" s="81"/>
      <c r="AJ228" s="81"/>
      <c r="AK228" s="81"/>
      <c r="AL228" s="81"/>
      <c r="AM228" s="81"/>
      <c r="AN228" s="81"/>
      <c r="AO228" s="81"/>
      <c r="AP228" s="81"/>
    </row>
    <row r="229" spans="1:42" s="9" customFormat="1">
      <c r="A229" s="76"/>
      <c r="B229" s="76"/>
      <c r="C229" s="77"/>
      <c r="D229" s="78"/>
      <c r="E229" s="142" t="s">
        <v>866</v>
      </c>
      <c r="F229" s="148">
        <f t="shared" si="11"/>
        <v>159</v>
      </c>
      <c r="G229" s="142" t="str">
        <f t="shared" si="12"/>
        <v>TPC</v>
      </c>
      <c r="H229" s="142" t="s">
        <v>168</v>
      </c>
      <c r="I229" s="142"/>
      <c r="J229" s="142"/>
      <c r="K229" s="142"/>
      <c r="L229" s="142"/>
      <c r="M229" s="142" t="s">
        <v>859</v>
      </c>
      <c r="N229" s="120" t="s">
        <v>683</v>
      </c>
      <c r="O229" s="79"/>
      <c r="P229" s="80"/>
      <c r="Q229" s="81"/>
      <c r="R229" s="141"/>
      <c r="S229" s="141"/>
      <c r="T229" s="141"/>
      <c r="U229" s="81"/>
      <c r="V229" s="81"/>
      <c r="W229" s="81"/>
      <c r="X229" s="81"/>
      <c r="Y229" s="81"/>
      <c r="Z229" s="81"/>
      <c r="AA229" s="81"/>
      <c r="AB229" s="81"/>
      <c r="AC229" s="81"/>
      <c r="AD229" s="81"/>
      <c r="AE229" s="81"/>
      <c r="AF229" s="81"/>
      <c r="AG229" s="81"/>
      <c r="AH229" s="81"/>
      <c r="AI229" s="81"/>
      <c r="AJ229" s="81"/>
      <c r="AK229" s="81"/>
      <c r="AL229" s="81"/>
      <c r="AM229" s="81"/>
      <c r="AN229" s="81"/>
      <c r="AO229" s="81"/>
      <c r="AP229" s="81"/>
    </row>
    <row r="230" spans="1:42" s="9" customFormat="1">
      <c r="A230" s="76"/>
      <c r="B230" s="76"/>
      <c r="C230" s="77"/>
      <c r="D230" s="78"/>
      <c r="E230" s="142" t="s">
        <v>867</v>
      </c>
      <c r="F230" s="148">
        <f t="shared" si="11"/>
        <v>160</v>
      </c>
      <c r="G230" s="142" t="str">
        <f t="shared" si="12"/>
        <v>TPC</v>
      </c>
      <c r="H230" s="142" t="s">
        <v>162</v>
      </c>
      <c r="I230" s="142"/>
      <c r="J230" s="142"/>
      <c r="K230" s="142"/>
      <c r="L230" s="142"/>
      <c r="M230" s="142" t="s">
        <v>861</v>
      </c>
      <c r="N230" s="120" t="s">
        <v>683</v>
      </c>
      <c r="O230" s="79"/>
      <c r="P230" s="80"/>
      <c r="Q230" s="81"/>
      <c r="R230" s="141"/>
      <c r="S230" s="141"/>
      <c r="T230" s="141"/>
      <c r="U230" s="81"/>
      <c r="V230" s="81"/>
      <c r="W230" s="81"/>
      <c r="X230" s="81"/>
      <c r="Y230" s="81"/>
      <c r="Z230" s="81"/>
      <c r="AA230" s="81"/>
      <c r="AB230" s="81"/>
      <c r="AC230" s="81"/>
      <c r="AD230" s="81"/>
      <c r="AE230" s="81"/>
      <c r="AF230" s="81"/>
      <c r="AG230" s="81"/>
      <c r="AH230" s="81"/>
      <c r="AI230" s="81"/>
      <c r="AJ230" s="81"/>
      <c r="AK230" s="81"/>
      <c r="AL230" s="81"/>
      <c r="AM230" s="81"/>
      <c r="AN230" s="81"/>
      <c r="AO230" s="81"/>
      <c r="AP230" s="81"/>
    </row>
    <row r="231" spans="1:42" s="9" customFormat="1">
      <c r="A231" s="76"/>
      <c r="B231" s="76"/>
      <c r="C231" s="77"/>
      <c r="D231" s="78"/>
      <c r="E231" s="142" t="s">
        <v>868</v>
      </c>
      <c r="F231" s="148">
        <f t="shared" si="11"/>
        <v>161</v>
      </c>
      <c r="G231" s="142" t="str">
        <f t="shared" si="12"/>
        <v>TPC</v>
      </c>
      <c r="H231" s="142" t="s">
        <v>704</v>
      </c>
      <c r="I231" s="142"/>
      <c r="J231" s="142"/>
      <c r="K231" s="142"/>
      <c r="L231" s="142"/>
      <c r="M231" s="142"/>
      <c r="N231" s="120" t="s">
        <v>683</v>
      </c>
      <c r="O231" s="79"/>
      <c r="P231" s="80"/>
      <c r="Q231" s="81"/>
      <c r="R231" s="141"/>
      <c r="S231" s="141"/>
      <c r="T231" s="141"/>
      <c r="U231" s="81"/>
      <c r="V231" s="81"/>
      <c r="W231" s="81"/>
      <c r="X231" s="81"/>
      <c r="Y231" s="81"/>
      <c r="Z231" s="81"/>
      <c r="AA231" s="81"/>
      <c r="AB231" s="81"/>
      <c r="AC231" s="81"/>
      <c r="AD231" s="81"/>
      <c r="AE231" s="81"/>
      <c r="AF231" s="81"/>
      <c r="AG231" s="81"/>
      <c r="AH231" s="81"/>
      <c r="AI231" s="81"/>
      <c r="AJ231" s="81"/>
      <c r="AK231" s="81"/>
      <c r="AL231" s="81"/>
      <c r="AM231" s="81"/>
      <c r="AN231" s="81"/>
      <c r="AO231" s="81"/>
      <c r="AP231" s="81"/>
    </row>
    <row r="232" spans="1:42" s="9" customFormat="1">
      <c r="A232" s="76"/>
      <c r="B232" s="76"/>
      <c r="C232" s="77"/>
      <c r="D232" s="78"/>
      <c r="E232" s="142" t="s">
        <v>869</v>
      </c>
      <c r="F232" s="148">
        <f t="shared" si="11"/>
        <v>162</v>
      </c>
      <c r="G232" s="142" t="str">
        <f t="shared" si="12"/>
        <v>TPC</v>
      </c>
      <c r="H232" s="142" t="s">
        <v>704</v>
      </c>
      <c r="I232" s="142"/>
      <c r="J232" s="142"/>
      <c r="K232" s="142"/>
      <c r="L232" s="142"/>
      <c r="M232" s="142" t="s">
        <v>859</v>
      </c>
      <c r="N232" s="120" t="s">
        <v>683</v>
      </c>
      <c r="O232" s="79"/>
      <c r="P232" s="80"/>
      <c r="Q232" s="81"/>
      <c r="R232" s="141"/>
      <c r="S232" s="141"/>
      <c r="T232" s="141"/>
      <c r="U232" s="81"/>
      <c r="V232" s="81"/>
      <c r="W232" s="81"/>
      <c r="X232" s="81"/>
      <c r="Y232" s="81"/>
      <c r="Z232" s="81"/>
      <c r="AA232" s="81"/>
      <c r="AB232" s="81"/>
      <c r="AC232" s="81"/>
      <c r="AD232" s="81"/>
      <c r="AE232" s="81"/>
      <c r="AF232" s="81"/>
      <c r="AG232" s="81"/>
      <c r="AH232" s="81"/>
      <c r="AI232" s="81"/>
      <c r="AJ232" s="81"/>
      <c r="AK232" s="81"/>
      <c r="AL232" s="81"/>
      <c r="AM232" s="81"/>
      <c r="AN232" s="81"/>
      <c r="AO232" s="81"/>
      <c r="AP232" s="81"/>
    </row>
    <row r="233" spans="1:42" s="9" customFormat="1">
      <c r="A233" s="76"/>
      <c r="B233" s="76"/>
      <c r="C233" s="77"/>
      <c r="D233" s="78"/>
      <c r="E233" s="142" t="s">
        <v>870</v>
      </c>
      <c r="F233" s="148">
        <f t="shared" si="11"/>
        <v>163</v>
      </c>
      <c r="G233" s="142" t="str">
        <f t="shared" si="12"/>
        <v>TPC</v>
      </c>
      <c r="H233" s="142" t="s">
        <v>704</v>
      </c>
      <c r="I233" s="142"/>
      <c r="J233" s="142"/>
      <c r="K233" s="142"/>
      <c r="L233" s="142"/>
      <c r="M233" s="142" t="s">
        <v>861</v>
      </c>
      <c r="N233" s="120" t="s">
        <v>683</v>
      </c>
      <c r="O233" s="79"/>
      <c r="P233" s="80"/>
      <c r="Q233" s="81"/>
      <c r="R233" s="141"/>
      <c r="S233" s="141"/>
      <c r="T233" s="141"/>
      <c r="U233" s="81"/>
      <c r="V233" s="81"/>
      <c r="W233" s="81"/>
      <c r="X233" s="81"/>
      <c r="Y233" s="81"/>
      <c r="Z233" s="81"/>
      <c r="AA233" s="81"/>
      <c r="AB233" s="81"/>
      <c r="AC233" s="81"/>
      <c r="AD233" s="81"/>
      <c r="AE233" s="81"/>
      <c r="AF233" s="81"/>
      <c r="AG233" s="81"/>
      <c r="AH233" s="81"/>
      <c r="AI233" s="81"/>
      <c r="AJ233" s="81"/>
      <c r="AK233" s="81"/>
      <c r="AL233" s="81"/>
      <c r="AM233" s="81"/>
      <c r="AN233" s="81"/>
      <c r="AO233" s="81"/>
      <c r="AP233" s="81"/>
    </row>
    <row r="234" spans="1:42" s="9" customFormat="1">
      <c r="A234" s="76"/>
      <c r="B234" s="76"/>
      <c r="C234" s="77"/>
      <c r="D234" s="78"/>
      <c r="E234" s="142" t="s">
        <v>871</v>
      </c>
      <c r="F234" s="148">
        <f t="shared" si="11"/>
        <v>164</v>
      </c>
      <c r="G234" s="142" t="str">
        <f t="shared" si="12"/>
        <v>TPC</v>
      </c>
      <c r="H234" s="142" t="s">
        <v>704</v>
      </c>
      <c r="I234" s="142"/>
      <c r="J234" s="142"/>
      <c r="K234" s="142"/>
      <c r="L234" s="142"/>
      <c r="M234" s="142"/>
      <c r="N234" s="120" t="s">
        <v>683</v>
      </c>
      <c r="O234" s="79"/>
      <c r="P234" s="80"/>
      <c r="Q234" s="81"/>
      <c r="R234" s="141"/>
      <c r="S234" s="141"/>
      <c r="T234" s="141"/>
      <c r="U234" s="81"/>
      <c r="V234" s="81"/>
      <c r="W234" s="81"/>
      <c r="X234" s="81"/>
      <c r="Y234" s="81"/>
      <c r="Z234" s="81"/>
      <c r="AA234" s="81"/>
      <c r="AB234" s="81"/>
      <c r="AC234" s="81"/>
      <c r="AD234" s="81"/>
      <c r="AE234" s="81"/>
      <c r="AF234" s="81"/>
      <c r="AG234" s="81"/>
      <c r="AH234" s="81"/>
      <c r="AI234" s="81"/>
      <c r="AJ234" s="81"/>
      <c r="AK234" s="81"/>
      <c r="AL234" s="81"/>
      <c r="AM234" s="81"/>
      <c r="AN234" s="81"/>
      <c r="AO234" s="81"/>
      <c r="AP234" s="81"/>
    </row>
    <row r="235" spans="1:42" s="9" customFormat="1">
      <c r="A235" s="76"/>
      <c r="B235" s="76"/>
      <c r="C235" s="77"/>
      <c r="D235" s="78"/>
      <c r="E235" s="142" t="s">
        <v>872</v>
      </c>
      <c r="F235" s="148">
        <f t="shared" si="11"/>
        <v>165</v>
      </c>
      <c r="G235" s="142" t="str">
        <f t="shared" si="12"/>
        <v>TPC</v>
      </c>
      <c r="H235" s="142" t="s">
        <v>206</v>
      </c>
      <c r="I235" s="142" t="s">
        <v>210</v>
      </c>
      <c r="J235" s="142" t="s">
        <v>208</v>
      </c>
      <c r="K235" s="142"/>
      <c r="L235" s="142"/>
      <c r="M235" s="142" t="s">
        <v>859</v>
      </c>
      <c r="N235" s="120" t="s">
        <v>683</v>
      </c>
      <c r="O235" s="79"/>
      <c r="P235" s="80"/>
      <c r="Q235" s="81"/>
      <c r="R235" s="141"/>
      <c r="S235" s="141"/>
      <c r="T235" s="141"/>
      <c r="U235" s="81"/>
      <c r="V235" s="81"/>
      <c r="W235" s="81"/>
      <c r="X235" s="81"/>
      <c r="Y235" s="81"/>
      <c r="Z235" s="81"/>
      <c r="AA235" s="81"/>
      <c r="AB235" s="81"/>
      <c r="AC235" s="81"/>
      <c r="AD235" s="81"/>
      <c r="AE235" s="81"/>
      <c r="AF235" s="81"/>
      <c r="AG235" s="81"/>
      <c r="AH235" s="81"/>
      <c r="AI235" s="81"/>
      <c r="AJ235" s="81"/>
      <c r="AK235" s="81"/>
      <c r="AL235" s="81"/>
      <c r="AM235" s="81"/>
      <c r="AN235" s="81"/>
      <c r="AO235" s="81"/>
      <c r="AP235" s="81"/>
    </row>
    <row r="236" spans="1:42" s="9" customFormat="1">
      <c r="A236" s="76"/>
      <c r="B236" s="76"/>
      <c r="C236" s="77"/>
      <c r="D236" s="78"/>
      <c r="E236" s="142" t="s">
        <v>873</v>
      </c>
      <c r="F236" s="148">
        <f t="shared" si="11"/>
        <v>166</v>
      </c>
      <c r="G236" s="142" t="str">
        <f t="shared" si="12"/>
        <v>TPC</v>
      </c>
      <c r="H236" s="142" t="s">
        <v>170</v>
      </c>
      <c r="I236" s="142" t="s">
        <v>174</v>
      </c>
      <c r="J236" s="142" t="s">
        <v>172</v>
      </c>
      <c r="K236" s="142"/>
      <c r="L236" s="142"/>
      <c r="M236" s="142" t="s">
        <v>861</v>
      </c>
      <c r="N236" s="120" t="s">
        <v>683</v>
      </c>
      <c r="O236" s="79"/>
      <c r="P236" s="80"/>
      <c r="Q236" s="81"/>
      <c r="R236" s="141"/>
      <c r="S236" s="141"/>
      <c r="T236" s="141"/>
      <c r="U236" s="81"/>
      <c r="V236" s="81"/>
      <c r="W236" s="81"/>
      <c r="X236" s="81"/>
      <c r="Y236" s="81"/>
      <c r="Z236" s="81"/>
      <c r="AA236" s="81"/>
      <c r="AB236" s="81"/>
      <c r="AC236" s="81"/>
      <c r="AD236" s="81"/>
      <c r="AE236" s="81"/>
      <c r="AF236" s="81"/>
      <c r="AG236" s="81"/>
      <c r="AH236" s="81"/>
      <c r="AI236" s="81"/>
      <c r="AJ236" s="81"/>
      <c r="AK236" s="81"/>
      <c r="AL236" s="81"/>
      <c r="AM236" s="81"/>
      <c r="AN236" s="81"/>
      <c r="AO236" s="81"/>
      <c r="AP236" s="81"/>
    </row>
    <row r="237" spans="1:42" s="9" customFormat="1">
      <c r="A237" s="76"/>
      <c r="B237" s="76"/>
      <c r="C237" s="77"/>
      <c r="D237" s="78"/>
      <c r="E237" s="142" t="s">
        <v>874</v>
      </c>
      <c r="F237" s="148">
        <f t="shared" si="11"/>
        <v>167</v>
      </c>
      <c r="G237" s="142" t="str">
        <f t="shared" si="12"/>
        <v>TPC</v>
      </c>
      <c r="H237" s="142" t="s">
        <v>704</v>
      </c>
      <c r="I237" s="142"/>
      <c r="J237" s="142"/>
      <c r="K237" s="142"/>
      <c r="L237" s="142"/>
      <c r="M237" s="142"/>
      <c r="N237" s="120" t="s">
        <v>683</v>
      </c>
      <c r="O237" s="79"/>
      <c r="P237" s="80"/>
      <c r="Q237" s="81"/>
      <c r="R237" s="141"/>
      <c r="S237" s="141"/>
      <c r="T237" s="141"/>
      <c r="U237" s="81"/>
      <c r="V237" s="81"/>
      <c r="W237" s="81"/>
      <c r="X237" s="81"/>
      <c r="Y237" s="81"/>
      <c r="Z237" s="81"/>
      <c r="AA237" s="81"/>
      <c r="AB237" s="81"/>
      <c r="AC237" s="81"/>
      <c r="AD237" s="81"/>
      <c r="AE237" s="81"/>
      <c r="AF237" s="81"/>
      <c r="AG237" s="81"/>
      <c r="AH237" s="81"/>
      <c r="AI237" s="81"/>
      <c r="AJ237" s="81"/>
      <c r="AK237" s="81"/>
      <c r="AL237" s="81"/>
      <c r="AM237" s="81"/>
      <c r="AN237" s="81"/>
      <c r="AO237" s="81"/>
      <c r="AP237" s="81"/>
    </row>
    <row r="238" spans="1:42">
      <c r="A238" s="76"/>
      <c r="B238" s="76"/>
      <c r="C238" s="77"/>
      <c r="D238" s="78"/>
      <c r="E238" s="142" t="s">
        <v>875</v>
      </c>
      <c r="F238" s="148">
        <f t="shared" si="11"/>
        <v>168</v>
      </c>
      <c r="G238" s="142" t="str">
        <f t="shared" si="12"/>
        <v>TPC</v>
      </c>
      <c r="H238" s="142" t="s">
        <v>212</v>
      </c>
      <c r="I238" s="142" t="s">
        <v>220</v>
      </c>
      <c r="J238" s="142" t="s">
        <v>218</v>
      </c>
      <c r="K238" s="142" t="s">
        <v>216</v>
      </c>
      <c r="L238" s="142" t="s">
        <v>214</v>
      </c>
      <c r="M238" s="142" t="s">
        <v>859</v>
      </c>
      <c r="N238" s="120" t="s">
        <v>683</v>
      </c>
      <c r="O238" s="79"/>
      <c r="P238" s="80"/>
      <c r="Q238" s="81"/>
      <c r="R238" s="141"/>
      <c r="S238" s="141"/>
      <c r="T238" s="141"/>
      <c r="U238" s="81"/>
      <c r="V238" s="81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79"/>
      <c r="AN238" s="79"/>
      <c r="AO238" s="79"/>
      <c r="AP238" s="79"/>
    </row>
    <row r="239" spans="1:42">
      <c r="A239" s="76"/>
      <c r="B239" s="76"/>
      <c r="C239" s="77"/>
      <c r="D239" s="78"/>
      <c r="E239" s="142" t="s">
        <v>876</v>
      </c>
      <c r="F239" s="148">
        <f t="shared" si="11"/>
        <v>169</v>
      </c>
      <c r="G239" s="142" t="str">
        <f t="shared" si="12"/>
        <v>TPC</v>
      </c>
      <c r="H239" s="142" t="s">
        <v>176</v>
      </c>
      <c r="I239" s="142" t="s">
        <v>184</v>
      </c>
      <c r="J239" s="142" t="s">
        <v>182</v>
      </c>
      <c r="K239" s="142" t="s">
        <v>180</v>
      </c>
      <c r="L239" s="142" t="s">
        <v>178</v>
      </c>
      <c r="M239" s="142" t="s">
        <v>861</v>
      </c>
      <c r="N239" s="120" t="s">
        <v>683</v>
      </c>
      <c r="O239" s="79"/>
      <c r="P239" s="80"/>
      <c r="Q239" s="81"/>
      <c r="R239" s="141"/>
      <c r="S239" s="141"/>
      <c r="T239" s="141"/>
      <c r="U239" s="81"/>
      <c r="V239" s="81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79"/>
      <c r="AN239" s="79"/>
      <c r="AO239" s="79"/>
      <c r="AP239" s="79"/>
    </row>
    <row r="240" spans="1:42" s="9" customFormat="1">
      <c r="A240" s="76"/>
      <c r="B240" s="76"/>
      <c r="C240" s="77"/>
      <c r="D240" s="78"/>
      <c r="E240" s="142" t="s">
        <v>877</v>
      </c>
      <c r="F240" s="148">
        <f t="shared" si="11"/>
        <v>170</v>
      </c>
      <c r="G240" s="142" t="str">
        <f t="shared" si="12"/>
        <v>TPC</v>
      </c>
      <c r="H240" s="142" t="s">
        <v>704</v>
      </c>
      <c r="I240" s="142"/>
      <c r="J240" s="142"/>
      <c r="K240" s="142"/>
      <c r="L240" s="142"/>
      <c r="M240" s="142"/>
      <c r="N240" s="120" t="s">
        <v>683</v>
      </c>
      <c r="O240" s="79"/>
      <c r="P240" s="80"/>
      <c r="Q240" s="81"/>
      <c r="R240" s="141"/>
      <c r="S240" s="141"/>
      <c r="T240" s="141"/>
      <c r="U240" s="81"/>
      <c r="V240" s="81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79"/>
      <c r="AN240" s="79"/>
      <c r="AO240" s="79"/>
      <c r="AP240" s="79"/>
    </row>
    <row r="241" spans="1:42" s="9" customFormat="1">
      <c r="A241" s="76"/>
      <c r="B241" s="76"/>
      <c r="C241" s="77"/>
      <c r="D241" s="78"/>
      <c r="E241" s="142" t="s">
        <v>878</v>
      </c>
      <c r="F241" s="148">
        <f t="shared" si="11"/>
        <v>171</v>
      </c>
      <c r="G241" s="142" t="str">
        <f t="shared" si="12"/>
        <v>TPC</v>
      </c>
      <c r="H241" s="142" t="s">
        <v>228</v>
      </c>
      <c r="I241" s="142" t="s">
        <v>232</v>
      </c>
      <c r="J241" s="142" t="s">
        <v>230</v>
      </c>
      <c r="K241" s="142"/>
      <c r="L241" s="142"/>
      <c r="M241" s="142" t="s">
        <v>859</v>
      </c>
      <c r="N241" s="120" t="s">
        <v>683</v>
      </c>
      <c r="O241" s="79"/>
      <c r="P241" s="80"/>
      <c r="Q241" s="81"/>
      <c r="R241" s="141"/>
      <c r="S241" s="141"/>
      <c r="T241" s="141"/>
      <c r="U241" s="81"/>
      <c r="V241" s="81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79"/>
      <c r="AN241" s="79"/>
      <c r="AO241" s="79"/>
      <c r="AP241" s="79"/>
    </row>
    <row r="242" spans="1:42" s="9" customFormat="1">
      <c r="A242" s="76"/>
      <c r="B242" s="76"/>
      <c r="C242" s="77"/>
      <c r="D242" s="78"/>
      <c r="E242" s="142" t="s">
        <v>879</v>
      </c>
      <c r="F242" s="148">
        <f t="shared" si="11"/>
        <v>172</v>
      </c>
      <c r="G242" s="142" t="str">
        <f t="shared" si="12"/>
        <v>TPC</v>
      </c>
      <c r="H242" s="142" t="s">
        <v>192</v>
      </c>
      <c r="I242" s="142" t="s">
        <v>196</v>
      </c>
      <c r="J242" s="142" t="s">
        <v>194</v>
      </c>
      <c r="K242" s="142"/>
      <c r="L242" s="142"/>
      <c r="M242" s="142" t="s">
        <v>861</v>
      </c>
      <c r="N242" s="120" t="s">
        <v>683</v>
      </c>
      <c r="O242" s="79"/>
      <c r="P242" s="80"/>
      <c r="Q242" s="81"/>
      <c r="R242" s="141"/>
      <c r="S242" s="141"/>
      <c r="T242" s="141"/>
      <c r="U242" s="81"/>
      <c r="V242" s="81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79"/>
      <c r="AN242" s="79"/>
      <c r="AO242" s="79"/>
      <c r="AP242" s="79"/>
    </row>
    <row r="243" spans="1:42" s="9" customFormat="1">
      <c r="A243" s="76"/>
      <c r="B243" s="76"/>
      <c r="C243" s="77"/>
      <c r="D243" s="78"/>
      <c r="E243" s="142" t="s">
        <v>880</v>
      </c>
      <c r="F243" s="148">
        <f t="shared" si="11"/>
        <v>173</v>
      </c>
      <c r="G243" s="142" t="str">
        <f t="shared" si="12"/>
        <v>TPC</v>
      </c>
      <c r="H243" s="142" t="s">
        <v>704</v>
      </c>
      <c r="I243" s="142"/>
      <c r="J243" s="142"/>
      <c r="K243" s="142"/>
      <c r="L243" s="142"/>
      <c r="M243" s="142"/>
      <c r="N243" s="120" t="s">
        <v>683</v>
      </c>
      <c r="O243" s="79"/>
      <c r="P243" s="80"/>
      <c r="Q243" s="81"/>
      <c r="R243" s="141"/>
      <c r="S243" s="141"/>
      <c r="T243" s="141"/>
      <c r="U243" s="81"/>
      <c r="V243" s="81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79"/>
      <c r="AN243" s="79"/>
      <c r="AO243" s="79"/>
      <c r="AP243" s="79"/>
    </row>
    <row r="244" spans="1:42" s="9" customFormat="1">
      <c r="A244" s="76"/>
      <c r="B244" s="76"/>
      <c r="C244" s="77"/>
      <c r="D244" s="78"/>
      <c r="E244" s="142" t="s">
        <v>881</v>
      </c>
      <c r="F244" s="148">
        <f t="shared" si="11"/>
        <v>174</v>
      </c>
      <c r="G244" s="142" t="str">
        <f t="shared" si="12"/>
        <v>TPC</v>
      </c>
      <c r="H244" s="142" t="s">
        <v>234</v>
      </c>
      <c r="I244" s="142" t="s">
        <v>240</v>
      </c>
      <c r="J244" s="142" t="s">
        <v>238</v>
      </c>
      <c r="K244" s="142" t="s">
        <v>236</v>
      </c>
      <c r="L244" s="142"/>
      <c r="M244" s="142" t="s">
        <v>859</v>
      </c>
      <c r="N244" s="120" t="s">
        <v>683</v>
      </c>
      <c r="O244" s="79"/>
      <c r="P244" s="80"/>
      <c r="Q244" s="81"/>
      <c r="R244" s="141"/>
      <c r="S244" s="141"/>
      <c r="T244" s="141"/>
      <c r="U244" s="81"/>
      <c r="V244" s="81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79"/>
      <c r="AN244" s="79"/>
      <c r="AO244" s="79"/>
      <c r="AP244" s="79"/>
    </row>
    <row r="245" spans="1:42" s="9" customFormat="1">
      <c r="A245" s="76"/>
      <c r="B245" s="76"/>
      <c r="C245" s="77"/>
      <c r="D245" s="78"/>
      <c r="E245" s="142" t="s">
        <v>882</v>
      </c>
      <c r="F245" s="148">
        <f t="shared" si="11"/>
        <v>175</v>
      </c>
      <c r="G245" s="142" t="str">
        <f t="shared" si="12"/>
        <v>TPC</v>
      </c>
      <c r="H245" s="142" t="s">
        <v>198</v>
      </c>
      <c r="I245" s="142" t="s">
        <v>204</v>
      </c>
      <c r="J245" s="142" t="s">
        <v>202</v>
      </c>
      <c r="K245" s="142" t="s">
        <v>200</v>
      </c>
      <c r="L245" s="142"/>
      <c r="M245" s="142" t="s">
        <v>861</v>
      </c>
      <c r="N245" s="120" t="s">
        <v>683</v>
      </c>
      <c r="O245" s="79"/>
      <c r="P245" s="80"/>
      <c r="Q245" s="81"/>
      <c r="R245" s="141"/>
      <c r="S245" s="141"/>
      <c r="T245" s="141"/>
      <c r="U245" s="81"/>
      <c r="V245" s="81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79"/>
      <c r="AN245" s="79"/>
      <c r="AO245" s="79"/>
      <c r="AP245" s="79"/>
    </row>
    <row r="246" spans="1:42" s="9" customFormat="1">
      <c r="A246" s="76"/>
      <c r="B246" s="76"/>
      <c r="C246" s="77"/>
      <c r="D246" s="78"/>
      <c r="E246" s="142" t="s">
        <v>883</v>
      </c>
      <c r="F246" s="148">
        <f t="shared" si="11"/>
        <v>176</v>
      </c>
      <c r="G246" s="142" t="str">
        <f t="shared" si="12"/>
        <v>TPC</v>
      </c>
      <c r="H246" s="142" t="s">
        <v>704</v>
      </c>
      <c r="I246" s="142"/>
      <c r="J246" s="142"/>
      <c r="K246" s="142"/>
      <c r="L246" s="142"/>
      <c r="M246" s="142"/>
      <c r="N246" s="120" t="s">
        <v>683</v>
      </c>
      <c r="O246" s="79"/>
      <c r="P246" s="80"/>
      <c r="Q246" s="81"/>
      <c r="R246" s="141"/>
      <c r="S246" s="141"/>
      <c r="T246" s="141"/>
      <c r="U246" s="81"/>
      <c r="V246" s="81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79"/>
      <c r="AN246" s="79"/>
      <c r="AO246" s="79"/>
      <c r="AP246" s="79"/>
    </row>
    <row r="247" spans="1:42" s="9" customFormat="1">
      <c r="A247" s="76"/>
      <c r="B247" s="76"/>
      <c r="C247" s="77"/>
      <c r="D247" s="78"/>
      <c r="E247" s="142" t="s">
        <v>884</v>
      </c>
      <c r="F247" s="148">
        <f t="shared" si="11"/>
        <v>177</v>
      </c>
      <c r="G247" s="142" t="str">
        <f t="shared" si="12"/>
        <v>TPC</v>
      </c>
      <c r="H247" s="142" t="s">
        <v>704</v>
      </c>
      <c r="I247" s="142"/>
      <c r="J247" s="142"/>
      <c r="K247" s="142"/>
      <c r="L247" s="142"/>
      <c r="M247" s="142" t="s">
        <v>859</v>
      </c>
      <c r="N247" s="120" t="s">
        <v>683</v>
      </c>
      <c r="O247" s="79"/>
      <c r="P247" s="80"/>
      <c r="Q247" s="81"/>
      <c r="R247" s="141"/>
      <c r="S247" s="141"/>
      <c r="T247" s="141"/>
      <c r="U247" s="81"/>
      <c r="V247" s="81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79"/>
      <c r="AI247" s="79"/>
      <c r="AJ247" s="79"/>
      <c r="AK247" s="79"/>
      <c r="AL247" s="79"/>
      <c r="AM247" s="79"/>
      <c r="AN247" s="79"/>
      <c r="AO247" s="79"/>
      <c r="AP247" s="79"/>
    </row>
    <row r="248" spans="1:42" s="9" customFormat="1">
      <c r="A248" s="76"/>
      <c r="B248" s="76"/>
      <c r="C248" s="77"/>
      <c r="D248" s="78"/>
      <c r="E248" s="142" t="s">
        <v>885</v>
      </c>
      <c r="F248" s="148">
        <f t="shared" si="11"/>
        <v>178</v>
      </c>
      <c r="G248" s="142" t="str">
        <f t="shared" si="12"/>
        <v>TPC</v>
      </c>
      <c r="H248" s="142" t="s">
        <v>704</v>
      </c>
      <c r="I248" s="142"/>
      <c r="J248" s="142"/>
      <c r="K248" s="142"/>
      <c r="L248" s="142"/>
      <c r="M248" s="142" t="s">
        <v>861</v>
      </c>
      <c r="N248" s="120" t="s">
        <v>683</v>
      </c>
      <c r="O248" s="79"/>
      <c r="P248" s="80"/>
      <c r="Q248" s="81"/>
      <c r="R248" s="141"/>
      <c r="S248" s="141"/>
      <c r="T248" s="141"/>
      <c r="U248" s="81"/>
      <c r="V248" s="81"/>
      <c r="W248" s="79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79"/>
      <c r="AI248" s="79"/>
      <c r="AJ248" s="79"/>
      <c r="AK248" s="79"/>
      <c r="AL248" s="79"/>
      <c r="AM248" s="79"/>
      <c r="AN248" s="79"/>
      <c r="AO248" s="79"/>
      <c r="AP248" s="79"/>
    </row>
    <row r="249" spans="1:42" s="9" customFormat="1">
      <c r="A249" s="76"/>
      <c r="B249" s="76"/>
      <c r="C249" s="77"/>
      <c r="D249" s="78"/>
      <c r="E249" s="142" t="s">
        <v>886</v>
      </c>
      <c r="F249" s="148">
        <f t="shared" si="11"/>
        <v>179</v>
      </c>
      <c r="G249" s="142" t="str">
        <f t="shared" si="12"/>
        <v>TPC</v>
      </c>
      <c r="H249" s="142" t="s">
        <v>704</v>
      </c>
      <c r="I249" s="142"/>
      <c r="J249" s="142"/>
      <c r="K249" s="142"/>
      <c r="L249" s="142"/>
      <c r="M249" s="142"/>
      <c r="N249" s="120" t="s">
        <v>683</v>
      </c>
      <c r="O249" s="79"/>
      <c r="P249" s="80"/>
      <c r="Q249" s="81"/>
      <c r="R249" s="141"/>
      <c r="S249" s="141"/>
      <c r="T249" s="141"/>
      <c r="U249" s="81"/>
      <c r="V249" s="81"/>
      <c r="W249" s="79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79"/>
      <c r="AI249" s="79"/>
      <c r="AJ249" s="79"/>
      <c r="AK249" s="79"/>
      <c r="AL249" s="79"/>
      <c r="AM249" s="79"/>
      <c r="AN249" s="79"/>
      <c r="AO249" s="79"/>
      <c r="AP249" s="79"/>
    </row>
    <row r="250" spans="1:42" s="9" customFormat="1">
      <c r="A250" s="76"/>
      <c r="B250" s="76"/>
      <c r="C250" s="77"/>
      <c r="D250" s="78"/>
      <c r="E250" s="142" t="s">
        <v>887</v>
      </c>
      <c r="F250" s="148">
        <f t="shared" si="11"/>
        <v>180</v>
      </c>
      <c r="G250" s="142" t="str">
        <f t="shared" si="12"/>
        <v>TPC</v>
      </c>
      <c r="H250" s="142" t="s">
        <v>254</v>
      </c>
      <c r="I250" s="142" t="s">
        <v>256</v>
      </c>
      <c r="J250" s="142" t="s">
        <v>255</v>
      </c>
      <c r="K250" s="142"/>
      <c r="L250" s="142"/>
      <c r="M250" s="142" t="s">
        <v>859</v>
      </c>
      <c r="N250" s="120" t="s">
        <v>683</v>
      </c>
      <c r="O250" s="79"/>
      <c r="P250" s="80"/>
      <c r="Q250" s="81"/>
      <c r="R250" s="141"/>
      <c r="S250" s="141"/>
      <c r="T250" s="141"/>
      <c r="U250" s="81"/>
      <c r="V250" s="81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79"/>
      <c r="AN250" s="79"/>
      <c r="AO250" s="79"/>
      <c r="AP250" s="79"/>
    </row>
    <row r="251" spans="1:42" s="9" customFormat="1">
      <c r="A251" s="76"/>
      <c r="B251" s="76"/>
      <c r="C251" s="77"/>
      <c r="D251" s="78"/>
      <c r="E251" s="142" t="s">
        <v>888</v>
      </c>
      <c r="F251" s="148">
        <f t="shared" si="11"/>
        <v>181</v>
      </c>
      <c r="G251" s="142" t="str">
        <f t="shared" si="12"/>
        <v>TPC</v>
      </c>
      <c r="H251" s="142" t="s">
        <v>242</v>
      </c>
      <c r="I251" s="142" t="s">
        <v>244</v>
      </c>
      <c r="J251" s="142" t="s">
        <v>243</v>
      </c>
      <c r="K251" s="142"/>
      <c r="L251" s="142"/>
      <c r="M251" s="142" t="s">
        <v>861</v>
      </c>
      <c r="N251" s="120" t="s">
        <v>683</v>
      </c>
      <c r="O251" s="79"/>
      <c r="P251" s="80"/>
      <c r="Q251" s="81"/>
      <c r="R251" s="141"/>
      <c r="S251" s="141"/>
      <c r="T251" s="141"/>
      <c r="U251" s="81"/>
      <c r="V251" s="81"/>
      <c r="W251" s="79"/>
      <c r="X251" s="79"/>
      <c r="Y251" s="79"/>
      <c r="Z251" s="79"/>
      <c r="AA251" s="79"/>
      <c r="AB251" s="79"/>
      <c r="AC251" s="79"/>
      <c r="AD251" s="79"/>
      <c r="AE251" s="79"/>
      <c r="AF251" s="79"/>
      <c r="AG251" s="79"/>
      <c r="AH251" s="79"/>
      <c r="AI251" s="79"/>
      <c r="AJ251" s="79"/>
      <c r="AK251" s="79"/>
      <c r="AL251" s="79"/>
      <c r="AM251" s="79"/>
      <c r="AN251" s="79"/>
      <c r="AO251" s="79"/>
      <c r="AP251" s="79"/>
    </row>
    <row r="252" spans="1:42" s="9" customFormat="1">
      <c r="A252" s="76"/>
      <c r="B252" s="76"/>
      <c r="C252" s="77"/>
      <c r="D252" s="78"/>
      <c r="E252" s="142" t="s">
        <v>889</v>
      </c>
      <c r="F252" s="148">
        <f t="shared" si="11"/>
        <v>182</v>
      </c>
      <c r="G252" s="142" t="str">
        <f t="shared" si="12"/>
        <v>TPC</v>
      </c>
      <c r="H252" s="142" t="s">
        <v>704</v>
      </c>
      <c r="I252" s="142"/>
      <c r="J252" s="142"/>
      <c r="K252" s="142"/>
      <c r="L252" s="142"/>
      <c r="M252" s="142"/>
      <c r="N252" s="120" t="s">
        <v>683</v>
      </c>
      <c r="O252" s="79"/>
      <c r="P252" s="80"/>
      <c r="Q252" s="81"/>
      <c r="R252" s="141"/>
      <c r="S252" s="141"/>
      <c r="T252" s="141"/>
      <c r="U252" s="81"/>
      <c r="V252" s="81"/>
      <c r="W252" s="79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79"/>
      <c r="AI252" s="79"/>
      <c r="AJ252" s="79"/>
      <c r="AK252" s="79"/>
      <c r="AL252" s="79"/>
      <c r="AM252" s="79"/>
      <c r="AN252" s="79"/>
      <c r="AO252" s="79"/>
      <c r="AP252" s="79"/>
    </row>
    <row r="253" spans="1:42" s="9" customFormat="1">
      <c r="A253" s="76"/>
      <c r="B253" s="76"/>
      <c r="C253" s="77"/>
      <c r="D253" s="78"/>
      <c r="E253" s="142" t="s">
        <v>890</v>
      </c>
      <c r="F253" s="148">
        <f t="shared" si="11"/>
        <v>183</v>
      </c>
      <c r="G253" s="142" t="str">
        <f t="shared" si="12"/>
        <v>TPC</v>
      </c>
      <c r="H253" s="142" t="s">
        <v>259</v>
      </c>
      <c r="I253" s="142"/>
      <c r="J253" s="142"/>
      <c r="K253" s="142"/>
      <c r="L253" s="142"/>
      <c r="M253" s="142" t="s">
        <v>859</v>
      </c>
      <c r="N253" s="120" t="s">
        <v>683</v>
      </c>
      <c r="O253" s="79"/>
      <c r="P253" s="80"/>
      <c r="Q253" s="81"/>
      <c r="R253" s="141"/>
      <c r="S253" s="141"/>
      <c r="T253" s="141"/>
      <c r="U253" s="81"/>
      <c r="V253" s="81"/>
      <c r="W253" s="79"/>
      <c r="X253" s="79"/>
      <c r="Y253" s="79"/>
      <c r="Z253" s="79"/>
      <c r="AA253" s="79"/>
      <c r="AB253" s="79"/>
      <c r="AC253" s="79"/>
      <c r="AD253" s="79"/>
      <c r="AE253" s="79"/>
      <c r="AF253" s="79"/>
      <c r="AG253" s="79"/>
      <c r="AH253" s="79"/>
      <c r="AI253" s="79"/>
      <c r="AJ253" s="79"/>
      <c r="AK253" s="79"/>
      <c r="AL253" s="79"/>
      <c r="AM253" s="79"/>
      <c r="AN253" s="79"/>
      <c r="AO253" s="79"/>
      <c r="AP253" s="79"/>
    </row>
    <row r="254" spans="1:42" s="9" customFormat="1">
      <c r="A254" s="76"/>
      <c r="B254" s="76"/>
      <c r="C254" s="77"/>
      <c r="D254" s="78"/>
      <c r="E254" s="142" t="s">
        <v>891</v>
      </c>
      <c r="F254" s="148">
        <f t="shared" si="11"/>
        <v>184</v>
      </c>
      <c r="G254" s="142" t="str">
        <f t="shared" si="12"/>
        <v>TPC</v>
      </c>
      <c r="H254" s="142" t="s">
        <v>247</v>
      </c>
      <c r="I254" s="142"/>
      <c r="J254" s="142"/>
      <c r="K254" s="142"/>
      <c r="L254" s="142"/>
      <c r="M254" s="142" t="s">
        <v>861</v>
      </c>
      <c r="N254" s="120" t="s">
        <v>683</v>
      </c>
      <c r="O254" s="79"/>
      <c r="P254" s="80"/>
      <c r="Q254" s="81"/>
      <c r="R254" s="141"/>
      <c r="S254" s="141"/>
      <c r="T254" s="141"/>
      <c r="U254" s="81"/>
      <c r="V254" s="81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79"/>
      <c r="AN254" s="79"/>
      <c r="AO254" s="79"/>
      <c r="AP254" s="79"/>
    </row>
    <row r="255" spans="1:42" s="9" customFormat="1">
      <c r="A255" s="76"/>
      <c r="B255" s="76"/>
      <c r="C255" s="77"/>
      <c r="D255" s="78"/>
      <c r="E255" s="142" t="s">
        <v>892</v>
      </c>
      <c r="F255" s="148">
        <f t="shared" si="11"/>
        <v>185</v>
      </c>
      <c r="G255" s="142" t="str">
        <f t="shared" si="12"/>
        <v>TPC</v>
      </c>
      <c r="H255" s="142" t="s">
        <v>704</v>
      </c>
      <c r="I255" s="142"/>
      <c r="J255" s="142"/>
      <c r="K255" s="142"/>
      <c r="L255" s="142"/>
      <c r="M255" s="142"/>
      <c r="N255" s="120" t="s">
        <v>683</v>
      </c>
      <c r="O255" s="79"/>
      <c r="P255" s="80"/>
      <c r="Q255" s="81"/>
      <c r="R255" s="141"/>
      <c r="S255" s="141"/>
      <c r="T255" s="141"/>
      <c r="U255" s="81"/>
      <c r="V255" s="81"/>
      <c r="W255" s="79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79"/>
      <c r="AI255" s="79"/>
      <c r="AJ255" s="79"/>
      <c r="AK255" s="79"/>
      <c r="AL255" s="79"/>
      <c r="AM255" s="79"/>
      <c r="AN255" s="79"/>
      <c r="AO255" s="79"/>
      <c r="AP255" s="79"/>
    </row>
    <row r="256" spans="1:42" s="9" customFormat="1">
      <c r="A256" s="76"/>
      <c r="B256" s="76"/>
      <c r="C256" s="77"/>
      <c r="D256" s="78"/>
      <c r="E256" s="142" t="s">
        <v>893</v>
      </c>
      <c r="F256" s="148">
        <f t="shared" si="11"/>
        <v>186</v>
      </c>
      <c r="G256" s="142" t="str">
        <f t="shared" si="12"/>
        <v>TPC</v>
      </c>
      <c r="H256" s="142" t="s">
        <v>261</v>
      </c>
      <c r="I256" s="142" t="s">
        <v>263</v>
      </c>
      <c r="J256" s="142"/>
      <c r="K256" s="142"/>
      <c r="L256" s="142"/>
      <c r="M256" s="142" t="s">
        <v>859</v>
      </c>
      <c r="N256" s="120" t="s">
        <v>683</v>
      </c>
      <c r="O256" s="79"/>
      <c r="P256" s="80"/>
      <c r="Q256" s="81"/>
      <c r="R256" s="141"/>
      <c r="S256" s="141"/>
      <c r="T256" s="141"/>
      <c r="U256" s="81"/>
      <c r="V256" s="81"/>
      <c r="W256" s="79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79"/>
      <c r="AI256" s="79"/>
      <c r="AJ256" s="79"/>
      <c r="AK256" s="79"/>
      <c r="AL256" s="79"/>
      <c r="AM256" s="79"/>
      <c r="AN256" s="79"/>
      <c r="AO256" s="79"/>
      <c r="AP256" s="79"/>
    </row>
    <row r="257" spans="1:42" s="9" customFormat="1">
      <c r="A257" s="76"/>
      <c r="B257" s="76"/>
      <c r="C257" s="77"/>
      <c r="D257" s="78"/>
      <c r="E257" s="142" t="s">
        <v>894</v>
      </c>
      <c r="F257" s="148">
        <f t="shared" si="11"/>
        <v>187</v>
      </c>
      <c r="G257" s="142" t="str">
        <f t="shared" si="12"/>
        <v>TPC</v>
      </c>
      <c r="H257" s="142" t="s">
        <v>249</v>
      </c>
      <c r="I257" s="142" t="s">
        <v>251</v>
      </c>
      <c r="J257" s="142"/>
      <c r="K257" s="142"/>
      <c r="L257" s="142"/>
      <c r="M257" s="142" t="s">
        <v>861</v>
      </c>
      <c r="N257" s="120" t="s">
        <v>683</v>
      </c>
      <c r="O257" s="79"/>
      <c r="P257" s="80"/>
      <c r="Q257" s="81"/>
      <c r="R257" s="141"/>
      <c r="S257" s="141"/>
      <c r="T257" s="141"/>
      <c r="U257" s="81"/>
      <c r="V257" s="81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79"/>
      <c r="AI257" s="79"/>
      <c r="AJ257" s="79"/>
      <c r="AK257" s="79"/>
      <c r="AL257" s="79"/>
      <c r="AM257" s="79"/>
      <c r="AN257" s="79"/>
      <c r="AO257" s="79"/>
      <c r="AP257" s="79"/>
    </row>
    <row r="258" spans="1:42" s="9" customFormat="1">
      <c r="A258" s="76"/>
      <c r="B258" s="76"/>
      <c r="C258" s="77"/>
      <c r="D258" s="78"/>
      <c r="E258" s="142" t="s">
        <v>895</v>
      </c>
      <c r="F258" s="148">
        <f t="shared" si="11"/>
        <v>188</v>
      </c>
      <c r="G258" s="142" t="str">
        <f t="shared" si="12"/>
        <v>TPC</v>
      </c>
      <c r="H258" s="142" t="s">
        <v>704</v>
      </c>
      <c r="I258" s="142"/>
      <c r="J258" s="142"/>
      <c r="K258" s="142"/>
      <c r="L258" s="142"/>
      <c r="M258" s="142"/>
      <c r="N258" s="120" t="s">
        <v>683</v>
      </c>
      <c r="O258" s="79"/>
      <c r="P258" s="80"/>
      <c r="Q258" s="81"/>
      <c r="R258" s="141"/>
      <c r="S258" s="141"/>
      <c r="T258" s="141"/>
      <c r="U258" s="81"/>
      <c r="V258" s="81"/>
      <c r="W258" s="79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79"/>
      <c r="AI258" s="79"/>
      <c r="AJ258" s="79"/>
      <c r="AK258" s="79"/>
      <c r="AL258" s="79"/>
      <c r="AM258" s="79"/>
      <c r="AN258" s="79"/>
      <c r="AO258" s="79"/>
      <c r="AP258" s="79"/>
    </row>
    <row r="259" spans="1:42" s="9" customFormat="1">
      <c r="A259" s="76"/>
      <c r="B259" s="76"/>
      <c r="C259" s="77"/>
      <c r="D259" s="78"/>
      <c r="E259" s="142" t="s">
        <v>896</v>
      </c>
      <c r="F259" s="148">
        <f t="shared" si="11"/>
        <v>189</v>
      </c>
      <c r="G259" s="142" t="str">
        <f t="shared" si="12"/>
        <v>TPC</v>
      </c>
      <c r="H259" s="142" t="s">
        <v>704</v>
      </c>
      <c r="I259" s="142"/>
      <c r="J259" s="142"/>
      <c r="K259" s="142"/>
      <c r="L259" s="142"/>
      <c r="M259" s="142" t="s">
        <v>859</v>
      </c>
      <c r="N259" s="120" t="s">
        <v>683</v>
      </c>
      <c r="O259" s="79"/>
      <c r="P259" s="80"/>
      <c r="Q259" s="81"/>
      <c r="R259" s="141"/>
      <c r="S259" s="141"/>
      <c r="T259" s="141"/>
      <c r="U259" s="81"/>
      <c r="V259" s="81"/>
      <c r="W259" s="79"/>
      <c r="X259" s="79"/>
      <c r="Y259" s="79"/>
      <c r="Z259" s="79"/>
      <c r="AA259" s="79"/>
      <c r="AB259" s="79"/>
      <c r="AC259" s="79"/>
      <c r="AD259" s="79"/>
      <c r="AE259" s="79"/>
      <c r="AF259" s="79"/>
      <c r="AG259" s="79"/>
      <c r="AH259" s="79"/>
      <c r="AI259" s="79"/>
      <c r="AJ259" s="79"/>
      <c r="AK259" s="79"/>
      <c r="AL259" s="79"/>
      <c r="AM259" s="79"/>
      <c r="AN259" s="79"/>
      <c r="AO259" s="79"/>
      <c r="AP259" s="79"/>
    </row>
    <row r="260" spans="1:42" s="9" customFormat="1">
      <c r="A260" s="76"/>
      <c r="B260" s="76"/>
      <c r="C260" s="77"/>
      <c r="D260" s="78"/>
      <c r="E260" s="142" t="s">
        <v>897</v>
      </c>
      <c r="F260" s="148">
        <f t="shared" si="11"/>
        <v>190</v>
      </c>
      <c r="G260" s="142" t="str">
        <f t="shared" si="12"/>
        <v>TPC</v>
      </c>
      <c r="H260" s="142" t="s">
        <v>704</v>
      </c>
      <c r="I260" s="142"/>
      <c r="J260" s="142"/>
      <c r="K260" s="142"/>
      <c r="L260" s="142"/>
      <c r="M260" s="142" t="s">
        <v>861</v>
      </c>
      <c r="N260" s="120" t="s">
        <v>683</v>
      </c>
      <c r="O260" s="79"/>
      <c r="P260" s="80"/>
      <c r="Q260" s="81"/>
      <c r="R260" s="141"/>
      <c r="S260" s="141"/>
      <c r="T260" s="141"/>
      <c r="U260" s="81"/>
      <c r="V260" s="81"/>
      <c r="W260" s="79"/>
      <c r="X260" s="79"/>
      <c r="Y260" s="79"/>
      <c r="Z260" s="79"/>
      <c r="AA260" s="79"/>
      <c r="AB260" s="79"/>
      <c r="AC260" s="79"/>
      <c r="AD260" s="79"/>
      <c r="AE260" s="79"/>
      <c r="AF260" s="79"/>
      <c r="AG260" s="79"/>
      <c r="AH260" s="79"/>
      <c r="AI260" s="79"/>
      <c r="AJ260" s="79"/>
      <c r="AK260" s="79"/>
      <c r="AL260" s="79"/>
      <c r="AM260" s="79"/>
      <c r="AN260" s="79"/>
      <c r="AO260" s="79"/>
      <c r="AP260" s="79"/>
    </row>
    <row r="261" spans="1:42" s="9" customFormat="1">
      <c r="A261" s="76"/>
      <c r="B261" s="76"/>
      <c r="C261" s="77"/>
      <c r="D261" s="78"/>
      <c r="E261" s="142" t="s">
        <v>898</v>
      </c>
      <c r="F261" s="148">
        <f t="shared" si="11"/>
        <v>191</v>
      </c>
      <c r="G261" s="142" t="str">
        <f t="shared" si="12"/>
        <v>TPC</v>
      </c>
      <c r="H261" s="142" t="s">
        <v>704</v>
      </c>
      <c r="I261" s="142"/>
      <c r="J261" s="142"/>
      <c r="K261" s="142"/>
      <c r="L261" s="142"/>
      <c r="M261" s="142"/>
      <c r="N261" s="120" t="s">
        <v>683</v>
      </c>
      <c r="O261" s="79"/>
      <c r="P261" s="80"/>
      <c r="Q261" s="81"/>
      <c r="R261" s="141"/>
      <c r="S261" s="141"/>
      <c r="T261" s="141"/>
      <c r="U261" s="81"/>
      <c r="V261" s="81"/>
      <c r="W261" s="79"/>
      <c r="X261" s="79"/>
      <c r="Y261" s="79"/>
      <c r="Z261" s="79"/>
      <c r="AA261" s="79"/>
      <c r="AB261" s="79"/>
      <c r="AC261" s="79"/>
      <c r="AD261" s="79"/>
      <c r="AE261" s="79"/>
      <c r="AF261" s="79"/>
      <c r="AG261" s="79"/>
      <c r="AH261" s="79"/>
      <c r="AI261" s="79"/>
      <c r="AJ261" s="79"/>
      <c r="AK261" s="79"/>
      <c r="AL261" s="79"/>
      <c r="AM261" s="79"/>
      <c r="AN261" s="79"/>
      <c r="AO261" s="79"/>
      <c r="AP261" s="79"/>
    </row>
    <row r="262" spans="1:42" customFormat="1" ht="15">
      <c r="A262" s="101"/>
      <c r="B262" s="101"/>
      <c r="C262" s="101"/>
      <c r="D262" s="101"/>
      <c r="E262" s="101"/>
      <c r="F262" s="101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1"/>
      <c r="R262" s="101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1"/>
      <c r="AD262" s="101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1"/>
      <c r="AP262" s="101"/>
    </row>
    <row r="263" spans="1:42" ht="15">
      <c r="A263" s="76"/>
      <c r="B263" s="76" t="s">
        <v>637</v>
      </c>
      <c r="C263" s="77"/>
      <c r="D263" s="78"/>
      <c r="E263" s="120"/>
      <c r="F263" s="101"/>
      <c r="G263" s="79"/>
      <c r="H263" s="120"/>
      <c r="I263" s="120"/>
      <c r="J263" s="120"/>
      <c r="K263" s="120"/>
      <c r="L263" s="120"/>
      <c r="M263" s="79"/>
      <c r="N263" s="79"/>
      <c r="O263" s="79"/>
      <c r="P263" s="80"/>
      <c r="Q263" s="81"/>
      <c r="R263" s="141"/>
      <c r="S263" s="141"/>
      <c r="T263" s="141"/>
      <c r="U263" s="81"/>
      <c r="V263" s="81"/>
      <c r="W263" s="79"/>
      <c r="X263" s="79"/>
      <c r="Y263" s="79"/>
      <c r="Z263" s="79"/>
      <c r="AA263" s="79"/>
      <c r="AB263" s="79"/>
      <c r="AC263" s="79"/>
      <c r="AD263" s="79"/>
      <c r="AE263" s="79"/>
      <c r="AF263" s="79"/>
      <c r="AG263" s="79"/>
      <c r="AH263" s="79"/>
      <c r="AI263" s="79"/>
      <c r="AJ263" s="79"/>
      <c r="AK263" s="79"/>
      <c r="AL263" s="79"/>
      <c r="AM263" s="79"/>
      <c r="AN263" s="79"/>
      <c r="AO263" s="79"/>
      <c r="AP263" s="79"/>
    </row>
    <row r="264" spans="1:42" s="9" customFormat="1" ht="15">
      <c r="A264" s="76"/>
      <c r="B264" s="76"/>
      <c r="C264" s="77"/>
      <c r="D264" s="78"/>
      <c r="E264" s="120"/>
      <c r="F264" s="101"/>
      <c r="G264" s="79"/>
      <c r="H264" s="120"/>
      <c r="I264" s="120"/>
      <c r="J264" s="120"/>
      <c r="K264" s="120"/>
      <c r="L264" s="120"/>
      <c r="M264" s="79"/>
      <c r="N264" s="79"/>
      <c r="O264" s="79"/>
      <c r="P264" s="80"/>
      <c r="Q264" s="81"/>
      <c r="R264" s="141"/>
      <c r="S264" s="141"/>
      <c r="T264" s="141"/>
      <c r="U264" s="81"/>
      <c r="V264" s="81"/>
      <c r="W264" s="81"/>
      <c r="X264" s="81"/>
      <c r="Y264" s="81"/>
      <c r="Z264" s="81"/>
      <c r="AA264" s="81"/>
      <c r="AB264" s="81"/>
      <c r="AC264" s="81"/>
      <c r="AD264" s="81"/>
      <c r="AE264" s="81"/>
      <c r="AF264" s="81"/>
      <c r="AG264" s="81"/>
      <c r="AH264" s="81"/>
      <c r="AI264" s="81"/>
      <c r="AJ264" s="81"/>
      <c r="AK264" s="81"/>
      <c r="AL264" s="81"/>
      <c r="AM264" s="81"/>
      <c r="AN264" s="81"/>
      <c r="AO264" s="81"/>
      <c r="AP264" s="81"/>
    </row>
    <row r="265" spans="1:42" s="9" customFormat="1">
      <c r="A265" s="76"/>
      <c r="B265" s="76"/>
      <c r="C265" s="77"/>
      <c r="D265" s="78"/>
      <c r="E265" s="142" t="s">
        <v>342</v>
      </c>
      <c r="F265" s="148">
        <f>F261+1</f>
        <v>192</v>
      </c>
      <c r="G265" s="142" t="s">
        <v>662</v>
      </c>
      <c r="H265" s="142" t="s">
        <v>341</v>
      </c>
      <c r="I265" s="142"/>
      <c r="J265" s="142"/>
      <c r="K265" s="142"/>
      <c r="L265" s="142"/>
      <c r="M265" s="142"/>
      <c r="N265" s="120" t="s">
        <v>683</v>
      </c>
      <c r="O265" s="79"/>
      <c r="P265" s="80"/>
      <c r="Q265" s="81"/>
      <c r="R265" s="141"/>
      <c r="S265" s="141"/>
      <c r="T265" s="141"/>
      <c r="U265" s="81"/>
      <c r="V265" s="81"/>
      <c r="W265" s="81"/>
      <c r="X265" s="81"/>
      <c r="Y265" s="81"/>
      <c r="Z265" s="81"/>
      <c r="AA265" s="81"/>
      <c r="AB265" s="81"/>
      <c r="AC265" s="81"/>
      <c r="AD265" s="81"/>
      <c r="AE265" s="81"/>
      <c r="AF265" s="81"/>
      <c r="AG265" s="81"/>
      <c r="AH265" s="81"/>
      <c r="AI265" s="81"/>
      <c r="AJ265" s="81"/>
      <c r="AK265" s="81"/>
      <c r="AL265" s="81"/>
      <c r="AM265" s="81"/>
      <c r="AN265" s="81"/>
      <c r="AO265" s="81"/>
      <c r="AP265" s="81"/>
    </row>
    <row r="266" spans="1:42" s="9" customFormat="1">
      <c r="A266" s="76"/>
      <c r="B266" s="76"/>
      <c r="C266" s="77"/>
      <c r="D266" s="78"/>
      <c r="E266" s="142" t="s">
        <v>345</v>
      </c>
      <c r="F266" s="148">
        <f t="shared" ref="F266" si="13">F265+1</f>
        <v>193</v>
      </c>
      <c r="G266" s="142" t="s">
        <v>662</v>
      </c>
      <c r="H266" s="142" t="s">
        <v>344</v>
      </c>
      <c r="I266" s="142"/>
      <c r="J266" s="142"/>
      <c r="K266" s="142"/>
      <c r="L266" s="142"/>
      <c r="M266" s="142"/>
      <c r="N266" s="120" t="s">
        <v>683</v>
      </c>
      <c r="O266" s="79"/>
      <c r="P266" s="80"/>
      <c r="Q266" s="81"/>
      <c r="R266" s="141"/>
      <c r="S266" s="141"/>
      <c r="T266" s="141"/>
      <c r="U266" s="81"/>
      <c r="V266" s="81"/>
      <c r="W266" s="81"/>
      <c r="X266" s="81"/>
      <c r="Y266" s="81"/>
      <c r="Z266" s="81"/>
      <c r="AA266" s="81"/>
      <c r="AB266" s="81"/>
      <c r="AC266" s="81"/>
      <c r="AD266" s="81"/>
      <c r="AE266" s="81"/>
      <c r="AF266" s="81"/>
      <c r="AG266" s="81"/>
      <c r="AH266" s="81"/>
      <c r="AI266" s="81"/>
      <c r="AJ266" s="81"/>
      <c r="AK266" s="81"/>
      <c r="AL266" s="81"/>
      <c r="AM266" s="81"/>
      <c r="AN266" s="81"/>
      <c r="AO266" s="81"/>
      <c r="AP266" s="81"/>
    </row>
    <row r="267" spans="1:42" customFormat="1" ht="15">
      <c r="A267" s="101"/>
      <c r="B267" s="101"/>
      <c r="C267" s="101"/>
      <c r="D267" s="101"/>
      <c r="E267" s="101"/>
      <c r="F267" s="101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1"/>
      <c r="R267" s="101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1"/>
      <c r="AD267" s="101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1"/>
      <c r="AP267" s="101"/>
    </row>
    <row r="268" spans="1:42" customFormat="1" ht="15">
      <c r="A268" s="45" t="s">
        <v>899</v>
      </c>
      <c r="B268" s="101"/>
      <c r="C268" s="101"/>
      <c r="D268" s="101"/>
      <c r="E268" s="101"/>
      <c r="F268" s="101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1"/>
      <c r="R268" s="101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1"/>
      <c r="AD268" s="101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1"/>
      <c r="AP268" s="101"/>
    </row>
    <row r="269" spans="1:42" customFormat="1" ht="15">
      <c r="A269" s="101"/>
      <c r="B269" s="101"/>
      <c r="C269" s="101"/>
      <c r="D269" s="101"/>
      <c r="E269" s="101"/>
      <c r="F269" s="101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  <c r="AD269" s="101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1"/>
      <c r="AP269" s="101"/>
    </row>
    <row r="270" spans="1:42" s="9" customFormat="1">
      <c r="A270" s="76"/>
      <c r="B270" s="76"/>
      <c r="C270" s="77"/>
      <c r="D270" s="78"/>
      <c r="E270" s="142"/>
      <c r="F270" s="148"/>
      <c r="G270" s="142"/>
      <c r="H270" s="142"/>
      <c r="I270" s="142"/>
      <c r="J270" s="142"/>
      <c r="K270" s="142"/>
      <c r="L270" s="142"/>
      <c r="M270" s="142"/>
      <c r="N270" s="120" t="s">
        <v>683</v>
      </c>
      <c r="O270" s="79"/>
      <c r="P270" s="80"/>
      <c r="Q270" s="81"/>
      <c r="R270" s="141"/>
      <c r="S270" s="141"/>
      <c r="T270" s="141"/>
      <c r="U270" s="81"/>
      <c r="V270" s="81"/>
      <c r="W270" s="81"/>
      <c r="X270" s="81"/>
      <c r="Y270" s="81"/>
      <c r="Z270" s="81"/>
      <c r="AA270" s="81"/>
      <c r="AB270" s="81"/>
      <c r="AC270" s="81"/>
      <c r="AD270" s="81"/>
      <c r="AE270" s="81"/>
      <c r="AF270" s="81"/>
      <c r="AG270" s="81"/>
      <c r="AH270" s="81"/>
      <c r="AI270" s="81"/>
      <c r="AJ270" s="81"/>
      <c r="AK270" s="81"/>
      <c r="AL270" s="81"/>
      <c r="AM270" s="81"/>
      <c r="AN270" s="81"/>
      <c r="AO270" s="81"/>
      <c r="AP270" s="81"/>
    </row>
    <row r="271" spans="1:42" s="9" customFormat="1">
      <c r="A271" s="76"/>
      <c r="B271" s="76"/>
      <c r="C271" s="77"/>
      <c r="D271" s="78"/>
      <c r="E271" s="142"/>
      <c r="F271" s="148"/>
      <c r="G271" s="142"/>
      <c r="H271" s="142"/>
      <c r="I271" s="142"/>
      <c r="J271" s="142"/>
      <c r="K271" s="142"/>
      <c r="L271" s="142"/>
      <c r="M271" s="142"/>
      <c r="N271" s="120" t="s">
        <v>683</v>
      </c>
      <c r="O271" s="79"/>
      <c r="P271" s="80"/>
      <c r="Q271" s="81"/>
      <c r="R271" s="141"/>
      <c r="S271" s="141"/>
      <c r="T271" s="141"/>
      <c r="U271" s="81"/>
      <c r="V271" s="81"/>
      <c r="W271" s="81"/>
      <c r="X271" s="81"/>
      <c r="Y271" s="81"/>
      <c r="Z271" s="81"/>
      <c r="AA271" s="81"/>
      <c r="AB271" s="81"/>
      <c r="AC271" s="81"/>
      <c r="AD271" s="81"/>
      <c r="AE271" s="81"/>
      <c r="AF271" s="81"/>
      <c r="AG271" s="81"/>
      <c r="AH271" s="81"/>
      <c r="AI271" s="81"/>
      <c r="AJ271" s="81"/>
      <c r="AK271" s="81"/>
      <c r="AL271" s="81"/>
      <c r="AM271" s="81"/>
      <c r="AN271" s="81"/>
      <c r="AO271" s="81"/>
      <c r="AP271" s="81"/>
    </row>
    <row r="272" spans="1:42" s="9" customFormat="1">
      <c r="A272" s="76"/>
      <c r="B272" s="76"/>
      <c r="C272" s="77"/>
      <c r="D272" s="78"/>
      <c r="E272" s="142"/>
      <c r="F272" s="148"/>
      <c r="G272" s="142"/>
      <c r="H272" s="142"/>
      <c r="I272" s="142"/>
      <c r="J272" s="142"/>
      <c r="K272" s="142"/>
      <c r="L272" s="142"/>
      <c r="M272" s="142"/>
      <c r="N272" s="120" t="s">
        <v>683</v>
      </c>
      <c r="O272" s="79"/>
      <c r="P272" s="80"/>
      <c r="Q272" s="81"/>
      <c r="R272" s="141"/>
      <c r="S272" s="141"/>
      <c r="T272" s="141"/>
      <c r="U272" s="81"/>
      <c r="V272" s="81"/>
      <c r="W272" s="81"/>
      <c r="X272" s="81"/>
      <c r="Y272" s="81"/>
      <c r="Z272" s="81"/>
      <c r="AA272" s="81"/>
      <c r="AB272" s="81"/>
      <c r="AC272" s="81"/>
      <c r="AD272" s="81"/>
      <c r="AE272" s="81"/>
      <c r="AF272" s="81"/>
      <c r="AG272" s="81"/>
      <c r="AH272" s="81"/>
      <c r="AI272" s="81"/>
      <c r="AJ272" s="81"/>
      <c r="AK272" s="81"/>
      <c r="AL272" s="81"/>
      <c r="AM272" s="81"/>
      <c r="AN272" s="81"/>
      <c r="AO272" s="81"/>
      <c r="AP272" s="81"/>
    </row>
    <row r="273" spans="1:42" s="9" customFormat="1">
      <c r="A273" s="76"/>
      <c r="B273" s="76"/>
      <c r="C273" s="77"/>
      <c r="D273" s="78"/>
      <c r="E273" s="142"/>
      <c r="F273" s="148"/>
      <c r="G273" s="142"/>
      <c r="H273" s="142"/>
      <c r="I273" s="142"/>
      <c r="J273" s="142"/>
      <c r="K273" s="142"/>
      <c r="L273" s="142"/>
      <c r="M273" s="142"/>
      <c r="N273" s="120" t="s">
        <v>683</v>
      </c>
      <c r="O273" s="79"/>
      <c r="P273" s="80"/>
      <c r="Q273" s="81"/>
      <c r="R273" s="141"/>
      <c r="S273" s="141"/>
      <c r="T273" s="141"/>
      <c r="U273" s="81"/>
      <c r="V273" s="81"/>
      <c r="W273" s="81"/>
      <c r="X273" s="81"/>
      <c r="Y273" s="81"/>
      <c r="Z273" s="81"/>
      <c r="AA273" s="81"/>
      <c r="AB273" s="81"/>
      <c r="AC273" s="81"/>
      <c r="AD273" s="81"/>
      <c r="AE273" s="81"/>
      <c r="AF273" s="81"/>
      <c r="AG273" s="81"/>
      <c r="AH273" s="81"/>
      <c r="AI273" s="81"/>
      <c r="AJ273" s="81"/>
      <c r="AK273" s="81"/>
      <c r="AL273" s="81"/>
      <c r="AM273" s="81"/>
      <c r="AN273" s="81"/>
      <c r="AO273" s="81"/>
      <c r="AP273" s="81"/>
    </row>
    <row r="274" spans="1:42" s="9" customFormat="1">
      <c r="A274" s="76"/>
      <c r="B274" s="76"/>
      <c r="C274" s="77"/>
      <c r="D274" s="78"/>
      <c r="E274" s="142"/>
      <c r="F274" s="148"/>
      <c r="G274" s="142"/>
      <c r="H274" s="142"/>
      <c r="I274" s="142"/>
      <c r="J274" s="142"/>
      <c r="K274" s="142"/>
      <c r="L274" s="142"/>
      <c r="M274" s="142"/>
      <c r="N274" s="120" t="s">
        <v>683</v>
      </c>
      <c r="O274" s="79"/>
      <c r="P274" s="80"/>
      <c r="Q274" s="81"/>
      <c r="R274" s="141"/>
      <c r="S274" s="141"/>
      <c r="T274" s="141"/>
      <c r="U274" s="81"/>
      <c r="V274" s="81"/>
      <c r="W274" s="81"/>
      <c r="X274" s="81"/>
      <c r="Y274" s="81"/>
      <c r="Z274" s="81"/>
      <c r="AA274" s="81"/>
      <c r="AB274" s="81"/>
      <c r="AC274" s="81"/>
      <c r="AD274" s="81"/>
      <c r="AE274" s="81"/>
      <c r="AF274" s="81"/>
      <c r="AG274" s="81"/>
      <c r="AH274" s="81"/>
      <c r="AI274" s="81"/>
      <c r="AJ274" s="81"/>
      <c r="AK274" s="81"/>
      <c r="AL274" s="81"/>
      <c r="AM274" s="81"/>
      <c r="AN274" s="81"/>
      <c r="AO274" s="81"/>
      <c r="AP274" s="81"/>
    </row>
    <row r="275" spans="1:42" s="9" customFormat="1">
      <c r="A275" s="76"/>
      <c r="B275" s="76"/>
      <c r="C275" s="77"/>
      <c r="D275" s="78"/>
      <c r="E275" s="142"/>
      <c r="F275" s="148"/>
      <c r="G275" s="142"/>
      <c r="H275" s="142"/>
      <c r="I275" s="142"/>
      <c r="J275" s="142"/>
      <c r="K275" s="142"/>
      <c r="L275" s="142"/>
      <c r="M275" s="142"/>
      <c r="N275" s="120" t="s">
        <v>683</v>
      </c>
      <c r="O275" s="79"/>
      <c r="P275" s="80"/>
      <c r="Q275" s="81"/>
      <c r="R275" s="141"/>
      <c r="S275" s="141"/>
      <c r="T275" s="141"/>
      <c r="U275" s="81"/>
      <c r="V275" s="81"/>
      <c r="W275" s="81"/>
      <c r="X275" s="81"/>
      <c r="Y275" s="81"/>
      <c r="Z275" s="81"/>
      <c r="AA275" s="81"/>
      <c r="AB275" s="81"/>
      <c r="AC275" s="81"/>
      <c r="AD275" s="81"/>
      <c r="AE275" s="81"/>
      <c r="AF275" s="81"/>
      <c r="AG275" s="81"/>
      <c r="AH275" s="81"/>
      <c r="AI275" s="81"/>
      <c r="AJ275" s="81"/>
      <c r="AK275" s="81"/>
      <c r="AL275" s="81"/>
      <c r="AM275" s="81"/>
      <c r="AN275" s="81"/>
      <c r="AO275" s="81"/>
      <c r="AP275" s="81"/>
    </row>
    <row r="276" spans="1:42" customFormat="1" ht="15">
      <c r="A276" s="101"/>
      <c r="B276" s="101"/>
      <c r="C276" s="101"/>
      <c r="D276" s="101"/>
      <c r="E276" s="101"/>
      <c r="F276" s="101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1"/>
      <c r="R276" s="101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1"/>
      <c r="AD276" s="101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1"/>
      <c r="AP276" s="101"/>
    </row>
    <row r="277" spans="1:42" customFormat="1" ht="15">
      <c r="A277" s="101"/>
      <c r="B277" s="101"/>
      <c r="C277" s="101"/>
      <c r="D277" s="101"/>
      <c r="E277" s="101"/>
      <c r="F277" s="101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1"/>
      <c r="R277" s="101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1"/>
      <c r="AD277" s="101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1"/>
      <c r="AP277" s="101"/>
    </row>
    <row r="278" spans="1:42" customFormat="1" ht="15">
      <c r="A278" s="101"/>
      <c r="B278" s="101"/>
      <c r="C278" s="101"/>
      <c r="D278" s="101"/>
      <c r="E278" s="101"/>
      <c r="F278" s="101"/>
      <c r="G278" s="101"/>
      <c r="H278" s="101"/>
      <c r="I278" s="101"/>
      <c r="J278" s="101"/>
      <c r="K278" s="101"/>
      <c r="L278" s="101"/>
      <c r="M278" s="101"/>
      <c r="N278" s="101"/>
      <c r="O278" s="101"/>
      <c r="P278" s="101"/>
      <c r="Q278" s="101"/>
      <c r="R278" s="101"/>
      <c r="S278" s="101"/>
      <c r="T278" s="101"/>
      <c r="U278" s="101"/>
      <c r="V278" s="101"/>
      <c r="W278" s="101"/>
      <c r="X278" s="101"/>
      <c r="Y278" s="101"/>
      <c r="Z278" s="101"/>
      <c r="AA278" s="101"/>
      <c r="AB278" s="101"/>
      <c r="AC278" s="101"/>
      <c r="AD278" s="101"/>
      <c r="AE278" s="101"/>
      <c r="AF278" s="101"/>
      <c r="AG278" s="101"/>
      <c r="AH278" s="101"/>
      <c r="AI278" s="101"/>
      <c r="AJ278" s="101"/>
      <c r="AK278" s="101"/>
      <c r="AL278" s="101"/>
      <c r="AM278" s="101"/>
      <c r="AN278" s="101"/>
      <c r="AO278" s="101"/>
      <c r="AP278" s="101"/>
    </row>
    <row r="279" spans="1:42" s="21" customFormat="1">
      <c r="A279" s="149" t="s">
        <v>900</v>
      </c>
      <c r="B279" s="149"/>
      <c r="C279" s="150"/>
      <c r="D279" s="151"/>
      <c r="E279" s="151"/>
      <c r="F279" s="151"/>
      <c r="G279" s="151"/>
      <c r="H279" s="152"/>
      <c r="I279" s="152"/>
      <c r="J279" s="152"/>
      <c r="K279" s="152"/>
      <c r="L279" s="152"/>
      <c r="M279" s="152"/>
      <c r="N279" s="151"/>
      <c r="O279" s="151"/>
      <c r="P279" s="153"/>
      <c r="Q279" s="151"/>
      <c r="R279" s="151"/>
      <c r="S279" s="151"/>
      <c r="T279" s="151"/>
      <c r="U279" s="151"/>
      <c r="V279" s="151"/>
      <c r="W279" s="151"/>
      <c r="X279" s="151"/>
      <c r="Y279" s="151"/>
      <c r="Z279" s="151"/>
      <c r="AA279" s="151"/>
      <c r="AB279" s="151"/>
      <c r="AC279" s="151"/>
      <c r="AD279" s="151"/>
      <c r="AE279" s="151"/>
      <c r="AF279" s="151"/>
      <c r="AG279" s="151"/>
      <c r="AH279" s="151"/>
      <c r="AI279" s="151"/>
      <c r="AJ279" s="151"/>
      <c r="AK279" s="151"/>
      <c r="AL279" s="151"/>
      <c r="AM279" s="151"/>
      <c r="AN279" s="151"/>
      <c r="AO279" s="151"/>
      <c r="AP279" s="151"/>
    </row>
    <row r="280" spans="1:42" s="22" customFormat="1">
      <c r="A280" s="154"/>
      <c r="B280" s="154"/>
      <c r="C280" s="155"/>
      <c r="D280" s="156"/>
      <c r="E280" s="157"/>
      <c r="F280" s="157"/>
      <c r="G280" s="157"/>
      <c r="H280" s="158"/>
      <c r="I280" s="158"/>
      <c r="J280" s="158"/>
      <c r="K280" s="158"/>
      <c r="L280" s="158"/>
      <c r="M280" s="158"/>
      <c r="N280" s="157"/>
      <c r="O280" s="157"/>
      <c r="P280" s="80"/>
      <c r="Q280" s="151"/>
      <c r="R280" s="157"/>
      <c r="S280" s="157"/>
      <c r="T280" s="157"/>
      <c r="U280" s="151"/>
      <c r="V280" s="151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  <c r="AG280" s="157"/>
      <c r="AH280" s="157"/>
      <c r="AI280" s="157"/>
      <c r="AJ280" s="157"/>
      <c r="AK280" s="157"/>
      <c r="AL280" s="157"/>
      <c r="AM280" s="157"/>
      <c r="AN280" s="157"/>
      <c r="AO280" s="157"/>
      <c r="AP280" s="157"/>
    </row>
    <row r="281" spans="1:42" s="22" customFormat="1" ht="15">
      <c r="A281" s="154"/>
      <c r="B281" s="154"/>
      <c r="C281" s="155"/>
      <c r="D281" s="156"/>
      <c r="E281" s="159" t="s">
        <v>901</v>
      </c>
      <c r="F281" s="159"/>
      <c r="G281" s="159"/>
      <c r="H281" s="160">
        <v>1E-3</v>
      </c>
      <c r="I281" s="101"/>
      <c r="J281" s="101"/>
      <c r="K281" s="101"/>
      <c r="L281" s="101"/>
      <c r="M281" s="101"/>
      <c r="N281" s="159" t="s">
        <v>902</v>
      </c>
      <c r="O281" s="157"/>
      <c r="P281" s="80"/>
      <c r="Q281" s="151"/>
      <c r="R281" s="157"/>
      <c r="S281" s="157"/>
      <c r="T281" s="157"/>
      <c r="U281" s="151"/>
      <c r="V281" s="151"/>
      <c r="W281" s="157"/>
      <c r="X281" s="157"/>
      <c r="Y281" s="157"/>
      <c r="Z281" s="157"/>
      <c r="AA281" s="157"/>
      <c r="AB281" s="157"/>
      <c r="AC281" s="157"/>
      <c r="AD281" s="157"/>
      <c r="AE281" s="157"/>
      <c r="AF281" s="157"/>
      <c r="AG281" s="157"/>
      <c r="AH281" s="157"/>
      <c r="AI281" s="157"/>
      <c r="AJ281" s="157"/>
      <c r="AK281" s="157"/>
      <c r="AL281" s="157"/>
      <c r="AM281" s="157"/>
      <c r="AN281" s="157"/>
      <c r="AO281" s="157"/>
      <c r="AP281" s="157"/>
    </row>
    <row r="282" spans="1:42" s="22" customFormat="1" ht="15">
      <c r="A282" s="154"/>
      <c r="B282" s="154"/>
      <c r="C282" s="155"/>
      <c r="D282" s="156"/>
      <c r="E282" s="159" t="s">
        <v>903</v>
      </c>
      <c r="F282" s="159"/>
      <c r="G282" s="159"/>
      <c r="H282" s="160">
        <v>1E-3</v>
      </c>
      <c r="I282" s="101"/>
      <c r="J282" s="101"/>
      <c r="K282" s="101"/>
      <c r="L282" s="101"/>
      <c r="M282" s="101"/>
      <c r="N282" s="159" t="s">
        <v>902</v>
      </c>
      <c r="O282" s="157"/>
      <c r="P282" s="80"/>
      <c r="Q282" s="151"/>
      <c r="R282" s="157"/>
      <c r="S282" s="157"/>
      <c r="T282" s="157"/>
      <c r="U282" s="151"/>
      <c r="V282" s="151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  <c r="AG282" s="157"/>
      <c r="AH282" s="157"/>
      <c r="AI282" s="157"/>
      <c r="AJ282" s="157"/>
      <c r="AK282" s="157"/>
      <c r="AL282" s="157"/>
      <c r="AM282" s="157"/>
      <c r="AN282" s="157"/>
      <c r="AO282" s="157"/>
      <c r="AP282" s="157"/>
    </row>
    <row r="283" spans="1:42" ht="15">
      <c r="A283" s="76"/>
      <c r="B283" s="76"/>
      <c r="C283" s="77"/>
      <c r="D283" s="78"/>
      <c r="E283" s="79" t="s">
        <v>904</v>
      </c>
      <c r="F283" s="79"/>
      <c r="G283" s="79"/>
      <c r="H283" s="402">
        <v>1000000</v>
      </c>
      <c r="I283" s="161" t="s">
        <v>31</v>
      </c>
      <c r="J283" s="101"/>
      <c r="K283" s="101"/>
      <c r="L283" s="101"/>
      <c r="M283" s="101"/>
      <c r="N283" s="79" t="s">
        <v>905</v>
      </c>
      <c r="O283" s="79"/>
      <c r="P283" s="145"/>
      <c r="Q283" s="81"/>
      <c r="R283" s="79"/>
      <c r="S283" s="79"/>
      <c r="T283" s="79"/>
      <c r="U283" s="81"/>
      <c r="V283" s="81"/>
      <c r="W283" s="79"/>
      <c r="X283" s="79"/>
      <c r="Y283" s="79"/>
      <c r="Z283" s="79"/>
      <c r="AA283" s="79"/>
      <c r="AB283" s="79"/>
      <c r="AC283" s="79"/>
      <c r="AD283" s="79"/>
      <c r="AE283" s="79"/>
      <c r="AF283" s="79"/>
      <c r="AG283" s="79"/>
      <c r="AH283" s="79"/>
      <c r="AI283" s="79"/>
      <c r="AJ283" s="79"/>
      <c r="AK283" s="79"/>
      <c r="AL283" s="79"/>
      <c r="AM283" s="79"/>
      <c r="AN283" s="79"/>
      <c r="AO283" s="79"/>
      <c r="AP283" s="79"/>
    </row>
    <row r="284" spans="1:42" ht="15">
      <c r="A284" s="76"/>
      <c r="B284" s="76"/>
      <c r="C284" s="77"/>
      <c r="D284" s="78"/>
      <c r="E284" s="79"/>
      <c r="F284" s="79"/>
      <c r="G284" s="79"/>
      <c r="H284" s="141"/>
      <c r="I284" s="101"/>
      <c r="J284" s="101"/>
      <c r="K284" s="101"/>
      <c r="L284" s="101"/>
      <c r="M284" s="101"/>
      <c r="N284" s="79"/>
      <c r="O284" s="79"/>
      <c r="P284" s="80"/>
      <c r="Q284" s="81"/>
      <c r="R284" s="79"/>
      <c r="S284" s="79"/>
      <c r="T284" s="79"/>
      <c r="U284" s="81"/>
      <c r="V284" s="81"/>
      <c r="W284" s="79"/>
      <c r="X284" s="79"/>
      <c r="Y284" s="79"/>
      <c r="Z284" s="79"/>
      <c r="AA284" s="79"/>
      <c r="AB284" s="79"/>
      <c r="AC284" s="79"/>
      <c r="AD284" s="79"/>
      <c r="AE284" s="79"/>
      <c r="AF284" s="79"/>
      <c r="AG284" s="79"/>
      <c r="AH284" s="79"/>
      <c r="AI284" s="79"/>
      <c r="AJ284" s="79"/>
      <c r="AK284" s="79"/>
      <c r="AL284" s="79"/>
      <c r="AM284" s="79"/>
      <c r="AN284" s="79"/>
      <c r="AO284" s="79"/>
      <c r="AP284" s="79"/>
    </row>
    <row r="285" spans="1:42" s="20" customFormat="1" ht="15">
      <c r="A285" s="110"/>
      <c r="B285" s="110" t="s">
        <v>906</v>
      </c>
      <c r="C285" s="111"/>
      <c r="D285" s="112"/>
      <c r="E285" s="120"/>
      <c r="F285" s="120"/>
      <c r="G285" s="120"/>
      <c r="H285" s="162"/>
      <c r="I285" s="101"/>
      <c r="J285" s="101"/>
      <c r="K285" s="101"/>
      <c r="L285" s="101"/>
      <c r="M285" s="101"/>
      <c r="N285" s="120"/>
      <c r="O285" s="120"/>
      <c r="P285" s="145"/>
      <c r="Q285" s="143"/>
      <c r="R285" s="144"/>
      <c r="S285" s="144"/>
      <c r="T285" s="144"/>
      <c r="U285" s="143"/>
      <c r="V285" s="143"/>
      <c r="W285" s="144"/>
      <c r="X285" s="144"/>
      <c r="Y285" s="144"/>
      <c r="Z285" s="144"/>
      <c r="AA285" s="144"/>
      <c r="AB285" s="144"/>
      <c r="AC285" s="144"/>
      <c r="AD285" s="144"/>
      <c r="AE285" s="144"/>
      <c r="AF285" s="144"/>
      <c r="AG285" s="144"/>
      <c r="AH285" s="144"/>
      <c r="AI285" s="144"/>
      <c r="AJ285" s="144"/>
      <c r="AK285" s="144"/>
      <c r="AL285" s="144"/>
      <c r="AM285" s="144"/>
      <c r="AN285" s="144"/>
      <c r="AO285" s="144"/>
      <c r="AP285" s="144"/>
    </row>
    <row r="286" spans="1:42" s="20" customFormat="1" ht="15">
      <c r="A286" s="110"/>
      <c r="B286" s="110"/>
      <c r="C286" s="111"/>
      <c r="D286" s="112"/>
      <c r="E286" s="120" t="s">
        <v>907</v>
      </c>
      <c r="F286" s="120"/>
      <c r="G286" s="120"/>
      <c r="H286" s="161" t="s">
        <v>907</v>
      </c>
      <c r="I286" s="101"/>
      <c r="J286" s="101"/>
      <c r="K286" s="101"/>
      <c r="L286" s="101"/>
      <c r="M286" s="101"/>
      <c r="N286" s="120" t="s">
        <v>683</v>
      </c>
      <c r="O286" s="120"/>
      <c r="P286" s="145"/>
      <c r="Q286" s="143"/>
      <c r="R286" s="144"/>
      <c r="S286" s="144"/>
      <c r="T286" s="144"/>
      <c r="U286" s="143"/>
      <c r="V286" s="143"/>
      <c r="W286" s="144"/>
      <c r="X286" s="144"/>
      <c r="Y286" s="144"/>
      <c r="Z286" s="144"/>
      <c r="AA286" s="144"/>
      <c r="AB286" s="144"/>
      <c r="AC286" s="144"/>
      <c r="AD286" s="144"/>
      <c r="AE286" s="144"/>
      <c r="AF286" s="144"/>
      <c r="AG286" s="144"/>
      <c r="AH286" s="144"/>
      <c r="AI286" s="144"/>
      <c r="AJ286" s="144"/>
      <c r="AK286" s="144"/>
      <c r="AL286" s="144"/>
      <c r="AM286" s="144"/>
      <c r="AN286" s="144"/>
      <c r="AO286" s="144"/>
      <c r="AP286" s="144"/>
    </row>
    <row r="287" spans="1:42" s="20" customFormat="1" ht="15">
      <c r="A287" s="110"/>
      <c r="B287" s="110"/>
      <c r="C287" s="111"/>
      <c r="D287" s="112"/>
      <c r="E287" s="120" t="s">
        <v>908</v>
      </c>
      <c r="F287" s="120"/>
      <c r="G287" s="120"/>
      <c r="H287" s="161" t="s">
        <v>908</v>
      </c>
      <c r="I287" s="101"/>
      <c r="J287" s="101"/>
      <c r="K287" s="101"/>
      <c r="L287" s="101"/>
      <c r="M287" s="101"/>
      <c r="N287" s="120" t="s">
        <v>683</v>
      </c>
      <c r="O287" s="120"/>
      <c r="P287" s="145"/>
      <c r="Q287" s="143"/>
      <c r="R287" s="144"/>
      <c r="S287" s="144"/>
      <c r="T287" s="144"/>
      <c r="U287" s="143"/>
      <c r="V287" s="143"/>
      <c r="W287" s="144"/>
      <c r="X287" s="144"/>
      <c r="Y287" s="144"/>
      <c r="Z287" s="144"/>
      <c r="AA287" s="144"/>
      <c r="AB287" s="144"/>
      <c r="AC287" s="144"/>
      <c r="AD287" s="144"/>
      <c r="AE287" s="144"/>
      <c r="AF287" s="144"/>
      <c r="AG287" s="144"/>
      <c r="AH287" s="144"/>
      <c r="AI287" s="144"/>
      <c r="AJ287" s="144"/>
      <c r="AK287" s="144"/>
      <c r="AL287" s="144"/>
      <c r="AM287" s="144"/>
      <c r="AN287" s="144"/>
      <c r="AO287" s="144"/>
      <c r="AP287" s="144"/>
    </row>
    <row r="288" spans="1:42" s="20" customFormat="1" ht="15">
      <c r="A288" s="110"/>
      <c r="B288" s="110"/>
      <c r="C288" s="111"/>
      <c r="D288" s="112"/>
      <c r="E288" s="120"/>
      <c r="F288" s="120"/>
      <c r="G288" s="120"/>
      <c r="H288" s="126"/>
      <c r="I288" s="126"/>
      <c r="J288" s="126"/>
      <c r="K288" s="126"/>
      <c r="L288" s="126"/>
      <c r="M288" s="126"/>
      <c r="N288" s="120"/>
      <c r="O288" s="120"/>
      <c r="P288" s="145"/>
      <c r="Q288" s="143"/>
      <c r="R288" s="144"/>
      <c r="S288" s="144"/>
      <c r="T288" s="144"/>
      <c r="U288" s="143"/>
      <c r="V288" s="143"/>
      <c r="W288" s="144"/>
      <c r="X288" s="144"/>
      <c r="Y288" s="144"/>
      <c r="Z288" s="144"/>
      <c r="AA288" s="144"/>
      <c r="AB288" s="144"/>
      <c r="AC288" s="144"/>
      <c r="AD288" s="144"/>
      <c r="AE288" s="144"/>
      <c r="AF288" s="144"/>
      <c r="AG288" s="144"/>
      <c r="AH288" s="144"/>
      <c r="AI288" s="144"/>
      <c r="AJ288" s="144"/>
      <c r="AK288" s="144"/>
      <c r="AL288" s="144"/>
      <c r="AM288" s="144"/>
      <c r="AN288" s="144"/>
      <c r="AO288" s="144"/>
      <c r="AP288" s="144"/>
    </row>
    <row r="289" spans="1:42" s="21" customFormat="1">
      <c r="A289" s="149" t="s">
        <v>669</v>
      </c>
      <c r="B289" s="149"/>
      <c r="C289" s="150"/>
      <c r="D289" s="151"/>
      <c r="E289" s="151"/>
      <c r="F289" s="151"/>
      <c r="G289" s="151"/>
      <c r="H289" s="151"/>
      <c r="I289" s="151"/>
      <c r="J289" s="151"/>
      <c r="K289" s="151"/>
      <c r="L289" s="151"/>
      <c r="M289" s="151"/>
      <c r="N289" s="151"/>
      <c r="O289" s="151"/>
      <c r="P289" s="153"/>
      <c r="Q289" s="151"/>
      <c r="R289" s="151"/>
      <c r="S289" s="151"/>
      <c r="T289" s="151"/>
      <c r="U289" s="151"/>
      <c r="V289" s="151"/>
      <c r="W289" s="151"/>
      <c r="X289" s="151"/>
      <c r="Y289" s="151"/>
      <c r="Z289" s="151"/>
      <c r="AA289" s="151"/>
      <c r="AB289" s="151"/>
      <c r="AC289" s="151"/>
      <c r="AD289" s="151"/>
      <c r="AE289" s="151"/>
      <c r="AF289" s="151"/>
      <c r="AG289" s="151"/>
      <c r="AH289" s="151"/>
      <c r="AI289" s="151"/>
      <c r="AJ289" s="151"/>
      <c r="AK289" s="151"/>
      <c r="AL289" s="151"/>
      <c r="AM289" s="151"/>
      <c r="AN289" s="151"/>
      <c r="AO289" s="151"/>
      <c r="AP289" s="151"/>
    </row>
  </sheetData>
  <conditionalFormatting sqref="P13:P14">
    <cfRule type="cellIs" dxfId="810" priority="2" operator="equal">
      <formula>"tu"</formula>
    </cfRule>
  </conditionalFormatting>
  <conditionalFormatting sqref="P16 P284">
    <cfRule type="cellIs" dxfId="809" priority="3" operator="equal">
      <formula>1</formula>
    </cfRule>
  </conditionalFormatting>
  <conditionalFormatting sqref="P17:P19">
    <cfRule type="cellIs" dxfId="808" priority="1" operator="equal">
      <formula>"tu"</formula>
    </cfRule>
  </conditionalFormatting>
  <dataValidations count="1">
    <dataValidation type="list" allowBlank="1" showInputMessage="1" showErrorMessage="1" sqref="G265:G266 G56:G82 G86:G98 G102:G146 G150:G162 G166:G219 G223:G261" xr:uid="{391D10EC-D78D-41EF-9F59-FBDE24FA902C}">
      <formula1>$G$46:$G$52</formula1>
    </dataValidation>
  </dataValidations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072E55-5A8E-4E61-A160-5E3DFACE8ED9}">
          <x14:formula1>
            <xm:f>Time!$J$2:$U$2</xm:f>
          </x14:formula1>
          <xm:sqref>H21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E7B00-B7FE-4E45-91B7-A015EEF1F675}">
  <sheetPr codeName="Sheet37">
    <tabColor theme="4"/>
    <outlinePr summaryBelow="0" summaryRight="0"/>
  </sheetPr>
  <dimension ref="A1:AD36"/>
  <sheetViews>
    <sheetView showGridLines="0" defaultGridColor="0" colorId="22" zoomScale="80" zoomScaleNormal="80" workbookViewId="0">
      <pane xSplit="15" ySplit="4" topLeftCell="P5" activePane="bottomRight" state="frozen"/>
      <selection pane="bottomRight" activeCell="L33" sqref="L33"/>
      <selection pane="bottomLeft" activeCell="Q24" sqref="Q24"/>
      <selection pane="topRight" activeCell="Q24" sqref="Q24"/>
    </sheetView>
  </sheetViews>
  <sheetFormatPr defaultColWidth="0" defaultRowHeight="15" outlineLevelRow="1" outlineLevelCol="1"/>
  <cols>
    <col min="1" max="2" width="1.28515625" style="13" customWidth="1"/>
    <col min="3" max="3" width="1.28515625" style="14" customWidth="1"/>
    <col min="4" max="4" width="1.28515625" style="15" customWidth="1"/>
    <col min="5" max="5" width="63.140625" style="7" customWidth="1"/>
    <col min="6" max="12" width="13.140625" style="7" customWidth="1" outlineLevel="1"/>
    <col min="13" max="13" width="13.140625" style="22" customWidth="1"/>
    <col min="14" max="14" width="13.140625" style="7" customWidth="1"/>
    <col min="15" max="15" width="4.42578125" style="17" customWidth="1"/>
    <col min="16" max="16" width="13.140625" style="17" customWidth="1"/>
    <col min="17" max="17" width="13.140625" style="7" customWidth="1"/>
    <col min="18" max="21" width="11" style="7" customWidth="1"/>
    <col min="22" max="22" width="4.28515625" customWidth="1"/>
    <col min="23" max="23" width="6.85546875" bestFit="1" customWidth="1"/>
    <col min="24" max="24" width="9.42578125" bestFit="1" customWidth="1"/>
    <col min="25" max="25" width="4.28515625" style="7" hidden="1" customWidth="1"/>
    <col min="26" max="27" width="14.42578125" style="7" hidden="1" customWidth="1"/>
    <col min="28" max="28" width="11.7109375" style="23" hidden="1" customWidth="1"/>
    <col min="29" max="30" width="14.42578125" style="7" hidden="1" customWidth="1"/>
    <col min="31" max="16384" width="11.7109375" style="23" hidden="1"/>
  </cols>
  <sheetData>
    <row r="1" spans="1:30" ht="26.25">
      <c r="A1" s="75" t="e">
        <f ca="1">RIGHT(CELL("filename", A1), LEN(CELL("filename", A1)) - SEARCH("]", CELL("filename", A1)))</f>
        <v>#VALUE!</v>
      </c>
      <c r="B1" s="110"/>
      <c r="C1" s="111"/>
      <c r="D1" s="112"/>
      <c r="E1" s="79"/>
      <c r="F1" s="79"/>
      <c r="G1" s="79"/>
      <c r="H1" s="79"/>
      <c r="I1" s="79"/>
      <c r="J1" s="79"/>
      <c r="K1" s="79"/>
      <c r="L1" s="79"/>
      <c r="M1" s="165" t="e">
        <f ca="1">A1&amp;" - Errors on sheet"</f>
        <v>#VALUE!</v>
      </c>
      <c r="N1" s="166" t="e">
        <f>#REF!</f>
        <v>#REF!</v>
      </c>
      <c r="O1" s="120"/>
      <c r="P1" s="120"/>
      <c r="Q1" s="79"/>
      <c r="R1" s="79"/>
      <c r="S1" s="79"/>
      <c r="T1" s="79"/>
      <c r="U1" s="79"/>
      <c r="V1" s="101"/>
      <c r="W1" s="101"/>
      <c r="X1" s="101"/>
      <c r="Y1" s="79"/>
      <c r="Z1" s="79"/>
      <c r="AA1" s="79"/>
      <c r="AB1" s="157"/>
      <c r="AC1" s="79"/>
      <c r="AD1" s="79"/>
    </row>
    <row r="2" spans="1:30">
      <c r="A2" s="178"/>
      <c r="B2" s="178"/>
      <c r="C2" s="179"/>
      <c r="D2" s="180"/>
      <c r="E2" s="181" t="s">
        <v>909</v>
      </c>
      <c r="F2" s="93"/>
      <c r="G2" s="93"/>
      <c r="H2" s="93"/>
      <c r="I2" s="93"/>
      <c r="J2" s="93"/>
      <c r="K2" s="93"/>
      <c r="L2" s="93"/>
      <c r="M2" s="168" t="s">
        <v>375</v>
      </c>
      <c r="N2" s="169">
        <v>0</v>
      </c>
      <c r="O2" s="90"/>
      <c r="P2" s="90"/>
      <c r="Q2" s="182">
        <v>46112</v>
      </c>
      <c r="R2" s="182">
        <v>46477</v>
      </c>
      <c r="S2" s="182">
        <v>46843</v>
      </c>
      <c r="T2" s="182">
        <v>47208</v>
      </c>
      <c r="U2" s="182">
        <v>47573</v>
      </c>
      <c r="V2" s="101"/>
      <c r="W2" s="101"/>
      <c r="X2" s="101"/>
      <c r="Y2" s="101"/>
      <c r="Z2" s="101"/>
      <c r="AA2" s="101"/>
      <c r="AB2" s="157"/>
      <c r="AC2" s="157"/>
      <c r="AD2" s="157"/>
    </row>
    <row r="3" spans="1:30">
      <c r="A3" s="110"/>
      <c r="B3" s="110"/>
      <c r="C3" s="111"/>
      <c r="D3" s="112"/>
      <c r="E3" s="181" t="s">
        <v>681</v>
      </c>
      <c r="F3" s="79"/>
      <c r="G3" s="79"/>
      <c r="H3" s="79"/>
      <c r="I3" s="79"/>
      <c r="J3" s="79"/>
      <c r="K3" s="79"/>
      <c r="L3" s="79"/>
      <c r="M3" s="79"/>
      <c r="N3" s="79"/>
      <c r="O3" s="120"/>
      <c r="P3" s="120"/>
      <c r="Q3" s="183" t="s">
        <v>684</v>
      </c>
      <c r="R3" s="183" t="s">
        <v>684</v>
      </c>
      <c r="S3" s="183" t="s">
        <v>684</v>
      </c>
      <c r="T3" s="183" t="s">
        <v>684</v>
      </c>
      <c r="U3" s="183" t="s">
        <v>684</v>
      </c>
      <c r="V3" s="101"/>
      <c r="W3" s="101"/>
      <c r="X3" s="101"/>
      <c r="Y3" s="101"/>
      <c r="Z3" s="101"/>
      <c r="AA3" s="101"/>
      <c r="AB3" s="157"/>
      <c r="AC3" s="157"/>
      <c r="AD3" s="157"/>
    </row>
    <row r="4" spans="1:30">
      <c r="A4" s="110"/>
      <c r="B4" s="110"/>
      <c r="C4" s="111"/>
      <c r="D4" s="112"/>
      <c r="E4" s="181" t="s">
        <v>910</v>
      </c>
      <c r="F4" s="184" t="s">
        <v>911</v>
      </c>
      <c r="G4" s="184" t="s">
        <v>911</v>
      </c>
      <c r="H4" s="184" t="s">
        <v>911</v>
      </c>
      <c r="I4" s="184" t="s">
        <v>911</v>
      </c>
      <c r="J4" s="184" t="s">
        <v>911</v>
      </c>
      <c r="K4" s="185" t="s">
        <v>912</v>
      </c>
      <c r="L4" s="185" t="s">
        <v>380</v>
      </c>
      <c r="M4" s="184" t="s">
        <v>18</v>
      </c>
      <c r="N4" s="182"/>
      <c r="O4" s="120"/>
      <c r="P4" s="120"/>
      <c r="Q4" s="79">
        <v>8</v>
      </c>
      <c r="R4" s="79">
        <v>9</v>
      </c>
      <c r="S4" s="79">
        <v>10</v>
      </c>
      <c r="T4" s="79">
        <v>11</v>
      </c>
      <c r="U4" s="79">
        <v>12</v>
      </c>
      <c r="V4" s="101"/>
      <c r="W4" s="182" t="s">
        <v>913</v>
      </c>
      <c r="X4" s="182" t="s">
        <v>914</v>
      </c>
      <c r="Y4" s="101"/>
      <c r="Z4" s="101"/>
      <c r="AA4" s="101"/>
      <c r="AB4" s="157"/>
      <c r="AC4" s="79"/>
      <c r="AD4" s="79"/>
    </row>
    <row r="5" spans="1:30">
      <c r="A5" s="110"/>
      <c r="B5" s="110"/>
      <c r="C5" s="111"/>
      <c r="D5" s="112"/>
      <c r="E5" s="79"/>
      <c r="F5" s="120"/>
      <c r="G5" s="120"/>
      <c r="H5" s="79"/>
      <c r="I5" s="79"/>
      <c r="J5" s="79"/>
      <c r="K5" s="79"/>
      <c r="L5" s="79"/>
      <c r="M5" s="157"/>
      <c r="N5" s="79"/>
      <c r="O5" s="120"/>
      <c r="P5" s="120"/>
      <c r="Q5" s="79"/>
      <c r="R5" s="79"/>
      <c r="S5" s="79"/>
      <c r="T5" s="79"/>
      <c r="U5" s="79"/>
      <c r="V5" s="101"/>
      <c r="W5" s="101"/>
      <c r="X5" s="101"/>
      <c r="Y5" s="79"/>
      <c r="Z5" s="79"/>
      <c r="AA5" s="79"/>
      <c r="AB5" s="157"/>
      <c r="AC5" s="79"/>
      <c r="AD5" s="79"/>
    </row>
    <row r="6" spans="1:30">
      <c r="A6" s="110"/>
      <c r="B6" s="110"/>
      <c r="C6" s="111"/>
      <c r="D6" s="112"/>
      <c r="E6" s="251" t="s">
        <v>915</v>
      </c>
      <c r="F6" s="120" t="e">
        <v>#N/A</v>
      </c>
      <c r="G6" s="120" t="e">
        <v>#N/A</v>
      </c>
      <c r="H6" s="79"/>
      <c r="I6" s="79"/>
      <c r="J6" s="79"/>
      <c r="K6" s="79"/>
      <c r="L6" s="79"/>
      <c r="M6" s="157"/>
      <c r="N6" s="79"/>
      <c r="O6" s="120"/>
      <c r="P6" s="120"/>
      <c r="Q6" s="79"/>
      <c r="R6" s="79"/>
      <c r="S6" s="79"/>
      <c r="T6" s="79"/>
      <c r="U6" s="79"/>
      <c r="V6" s="101"/>
      <c r="W6" s="101"/>
      <c r="X6" s="101"/>
      <c r="Y6" s="79"/>
      <c r="Z6" s="79"/>
      <c r="AA6" s="79"/>
      <c r="AB6" s="157"/>
      <c r="AC6" s="79"/>
      <c r="AD6" s="79"/>
    </row>
    <row r="7" spans="1:30">
      <c r="A7" s="110"/>
      <c r="B7" s="110"/>
      <c r="C7" s="111"/>
      <c r="D7" s="112"/>
      <c r="E7" s="79"/>
      <c r="F7" s="79"/>
      <c r="G7" s="79"/>
      <c r="H7" s="79"/>
      <c r="I7" s="79"/>
      <c r="J7" s="79"/>
      <c r="K7" s="79"/>
      <c r="L7" s="79"/>
      <c r="M7" s="157"/>
      <c r="N7" s="79"/>
      <c r="O7" s="120"/>
      <c r="P7" s="120"/>
      <c r="Q7" s="79"/>
      <c r="R7" s="79"/>
      <c r="S7" s="79"/>
      <c r="T7" s="79"/>
      <c r="U7" s="79"/>
      <c r="V7" s="101"/>
      <c r="W7" s="101"/>
      <c r="X7" s="101"/>
      <c r="Y7" s="79"/>
      <c r="Z7" s="79"/>
      <c r="AA7" s="79"/>
      <c r="AB7" s="157"/>
      <c r="AC7" s="79"/>
      <c r="AD7" s="79"/>
    </row>
    <row r="8" spans="1:30">
      <c r="A8" s="110"/>
      <c r="B8" s="110"/>
      <c r="C8" s="111"/>
      <c r="D8" s="157"/>
      <c r="E8" s="157"/>
      <c r="F8" s="157"/>
      <c r="G8" s="79"/>
      <c r="H8" s="157"/>
      <c r="I8" s="186"/>
      <c r="J8" s="157"/>
      <c r="K8" s="157"/>
      <c r="L8" s="157"/>
      <c r="M8" s="157"/>
      <c r="N8" s="79"/>
      <c r="O8" s="120"/>
      <c r="P8" s="120"/>
      <c r="Q8" s="182">
        <f t="shared" ref="Q8:U8" si="0">Q$2</f>
        <v>46112</v>
      </c>
      <c r="R8" s="182">
        <f t="shared" si="0"/>
        <v>46477</v>
      </c>
      <c r="S8" s="182">
        <f t="shared" si="0"/>
        <v>46843</v>
      </c>
      <c r="T8" s="182">
        <f t="shared" si="0"/>
        <v>47208</v>
      </c>
      <c r="U8" s="182">
        <f t="shared" si="0"/>
        <v>47573</v>
      </c>
      <c r="V8" s="101"/>
      <c r="W8" s="101"/>
      <c r="X8" s="101"/>
      <c r="Y8" s="182"/>
      <c r="Z8" s="182"/>
      <c r="AA8" s="182"/>
      <c r="AB8" s="157"/>
      <c r="AC8" s="182"/>
      <c r="AD8" s="182"/>
    </row>
    <row r="9" spans="1:30">
      <c r="A9" s="110"/>
      <c r="B9" s="110"/>
      <c r="C9" s="111"/>
      <c r="D9" s="76" t="str">
        <f>E6</f>
        <v>Efficiency factors</v>
      </c>
      <c r="E9" s="79"/>
      <c r="F9" s="79"/>
      <c r="G9" s="79"/>
      <c r="H9" s="79"/>
      <c r="I9" s="101"/>
      <c r="J9" s="79"/>
      <c r="K9" s="79"/>
      <c r="L9" s="79"/>
      <c r="M9" s="157"/>
      <c r="N9" s="79"/>
      <c r="O9" s="120"/>
      <c r="P9" s="120"/>
      <c r="Q9" s="182"/>
      <c r="R9" s="182"/>
      <c r="S9" s="182"/>
      <c r="T9" s="182"/>
      <c r="U9" s="182"/>
      <c r="V9" s="101"/>
      <c r="W9" s="101"/>
      <c r="X9" s="101"/>
      <c r="Y9" s="182"/>
      <c r="Z9" s="182"/>
      <c r="AA9" s="182"/>
      <c r="AB9" s="157"/>
      <c r="AC9" s="182"/>
      <c r="AD9" s="182"/>
    </row>
    <row r="10" spans="1:30">
      <c r="A10" s="110"/>
      <c r="B10" s="110"/>
      <c r="C10" s="111"/>
      <c r="D10" s="112"/>
      <c r="E10" s="96"/>
      <c r="F10" s="79"/>
      <c r="G10" s="79"/>
      <c r="H10" s="79"/>
      <c r="I10" s="79"/>
      <c r="J10" s="79"/>
      <c r="K10" s="79"/>
      <c r="L10" s="79"/>
      <c r="M10" s="157"/>
      <c r="N10" s="79"/>
      <c r="O10" s="120"/>
      <c r="P10" s="120"/>
      <c r="Q10" s="101"/>
      <c r="R10" s="79"/>
      <c r="S10" s="79"/>
      <c r="T10" s="79"/>
      <c r="U10" s="79"/>
      <c r="V10" s="101"/>
      <c r="W10" s="101"/>
      <c r="X10" s="101"/>
      <c r="Y10" s="79"/>
      <c r="Z10" s="79"/>
      <c r="AA10" s="79"/>
      <c r="AB10" s="157"/>
      <c r="AC10" s="79"/>
      <c r="AD10" s="79"/>
    </row>
    <row r="11" spans="1:30" outlineLevel="1">
      <c r="A11" s="110"/>
      <c r="B11" s="110"/>
      <c r="C11" s="111"/>
      <c r="D11" s="112"/>
      <c r="E11" s="79"/>
      <c r="F11" s="79"/>
      <c r="G11" s="79"/>
      <c r="H11" s="79"/>
      <c r="I11" s="79"/>
      <c r="J11" s="79"/>
      <c r="K11" s="79"/>
      <c r="L11" s="79"/>
      <c r="M11" s="157"/>
      <c r="N11" s="187"/>
      <c r="O11" s="120"/>
      <c r="P11" s="120"/>
      <c r="Q11" s="79"/>
      <c r="R11" s="79"/>
      <c r="S11" s="79"/>
      <c r="T11" s="79"/>
      <c r="U11" s="79"/>
      <c r="V11" s="101"/>
      <c r="W11" s="101"/>
      <c r="X11" s="101"/>
      <c r="Y11" s="79"/>
      <c r="Z11" s="79"/>
      <c r="AA11" s="79"/>
      <c r="AB11" s="157"/>
      <c r="AC11" s="79"/>
      <c r="AD11" s="79"/>
    </row>
    <row r="12" spans="1:30" outlineLevel="1">
      <c r="A12" s="110"/>
      <c r="B12" s="110"/>
      <c r="C12" s="111"/>
      <c r="D12" s="112"/>
      <c r="E12" s="188" t="s">
        <v>916</v>
      </c>
      <c r="F12" s="79"/>
      <c r="G12" s="79"/>
      <c r="H12" s="79"/>
      <c r="I12" s="79"/>
      <c r="J12" s="79"/>
      <c r="K12" s="79"/>
      <c r="L12" s="79"/>
      <c r="M12" s="157"/>
      <c r="N12" s="79"/>
      <c r="O12" s="120"/>
      <c r="P12" s="120"/>
      <c r="Q12" s="120"/>
      <c r="R12" s="120"/>
      <c r="S12" s="120"/>
      <c r="T12" s="120"/>
      <c r="U12" s="120"/>
      <c r="V12" s="101"/>
      <c r="W12" s="101"/>
      <c r="X12" s="101"/>
      <c r="Y12" s="120"/>
      <c r="Z12" s="120"/>
      <c r="AA12" s="120"/>
      <c r="AB12" s="157"/>
      <c r="AC12" s="120"/>
      <c r="AD12" s="120"/>
    </row>
    <row r="13" spans="1:30" outlineLevel="1">
      <c r="A13" s="110"/>
      <c r="B13" s="110"/>
      <c r="C13" s="111"/>
      <c r="D13" s="112"/>
      <c r="E13" s="189">
        <v>45016</v>
      </c>
      <c r="F13" s="79"/>
      <c r="G13" s="79"/>
      <c r="H13" s="79"/>
      <c r="I13" s="79"/>
      <c r="J13" s="79"/>
      <c r="K13" s="79"/>
      <c r="L13" s="79"/>
      <c r="M13" s="157"/>
      <c r="N13" s="120"/>
      <c r="O13" s="120"/>
      <c r="P13" s="120"/>
      <c r="Q13" s="120"/>
      <c r="R13" s="120"/>
      <c r="S13" s="120"/>
      <c r="T13" s="120"/>
      <c r="U13" s="120"/>
      <c r="V13" s="101"/>
      <c r="W13" s="101"/>
      <c r="X13" s="101"/>
      <c r="Y13" s="120"/>
      <c r="Z13" s="120"/>
      <c r="AA13" s="120"/>
      <c r="AB13" s="157"/>
      <c r="AC13" s="120"/>
      <c r="AD13" s="120"/>
    </row>
    <row r="14" spans="1:30" outlineLevel="1">
      <c r="A14" s="110"/>
      <c r="B14" s="110"/>
      <c r="C14" s="111"/>
      <c r="D14" s="112"/>
      <c r="E14" s="189"/>
      <c r="F14" s="79"/>
      <c r="G14" s="79"/>
      <c r="H14" s="79"/>
      <c r="I14" s="79"/>
      <c r="J14" s="79"/>
      <c r="K14" s="79"/>
      <c r="L14" s="79"/>
      <c r="M14" s="157"/>
      <c r="N14" s="120"/>
      <c r="O14" s="120"/>
      <c r="P14" s="120"/>
      <c r="Q14" s="120"/>
      <c r="R14" s="120"/>
      <c r="S14" s="120"/>
      <c r="T14" s="120"/>
      <c r="U14" s="120"/>
      <c r="V14" s="101"/>
      <c r="W14" s="101"/>
      <c r="X14" s="101"/>
      <c r="Y14" s="120"/>
      <c r="Z14" s="120"/>
      <c r="AA14" s="120"/>
      <c r="AB14" s="157"/>
      <c r="AC14" s="120"/>
      <c r="AD14" s="120"/>
    </row>
    <row r="15" spans="1:30" ht="18" customHeight="1" outlineLevel="1">
      <c r="A15" s="110"/>
      <c r="B15" s="110"/>
      <c r="C15" s="111"/>
      <c r="D15" s="112"/>
      <c r="E15" s="510" t="s">
        <v>363</v>
      </c>
      <c r="F15" s="79"/>
      <c r="G15" s="79"/>
      <c r="H15" s="79"/>
      <c r="I15" s="79"/>
      <c r="J15" s="79"/>
      <c r="K15" s="79"/>
      <c r="L15" s="79"/>
      <c r="M15" s="157"/>
      <c r="N15" s="120"/>
      <c r="O15" s="120"/>
      <c r="P15" s="120"/>
      <c r="Q15" s="120"/>
      <c r="R15" s="120"/>
      <c r="S15" s="120"/>
      <c r="T15" s="120"/>
      <c r="U15" s="120"/>
      <c r="V15" s="101"/>
      <c r="W15" s="101"/>
      <c r="X15" s="101"/>
      <c r="Y15" s="120"/>
      <c r="Z15" s="120"/>
      <c r="AA15" s="120"/>
      <c r="AB15" s="157"/>
      <c r="AC15" s="120"/>
      <c r="AD15" s="120"/>
    </row>
    <row r="16" spans="1:30" s="22" customFormat="1" ht="18" customHeight="1" outlineLevel="1">
      <c r="A16" s="82"/>
      <c r="B16" s="82"/>
      <c r="C16" s="111"/>
      <c r="D16" s="112"/>
      <c r="E16" s="437" t="s">
        <v>347</v>
      </c>
      <c r="F16" s="120"/>
      <c r="G16" s="120"/>
      <c r="H16" s="120"/>
      <c r="I16" s="120"/>
      <c r="J16" s="120"/>
      <c r="K16" s="120"/>
      <c r="L16" s="120"/>
      <c r="M16" s="157"/>
      <c r="N16" s="157"/>
      <c r="O16" s="120"/>
      <c r="P16" s="120"/>
      <c r="Q16" s="507">
        <f>Inp_PR24_SWB!H178</f>
        <v>0</v>
      </c>
      <c r="R16" s="507">
        <f>Inp_PR24_SWB!I178</f>
        <v>0</v>
      </c>
      <c r="S16" s="507">
        <f>Inp_PR24_SWB!J178</f>
        <v>0</v>
      </c>
      <c r="T16" s="507">
        <f>Inp_PR24_SWB!K178</f>
        <v>0</v>
      </c>
      <c r="U16" s="507">
        <f>Inp_PR24_SWB!L178</f>
        <v>0</v>
      </c>
      <c r="V16" s="101"/>
      <c r="W16" s="190"/>
      <c r="X16" s="190"/>
      <c r="Y16" s="191"/>
      <c r="Z16" s="191"/>
      <c r="AA16" s="191"/>
      <c r="AB16" s="157"/>
      <c r="AC16" s="191"/>
      <c r="AD16" s="191"/>
    </row>
    <row r="17" spans="1:30" s="22" customFormat="1" ht="18" customHeight="1" outlineLevel="1">
      <c r="A17" s="82"/>
      <c r="B17" s="82"/>
      <c r="C17" s="111"/>
      <c r="D17" s="112"/>
      <c r="E17" s="437" t="s">
        <v>350</v>
      </c>
      <c r="F17" s="120"/>
      <c r="G17" s="120"/>
      <c r="H17" s="120"/>
      <c r="I17" s="120"/>
      <c r="J17" s="120"/>
      <c r="K17" s="79"/>
      <c r="L17" s="120"/>
      <c r="M17" s="157"/>
      <c r="N17" s="157"/>
      <c r="O17" s="120"/>
      <c r="P17" s="120"/>
      <c r="Q17" s="507">
        <f>Inp_PR24_SWB!H179</f>
        <v>0.05</v>
      </c>
      <c r="R17" s="507">
        <f>Inp_PR24_SWB!I179</f>
        <v>0.05</v>
      </c>
      <c r="S17" s="507">
        <f>Inp_PR24_SWB!J179</f>
        <v>0.05</v>
      </c>
      <c r="T17" s="507">
        <f>Inp_PR24_SWB!K179</f>
        <v>0.05</v>
      </c>
      <c r="U17" s="507">
        <f>Inp_PR24_SWB!L179</f>
        <v>0.05</v>
      </c>
      <c r="V17" s="101"/>
      <c r="W17" s="190"/>
      <c r="X17" s="190"/>
      <c r="Y17" s="191"/>
      <c r="Z17" s="191"/>
      <c r="AA17" s="191"/>
      <c r="AB17" s="157"/>
      <c r="AC17" s="191"/>
      <c r="AD17" s="191"/>
    </row>
    <row r="18" spans="1:30" s="22" customFormat="1" ht="18" customHeight="1" outlineLevel="1">
      <c r="A18" s="82"/>
      <c r="B18" s="82"/>
      <c r="C18" s="111"/>
      <c r="D18" s="112"/>
      <c r="E18" s="437" t="s">
        <v>352</v>
      </c>
      <c r="F18" s="120"/>
      <c r="G18" s="120"/>
      <c r="H18" s="120"/>
      <c r="I18" s="120"/>
      <c r="J18" s="120"/>
      <c r="K18" s="79"/>
      <c r="L18" s="120"/>
      <c r="M18" s="157"/>
      <c r="N18" s="157"/>
      <c r="O18" s="120"/>
      <c r="P18" s="120"/>
      <c r="Q18" s="507">
        <f>Inp_PR24_SWB!H180</f>
        <v>0</v>
      </c>
      <c r="R18" s="507">
        <f>Inp_PR24_SWB!I180</f>
        <v>0</v>
      </c>
      <c r="S18" s="507">
        <f>Inp_PR24_SWB!J180</f>
        <v>0</v>
      </c>
      <c r="T18" s="507">
        <f>Inp_PR24_SWB!K180</f>
        <v>0</v>
      </c>
      <c r="U18" s="507">
        <f>Inp_PR24_SWB!L180</f>
        <v>0</v>
      </c>
      <c r="V18" s="101"/>
      <c r="W18" s="190"/>
      <c r="X18" s="190"/>
      <c r="Y18" s="191"/>
      <c r="Z18" s="191"/>
      <c r="AA18" s="191"/>
      <c r="AB18" s="157"/>
      <c r="AC18" s="191"/>
      <c r="AD18" s="191"/>
    </row>
    <row r="19" spans="1:30" ht="18" customHeight="1">
      <c r="E19" s="437" t="s">
        <v>354</v>
      </c>
      <c r="Q19" s="507">
        <f>Inp_PR24_SWB!H181</f>
        <v>5.4494436325620586E-2</v>
      </c>
      <c r="R19" s="507">
        <f>Inp_PR24_SWB!I181</f>
        <v>5.4494436325620586E-2</v>
      </c>
      <c r="S19" s="507">
        <f>Inp_PR24_SWB!J181</f>
        <v>5.4494436325620586E-2</v>
      </c>
      <c r="T19" s="507">
        <f>Inp_PR24_SWB!K181</f>
        <v>5.4494436325620586E-2</v>
      </c>
      <c r="U19" s="507">
        <f>Inp_PR24_SWB!L181</f>
        <v>5.4494436325620586E-2</v>
      </c>
    </row>
    <row r="20" spans="1:30" ht="18" customHeight="1">
      <c r="E20" s="437" t="s">
        <v>356</v>
      </c>
      <c r="Q20" s="507">
        <f>Inp_PR24_SWB!H182</f>
        <v>5.4494436325620586E-2</v>
      </c>
      <c r="R20" s="507">
        <f>Inp_PR24_SWB!I182</f>
        <v>5.4494436325620586E-2</v>
      </c>
      <c r="S20" s="507">
        <f>Inp_PR24_SWB!J182</f>
        <v>5.4494436325620586E-2</v>
      </c>
      <c r="T20" s="507">
        <f>Inp_PR24_SWB!K182</f>
        <v>5.4494436325620586E-2</v>
      </c>
      <c r="U20" s="507">
        <f>Inp_PR24_SWB!L182</f>
        <v>5.4494436325620586E-2</v>
      </c>
    </row>
    <row r="21" spans="1:30" ht="18" customHeight="1">
      <c r="E21" s="437" t="s">
        <v>358</v>
      </c>
      <c r="Q21" s="507">
        <f>Inp_PR24_SWB!H183</f>
        <v>5.4494436325620586E-2</v>
      </c>
      <c r="R21" s="507">
        <f>Inp_PR24_SWB!I183</f>
        <v>5.4494436325620586E-2</v>
      </c>
      <c r="S21" s="507">
        <f>Inp_PR24_SWB!J183</f>
        <v>5.4494436325620586E-2</v>
      </c>
      <c r="T21" s="507">
        <f>Inp_PR24_SWB!K183</f>
        <v>5.4494436325620586E-2</v>
      </c>
      <c r="U21" s="507">
        <f>Inp_PR24_SWB!L183</f>
        <v>5.4494436325620586E-2</v>
      </c>
    </row>
    <row r="22" spans="1:30" ht="18" customHeight="1">
      <c r="E22" s="437"/>
      <c r="Q22" s="507"/>
      <c r="R22" s="507"/>
      <c r="S22" s="507"/>
      <c r="T22" s="507"/>
      <c r="U22" s="507"/>
    </row>
    <row r="23" spans="1:30" ht="18" customHeight="1">
      <c r="E23" s="510" t="s">
        <v>370</v>
      </c>
      <c r="F23" s="79"/>
      <c r="G23" s="79"/>
      <c r="H23" s="79"/>
      <c r="I23" s="79"/>
      <c r="J23" s="79"/>
      <c r="K23" s="79"/>
      <c r="L23" s="79"/>
      <c r="M23" s="157"/>
      <c r="N23" s="120"/>
      <c r="O23" s="120"/>
      <c r="P23" s="120"/>
      <c r="Q23" s="120"/>
      <c r="R23" s="120"/>
      <c r="S23" s="120"/>
      <c r="T23" s="120"/>
      <c r="U23" s="120"/>
    </row>
    <row r="24" spans="1:30" ht="18" customHeight="1">
      <c r="E24" s="437" t="s">
        <v>347</v>
      </c>
      <c r="F24" s="120"/>
      <c r="G24" s="120"/>
      <c r="H24" s="120"/>
      <c r="I24" s="120"/>
      <c r="J24" s="120"/>
      <c r="K24" s="120"/>
      <c r="L24" s="120"/>
      <c r="M24" s="157"/>
      <c r="N24" s="157"/>
      <c r="O24" s="120"/>
      <c r="P24" s="120"/>
      <c r="Q24" s="507">
        <f>Inp_PR24_BRL!H178</f>
        <v>0</v>
      </c>
      <c r="R24" s="507">
        <f>Inp_PR24_BRL!I178</f>
        <v>0</v>
      </c>
      <c r="S24" s="507">
        <f>Inp_PR24_BRL!J178</f>
        <v>0</v>
      </c>
      <c r="T24" s="507">
        <f>Inp_PR24_BRL!K178</f>
        <v>0</v>
      </c>
      <c r="U24" s="507">
        <f>Inp_PR24_BRL!L178</f>
        <v>0</v>
      </c>
    </row>
    <row r="25" spans="1:30" ht="18" customHeight="1">
      <c r="E25" s="437" t="s">
        <v>350</v>
      </c>
      <c r="F25" s="120"/>
      <c r="G25" s="120"/>
      <c r="H25" s="120"/>
      <c r="I25" s="120"/>
      <c r="J25" s="120"/>
      <c r="K25" s="79"/>
      <c r="L25" s="120"/>
      <c r="M25" s="157"/>
      <c r="N25" s="157"/>
      <c r="O25" s="120"/>
      <c r="P25" s="120"/>
      <c r="Q25" s="507">
        <f>Inp_PR24_BRL!H179</f>
        <v>0.05</v>
      </c>
      <c r="R25" s="507">
        <f>Inp_PR24_BRL!I179</f>
        <v>0.05</v>
      </c>
      <c r="S25" s="507">
        <f>Inp_PR24_BRL!J179</f>
        <v>0.05</v>
      </c>
      <c r="T25" s="507">
        <f>Inp_PR24_BRL!K179</f>
        <v>0.05</v>
      </c>
      <c r="U25" s="507">
        <f>Inp_PR24_BRL!L179</f>
        <v>0.05</v>
      </c>
    </row>
    <row r="26" spans="1:30" ht="18" customHeight="1">
      <c r="E26" s="437" t="s">
        <v>352</v>
      </c>
      <c r="F26" s="120"/>
      <c r="G26" s="120"/>
      <c r="H26" s="120"/>
      <c r="I26" s="120"/>
      <c r="J26" s="120"/>
      <c r="K26" s="79"/>
      <c r="L26" s="120"/>
      <c r="M26" s="157"/>
      <c r="N26" s="157"/>
      <c r="O26" s="120"/>
      <c r="P26" s="120"/>
      <c r="Q26" s="507">
        <f>Inp_PR24_BRL!H180</f>
        <v>0</v>
      </c>
      <c r="R26" s="507">
        <f>Inp_PR24_BRL!I180</f>
        <v>0</v>
      </c>
      <c r="S26" s="507">
        <f>Inp_PR24_BRL!J180</f>
        <v>0</v>
      </c>
      <c r="T26" s="507">
        <f>Inp_PR24_BRL!K180</f>
        <v>0</v>
      </c>
      <c r="U26" s="507">
        <f>Inp_PR24_BRL!L180</f>
        <v>0</v>
      </c>
    </row>
    <row r="28" spans="1:30">
      <c r="E28" s="508" t="s">
        <v>917</v>
      </c>
    </row>
    <row r="29" spans="1:30">
      <c r="E29" s="7" t="s">
        <v>918</v>
      </c>
      <c r="Q29" s="509">
        <f>Q18</f>
        <v>0</v>
      </c>
      <c r="R29" s="509">
        <f t="shared" ref="R29:U29" si="1">R18</f>
        <v>0</v>
      </c>
      <c r="S29" s="509">
        <f t="shared" si="1"/>
        <v>0</v>
      </c>
      <c r="T29" s="509">
        <f t="shared" si="1"/>
        <v>0</v>
      </c>
      <c r="U29" s="509">
        <f t="shared" si="1"/>
        <v>0</v>
      </c>
    </row>
    <row r="30" spans="1:30">
      <c r="E30" s="7" t="s">
        <v>919</v>
      </c>
      <c r="Q30" s="509">
        <f>Q21</f>
        <v>5.4494436325620586E-2</v>
      </c>
      <c r="R30" s="509">
        <f t="shared" ref="R30:U30" si="2">R21</f>
        <v>5.4494436325620586E-2</v>
      </c>
      <c r="S30" s="509">
        <f t="shared" si="2"/>
        <v>5.4494436325620586E-2</v>
      </c>
      <c r="T30" s="509">
        <f t="shared" si="2"/>
        <v>5.4494436325620586E-2</v>
      </c>
      <c r="U30" s="509">
        <f t="shared" si="2"/>
        <v>5.4494436325620586E-2</v>
      </c>
    </row>
    <row r="31" spans="1:30">
      <c r="V31" s="7"/>
    </row>
    <row r="32" spans="1:30">
      <c r="E32" s="508" t="s">
        <v>920</v>
      </c>
    </row>
    <row r="33" spans="5:21">
      <c r="E33" s="7" t="s">
        <v>918</v>
      </c>
      <c r="Q33" s="509">
        <f>Q26</f>
        <v>0</v>
      </c>
      <c r="R33" s="509">
        <f t="shared" ref="R33:U33" si="3">R26</f>
        <v>0</v>
      </c>
      <c r="S33" s="509">
        <f t="shared" si="3"/>
        <v>0</v>
      </c>
      <c r="T33" s="509">
        <f t="shared" si="3"/>
        <v>0</v>
      </c>
      <c r="U33" s="509">
        <f t="shared" si="3"/>
        <v>0</v>
      </c>
    </row>
    <row r="35" spans="5:21">
      <c r="E35" s="508"/>
    </row>
    <row r="36" spans="5:21">
      <c r="Q36" s="509"/>
      <c r="R36" s="509"/>
      <c r="S36" s="509"/>
      <c r="T36" s="509"/>
      <c r="U36" s="509"/>
    </row>
  </sheetData>
  <conditionalFormatting sqref="N1:N2">
    <cfRule type="cellIs" dxfId="807" priority="2" stopIfTrue="1" operator="notEqual">
      <formula>0</formula>
    </cfRule>
    <cfRule type="cellIs" dxfId="806" priority="3" stopIfTrue="1" operator="equal">
      <formula>""</formula>
    </cfRule>
    <cfRule type="cellIs" dxfId="805" priority="4" stopIfTrue="1" operator="notEqual">
      <formula>0</formula>
    </cfRule>
    <cfRule type="cellIs" dxfId="804" priority="5" stopIfTrue="1" operator="equal">
      <formula>""</formula>
    </cfRule>
  </conditionalFormatting>
  <conditionalFormatting sqref="O16:U16 A16:D18 F16:M18 W16:XFD18 O17:P18 Q17:U22 F24:M26 O24:U26">
    <cfRule type="expression" dxfId="803" priority="1">
      <formula>ISNUMBER(SEARCH("sum", $F16))</formula>
    </cfRule>
  </conditionalFormatting>
  <conditionalFormatting sqref="Q3:U3">
    <cfRule type="cellIs" dxfId="802" priority="6" operator="equal">
      <formula>"PPA ext."</formula>
    </cfRule>
    <cfRule type="cellIs" dxfId="801" priority="7" operator="equal">
      <formula>"Delay"</formula>
    </cfRule>
    <cfRule type="cellIs" dxfId="800" priority="8" operator="equal">
      <formula>"Fin Close"</formula>
    </cfRule>
    <cfRule type="cellIs" dxfId="799" priority="9" stopIfTrue="1" operator="equal">
      <formula>"Construction"</formula>
    </cfRule>
    <cfRule type="cellIs" dxfId="798" priority="10" stopIfTrue="1" operator="equal">
      <formula>"Operations"</formula>
    </cfRule>
  </conditionalFormatting>
  <printOptions verticalCentered="1" gridLines="1"/>
  <pageMargins left="0.74803149606299213" right="0.74803149606299213" top="0.98425196850393704" bottom="0.98425196850393704" header="0.51181102362204722" footer="0.51181102362204722"/>
  <pageSetup paperSize="9" scale="55" orientation="landscape" blackAndWhite="1" horizontalDpi="300" verticalDpi="300" r:id="rId1"/>
  <headerFooter alignWithMargins="0">
    <oddHeader>&amp;L&amp;"Arial,Bold"&amp;14PROJECT AIRCO&amp;C&amp;"Arial,Bold"&amp;14Sheet: &amp;A&amp;R&amp;"Arial,Bold"&amp;14STRICTLY CONFIDENTIAL</oddHeader>
    <oddFooter>&amp;L&amp;12&amp;F (Printed on &amp;D at &amp;T) &amp;R&amp;12Page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 xmlns="fadac89a-56fa-4a3d-a427-8ae1dcb95347" xsi:nil="true"/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</documentManagement>
</p:properties>
</file>

<file path=customXml/itemProps1.xml><?xml version="1.0" encoding="utf-8"?>
<ds:datastoreItem xmlns:ds="http://schemas.openxmlformats.org/officeDocument/2006/customXml" ds:itemID="{2A3380B0-D499-4A57-BC0E-ABC359B2188A}"/>
</file>

<file path=customXml/itemProps2.xml><?xml version="1.0" encoding="utf-8"?>
<ds:datastoreItem xmlns:ds="http://schemas.openxmlformats.org/officeDocument/2006/customXml" ds:itemID="{4F97351C-1543-4B8C-A411-6491B6259C83}"/>
</file>

<file path=customXml/itemProps3.xml><?xml version="1.0" encoding="utf-8"?>
<ds:datastoreItem xmlns:ds="http://schemas.openxmlformats.org/officeDocument/2006/customXml" ds:itemID="{EEA5873D-5D76-495C-BF22-20C75FB229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Hugh Myers</cp:lastModifiedBy>
  <cp:revision/>
  <dcterms:created xsi:type="dcterms:W3CDTF">2024-11-28T14:06:00Z</dcterms:created>
  <dcterms:modified xsi:type="dcterms:W3CDTF">2024-12-16T11:14:06Z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  <property fmtid="{D5CDD505-2E9C-101B-9397-08002B2CF9AE}" pid="4" name="Reference">
    <vt:lpwstr>1</vt:lpwstr>
  </property>
  <property fmtid="{D5CDD505-2E9C-101B-9397-08002B2CF9AE}" pid="5" name="SharedWithUsers">
    <vt:lpwstr>3862;#Tony Devereux;#5482;#Alex Atraszkiewicz;#115;#Kleem Malik;#108;#Robert Lee</vt:lpwstr>
  </property>
</Properties>
</file>